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Performance VS Strategic Goals" sheetId="2" r:id="rId5"/>
    <sheet state="visible" name="Manually Updated Stats" sheetId="3" r:id="rId6"/>
    <sheet state="visible" name="Valuations" sheetId="4" r:id="rId7"/>
    <sheet state="visible" name="Stats (A)" sheetId="5" r:id="rId8"/>
    <sheet state="visible" name="Stats (B)" sheetId="6" r:id="rId9"/>
    <sheet state="visible" name="Raw Data" sheetId="7" r:id="rId10"/>
    <sheet state="hidden" name="Rough Work" sheetId="8" r:id="rId11"/>
  </sheets>
  <definedNames>
    <definedName localSheetId="6" name="TEMPE_NUM">#REF!</definedName>
    <definedName localSheetId="6" name="LAST_JOBS_RECEIVED_AND_UNFIN_IN_PERIOD">#REF!</definedName>
    <definedName localSheetId="6" name="NON_EARNING_JOBS">#REF!</definedName>
    <definedName localSheetId="6" name="YTD_OTHER_VISITS">#REF!</definedName>
    <definedName localSheetId="6" name="YTD_CERTI_COST">#REF!</definedName>
    <definedName localSheetId="6" name="START_OF_YEAR_TO_DATE_PERIOD">#REF!</definedName>
    <definedName localSheetId="6" name="MISCE_COST">#REF!</definedName>
    <definedName localSheetId="6" name="YTD_O_CAL_COST">#REF!</definedName>
    <definedName localSheetId="6" name="LAST_OTHER_VISITS">#REF!</definedName>
    <definedName localSheetId="6" name="YTD_MEETG_COST">#REF!</definedName>
    <definedName localSheetId="6" name="YTD_NEW_CLIENTS_SERVED">#REF!</definedName>
    <definedName localSheetId="6" name="YTD_D_ACT_COST">#REF!</definedName>
    <definedName localSheetId="6" name="LAST_SP_PR_NUM">#REF!</definedName>
    <definedName localSheetId="6" name="LAST_AC_DC_COST">#REF!</definedName>
    <definedName localSheetId="6" name="LAST_D_ACT_NUM">#REF!</definedName>
    <definedName localSheetId="6" name="SCP_C_COST">#REF!</definedName>
    <definedName localSheetId="6" name="O_CAL_COST">#REF!</definedName>
    <definedName localSheetId="6" name="COMPLAINTS_ON_SERVICE">#REF!</definedName>
    <definedName localSheetId="6" name="LAST_O_TES_COST">#REF!</definedName>
    <definedName localSheetId="6" name="CLIENTS_SERVED">#REF!</definedName>
    <definedName localSheetId="6" name="YTD_EARNINGS_FROM_NEW_CLIENTS">#REF!</definedName>
    <definedName localSheetId="6" name="R_AND_D_NUM">#REF!</definedName>
    <definedName localSheetId="6" name="YTD_MISPR_NUM">#REF!</definedName>
    <definedName localSheetId="6" name="LAST_CERTI_COST">#REF!</definedName>
    <definedName localSheetId="6" name="YTD_EFFIC_COST">#REF!</definedName>
    <definedName localSheetId="6" name="LAST_TOTAL_JOBS_COMPLETED">#REF!</definedName>
    <definedName localSheetId="6" name="YTD_TEMPE_COST">#REF!</definedName>
    <definedName localSheetId="6" name="MISPR_COST">#REF!</definedName>
    <definedName localSheetId="6" name="LAST_TEMPE_COST">#REF!</definedName>
    <definedName localSheetId="6" name="YTD_JOBS_RECEIVED_AND_UNFIN_IN_PERIOD">#REF!</definedName>
    <definedName localSheetId="6" name="LAST_FACTORY_PLANT_VISITS">#REF!</definedName>
    <definedName localSheetId="6" name="LAST_SAMPLES">#REF!</definedName>
    <definedName localSheetId="6" name="EFFIC_COST">#REF!</definedName>
    <definedName localSheetId="6" name="MEETG_NUM">#REF!</definedName>
    <definedName localSheetId="6" name="YTD_INTER_NUM">#REF!</definedName>
    <definedName localSheetId="6" name="YTD_R_AND_D_NUM">#REF!</definedName>
    <definedName localSheetId="6" name="LAST_MISPR_NUM">#REF!</definedName>
    <definedName localSheetId="6" name="YTD_ELECT_COST">#REF!</definedName>
    <definedName localSheetId="6" name="YTD_SP_PR_COST">#REF!</definedName>
    <definedName localSheetId="6" name="YTD_CLIENTS_SERVED">#REF!</definedName>
    <definedName localSheetId="6" name="YTD_JOBS_SCHEDULED_FOR_COMPLETION">#REF!</definedName>
    <definedName localSheetId="6" name="LAST_MISPR_COST">#REF!</definedName>
    <definedName localSheetId="6" name="CURRENT_YEAR">'Raw Data'!$B$4</definedName>
    <definedName localSheetId="6" name="LAST_EARNING_JOBS">#REF!</definedName>
    <definedName localSheetId="6" name="LAST_MEETG_NUM">#REF!</definedName>
    <definedName localSheetId="6" name="CONSU_NUM">#REF!</definedName>
    <definedName localSheetId="6" name="INTER_COST">#REF!</definedName>
    <definedName localSheetId="6" name="AC_DC_COST">#REF!</definedName>
    <definedName localSheetId="6" name="CERTI_NUM">#REF!</definedName>
    <definedName localSheetId="6" name="LAST_YEAR">#REF!</definedName>
    <definedName localSheetId="6" name="YTD_NON_EARNING_JOBS">#REF!</definedName>
    <definedName localSheetId="6" name="END_OF_LAST_PERIOD">#REF!</definedName>
    <definedName localSheetId="6" name="LAST_NON_EARNING_JOBS">#REF!</definedName>
    <definedName localSheetId="6" name="O_TES_COST">#REF!</definedName>
    <definedName localSheetId="6" name="LAST_CONSU_NUM">#REF!</definedName>
    <definedName localSheetId="6" name="YTD_SCP_C_COST">#REF!</definedName>
    <definedName localSheetId="6" name="LAST_EFFIC_COST">#REF!</definedName>
    <definedName localSheetId="6" name="SCP_C_NUM">#REF!</definedName>
    <definedName localSheetId="6" name="YTD_O_TES_COST">#REF!</definedName>
    <definedName localSheetId="6" name="YTD_JOBS_RECEIVED_IN_PERIOD">#REF!</definedName>
    <definedName localSheetId="6" name="REPORT_PERIOD">#REF!</definedName>
    <definedName localSheetId="6" name="SAMPLES">#REF!</definedName>
    <definedName localSheetId="6" name="LAST_MEETG_COST">#REF!</definedName>
    <definedName localSheetId="6" name="JOBS_SCHEDULED_FOR_COMPLETION">#REF!</definedName>
    <definedName localSheetId="6" name="LAST_MISCE_COST">#REF!</definedName>
    <definedName localSheetId="6" name="LAST_O_TES_NUM">#REF!</definedName>
    <definedName localSheetId="6" name="INTER_NUM">#REF!</definedName>
    <definedName localSheetId="6" name="LAST_JOBS_SCHEDULED_FOR_COMPLETION">#REF!</definedName>
    <definedName localSheetId="6" name="LAST_COMPLAINTS_ON_SERVICE">#REF!</definedName>
    <definedName localSheetId="6" name="EARNING_JOBS">#REF!</definedName>
    <definedName localSheetId="6" name="LAST_ENERG_NUM">#REF!</definedName>
    <definedName localSheetId="6" name="LAST_INTER_NUM">#REF!</definedName>
    <definedName localSheetId="6" name="D_ACT_COST">#REF!</definedName>
    <definedName localSheetId="6" name="END_OF_YEAR_TO_DATE_PERIOD">#REF!</definedName>
    <definedName localSheetId="6" name="LAST_COTIF">#REF!</definedName>
    <definedName localSheetId="6" name="YTD_JOB_RECEIVED_AND_COMPL_IN_PERIOD">#REF!</definedName>
    <definedName localSheetId="6" name="MEETG_COST">#REF!</definedName>
    <definedName localSheetId="6" name="START_OF_LAST_PERIOD">#REF!</definedName>
    <definedName localSheetId="6" name="EFFIC_NUM">#REF!</definedName>
    <definedName localSheetId="6" name="CERTI_COST">#REF!</definedName>
    <definedName localSheetId="6" name="SP_PR_COST">#REF!</definedName>
    <definedName localSheetId="6" name="YTD_UL_IN_NUM">#REF!</definedName>
    <definedName localSheetId="6" name="YTD_EFFIC_NUM">#REF!</definedName>
    <definedName localSheetId="6" name="YTD_SCP_C_NUM">#REF!</definedName>
    <definedName localSheetId="6" name="TOTAL_JOBS_COMPL_ON_TIME">#REF!</definedName>
    <definedName localSheetId="6" name="LAST_SCP_C_COST">#REF!</definedName>
    <definedName localSheetId="6" name="LAST_JOBS_RECEIVED_IN_PERIOD">#REF!</definedName>
    <definedName localSheetId="6" name="COTIF">#REF!</definedName>
    <definedName localSheetId="6" name="OTHER_VISITS">#REF!</definedName>
    <definedName localSheetId="6" name="TEMPE_COST">#REF!</definedName>
    <definedName localSheetId="6" name="CONSU_COST">#REF!</definedName>
    <definedName localSheetId="6" name="YTD_FACTORY_PLANT_VISITS">#REF!</definedName>
    <definedName localSheetId="6" name="START_OF_THIS_PERIOD">#REF!</definedName>
    <definedName localSheetId="6" name="LAST_ENERG_COST">#REF!</definedName>
    <definedName localSheetId="6" name="EARNINGS_FROM_NEW_CLIENTS">#REF!</definedName>
    <definedName localSheetId="6" name="ELECT_COST">#REF!</definedName>
    <definedName localSheetId="6" name="LAST_O_CAL_COST">#REF!</definedName>
    <definedName localSheetId="6" name="CERTIFICATION_COST">#REF!</definedName>
    <definedName localSheetId="6" name="YTD_EARNING_JOBS">#REF!</definedName>
    <definedName localSheetId="6" name="ELECT_NUM">#REF!</definedName>
    <definedName localSheetId="6" name="YTD_ENERG_NUM">#REF!</definedName>
    <definedName localSheetId="6" name="ENERG_NUM">#REF!</definedName>
    <definedName localSheetId="6" name="YTD_ENERG_COST">#REF!</definedName>
    <definedName localSheetId="6" name="LAST_AC_DC_NUM">#REF!</definedName>
    <definedName localSheetId="6" name="YTD_TEMPE_NUM">#REF!</definedName>
    <definedName localSheetId="6" name="YTD_SP_PR_NUM">#REF!</definedName>
    <definedName localSheetId="6" name="LAST_NEW_CLIENTS_SERVED">#REF!</definedName>
    <definedName localSheetId="6" name="LAST_D_ACT_COST">#REF!</definedName>
    <definedName localSheetId="6" name="LAST_ELECT_COST">#REF!</definedName>
    <definedName localSheetId="6" name="AC_DC_NUM">#REF!</definedName>
    <definedName localSheetId="6" name="YTD_CONSU_COST">#REF!</definedName>
    <definedName localSheetId="6" name="UL_IN_NUM">#REF!</definedName>
    <definedName localSheetId="6" name="YTD_CONSU_NUM">#REF!</definedName>
    <definedName localSheetId="6" name="YTD_MISCE_COST">#REF!</definedName>
    <definedName localSheetId="6" name="YTD_SAMPLES">#REF!</definedName>
    <definedName localSheetId="6" name="SOURCE_AREAS">#REF!</definedName>
    <definedName localSheetId="6" name="YTD_UL_IN_COST">#REF!</definedName>
    <definedName localSheetId="6" name="YTD_COMPLAINTS_ON_SERVICE">#REF!</definedName>
    <definedName localSheetId="6" name="YTD_MEETG_NUM">#REF!</definedName>
    <definedName localSheetId="6" name="LAST_EFFIC_NUM">#REF!</definedName>
    <definedName localSheetId="6" name="YTD_AC_DC_NUM">#REF!</definedName>
    <definedName localSheetId="6" name="LAST_SCP_C_NUM">#REF!</definedName>
    <definedName localSheetId="6" name="D_ACT_NUM">#REF!</definedName>
    <definedName localSheetId="6" name="UL_IN_COST">#REF!</definedName>
    <definedName localSheetId="6" name="R_AND_D_COST">#REF!</definedName>
    <definedName localSheetId="6" name="YTD_R_AND_D_COST">#REF!</definedName>
    <definedName localSheetId="6" name="LAST_JOB_RECEIVED_AND_COMPL_IN_PERIOD">#REF!</definedName>
    <definedName localSheetId="6" name="LAST_SP_PR_COST">#REF!</definedName>
    <definedName localSheetId="6" name="MISPR_NUM">#REF!</definedName>
    <definedName localSheetId="6" name="LAST_UL_IN_COST">#REF!</definedName>
    <definedName localSheetId="6" name="YTD_D_ACT_NUM">#REF!</definedName>
    <definedName localSheetId="6" name="ENERG_COST">#REF!</definedName>
    <definedName localSheetId="6" name="YTD_ELECT_NUM">#REF!</definedName>
    <definedName localSheetId="6" name="TOTAL_JOBS_COMPLETED">#REF!</definedName>
    <definedName localSheetId="6" name="FACTORY_PLANT_VISITS">#REF!</definedName>
    <definedName localSheetId="6" name="JOB_RECEIVED_AND_COMPL_IN_PERIOD">#REF!</definedName>
    <definedName localSheetId="6" name="LAST_CONSU_COST">#REF!</definedName>
    <definedName localSheetId="6" name="YTD_O_TES_NUM">#REF!</definedName>
    <definedName localSheetId="6" name="YTD_CERTI_NUM">#REF!</definedName>
    <definedName localSheetId="6" name="YTD_INTER_COST">#REF!</definedName>
    <definedName localSheetId="6" name="DEPARTMENT">'Raw Data'!$A$1</definedName>
    <definedName localSheetId="6" name="LAST_R_AND_D_NUM">#REF!</definedName>
    <definedName localSheetId="6" name="END_OF_THIS_PERIOD">#REF!</definedName>
    <definedName localSheetId="6" name="LAST_TEMPE_NUM">#REF!</definedName>
    <definedName localSheetId="6" name="YTD_MISCE_NUM">#REF!</definedName>
    <definedName localSheetId="6" name="YTD_MISPR_COST">#REF!</definedName>
    <definedName localSheetId="6" name="JOBS_RECEIVED_IN_PERIOD">#REF!</definedName>
    <definedName localSheetId="6" name="LAST_O_CAL_NUM">#REF!</definedName>
    <definedName localSheetId="6" name="LAST_EARNINGS_FROM_NEW_CLIENTS">#REF!</definedName>
    <definedName localSheetId="6" name="YTD_COTIF">#REF!</definedName>
    <definedName localSheetId="6" name="NEW_CLIENTS_SERVED">#REF!</definedName>
    <definedName localSheetId="6" name="SP_PR_NUM">#REF!</definedName>
    <definedName localSheetId="6" name="LAST_MISCE_NUM">#REF!</definedName>
    <definedName localSheetId="6" name="YTD_O_CAL_NUM">#REF!</definedName>
    <definedName localSheetId="6" name="LAST_CLIENTS_SERVED">#REF!</definedName>
    <definedName localSheetId="6" name="LAST_R_AND_D_COST">#REF!</definedName>
    <definedName localSheetId="6" name="LAST_UL_IN_NUM">#REF!</definedName>
    <definedName localSheetId="6" name="O_CAL_NUM">#REF!</definedName>
    <definedName localSheetId="6" name="YTD_AC_DC_COST">#REF!</definedName>
    <definedName localSheetId="6" name="LAST_TOTAL_JOBS_COMPL_ON_TIME">#REF!</definedName>
    <definedName localSheetId="6" name="LAST_INTER_COST">#REF!</definedName>
    <definedName localSheetId="6" name="LAST_ELECT_NUM">#REF!</definedName>
    <definedName localSheetId="6" name="YTD_TOTAL_JOBS_COMPL_ON_TIME">#REF!</definedName>
    <definedName localSheetId="6" name="JOBS_RECEIVED_AND_UNFIN_IN_PERIOD">#REF!</definedName>
    <definedName localSheetId="6" name="MISCE_NUM">#REF!</definedName>
    <definedName localSheetId="6" name="YTD_TOTAL_JOBS_COMPLETED">#REF!</definedName>
    <definedName localSheetId="6" name="LAST_CERTI_NUM">#REF!</definedName>
    <definedName localSheetId="6" name="O_TES_NUM">#REF!</definedName>
  </definedNames>
  <calcPr/>
  <extLst>
    <ext uri="GoogleSheetsCustomDataVersion1">
      <go:sheetsCustomData xmlns:go="http://customooxmlschemas.google.com/" r:id="rId12" roundtripDataSignature="AMtx7mipcOriyu7iRk9vZYhPyZmeynDc+g=="/>
    </ext>
  </extLst>
</workbook>
</file>

<file path=xl/sharedStrings.xml><?xml version="1.0" encoding="utf-8"?>
<sst xmlns="http://schemas.openxmlformats.org/spreadsheetml/2006/main" count="1093" uniqueCount="774">
  <si>
    <t>Data Period:</t>
  </si>
  <si>
    <t>MONTHLY REPORT</t>
  </si>
  <si>
    <t>Type of Year:</t>
  </si>
  <si>
    <t>Report Period:</t>
  </si>
  <si>
    <t>Year Period:</t>
  </si>
  <si>
    <t>3)</t>
  </si>
  <si>
    <t>2)</t>
  </si>
  <si>
    <t>PERFORMANCE AGAINST STRATEGIC GOALS</t>
  </si>
  <si>
    <t>MANUALLY UPDATED STATISTICS</t>
  </si>
  <si>
    <t>BSJ Strategic Goals</t>
  </si>
  <si>
    <t>Parameters</t>
  </si>
  <si>
    <t>Branch Level Methods for Achieving Goals</t>
  </si>
  <si>
    <t>This Month</t>
  </si>
  <si>
    <t>Monthly Targets Towards Implementing Methods</t>
  </si>
  <si>
    <t>Very Brief Specific Comments For Each Parameter (Wherever This Is Necessary/Helpful)</t>
  </si>
  <si>
    <t>Peformances Against Targets</t>
  </si>
  <si>
    <t>Brief Comments</t>
  </si>
  <si>
    <t>#</t>
  </si>
  <si>
    <t>Titles</t>
  </si>
  <si>
    <t>HUMAN RESOURCE</t>
  </si>
  <si>
    <t>This Year</t>
  </si>
  <si>
    <t>1)</t>
  </si>
  <si>
    <t>EXECUTIVE SUMMARY</t>
  </si>
  <si>
    <t>Next Month</t>
  </si>
  <si>
    <t>or Clarifications</t>
  </si>
  <si>
    <t>Largest Team Size turn out</t>
  </si>
  <si>
    <t>Write the exact title of one of the Organizational Strategic goals. 
See below for examples.</t>
  </si>
  <si>
    <t>Smallest Team Size turn out</t>
  </si>
  <si>
    <t>Permanent Staff Total on record</t>
  </si>
  <si>
    <t>Temporary Staff Total on record</t>
  </si>
  <si>
    <t>Performance Indicator</t>
  </si>
  <si>
    <t>Persons hired or temporarily assigned</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</si>
  <si>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</si>
  <si>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Persons resigned/dismissed</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</si>
  <si>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</si>
  <si>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</si>
  <si>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</si>
  <si>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Target
(This Year)</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</si>
  <si>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</si>
  <si>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Persons waiting to receive training</t>
  </si>
  <si>
    <t>Target 
(This Month)</t>
  </si>
  <si>
    <t>Performance
(This Month)</t>
  </si>
  <si>
    <t>Performance
(Year to Date)</t>
  </si>
  <si>
    <t>Very Brief Important Comments
(i.e. next known targets and other requested info)</t>
  </si>
  <si>
    <t>Persons just trained in their field</t>
  </si>
  <si>
    <t>Persons just trained in other field</t>
  </si>
  <si>
    <t>Rate of absenteeism (%)
[Total absence * 100] / 
[team size * total work days]</t>
  </si>
  <si>
    <t>#1: 
% of activities completed according to schedule (at start of the year) for International Recognition</t>
  </si>
  <si>
    <t>ADDITIONAL BRIEF COMMENTS</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</si>
  <si>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</si>
  <si>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</si>
  <si>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</si>
  <si>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</si>
  <si>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[Comment only if it is necessary and relates to the current report period but is NOT deducible from the statistics/comments above]</t>
  </si>
  <si>
    <t>Mr Allen, Mr Grant and Ms Salmon are still in Malaysia participating in the PGEC.</t>
  </si>
  <si>
    <t>Mr. Allen has reported that he was ill and in the hospital for a week. As such, he was not participating in the PGEC for a week.</t>
  </si>
  <si>
    <t>OCCUPATIONAL HEALTH AND SAFETY</t>
  </si>
  <si>
    <t>No. of Incidents/Injuries/Fatalities</t>
  </si>
  <si>
    <t>No. of unresolved OSH issues present</t>
  </si>
  <si>
    <t>#2: 
% of jobs Completed On Time and In Full (COTIF) for technical services (non-support tasks only)</t>
  </si>
  <si>
    <t>No. of PPEs needed but not received</t>
  </si>
  <si>
    <t>Customer-focused &amp; Quality Driven</t>
  </si>
  <si>
    <t>No. of PPEs requested</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</si>
  <si>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</si>
  <si>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</si>
  <si>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</si>
  <si>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</si>
  <si>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No. of PPEs received/replaced</t>
  </si>
  <si>
    <t>#3: 
Number of tests conducted</t>
  </si>
  <si>
    <t>No. of OSH audit/inspection received</t>
  </si>
  <si>
    <t>No. of OSH drills participated in</t>
  </si>
  <si>
    <t>No. of emergency responses (not drills)</t>
  </si>
  <si>
    <t>No. of expressed OSH concerns</t>
  </si>
  <si>
    <t>No. of corrective/preventative actions</t>
  </si>
  <si>
    <t>No. of other OSH activities</t>
  </si>
  <si>
    <t>#4: 
Number of calibrations conducted</t>
  </si>
  <si>
    <t>QUALITY AND ENVIRONMENT MANAGEMENT SYSTEMS ACTIVITIES</t>
  </si>
  <si>
    <t>No. of documents created</t>
  </si>
  <si>
    <t>#5: 
% of equipment calibrated as per schedule at start of the year</t>
  </si>
  <si>
    <t>No. of documents withdrawn</t>
  </si>
  <si>
    <t>No. of documents revised/reviewed</t>
  </si>
  <si>
    <t>No. of documents current</t>
  </si>
  <si>
    <t>No. of documents not current</t>
  </si>
  <si>
    <t>#6: 
% of QEMS documents that are current</t>
  </si>
  <si>
    <t>No. of NCs/CARs identified/received</t>
  </si>
  <si>
    <t>No. of NCPARs issued</t>
  </si>
  <si>
    <t>#7: 
% of NCPAR ready for verification within Revision 0 timeline (And adequately addressed by Lab/Branch)</t>
  </si>
  <si>
    <t>No. of NCPARs revised</t>
  </si>
  <si>
    <t>No. of NCPARs verified and closed</t>
  </si>
  <si>
    <t>No. of NCPARs closed at revision 0</t>
  </si>
  <si>
    <t>No. of NCPARs open</t>
  </si>
  <si>
    <t>No. of other QEMS activities</t>
  </si>
  <si>
    <t>#8: 
Number of inter-laboratory comparisons &amp; proficiency tests</t>
  </si>
  <si>
    <t>#9: 
J$ value of technical services completed (Earning &amp; Non-Earning)</t>
  </si>
  <si>
    <t>4)</t>
  </si>
  <si>
    <t>GENERAL JMTS STATISTICS (FINAL VALUATIONS IN $JMD)</t>
  </si>
  <si>
    <t>Jobs completed in month</t>
  </si>
  <si>
    <t>5)</t>
  </si>
  <si>
    <t>GENERAL JMTS STATISTICS (TALLIES &amp; PERCENTAGES)</t>
  </si>
  <si>
    <t>COTIF % (completion date style)</t>
  </si>
  <si>
    <t>^ and are earning jobs</t>
  </si>
  <si>
    <t>^ but excluding support tasks</t>
  </si>
  <si>
    <t>...^ but with External Clients</t>
  </si>
  <si>
    <t>^ but for earning jobs</t>
  </si>
  <si>
    <t>6)</t>
  </si>
  <si>
    <t>OTHER JMTS STATISTICS (TALLIES)</t>
  </si>
  <si>
    <t>ENTIRE BRANCH/DEPARTMENT/UNIT/AREA</t>
  </si>
  <si>
    <t>Total no. of tests</t>
  </si>
  <si>
    <t>^ but for non-earning jobs</t>
  </si>
  <si>
    <t>...^ but also Obligatory Duties</t>
  </si>
  <si>
    <t>...^ which are NOT support tasks</t>
  </si>
  <si>
    <t>No. of tests for earning jobs</t>
  </si>
  <si>
    <t>^ and are non-earning jobs</t>
  </si>
  <si>
    <t>...^ which are Support Tasks</t>
  </si>
  <si>
    <t>No. of tests for non-earning jobs</t>
  </si>
  <si>
    <t>...^ but are NOT support tasks</t>
  </si>
  <si>
    <t>Started On Time (SOT %)</t>
  </si>
  <si>
    <t>Total no. of calibrations</t>
  </si>
  <si>
    <t>...^ but a Gov. Client Partnership</t>
  </si>
  <si>
    <t>Calibrations for earning jobs</t>
  </si>
  <si>
    <t>...^ but with Internal Clients</t>
  </si>
  <si>
    <t>Calibrations for non-earning jobs</t>
  </si>
  <si>
    <t>Total no. of training conducted</t>
  </si>
  <si>
    <t>...^ with offers but not support task</t>
  </si>
  <si>
    <t>No. of earning training conducted</t>
  </si>
  <si>
    <t>...^ but also Support Tasks for BSJ</t>
  </si>
  <si>
    <t>^ but for earning jobs only</t>
  </si>
  <si>
    <t>No. of non-earning training conducted</t>
  </si>
  <si>
    <t>Total no. of label assessments</t>
  </si>
  <si>
    <t>Departmental Support</t>
  </si>
  <si>
    <t>Earning label assessments</t>
  </si>
  <si>
    <t>^ but for non-earning jobs only</t>
  </si>
  <si>
    <t>Meeting Attendance</t>
  </si>
  <si>
    <t>Non-earning label assessments</t>
  </si>
  <si>
    <t>Miscellaneous Project Support</t>
  </si>
  <si>
    <t>Total no. of Inspections</t>
  </si>
  <si>
    <t>Research &amp; Development Support</t>
  </si>
  <si>
    <t>Earning inspections</t>
  </si>
  <si>
    <t>Special Major Project Support</t>
  </si>
  <si>
    <t>Non-earning inspections</t>
  </si>
  <si>
    <t>Training Attendance</t>
  </si>
  <si>
    <t>Total no. of consultancy provided</t>
  </si>
  <si>
    <t>Technical Committee Support</t>
  </si>
  <si>
    <t>Total no. of other services provided</t>
  </si>
  <si>
    <t>Jobs to be completed in month</t>
  </si>
  <si>
    <t>^ Re: consumer complaints</t>
  </si>
  <si>
    <t>Other earning services</t>
  </si>
  <si>
    <t>^ Re: local requirement/compliance</t>
  </si>
  <si>
    <t>...^ but completed on time</t>
  </si>
  <si>
    <t>Department:</t>
  </si>
  <si>
    <t>Mechanical Engineering</t>
  </si>
  <si>
    <t>Data Starts at:</t>
  </si>
  <si>
    <t>Data Ends at:</t>
  </si>
  <si>
    <t>Report Month starts at:</t>
  </si>
  <si>
    <t>Report Month ends at:</t>
  </si>
  <si>
    <t>Year Type:</t>
  </si>
  <si>
    <t>This financial year</t>
  </si>
  <si>
    <t>Year starts at:</t>
  </si>
  <si>
    <t>Year ends at:</t>
  </si>
  <si>
    <t>Job number</t>
  </si>
  <si>
    <t>Client</t>
  </si>
  <si>
    <t>Business Office</t>
  </si>
  <si>
    <t>Work Progress</t>
  </si>
  <si>
    <t>Services Requested /Involved</t>
  </si>
  <si>
    <t>Service Details &amp; Instructions</t>
  </si>
  <si>
    <t>Work Location @ BSJ Compounds?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</si>
  <si>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</si>
  <si>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</si>
  <si>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</si>
  <si>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</si>
  <si>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</si>
  <si>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</si>
  <si>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</si>
  <si>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</si>
  <si>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</si>
  <si>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</si>
  <si>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</si>
  <si>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</si>
  <si>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</si>
  <si>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</si>
  <si>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</si>
  <si>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</si>
  <si>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</si>
  <si>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</si>
  <si>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</si>
  <si>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</si>
  <si>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</si>
  <si>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</si>
  <si>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</si>
  <si>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</si>
  <si>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</si>
  <si>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</si>
  <si>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</si>
  <si>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</si>
  <si>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</si>
  <si>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</si>
  <si>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</si>
  <si>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</si>
  <si>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</si>
  <si>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</si>
  <si>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</si>
  <si>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</si>
  <si>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</si>
  <si>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</si>
  <si>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</si>
  <si>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</si>
  <si>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</si>
  <si>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EDOC 
 Ontime Status</t>
  </si>
  <si>
    <t>Expected Start Date (ESD)</t>
  </si>
  <si>
    <t>Start Date</t>
  </si>
  <si>
    <t>ESD 
 Ontime Status</t>
  </si>
  <si>
    <t>22/2020/1660</t>
  </si>
  <si>
    <t>Logistical Distributors &amp; Services Limited</t>
  </si>
  <si>
    <t>Head Office</t>
  </si>
  <si>
    <t>Not started</t>
  </si>
  <si>
    <t>Calibration</t>
  </si>
  <si>
    <t>Yes</t>
  </si>
  <si>
    <t>Earning - External Client Request</t>
  </si>
  <si>
    <t>--</t>
  </si>
  <si>
    <t>Other non-earning services</t>
  </si>
  <si>
    <t>Customer Service</t>
  </si>
  <si>
    <t>Electrical/Electronic Engineering</t>
  </si>
  <si>
    <t>No</t>
  </si>
  <si>
    <t>Garfield Morgan</t>
  </si>
  <si>
    <t>Andrea</t>
  </si>
  <si>
    <t>Lee</t>
  </si>
  <si>
    <t>Thermometer, Thermometer</t>
  </si>
  <si>
    <t>Articco, Articco</t>
  </si>
  <si>
    <t>,</t>
  </si>
  <si>
    <t>N/A</t>
  </si>
  <si>
    <t>22/2020/1645</t>
  </si>
  <si>
    <t>Jamaica Public Service Co. Ltd</t>
  </si>
  <si>
    <t>Other</t>
  </si>
  <si>
    <t>Technical Documents Evaluation (2)</t>
  </si>
  <si>
    <t>Tomokie Burton</t>
  </si>
  <si>
    <t>Yashmin</t>
  </si>
  <si>
    <t>Johnson</t>
  </si>
  <si>
    <t>Inverter Document</t>
  </si>
  <si>
    <t>...^ but completed late</t>
  </si>
  <si>
    <t>...^ but not yet completed</t>
  </si>
  <si>
    <t>No. of  samples received</t>
  </si>
  <si>
    <t>No. of  samples assessed</t>
  </si>
  <si>
    <t>On hold because of client</t>
  </si>
  <si>
    <t>No. of  items received</t>
  </si>
  <si>
    <t>On hold for other reasons</t>
  </si>
  <si>
    <t>No. of  items assessed</t>
  </si>
  <si>
    <t>Ongoing</t>
  </si>
  <si>
    <t>No. of known sectors served</t>
  </si>
  <si>
    <t>Agriculture &amp; Fisheries</t>
  </si>
  <si>
    <t>Not Started</t>
  </si>
  <si>
    <t>Construction</t>
  </si>
  <si>
    <t>Consumer Accessories</t>
  </si>
  <si>
    <t>Cultural &amp; Creative Industries</t>
  </si>
  <si>
    <t>Energy/Utilities</t>
  </si>
  <si>
    <t>...^ which were completed on time</t>
  </si>
  <si>
    <t>Financial &amp; Business</t>
  </si>
  <si>
    <t>NOT Support task</t>
  </si>
  <si>
    <t>Foods (Processing &amp; Trade)</t>
  </si>
  <si>
    <t>Support task</t>
  </si>
  <si>
    <t>Healthcare</t>
  </si>
  <si>
    <t>Household/Personal Solutions</t>
  </si>
  <si>
    <t>Industrial &amp; Office Solutions</t>
  </si>
  <si>
    <t>...^ which were completed late</t>
  </si>
  <si>
    <t>Information &amp; Communication (ICT)</t>
  </si>
  <si>
    <t>...^ which are not yet completed</t>
  </si>
  <si>
    <t>Leisure &amp; Tourism</t>
  </si>
  <si>
    <t>Mining/Quarrying &amp; Environment</t>
  </si>
  <si>
    <t>Research &amp; Education</t>
  </si>
  <si>
    <t>Security &amp; Justice</t>
  </si>
  <si>
    <t>Transportation</t>
  </si>
  <si>
    <t>402</t>
  </si>
  <si>
    <t>Bureau of Standards Jamaica (BSJ)</t>
  </si>
  <si>
    <t>17</t>
  </si>
  <si>
    <t>1</t>
  </si>
  <si>
    <t>Appliance Trading</t>
  </si>
  <si>
    <t>21/2014/1819</t>
  </si>
  <si>
    <t>[Not Applicable]</t>
  </si>
  <si>
    <t>Grace  Food Processors (Canning)</t>
  </si>
  <si>
    <t>Industrial Services</t>
  </si>
  <si>
    <t>21/2014/1818</t>
  </si>
  <si>
    <t>Building Systems Assessment</t>
  </si>
  <si>
    <t>Jamaica Broilers Group Limited</t>
  </si>
  <si>
    <t>Energy</t>
  </si>
  <si>
    <t>21/2014/1817</t>
  </si>
  <si>
    <t>Industrial Assistance (Metrology)</t>
  </si>
  <si>
    <t>Ming Enterprise</t>
  </si>
  <si>
    <t>21/2014/1791</t>
  </si>
  <si>
    <t>Industrial Assistance (Other)</t>
  </si>
  <si>
    <t>Test Client</t>
  </si>
  <si>
    <t>21/2014/1745</t>
  </si>
  <si>
    <t>Industrial Assistance (Testing)</t>
  </si>
  <si>
    <t>Caribbean Maritime Institute</t>
  </si>
  <si>
    <t>21/2014/1744</t>
  </si>
  <si>
    <t>Industrial Assistance (Training)</t>
  </si>
  <si>
    <t>B. M. Coffee Processors Limited</t>
  </si>
  <si>
    <t>21/2014/1743/A-E</t>
  </si>
  <si>
    <t>Mechanical Engineering Workshop</t>
  </si>
  <si>
    <t>Caribbean Cream Ltd</t>
  </si>
  <si>
    <t>Food Processing</t>
  </si>
  <si>
    <t>21/2014/1742/A-E</t>
  </si>
  <si>
    <t>Metrology (AC/DC)</t>
  </si>
  <si>
    <t>Value Manufacturing Co. Limited</t>
  </si>
  <si>
    <t>Construction materials</t>
  </si>
  <si>
    <t>21/2014/1710</t>
  </si>
  <si>
    <t/>
  </si>
  <si>
    <t>Metrology (Dimensional)</t>
  </si>
  <si>
    <t>Tijule Co. Ltd</t>
  </si>
  <si>
    <t>21/2014/1709</t>
  </si>
  <si>
    <t>Metrology (Energy)</t>
  </si>
  <si>
    <t>Double Deuce Ja. Ltd</t>
  </si>
  <si>
    <t>21/2014/1708</t>
  </si>
  <si>
    <t>Metrology (Flow and Volume)</t>
  </si>
  <si>
    <t>UL Manufacturing Company Limited</t>
  </si>
  <si>
    <t>21/2014/1643</t>
  </si>
  <si>
    <t>Sunbeam Innovative Solutions Limited</t>
  </si>
  <si>
    <t>Metrology (Force and Pressure)</t>
  </si>
  <si>
    <t>Stanmark Processors Limited</t>
  </si>
  <si>
    <t>21/2014/1607</t>
  </si>
  <si>
    <t>Universal Utility Company Limited</t>
  </si>
  <si>
    <t>Metrology (Mass)</t>
  </si>
  <si>
    <t>Jamaica Public Service</t>
  </si>
  <si>
    <t>Food and Beverage</t>
  </si>
  <si>
    <t>21/2014/1465/A-T</t>
  </si>
  <si>
    <t>Jamaica Public Service Comany Ltd.</t>
  </si>
  <si>
    <t>Metrology (Temperature)</t>
  </si>
  <si>
    <t>Serge Island Dairies Limited</t>
  </si>
  <si>
    <t>21/2014/1464/A-CV</t>
  </si>
  <si>
    <t>Metrology (Time &amp; Frequency)</t>
  </si>
  <si>
    <t>Caribbean Cable Company Limited</t>
  </si>
  <si>
    <t>21/2014/1463/A-AX</t>
  </si>
  <si>
    <t>Regulating (Client Premises) (announced)</t>
  </si>
  <si>
    <t>Best Dress Feed Mills</t>
  </si>
  <si>
    <t>21/2014/1430</t>
  </si>
  <si>
    <t>Danny Lee Bourassa</t>
  </si>
  <si>
    <t>Regulating (Client Premises) (unannounced)</t>
  </si>
  <si>
    <t>Norinco International Ltd</t>
  </si>
  <si>
    <t>Laboratory Services</t>
  </si>
  <si>
    <t>21/2014/1398/A-D</t>
  </si>
  <si>
    <t>Regulating (General Market) (unannounced)</t>
  </si>
  <si>
    <t>Southern Fruits &amp; Food Processors Limited</t>
  </si>
  <si>
    <t>21/2014/1342</t>
  </si>
  <si>
    <t>Berger Paints Jamaica Limited</t>
  </si>
  <si>
    <t>Regulating (Point of Entry) (announced)</t>
  </si>
  <si>
    <t>Nestle Jamaica Ltd</t>
  </si>
  <si>
    <t>21/2014/1271/A-I</t>
  </si>
  <si>
    <t>China Harbour Engineering - Section 1B Wakefield</t>
  </si>
  <si>
    <t>Testing (Aggregates)</t>
  </si>
  <si>
    <t>Lili Enterprise</t>
  </si>
  <si>
    <t>Health and Medical Services</t>
  </si>
  <si>
    <t>21/2014/1255/A-C</t>
  </si>
  <si>
    <t>JP Tropical Foods</t>
  </si>
  <si>
    <t>Testing (Appliance/Gadgets)</t>
  </si>
  <si>
    <t>Island Fresh Traders</t>
  </si>
  <si>
    <t>21/2014/1225</t>
  </si>
  <si>
    <t>Phillip J. Stone</t>
  </si>
  <si>
    <t>Testing (Construction Adhesives &amp; Binders)</t>
  </si>
  <si>
    <t>Pegasus Traders Limited</t>
  </si>
  <si>
    <t>21/2014/1201</t>
  </si>
  <si>
    <t>Island Hoppers Helicopter Tours</t>
  </si>
  <si>
    <t>Testing (Construction Specimen)</t>
  </si>
  <si>
    <t>Norsai Enterprise Limited</t>
  </si>
  <si>
    <t>21/2014/1162</t>
  </si>
  <si>
    <t>Scoops Unlimited Limited</t>
  </si>
  <si>
    <t>Testing (Energy Efficiency)</t>
  </si>
  <si>
    <t>Southern Fruits &amp; Food Processors</t>
  </si>
  <si>
    <t>Testing (Foods Chemistry)</t>
  </si>
  <si>
    <t>Dairy Industies (Jamaica) Limited</t>
  </si>
  <si>
    <t>Testing (Foods Microbiology)</t>
  </si>
  <si>
    <t>Scientific Research Council</t>
  </si>
  <si>
    <t>Testing (Industrial Chemistry)</t>
  </si>
  <si>
    <t>Island Packers Limited</t>
  </si>
  <si>
    <t>Testing (Intermediary Electrical Products)</t>
  </si>
  <si>
    <t>Total Jamaica Limited</t>
  </si>
  <si>
    <t>Testing (Masonary Units)</t>
  </si>
  <si>
    <t>Everbest Trading</t>
  </si>
  <si>
    <t>Testing (Metallurgy)</t>
  </si>
  <si>
    <t>Beauty Queen</t>
  </si>
  <si>
    <t>Testing (Non-Foods Microbiology)</t>
  </si>
  <si>
    <t>BASHCO Trading Co. Ltd</t>
  </si>
  <si>
    <t>Testing (Nonmetal)</t>
  </si>
  <si>
    <t>National Environmental and Planning Agency</t>
  </si>
  <si>
    <t>Testing (Packages)</t>
  </si>
  <si>
    <t>Salada Foods Jamaica Limited</t>
  </si>
  <si>
    <t>Testing (Pharmaceutical Chemistry)</t>
  </si>
  <si>
    <t>Jamaica Public Service Comapny Limited</t>
  </si>
  <si>
    <t>Testing (Power Supply Products)</t>
  </si>
  <si>
    <t>P.A. Benjamin Manufacturing Company Limited</t>
  </si>
  <si>
    <t>Testing (Road &amp; Pavement Material)</t>
  </si>
  <si>
    <t>Raymond Cook</t>
  </si>
  <si>
    <t>Lasco Distributors Ltd - Pharaceutical Division</t>
  </si>
  <si>
    <t>Ton-Rick Enterprises Ltd.</t>
  </si>
  <si>
    <t>Central Food Packer Limited</t>
  </si>
  <si>
    <t>The Jamaica Biscuit Company Limited</t>
  </si>
  <si>
    <t>Milton Neath</t>
  </si>
  <si>
    <t>Super Smile</t>
  </si>
  <si>
    <t>Sofos Jamaica Limited</t>
  </si>
  <si>
    <t>Tripple C Manufacturing</t>
  </si>
  <si>
    <t>Jamaica Public Service Co. Ltd.</t>
  </si>
  <si>
    <t>Jamaica Pegasus</t>
  </si>
  <si>
    <t>Technological Solutions Ltd</t>
  </si>
  <si>
    <t>Caterers In Motion Limited</t>
  </si>
  <si>
    <t>Wisynco Group Limited</t>
  </si>
  <si>
    <t>#N/A</t>
  </si>
  <si>
    <t>Electronic City &amp; Haberdashery</t>
  </si>
  <si>
    <t>Non-Earning - Obligatory Duties</t>
  </si>
  <si>
    <t>Jamaica Petroleum Terminals Ltd</t>
  </si>
  <si>
    <t>60</t>
  </si>
  <si>
    <t>Jamaica  Public Service Company Limited</t>
  </si>
  <si>
    <t>Virginia Dare Limited</t>
  </si>
  <si>
    <t>Environmental Solutions Limited</t>
  </si>
  <si>
    <t>Caribbean Regional Drug Testing Lab</t>
  </si>
  <si>
    <t>0</t>
  </si>
  <si>
    <t>Automatic Control Engineering</t>
  </si>
  <si>
    <t>Rosh Marketing Limited</t>
  </si>
  <si>
    <t>Orchard Electrical</t>
  </si>
  <si>
    <t>Goddard Catering Group (Ja.) Ltd.</t>
  </si>
  <si>
    <t>Serge Island Dairies Ltd.</t>
  </si>
  <si>
    <t>Kingston Electrical Distributors Ltd</t>
  </si>
  <si>
    <t>Peak Bottling Company Limited</t>
  </si>
  <si>
    <t>Ross Electrical TestingCompany</t>
  </si>
  <si>
    <t>China Harbour Engineering Company Limited</t>
  </si>
  <si>
    <t>Hardware &amp; Lumber Limited</t>
  </si>
  <si>
    <t>VAP Limited</t>
  </si>
  <si>
    <t>Dairy Industries (Jamaica) Limited</t>
  </si>
  <si>
    <t>Nutrition Products Limited</t>
  </si>
  <si>
    <t>Derron Dunn</t>
  </si>
  <si>
    <t>Tai Feng Harberdashery</t>
  </si>
  <si>
    <t>The Pickapeppa Co Ltd</t>
  </si>
  <si>
    <t>Mountain Peak Food Processors Ltd</t>
  </si>
  <si>
    <t>NMH Trading and Distribution Limited</t>
  </si>
  <si>
    <t>Rex Distributors Limited</t>
  </si>
  <si>
    <t>KCT Services Limited</t>
  </si>
  <si>
    <t>Consumer Affairs Commission</t>
  </si>
  <si>
    <t>Medical Disposables &amp; Supplies Ltd.</t>
  </si>
  <si>
    <t>Caribbean Producers Ja Ltd</t>
  </si>
  <si>
    <t>Central Food Packers Ltd.</t>
  </si>
  <si>
    <t>JAMALCO</t>
  </si>
  <si>
    <t>Caribbeaan Broilers Limited</t>
  </si>
  <si>
    <t>Mandeville to Electrical</t>
  </si>
  <si>
    <t>China Habour Engineering Co - Section 3</t>
  </si>
  <si>
    <t>Canary Investments Ltd</t>
  </si>
  <si>
    <t>Alternative Power Sources Ltd.</t>
  </si>
  <si>
    <t>CAC-Michelle Griffiths</t>
  </si>
  <si>
    <t>Stephenson's Electronics Services Ltd</t>
  </si>
  <si>
    <t>Caribbean Broilers Group Ltd</t>
  </si>
  <si>
    <t>Bustamante Hospital for Children</t>
  </si>
  <si>
    <t>HTC Haberdashery</t>
  </si>
  <si>
    <t>Hopewell Haberdashery</t>
  </si>
  <si>
    <t>Jamaica Biscuit Company Limited</t>
  </si>
  <si>
    <t>Sugar Industry Research Institute</t>
  </si>
  <si>
    <t>Jamalco Clarendon Alumina Works</t>
  </si>
  <si>
    <t>JPS Company Limited</t>
  </si>
  <si>
    <t>Instrumentation &amp; Computer Systems Ltd</t>
  </si>
  <si>
    <t>J3R Manufacuring</t>
  </si>
  <si>
    <t>Ashman food Products Limited</t>
  </si>
  <si>
    <t>Caribbean Hatchery Limited</t>
  </si>
  <si>
    <t>Flock Li Retail</t>
  </si>
  <si>
    <t>Green Sun Energy Plus</t>
  </si>
  <si>
    <t>Double Deuce Jamaica Limited</t>
  </si>
  <si>
    <t>Young's Limited</t>
  </si>
  <si>
    <t>Copperwood, Haughton Court, Lucea, Hanover</t>
  </si>
  <si>
    <t>International Biscuits Limited</t>
  </si>
  <si>
    <t>Rosh Marketing</t>
  </si>
  <si>
    <t>Good and More</t>
  </si>
  <si>
    <t>AMG Packaging &amp; Paper Co. Ltd.</t>
  </si>
  <si>
    <t>Solease Limited</t>
  </si>
  <si>
    <t>Super 88 ltd</t>
  </si>
  <si>
    <t>Pesticide Research Lab UWI</t>
  </si>
  <si>
    <t>Rapid Procument Company Limited</t>
  </si>
  <si>
    <t>Inter-American Institute for Cooperation on Agriculture</t>
  </si>
  <si>
    <t>Hi Lo Food Stores (Spanish Town)</t>
  </si>
  <si>
    <t>Empire Supermarket</t>
  </si>
  <si>
    <t>Pagoda Shop</t>
  </si>
  <si>
    <t>Unlimited Beauty Haberdashery</t>
  </si>
  <si>
    <t>Home Decor</t>
  </si>
  <si>
    <t>International Biscuits Company</t>
  </si>
  <si>
    <t>Gray's Pepper Products</t>
  </si>
  <si>
    <t>Grays Pepper Products Limited</t>
  </si>
  <si>
    <t>Jamaica Public Service Co.</t>
  </si>
  <si>
    <t>Abbott Diagnostics International Ltd.</t>
  </si>
  <si>
    <t>Canjam Trading Limited</t>
  </si>
  <si>
    <t>Cancelled</t>
  </si>
  <si>
    <t>Moc Manufacturing Co. Ltd</t>
  </si>
  <si>
    <t>Ken Harberdashery</t>
  </si>
  <si>
    <t>Best Dressed Chicken - Processing Plant</t>
  </si>
  <si>
    <t>Getsol Warehouse Ltd.</t>
  </si>
  <si>
    <t>Bureau of Standards Jamaica</t>
  </si>
  <si>
    <t>Hector Wheeler</t>
  </si>
  <si>
    <t>Construction Solutions Ltd.</t>
  </si>
  <si>
    <t>Jamaica Broilers/Best Dressed Chicken Feed Mill</t>
  </si>
  <si>
    <t>Ken Warren Associated Limited</t>
  </si>
  <si>
    <t>Super 88</t>
  </si>
  <si>
    <t>WW Trading</t>
  </si>
  <si>
    <t>Unicomer Jamaica Ltd</t>
  </si>
  <si>
    <t>J-Ken</t>
  </si>
  <si>
    <t>J &amp; J Pharmacy</t>
  </si>
  <si>
    <t>Petrojam Ltd.</t>
  </si>
  <si>
    <t>Sunshine Abrasive &amp; More Ltd</t>
  </si>
  <si>
    <t>Murrays Food Processing</t>
  </si>
  <si>
    <t>Pricesmart Jamaica Limited</t>
  </si>
  <si>
    <t>Rhino Marketing of the Caribbean</t>
  </si>
  <si>
    <t>Rubis Energy Jamaica Ltd.</t>
  </si>
  <si>
    <t>Free Port Auto</t>
  </si>
  <si>
    <t>B &amp; D Trawling Limited</t>
  </si>
  <si>
    <t>Island  Packers Ltd</t>
  </si>
  <si>
    <t>New Leaf Power</t>
  </si>
  <si>
    <t>Twin Star Trading Co Ltd</t>
  </si>
  <si>
    <t>Musson Jamaica Ltd (Food Factory Division)</t>
  </si>
  <si>
    <t>Rohan Ramsay</t>
  </si>
  <si>
    <t>Walkers Quarry &amp; Block Factory</t>
  </si>
  <si>
    <t>Waterwheel Estate Ltd</t>
  </si>
  <si>
    <t>Newport Mills Limited</t>
  </si>
  <si>
    <t>Jamaica Treat Ltd</t>
  </si>
  <si>
    <t>Popular Center</t>
  </si>
  <si>
    <t>Basha Appliance Store</t>
  </si>
  <si>
    <t>Rentokil Initial Jamaica Limited</t>
  </si>
  <si>
    <t>King Pepper Products Limited</t>
  </si>
  <si>
    <t>Sini Wholesale and Retail</t>
  </si>
  <si>
    <t>Eric's Haberdashery</t>
  </si>
  <si>
    <t>Pratwell Electric Limited</t>
  </si>
  <si>
    <t>Polydiagnostic Center Ltd</t>
  </si>
  <si>
    <t>Environmental Solution Limited</t>
  </si>
  <si>
    <t>Bureau of Standard/ Force and Pressure Lab.</t>
  </si>
  <si>
    <t>Mussons Food Factory</t>
  </si>
  <si>
    <t>Timos Trading</t>
  </si>
  <si>
    <t>Caribbean Cement Company Limited</t>
  </si>
  <si>
    <t>Janitorial Traders Limited</t>
  </si>
  <si>
    <t>Kingston Comprehensive Health Centre</t>
  </si>
  <si>
    <t>Canco Limited</t>
  </si>
  <si>
    <t>Stanmark Processors</t>
  </si>
  <si>
    <t>Mother's Enterprise Limited</t>
  </si>
  <si>
    <t>Eric Harberdashery</t>
  </si>
  <si>
    <t>Carlisa Enterprises Limited</t>
  </si>
  <si>
    <t>Southern Fruits &amp; Food Processors Ltd</t>
  </si>
  <si>
    <t>Sue Tru Caribbean Manufacturer &amp; Distributions Limited</t>
  </si>
  <si>
    <t>Tijule Company Limited</t>
  </si>
  <si>
    <t>Toys R Us Wholesale</t>
  </si>
  <si>
    <t>Associated Manufacturer Limited</t>
  </si>
  <si>
    <t>Herve Dean</t>
  </si>
  <si>
    <t>Corrpak Jamaica Ltd</t>
  </si>
  <si>
    <t>Echos Consulting Limited</t>
  </si>
  <si>
    <t>Murray's Food Processing</t>
  </si>
  <si>
    <t>Nestle Jamaica Limited</t>
  </si>
  <si>
    <t>Canco Ltd</t>
  </si>
  <si>
    <t>Caribbean  Cement Company</t>
  </si>
  <si>
    <t>Inspectorate- Mandeville</t>
  </si>
  <si>
    <t>Tomtech Industires ltd.</t>
  </si>
  <si>
    <t>Richard DePass</t>
  </si>
  <si>
    <t>Stephenson's Electronic Services</t>
  </si>
  <si>
    <t>J.P. Tropical Foods</t>
  </si>
  <si>
    <t>Health Creation Industries ltd.</t>
  </si>
  <si>
    <t>Goshen Manufacturing &amp; Distributors Ltd</t>
  </si>
  <si>
    <t>Grace Foods - Logistics Distribution &amp; Services Ltd</t>
  </si>
  <si>
    <t>Copperwood Farm (NPG)</t>
  </si>
  <si>
    <t>Grace Food Processor  (Canning Division]</t>
  </si>
  <si>
    <t>Caledonia Medical Laboratory</t>
  </si>
  <si>
    <t>Caribbean Cement Co. Ltd.</t>
  </si>
  <si>
    <t>Ger-Mac Limited</t>
  </si>
  <si>
    <t>Shri Mata Trading Company</t>
  </si>
  <si>
    <t>Scienrific Research Council</t>
  </si>
  <si>
    <t>Tools Hardware Limited</t>
  </si>
  <si>
    <t>J. wray &amp; Nephew Limited</t>
  </si>
  <si>
    <t>Logistical Distributors &amp; Services Ltd.</t>
  </si>
  <si>
    <t>Donald/Hope Barnett</t>
  </si>
  <si>
    <t>Innovative Renewable Energy &amp; Electronics</t>
  </si>
  <si>
    <t>Hi-Tech Medical Laboratory</t>
  </si>
  <si>
    <t>Pepsi Cola Jamaica</t>
  </si>
  <si>
    <t>NIA Distributors Ltd.</t>
  </si>
  <si>
    <t>Daweet Newland</t>
  </si>
  <si>
    <t>Caribbean Cable Company Ltd</t>
  </si>
  <si>
    <t>PSP Electrical Ltd.</t>
  </si>
  <si>
    <t>Spur Tree Spices Ja Ltd</t>
  </si>
  <si>
    <t>Stephenson Electronic Services</t>
  </si>
  <si>
    <t>Jamaica Flour Mills Limited</t>
  </si>
  <si>
    <t>Homemax Distributors</t>
  </si>
  <si>
    <t>Grace Distribution Centre</t>
  </si>
  <si>
    <t>Advertising Specialites Limited</t>
  </si>
  <si>
    <t>Copperwood Farms Ltd.</t>
  </si>
  <si>
    <t>Double Deuce CO. Limited</t>
  </si>
  <si>
    <t>Ministry of Agriculture Fishries (Vet Div)</t>
  </si>
  <si>
    <t>Patricia Smith</t>
  </si>
  <si>
    <t>Associated Manufacturers  Limited</t>
  </si>
  <si>
    <t>Parang Industries Ltd.</t>
  </si>
  <si>
    <t>Hotel Four Seasons</t>
  </si>
  <si>
    <t>New Port Fish &amp; Meats</t>
  </si>
  <si>
    <t>L.S. Duhaney &amp; Co. Ltd.</t>
  </si>
  <si>
    <t>Sean Plumber</t>
  </si>
  <si>
    <t>Mother's Enterprises Ltd</t>
  </si>
  <si>
    <t>Vimal Limited T/A Jewellry Collection</t>
  </si>
  <si>
    <t>SGS Supervise Jamaica Limited</t>
  </si>
  <si>
    <t>Essie's Fabric &amp; Variety Store</t>
  </si>
  <si>
    <t>Juici Beef Limited</t>
  </si>
  <si>
    <t>Eco Save Inc. Jamaica Limited</t>
  </si>
  <si>
    <t>Newleaf Power &amp; Conservation Solutions Ltd</t>
  </si>
  <si>
    <t>Spicy Hill Farms</t>
  </si>
  <si>
    <t>T.G Import Export Trading Co. Ltd</t>
  </si>
  <si>
    <t>P. A. Benjamin Manufacturing Company Limited</t>
  </si>
  <si>
    <t>University of the West Indies</t>
  </si>
  <si>
    <t>Renewable Energy Developers</t>
  </si>
  <si>
    <t>Triple A Technology Ltd</t>
  </si>
  <si>
    <t>Solartech Jamaica Ltd</t>
  </si>
  <si>
    <t>Serge Island</t>
  </si>
  <si>
    <t>BSJ Microbiology Department</t>
  </si>
  <si>
    <t>Tropical Battery Company Limited</t>
  </si>
  <si>
    <t>Rainforest Sea Foods</t>
  </si>
  <si>
    <t>Reading Imports</t>
  </si>
  <si>
    <t>Consumer Affairs Commission- Elroy Daron</t>
  </si>
  <si>
    <t>Poly Foods Limited</t>
  </si>
  <si>
    <t>Dual Tours</t>
  </si>
  <si>
    <t>Stable Systems Limited</t>
  </si>
  <si>
    <t>Caribbean Broilers (JA) Ltd (Hatchery Division)</t>
  </si>
  <si>
    <t>Pro-Tech Enterprise Co. Ltd</t>
  </si>
  <si>
    <t>Triple A Technology Ltd.</t>
  </si>
  <si>
    <t>Delores Staple/ CAC Client</t>
  </si>
  <si>
    <t>Hardware &amp;  Lumber Limited</t>
  </si>
  <si>
    <t>Ministry of Agriculture Export Complex</t>
  </si>
  <si>
    <t>Courts Jamaica Limited</t>
  </si>
  <si>
    <t>MegaMart Wholesale Club</t>
  </si>
  <si>
    <t>Technological Solutions</t>
  </si>
  <si>
    <t>Earthglobe Energy Corporation Ltd</t>
  </si>
  <si>
    <t>Rhino Marketing of the Caribbean Ltd</t>
  </si>
  <si>
    <t>SOFOS Energy</t>
  </si>
  <si>
    <t>Curtis Hardware</t>
  </si>
  <si>
    <t>Portmorant Food Processors</t>
  </si>
  <si>
    <t>Jamaica Broilers Limited - Best Dressed Chicken Div.</t>
  </si>
  <si>
    <t>WINDALCO (West Indies Alumina Co.)</t>
  </si>
  <si>
    <t>H D Construction Ltd</t>
  </si>
  <si>
    <t>Bank of Jamaica</t>
  </si>
  <si>
    <t>Exotic Products Jamaica (Succ) Ltd</t>
  </si>
  <si>
    <t>Classic Jewellers</t>
  </si>
  <si>
    <t>Exec Direct Aviation</t>
  </si>
  <si>
    <t>Caribbean Comforts Limited</t>
  </si>
  <si>
    <t>Pickapeppa Company Co Ltd</t>
  </si>
  <si>
    <t>Ace Jewellers &amp; Gift Centre</t>
  </si>
  <si>
    <t>Lascells Ltd/Technical Services Ref. &amp; Air Con.</t>
  </si>
  <si>
    <t>Harbour Cold Storage</t>
  </si>
  <si>
    <t>Isure Wholesale</t>
  </si>
  <si>
    <t>St. Jago Farm Supplies</t>
  </si>
  <si>
    <t>Appleton Estate</t>
  </si>
  <si>
    <t>International Biscuit's Limited</t>
  </si>
  <si>
    <t>Marathon Foods</t>
  </si>
  <si>
    <t>Gary Mowatt</t>
  </si>
  <si>
    <t>Luong's Energy</t>
  </si>
  <si>
    <t>C &amp; M Block Limited</t>
  </si>
  <si>
    <t>K S Chemical Distribution Ltd</t>
  </si>
  <si>
    <t>JN Patel and Company Ltd.</t>
  </si>
  <si>
    <t>DNF Haberdashery</t>
  </si>
  <si>
    <t>Chung's Wholesale</t>
  </si>
  <si>
    <t>Central Food Packers</t>
  </si>
  <si>
    <t>Sherwin Williams W.I. Limited</t>
  </si>
  <si>
    <t>Joong Stony Hill</t>
  </si>
  <si>
    <t>Tastee Limited</t>
  </si>
  <si>
    <t>Carl Percy &amp; Com. Ltd.</t>
  </si>
  <si>
    <t>Best Dressed Chicken</t>
  </si>
  <si>
    <t>ABC Electrical Sales</t>
  </si>
  <si>
    <t>UWIH Microbiology Department</t>
  </si>
  <si>
    <t>Jamaica Public Service Company Limited</t>
  </si>
  <si>
    <t>Fly Jamaica Airways</t>
  </si>
  <si>
    <t>J. P. Tropical Foods</t>
  </si>
  <si>
    <t>SGS Supervise Jamaice Ltd.</t>
  </si>
  <si>
    <t>Tastee Intershore Ltd.</t>
  </si>
  <si>
    <t>Sunshine Food Processors Jamaica Ltd</t>
  </si>
  <si>
    <t>Ling's Harberdashery</t>
  </si>
  <si>
    <t>Angela Pennant/ C A C Client</t>
  </si>
  <si>
    <t>Kingston Container Terminal</t>
  </si>
  <si>
    <t>Jamaican Treat Ltd.</t>
  </si>
  <si>
    <t>Caribbean Cement Company Ltd</t>
  </si>
  <si>
    <t>Roy Green</t>
  </si>
  <si>
    <t>Pan Caribbean/Cancelled</t>
  </si>
  <si>
    <t>Paul Cheung: Electronic City Haberdashery</t>
  </si>
  <si>
    <t>JP Tropical Foods Limited/Item withdrawn</t>
  </si>
  <si>
    <t>Best Dressed Chicken - Further Processing Plant</t>
  </si>
  <si>
    <t>Peeniiwallii Caribbean Ltd</t>
  </si>
  <si>
    <t>Caribbean Hatchery</t>
  </si>
  <si>
    <t>Lasco Manufacturing Ltd</t>
  </si>
  <si>
    <t>Pan-Caribbbean Money Musk</t>
  </si>
  <si>
    <t>North Clarendon Processors</t>
  </si>
  <si>
    <t>Angel's Trading &amp; Co</t>
  </si>
  <si>
    <t>Eustace Lee Ltd</t>
  </si>
  <si>
    <t>Maxie Department Store</t>
  </si>
  <si>
    <t>Southside Distributors Limited</t>
  </si>
  <si>
    <t>Newport Genetics (A sudsidary of Caaribbean Broilers)</t>
  </si>
  <si>
    <t>Santa Cruz Processors Limited</t>
  </si>
  <si>
    <t>Intershores Ltd</t>
  </si>
  <si>
    <t>A  &amp; M Fashion</t>
  </si>
  <si>
    <t>Beep Beep Limited</t>
  </si>
  <si>
    <t>Agricultural Chemicals Plant</t>
  </si>
  <si>
    <t>Wengping Wholesale</t>
  </si>
  <si>
    <t>Pepsi - Spanish Town Road</t>
  </si>
  <si>
    <t>Buffalo Enterprise</t>
  </si>
  <si>
    <t>Andrea Lawrence/CAC Client</t>
  </si>
  <si>
    <t>Dairy Industries [Jamaica] Limited</t>
  </si>
  <si>
    <t>Grace Food (Canning)</t>
  </si>
  <si>
    <t>Jamaica Broilers Ethanol</t>
  </si>
  <si>
    <t>Trade Winds Citrus Ltd</t>
  </si>
  <si>
    <t>Urban Development Corporation</t>
  </si>
  <si>
    <t>Pickapeppa Co. Limited</t>
  </si>
  <si>
    <t>Marine Safety Jamaica Ltd.</t>
  </si>
  <si>
    <t>Versair In-Flite Service  [N.M.I.A.]</t>
  </si>
  <si>
    <t>Red Stripe Jamaica Limited</t>
  </si>
  <si>
    <t>Tijule Co. Ltd.</t>
  </si>
  <si>
    <t>Grace Food (Meat Division)</t>
  </si>
  <si>
    <t>Mega Mart - Portmore</t>
  </si>
  <si>
    <t>J Wray &amp; Nephew Ltd</t>
  </si>
  <si>
    <t>Newport Genetics</t>
  </si>
  <si>
    <t>Avg. turnaround time in month</t>
  </si>
  <si>
    <t>BSJ Chemistry to BSJ Electrical</t>
  </si>
  <si>
    <t>Ocho Rios Management Company Ltd</t>
  </si>
  <si>
    <t>Environmental Technical and Analytical Services Limited</t>
  </si>
  <si>
    <t>The Food Cabin</t>
  </si>
  <si>
    <t>Grace Food Processors [Canning Division]</t>
  </si>
  <si>
    <t>Stinger Jamaica Limited</t>
  </si>
  <si>
    <t>Denzil Taylor</t>
  </si>
  <si>
    <t>Grace Food Processors [Canning]</t>
  </si>
  <si>
    <t>Preffered Foods Limited</t>
  </si>
  <si>
    <t>JR Consultants</t>
  </si>
  <si>
    <t>National Public Health Laboratories</t>
  </si>
  <si>
    <t>Copperwood Limited</t>
  </si>
  <si>
    <t>Princess Margaret Hospital/ Nassau Bahamas</t>
  </si>
  <si>
    <t>Ewarton Shell, 2A Recreation Driver,Ewerton</t>
  </si>
  <si>
    <t>Jamaica Petroleum Terminal</t>
  </si>
  <si>
    <t>Clinton Thomas</t>
  </si>
  <si>
    <t>Musson Jamaica Limited</t>
  </si>
  <si>
    <t>Sherman Bowlyn</t>
  </si>
  <si>
    <t>Pesail Trading,18 Beckford Street,Kingston Ja.</t>
  </si>
  <si>
    <t>Bouygues Travaux Publics (Ja Branch)</t>
  </si>
  <si>
    <t>Mothers Enterprises Ltd</t>
  </si>
  <si>
    <t>A B C Electrical Sales Ltd</t>
  </si>
  <si>
    <t>Heavens Texaco</t>
  </si>
  <si>
    <t>Grace Food Processors  (Canning Division]</t>
  </si>
  <si>
    <t>Juici Patties Limited</t>
  </si>
  <si>
    <t>Winchester Surgical and Medical Institute</t>
  </si>
  <si>
    <t>Ruthven Medical Centre</t>
  </si>
  <si>
    <t>H &amp; L True Value</t>
  </si>
  <si>
    <t>Quality Equipment Distributors</t>
  </si>
  <si>
    <t>Exotic Lycks</t>
  </si>
  <si>
    <t>Oliver Street Customs Broker</t>
  </si>
  <si>
    <t>Dairy Industries Jamaica Limited</t>
  </si>
  <si>
    <t>Goddard Catering Group</t>
  </si>
  <si>
    <t>J Wray &amp; Nephew</t>
  </si>
  <si>
    <t>Continental Baking Company Limited</t>
  </si>
  <si>
    <t>Parade Enterprise</t>
  </si>
  <si>
    <t>Grace Food Processor [Canning Division]</t>
  </si>
  <si>
    <t>SGS Superviser Jamaica Ltd</t>
  </si>
  <si>
    <t>Industrial Gases Limited</t>
  </si>
  <si>
    <t>Newport Mills Ltd</t>
  </si>
  <si>
    <t>Home Max Distributors Limited</t>
  </si>
  <si>
    <t>Tropical Air Conditioning and Refrigeration</t>
  </si>
  <si>
    <t>Jobs received via Head Office</t>
  </si>
  <si>
    <t>Jobs received via Mobay Office</t>
  </si>
  <si>
    <t>Jobs received via Mandeville Office</t>
  </si>
  <si>
    <t>Jobs received via Sav Office</t>
  </si>
  <si>
    <t>Jobs for outside BSJ compounds</t>
  </si>
  <si>
    <t>No. of calibrations for earning jobs</t>
  </si>
  <si>
    <t>No. of calibrations for non-earning jobs</t>
  </si>
  <si>
    <t>Total no. of inspections</t>
  </si>
  <si>
    <t>...^ with Internal Clients</t>
  </si>
  <si>
    <t>...^ which are Obligatory Duties</t>
  </si>
  <si>
    <t>Total valuation for completed jobs</t>
  </si>
  <si>
    <t>Valuation for earning jobs</t>
  </si>
  <si>
    <t>Valuation for non-earning jobs</t>
  </si>
  <si>
    <t xml:space="preserve">Jobs with EDOC in period </t>
  </si>
  <si>
    <t>Earning jobs with EDOC in period</t>
  </si>
  <si>
    <t>Non-earning jobs with EDOC in period</t>
  </si>
  <si>
    <t xml:space="preserve">Ontime Jobs with EDOC in period </t>
  </si>
  <si>
    <t>COTIF %</t>
  </si>
  <si>
    <t>Jobs submitted in month</t>
  </si>
  <si>
    <t>^ and are currently on hold</t>
  </si>
  <si>
    <t>...^ but are earning jobs</t>
  </si>
  <si>
    <t>...^ but are non-earning jobs</t>
  </si>
  <si>
    <t>^ and was "Cancelled"</t>
  </si>
  <si>
    <t>^ and was "Withdrawn by client"</t>
  </si>
  <si>
    <t>^ and have status "Not Started"</t>
  </si>
  <si>
    <t>^ and have status "Ongoing"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</si>
</sst>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_);[Red]\(&quot;$&quot;#,##0.00\)"/>
    <numFmt numFmtId="165" formatCode="yyyy&quot;-&quot;mm&quot;-&quot;dd"/>
    <numFmt numFmtId="166" formatCode="yyyy\-mm\-dd"/>
    <numFmt numFmtId="167" formatCode="dddd&quot;, &quot;d&quot; &quot;mmmm&quot; &quot;yyyy"/>
    <numFmt numFmtId="168" formatCode="[$-409]d\-mmm\-yyyy"/>
    <numFmt numFmtId="169" formatCode="d/m/yyyy"/>
    <numFmt numFmtId="170" formatCode="###"/>
    <numFmt numFmtId="171" formatCode="D/M/YYYY"/>
  </numFmts>
  <fonts count="30">
    <font>
      <sz val="10.0"/>
      <color rgb="FF000000"/>
      <name val="Arial"/>
    </font>
    <font>
      <sz val="10.0"/>
      <color theme="1"/>
      <name val="Arial"/>
    </font>
    <font>
      <b/>
      <sz val="10.0"/>
      <color rgb="FF7030A0"/>
      <name val="Arial"/>
    </font>
    <font/>
    <font>
      <b/>
      <sz val="10.0"/>
      <color theme="1"/>
      <name val="Arial"/>
    </font>
    <font>
      <b/>
      <sz val="9.0"/>
      <color rgb="FFEFEFEF"/>
      <name val="Arial"/>
    </font>
    <font>
      <b/>
      <sz val="10.0"/>
      <color rgb="FFD9D9D9"/>
      <name val="Arial"/>
    </font>
    <font>
      <b/>
      <sz val="10.0"/>
      <color rgb="FF0000FF"/>
      <name val="Arial Narrow"/>
    </font>
    <font>
      <sz val="10.0"/>
      <color rgb="FF980000"/>
      <name val="Arial Narrow"/>
    </font>
    <font>
      <b/>
      <sz val="10.0"/>
      <color rgb="FF000000"/>
      <name val="Arial Narrow"/>
    </font>
    <font>
      <b/>
      <sz val="10.0"/>
      <color rgb="FF980000"/>
      <name val="Arial Narrow"/>
    </font>
    <font>
      <sz val="9.0"/>
      <color theme="1"/>
      <name val="Arial"/>
    </font>
    <font>
      <b/>
      <sz val="10.0"/>
      <color rgb="FFFF0000"/>
      <name val="Arial Narrow"/>
    </font>
    <font>
      <sz val="9.0"/>
      <color rgb="FF000000"/>
      <name val="Arial"/>
    </font>
    <font>
      <sz val="9.0"/>
      <color rgb="FF980000"/>
      <name val="Arial"/>
    </font>
    <font>
      <sz val="10.0"/>
      <color rgb="FF0000FF"/>
      <name val="Arial Narrow"/>
    </font>
    <font>
      <color rgb="FF0000FF"/>
      <name val="Arial Narrow"/>
    </font>
    <font>
      <sz val="10.0"/>
      <color rgb="FF274E13"/>
      <name val="Arial Narrow"/>
    </font>
    <font>
      <b/>
      <color rgb="FF980000"/>
      <name val="Arial Narrow"/>
    </font>
    <font>
      <color rgb="FF980000"/>
      <name val="Arial Narrow"/>
    </font>
    <font>
      <i/>
      <sz val="10.0"/>
      <color rgb="FF980000"/>
      <name val="Arial Narrow"/>
    </font>
    <font>
      <color rgb="FF274E13"/>
      <name val="Arial Narrow"/>
    </font>
    <font>
      <i/>
      <sz val="10.0"/>
      <color rgb="FF674EA7"/>
      <name val="Arial Narrow"/>
    </font>
    <font>
      <b/>
      <sz val="9.0"/>
      <color rgb="FFFF0000"/>
      <name val="Arial"/>
    </font>
    <font>
      <sz val="11.0"/>
      <color rgb="FF000000"/>
      <name val="Calibri"/>
    </font>
    <font>
      <sz val="9.0"/>
      <color rgb="FFFF0000"/>
      <name val="Arial"/>
    </font>
    <font>
      <b/>
      <sz val="12.0"/>
      <color rgb="FF000000"/>
      <name val="Arial"/>
    </font>
    <font>
      <b/>
      <sz val="12.0"/>
      <color rgb="FFFF0000"/>
      <name val="Arial"/>
    </font>
    <font>
      <sz val="10.0"/>
      <color rgb="FF000000"/>
      <name val="Calibri"/>
    </font>
    <font>
      <sz val="10.0"/>
      <color theme="1"/>
      <name val="Calibri"/>
    </font>
  </fonts>
  <fills count="9">
    <fill>
      <patternFill patternType="none"/>
    </fill>
    <fill>
      <patternFill patternType="lightGray"/>
    </fill>
    <fill>
      <patternFill patternType="solid">
        <fgColor rgb="FFFFC000"/>
        <bgColor rgb="FFFFC00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87">
    <border/>
    <border>
      <left/>
      <right/>
      <top/>
      <bottom/>
    </border>
    <border>
      <left/>
      <top/>
      <bottom/>
    </border>
    <border>
      <top/>
      <bottom/>
    </border>
    <border>
      <right/>
      <top/>
      <bottom/>
    </border>
    <border>
      <left style="thin">
        <color rgb="FFFFFFFF"/>
      </left>
      <right style="thin">
        <color rgb="FFFFFFFF"/>
      </right>
      <bottom style="thin">
        <color rgb="FFFFFFFF"/>
      </bottom>
    </border>
    <border>
      <left style="thin">
        <color rgb="FFFFFFFF"/>
      </left>
      <right style="thin">
        <color rgb="FFFFFFFF"/>
      </right>
      <top/>
      <bottom style="thin">
        <color rgb="FFFFFFFF"/>
      </bottom>
    </border>
    <border>
      <left style="thin">
        <color rgb="FFFFFFFF"/>
      </left>
      <top style="thin">
        <color rgb="FFFFFFFF"/>
      </top>
      <bottom style="thin">
        <color rgb="FF000000"/>
      </bottom>
    </border>
    <border>
      <left style="thin">
        <color rgb="FFFFFFFF"/>
      </left>
      <top style="thin">
        <color rgb="FFFFFFFF"/>
      </top>
      <bottom style="thin">
        <color theme="1"/>
      </bottom>
    </border>
    <border>
      <right style="thin">
        <color rgb="FFFFFFFF"/>
      </right>
      <top style="thin">
        <color rgb="FFFFFFFF"/>
      </top>
      <bottom style="thin">
        <color theme="1"/>
      </bottom>
    </border>
    <border>
      <right style="thin">
        <color rgb="FFFFFFFF"/>
      </right>
      <top style="thin">
        <color rgb="FFFFFFFF"/>
      </top>
      <bottom style="thin">
        <color rgb="FF000000"/>
      </bottom>
    </border>
    <border>
      <top style="thin">
        <color rgb="FFFFFFFF"/>
      </top>
      <bottom style="thin">
        <color theme="1"/>
      </bottom>
    </border>
    <border>
      <top style="thin">
        <color rgb="FFFFFFFF"/>
      </top>
      <bottom style="thin">
        <color rgb="FF000000"/>
      </bottom>
    </border>
    <border>
      <left style="thin">
        <color rgb="FF000000"/>
      </left>
      <top/>
      <bottom style="thin">
        <color rgb="FFBFBFBF"/>
      </bottom>
    </border>
    <border>
      <left style="thin">
        <color rgb="FF000000"/>
      </left>
      <top style="thin">
        <color rgb="FF000000"/>
      </top>
      <bottom/>
    </border>
    <border>
      <top/>
      <bottom style="thin">
        <color rgb="FFBFBFBF"/>
      </bottom>
    </border>
    <border>
      <top style="thin">
        <color rgb="FF000000"/>
      </top>
      <bottom/>
    </border>
    <border>
      <right style="thin">
        <color rgb="FF999999"/>
      </right>
      <top/>
      <bottom style="thin">
        <color rgb="FFBFBFBF"/>
      </bottom>
    </border>
    <border>
      <left style="thin">
        <color rgb="FF999999"/>
      </left>
      <top/>
      <bottom style="thin">
        <color rgb="FF666666"/>
      </bottom>
    </border>
    <border>
      <top/>
      <bottom style="thin">
        <color rgb="FF666666"/>
      </bottom>
    </border>
    <border>
      <right style="thin">
        <color rgb="FFFFFFFF"/>
      </right>
      <top style="thin">
        <color rgb="FF000000"/>
      </top>
      <bottom/>
    </border>
    <border>
      <right style="thin">
        <color rgb="FF999999"/>
      </right>
      <top/>
      <bottom style="thin">
        <color rgb="FF666666"/>
      </bottom>
    </border>
    <border>
      <left style="thin">
        <color rgb="FFB7B7B7"/>
      </left>
      <top style="thin">
        <color rgb="FF000000"/>
      </top>
      <bottom/>
    </border>
    <border>
      <right/>
      <top style="thin">
        <color rgb="FF000000"/>
      </top>
      <bottom/>
    </border>
    <border>
      <left style="thin">
        <color rgb="FF999999"/>
      </left>
      <top/>
      <bottom style="thin">
        <color rgb="FFBFBFBF"/>
      </bottom>
    </border>
    <border>
      <left style="thin">
        <color rgb="FFB7B7B7"/>
      </left>
      <top/>
      <bottom style="thin">
        <color rgb="FFB2A1C7"/>
      </bottom>
    </border>
    <border>
      <top/>
      <bottom style="thin">
        <color rgb="FFB2A1C7"/>
      </bottom>
    </border>
    <border>
      <right/>
      <top/>
      <bottom style="thin">
        <color rgb="FF666666"/>
      </bottom>
    </border>
    <border>
      <right/>
      <top/>
      <bottom style="thin">
        <color rgb="FFB2A1C7"/>
      </bottom>
    </border>
    <border>
      <left style="thin">
        <color rgb="FF000000"/>
      </left>
      <right style="thin">
        <color rgb="FF999999"/>
      </right>
      <top/>
      <bottom/>
    </border>
    <border>
      <left style="thin">
        <color rgb="FF999999"/>
      </left>
      <top/>
      <bottom/>
    </border>
    <border>
      <right style="thin">
        <color rgb="FF999999"/>
      </right>
      <top/>
      <bottom/>
    </border>
    <border>
      <left style="thin">
        <color rgb="FFB2A1C7"/>
      </left>
      <top style="thin">
        <color rgb="FFB2A1C7"/>
      </top>
      <bottom style="thin">
        <color rgb="FFB2A1C7"/>
      </bottom>
    </border>
    <border>
      <top style="thin">
        <color rgb="FFB2A1C7"/>
      </top>
      <bottom style="thin">
        <color rgb="FFB2A1C7"/>
      </bottom>
    </border>
    <border>
      <left style="thin">
        <color rgb="FF999999"/>
      </left>
      <top style="thin">
        <color rgb="FF666666"/>
      </top>
      <bottom/>
    </border>
    <border>
      <top style="thin">
        <color rgb="FF666666"/>
      </top>
      <bottom/>
    </border>
    <border>
      <right style="thin">
        <color rgb="FF999999"/>
      </right>
      <top style="thin">
        <color rgb="FF666666"/>
      </top>
      <bottom/>
    </border>
    <border>
      <right style="thin">
        <color rgb="FFB2A1C7"/>
      </right>
      <top style="thin">
        <color rgb="FFB2A1C7"/>
      </top>
      <bottom style="thin">
        <color rgb="FFB2A1C7"/>
      </bottom>
    </border>
    <border>
      <right/>
      <top style="thin">
        <color rgb="FF666666"/>
      </top>
      <bottom/>
    </border>
    <border>
      <left style="thin">
        <color rgb="FFD8D8D8"/>
      </left>
      <right style="thin">
        <color rgb="FFD8D8D8"/>
      </right>
      <top style="thin">
        <color rgb="FFD8D8D8"/>
      </top>
    </border>
    <border>
      <right/>
      <top style="thin">
        <color rgb="FFB2A1C7"/>
      </top>
      <bottom style="thin">
        <color rgb="FFB2A1C7"/>
      </bottom>
    </border>
    <border>
      <left style="dotted">
        <color rgb="FF434343"/>
      </left>
      <top style="thin">
        <color rgb="FFB2A1C7"/>
      </top>
      <bottom style="thin">
        <color rgb="FFB2A1C7"/>
      </bottom>
    </border>
    <border>
      <left style="thin">
        <color rgb="FFD8D8D8"/>
      </left>
      <top style="thin">
        <color rgb="FFD8D8D8"/>
      </top>
    </border>
    <border>
      <right style="dotted">
        <color rgb="FF434343"/>
      </right>
      <top style="thin">
        <color rgb="FFB2A1C7"/>
      </top>
      <bottom style="thin">
        <color rgb="FFB2A1C7"/>
      </bottom>
    </border>
    <border>
      <top style="thin">
        <color rgb="FFD8D8D8"/>
      </top>
    </border>
    <border>
      <left style="thin">
        <color rgb="FFFFFFFF"/>
      </left>
      <right style="thin">
        <color rgb="FFFFFFFF"/>
      </right>
      <top/>
      <bottom/>
    </border>
    <border>
      <left style="thin">
        <color rgb="FFFFFFFF"/>
      </left>
      <right style="thin">
        <color rgb="FFFFFFFF"/>
      </right>
      <top style="thin">
        <color rgb="FFFFFFFF"/>
      </top>
      <bottom style="thin">
        <color rgb="FFFFFFFF"/>
      </bottom>
    </border>
    <border>
      <right style="thin">
        <color rgb="FFD8D8D8"/>
      </right>
      <top style="thin">
        <color rgb="FFD8D8D8"/>
      </top>
    </border>
    <border>
      <left style="medium">
        <color rgb="FF000000"/>
      </left>
      <top style="medium">
        <color rgb="FF000000"/>
      </top>
    </border>
    <border>
      <top style="medium">
        <color rgb="FF000000"/>
      </top>
    </border>
    <border>
      <right style="medium">
        <color rgb="FF000000"/>
      </right>
      <top style="medium">
        <color rgb="FF000000"/>
      </top>
    </border>
    <border>
      <left style="thin">
        <color rgb="FFD8D8D8"/>
      </left>
      <right style="thin">
        <color rgb="FFD8D8D8"/>
      </right>
    </border>
    <border>
      <left style="thin">
        <color rgb="FFD8D8D8"/>
      </left>
    </border>
    <border>
      <right style="thin">
        <color rgb="FFD8D8D8"/>
      </right>
    </border>
    <border>
      <right/>
      <top style="medium">
        <color rgb="FF000000"/>
      </top>
    </border>
    <border>
      <left/>
      <right style="thin">
        <color rgb="FFFFFFFF"/>
      </right>
      <top style="thin">
        <color rgb="FFFFFFFF"/>
      </top>
      <bottom style="thin">
        <color rgb="FFFFFFF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D8D8D8"/>
      </left>
      <right style="thin">
        <color rgb="FFD8D8D8"/>
      </right>
      <bottom style="thin">
        <color rgb="FFD8D8D8"/>
      </bottom>
    </border>
    <border>
      <left style="thin">
        <color rgb="FFD8D8D8"/>
      </left>
      <bottom style="thin">
        <color rgb="FFD8D8D8"/>
      </bottom>
    </border>
    <border>
      <right/>
      <bottom style="medium">
        <color rgb="FF000000"/>
      </bottom>
    </border>
    <border>
      <bottom style="thin">
        <color rgb="FFD8D8D8"/>
      </bottom>
    </border>
    <border>
      <right style="thin">
        <color rgb="FFD8D8D8"/>
      </right>
      <bottom style="thin">
        <color rgb="FFD8D8D8"/>
      </bottom>
    </border>
    <border>
      <left style="thin">
        <color rgb="FFB2A1C7"/>
      </left>
      <top style="thin">
        <color rgb="FFB2A1C7"/>
      </top>
    </border>
    <border>
      <top style="thin">
        <color rgb="FFB2A1C7"/>
      </top>
    </border>
    <border>
      <right style="dotted">
        <color rgb="FF595959"/>
      </right>
      <top style="thin">
        <color rgb="FFB2A1C7"/>
      </top>
    </border>
    <border>
      <left style="dotted">
        <color rgb="FF595959"/>
      </left>
      <top style="thin">
        <color rgb="FFB2A1C7"/>
      </top>
    </border>
    <border>
      <right style="thin">
        <color rgb="FFB2A1C7"/>
      </right>
      <top style="thin">
        <color rgb="FFB2A1C7"/>
      </top>
    </border>
    <border>
      <left style="thin">
        <color rgb="FFB2A1C7"/>
      </left>
      <bottom style="thin">
        <color rgb="FFB2A1C7"/>
      </bottom>
    </border>
    <border>
      <bottom style="thin">
        <color rgb="FFB2A1C7"/>
      </bottom>
    </border>
    <border>
      <right style="dotted">
        <color rgb="FF595959"/>
      </right>
      <bottom style="thin">
        <color rgb="FFB2A1C7"/>
      </bottom>
    </border>
    <border>
      <left style="dotted">
        <color rgb="FF595959"/>
      </left>
      <bottom style="thin">
        <color rgb="FFB2A1C7"/>
      </bottom>
    </border>
    <border>
      <right style="thin">
        <color rgb="FFB2A1C7"/>
      </right>
      <bottom style="thin">
        <color rgb="FFB2A1C7"/>
      </bottom>
    </border>
    <border>
      <left style="medium">
        <color rgb="FF000000"/>
      </left>
    </border>
    <border>
      <right style="medium">
        <color rgb="FF000000"/>
      </right>
    </border>
    <border>
      <right/>
    </border>
    <border>
      <right style="thin">
        <color rgb="FF000000"/>
      </right>
      <top style="thin">
        <color rgb="FF000000"/>
      </top>
      <bottom/>
    </border>
    <border>
      <left style="thin">
        <color rgb="FFB7B7B7"/>
      </left>
      <top/>
    </border>
    <border>
      <top/>
    </border>
    <border>
      <right style="thin">
        <color rgb="FFB7B7B7"/>
      </right>
      <top/>
    </border>
    <border>
      <left style="dotted">
        <color rgb="FF434343"/>
      </left>
      <bottom style="thin">
        <color rgb="FFB2A1C7"/>
      </bottom>
    </border>
    <border>
      <right style="dotted">
        <color rgb="FF434343"/>
      </right>
      <bottom style="thin">
        <color rgb="FFB2A1C7"/>
      </bottom>
    </border>
    <border>
      <left style="thin">
        <color rgb="FFB7B7B7"/>
      </left>
      <top/>
      <bottom/>
    </border>
    <border>
      <right style="thin">
        <color rgb="FFB7B7B7"/>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xf>
    <xf borderId="3" fillId="0" fontId="3" numFmtId="0" xfId="0" applyBorder="1" applyFont="1"/>
    <xf borderId="4" fillId="0" fontId="3" numFmtId="0" xfId="0" applyBorder="1" applyFont="1"/>
    <xf borderId="2" fillId="2" fontId="4" numFmtId="0" xfId="0" applyBorder="1" applyFont="1"/>
    <xf borderId="2" fillId="2" fontId="1" numFmtId="0" xfId="0" applyBorder="1" applyFont="1"/>
    <xf borderId="2" fillId="2" fontId="4" numFmtId="0" xfId="0" applyAlignment="1" applyBorder="1" applyFont="1">
      <alignment vertical="top"/>
    </xf>
    <xf borderId="1" fillId="2" fontId="4" numFmtId="0" xfId="0" applyBorder="1" applyFont="1"/>
    <xf borderId="5" fillId="0" fontId="1" numFmtId="0" xfId="0" applyBorder="1" applyFont="1"/>
    <xf borderId="6" fillId="3" fontId="1" numFmtId="0" xfId="0" applyBorder="1" applyFill="1" applyFont="1"/>
    <xf borderId="7" fillId="0" fontId="4" numFmtId="0" xfId="0" applyBorder="1" applyFont="1"/>
    <xf borderId="8" fillId="0" fontId="4" numFmtId="0" xfId="0" applyAlignment="1" applyBorder="1" applyFont="1">
      <alignment vertical="top"/>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4" fontId="5" numFmtId="0" xfId="0" applyAlignment="1" applyBorder="1" applyFill="1" applyFont="1">
      <alignment horizontal="center"/>
    </xf>
    <xf borderId="14" fillId="4" fontId="6" numFmtId="0" xfId="0" applyAlignment="1" applyBorder="1" applyFont="1">
      <alignment horizontal="center" shrinkToFit="0" vertical="center" wrapText="1"/>
    </xf>
    <xf borderId="15" fillId="0" fontId="3" numFmtId="0" xfId="0" applyBorder="1" applyFont="1"/>
    <xf borderId="16" fillId="0" fontId="3" numFmtId="0" xfId="0" applyBorder="1" applyFont="1"/>
    <xf borderId="17" fillId="0" fontId="3" numFmtId="0" xfId="0" applyBorder="1" applyFont="1"/>
    <xf borderId="18" fillId="4" fontId="5" numFmtId="0" xfId="0" applyAlignment="1" applyBorder="1" applyFont="1">
      <alignment horizontal="center" vertical="top"/>
    </xf>
    <xf borderId="19" fillId="0" fontId="3" numFmtId="0" xfId="0" applyBorder="1" applyFont="1"/>
    <xf borderId="20" fillId="0" fontId="3" numFmtId="0" xfId="0" applyBorder="1" applyFont="1"/>
    <xf borderId="21" fillId="0" fontId="3" numFmtId="0" xfId="0" applyBorder="1" applyFont="1"/>
    <xf borderId="22" fillId="4" fontId="6" numFmtId="0" xfId="0" applyAlignment="1" applyBorder="1" applyFont="1">
      <alignment horizontal="center" shrinkToFit="0" vertical="center" wrapText="1"/>
    </xf>
    <xf borderId="23" fillId="0" fontId="3" numFmtId="0" xfId="0" applyBorder="1" applyFont="1"/>
    <xf borderId="24" fillId="4" fontId="5" numFmtId="0" xfId="0" applyAlignment="1" applyBorder="1" applyFont="1">
      <alignment horizontal="center" vertical="top"/>
    </xf>
    <xf borderId="25" fillId="4" fontId="6" numFmtId="0" xfId="0" applyAlignment="1" applyBorder="1" applyFont="1">
      <alignment horizontal="center" shrinkToFit="0" vertical="center" wrapText="1"/>
    </xf>
    <xf borderId="26" fillId="0" fontId="3" numFmtId="0" xfId="0" applyBorder="1" applyFont="1"/>
    <xf borderId="18" fillId="4" fontId="5" numFmtId="0" xfId="0" applyAlignment="1" applyBorder="1" applyFont="1">
      <alignment horizontal="center" shrinkToFit="0" wrapText="1"/>
    </xf>
    <xf borderId="27" fillId="0" fontId="3" numFmtId="0" xfId="0" applyBorder="1" applyFont="1"/>
    <xf borderId="28" fillId="0" fontId="3" numFmtId="0" xfId="0" applyBorder="1" applyFont="1"/>
    <xf borderId="29" fillId="4" fontId="5" numFmtId="0" xfId="0" applyBorder="1" applyFont="1"/>
    <xf borderId="30" fillId="4" fontId="5" numFmtId="0" xfId="0" applyAlignment="1" applyBorder="1" applyFont="1">
      <alignment horizontal="center"/>
    </xf>
    <xf borderId="30" fillId="4" fontId="5" numFmtId="0" xfId="0" applyAlignment="1" applyBorder="1" applyFont="1">
      <alignment horizontal="center" vertical="top"/>
    </xf>
    <xf borderId="7" fillId="3" fontId="4" numFmtId="0" xfId="0" applyBorder="1" applyFont="1"/>
    <xf borderId="31" fillId="0" fontId="3" numFmtId="0" xfId="0" applyBorder="1" applyFont="1"/>
    <xf borderId="32" fillId="5" fontId="7" numFmtId="0" xfId="0" applyAlignment="1" applyBorder="1" applyFill="1" applyFont="1">
      <alignment horizontal="center" shrinkToFit="0" vertical="center" wrapText="1"/>
    </xf>
    <xf borderId="33" fillId="0" fontId="3" numFmtId="0" xfId="0" applyBorder="1" applyFont="1"/>
    <xf borderId="34" fillId="4" fontId="5" numFmtId="0" xfId="0" applyAlignment="1" applyBorder="1" applyFont="1">
      <alignment horizontal="center" vertical="top"/>
    </xf>
    <xf borderId="35" fillId="0" fontId="3" numFmtId="0" xfId="0" applyBorder="1" applyFont="1"/>
    <xf borderId="36" fillId="0" fontId="3" numFmtId="0" xfId="0" applyBorder="1" applyFont="1"/>
    <xf borderId="34" fillId="4" fontId="5" numFmtId="0" xfId="0" applyAlignment="1" applyBorder="1" applyFont="1">
      <alignment horizontal="center" shrinkToFit="0" vertical="top" wrapText="1"/>
    </xf>
    <xf borderId="37" fillId="0" fontId="3" numFmtId="0" xfId="0" applyBorder="1" applyFont="1"/>
    <xf borderId="38" fillId="0" fontId="3" numFmtId="0" xfId="0" applyBorder="1" applyFont="1"/>
    <xf borderId="32" fillId="6" fontId="8" numFmtId="0" xfId="0" applyAlignment="1" applyBorder="1" applyFill="1" applyFont="1">
      <alignment horizontal="left" shrinkToFit="0" vertical="center" wrapText="1"/>
    </xf>
    <xf borderId="39" fillId="0" fontId="1" numFmtId="0" xfId="0" applyAlignment="1" applyBorder="1" applyFont="1">
      <alignment horizontal="left" shrinkToFit="0" vertical="top" wrapText="1"/>
    </xf>
    <xf borderId="40" fillId="0" fontId="3" numFmtId="0" xfId="0" applyBorder="1" applyFont="1"/>
    <xf borderId="41" fillId="0" fontId="9" numFmtId="1" xfId="0" applyAlignment="1" applyBorder="1" applyFont="1" applyNumberFormat="1">
      <alignment horizontal="center" shrinkToFit="0" vertical="center" wrapText="1"/>
    </xf>
    <xf borderId="42" fillId="0" fontId="1" numFmtId="0" xfId="0" applyAlignment="1" applyBorder="1" applyFont="1">
      <alignment horizontal="left" shrinkToFit="0" vertical="top" wrapText="1"/>
    </xf>
    <xf borderId="43" fillId="0" fontId="3" numFmtId="0" xfId="0" applyBorder="1" applyFont="1"/>
    <xf borderId="44" fillId="0" fontId="3" numFmtId="0" xfId="0" applyBorder="1" applyFont="1"/>
    <xf borderId="41" fillId="0" fontId="9" numFmtId="0" xfId="0" applyAlignment="1" applyBorder="1" applyFont="1">
      <alignment horizontal="center" shrinkToFit="0" vertical="center" wrapText="1"/>
    </xf>
    <xf borderId="45" fillId="3" fontId="1" numFmtId="0" xfId="0" applyBorder="1" applyFont="1"/>
    <xf borderId="46" fillId="3" fontId="1" numFmtId="0" xfId="0" applyBorder="1" applyFont="1"/>
    <xf borderId="47" fillId="0" fontId="3" numFmtId="0" xfId="0" applyBorder="1" applyFont="1"/>
    <xf borderId="48" fillId="3" fontId="4" numFmtId="0" xfId="0" applyAlignment="1" applyBorder="1" applyFont="1">
      <alignment horizontal="center" shrinkToFit="0" vertical="center" wrapText="1"/>
    </xf>
    <xf borderId="49" fillId="0" fontId="3" numFmtId="0" xfId="0" applyBorder="1" applyFont="1"/>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55" fillId="3" fontId="1" numFmtId="0" xfId="0" applyBorder="1" applyFont="1"/>
    <xf borderId="56" fillId="0" fontId="3" numFmtId="0" xfId="0" applyBorder="1" applyFont="1"/>
    <xf borderId="57" fillId="0" fontId="3" numFmtId="0" xfId="0" applyBorder="1" applyFont="1"/>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2" fillId="0" fontId="3" numFmtId="0" xfId="0" applyBorder="1" applyFont="1"/>
    <xf borderId="63" fillId="0" fontId="3" numFmtId="0" xfId="0" applyBorder="1" applyFont="1"/>
    <xf borderId="48" fillId="3" fontId="1" numFmtId="0" xfId="0" applyAlignment="1" applyBorder="1" applyFont="1">
      <alignment shrinkToFit="0" vertical="center" wrapText="1"/>
    </xf>
    <xf borderId="64" fillId="6" fontId="10" numFmtId="0" xfId="0" applyAlignment="1" applyBorder="1" applyFont="1">
      <alignment horizontal="right" shrinkToFit="0" vertical="center" wrapText="1"/>
    </xf>
    <xf borderId="48" fillId="3" fontId="11" numFmtId="9" xfId="0" applyAlignment="1" applyBorder="1" applyFont="1" applyNumberFormat="1">
      <alignment horizontal="center" shrinkToFit="0" vertical="center" wrapText="1"/>
    </xf>
    <xf borderId="65" fillId="0" fontId="3" numFmtId="0" xfId="0" applyBorder="1" applyFont="1"/>
    <xf borderId="66" fillId="0" fontId="3" numFmtId="0" xfId="0" applyBorder="1" applyFont="1"/>
    <xf borderId="48" fillId="3" fontId="11" numFmtId="0" xfId="0" applyAlignment="1" applyBorder="1" applyFont="1">
      <alignment horizontal="center" shrinkToFit="0" vertical="center" wrapText="1"/>
    </xf>
    <xf borderId="67" fillId="0" fontId="12" numFmtId="1" xfId="0" applyAlignment="1" applyBorder="1" applyFont="1" applyNumberFormat="1">
      <alignment horizontal="left" shrinkToFit="0" vertical="center" wrapText="1"/>
    </xf>
    <xf borderId="68" fillId="0" fontId="3" numFmtId="0" xfId="0" applyBorder="1" applyFont="1"/>
    <xf borderId="69" fillId="0" fontId="3" numFmtId="0" xfId="0" applyBorder="1" applyFont="1"/>
    <xf borderId="70" fillId="0" fontId="3" numFmtId="0" xfId="0" applyBorder="1" applyFont="1"/>
    <xf borderId="71" fillId="0" fontId="3" numFmtId="0" xfId="0" applyBorder="1" applyFont="1"/>
    <xf borderId="72" fillId="0" fontId="3" numFmtId="0" xfId="0" applyBorder="1" applyFont="1"/>
    <xf borderId="48" fillId="3" fontId="11" numFmtId="0" xfId="0" applyAlignment="1" applyBorder="1" applyFont="1">
      <alignment shrinkToFit="0" wrapText="1"/>
    </xf>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48" fillId="3" fontId="11" numFmtId="0" xfId="0" applyAlignment="1" applyBorder="1" applyFont="1">
      <alignment shrinkToFit="0" vertical="center" wrapText="1"/>
    </xf>
    <xf borderId="48" fillId="3" fontId="11" numFmtId="3" xfId="0" applyAlignment="1" applyBorder="1" applyFont="1" applyNumberFormat="1">
      <alignment horizontal="center" shrinkToFit="0" vertical="center" wrapText="1"/>
    </xf>
    <xf borderId="48" fillId="3" fontId="13" numFmtId="0" xfId="0" applyAlignment="1" applyBorder="1" applyFont="1">
      <alignment shrinkToFit="0" vertical="center" wrapText="1"/>
    </xf>
    <xf borderId="1" fillId="3" fontId="1" numFmtId="0" xfId="0" applyBorder="1" applyFont="1"/>
    <xf borderId="39" fillId="0" fontId="1" numFmtId="0" xfId="0" applyAlignment="1" applyBorder="1" applyFont="1">
      <alignment horizontal="center" shrinkToFit="0" vertical="top" wrapText="1"/>
    </xf>
    <xf borderId="0" fillId="0" fontId="1" numFmtId="0" xfId="0" applyFont="1"/>
    <xf borderId="48" fillId="3" fontId="14" numFmtId="0" xfId="0" applyAlignment="1" applyBorder="1" applyFont="1">
      <alignment shrinkToFit="0" wrapText="1"/>
    </xf>
    <xf borderId="48" fillId="3" fontId="11" numFmtId="164" xfId="0" applyAlignment="1" applyBorder="1" applyFont="1" applyNumberFormat="1">
      <alignment horizontal="center" shrinkToFit="0" vertical="center" wrapText="1"/>
    </xf>
    <xf borderId="77" fillId="0" fontId="3" numFmtId="0" xfId="0" applyBorder="1" applyFont="1"/>
    <xf borderId="32" fillId="5" fontId="7" numFmtId="0" xfId="0" applyAlignment="1" applyBorder="1" applyFont="1">
      <alignment horizontal="left" shrinkToFit="0" vertical="center" wrapText="1"/>
    </xf>
    <xf borderId="41" fillId="5" fontId="15" numFmtId="4" xfId="0" applyAlignment="1" applyBorder="1" applyFont="1" applyNumberFormat="1">
      <alignment horizontal="center" shrinkToFit="0" vertical="center" wrapText="1"/>
    </xf>
    <xf borderId="78" fillId="4" fontId="6" numFmtId="0" xfId="0" applyAlignment="1" applyBorder="1" applyFont="1">
      <alignment horizontal="center" shrinkToFit="0" vertical="center" wrapText="1"/>
    </xf>
    <xf borderId="79" fillId="0" fontId="3" numFmtId="0" xfId="0" applyBorder="1" applyFont="1"/>
    <xf borderId="80" fillId="0" fontId="3" numFmtId="0" xfId="0" applyBorder="1" applyFont="1"/>
    <xf borderId="33" fillId="5" fontId="15" numFmtId="1" xfId="0" applyAlignment="1" applyBorder="1" applyFont="1" applyNumberFormat="1">
      <alignment horizontal="center" shrinkToFit="0" vertical="center" wrapText="1"/>
    </xf>
    <xf borderId="41" fillId="6" fontId="8" numFmtId="4" xfId="0" applyAlignment="1" applyBorder="1" applyFont="1" applyNumberFormat="1">
      <alignment horizontal="center" shrinkToFit="0" vertical="center" wrapText="1"/>
    </xf>
    <xf borderId="41" fillId="5" fontId="16" numFmtId="1" xfId="0" applyAlignment="1" applyBorder="1" applyFont="1" applyNumberFormat="1">
      <alignment horizontal="center" shrinkToFit="0" wrapText="1"/>
    </xf>
    <xf borderId="32" fillId="6" fontId="10" numFmtId="0" xfId="0" applyAlignment="1" applyBorder="1" applyFont="1">
      <alignment horizontal="left" shrinkToFit="0" vertical="center" wrapText="1"/>
    </xf>
    <xf borderId="33" fillId="6" fontId="10" numFmtId="1" xfId="0" applyAlignment="1" applyBorder="1" applyFont="1" applyNumberFormat="1">
      <alignment horizontal="center" shrinkToFit="0" vertical="center" wrapText="1"/>
    </xf>
    <xf borderId="32" fillId="0" fontId="17" numFmtId="0" xfId="0" applyAlignment="1" applyBorder="1" applyFont="1">
      <alignment horizontal="left" shrinkToFit="0" vertical="center" wrapText="1"/>
    </xf>
    <xf borderId="41" fillId="0" fontId="17" numFmtId="4" xfId="0" applyAlignment="1" applyBorder="1" applyFont="1" applyNumberFormat="1">
      <alignment horizontal="center" shrinkToFit="0" vertical="center" wrapText="1"/>
    </xf>
    <xf borderId="81" fillId="6" fontId="18" numFmtId="1" xfId="0" applyAlignment="1" applyBorder="1" applyFont="1" applyNumberFormat="1">
      <alignment horizontal="center" shrinkToFit="0" wrapText="1"/>
    </xf>
    <xf borderId="82" fillId="0" fontId="3" numFmtId="0" xfId="0" applyBorder="1" applyFont="1"/>
    <xf borderId="33" fillId="6" fontId="8" numFmtId="1" xfId="0" applyAlignment="1" applyBorder="1" applyFont="1" applyNumberFormat="1">
      <alignment horizontal="center" shrinkToFit="0" vertical="center" wrapText="1"/>
    </xf>
    <xf borderId="83" fillId="4" fontId="6" numFmtId="0" xfId="0" applyAlignment="1" applyBorder="1" applyFont="1">
      <alignment horizontal="center" shrinkToFit="0" vertical="center" wrapText="1"/>
    </xf>
    <xf borderId="84" fillId="0" fontId="3" numFmtId="0" xfId="0" applyBorder="1" applyFont="1"/>
    <xf borderId="41" fillId="0" fontId="17" numFmtId="0" xfId="0" applyAlignment="1" applyBorder="1" applyFont="1">
      <alignment horizontal="center" shrinkToFit="0" vertical="center" wrapText="1"/>
    </xf>
    <xf borderId="81" fillId="6" fontId="19" numFmtId="1" xfId="0" applyAlignment="1" applyBorder="1" applyFont="1" applyNumberFormat="1">
      <alignment horizontal="center" shrinkToFit="0" wrapText="1"/>
    </xf>
    <xf borderId="32" fillId="6" fontId="20" numFmtId="0" xfId="0" applyAlignment="1" applyBorder="1" applyFont="1">
      <alignment horizontal="right" shrinkToFit="0" vertical="center" wrapText="1"/>
    </xf>
    <xf borderId="33" fillId="0" fontId="17" numFmtId="1" xfId="0" applyAlignment="1" applyBorder="1" applyFont="1" applyNumberFormat="1">
      <alignment horizontal="center" shrinkToFit="0" vertical="center" wrapText="1"/>
    </xf>
    <xf borderId="81" fillId="0" fontId="21" numFmtId="1" xfId="0" applyAlignment="1" applyBorder="1" applyFont="1" applyNumberFormat="1">
      <alignment horizontal="center" shrinkToFit="0" wrapText="1"/>
    </xf>
    <xf borderId="41" fillId="0" fontId="17" numFmtId="1" xfId="0" applyAlignment="1" applyBorder="1" applyFont="1" applyNumberFormat="1">
      <alignment horizontal="center" shrinkToFit="0" vertical="center" wrapText="1"/>
    </xf>
    <xf borderId="41" fillId="5" fontId="15" numFmtId="1" xfId="0" applyAlignment="1" applyBorder="1" applyFont="1" applyNumberFormat="1">
      <alignment horizontal="center" shrinkToFit="0" vertical="center" wrapText="1"/>
    </xf>
    <xf borderId="41" fillId="6" fontId="10" numFmtId="1" xfId="0" applyAlignment="1" applyBorder="1" applyFont="1" applyNumberFormat="1">
      <alignment horizontal="center" shrinkToFit="0" vertical="center" wrapText="1"/>
    </xf>
    <xf borderId="41" fillId="6" fontId="8" numFmtId="1" xfId="0" applyAlignment="1" applyBorder="1" applyFont="1" applyNumberFormat="1">
      <alignment horizontal="center" shrinkToFit="0" vertical="center" wrapText="1"/>
    </xf>
    <xf borderId="32" fillId="0" fontId="22" numFmtId="0" xfId="0" applyAlignment="1" applyBorder="1" applyFont="1">
      <alignment horizontal="right" shrinkToFit="0" vertical="center" wrapText="1"/>
    </xf>
    <xf borderId="41" fillId="0" fontId="22" numFmtId="4" xfId="0" applyAlignment="1" applyBorder="1" applyFont="1" applyNumberFormat="1">
      <alignment horizontal="center" shrinkToFit="0" vertical="center" wrapText="1"/>
    </xf>
    <xf borderId="85" fillId="7" fontId="23" numFmtId="0" xfId="0" applyAlignment="1" applyBorder="1" applyFill="1" applyFont="1">
      <alignment horizontal="right" vertical="center"/>
    </xf>
    <xf borderId="0" fillId="0" fontId="24" numFmtId="0" xfId="0" applyAlignment="1" applyFont="1">
      <alignment vertical="center"/>
    </xf>
    <xf borderId="0" fillId="0" fontId="24" numFmtId="165" xfId="0" applyAlignment="1" applyFont="1" applyNumberFormat="1">
      <alignment horizontal="right" vertical="center"/>
    </xf>
    <xf borderId="0" fillId="0" fontId="24" numFmtId="166" xfId="0" applyAlignment="1" applyFont="1" applyNumberFormat="1">
      <alignment horizontal="right" vertical="center"/>
    </xf>
    <xf borderId="85" fillId="7" fontId="23" numFmtId="0" xfId="0" applyAlignment="1" applyBorder="1" applyFont="1">
      <alignment horizontal="left" vertical="center"/>
    </xf>
    <xf borderId="85" fillId="7" fontId="23" numFmtId="0" xfId="0" applyAlignment="1" applyBorder="1" applyFont="1">
      <alignment horizontal="left"/>
    </xf>
    <xf borderId="85" fillId="7" fontId="23" numFmtId="167" xfId="0" applyAlignment="1" applyBorder="1" applyFont="1" applyNumberFormat="1">
      <alignment horizontal="left"/>
    </xf>
    <xf borderId="85" fillId="7" fontId="23" numFmtId="168" xfId="0" applyAlignment="1" applyBorder="1" applyFont="1" applyNumberFormat="1">
      <alignment horizontal="left"/>
    </xf>
    <xf borderId="85" fillId="7" fontId="25" numFmtId="0" xfId="0" applyBorder="1" applyFont="1"/>
    <xf borderId="85" fillId="7" fontId="24" numFmtId="169" xfId="0" applyBorder="1" applyFont="1" applyNumberFormat="1"/>
    <xf borderId="85" fillId="7" fontId="24" numFmtId="0" xfId="0" applyBorder="1" applyFont="1"/>
    <xf borderId="86" fillId="8" fontId="26" numFmtId="0" xfId="0" applyAlignment="1" applyBorder="1" applyFill="1" applyFont="1">
      <alignment horizontal="center" shrinkToFit="0" wrapText="1"/>
    </xf>
    <xf borderId="86" fillId="8" fontId="27" numFmtId="0" xfId="0" applyAlignment="1" applyBorder="1" applyFont="1">
      <alignment horizontal="center" shrinkToFit="0" wrapText="1"/>
    </xf>
    <xf borderId="86" fillId="8" fontId="27" numFmtId="168" xfId="0" applyAlignment="1" applyBorder="1" applyFont="1" applyNumberFormat="1">
      <alignment horizontal="center" shrinkToFit="0" wrapText="1"/>
    </xf>
    <xf borderId="86" fillId="8" fontId="26" numFmtId="168" xfId="0" applyAlignment="1" applyBorder="1" applyFont="1" applyNumberFormat="1">
      <alignment horizontal="center" shrinkToFit="0" wrapText="1"/>
    </xf>
    <xf borderId="0" fillId="0" fontId="24" numFmtId="0" xfId="0" applyFont="1"/>
    <xf borderId="1" fillId="3" fontId="24" numFmtId="170" xfId="0" applyBorder="1" applyFont="1" applyNumberFormat="1"/>
    <xf borderId="0" fillId="0" fontId="24" numFmtId="170" xfId="0" applyFont="1" applyNumberFormat="1"/>
    <xf borderId="0" fillId="0" fontId="24" numFmtId="170" xfId="0" applyAlignment="1" applyFont="1" applyNumberFormat="1">
      <alignment horizontal="right"/>
    </xf>
    <xf borderId="1" fillId="3" fontId="24" numFmtId="4" xfId="0" applyBorder="1" applyFont="1" applyNumberFormat="1"/>
    <xf borderId="0" fillId="0" fontId="24" numFmtId="4" xfId="0" applyFont="1" applyNumberFormat="1"/>
    <xf borderId="1" fillId="3" fontId="24" numFmtId="4" xfId="0" applyAlignment="1" applyBorder="1" applyFont="1" applyNumberFormat="1">
      <alignment horizontal="left" vertical="top"/>
    </xf>
    <xf borderId="0" fillId="0" fontId="24" numFmtId="4" xfId="0" applyAlignment="1" applyFont="1" applyNumberFormat="1">
      <alignment horizontal="right"/>
    </xf>
    <xf borderId="1" fillId="3" fontId="24" numFmtId="167" xfId="0" applyBorder="1" applyFont="1" applyNumberFormat="1"/>
    <xf borderId="0" fillId="0" fontId="24" numFmtId="168" xfId="0" applyAlignment="1" applyFont="1" applyNumberFormat="1">
      <alignment horizontal="right" shrinkToFit="0" wrapText="1"/>
    </xf>
    <xf borderId="0" fillId="0" fontId="24" numFmtId="0" xfId="0" applyAlignment="1" applyFont="1">
      <alignment horizontal="right"/>
    </xf>
    <xf borderId="0" fillId="0" fontId="28" numFmtId="168" xfId="0" applyAlignment="1" applyFont="1" applyNumberFormat="1">
      <alignment shrinkToFit="0" wrapText="1"/>
    </xf>
    <xf borderId="1" fillId="3" fontId="24" numFmtId="0" xfId="0" applyAlignment="1" applyBorder="1" applyFont="1">
      <alignment horizontal="left" vertical="top"/>
    </xf>
    <xf borderId="1" fillId="3" fontId="24" numFmtId="0" xfId="0" applyBorder="1" applyFont="1"/>
    <xf borderId="41" fillId="0" fontId="22" numFmtId="1" xfId="0" applyAlignment="1" applyBorder="1" applyFont="1" applyNumberFormat="1">
      <alignment horizontal="center" shrinkToFit="0" vertical="center" wrapText="1"/>
    </xf>
    <xf borderId="0" fillId="0" fontId="0" numFmtId="0" xfId="0" applyFont="1"/>
    <xf borderId="0" fillId="0" fontId="0" numFmtId="168" xfId="0" applyFont="1" applyNumberFormat="1"/>
    <xf borderId="0" fillId="0" fontId="29" numFmtId="0" xfId="0" applyFont="1"/>
    <xf borderId="0" fillId="0" fontId="1" numFmtId="167" xfId="0" applyFont="1" applyNumberFormat="1"/>
    <xf borderId="0" fillId="0" fontId="1" numFmtId="170" xfId="0" applyFont="1" applyNumberFormat="1"/>
    <xf borderId="1" fillId="3" fontId="1" numFmtId="171" xfId="0" applyAlignment="1" applyBorder="1" applyFont="1" applyNumberFormat="1">
      <alignment horizontal="left"/>
    </xf>
    <xf borderId="0" fillId="0" fontId="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'Raw Data'!$B$1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
        <v>0</v>
      </c>
      <c r="D2" s="3"/>
      <c r="E2" s="3"/>
      <c r="F2" s="3"/>
      <c r="G2" s="3"/>
      <c r="H2" s="3"/>
      <c r="I2" s="3"/>
      <c r="J2" s="4"/>
      <c r="K2" s="6" t="str">
        <f>TEXT('Raw Data'!$E$1, "YYYY-MM-DD") &amp; " to " &amp; TEXT('Raw Data'!$G$1, "YYYY-MM-DD")</f>
        <v>2019-04-01 to 2020-03-31</v>
      </c>
      <c r="L2" s="3"/>
      <c r="M2" s="3"/>
      <c r="N2" s="3"/>
      <c r="O2" s="3"/>
      <c r="P2" s="3"/>
      <c r="Q2" s="3"/>
      <c r="R2" s="3"/>
      <c r="S2" s="4"/>
      <c r="T2" s="1"/>
      <c r="U2" s="1"/>
      <c r="V2" s="1"/>
      <c r="W2" s="1"/>
      <c r="X2" s="2" t="s">
        <v>1</v>
      </c>
      <c r="Y2" s="3"/>
      <c r="Z2" s="3"/>
      <c r="AA2" s="3"/>
      <c r="AB2" s="3"/>
      <c r="AC2" s="3"/>
      <c r="AD2" s="3"/>
      <c r="AE2" s="3"/>
      <c r="AF2" s="3"/>
      <c r="AG2" s="3"/>
      <c r="AH2" s="3"/>
      <c r="AI2" s="4"/>
      <c r="AJ2" s="1"/>
      <c r="AK2" s="1"/>
      <c r="AL2" s="1"/>
      <c r="AM2" s="1"/>
      <c r="AN2" s="1"/>
      <c r="AO2" s="5" t="s">
        <v>2</v>
      </c>
      <c r="AP2" s="3"/>
      <c r="AQ2" s="3"/>
      <c r="AR2" s="3"/>
      <c r="AS2" s="3"/>
      <c r="AT2" s="3"/>
      <c r="AU2" s="4"/>
      <c r="AV2" s="6" t="str">
        <f>'Raw Data'!$M$1</f>
        <v>This financial year</v>
      </c>
      <c r="AW2" s="3"/>
      <c r="AX2" s="3"/>
      <c r="AY2" s="3"/>
      <c r="AZ2" s="3"/>
      <c r="BA2" s="3"/>
      <c r="BB2" s="3"/>
      <c r="BC2" s="3"/>
      <c r="BD2" s="3"/>
      <c r="BE2" s="3"/>
      <c r="BF2" s="4"/>
    </row>
    <row r="3" ht="12.75" customHeight="1">
      <c r="A3" s="1"/>
      <c r="B3" s="1"/>
      <c r="C3" s="7" t="s">
        <v>3</v>
      </c>
      <c r="D3" s="3"/>
      <c r="E3" s="3"/>
      <c r="F3" s="3"/>
      <c r="G3" s="3"/>
      <c r="H3" s="3"/>
      <c r="I3" s="3"/>
      <c r="J3" s="4"/>
      <c r="K3" s="6" t="str">
        <f>TEXT('Raw Data'!$I$1, "YYYY-MM-DD") &amp; " to " &amp; TEXT('Raw Data'!$K$1, "YYYY-MM-DD")</f>
        <v>2020-02-01 to 2020-02-29</v>
      </c>
      <c r="L3" s="3"/>
      <c r="M3" s="3"/>
      <c r="N3" s="3"/>
      <c r="O3" s="3"/>
      <c r="P3" s="3"/>
      <c r="Q3" s="3"/>
      <c r="R3" s="3"/>
      <c r="S3" s="4"/>
      <c r="T3" s="1"/>
      <c r="U3" s="1"/>
      <c r="V3" s="1"/>
      <c r="W3" s="8"/>
      <c r="X3" s="1"/>
      <c r="Y3" s="1"/>
      <c r="Z3" s="1"/>
      <c r="AA3" s="1"/>
      <c r="AB3" s="1"/>
      <c r="AC3" s="1"/>
      <c r="AD3" s="1"/>
      <c r="AE3" s="1"/>
      <c r="AF3" s="1"/>
      <c r="AG3" s="1"/>
      <c r="AH3" s="1"/>
      <c r="AI3" s="1"/>
      <c r="AJ3" s="1"/>
      <c r="AK3" s="1"/>
      <c r="AL3" s="1"/>
      <c r="AM3" s="1"/>
      <c r="AN3" s="1"/>
      <c r="AO3" s="5" t="s">
        <v>4</v>
      </c>
      <c r="AP3" s="3"/>
      <c r="AQ3" s="3"/>
      <c r="AR3" s="3"/>
      <c r="AS3" s="3"/>
      <c r="AT3" s="3"/>
      <c r="AU3" s="4"/>
      <c r="AV3" s="6" t="str">
        <f>TEXT('Raw Data'!$P$1,"YYYY-MM-DD")&amp;" to "&amp;TEXT('Raw Data'!$R$1,"YYYY-MM-DD")</f>
        <v>2019-04-01 to 2020-03-31</v>
      </c>
      <c r="AW3" s="3"/>
      <c r="AX3" s="3"/>
      <c r="AY3" s="3"/>
      <c r="AZ3" s="3"/>
      <c r="BA3" s="3"/>
      <c r="BB3" s="3"/>
      <c r="BC3" s="3"/>
      <c r="BD3" s="3"/>
      <c r="BE3" s="3"/>
      <c r="BF3" s="4"/>
    </row>
    <row r="4" ht="12.75" customHeight="1">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row>
    <row r="5" ht="12.75" customHeight="1">
      <c r="A5" s="37" t="s">
        <v>21</v>
      </c>
      <c r="B5" s="14"/>
      <c r="C5" s="37" t="s">
        <v>22</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2.75" customHeight="1">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10"/>
    </row>
    <row r="7" ht="12.75" customHeight="1">
      <c r="A7" s="56"/>
      <c r="B7" s="58" t="s">
        <v>30</v>
      </c>
      <c r="C7" s="59"/>
      <c r="D7" s="59"/>
      <c r="E7" s="59"/>
      <c r="F7" s="59"/>
      <c r="G7" s="59"/>
      <c r="H7" s="59"/>
      <c r="I7" s="59"/>
      <c r="J7" s="59"/>
      <c r="K7" s="60"/>
      <c r="L7" s="58" t="s">
        <v>37</v>
      </c>
      <c r="M7" s="59"/>
      <c r="N7" s="59"/>
      <c r="O7" s="59"/>
      <c r="P7" s="60"/>
      <c r="Q7" s="58" t="s">
        <v>40</v>
      </c>
      <c r="R7" s="59"/>
      <c r="S7" s="59"/>
      <c r="T7" s="59"/>
      <c r="U7" s="60"/>
      <c r="V7" s="58" t="s">
        <v>41</v>
      </c>
      <c r="W7" s="59"/>
      <c r="X7" s="59"/>
      <c r="Y7" s="59"/>
      <c r="Z7" s="60"/>
      <c r="AA7" s="58" t="s">
        <v>42</v>
      </c>
      <c r="AB7" s="59"/>
      <c r="AC7" s="59"/>
      <c r="AD7" s="59"/>
      <c r="AE7" s="64"/>
      <c r="AF7" s="58" t="s">
        <v>43</v>
      </c>
      <c r="AG7" s="59"/>
      <c r="AH7" s="59"/>
      <c r="AI7" s="59"/>
      <c r="AJ7" s="59"/>
      <c r="AK7" s="59"/>
      <c r="AL7" s="59"/>
      <c r="AM7" s="59"/>
      <c r="AN7" s="59"/>
      <c r="AO7" s="59"/>
      <c r="AP7" s="59"/>
      <c r="AQ7" s="59"/>
      <c r="AR7" s="59"/>
      <c r="AS7" s="59"/>
      <c r="AT7" s="59"/>
      <c r="AU7" s="59"/>
      <c r="AV7" s="59"/>
      <c r="AW7" s="59"/>
      <c r="AX7" s="59"/>
      <c r="AY7" s="59"/>
      <c r="AZ7" s="59"/>
      <c r="BA7" s="59"/>
      <c r="BB7" s="59"/>
      <c r="BC7" s="59"/>
      <c r="BD7" s="59"/>
      <c r="BE7" s="60"/>
      <c r="BF7" s="65"/>
    </row>
    <row r="8" ht="12.75" customHeight="1">
      <c r="A8" s="56"/>
      <c r="B8" s="66"/>
      <c r="C8" s="67"/>
      <c r="D8" s="67"/>
      <c r="E8" s="67"/>
      <c r="F8" s="67"/>
      <c r="G8" s="67"/>
      <c r="H8" s="67"/>
      <c r="I8" s="67"/>
      <c r="J8" s="67"/>
      <c r="K8" s="68"/>
      <c r="L8" s="66"/>
      <c r="M8" s="67"/>
      <c r="N8" s="67"/>
      <c r="O8" s="67"/>
      <c r="P8" s="68"/>
      <c r="Q8" s="66"/>
      <c r="R8" s="67"/>
      <c r="S8" s="67"/>
      <c r="T8" s="67"/>
      <c r="U8" s="68"/>
      <c r="V8" s="66"/>
      <c r="W8" s="67"/>
      <c r="X8" s="67"/>
      <c r="Y8" s="67"/>
      <c r="Z8" s="68"/>
      <c r="AA8" s="66"/>
      <c r="AB8" s="67"/>
      <c r="AC8" s="67"/>
      <c r="AD8" s="67"/>
      <c r="AE8" s="71"/>
      <c r="AF8" s="66"/>
      <c r="AG8" s="67"/>
      <c r="AH8" s="67"/>
      <c r="AI8" s="67"/>
      <c r="AJ8" s="67"/>
      <c r="AK8" s="67"/>
      <c r="AL8" s="67"/>
      <c r="AM8" s="67"/>
      <c r="AN8" s="67"/>
      <c r="AO8" s="67"/>
      <c r="AP8" s="67"/>
      <c r="AQ8" s="67"/>
      <c r="AR8" s="67"/>
      <c r="AS8" s="67"/>
      <c r="AT8" s="67"/>
      <c r="AU8" s="67"/>
      <c r="AV8" s="67"/>
      <c r="AW8" s="67"/>
      <c r="AX8" s="67"/>
      <c r="AY8" s="67"/>
      <c r="AZ8" s="67"/>
      <c r="BA8" s="67"/>
      <c r="BB8" s="67"/>
      <c r="BC8" s="67"/>
      <c r="BD8" s="67"/>
      <c r="BE8" s="68"/>
      <c r="BF8" s="65"/>
    </row>
    <row r="9" ht="12.75" customHeight="1">
      <c r="A9" s="56"/>
      <c r="B9" s="74" t="s">
        <v>47</v>
      </c>
      <c r="C9" s="59"/>
      <c r="D9" s="59"/>
      <c r="E9" s="59"/>
      <c r="F9" s="59"/>
      <c r="G9" s="59"/>
      <c r="H9" s="59"/>
      <c r="I9" s="59"/>
      <c r="J9" s="59"/>
      <c r="K9" s="60"/>
      <c r="L9" s="76"/>
      <c r="M9" s="59"/>
      <c r="N9" s="59"/>
      <c r="O9" s="59"/>
      <c r="P9" s="60"/>
      <c r="Q9" s="79"/>
      <c r="R9" s="59"/>
      <c r="S9" s="59"/>
      <c r="T9" s="59"/>
      <c r="U9" s="60"/>
      <c r="V9" s="79"/>
      <c r="W9" s="59"/>
      <c r="X9" s="59"/>
      <c r="Y9" s="59"/>
      <c r="Z9" s="60"/>
      <c r="AA9" s="76"/>
      <c r="AB9" s="59"/>
      <c r="AC9" s="59"/>
      <c r="AD9" s="59"/>
      <c r="AE9" s="64"/>
      <c r="AF9" s="86"/>
      <c r="AG9" s="59"/>
      <c r="AH9" s="59"/>
      <c r="AI9" s="59"/>
      <c r="AJ9" s="59"/>
      <c r="AK9" s="59"/>
      <c r="AL9" s="59"/>
      <c r="AM9" s="59"/>
      <c r="AN9" s="59"/>
      <c r="AO9" s="59"/>
      <c r="AP9" s="59"/>
      <c r="AQ9" s="59"/>
      <c r="AR9" s="59"/>
      <c r="AS9" s="59"/>
      <c r="AT9" s="59"/>
      <c r="AU9" s="59"/>
      <c r="AV9" s="59"/>
      <c r="AW9" s="59"/>
      <c r="AX9" s="59"/>
      <c r="AY9" s="59"/>
      <c r="AZ9" s="59"/>
      <c r="BA9" s="59"/>
      <c r="BB9" s="59"/>
      <c r="BC9" s="59"/>
      <c r="BD9" s="59"/>
      <c r="BE9" s="60"/>
      <c r="BF9" s="65"/>
    </row>
    <row r="10" ht="12.75" customHeight="1">
      <c r="A10" s="56"/>
      <c r="B10" s="88"/>
      <c r="K10" s="89"/>
      <c r="L10" s="88"/>
      <c r="P10" s="89"/>
      <c r="Q10" s="88"/>
      <c r="U10" s="89"/>
      <c r="V10" s="88"/>
      <c r="Z10" s="89"/>
      <c r="AA10" s="88"/>
      <c r="AE10" s="90"/>
      <c r="AF10" s="88"/>
      <c r="BE10" s="89"/>
      <c r="BF10" s="65"/>
    </row>
    <row r="11" ht="12.75" customHeight="1">
      <c r="A11" s="56"/>
      <c r="B11" s="88"/>
      <c r="K11" s="89"/>
      <c r="L11" s="88"/>
      <c r="P11" s="89"/>
      <c r="Q11" s="88"/>
      <c r="U11" s="89"/>
      <c r="V11" s="88"/>
      <c r="Z11" s="89"/>
      <c r="AA11" s="88"/>
      <c r="AE11" s="90"/>
      <c r="AF11" s="88"/>
      <c r="BE11" s="89"/>
      <c r="BF11" s="65"/>
    </row>
    <row r="12" ht="12.75" customHeight="1">
      <c r="A12" s="56"/>
      <c r="B12" s="88"/>
      <c r="K12" s="89"/>
      <c r="L12" s="88"/>
      <c r="P12" s="89"/>
      <c r="Q12" s="88"/>
      <c r="U12" s="89"/>
      <c r="V12" s="88"/>
      <c r="Z12" s="89"/>
      <c r="AA12" s="88"/>
      <c r="AE12" s="90"/>
      <c r="AF12" s="88"/>
      <c r="BE12" s="89"/>
      <c r="BF12" s="65"/>
    </row>
    <row r="13" ht="12.75" customHeight="1">
      <c r="A13" s="56"/>
      <c r="B13" s="88"/>
      <c r="K13" s="89"/>
      <c r="L13" s="88"/>
      <c r="P13" s="89"/>
      <c r="Q13" s="88"/>
      <c r="U13" s="89"/>
      <c r="V13" s="88"/>
      <c r="Z13" s="89"/>
      <c r="AA13" s="88"/>
      <c r="AE13" s="90"/>
      <c r="AF13" s="88"/>
      <c r="BE13" s="89"/>
      <c r="BF13" s="65"/>
    </row>
    <row r="14" ht="12.75" customHeight="1">
      <c r="A14" s="56"/>
      <c r="B14" s="66"/>
      <c r="C14" s="67"/>
      <c r="D14" s="67"/>
      <c r="E14" s="67"/>
      <c r="F14" s="67"/>
      <c r="G14" s="67"/>
      <c r="H14" s="67"/>
      <c r="I14" s="67"/>
      <c r="J14" s="67"/>
      <c r="K14" s="68"/>
      <c r="L14" s="66"/>
      <c r="M14" s="67"/>
      <c r="N14" s="67"/>
      <c r="O14" s="67"/>
      <c r="P14" s="68"/>
      <c r="Q14" s="66"/>
      <c r="R14" s="67"/>
      <c r="S14" s="67"/>
      <c r="T14" s="67"/>
      <c r="U14" s="68"/>
      <c r="V14" s="66"/>
      <c r="W14" s="67"/>
      <c r="X14" s="67"/>
      <c r="Y14" s="67"/>
      <c r="Z14" s="68"/>
      <c r="AA14" s="66"/>
      <c r="AB14" s="67"/>
      <c r="AC14" s="67"/>
      <c r="AD14" s="67"/>
      <c r="AE14" s="71"/>
      <c r="AF14" s="66"/>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8"/>
      <c r="BF14" s="65"/>
    </row>
    <row r="15" ht="12.75" customHeight="1">
      <c r="A15" s="56"/>
      <c r="B15" s="74" t="s">
        <v>59</v>
      </c>
      <c r="C15" s="59"/>
      <c r="D15" s="59"/>
      <c r="E15" s="59"/>
      <c r="F15" s="59"/>
      <c r="G15" s="59"/>
      <c r="H15" s="59"/>
      <c r="I15" s="59"/>
      <c r="J15" s="59"/>
      <c r="K15" s="60"/>
      <c r="L15" s="76"/>
      <c r="M15" s="59"/>
      <c r="N15" s="59"/>
      <c r="O15" s="59"/>
      <c r="P15" s="60"/>
      <c r="Q15" s="76"/>
      <c r="R15" s="59"/>
      <c r="S15" s="59"/>
      <c r="T15" s="59"/>
      <c r="U15" s="60"/>
      <c r="V15" s="76"/>
      <c r="W15" s="59"/>
      <c r="X15" s="59"/>
      <c r="Y15" s="59"/>
      <c r="Z15" s="60"/>
      <c r="AA15" s="76"/>
      <c r="AB15" s="59"/>
      <c r="AC15" s="59"/>
      <c r="AD15" s="59"/>
      <c r="AE15" s="64"/>
      <c r="AF15" s="91"/>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60"/>
      <c r="BF15" s="65"/>
    </row>
    <row r="16" ht="12.75" customHeight="1">
      <c r="A16" s="56"/>
      <c r="B16" s="88"/>
      <c r="K16" s="89"/>
      <c r="L16" s="88"/>
      <c r="P16" s="89"/>
      <c r="Q16" s="88"/>
      <c r="U16" s="89"/>
      <c r="V16" s="88"/>
      <c r="Z16" s="89"/>
      <c r="AA16" s="88"/>
      <c r="AE16" s="90"/>
      <c r="AF16" s="88"/>
      <c r="BE16" s="89"/>
      <c r="BF16" s="65"/>
    </row>
    <row r="17" ht="12.75" customHeight="1">
      <c r="A17" s="56"/>
      <c r="B17" s="88"/>
      <c r="K17" s="89"/>
      <c r="L17" s="88"/>
      <c r="P17" s="89"/>
      <c r="Q17" s="88"/>
      <c r="U17" s="89"/>
      <c r="V17" s="88"/>
      <c r="Z17" s="89"/>
      <c r="AA17" s="88"/>
      <c r="AE17" s="90"/>
      <c r="AF17" s="88"/>
      <c r="BE17" s="89"/>
      <c r="BF17" s="65"/>
    </row>
    <row r="18" ht="12.75" customHeight="1">
      <c r="A18" s="56"/>
      <c r="B18" s="88"/>
      <c r="K18" s="89"/>
      <c r="L18" s="88"/>
      <c r="P18" s="89"/>
      <c r="Q18" s="88"/>
      <c r="U18" s="89"/>
      <c r="V18" s="88"/>
      <c r="Z18" s="89"/>
      <c r="AA18" s="88"/>
      <c r="AE18" s="90"/>
      <c r="AF18" s="88"/>
      <c r="BE18" s="89"/>
      <c r="BF18" s="65"/>
    </row>
    <row r="19" ht="12.75" customHeight="1">
      <c r="A19" s="56"/>
      <c r="B19" s="88"/>
      <c r="K19" s="89"/>
      <c r="L19" s="88"/>
      <c r="P19" s="89"/>
      <c r="Q19" s="88"/>
      <c r="U19" s="89"/>
      <c r="V19" s="88"/>
      <c r="Z19" s="89"/>
      <c r="AA19" s="88"/>
      <c r="AE19" s="90"/>
      <c r="AF19" s="88"/>
      <c r="BE19" s="89"/>
      <c r="BF19" s="65"/>
    </row>
    <row r="20" ht="12.75" customHeight="1">
      <c r="A20" s="56"/>
      <c r="B20" s="66"/>
      <c r="C20" s="67"/>
      <c r="D20" s="67"/>
      <c r="E20" s="67"/>
      <c r="F20" s="67"/>
      <c r="G20" s="67"/>
      <c r="H20" s="67"/>
      <c r="I20" s="67"/>
      <c r="J20" s="67"/>
      <c r="K20" s="68"/>
      <c r="L20" s="66"/>
      <c r="M20" s="67"/>
      <c r="N20" s="67"/>
      <c r="O20" s="67"/>
      <c r="P20" s="68"/>
      <c r="Q20" s="66"/>
      <c r="R20" s="67"/>
      <c r="S20" s="67"/>
      <c r="T20" s="67"/>
      <c r="U20" s="68"/>
      <c r="V20" s="66"/>
      <c r="W20" s="67"/>
      <c r="X20" s="67"/>
      <c r="Y20" s="67"/>
      <c r="Z20" s="68"/>
      <c r="AA20" s="66"/>
      <c r="AB20" s="67"/>
      <c r="AC20" s="67"/>
      <c r="AD20" s="67"/>
      <c r="AE20" s="71"/>
      <c r="AF20" s="66"/>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8"/>
      <c r="BF20" s="65"/>
    </row>
    <row r="21" ht="12.75" customHeight="1">
      <c r="A21" s="56"/>
      <c r="B21" s="74" t="s">
        <v>68</v>
      </c>
      <c r="C21" s="59"/>
      <c r="D21" s="59"/>
      <c r="E21" s="59"/>
      <c r="F21" s="59"/>
      <c r="G21" s="59"/>
      <c r="H21" s="59"/>
      <c r="I21" s="59"/>
      <c r="J21" s="59"/>
      <c r="K21" s="60"/>
      <c r="L21" s="79"/>
      <c r="M21" s="59"/>
      <c r="N21" s="59"/>
      <c r="O21" s="59"/>
      <c r="P21" s="60"/>
      <c r="Q21" s="79"/>
      <c r="R21" s="59"/>
      <c r="S21" s="59"/>
      <c r="T21" s="59"/>
      <c r="U21" s="60"/>
      <c r="V21" s="79"/>
      <c r="W21" s="59"/>
      <c r="X21" s="59"/>
      <c r="Y21" s="59"/>
      <c r="Z21" s="60"/>
      <c r="AA21" s="92"/>
      <c r="AB21" s="59"/>
      <c r="AC21" s="59"/>
      <c r="AD21" s="59"/>
      <c r="AE21" s="64"/>
      <c r="AF21" s="93"/>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60"/>
      <c r="BF21" s="65"/>
    </row>
    <row r="22" ht="12.75" customHeight="1">
      <c r="A22" s="56"/>
      <c r="B22" s="88"/>
      <c r="K22" s="89"/>
      <c r="L22" s="88"/>
      <c r="P22" s="89"/>
      <c r="Q22" s="88"/>
      <c r="U22" s="89"/>
      <c r="V22" s="88"/>
      <c r="Z22" s="89"/>
      <c r="AA22" s="88"/>
      <c r="AE22" s="90"/>
      <c r="AF22" s="88"/>
      <c r="BE22" s="89"/>
      <c r="BF22" s="65"/>
    </row>
    <row r="23" ht="12.75" customHeight="1">
      <c r="A23" s="56"/>
      <c r="B23" s="88"/>
      <c r="K23" s="89"/>
      <c r="L23" s="88"/>
      <c r="P23" s="89"/>
      <c r="Q23" s="88"/>
      <c r="U23" s="89"/>
      <c r="V23" s="88"/>
      <c r="Z23" s="89"/>
      <c r="AA23" s="88"/>
      <c r="AE23" s="90"/>
      <c r="AF23" s="88"/>
      <c r="BE23" s="89"/>
      <c r="BF23" s="65"/>
    </row>
    <row r="24" ht="12.75" customHeight="1">
      <c r="A24" s="56"/>
      <c r="B24" s="88"/>
      <c r="K24" s="89"/>
      <c r="L24" s="88"/>
      <c r="P24" s="89"/>
      <c r="Q24" s="88"/>
      <c r="U24" s="89"/>
      <c r="V24" s="88"/>
      <c r="Z24" s="89"/>
      <c r="AA24" s="88"/>
      <c r="AE24" s="90"/>
      <c r="AF24" s="88"/>
      <c r="BE24" s="89"/>
      <c r="BF24" s="65"/>
    </row>
    <row r="25" ht="12.75" customHeight="1">
      <c r="A25" s="56"/>
      <c r="B25" s="88"/>
      <c r="K25" s="89"/>
      <c r="L25" s="88"/>
      <c r="P25" s="89"/>
      <c r="Q25" s="88"/>
      <c r="U25" s="89"/>
      <c r="V25" s="88"/>
      <c r="Z25" s="89"/>
      <c r="AA25" s="88"/>
      <c r="AE25" s="90"/>
      <c r="AF25" s="88"/>
      <c r="BE25" s="89"/>
      <c r="BF25" s="65"/>
    </row>
    <row r="26" ht="12.75" customHeight="1">
      <c r="A26" s="56"/>
      <c r="B26" s="66"/>
      <c r="C26" s="67"/>
      <c r="D26" s="67"/>
      <c r="E26" s="67"/>
      <c r="F26" s="67"/>
      <c r="G26" s="67"/>
      <c r="H26" s="67"/>
      <c r="I26" s="67"/>
      <c r="J26" s="67"/>
      <c r="K26" s="68"/>
      <c r="L26" s="66"/>
      <c r="M26" s="67"/>
      <c r="N26" s="67"/>
      <c r="O26" s="67"/>
      <c r="P26" s="68"/>
      <c r="Q26" s="66"/>
      <c r="R26" s="67"/>
      <c r="S26" s="67"/>
      <c r="T26" s="67"/>
      <c r="U26" s="68"/>
      <c r="V26" s="66"/>
      <c r="W26" s="67"/>
      <c r="X26" s="67"/>
      <c r="Y26" s="67"/>
      <c r="Z26" s="68"/>
      <c r="AA26" s="66"/>
      <c r="AB26" s="67"/>
      <c r="AC26" s="67"/>
      <c r="AD26" s="67"/>
      <c r="AE26" s="71"/>
      <c r="AF26" s="66"/>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8"/>
      <c r="BF26" s="65"/>
    </row>
    <row r="27" ht="12.75" customHeight="1">
      <c r="A27" s="94"/>
      <c r="B27" s="74" t="s">
        <v>75</v>
      </c>
      <c r="C27" s="59"/>
      <c r="D27" s="59"/>
      <c r="E27" s="59"/>
      <c r="F27" s="59"/>
      <c r="G27" s="59"/>
      <c r="H27" s="59"/>
      <c r="I27" s="59"/>
      <c r="J27" s="59"/>
      <c r="K27" s="60"/>
      <c r="L27" s="79"/>
      <c r="M27" s="59"/>
      <c r="N27" s="59"/>
      <c r="O27" s="59"/>
      <c r="P27" s="60"/>
      <c r="Q27" s="79"/>
      <c r="R27" s="59"/>
      <c r="S27" s="59"/>
      <c r="T27" s="59"/>
      <c r="U27" s="60"/>
      <c r="V27" s="79"/>
      <c r="W27" s="59"/>
      <c r="X27" s="59"/>
      <c r="Y27" s="59"/>
      <c r="Z27" s="60"/>
      <c r="AA27" s="79"/>
      <c r="AB27" s="59"/>
      <c r="AC27" s="59"/>
      <c r="AD27" s="59"/>
      <c r="AE27" s="64"/>
      <c r="AF27" s="93"/>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60"/>
      <c r="BF27" s="65"/>
    </row>
    <row r="28" ht="12.75" customHeight="1">
      <c r="A28" s="56"/>
      <c r="B28" s="88"/>
      <c r="K28" s="89"/>
      <c r="L28" s="88"/>
      <c r="P28" s="89"/>
      <c r="Q28" s="88"/>
      <c r="U28" s="89"/>
      <c r="V28" s="88"/>
      <c r="Z28" s="89"/>
      <c r="AA28" s="88"/>
      <c r="AE28" s="90"/>
      <c r="AF28" s="88"/>
      <c r="BE28" s="89"/>
      <c r="BF28" s="65"/>
    </row>
    <row r="29" ht="12.75" customHeight="1">
      <c r="A29" s="56"/>
      <c r="B29" s="88"/>
      <c r="K29" s="89"/>
      <c r="L29" s="88"/>
      <c r="P29" s="89"/>
      <c r="Q29" s="88"/>
      <c r="U29" s="89"/>
      <c r="V29" s="88"/>
      <c r="Z29" s="89"/>
      <c r="AA29" s="88"/>
      <c r="AE29" s="90"/>
      <c r="AF29" s="88"/>
      <c r="BE29" s="89"/>
      <c r="BF29" s="65"/>
    </row>
    <row r="30" ht="12.75" customHeight="1">
      <c r="A30" s="56"/>
      <c r="B30" s="88"/>
      <c r="K30" s="89"/>
      <c r="L30" s="88"/>
      <c r="P30" s="89"/>
      <c r="Q30" s="88"/>
      <c r="U30" s="89"/>
      <c r="V30" s="88"/>
      <c r="Z30" s="89"/>
      <c r="AA30" s="88"/>
      <c r="AE30" s="90"/>
      <c r="AF30" s="88"/>
      <c r="BE30" s="89"/>
      <c r="BF30" s="65"/>
    </row>
    <row r="31" ht="12.75" customHeight="1">
      <c r="A31" s="56"/>
      <c r="B31" s="88"/>
      <c r="K31" s="89"/>
      <c r="L31" s="88"/>
      <c r="P31" s="89"/>
      <c r="Q31" s="88"/>
      <c r="U31" s="89"/>
      <c r="V31" s="88"/>
      <c r="Z31" s="89"/>
      <c r="AA31" s="88"/>
      <c r="AE31" s="90"/>
      <c r="AF31" s="88"/>
      <c r="BE31" s="89"/>
      <c r="BF31" s="65"/>
    </row>
    <row r="32" ht="12.75" customHeight="1">
      <c r="A32" s="56"/>
      <c r="B32" s="66"/>
      <c r="C32" s="67"/>
      <c r="D32" s="67"/>
      <c r="E32" s="67"/>
      <c r="F32" s="67"/>
      <c r="G32" s="67"/>
      <c r="H32" s="67"/>
      <c r="I32" s="67"/>
      <c r="J32" s="67"/>
      <c r="K32" s="68"/>
      <c r="L32" s="66"/>
      <c r="M32" s="67"/>
      <c r="N32" s="67"/>
      <c r="O32" s="67"/>
      <c r="P32" s="68"/>
      <c r="Q32" s="66"/>
      <c r="R32" s="67"/>
      <c r="S32" s="67"/>
      <c r="T32" s="67"/>
      <c r="U32" s="68"/>
      <c r="V32" s="66"/>
      <c r="W32" s="67"/>
      <c r="X32" s="67"/>
      <c r="Y32" s="67"/>
      <c r="Z32" s="68"/>
      <c r="AA32" s="66"/>
      <c r="AB32" s="67"/>
      <c r="AC32" s="67"/>
      <c r="AD32" s="67"/>
      <c r="AE32" s="71"/>
      <c r="AF32" s="66"/>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8"/>
      <c r="BF32" s="65"/>
    </row>
    <row r="33" ht="12.75" customHeight="1">
      <c r="A33" s="56"/>
      <c r="B33" s="74" t="s">
        <v>78</v>
      </c>
      <c r="C33" s="59"/>
      <c r="D33" s="59"/>
      <c r="E33" s="59"/>
      <c r="F33" s="59"/>
      <c r="G33" s="59"/>
      <c r="H33" s="59"/>
      <c r="I33" s="59"/>
      <c r="J33" s="59"/>
      <c r="K33" s="60"/>
      <c r="L33" s="76"/>
      <c r="M33" s="59"/>
      <c r="N33" s="59"/>
      <c r="O33" s="59"/>
      <c r="P33" s="60"/>
      <c r="Q33" s="79"/>
      <c r="R33" s="59"/>
      <c r="S33" s="59"/>
      <c r="T33" s="59"/>
      <c r="U33" s="60"/>
      <c r="V33" s="79"/>
      <c r="W33" s="59"/>
      <c r="X33" s="59"/>
      <c r="Y33" s="59"/>
      <c r="Z33" s="60"/>
      <c r="AA33" s="76"/>
      <c r="AB33" s="59"/>
      <c r="AC33" s="59"/>
      <c r="AD33" s="59"/>
      <c r="AE33" s="64"/>
      <c r="AF33" s="91"/>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60"/>
      <c r="BF33" s="65"/>
    </row>
    <row r="34" ht="12.75" customHeight="1">
      <c r="A34" s="56"/>
      <c r="B34" s="88"/>
      <c r="K34" s="89"/>
      <c r="L34" s="88"/>
      <c r="P34" s="89"/>
      <c r="Q34" s="88"/>
      <c r="U34" s="89"/>
      <c r="V34" s="88"/>
      <c r="Z34" s="89"/>
      <c r="AA34" s="88"/>
      <c r="AE34" s="90"/>
      <c r="AF34" s="88"/>
      <c r="BE34" s="89"/>
      <c r="BF34" s="65"/>
    </row>
    <row r="35" ht="12.75" customHeight="1">
      <c r="A35" s="56"/>
      <c r="B35" s="88"/>
      <c r="K35" s="89"/>
      <c r="L35" s="88"/>
      <c r="P35" s="89"/>
      <c r="Q35" s="88"/>
      <c r="U35" s="89"/>
      <c r="V35" s="88"/>
      <c r="Z35" s="89"/>
      <c r="AA35" s="88"/>
      <c r="AE35" s="90"/>
      <c r="AF35" s="88"/>
      <c r="BE35" s="89"/>
      <c r="BF35" s="65"/>
    </row>
    <row r="36" ht="12.75" customHeight="1">
      <c r="A36" s="56"/>
      <c r="B36" s="88"/>
      <c r="K36" s="89"/>
      <c r="L36" s="88"/>
      <c r="P36" s="89"/>
      <c r="Q36" s="88"/>
      <c r="U36" s="89"/>
      <c r="V36" s="88"/>
      <c r="Z36" s="89"/>
      <c r="AA36" s="88"/>
      <c r="AE36" s="90"/>
      <c r="AF36" s="88"/>
      <c r="BE36" s="89"/>
      <c r="BF36" s="65"/>
    </row>
    <row r="37" ht="12.75" customHeight="1">
      <c r="A37" s="56"/>
      <c r="B37" s="88"/>
      <c r="K37" s="89"/>
      <c r="L37" s="88"/>
      <c r="P37" s="89"/>
      <c r="Q37" s="88"/>
      <c r="U37" s="89"/>
      <c r="V37" s="88"/>
      <c r="Z37" s="89"/>
      <c r="AA37" s="88"/>
      <c r="AE37" s="90"/>
      <c r="AF37" s="88"/>
      <c r="BE37" s="89"/>
      <c r="BF37" s="65"/>
    </row>
    <row r="38" ht="12.75" customHeight="1">
      <c r="A38" s="56"/>
      <c r="B38" s="66"/>
      <c r="C38" s="67"/>
      <c r="D38" s="67"/>
      <c r="E38" s="67"/>
      <c r="F38" s="67"/>
      <c r="G38" s="67"/>
      <c r="H38" s="67"/>
      <c r="I38" s="67"/>
      <c r="J38" s="67"/>
      <c r="K38" s="68"/>
      <c r="L38" s="66"/>
      <c r="M38" s="67"/>
      <c r="N38" s="67"/>
      <c r="O38" s="67"/>
      <c r="P38" s="68"/>
      <c r="Q38" s="66"/>
      <c r="R38" s="67"/>
      <c r="S38" s="67"/>
      <c r="T38" s="67"/>
      <c r="U38" s="68"/>
      <c r="V38" s="66"/>
      <c r="W38" s="67"/>
      <c r="X38" s="67"/>
      <c r="Y38" s="67"/>
      <c r="Z38" s="68"/>
      <c r="AA38" s="66"/>
      <c r="AB38" s="67"/>
      <c r="AC38" s="67"/>
      <c r="AD38" s="67"/>
      <c r="AE38" s="71"/>
      <c r="AF38" s="66"/>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8"/>
      <c r="BF38" s="65"/>
    </row>
    <row r="39" ht="12.75" customHeight="1">
      <c r="A39" s="56"/>
      <c r="B39" s="74" t="s">
        <v>83</v>
      </c>
      <c r="C39" s="59"/>
      <c r="D39" s="59"/>
      <c r="E39" s="59"/>
      <c r="F39" s="59"/>
      <c r="G39" s="59"/>
      <c r="H39" s="59"/>
      <c r="I39" s="59"/>
      <c r="J39" s="59"/>
      <c r="K39" s="60"/>
      <c r="L39" s="76"/>
      <c r="M39" s="59"/>
      <c r="N39" s="59"/>
      <c r="O39" s="59"/>
      <c r="P39" s="60"/>
      <c r="Q39" s="79"/>
      <c r="R39" s="59"/>
      <c r="S39" s="59"/>
      <c r="T39" s="59"/>
      <c r="U39" s="60"/>
      <c r="V39" s="76"/>
      <c r="W39" s="59"/>
      <c r="X39" s="59"/>
      <c r="Y39" s="59"/>
      <c r="Z39" s="60"/>
      <c r="AA39" s="76"/>
      <c r="AB39" s="59"/>
      <c r="AC39" s="59"/>
      <c r="AD39" s="59"/>
      <c r="AE39" s="64"/>
      <c r="AF39" s="91"/>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60"/>
      <c r="BF39" s="65"/>
    </row>
    <row r="40" ht="12.75" customHeight="1">
      <c r="A40" s="56"/>
      <c r="B40" s="88"/>
      <c r="K40" s="89"/>
      <c r="L40" s="88"/>
      <c r="P40" s="89"/>
      <c r="Q40" s="88"/>
      <c r="U40" s="89"/>
      <c r="V40" s="88"/>
      <c r="Z40" s="89"/>
      <c r="AA40" s="88"/>
      <c r="AE40" s="90"/>
      <c r="AF40" s="88"/>
      <c r="BE40" s="89"/>
      <c r="BF40" s="65"/>
    </row>
    <row r="41" ht="12.75" customHeight="1">
      <c r="A41" s="56"/>
      <c r="B41" s="88"/>
      <c r="K41" s="89"/>
      <c r="L41" s="88"/>
      <c r="P41" s="89"/>
      <c r="Q41" s="88"/>
      <c r="U41" s="89"/>
      <c r="V41" s="88"/>
      <c r="Z41" s="89"/>
      <c r="AA41" s="88"/>
      <c r="AE41" s="90"/>
      <c r="AF41" s="88"/>
      <c r="BE41" s="89"/>
      <c r="BF41" s="65"/>
    </row>
    <row r="42" ht="12.75" customHeight="1">
      <c r="A42" s="56"/>
      <c r="B42" s="88"/>
      <c r="K42" s="89"/>
      <c r="L42" s="88"/>
      <c r="P42" s="89"/>
      <c r="Q42" s="88"/>
      <c r="U42" s="89"/>
      <c r="V42" s="88"/>
      <c r="Z42" s="89"/>
      <c r="AA42" s="88"/>
      <c r="AE42" s="90"/>
      <c r="AF42" s="88"/>
      <c r="BE42" s="89"/>
      <c r="BF42" s="65"/>
    </row>
    <row r="43" ht="12.75" customHeight="1">
      <c r="A43" s="56"/>
      <c r="B43" s="88"/>
      <c r="K43" s="89"/>
      <c r="L43" s="88"/>
      <c r="P43" s="89"/>
      <c r="Q43" s="88"/>
      <c r="U43" s="89"/>
      <c r="V43" s="88"/>
      <c r="Z43" s="89"/>
      <c r="AA43" s="88"/>
      <c r="AE43" s="90"/>
      <c r="AF43" s="88"/>
      <c r="BE43" s="89"/>
      <c r="BF43" s="65"/>
    </row>
    <row r="44" ht="12.75" customHeight="1">
      <c r="A44" s="56"/>
      <c r="B44" s="66"/>
      <c r="C44" s="67"/>
      <c r="D44" s="67"/>
      <c r="E44" s="67"/>
      <c r="F44" s="67"/>
      <c r="G44" s="67"/>
      <c r="H44" s="67"/>
      <c r="I44" s="67"/>
      <c r="J44" s="67"/>
      <c r="K44" s="68"/>
      <c r="L44" s="66"/>
      <c r="M44" s="67"/>
      <c r="N44" s="67"/>
      <c r="O44" s="67"/>
      <c r="P44" s="68"/>
      <c r="Q44" s="66"/>
      <c r="R44" s="67"/>
      <c r="S44" s="67"/>
      <c r="T44" s="67"/>
      <c r="U44" s="68"/>
      <c r="V44" s="66"/>
      <c r="W44" s="67"/>
      <c r="X44" s="67"/>
      <c r="Y44" s="67"/>
      <c r="Z44" s="68"/>
      <c r="AA44" s="66"/>
      <c r="AB44" s="67"/>
      <c r="AC44" s="67"/>
      <c r="AD44" s="67"/>
      <c r="AE44" s="71"/>
      <c r="AF44" s="66"/>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8"/>
      <c r="BF44" s="65"/>
    </row>
    <row r="45" ht="12.75" customHeight="1">
      <c r="A45" s="56"/>
      <c r="B45" s="74" t="s">
        <v>86</v>
      </c>
      <c r="C45" s="59"/>
      <c r="D45" s="59"/>
      <c r="E45" s="59"/>
      <c r="F45" s="59"/>
      <c r="G45" s="59"/>
      <c r="H45" s="59"/>
      <c r="I45" s="59"/>
      <c r="J45" s="59"/>
      <c r="K45" s="60"/>
      <c r="L45" s="79"/>
      <c r="M45" s="59"/>
      <c r="N45" s="59"/>
      <c r="O45" s="59"/>
      <c r="P45" s="60"/>
      <c r="Q45" s="79"/>
      <c r="R45" s="59"/>
      <c r="S45" s="59"/>
      <c r="T45" s="59"/>
      <c r="U45" s="60"/>
      <c r="V45" s="79"/>
      <c r="W45" s="59"/>
      <c r="X45" s="59"/>
      <c r="Y45" s="59"/>
      <c r="Z45" s="60"/>
      <c r="AA45" s="76"/>
      <c r="AB45" s="59"/>
      <c r="AC45" s="59"/>
      <c r="AD45" s="59"/>
      <c r="AE45" s="64"/>
      <c r="AF45" s="91"/>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60"/>
      <c r="BF45" s="65"/>
    </row>
    <row r="46" ht="12.75" customHeight="1">
      <c r="A46" s="56"/>
      <c r="B46" s="88"/>
      <c r="K46" s="89"/>
      <c r="L46" s="88"/>
      <c r="P46" s="89"/>
      <c r="Q46" s="88"/>
      <c r="U46" s="89"/>
      <c r="V46" s="88"/>
      <c r="Z46" s="89"/>
      <c r="AA46" s="88"/>
      <c r="AE46" s="90"/>
      <c r="AF46" s="88"/>
      <c r="BE46" s="89"/>
      <c r="BF46" s="65"/>
    </row>
    <row r="47" ht="12.75" customHeight="1">
      <c r="B47" s="88"/>
      <c r="K47" s="89"/>
      <c r="L47" s="88"/>
      <c r="P47" s="89"/>
      <c r="Q47" s="88"/>
      <c r="U47" s="89"/>
      <c r="V47" s="88"/>
      <c r="Z47" s="89"/>
      <c r="AA47" s="88"/>
      <c r="AE47" s="90"/>
      <c r="AF47" s="88"/>
      <c r="BE47" s="89"/>
      <c r="BF47" s="96"/>
    </row>
    <row r="48" ht="12.75" customHeight="1">
      <c r="B48" s="88"/>
      <c r="K48" s="89"/>
      <c r="L48" s="88"/>
      <c r="P48" s="89"/>
      <c r="Q48" s="88"/>
      <c r="U48" s="89"/>
      <c r="V48" s="88"/>
      <c r="Z48" s="89"/>
      <c r="AA48" s="88"/>
      <c r="AE48" s="90"/>
      <c r="AF48" s="88"/>
      <c r="BE48" s="89"/>
      <c r="BF48" s="96"/>
    </row>
    <row r="49" ht="12.75" customHeight="1">
      <c r="B49" s="88"/>
      <c r="K49" s="89"/>
      <c r="L49" s="88"/>
      <c r="P49" s="89"/>
      <c r="Q49" s="88"/>
      <c r="U49" s="89"/>
      <c r="V49" s="88"/>
      <c r="Z49" s="89"/>
      <c r="AA49" s="88"/>
      <c r="AE49" s="90"/>
      <c r="AF49" s="88"/>
      <c r="BE49" s="89"/>
      <c r="BF49" s="96"/>
    </row>
    <row r="50" ht="12.75" customHeight="1">
      <c r="B50" s="66"/>
      <c r="C50" s="67"/>
      <c r="D50" s="67"/>
      <c r="E50" s="67"/>
      <c r="F50" s="67"/>
      <c r="G50" s="67"/>
      <c r="H50" s="67"/>
      <c r="I50" s="67"/>
      <c r="J50" s="67"/>
      <c r="K50" s="68"/>
      <c r="L50" s="66"/>
      <c r="M50" s="67"/>
      <c r="N50" s="67"/>
      <c r="O50" s="67"/>
      <c r="P50" s="68"/>
      <c r="Q50" s="66"/>
      <c r="R50" s="67"/>
      <c r="S50" s="67"/>
      <c r="T50" s="67"/>
      <c r="U50" s="68"/>
      <c r="V50" s="66"/>
      <c r="W50" s="67"/>
      <c r="X50" s="67"/>
      <c r="Y50" s="67"/>
      <c r="Z50" s="68"/>
      <c r="AA50" s="66"/>
      <c r="AB50" s="67"/>
      <c r="AC50" s="67"/>
      <c r="AD50" s="67"/>
      <c r="AE50" s="71"/>
      <c r="AF50" s="66"/>
      <c r="AG50" s="67"/>
      <c r="AH50" s="67"/>
      <c r="AI50" s="67"/>
      <c r="AJ50" s="67"/>
      <c r="AK50" s="67"/>
      <c r="AL50" s="67"/>
      <c r="AM50" s="67"/>
      <c r="AN50" s="67"/>
      <c r="AO50" s="67"/>
      <c r="AP50" s="67"/>
      <c r="AQ50" s="67"/>
      <c r="AR50" s="67"/>
      <c r="AS50" s="67"/>
      <c r="AT50" s="67"/>
      <c r="AU50" s="67"/>
      <c r="AV50" s="67"/>
      <c r="AW50" s="67"/>
      <c r="AX50" s="67"/>
      <c r="AY50" s="67"/>
      <c r="AZ50" s="67"/>
      <c r="BA50" s="67"/>
      <c r="BB50" s="67"/>
      <c r="BC50" s="67"/>
      <c r="BD50" s="67"/>
      <c r="BE50" s="68"/>
      <c r="BF50" s="96"/>
    </row>
    <row r="51" ht="12.75" customHeight="1">
      <c r="B51" s="74" t="s">
        <v>92</v>
      </c>
      <c r="C51" s="59"/>
      <c r="D51" s="59"/>
      <c r="E51" s="59"/>
      <c r="F51" s="59"/>
      <c r="G51" s="59"/>
      <c r="H51" s="59"/>
      <c r="I51" s="59"/>
      <c r="J51" s="59"/>
      <c r="K51" s="60"/>
      <c r="L51" s="79"/>
      <c r="M51" s="59"/>
      <c r="N51" s="59"/>
      <c r="O51" s="59"/>
      <c r="P51" s="60"/>
      <c r="Q51" s="79"/>
      <c r="R51" s="59"/>
      <c r="S51" s="59"/>
      <c r="T51" s="59"/>
      <c r="U51" s="60"/>
      <c r="V51" s="79"/>
      <c r="W51" s="59"/>
      <c r="X51" s="59"/>
      <c r="Y51" s="59"/>
      <c r="Z51" s="60"/>
      <c r="AA51" s="79"/>
      <c r="AB51" s="59"/>
      <c r="AC51" s="59"/>
      <c r="AD51" s="59"/>
      <c r="AE51" s="64"/>
      <c r="AF51" s="91"/>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60"/>
    </row>
    <row r="52" ht="12.75" customHeight="1">
      <c r="B52" s="88"/>
      <c r="K52" s="89"/>
      <c r="L52" s="88"/>
      <c r="P52" s="89"/>
      <c r="Q52" s="88"/>
      <c r="U52" s="89"/>
      <c r="V52" s="88"/>
      <c r="Z52" s="89"/>
      <c r="AA52" s="88"/>
      <c r="AE52" s="90"/>
      <c r="AF52" s="88"/>
      <c r="BE52" s="89"/>
    </row>
    <row r="53" ht="12.75" customHeight="1">
      <c r="B53" s="88"/>
      <c r="K53" s="89"/>
      <c r="L53" s="88"/>
      <c r="P53" s="89"/>
      <c r="Q53" s="88"/>
      <c r="U53" s="89"/>
      <c r="V53" s="88"/>
      <c r="Z53" s="89"/>
      <c r="AA53" s="88"/>
      <c r="AE53" s="90"/>
      <c r="AF53" s="88"/>
      <c r="BE53" s="89"/>
    </row>
    <row r="54" ht="12.75" customHeight="1">
      <c r="B54" s="88"/>
      <c r="K54" s="89"/>
      <c r="L54" s="88"/>
      <c r="P54" s="89"/>
      <c r="Q54" s="88"/>
      <c r="U54" s="89"/>
      <c r="V54" s="88"/>
      <c r="Z54" s="89"/>
      <c r="AA54" s="88"/>
      <c r="AE54" s="90"/>
      <c r="AF54" s="88"/>
      <c r="BE54" s="89"/>
    </row>
    <row r="55" ht="12.75" customHeight="1">
      <c r="B55" s="88"/>
      <c r="K55" s="89"/>
      <c r="L55" s="88"/>
      <c r="P55" s="89"/>
      <c r="Q55" s="88"/>
      <c r="U55" s="89"/>
      <c r="V55" s="88"/>
      <c r="Z55" s="89"/>
      <c r="AA55" s="88"/>
      <c r="AE55" s="90"/>
      <c r="AF55" s="88"/>
      <c r="BE55" s="89"/>
    </row>
    <row r="56" ht="12.75" customHeight="1">
      <c r="B56" s="66"/>
      <c r="C56" s="67"/>
      <c r="D56" s="67"/>
      <c r="E56" s="67"/>
      <c r="F56" s="67"/>
      <c r="G56" s="67"/>
      <c r="H56" s="67"/>
      <c r="I56" s="67"/>
      <c r="J56" s="67"/>
      <c r="K56" s="68"/>
      <c r="L56" s="66"/>
      <c r="M56" s="67"/>
      <c r="N56" s="67"/>
      <c r="O56" s="67"/>
      <c r="P56" s="68"/>
      <c r="Q56" s="66"/>
      <c r="R56" s="67"/>
      <c r="S56" s="67"/>
      <c r="T56" s="67"/>
      <c r="U56" s="68"/>
      <c r="V56" s="66"/>
      <c r="W56" s="67"/>
      <c r="X56" s="67"/>
      <c r="Y56" s="67"/>
      <c r="Z56" s="68"/>
      <c r="AA56" s="66"/>
      <c r="AB56" s="67"/>
      <c r="AC56" s="67"/>
      <c r="AD56" s="67"/>
      <c r="AE56" s="71"/>
      <c r="AF56" s="66"/>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8"/>
    </row>
    <row r="57" ht="12.75" customHeight="1">
      <c r="B57" s="74" t="s">
        <v>93</v>
      </c>
      <c r="C57" s="59"/>
      <c r="D57" s="59"/>
      <c r="E57" s="59"/>
      <c r="F57" s="59"/>
      <c r="G57" s="59"/>
      <c r="H57" s="59"/>
      <c r="I57" s="59"/>
      <c r="J57" s="59"/>
      <c r="K57" s="60"/>
      <c r="L57" s="86"/>
      <c r="M57" s="59"/>
      <c r="N57" s="59"/>
      <c r="O57" s="59"/>
      <c r="P57" s="60"/>
      <c r="Q57" s="86"/>
      <c r="R57" s="59"/>
      <c r="S57" s="59"/>
      <c r="T57" s="59"/>
      <c r="U57" s="60"/>
      <c r="V57" s="86"/>
      <c r="W57" s="59"/>
      <c r="X57" s="59"/>
      <c r="Y57" s="59"/>
      <c r="Z57" s="60"/>
      <c r="AA57" s="86"/>
      <c r="AB57" s="59"/>
      <c r="AC57" s="59"/>
      <c r="AD57" s="59"/>
      <c r="AE57" s="64"/>
      <c r="AF57" s="97"/>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60"/>
    </row>
    <row r="58" ht="12.75" customHeight="1">
      <c r="B58" s="88"/>
      <c r="K58" s="89"/>
      <c r="L58" s="88"/>
      <c r="P58" s="89"/>
      <c r="Q58" s="88"/>
      <c r="U58" s="89"/>
      <c r="V58" s="88"/>
      <c r="Z58" s="89"/>
      <c r="AA58" s="88"/>
      <c r="AE58" s="90"/>
      <c r="AF58" s="88"/>
      <c r="BE58" s="89"/>
    </row>
    <row r="59" ht="12.75" customHeight="1">
      <c r="B59" s="88"/>
      <c r="K59" s="89"/>
      <c r="L59" s="88"/>
      <c r="P59" s="89"/>
      <c r="Q59" s="88"/>
      <c r="U59" s="89"/>
      <c r="V59" s="88"/>
      <c r="Z59" s="89"/>
      <c r="AA59" s="88"/>
      <c r="AE59" s="90"/>
      <c r="AF59" s="88"/>
      <c r="BE59" s="89"/>
    </row>
    <row r="60" ht="12.75" customHeight="1">
      <c r="B60" s="88"/>
      <c r="K60" s="89"/>
      <c r="L60" s="88"/>
      <c r="P60" s="89"/>
      <c r="Q60" s="88"/>
      <c r="U60" s="89"/>
      <c r="V60" s="88"/>
      <c r="Z60" s="89"/>
      <c r="AA60" s="88"/>
      <c r="AE60" s="90"/>
      <c r="AF60" s="88"/>
      <c r="BE60" s="89"/>
    </row>
    <row r="61" ht="12.75" customHeight="1">
      <c r="B61" s="88"/>
      <c r="K61" s="89"/>
      <c r="L61" s="88"/>
      <c r="P61" s="89"/>
      <c r="Q61" s="88"/>
      <c r="U61" s="89"/>
      <c r="V61" s="88"/>
      <c r="Z61" s="89"/>
      <c r="AA61" s="88"/>
      <c r="AE61" s="90"/>
      <c r="AF61" s="88"/>
      <c r="BE61" s="89"/>
    </row>
    <row r="62" ht="12.75" customHeight="1">
      <c r="B62" s="66"/>
      <c r="C62" s="67"/>
      <c r="D62" s="67"/>
      <c r="E62" s="67"/>
      <c r="F62" s="67"/>
      <c r="G62" s="67"/>
      <c r="H62" s="67"/>
      <c r="I62" s="67"/>
      <c r="J62" s="67"/>
      <c r="K62" s="68"/>
      <c r="L62" s="66"/>
      <c r="M62" s="67"/>
      <c r="N62" s="67"/>
      <c r="O62" s="67"/>
      <c r="P62" s="68"/>
      <c r="Q62" s="66"/>
      <c r="R62" s="67"/>
      <c r="S62" s="67"/>
      <c r="T62" s="67"/>
      <c r="U62" s="68"/>
      <c r="V62" s="66"/>
      <c r="W62" s="67"/>
      <c r="X62" s="67"/>
      <c r="Y62" s="67"/>
      <c r="Z62" s="68"/>
      <c r="AA62" s="66"/>
      <c r="AB62" s="67"/>
      <c r="AC62" s="67"/>
      <c r="AD62" s="67"/>
      <c r="AE62" s="71"/>
      <c r="AF62" s="66"/>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8"/>
    </row>
    <row r="63" ht="12.75" customHeight="1">
      <c r="B63" s="74"/>
      <c r="C63" s="59"/>
      <c r="D63" s="59"/>
      <c r="E63" s="59"/>
      <c r="F63" s="59"/>
      <c r="G63" s="59"/>
      <c r="H63" s="59"/>
      <c r="I63" s="59"/>
      <c r="J63" s="59"/>
      <c r="K63" s="60"/>
      <c r="L63" s="79"/>
      <c r="M63" s="59"/>
      <c r="N63" s="59"/>
      <c r="O63" s="59"/>
      <c r="P63" s="60"/>
      <c r="Q63" s="79"/>
      <c r="R63" s="59"/>
      <c r="S63" s="59"/>
      <c r="T63" s="59"/>
      <c r="U63" s="60"/>
      <c r="V63" s="79"/>
      <c r="W63" s="59"/>
      <c r="X63" s="59"/>
      <c r="Y63" s="59"/>
      <c r="Z63" s="60"/>
      <c r="AA63" s="79"/>
      <c r="AB63" s="59"/>
      <c r="AC63" s="59"/>
      <c r="AD63" s="59"/>
      <c r="AE63" s="64"/>
      <c r="AF63" s="86"/>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60"/>
    </row>
    <row r="64" ht="12.75" customHeight="1">
      <c r="B64" s="88"/>
      <c r="K64" s="89"/>
      <c r="L64" s="88"/>
      <c r="P64" s="89"/>
      <c r="Q64" s="88"/>
      <c r="U64" s="89"/>
      <c r="V64" s="88"/>
      <c r="Z64" s="89"/>
      <c r="AA64" s="88"/>
      <c r="AE64" s="90"/>
      <c r="AF64" s="88"/>
      <c r="BE64" s="89"/>
    </row>
    <row r="65" ht="12.75" customHeight="1">
      <c r="B65" s="88"/>
      <c r="K65" s="89"/>
      <c r="L65" s="88"/>
      <c r="P65" s="89"/>
      <c r="Q65" s="88"/>
      <c r="U65" s="89"/>
      <c r="V65" s="88"/>
      <c r="Z65" s="89"/>
      <c r="AA65" s="88"/>
      <c r="AE65" s="90"/>
      <c r="AF65" s="88"/>
      <c r="BE65" s="89"/>
    </row>
    <row r="66" ht="12.75" customHeight="1">
      <c r="B66" s="88"/>
      <c r="K66" s="89"/>
      <c r="L66" s="88"/>
      <c r="P66" s="89"/>
      <c r="Q66" s="88"/>
      <c r="U66" s="89"/>
      <c r="V66" s="88"/>
      <c r="Z66" s="89"/>
      <c r="AA66" s="88"/>
      <c r="AE66" s="90"/>
      <c r="AF66" s="88"/>
      <c r="BE66" s="89"/>
    </row>
    <row r="67" ht="15.75" customHeight="1">
      <c r="B67" s="88"/>
      <c r="K67" s="89"/>
      <c r="L67" s="88"/>
      <c r="P67" s="89"/>
      <c r="Q67" s="88"/>
      <c r="U67" s="89"/>
      <c r="V67" s="88"/>
      <c r="Z67" s="89"/>
      <c r="AA67" s="88"/>
      <c r="AE67" s="90"/>
      <c r="AF67" s="88"/>
      <c r="BE67" s="89"/>
    </row>
    <row r="68" ht="15.75" customHeight="1">
      <c r="B68" s="66"/>
      <c r="C68" s="67"/>
      <c r="D68" s="67"/>
      <c r="E68" s="67"/>
      <c r="F68" s="67"/>
      <c r="G68" s="67"/>
      <c r="H68" s="67"/>
      <c r="I68" s="67"/>
      <c r="J68" s="67"/>
      <c r="K68" s="68"/>
      <c r="L68" s="66"/>
      <c r="M68" s="67"/>
      <c r="N68" s="67"/>
      <c r="O68" s="67"/>
      <c r="P68" s="68"/>
      <c r="Q68" s="66"/>
      <c r="R68" s="67"/>
      <c r="S68" s="67"/>
      <c r="T68" s="67"/>
      <c r="U68" s="68"/>
      <c r="V68" s="66"/>
      <c r="W68" s="67"/>
      <c r="X68" s="67"/>
      <c r="Y68" s="67"/>
      <c r="Z68" s="68"/>
      <c r="AA68" s="66"/>
      <c r="AB68" s="67"/>
      <c r="AC68" s="67"/>
      <c r="AD68" s="67"/>
      <c r="AE68" s="71"/>
      <c r="AF68" s="66"/>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8"/>
    </row>
    <row r="69" ht="15.75" customHeight="1">
      <c r="B69" s="74"/>
      <c r="C69" s="59"/>
      <c r="D69" s="59"/>
      <c r="E69" s="59"/>
      <c r="F69" s="59"/>
      <c r="G69" s="59"/>
      <c r="H69" s="59"/>
      <c r="I69" s="59"/>
      <c r="J69" s="59"/>
      <c r="K69" s="60"/>
      <c r="L69" s="79"/>
      <c r="M69" s="59"/>
      <c r="N69" s="59"/>
      <c r="O69" s="59"/>
      <c r="P69" s="60"/>
      <c r="Q69" s="79"/>
      <c r="R69" s="59"/>
      <c r="S69" s="59"/>
      <c r="T69" s="59"/>
      <c r="U69" s="60"/>
      <c r="V69" s="98"/>
      <c r="W69" s="59"/>
      <c r="X69" s="59"/>
      <c r="Y69" s="59"/>
      <c r="Z69" s="60"/>
      <c r="AA69" s="98"/>
      <c r="AB69" s="59"/>
      <c r="AC69" s="59"/>
      <c r="AD69" s="59"/>
      <c r="AE69" s="64"/>
      <c r="AF69" s="91"/>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60"/>
    </row>
    <row r="70" ht="15.75" customHeight="1">
      <c r="B70" s="88"/>
      <c r="K70" s="89"/>
      <c r="L70" s="88"/>
      <c r="P70" s="89"/>
      <c r="Q70" s="88"/>
      <c r="U70" s="89"/>
      <c r="V70" s="88"/>
      <c r="Z70" s="89"/>
      <c r="AA70" s="88"/>
      <c r="AE70" s="90"/>
      <c r="AF70" s="88"/>
      <c r="BE70" s="89"/>
    </row>
    <row r="71" ht="15.75" customHeight="1">
      <c r="B71" s="88"/>
      <c r="K71" s="89"/>
      <c r="L71" s="88"/>
      <c r="P71" s="89"/>
      <c r="Q71" s="88"/>
      <c r="U71" s="89"/>
      <c r="V71" s="88"/>
      <c r="Z71" s="89"/>
      <c r="AA71" s="88"/>
      <c r="AE71" s="90"/>
      <c r="AF71" s="88"/>
      <c r="BE71" s="89"/>
    </row>
    <row r="72" ht="15.75" customHeight="1">
      <c r="B72" s="88"/>
      <c r="K72" s="89"/>
      <c r="L72" s="88"/>
      <c r="P72" s="89"/>
      <c r="Q72" s="88"/>
      <c r="U72" s="89"/>
      <c r="V72" s="88"/>
      <c r="Z72" s="89"/>
      <c r="AA72" s="88"/>
      <c r="AE72" s="90"/>
      <c r="AF72" s="88"/>
      <c r="BE72" s="89"/>
    </row>
    <row r="73" ht="15.75" customHeight="1">
      <c r="B73" s="88"/>
      <c r="K73" s="89"/>
      <c r="L73" s="88"/>
      <c r="P73" s="89"/>
      <c r="Q73" s="88"/>
      <c r="U73" s="89"/>
      <c r="V73" s="88"/>
      <c r="Z73" s="89"/>
      <c r="AA73" s="88"/>
      <c r="AE73" s="90"/>
      <c r="AF73" s="88"/>
      <c r="BE73" s="89"/>
    </row>
    <row r="74" ht="15.75" customHeight="1">
      <c r="B74" s="66"/>
      <c r="C74" s="67"/>
      <c r="D74" s="67"/>
      <c r="E74" s="67"/>
      <c r="F74" s="67"/>
      <c r="G74" s="67"/>
      <c r="H74" s="67"/>
      <c r="I74" s="67"/>
      <c r="J74" s="67"/>
      <c r="K74" s="68"/>
      <c r="L74" s="66"/>
      <c r="M74" s="67"/>
      <c r="N74" s="67"/>
      <c r="O74" s="67"/>
      <c r="P74" s="68"/>
      <c r="Q74" s="66"/>
      <c r="R74" s="67"/>
      <c r="S74" s="67"/>
      <c r="T74" s="67"/>
      <c r="U74" s="68"/>
      <c r="V74" s="66"/>
      <c r="W74" s="67"/>
      <c r="X74" s="67"/>
      <c r="Y74" s="67"/>
      <c r="Z74" s="68"/>
      <c r="AA74" s="66"/>
      <c r="AB74" s="67"/>
      <c r="AC74" s="67"/>
      <c r="AD74" s="67"/>
      <c r="AE74" s="71"/>
      <c r="AF74" s="66"/>
      <c r="AG74" s="67"/>
      <c r="AH74" s="67"/>
      <c r="AI74" s="67"/>
      <c r="AJ74" s="67"/>
      <c r="AK74" s="67"/>
      <c r="AL74" s="67"/>
      <c r="AM74" s="67"/>
      <c r="AN74" s="67"/>
      <c r="AO74" s="67"/>
      <c r="AP74" s="67"/>
      <c r="AQ74" s="67"/>
      <c r="AR74" s="67"/>
      <c r="AS74" s="67"/>
      <c r="AT74" s="67"/>
      <c r="AU74" s="67"/>
      <c r="AV74" s="67"/>
      <c r="AW74" s="67"/>
      <c r="AX74" s="67"/>
      <c r="AY74" s="67"/>
      <c r="AZ74" s="67"/>
      <c r="BA74" s="67"/>
      <c r="BB74" s="67"/>
      <c r="BC74" s="67"/>
      <c r="BD74" s="67"/>
      <c r="BE74" s="68"/>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4">
    <mergeCell ref="L21:P26"/>
    <mergeCell ref="Q21:U26"/>
    <mergeCell ref="B27:K32"/>
    <mergeCell ref="L27:P32"/>
    <mergeCell ref="Q27:U32"/>
    <mergeCell ref="B33:K38"/>
    <mergeCell ref="L33:P38"/>
    <mergeCell ref="Q45:U50"/>
    <mergeCell ref="V45:Z50"/>
    <mergeCell ref="B39:K44"/>
    <mergeCell ref="L39:P44"/>
    <mergeCell ref="Q39:U44"/>
    <mergeCell ref="V39:Z44"/>
    <mergeCell ref="AA39:AE44"/>
    <mergeCell ref="L45:P50"/>
    <mergeCell ref="AA45:AE50"/>
    <mergeCell ref="L57:P62"/>
    <mergeCell ref="Q57:U62"/>
    <mergeCell ref="V57:Z62"/>
    <mergeCell ref="AA57:AE62"/>
    <mergeCell ref="B45:K50"/>
    <mergeCell ref="B51:K56"/>
    <mergeCell ref="L51:P56"/>
    <mergeCell ref="Q51:U56"/>
    <mergeCell ref="V51:Z56"/>
    <mergeCell ref="AA51:AE56"/>
    <mergeCell ref="B57:K62"/>
    <mergeCell ref="Q69:U74"/>
    <mergeCell ref="V69:Z74"/>
    <mergeCell ref="B63:K68"/>
    <mergeCell ref="L63:P68"/>
    <mergeCell ref="Q63:U68"/>
    <mergeCell ref="V63:Z68"/>
    <mergeCell ref="AA63:AE68"/>
    <mergeCell ref="B69:K74"/>
    <mergeCell ref="L69:P74"/>
    <mergeCell ref="AA69:AE74"/>
    <mergeCell ref="AO2:AU2"/>
    <mergeCell ref="AO3:AU3"/>
    <mergeCell ref="J1:AW1"/>
    <mergeCell ref="C2:J2"/>
    <mergeCell ref="K2:S2"/>
    <mergeCell ref="X2:AI2"/>
    <mergeCell ref="AV2:BF2"/>
    <mergeCell ref="K3:S3"/>
    <mergeCell ref="AV3:BF3"/>
    <mergeCell ref="C5:BF5"/>
    <mergeCell ref="C3:J3"/>
    <mergeCell ref="A5:B5"/>
    <mergeCell ref="L7:P8"/>
    <mergeCell ref="Q7:U8"/>
    <mergeCell ref="V7:Z8"/>
    <mergeCell ref="AA7:AE8"/>
    <mergeCell ref="AF7:BE8"/>
    <mergeCell ref="B7:K8"/>
    <mergeCell ref="B9:K14"/>
    <mergeCell ref="L9:P14"/>
    <mergeCell ref="Q9:U14"/>
    <mergeCell ref="V9:Z14"/>
    <mergeCell ref="AA9:AE14"/>
    <mergeCell ref="AF9:BE14"/>
    <mergeCell ref="V21:Z26"/>
    <mergeCell ref="AA21:AE26"/>
    <mergeCell ref="V27:Z32"/>
    <mergeCell ref="AA27:AE32"/>
    <mergeCell ref="AF27:BE32"/>
    <mergeCell ref="B15:K20"/>
    <mergeCell ref="L15:P20"/>
    <mergeCell ref="Q15:U20"/>
    <mergeCell ref="V15:Z20"/>
    <mergeCell ref="AA15:AE20"/>
    <mergeCell ref="AF15:BE20"/>
    <mergeCell ref="B21:K26"/>
    <mergeCell ref="AF21:BE26"/>
    <mergeCell ref="AF57:BE62"/>
    <mergeCell ref="AF63:BE68"/>
    <mergeCell ref="AF69:BE74"/>
    <mergeCell ref="Q33:U38"/>
    <mergeCell ref="V33:Z38"/>
    <mergeCell ref="AA33:AE38"/>
    <mergeCell ref="AF33:BE38"/>
    <mergeCell ref="AF39:BE44"/>
    <mergeCell ref="AF45:BE50"/>
    <mergeCell ref="AF51:BE5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5.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5.75" customHeight="1">
      <c r="A5" s="12" t="s">
        <v>6</v>
      </c>
      <c r="B5" s="13"/>
      <c r="C5" s="12" t="s">
        <v>7</v>
      </c>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3"/>
    </row>
    <row r="6" ht="15.75" customHeight="1">
      <c r="A6" s="17" t="s">
        <v>9</v>
      </c>
      <c r="B6" s="19"/>
      <c r="C6" s="19"/>
      <c r="D6" s="19"/>
      <c r="E6" s="19"/>
      <c r="F6" s="19"/>
      <c r="G6" s="21"/>
      <c r="H6" s="22" t="s">
        <v>11</v>
      </c>
      <c r="I6" s="23"/>
      <c r="J6" s="23"/>
      <c r="K6" s="23"/>
      <c r="L6" s="23"/>
      <c r="M6" s="23"/>
      <c r="N6" s="23"/>
      <c r="O6" s="23"/>
      <c r="P6" s="23"/>
      <c r="Q6" s="23"/>
      <c r="R6" s="23"/>
      <c r="S6" s="23"/>
      <c r="T6" s="25"/>
      <c r="U6" s="28" t="s">
        <v>13</v>
      </c>
      <c r="V6" s="19"/>
      <c r="W6" s="19"/>
      <c r="X6" s="19"/>
      <c r="Y6" s="19"/>
      <c r="Z6" s="19"/>
      <c r="AA6" s="19"/>
      <c r="AB6" s="19"/>
      <c r="AC6" s="19"/>
      <c r="AD6" s="19"/>
      <c r="AE6" s="19"/>
      <c r="AF6" s="19"/>
      <c r="AG6" s="19"/>
      <c r="AH6" s="19"/>
      <c r="AI6" s="19"/>
      <c r="AJ6" s="19"/>
      <c r="AK6" s="19"/>
      <c r="AL6" s="19"/>
      <c r="AM6" s="19"/>
      <c r="AN6" s="21"/>
      <c r="AO6" s="22" t="s">
        <v>15</v>
      </c>
      <c r="AP6" s="23"/>
      <c r="AQ6" s="23"/>
      <c r="AR6" s="23"/>
      <c r="AS6" s="23"/>
      <c r="AT6" s="23"/>
      <c r="AU6" s="23"/>
      <c r="AV6" s="23"/>
      <c r="AW6" s="23"/>
      <c r="AX6" s="25"/>
      <c r="AY6" s="31" t="s">
        <v>16</v>
      </c>
      <c r="AZ6" s="23"/>
      <c r="BA6" s="23"/>
      <c r="BB6" s="23"/>
      <c r="BC6" s="23"/>
      <c r="BD6" s="23"/>
      <c r="BE6" s="23"/>
      <c r="BF6" s="32"/>
    </row>
    <row r="7" ht="15.75" customHeight="1">
      <c r="A7" s="34" t="s">
        <v>17</v>
      </c>
      <c r="B7" s="35" t="s">
        <v>18</v>
      </c>
      <c r="C7" s="3"/>
      <c r="D7" s="3"/>
      <c r="E7" s="3"/>
      <c r="F7" s="3"/>
      <c r="G7" s="4"/>
      <c r="H7" s="36" t="s">
        <v>20</v>
      </c>
      <c r="I7" s="3"/>
      <c r="J7" s="3"/>
      <c r="K7" s="3"/>
      <c r="L7" s="3"/>
      <c r="M7" s="3"/>
      <c r="N7" s="3"/>
      <c r="O7" s="3"/>
      <c r="P7" s="3"/>
      <c r="Q7" s="3"/>
      <c r="R7" s="3"/>
      <c r="S7" s="3"/>
      <c r="T7" s="38"/>
      <c r="U7" s="36" t="s">
        <v>12</v>
      </c>
      <c r="V7" s="3"/>
      <c r="W7" s="3"/>
      <c r="X7" s="3"/>
      <c r="Y7" s="3"/>
      <c r="Z7" s="3"/>
      <c r="AA7" s="3"/>
      <c r="AB7" s="3"/>
      <c r="AC7" s="3"/>
      <c r="AD7" s="38"/>
      <c r="AE7" s="36" t="s">
        <v>23</v>
      </c>
      <c r="AF7" s="3"/>
      <c r="AG7" s="3"/>
      <c r="AH7" s="3"/>
      <c r="AI7" s="3"/>
      <c r="AJ7" s="3"/>
      <c r="AK7" s="3"/>
      <c r="AL7" s="3"/>
      <c r="AM7" s="3"/>
      <c r="AN7" s="38"/>
      <c r="AO7" s="41" t="s">
        <v>12</v>
      </c>
      <c r="AP7" s="42"/>
      <c r="AQ7" s="42"/>
      <c r="AR7" s="42"/>
      <c r="AS7" s="42"/>
      <c r="AT7" s="42"/>
      <c r="AU7" s="42"/>
      <c r="AV7" s="42"/>
      <c r="AW7" s="42"/>
      <c r="AX7" s="43"/>
      <c r="AY7" s="44" t="s">
        <v>24</v>
      </c>
      <c r="AZ7" s="42"/>
      <c r="BA7" s="42"/>
      <c r="BB7" s="42"/>
      <c r="BC7" s="42"/>
      <c r="BD7" s="42"/>
      <c r="BE7" s="42"/>
      <c r="BF7" s="46"/>
    </row>
    <row r="8" ht="15.75" customHeight="1">
      <c r="A8" s="48" t="s">
        <v>17</v>
      </c>
      <c r="B8" s="51" t="s">
        <v>26</v>
      </c>
      <c r="C8" s="53"/>
      <c r="D8" s="53"/>
      <c r="E8" s="53"/>
      <c r="F8" s="53"/>
      <c r="G8" s="57"/>
      <c r="H8" s="51" t="s">
        <v>32</v>
      </c>
      <c r="I8" s="53"/>
      <c r="J8" s="53"/>
      <c r="K8" s="53"/>
      <c r="L8" s="53"/>
      <c r="M8" s="53"/>
      <c r="N8" s="53"/>
      <c r="O8" s="53"/>
      <c r="P8" s="53"/>
      <c r="Q8" s="53"/>
      <c r="R8" s="53"/>
      <c r="S8" s="53"/>
      <c r="T8" s="57"/>
      <c r="U8" s="51" t="s">
        <v>34</v>
      </c>
      <c r="V8" s="53"/>
      <c r="W8" s="53"/>
      <c r="X8" s="53"/>
      <c r="Y8" s="53"/>
      <c r="Z8" s="53"/>
      <c r="AA8" s="53"/>
      <c r="AB8" s="53"/>
      <c r="AC8" s="53"/>
      <c r="AD8" s="57"/>
      <c r="AE8" s="51" t="s">
        <v>35</v>
      </c>
      <c r="AF8" s="53"/>
      <c r="AG8" s="53"/>
      <c r="AH8" s="53"/>
      <c r="AI8" s="53"/>
      <c r="AJ8" s="53"/>
      <c r="AK8" s="53"/>
      <c r="AL8" s="53"/>
      <c r="AM8" s="53"/>
      <c r="AN8" s="57"/>
      <c r="AO8" s="51" t="s">
        <v>36</v>
      </c>
      <c r="AP8" s="53"/>
      <c r="AQ8" s="53"/>
      <c r="AR8" s="53"/>
      <c r="AS8" s="53"/>
      <c r="AT8" s="53"/>
      <c r="AU8" s="53"/>
      <c r="AV8" s="53"/>
      <c r="AW8" s="53"/>
      <c r="AX8" s="57"/>
      <c r="AY8" s="51" t="s">
        <v>38</v>
      </c>
      <c r="AZ8" s="53"/>
      <c r="BA8" s="53"/>
      <c r="BB8" s="53"/>
      <c r="BC8" s="53"/>
      <c r="BD8" s="53"/>
      <c r="BE8" s="53"/>
      <c r="BF8" s="57"/>
    </row>
    <row r="9" ht="15.75" customHeight="1">
      <c r="A9" s="61"/>
      <c r="B9" s="62"/>
      <c r="G9" s="63"/>
      <c r="H9" s="62"/>
      <c r="T9" s="63"/>
      <c r="U9" s="62"/>
      <c r="AD9" s="63"/>
      <c r="AE9" s="62"/>
      <c r="AN9" s="63"/>
      <c r="AO9" s="62"/>
      <c r="AX9" s="63"/>
      <c r="AY9" s="62"/>
      <c r="BF9" s="63"/>
    </row>
    <row r="10" ht="15.75" customHeight="1">
      <c r="A10" s="61"/>
      <c r="B10" s="62"/>
      <c r="G10" s="63"/>
      <c r="H10" s="62"/>
      <c r="T10" s="63"/>
      <c r="U10" s="62"/>
      <c r="AD10" s="63"/>
      <c r="AE10" s="62"/>
      <c r="AN10" s="63"/>
      <c r="AO10" s="62"/>
      <c r="AX10" s="63"/>
      <c r="AY10" s="62"/>
      <c r="BF10" s="63"/>
    </row>
    <row r="11" ht="15.75" customHeight="1">
      <c r="A11" s="61"/>
      <c r="B11" s="62"/>
      <c r="G11" s="63"/>
      <c r="H11" s="62"/>
      <c r="T11" s="63"/>
      <c r="U11" s="62"/>
      <c r="AD11" s="63"/>
      <c r="AE11" s="62"/>
      <c r="AN11" s="63"/>
      <c r="AO11" s="62"/>
      <c r="AX11" s="63"/>
      <c r="AY11" s="62"/>
      <c r="BF11" s="63"/>
    </row>
    <row r="12" ht="15.75" customHeight="1">
      <c r="A12" s="61"/>
      <c r="B12" s="62"/>
      <c r="G12" s="63"/>
      <c r="H12" s="62"/>
      <c r="T12" s="63"/>
      <c r="U12" s="62"/>
      <c r="AD12" s="63"/>
      <c r="AE12" s="62"/>
      <c r="AN12" s="63"/>
      <c r="AO12" s="62"/>
      <c r="AX12" s="63"/>
      <c r="AY12" s="62"/>
      <c r="BF12" s="63"/>
    </row>
    <row r="13" ht="15.75" customHeight="1">
      <c r="A13" s="61"/>
      <c r="B13" s="62"/>
      <c r="G13" s="63"/>
      <c r="H13" s="62"/>
      <c r="T13" s="63"/>
      <c r="U13" s="62"/>
      <c r="AD13" s="63"/>
      <c r="AE13" s="62"/>
      <c r="AN13" s="63"/>
      <c r="AO13" s="62"/>
      <c r="AX13" s="63"/>
      <c r="AY13" s="62"/>
      <c r="BF13" s="63"/>
    </row>
    <row r="14" ht="15.75" customHeight="1">
      <c r="A14" s="61"/>
      <c r="B14" s="62"/>
      <c r="G14" s="63"/>
      <c r="H14" s="62"/>
      <c r="T14" s="63"/>
      <c r="U14" s="62"/>
      <c r="AD14" s="63"/>
      <c r="AE14" s="62"/>
      <c r="AN14" s="63"/>
      <c r="AO14" s="62"/>
      <c r="AX14" s="63"/>
      <c r="AY14" s="62"/>
      <c r="BF14" s="63"/>
    </row>
    <row r="15" ht="15.75" customHeight="1">
      <c r="A15" s="61"/>
      <c r="B15" s="62"/>
      <c r="G15" s="63"/>
      <c r="H15" s="62"/>
      <c r="T15" s="63"/>
      <c r="U15" s="62"/>
      <c r="AD15" s="63"/>
      <c r="AE15" s="62"/>
      <c r="AN15" s="63"/>
      <c r="AO15" s="62"/>
      <c r="AX15" s="63"/>
      <c r="AY15" s="62"/>
      <c r="BF15" s="63"/>
    </row>
    <row r="16" ht="15.75" customHeight="1">
      <c r="A16" s="61"/>
      <c r="B16" s="62"/>
      <c r="G16" s="63"/>
      <c r="H16" s="62"/>
      <c r="T16" s="63"/>
      <c r="U16" s="62"/>
      <c r="AD16" s="63"/>
      <c r="AE16" s="62"/>
      <c r="AN16" s="63"/>
      <c r="AO16" s="62"/>
      <c r="AX16" s="63"/>
      <c r="AY16" s="62"/>
      <c r="BF16" s="63"/>
    </row>
    <row r="17" ht="15.75" customHeight="1">
      <c r="A17" s="61"/>
      <c r="B17" s="62"/>
      <c r="G17" s="63"/>
      <c r="H17" s="62"/>
      <c r="T17" s="63"/>
      <c r="U17" s="62"/>
      <c r="AD17" s="63"/>
      <c r="AE17" s="62"/>
      <c r="AN17" s="63"/>
      <c r="AO17" s="62"/>
      <c r="AX17" s="63"/>
      <c r="AY17" s="62"/>
      <c r="BF17" s="63"/>
    </row>
    <row r="18" ht="15.75" customHeight="1">
      <c r="A18" s="69"/>
      <c r="B18" s="70"/>
      <c r="C18" s="72"/>
      <c r="D18" s="72"/>
      <c r="E18" s="72"/>
      <c r="F18" s="72"/>
      <c r="G18" s="73"/>
      <c r="H18" s="70"/>
      <c r="I18" s="72"/>
      <c r="J18" s="72"/>
      <c r="K18" s="72"/>
      <c r="L18" s="72"/>
      <c r="M18" s="72"/>
      <c r="N18" s="72"/>
      <c r="O18" s="72"/>
      <c r="P18" s="72"/>
      <c r="Q18" s="72"/>
      <c r="R18" s="72"/>
      <c r="S18" s="72"/>
      <c r="T18" s="73"/>
      <c r="U18" s="70"/>
      <c r="V18" s="72"/>
      <c r="W18" s="72"/>
      <c r="X18" s="72"/>
      <c r="Y18" s="72"/>
      <c r="Z18" s="72"/>
      <c r="AA18" s="72"/>
      <c r="AB18" s="72"/>
      <c r="AC18" s="72"/>
      <c r="AD18" s="73"/>
      <c r="AE18" s="70"/>
      <c r="AF18" s="72"/>
      <c r="AG18" s="72"/>
      <c r="AH18" s="72"/>
      <c r="AI18" s="72"/>
      <c r="AJ18" s="72"/>
      <c r="AK18" s="72"/>
      <c r="AL18" s="72"/>
      <c r="AM18" s="72"/>
      <c r="AN18" s="73"/>
      <c r="AO18" s="70"/>
      <c r="AP18" s="72"/>
      <c r="AQ18" s="72"/>
      <c r="AR18" s="72"/>
      <c r="AS18" s="72"/>
      <c r="AT18" s="72"/>
      <c r="AU18" s="72"/>
      <c r="AV18" s="72"/>
      <c r="AW18" s="72"/>
      <c r="AX18" s="73"/>
      <c r="AY18" s="70"/>
      <c r="AZ18" s="72"/>
      <c r="BA18" s="72"/>
      <c r="BB18" s="72"/>
      <c r="BC18" s="72"/>
      <c r="BD18" s="72"/>
      <c r="BE18" s="72"/>
      <c r="BF18" s="73"/>
    </row>
    <row r="19" ht="15.75" customHeight="1">
      <c r="A19" s="48">
        <v>1.0</v>
      </c>
      <c r="B19" s="51" t="s">
        <v>49</v>
      </c>
      <c r="C19" s="53"/>
      <c r="D19" s="53"/>
      <c r="E19" s="53"/>
      <c r="F19" s="53"/>
      <c r="G19" s="57"/>
      <c r="H19" s="51" t="s">
        <v>50</v>
      </c>
      <c r="I19" s="53"/>
      <c r="J19" s="53"/>
      <c r="K19" s="53"/>
      <c r="L19" s="53"/>
      <c r="M19" s="53"/>
      <c r="N19" s="53"/>
      <c r="O19" s="53"/>
      <c r="P19" s="53"/>
      <c r="Q19" s="53"/>
      <c r="R19" s="53"/>
      <c r="S19" s="53"/>
      <c r="T19" s="57"/>
      <c r="U19" s="51" t="s">
        <v>51</v>
      </c>
      <c r="V19" s="53"/>
      <c r="W19" s="53"/>
      <c r="X19" s="53"/>
      <c r="Y19" s="53"/>
      <c r="Z19" s="53"/>
      <c r="AA19" s="53"/>
      <c r="AB19" s="53"/>
      <c r="AC19" s="53"/>
      <c r="AD19" s="57"/>
      <c r="AE19" s="51" t="s">
        <v>52</v>
      </c>
      <c r="AF19" s="53"/>
      <c r="AG19" s="53"/>
      <c r="AH19" s="53"/>
      <c r="AI19" s="53"/>
      <c r="AJ19" s="53"/>
      <c r="AK19" s="53"/>
      <c r="AL19" s="53"/>
      <c r="AM19" s="53"/>
      <c r="AN19" s="57"/>
      <c r="AO19" s="51" t="s">
        <v>54</v>
      </c>
      <c r="AP19" s="53"/>
      <c r="AQ19" s="53"/>
      <c r="AR19" s="53"/>
      <c r="AS19" s="53"/>
      <c r="AT19" s="53"/>
      <c r="AU19" s="53"/>
      <c r="AV19" s="53"/>
      <c r="AW19" s="53"/>
      <c r="AX19" s="57"/>
      <c r="AY19" s="51" t="s">
        <v>55</v>
      </c>
      <c r="AZ19" s="53"/>
      <c r="BA19" s="53"/>
      <c r="BB19" s="53"/>
      <c r="BC19" s="53"/>
      <c r="BD19" s="53"/>
      <c r="BE19" s="53"/>
      <c r="BF19" s="57"/>
    </row>
    <row r="20" ht="15.75" customHeight="1">
      <c r="A20" s="61"/>
      <c r="B20" s="62"/>
      <c r="G20" s="63"/>
      <c r="H20" s="62"/>
      <c r="T20" s="63"/>
      <c r="U20" s="62"/>
      <c r="AD20" s="63"/>
      <c r="AE20" s="62"/>
      <c r="AN20" s="63"/>
      <c r="AO20" s="62"/>
      <c r="AX20" s="63"/>
      <c r="AY20" s="62"/>
      <c r="BF20" s="63"/>
    </row>
    <row r="21" ht="15.75" customHeight="1">
      <c r="A21" s="61"/>
      <c r="B21" s="62"/>
      <c r="G21" s="63"/>
      <c r="H21" s="62"/>
      <c r="T21" s="63"/>
      <c r="U21" s="62"/>
      <c r="AD21" s="63"/>
      <c r="AE21" s="62"/>
      <c r="AN21" s="63"/>
      <c r="AO21" s="62"/>
      <c r="AX21" s="63"/>
      <c r="AY21" s="62"/>
      <c r="BF21" s="63"/>
    </row>
    <row r="22" ht="15.75" customHeight="1">
      <c r="A22" s="61"/>
      <c r="B22" s="62"/>
      <c r="G22" s="63"/>
      <c r="H22" s="62"/>
      <c r="T22" s="63"/>
      <c r="U22" s="62"/>
      <c r="AD22" s="63"/>
      <c r="AE22" s="62"/>
      <c r="AN22" s="63"/>
      <c r="AO22" s="62"/>
      <c r="AX22" s="63"/>
      <c r="AY22" s="62"/>
      <c r="BF22" s="63"/>
    </row>
    <row r="23" ht="15.75" customHeight="1">
      <c r="A23" s="61"/>
      <c r="B23" s="62"/>
      <c r="G23" s="63"/>
      <c r="H23" s="62"/>
      <c r="T23" s="63"/>
      <c r="U23" s="62"/>
      <c r="AD23" s="63"/>
      <c r="AE23" s="62"/>
      <c r="AN23" s="63"/>
      <c r="AO23" s="62"/>
      <c r="AX23" s="63"/>
      <c r="AY23" s="62"/>
      <c r="BF23" s="63"/>
    </row>
    <row r="24" ht="15.75" customHeight="1">
      <c r="A24" s="61"/>
      <c r="B24" s="62"/>
      <c r="G24" s="63"/>
      <c r="H24" s="62"/>
      <c r="T24" s="63"/>
      <c r="U24" s="62"/>
      <c r="AD24" s="63"/>
      <c r="AE24" s="62"/>
      <c r="AN24" s="63"/>
      <c r="AO24" s="62"/>
      <c r="AX24" s="63"/>
      <c r="AY24" s="62"/>
      <c r="BF24" s="63"/>
    </row>
    <row r="25" ht="15.75" customHeight="1">
      <c r="A25" s="61"/>
      <c r="B25" s="62"/>
      <c r="G25" s="63"/>
      <c r="H25" s="62"/>
      <c r="T25" s="63"/>
      <c r="U25" s="62"/>
      <c r="AD25" s="63"/>
      <c r="AE25" s="62"/>
      <c r="AN25" s="63"/>
      <c r="AO25" s="62"/>
      <c r="AX25" s="63"/>
      <c r="AY25" s="62"/>
      <c r="BF25" s="63"/>
    </row>
    <row r="26" ht="15.75" customHeight="1">
      <c r="A26" s="61"/>
      <c r="B26" s="62"/>
      <c r="G26" s="63"/>
      <c r="H26" s="62"/>
      <c r="T26" s="63"/>
      <c r="U26" s="62"/>
      <c r="AD26" s="63"/>
      <c r="AE26" s="62"/>
      <c r="AN26" s="63"/>
      <c r="AO26" s="62"/>
      <c r="AX26" s="63"/>
      <c r="AY26" s="62"/>
      <c r="BF26" s="63"/>
    </row>
    <row r="27" ht="15.75" customHeight="1">
      <c r="A27" s="61"/>
      <c r="B27" s="62"/>
      <c r="G27" s="63"/>
      <c r="H27" s="62"/>
      <c r="T27" s="63"/>
      <c r="U27" s="62"/>
      <c r="AD27" s="63"/>
      <c r="AE27" s="62"/>
      <c r="AN27" s="63"/>
      <c r="AO27" s="62"/>
      <c r="AX27" s="63"/>
      <c r="AY27" s="62"/>
      <c r="BF27" s="63"/>
    </row>
    <row r="28" ht="15.75" customHeight="1">
      <c r="A28" s="61"/>
      <c r="B28" s="62"/>
      <c r="G28" s="63"/>
      <c r="H28" s="62"/>
      <c r="T28" s="63"/>
      <c r="U28" s="62"/>
      <c r="AD28" s="63"/>
      <c r="AE28" s="62"/>
      <c r="AN28" s="63"/>
      <c r="AO28" s="62"/>
      <c r="AX28" s="63"/>
      <c r="AY28" s="62"/>
      <c r="BF28" s="63"/>
    </row>
    <row r="29" ht="15.75" customHeight="1">
      <c r="A29" s="69"/>
      <c r="B29" s="70"/>
      <c r="C29" s="72"/>
      <c r="D29" s="72"/>
      <c r="E29" s="72"/>
      <c r="F29" s="72"/>
      <c r="G29" s="73"/>
      <c r="H29" s="70"/>
      <c r="I29" s="72"/>
      <c r="J29" s="72"/>
      <c r="K29" s="72"/>
      <c r="L29" s="72"/>
      <c r="M29" s="72"/>
      <c r="N29" s="72"/>
      <c r="O29" s="72"/>
      <c r="P29" s="72"/>
      <c r="Q29" s="72"/>
      <c r="R29" s="72"/>
      <c r="S29" s="72"/>
      <c r="T29" s="73"/>
      <c r="U29" s="70"/>
      <c r="V29" s="72"/>
      <c r="W29" s="72"/>
      <c r="X29" s="72"/>
      <c r="Y29" s="72"/>
      <c r="Z29" s="72"/>
      <c r="AA29" s="72"/>
      <c r="AB29" s="72"/>
      <c r="AC29" s="72"/>
      <c r="AD29" s="73"/>
      <c r="AE29" s="70"/>
      <c r="AF29" s="72"/>
      <c r="AG29" s="72"/>
      <c r="AH29" s="72"/>
      <c r="AI29" s="72"/>
      <c r="AJ29" s="72"/>
      <c r="AK29" s="72"/>
      <c r="AL29" s="72"/>
      <c r="AM29" s="72"/>
      <c r="AN29" s="73"/>
      <c r="AO29" s="70"/>
      <c r="AP29" s="72"/>
      <c r="AQ29" s="72"/>
      <c r="AR29" s="72"/>
      <c r="AS29" s="72"/>
      <c r="AT29" s="72"/>
      <c r="AU29" s="72"/>
      <c r="AV29" s="72"/>
      <c r="AW29" s="72"/>
      <c r="AX29" s="73"/>
      <c r="AY29" s="70"/>
      <c r="AZ29" s="72"/>
      <c r="BA29" s="72"/>
      <c r="BB29" s="72"/>
      <c r="BC29" s="72"/>
      <c r="BD29" s="72"/>
      <c r="BE29" s="72"/>
      <c r="BF29" s="73"/>
    </row>
    <row r="30" ht="15.75" customHeight="1">
      <c r="A30" s="48">
        <v>2.0</v>
      </c>
      <c r="B30" s="51" t="s">
        <v>61</v>
      </c>
      <c r="C30" s="53"/>
      <c r="D30" s="53"/>
      <c r="E30" s="53"/>
      <c r="F30" s="53"/>
      <c r="G30" s="57"/>
      <c r="H30" s="51" t="s">
        <v>63</v>
      </c>
      <c r="I30" s="53"/>
      <c r="J30" s="53"/>
      <c r="K30" s="53"/>
      <c r="L30" s="53"/>
      <c r="M30" s="53"/>
      <c r="N30" s="53"/>
      <c r="O30" s="53"/>
      <c r="P30" s="53"/>
      <c r="Q30" s="53"/>
      <c r="R30" s="53"/>
      <c r="S30" s="53"/>
      <c r="T30" s="57"/>
      <c r="U30" s="51" t="s">
        <v>64</v>
      </c>
      <c r="V30" s="53"/>
      <c r="W30" s="53"/>
      <c r="X30" s="53"/>
      <c r="Y30" s="53"/>
      <c r="Z30" s="53"/>
      <c r="AA30" s="53"/>
      <c r="AB30" s="53"/>
      <c r="AC30" s="53"/>
      <c r="AD30" s="57"/>
      <c r="AE30" s="51" t="s">
        <v>64</v>
      </c>
      <c r="AF30" s="53"/>
      <c r="AG30" s="53"/>
      <c r="AH30" s="53"/>
      <c r="AI30" s="53"/>
      <c r="AJ30" s="53"/>
      <c r="AK30" s="53"/>
      <c r="AL30" s="53"/>
      <c r="AM30" s="53"/>
      <c r="AN30" s="57"/>
      <c r="AO30" s="51" t="s">
        <v>65</v>
      </c>
      <c r="AP30" s="53"/>
      <c r="AQ30" s="53"/>
      <c r="AR30" s="53"/>
      <c r="AS30" s="53"/>
      <c r="AT30" s="53"/>
      <c r="AU30" s="53"/>
      <c r="AV30" s="53"/>
      <c r="AW30" s="53"/>
      <c r="AX30" s="57"/>
      <c r="AY30" s="51" t="s">
        <v>66</v>
      </c>
      <c r="AZ30" s="53"/>
      <c r="BA30" s="53"/>
      <c r="BB30" s="53"/>
      <c r="BC30" s="53"/>
      <c r="BD30" s="53"/>
      <c r="BE30" s="53"/>
      <c r="BF30" s="57"/>
    </row>
    <row r="31" ht="15.75" customHeight="1">
      <c r="A31" s="61"/>
      <c r="B31" s="62"/>
      <c r="G31" s="63"/>
      <c r="H31" s="62"/>
      <c r="T31" s="63"/>
      <c r="U31" s="62"/>
      <c r="AD31" s="63"/>
      <c r="AE31" s="62"/>
      <c r="AN31" s="63"/>
      <c r="AO31" s="62"/>
      <c r="AX31" s="63"/>
      <c r="AY31" s="62"/>
      <c r="BF31" s="63"/>
    </row>
    <row r="32" ht="15.75" customHeight="1">
      <c r="A32" s="61"/>
      <c r="B32" s="62"/>
      <c r="G32" s="63"/>
      <c r="H32" s="62"/>
      <c r="T32" s="63"/>
      <c r="U32" s="62"/>
      <c r="AD32" s="63"/>
      <c r="AE32" s="62"/>
      <c r="AN32" s="63"/>
      <c r="AO32" s="62"/>
      <c r="AX32" s="63"/>
      <c r="AY32" s="62"/>
      <c r="BF32" s="63"/>
    </row>
    <row r="33" ht="15.75" customHeight="1">
      <c r="A33" s="61"/>
      <c r="B33" s="62"/>
      <c r="G33" s="63"/>
      <c r="H33" s="62"/>
      <c r="T33" s="63"/>
      <c r="U33" s="62"/>
      <c r="AD33" s="63"/>
      <c r="AE33" s="62"/>
      <c r="AN33" s="63"/>
      <c r="AO33" s="62"/>
      <c r="AX33" s="63"/>
      <c r="AY33" s="62"/>
      <c r="BF33" s="63"/>
    </row>
    <row r="34" ht="15.75" customHeight="1">
      <c r="A34" s="61"/>
      <c r="B34" s="62"/>
      <c r="G34" s="63"/>
      <c r="H34" s="62"/>
      <c r="T34" s="63"/>
      <c r="U34" s="62"/>
      <c r="AD34" s="63"/>
      <c r="AE34" s="62"/>
      <c r="AN34" s="63"/>
      <c r="AO34" s="62"/>
      <c r="AX34" s="63"/>
      <c r="AY34" s="62"/>
      <c r="BF34" s="63"/>
    </row>
    <row r="35" ht="15.75" customHeight="1">
      <c r="A35" s="61"/>
      <c r="B35" s="62"/>
      <c r="G35" s="63"/>
      <c r="H35" s="62"/>
      <c r="T35" s="63"/>
      <c r="U35" s="62"/>
      <c r="AD35" s="63"/>
      <c r="AE35" s="62"/>
      <c r="AN35" s="63"/>
      <c r="AO35" s="62"/>
      <c r="AX35" s="63"/>
      <c r="AY35" s="62"/>
      <c r="BF35" s="63"/>
    </row>
    <row r="36" ht="15.75" customHeight="1">
      <c r="A36" s="61"/>
      <c r="B36" s="62"/>
      <c r="G36" s="63"/>
      <c r="H36" s="62"/>
      <c r="T36" s="63"/>
      <c r="U36" s="62"/>
      <c r="AD36" s="63"/>
      <c r="AE36" s="62"/>
      <c r="AN36" s="63"/>
      <c r="AO36" s="62"/>
      <c r="AX36" s="63"/>
      <c r="AY36" s="62"/>
      <c r="BF36" s="63"/>
    </row>
    <row r="37" ht="15.75" customHeight="1">
      <c r="A37" s="61"/>
      <c r="B37" s="62"/>
      <c r="G37" s="63"/>
      <c r="H37" s="62"/>
      <c r="T37" s="63"/>
      <c r="U37" s="62"/>
      <c r="AD37" s="63"/>
      <c r="AE37" s="62"/>
      <c r="AN37" s="63"/>
      <c r="AO37" s="62"/>
      <c r="AX37" s="63"/>
      <c r="AY37" s="62"/>
      <c r="BF37" s="63"/>
    </row>
    <row r="38" ht="15.75" customHeight="1">
      <c r="A38" s="61"/>
      <c r="B38" s="62"/>
      <c r="G38" s="63"/>
      <c r="H38" s="62"/>
      <c r="T38" s="63"/>
      <c r="U38" s="62"/>
      <c r="AD38" s="63"/>
      <c r="AE38" s="62"/>
      <c r="AN38" s="63"/>
      <c r="AO38" s="62"/>
      <c r="AX38" s="63"/>
      <c r="AY38" s="62"/>
      <c r="BF38" s="63"/>
    </row>
    <row r="39" ht="15.75" customHeight="1">
      <c r="A39" s="61"/>
      <c r="B39" s="62"/>
      <c r="G39" s="63"/>
      <c r="H39" s="62"/>
      <c r="T39" s="63"/>
      <c r="U39" s="62"/>
      <c r="AD39" s="63"/>
      <c r="AE39" s="62"/>
      <c r="AN39" s="63"/>
      <c r="AO39" s="62"/>
      <c r="AX39" s="63"/>
      <c r="AY39" s="62"/>
      <c r="BF39" s="63"/>
    </row>
    <row r="40" ht="15.75" customHeight="1">
      <c r="A40" s="69"/>
      <c r="B40" s="70"/>
      <c r="C40" s="72"/>
      <c r="D40" s="72"/>
      <c r="E40" s="72"/>
      <c r="F40" s="72"/>
      <c r="G40" s="73"/>
      <c r="H40" s="70"/>
      <c r="I40" s="72"/>
      <c r="J40" s="72"/>
      <c r="K40" s="72"/>
      <c r="L40" s="72"/>
      <c r="M40" s="72"/>
      <c r="N40" s="72"/>
      <c r="O40" s="72"/>
      <c r="P40" s="72"/>
      <c r="Q40" s="72"/>
      <c r="R40" s="72"/>
      <c r="S40" s="72"/>
      <c r="T40" s="73"/>
      <c r="U40" s="70"/>
      <c r="V40" s="72"/>
      <c r="W40" s="72"/>
      <c r="X40" s="72"/>
      <c r="Y40" s="72"/>
      <c r="Z40" s="72"/>
      <c r="AA40" s="72"/>
      <c r="AB40" s="72"/>
      <c r="AC40" s="72"/>
      <c r="AD40" s="73"/>
      <c r="AE40" s="70"/>
      <c r="AF40" s="72"/>
      <c r="AG40" s="72"/>
      <c r="AH40" s="72"/>
      <c r="AI40" s="72"/>
      <c r="AJ40" s="72"/>
      <c r="AK40" s="72"/>
      <c r="AL40" s="72"/>
      <c r="AM40" s="72"/>
      <c r="AN40" s="73"/>
      <c r="AO40" s="70"/>
      <c r="AP40" s="72"/>
      <c r="AQ40" s="72"/>
      <c r="AR40" s="72"/>
      <c r="AS40" s="72"/>
      <c r="AT40" s="72"/>
      <c r="AU40" s="72"/>
      <c r="AV40" s="72"/>
      <c r="AW40" s="72"/>
      <c r="AX40" s="73"/>
      <c r="AY40" s="70"/>
      <c r="AZ40" s="72"/>
      <c r="BA40" s="72"/>
      <c r="BB40" s="72"/>
      <c r="BC40" s="72"/>
      <c r="BD40" s="72"/>
      <c r="BE40" s="72"/>
      <c r="BF40" s="73"/>
    </row>
    <row r="41" ht="15.75" customHeight="1">
      <c r="A41" s="48"/>
      <c r="B41" s="51"/>
      <c r="C41" s="53"/>
      <c r="D41" s="53"/>
      <c r="E41" s="53"/>
      <c r="F41" s="53"/>
      <c r="G41" s="57"/>
      <c r="H41" s="51"/>
      <c r="I41" s="53"/>
      <c r="J41" s="53"/>
      <c r="K41" s="53"/>
      <c r="L41" s="53"/>
      <c r="M41" s="53"/>
      <c r="N41" s="53"/>
      <c r="O41" s="53"/>
      <c r="P41" s="53"/>
      <c r="Q41" s="53"/>
      <c r="R41" s="53"/>
      <c r="S41" s="53"/>
      <c r="T41" s="57"/>
      <c r="U41" s="51"/>
      <c r="V41" s="53"/>
      <c r="W41" s="53"/>
      <c r="X41" s="53"/>
      <c r="Y41" s="53"/>
      <c r="Z41" s="53"/>
      <c r="AA41" s="53"/>
      <c r="AB41" s="53"/>
      <c r="AC41" s="53"/>
      <c r="AD41" s="57"/>
      <c r="AE41" s="51"/>
      <c r="AF41" s="53"/>
      <c r="AG41" s="53"/>
      <c r="AH41" s="53"/>
      <c r="AI41" s="53"/>
      <c r="AJ41" s="53"/>
      <c r="AK41" s="53"/>
      <c r="AL41" s="53"/>
      <c r="AM41" s="53"/>
      <c r="AN41" s="57"/>
      <c r="AO41" s="51"/>
      <c r="AP41" s="53"/>
      <c r="AQ41" s="53"/>
      <c r="AR41" s="53"/>
      <c r="AS41" s="53"/>
      <c r="AT41" s="53"/>
      <c r="AU41" s="53"/>
      <c r="AV41" s="53"/>
      <c r="AW41" s="53"/>
      <c r="AX41" s="57"/>
      <c r="AY41" s="51"/>
      <c r="AZ41" s="53"/>
      <c r="BA41" s="53"/>
      <c r="BB41" s="53"/>
      <c r="BC41" s="53"/>
      <c r="BD41" s="53"/>
      <c r="BE41" s="53"/>
      <c r="BF41" s="57"/>
    </row>
    <row r="42" ht="15.75" customHeight="1">
      <c r="A42" s="61"/>
      <c r="B42" s="62"/>
      <c r="G42" s="63"/>
      <c r="H42" s="62"/>
      <c r="T42" s="63"/>
      <c r="U42" s="62"/>
      <c r="AD42" s="63"/>
      <c r="AE42" s="62"/>
      <c r="AN42" s="63"/>
      <c r="AO42" s="62"/>
      <c r="AX42" s="63"/>
      <c r="AY42" s="62"/>
      <c r="BF42" s="63"/>
    </row>
    <row r="43" ht="15.75" customHeight="1">
      <c r="A43" s="61"/>
      <c r="B43" s="62"/>
      <c r="G43" s="63"/>
      <c r="H43" s="62"/>
      <c r="T43" s="63"/>
      <c r="U43" s="62"/>
      <c r="AD43" s="63"/>
      <c r="AE43" s="62"/>
      <c r="AN43" s="63"/>
      <c r="AO43" s="62"/>
      <c r="AX43" s="63"/>
      <c r="AY43" s="62"/>
      <c r="BF43" s="63"/>
    </row>
    <row r="44" ht="15.75" customHeight="1">
      <c r="A44" s="61"/>
      <c r="B44" s="62"/>
      <c r="G44" s="63"/>
      <c r="H44" s="62"/>
      <c r="T44" s="63"/>
      <c r="U44" s="62"/>
      <c r="AD44" s="63"/>
      <c r="AE44" s="62"/>
      <c r="AN44" s="63"/>
      <c r="AO44" s="62"/>
      <c r="AX44" s="63"/>
      <c r="AY44" s="62"/>
      <c r="BF44" s="63"/>
    </row>
    <row r="45" ht="15.75" customHeight="1">
      <c r="A45" s="61"/>
      <c r="B45" s="62"/>
      <c r="G45" s="63"/>
      <c r="H45" s="62"/>
      <c r="T45" s="63"/>
      <c r="U45" s="62"/>
      <c r="AD45" s="63"/>
      <c r="AE45" s="62"/>
      <c r="AN45" s="63"/>
      <c r="AO45" s="62"/>
      <c r="AX45" s="63"/>
      <c r="AY45" s="62"/>
      <c r="BF45" s="63"/>
    </row>
    <row r="46" ht="15.75" customHeight="1">
      <c r="A46" s="61"/>
      <c r="B46" s="62"/>
      <c r="G46" s="63"/>
      <c r="H46" s="62"/>
      <c r="T46" s="63"/>
      <c r="U46" s="62"/>
      <c r="AD46" s="63"/>
      <c r="AE46" s="62"/>
      <c r="AN46" s="63"/>
      <c r="AO46" s="62"/>
      <c r="AX46" s="63"/>
      <c r="AY46" s="62"/>
      <c r="BF46" s="63"/>
    </row>
    <row r="47" ht="15.75" customHeight="1">
      <c r="A47" s="61"/>
      <c r="B47" s="62"/>
      <c r="G47" s="63"/>
      <c r="H47" s="62"/>
      <c r="T47" s="63"/>
      <c r="U47" s="62"/>
      <c r="AD47" s="63"/>
      <c r="AE47" s="62"/>
      <c r="AN47" s="63"/>
      <c r="AO47" s="62"/>
      <c r="AX47" s="63"/>
      <c r="AY47" s="62"/>
      <c r="BF47" s="63"/>
    </row>
    <row r="48" ht="15.75" customHeight="1">
      <c r="A48" s="61"/>
      <c r="B48" s="62"/>
      <c r="G48" s="63"/>
      <c r="H48" s="62"/>
      <c r="T48" s="63"/>
      <c r="U48" s="62"/>
      <c r="AD48" s="63"/>
      <c r="AE48" s="62"/>
      <c r="AN48" s="63"/>
      <c r="AO48" s="62"/>
      <c r="AX48" s="63"/>
      <c r="AY48" s="62"/>
      <c r="BF48" s="63"/>
    </row>
    <row r="49" ht="15.75" customHeight="1">
      <c r="A49" s="61"/>
      <c r="B49" s="62"/>
      <c r="G49" s="63"/>
      <c r="H49" s="62"/>
      <c r="T49" s="63"/>
      <c r="U49" s="62"/>
      <c r="AD49" s="63"/>
      <c r="AE49" s="62"/>
      <c r="AN49" s="63"/>
      <c r="AO49" s="62"/>
      <c r="AX49" s="63"/>
      <c r="AY49" s="62"/>
      <c r="BF49" s="63"/>
    </row>
    <row r="50" ht="15.75" customHeight="1">
      <c r="A50" s="61"/>
      <c r="B50" s="62"/>
      <c r="G50" s="63"/>
      <c r="H50" s="62"/>
      <c r="T50" s="63"/>
      <c r="U50" s="62"/>
      <c r="AD50" s="63"/>
      <c r="AE50" s="62"/>
      <c r="AN50" s="63"/>
      <c r="AO50" s="62"/>
      <c r="AX50" s="63"/>
      <c r="AY50" s="62"/>
      <c r="BF50" s="63"/>
    </row>
    <row r="51" ht="15.75" customHeight="1">
      <c r="A51" s="69"/>
      <c r="B51" s="70"/>
      <c r="C51" s="72"/>
      <c r="D51" s="72"/>
      <c r="E51" s="72"/>
      <c r="F51" s="72"/>
      <c r="G51" s="73"/>
      <c r="H51" s="70"/>
      <c r="I51" s="72"/>
      <c r="J51" s="72"/>
      <c r="K51" s="72"/>
      <c r="L51" s="72"/>
      <c r="M51" s="72"/>
      <c r="N51" s="72"/>
      <c r="O51" s="72"/>
      <c r="P51" s="72"/>
      <c r="Q51" s="72"/>
      <c r="R51" s="72"/>
      <c r="S51" s="72"/>
      <c r="T51" s="73"/>
      <c r="U51" s="70"/>
      <c r="V51" s="72"/>
      <c r="W51" s="72"/>
      <c r="X51" s="72"/>
      <c r="Y51" s="72"/>
      <c r="Z51" s="72"/>
      <c r="AA51" s="72"/>
      <c r="AB51" s="72"/>
      <c r="AC51" s="72"/>
      <c r="AD51" s="73"/>
      <c r="AE51" s="70"/>
      <c r="AF51" s="72"/>
      <c r="AG51" s="72"/>
      <c r="AH51" s="72"/>
      <c r="AI51" s="72"/>
      <c r="AJ51" s="72"/>
      <c r="AK51" s="72"/>
      <c r="AL51" s="72"/>
      <c r="AM51" s="72"/>
      <c r="AN51" s="73"/>
      <c r="AO51" s="70"/>
      <c r="AP51" s="72"/>
      <c r="AQ51" s="72"/>
      <c r="AR51" s="72"/>
      <c r="AS51" s="72"/>
      <c r="AT51" s="72"/>
      <c r="AU51" s="72"/>
      <c r="AV51" s="72"/>
      <c r="AW51" s="72"/>
      <c r="AX51" s="73"/>
      <c r="AY51" s="70"/>
      <c r="AZ51" s="72"/>
      <c r="BA51" s="72"/>
      <c r="BB51" s="72"/>
      <c r="BC51" s="72"/>
      <c r="BD51" s="72"/>
      <c r="BE51" s="72"/>
      <c r="BF51" s="73"/>
    </row>
    <row r="52" ht="15.75" customHeight="1">
      <c r="A52" s="48"/>
      <c r="B52" s="51"/>
      <c r="C52" s="53"/>
      <c r="D52" s="53"/>
      <c r="E52" s="53"/>
      <c r="F52" s="53"/>
      <c r="G52" s="57"/>
      <c r="H52" s="51"/>
      <c r="I52" s="53"/>
      <c r="J52" s="53"/>
      <c r="K52" s="53"/>
      <c r="L52" s="53"/>
      <c r="M52" s="53"/>
      <c r="N52" s="53"/>
      <c r="O52" s="53"/>
      <c r="P52" s="53"/>
      <c r="Q52" s="53"/>
      <c r="R52" s="53"/>
      <c r="S52" s="53"/>
      <c r="T52" s="57"/>
      <c r="U52" s="51"/>
      <c r="V52" s="53"/>
      <c r="W52" s="53"/>
      <c r="X52" s="53"/>
      <c r="Y52" s="53"/>
      <c r="Z52" s="53"/>
      <c r="AA52" s="53"/>
      <c r="AB52" s="53"/>
      <c r="AC52" s="53"/>
      <c r="AD52" s="57"/>
      <c r="AE52" s="51"/>
      <c r="AF52" s="53"/>
      <c r="AG52" s="53"/>
      <c r="AH52" s="53"/>
      <c r="AI52" s="53"/>
      <c r="AJ52" s="53"/>
      <c r="AK52" s="53"/>
      <c r="AL52" s="53"/>
      <c r="AM52" s="53"/>
      <c r="AN52" s="57"/>
      <c r="AO52" s="51"/>
      <c r="AP52" s="53"/>
      <c r="AQ52" s="53"/>
      <c r="AR52" s="53"/>
      <c r="AS52" s="53"/>
      <c r="AT52" s="53"/>
      <c r="AU52" s="53"/>
      <c r="AV52" s="53"/>
      <c r="AW52" s="53"/>
      <c r="AX52" s="57"/>
      <c r="AY52" s="51"/>
      <c r="AZ52" s="53"/>
      <c r="BA52" s="53"/>
      <c r="BB52" s="53"/>
      <c r="BC52" s="53"/>
      <c r="BD52" s="53"/>
      <c r="BE52" s="53"/>
      <c r="BF52" s="57"/>
    </row>
    <row r="53" ht="15.75" customHeight="1">
      <c r="A53" s="61"/>
      <c r="B53" s="62"/>
      <c r="G53" s="63"/>
      <c r="H53" s="62"/>
      <c r="T53" s="63"/>
      <c r="U53" s="62"/>
      <c r="AD53" s="63"/>
      <c r="AE53" s="62"/>
      <c r="AN53" s="63"/>
      <c r="AO53" s="62"/>
      <c r="AX53" s="63"/>
      <c r="AY53" s="62"/>
      <c r="BF53" s="63"/>
    </row>
    <row r="54" ht="15.75" customHeight="1">
      <c r="A54" s="61"/>
      <c r="B54" s="62"/>
      <c r="G54" s="63"/>
      <c r="H54" s="62"/>
      <c r="T54" s="63"/>
      <c r="U54" s="62"/>
      <c r="AD54" s="63"/>
      <c r="AE54" s="62"/>
      <c r="AN54" s="63"/>
      <c r="AO54" s="62"/>
      <c r="AX54" s="63"/>
      <c r="AY54" s="62"/>
      <c r="BF54" s="63"/>
    </row>
    <row r="55" ht="15.75" customHeight="1">
      <c r="A55" s="61"/>
      <c r="B55" s="62"/>
      <c r="G55" s="63"/>
      <c r="H55" s="62"/>
      <c r="T55" s="63"/>
      <c r="U55" s="62"/>
      <c r="AD55" s="63"/>
      <c r="AE55" s="62"/>
      <c r="AN55" s="63"/>
      <c r="AO55" s="62"/>
      <c r="AX55" s="63"/>
      <c r="AY55" s="62"/>
      <c r="BF55" s="63"/>
    </row>
    <row r="56" ht="15.75" customHeight="1">
      <c r="A56" s="61"/>
      <c r="B56" s="62"/>
      <c r="G56" s="63"/>
      <c r="H56" s="62"/>
      <c r="T56" s="63"/>
      <c r="U56" s="62"/>
      <c r="AD56" s="63"/>
      <c r="AE56" s="62"/>
      <c r="AN56" s="63"/>
      <c r="AO56" s="62"/>
      <c r="AX56" s="63"/>
      <c r="AY56" s="62"/>
      <c r="BF56" s="63"/>
    </row>
    <row r="57" ht="15.75" customHeight="1">
      <c r="A57" s="61"/>
      <c r="B57" s="62"/>
      <c r="G57" s="63"/>
      <c r="H57" s="62"/>
      <c r="T57" s="63"/>
      <c r="U57" s="62"/>
      <c r="AD57" s="63"/>
      <c r="AE57" s="62"/>
      <c r="AN57" s="63"/>
      <c r="AO57" s="62"/>
      <c r="AX57" s="63"/>
      <c r="AY57" s="62"/>
      <c r="BF57" s="63"/>
    </row>
    <row r="58" ht="15.75" customHeight="1">
      <c r="A58" s="61"/>
      <c r="B58" s="62"/>
      <c r="G58" s="63"/>
      <c r="H58" s="62"/>
      <c r="T58" s="63"/>
      <c r="U58" s="62"/>
      <c r="AD58" s="63"/>
      <c r="AE58" s="62"/>
      <c r="AN58" s="63"/>
      <c r="AO58" s="62"/>
      <c r="AX58" s="63"/>
      <c r="AY58" s="62"/>
      <c r="BF58" s="63"/>
    </row>
    <row r="59" ht="15.75" customHeight="1">
      <c r="A59" s="61"/>
      <c r="B59" s="62"/>
      <c r="G59" s="63"/>
      <c r="H59" s="62"/>
      <c r="T59" s="63"/>
      <c r="U59" s="62"/>
      <c r="AD59" s="63"/>
      <c r="AE59" s="62"/>
      <c r="AN59" s="63"/>
      <c r="AO59" s="62"/>
      <c r="AX59" s="63"/>
      <c r="AY59" s="62"/>
      <c r="BF59" s="63"/>
    </row>
    <row r="60" ht="15.75" customHeight="1">
      <c r="A60" s="61"/>
      <c r="B60" s="62"/>
      <c r="G60" s="63"/>
      <c r="H60" s="62"/>
      <c r="T60" s="63"/>
      <c r="U60" s="62"/>
      <c r="AD60" s="63"/>
      <c r="AE60" s="62"/>
      <c r="AN60" s="63"/>
      <c r="AO60" s="62"/>
      <c r="AX60" s="63"/>
      <c r="AY60" s="62"/>
      <c r="BF60" s="63"/>
    </row>
    <row r="61" ht="15.75" customHeight="1">
      <c r="A61" s="61"/>
      <c r="B61" s="62"/>
      <c r="G61" s="63"/>
      <c r="H61" s="62"/>
      <c r="T61" s="63"/>
      <c r="U61" s="62"/>
      <c r="AD61" s="63"/>
      <c r="AE61" s="62"/>
      <c r="AN61" s="63"/>
      <c r="AO61" s="62"/>
      <c r="AX61" s="63"/>
      <c r="AY61" s="62"/>
      <c r="BF61" s="63"/>
    </row>
    <row r="62" ht="15.75" customHeight="1">
      <c r="A62" s="69"/>
      <c r="B62" s="70"/>
      <c r="C62" s="72"/>
      <c r="D62" s="72"/>
      <c r="E62" s="72"/>
      <c r="F62" s="72"/>
      <c r="G62" s="73"/>
      <c r="H62" s="70"/>
      <c r="I62" s="72"/>
      <c r="J62" s="72"/>
      <c r="K62" s="72"/>
      <c r="L62" s="72"/>
      <c r="M62" s="72"/>
      <c r="N62" s="72"/>
      <c r="O62" s="72"/>
      <c r="P62" s="72"/>
      <c r="Q62" s="72"/>
      <c r="R62" s="72"/>
      <c r="S62" s="72"/>
      <c r="T62" s="73"/>
      <c r="U62" s="70"/>
      <c r="V62" s="72"/>
      <c r="W62" s="72"/>
      <c r="X62" s="72"/>
      <c r="Y62" s="72"/>
      <c r="Z62" s="72"/>
      <c r="AA62" s="72"/>
      <c r="AB62" s="72"/>
      <c r="AC62" s="72"/>
      <c r="AD62" s="73"/>
      <c r="AE62" s="70"/>
      <c r="AF62" s="72"/>
      <c r="AG62" s="72"/>
      <c r="AH62" s="72"/>
      <c r="AI62" s="72"/>
      <c r="AJ62" s="72"/>
      <c r="AK62" s="72"/>
      <c r="AL62" s="72"/>
      <c r="AM62" s="72"/>
      <c r="AN62" s="73"/>
      <c r="AO62" s="70"/>
      <c r="AP62" s="72"/>
      <c r="AQ62" s="72"/>
      <c r="AR62" s="72"/>
      <c r="AS62" s="72"/>
      <c r="AT62" s="72"/>
      <c r="AU62" s="72"/>
      <c r="AV62" s="72"/>
      <c r="AW62" s="72"/>
      <c r="AX62" s="73"/>
      <c r="AY62" s="70"/>
      <c r="AZ62" s="72"/>
      <c r="BA62" s="72"/>
      <c r="BB62" s="72"/>
      <c r="BC62" s="72"/>
      <c r="BD62" s="72"/>
      <c r="BE62" s="72"/>
      <c r="BF62" s="73"/>
    </row>
    <row r="63" ht="15.75" customHeight="1">
      <c r="A63" s="48"/>
      <c r="B63" s="51"/>
      <c r="C63" s="53"/>
      <c r="D63" s="53"/>
      <c r="E63" s="53"/>
      <c r="F63" s="53"/>
      <c r="G63" s="57"/>
      <c r="H63" s="51"/>
      <c r="I63" s="53"/>
      <c r="J63" s="53"/>
      <c r="K63" s="53"/>
      <c r="L63" s="53"/>
      <c r="M63" s="53"/>
      <c r="N63" s="53"/>
      <c r="O63" s="53"/>
      <c r="P63" s="53"/>
      <c r="Q63" s="53"/>
      <c r="R63" s="53"/>
      <c r="S63" s="53"/>
      <c r="T63" s="57"/>
      <c r="U63" s="51"/>
      <c r="V63" s="53"/>
      <c r="W63" s="53"/>
      <c r="X63" s="53"/>
      <c r="Y63" s="53"/>
      <c r="Z63" s="53"/>
      <c r="AA63" s="53"/>
      <c r="AB63" s="53"/>
      <c r="AC63" s="53"/>
      <c r="AD63" s="57"/>
      <c r="AE63" s="51"/>
      <c r="AF63" s="53"/>
      <c r="AG63" s="53"/>
      <c r="AH63" s="53"/>
      <c r="AI63" s="53"/>
      <c r="AJ63" s="53"/>
      <c r="AK63" s="53"/>
      <c r="AL63" s="53"/>
      <c r="AM63" s="53"/>
      <c r="AN63" s="57"/>
      <c r="AO63" s="51"/>
      <c r="AP63" s="53"/>
      <c r="AQ63" s="53"/>
      <c r="AR63" s="53"/>
      <c r="AS63" s="53"/>
      <c r="AT63" s="53"/>
      <c r="AU63" s="53"/>
      <c r="AV63" s="53"/>
      <c r="AW63" s="53"/>
      <c r="AX63" s="57"/>
      <c r="AY63" s="51"/>
      <c r="AZ63" s="53"/>
      <c r="BA63" s="53"/>
      <c r="BB63" s="53"/>
      <c r="BC63" s="53"/>
      <c r="BD63" s="53"/>
      <c r="BE63" s="53"/>
      <c r="BF63" s="57"/>
    </row>
    <row r="64" ht="15.75" customHeight="1">
      <c r="A64" s="61"/>
      <c r="B64" s="62"/>
      <c r="G64" s="63"/>
      <c r="H64" s="62"/>
      <c r="T64" s="63"/>
      <c r="U64" s="62"/>
      <c r="AD64" s="63"/>
      <c r="AE64" s="62"/>
      <c r="AN64" s="63"/>
      <c r="AO64" s="62"/>
      <c r="AX64" s="63"/>
      <c r="AY64" s="62"/>
      <c r="BF64" s="63"/>
    </row>
    <row r="65" ht="15.75" customHeight="1">
      <c r="A65" s="61"/>
      <c r="B65" s="62"/>
      <c r="G65" s="63"/>
      <c r="H65" s="62"/>
      <c r="T65" s="63"/>
      <c r="U65" s="62"/>
      <c r="AD65" s="63"/>
      <c r="AE65" s="62"/>
      <c r="AN65" s="63"/>
      <c r="AO65" s="62"/>
      <c r="AX65" s="63"/>
      <c r="AY65" s="62"/>
      <c r="BF65" s="63"/>
    </row>
    <row r="66" ht="15.75" customHeight="1">
      <c r="A66" s="61"/>
      <c r="B66" s="62"/>
      <c r="G66" s="63"/>
      <c r="H66" s="62"/>
      <c r="T66" s="63"/>
      <c r="U66" s="62"/>
      <c r="AD66" s="63"/>
      <c r="AE66" s="62"/>
      <c r="AN66" s="63"/>
      <c r="AO66" s="62"/>
      <c r="AX66" s="63"/>
      <c r="AY66" s="62"/>
      <c r="BF66" s="63"/>
    </row>
    <row r="67" ht="15.75" customHeight="1">
      <c r="A67" s="61"/>
      <c r="B67" s="62"/>
      <c r="G67" s="63"/>
      <c r="H67" s="62"/>
      <c r="T67" s="63"/>
      <c r="U67" s="62"/>
      <c r="AD67" s="63"/>
      <c r="AE67" s="62"/>
      <c r="AN67" s="63"/>
      <c r="AO67" s="62"/>
      <c r="AX67" s="63"/>
      <c r="AY67" s="62"/>
      <c r="BF67" s="63"/>
    </row>
    <row r="68" ht="15.75" customHeight="1">
      <c r="A68" s="61"/>
      <c r="B68" s="62"/>
      <c r="G68" s="63"/>
      <c r="H68" s="62"/>
      <c r="T68" s="63"/>
      <c r="U68" s="62"/>
      <c r="AD68" s="63"/>
      <c r="AE68" s="62"/>
      <c r="AN68" s="63"/>
      <c r="AO68" s="62"/>
      <c r="AX68" s="63"/>
      <c r="AY68" s="62"/>
      <c r="BF68" s="63"/>
    </row>
    <row r="69" ht="15.75" customHeight="1">
      <c r="A69" s="61"/>
      <c r="B69" s="62"/>
      <c r="G69" s="63"/>
      <c r="H69" s="62"/>
      <c r="T69" s="63"/>
      <c r="U69" s="62"/>
      <c r="AD69" s="63"/>
      <c r="AE69" s="62"/>
      <c r="AN69" s="63"/>
      <c r="AO69" s="62"/>
      <c r="AX69" s="63"/>
      <c r="AY69" s="62"/>
      <c r="BF69" s="63"/>
    </row>
    <row r="70" ht="15.75" customHeight="1">
      <c r="A70" s="61"/>
      <c r="B70" s="62"/>
      <c r="G70" s="63"/>
      <c r="H70" s="62"/>
      <c r="T70" s="63"/>
      <c r="U70" s="62"/>
      <c r="AD70" s="63"/>
      <c r="AE70" s="62"/>
      <c r="AN70" s="63"/>
      <c r="AO70" s="62"/>
      <c r="AX70" s="63"/>
      <c r="AY70" s="62"/>
      <c r="BF70" s="63"/>
    </row>
    <row r="71" ht="15.75" customHeight="1">
      <c r="A71" s="61"/>
      <c r="B71" s="62"/>
      <c r="G71" s="63"/>
      <c r="H71" s="62"/>
      <c r="T71" s="63"/>
      <c r="U71" s="62"/>
      <c r="AD71" s="63"/>
      <c r="AE71" s="62"/>
      <c r="AN71" s="63"/>
      <c r="AO71" s="62"/>
      <c r="AX71" s="63"/>
      <c r="AY71" s="62"/>
      <c r="BF71" s="63"/>
    </row>
    <row r="72" ht="15.75" customHeight="1">
      <c r="A72" s="61"/>
      <c r="B72" s="62"/>
      <c r="G72" s="63"/>
      <c r="H72" s="62"/>
      <c r="T72" s="63"/>
      <c r="U72" s="62"/>
      <c r="AD72" s="63"/>
      <c r="AE72" s="62"/>
      <c r="AN72" s="63"/>
      <c r="AO72" s="62"/>
      <c r="AX72" s="63"/>
      <c r="AY72" s="62"/>
      <c r="BF72" s="63"/>
    </row>
    <row r="73" ht="15.75" customHeight="1">
      <c r="A73" s="69"/>
      <c r="B73" s="70"/>
      <c r="C73" s="72"/>
      <c r="D73" s="72"/>
      <c r="E73" s="72"/>
      <c r="F73" s="72"/>
      <c r="G73" s="73"/>
      <c r="H73" s="70"/>
      <c r="I73" s="72"/>
      <c r="J73" s="72"/>
      <c r="K73" s="72"/>
      <c r="L73" s="72"/>
      <c r="M73" s="72"/>
      <c r="N73" s="72"/>
      <c r="O73" s="72"/>
      <c r="P73" s="72"/>
      <c r="Q73" s="72"/>
      <c r="R73" s="72"/>
      <c r="S73" s="72"/>
      <c r="T73" s="73"/>
      <c r="U73" s="70"/>
      <c r="V73" s="72"/>
      <c r="W73" s="72"/>
      <c r="X73" s="72"/>
      <c r="Y73" s="72"/>
      <c r="Z73" s="72"/>
      <c r="AA73" s="72"/>
      <c r="AB73" s="72"/>
      <c r="AC73" s="72"/>
      <c r="AD73" s="73"/>
      <c r="AE73" s="70"/>
      <c r="AF73" s="72"/>
      <c r="AG73" s="72"/>
      <c r="AH73" s="72"/>
      <c r="AI73" s="72"/>
      <c r="AJ73" s="72"/>
      <c r="AK73" s="72"/>
      <c r="AL73" s="72"/>
      <c r="AM73" s="72"/>
      <c r="AN73" s="73"/>
      <c r="AO73" s="70"/>
      <c r="AP73" s="72"/>
      <c r="AQ73" s="72"/>
      <c r="AR73" s="72"/>
      <c r="AS73" s="72"/>
      <c r="AT73" s="72"/>
      <c r="AU73" s="72"/>
      <c r="AV73" s="72"/>
      <c r="AW73" s="72"/>
      <c r="AX73" s="73"/>
      <c r="AY73" s="70"/>
      <c r="AZ73" s="72"/>
      <c r="BA73" s="72"/>
      <c r="BB73" s="72"/>
      <c r="BC73" s="72"/>
      <c r="BD73" s="72"/>
      <c r="BE73" s="72"/>
      <c r="BF73" s="73"/>
    </row>
    <row r="74" ht="15.75" customHeight="1">
      <c r="A74" s="48"/>
      <c r="B74" s="51"/>
      <c r="C74" s="53"/>
      <c r="D74" s="53"/>
      <c r="E74" s="53"/>
      <c r="F74" s="53"/>
      <c r="G74" s="57"/>
      <c r="H74" s="51"/>
      <c r="I74" s="53"/>
      <c r="J74" s="53"/>
      <c r="K74" s="53"/>
      <c r="L74" s="53"/>
      <c r="M74" s="53"/>
      <c r="N74" s="53"/>
      <c r="O74" s="53"/>
      <c r="P74" s="53"/>
      <c r="Q74" s="53"/>
      <c r="R74" s="53"/>
      <c r="S74" s="53"/>
      <c r="T74" s="57"/>
      <c r="U74" s="51"/>
      <c r="V74" s="53"/>
      <c r="W74" s="53"/>
      <c r="X74" s="53"/>
      <c r="Y74" s="53"/>
      <c r="Z74" s="53"/>
      <c r="AA74" s="53"/>
      <c r="AB74" s="53"/>
      <c r="AC74" s="53"/>
      <c r="AD74" s="57"/>
      <c r="AE74" s="51"/>
      <c r="AF74" s="53"/>
      <c r="AG74" s="53"/>
      <c r="AH74" s="53"/>
      <c r="AI74" s="53"/>
      <c r="AJ74" s="53"/>
      <c r="AK74" s="53"/>
      <c r="AL74" s="53"/>
      <c r="AM74" s="53"/>
      <c r="AN74" s="57"/>
      <c r="AO74" s="51"/>
      <c r="AP74" s="53"/>
      <c r="AQ74" s="53"/>
      <c r="AR74" s="53"/>
      <c r="AS74" s="53"/>
      <c r="AT74" s="53"/>
      <c r="AU74" s="53"/>
      <c r="AV74" s="53"/>
      <c r="AW74" s="53"/>
      <c r="AX74" s="57"/>
      <c r="AY74" s="51"/>
      <c r="AZ74" s="53"/>
      <c r="BA74" s="53"/>
      <c r="BB74" s="53"/>
      <c r="BC74" s="53"/>
      <c r="BD74" s="53"/>
      <c r="BE74" s="53"/>
      <c r="BF74" s="57"/>
    </row>
    <row r="75" ht="15.75" customHeight="1">
      <c r="A75" s="61"/>
      <c r="B75" s="62"/>
      <c r="G75" s="63"/>
      <c r="H75" s="62"/>
      <c r="T75" s="63"/>
      <c r="U75" s="62"/>
      <c r="AD75" s="63"/>
      <c r="AE75" s="62"/>
      <c r="AN75" s="63"/>
      <c r="AO75" s="62"/>
      <c r="AX75" s="63"/>
      <c r="AY75" s="62"/>
      <c r="BF75" s="63"/>
    </row>
    <row r="76" ht="15.75" customHeight="1">
      <c r="A76" s="61"/>
      <c r="B76" s="62"/>
      <c r="G76" s="63"/>
      <c r="H76" s="62"/>
      <c r="T76" s="63"/>
      <c r="U76" s="62"/>
      <c r="AD76" s="63"/>
      <c r="AE76" s="62"/>
      <c r="AN76" s="63"/>
      <c r="AO76" s="62"/>
      <c r="AX76" s="63"/>
      <c r="AY76" s="62"/>
      <c r="BF76" s="63"/>
    </row>
    <row r="77" ht="15.75" customHeight="1">
      <c r="A77" s="61"/>
      <c r="B77" s="62"/>
      <c r="G77" s="63"/>
      <c r="H77" s="62"/>
      <c r="T77" s="63"/>
      <c r="U77" s="62"/>
      <c r="AD77" s="63"/>
      <c r="AE77" s="62"/>
      <c r="AN77" s="63"/>
      <c r="AO77" s="62"/>
      <c r="AX77" s="63"/>
      <c r="AY77" s="62"/>
      <c r="BF77" s="63"/>
    </row>
    <row r="78" ht="15.75" customHeight="1">
      <c r="A78" s="61"/>
      <c r="B78" s="62"/>
      <c r="G78" s="63"/>
      <c r="H78" s="62"/>
      <c r="T78" s="63"/>
      <c r="U78" s="62"/>
      <c r="AD78" s="63"/>
      <c r="AE78" s="62"/>
      <c r="AN78" s="63"/>
      <c r="AO78" s="62"/>
      <c r="AX78" s="63"/>
      <c r="AY78" s="62"/>
      <c r="BF78" s="63"/>
    </row>
    <row r="79" ht="15.75" customHeight="1">
      <c r="A79" s="61"/>
      <c r="B79" s="62"/>
      <c r="G79" s="63"/>
      <c r="H79" s="62"/>
      <c r="T79" s="63"/>
      <c r="U79" s="62"/>
      <c r="AD79" s="63"/>
      <c r="AE79" s="62"/>
      <c r="AN79" s="63"/>
      <c r="AO79" s="62"/>
      <c r="AX79" s="63"/>
      <c r="AY79" s="62"/>
      <c r="BF79" s="63"/>
    </row>
    <row r="80" ht="15.75" customHeight="1">
      <c r="A80" s="61"/>
      <c r="B80" s="62"/>
      <c r="G80" s="63"/>
      <c r="H80" s="62"/>
      <c r="T80" s="63"/>
      <c r="U80" s="62"/>
      <c r="AD80" s="63"/>
      <c r="AE80" s="62"/>
      <c r="AN80" s="63"/>
      <c r="AO80" s="62"/>
      <c r="AX80" s="63"/>
      <c r="AY80" s="62"/>
      <c r="BF80" s="63"/>
    </row>
    <row r="81" ht="15.75" customHeight="1">
      <c r="A81" s="61"/>
      <c r="B81" s="62"/>
      <c r="G81" s="63"/>
      <c r="H81" s="62"/>
      <c r="T81" s="63"/>
      <c r="U81" s="62"/>
      <c r="AD81" s="63"/>
      <c r="AE81" s="62"/>
      <c r="AN81" s="63"/>
      <c r="AO81" s="62"/>
      <c r="AX81" s="63"/>
      <c r="AY81" s="62"/>
      <c r="BF81" s="63"/>
    </row>
    <row r="82" ht="15.75" customHeight="1">
      <c r="A82" s="61"/>
      <c r="B82" s="62"/>
      <c r="G82" s="63"/>
      <c r="H82" s="62"/>
      <c r="T82" s="63"/>
      <c r="U82" s="62"/>
      <c r="AD82" s="63"/>
      <c r="AE82" s="62"/>
      <c r="AN82" s="63"/>
      <c r="AO82" s="62"/>
      <c r="AX82" s="63"/>
      <c r="AY82" s="62"/>
      <c r="BF82" s="63"/>
    </row>
    <row r="83" ht="15.75" customHeight="1">
      <c r="A83" s="61"/>
      <c r="B83" s="62"/>
      <c r="G83" s="63"/>
      <c r="H83" s="62"/>
      <c r="T83" s="63"/>
      <c r="U83" s="62"/>
      <c r="AD83" s="63"/>
      <c r="AE83" s="62"/>
      <c r="AN83" s="63"/>
      <c r="AO83" s="62"/>
      <c r="AX83" s="63"/>
      <c r="AY83" s="62"/>
      <c r="BF83" s="63"/>
    </row>
    <row r="84" ht="15.75" customHeight="1">
      <c r="A84" s="69"/>
      <c r="B84" s="70"/>
      <c r="C84" s="72"/>
      <c r="D84" s="72"/>
      <c r="E84" s="72"/>
      <c r="F84" s="72"/>
      <c r="G84" s="73"/>
      <c r="H84" s="70"/>
      <c r="I84" s="72"/>
      <c r="J84" s="72"/>
      <c r="K84" s="72"/>
      <c r="L84" s="72"/>
      <c r="M84" s="72"/>
      <c r="N84" s="72"/>
      <c r="O84" s="72"/>
      <c r="P84" s="72"/>
      <c r="Q84" s="72"/>
      <c r="R84" s="72"/>
      <c r="S84" s="72"/>
      <c r="T84" s="73"/>
      <c r="U84" s="70"/>
      <c r="V84" s="72"/>
      <c r="W84" s="72"/>
      <c r="X84" s="72"/>
      <c r="Y84" s="72"/>
      <c r="Z84" s="72"/>
      <c r="AA84" s="72"/>
      <c r="AB84" s="72"/>
      <c r="AC84" s="72"/>
      <c r="AD84" s="73"/>
      <c r="AE84" s="70"/>
      <c r="AF84" s="72"/>
      <c r="AG84" s="72"/>
      <c r="AH84" s="72"/>
      <c r="AI84" s="72"/>
      <c r="AJ84" s="72"/>
      <c r="AK84" s="72"/>
      <c r="AL84" s="72"/>
      <c r="AM84" s="72"/>
      <c r="AN84" s="73"/>
      <c r="AO84" s="70"/>
      <c r="AP84" s="72"/>
      <c r="AQ84" s="72"/>
      <c r="AR84" s="72"/>
      <c r="AS84" s="72"/>
      <c r="AT84" s="72"/>
      <c r="AU84" s="72"/>
      <c r="AV84" s="72"/>
      <c r="AW84" s="72"/>
      <c r="AX84" s="73"/>
      <c r="AY84" s="70"/>
      <c r="AZ84" s="72"/>
      <c r="BA84" s="72"/>
      <c r="BB84" s="72"/>
      <c r="BC84" s="72"/>
      <c r="BD84" s="72"/>
      <c r="BE84" s="72"/>
      <c r="BF84" s="73"/>
    </row>
    <row r="85" ht="15.75" customHeight="1">
      <c r="A85" s="95"/>
      <c r="B85" s="51"/>
      <c r="C85" s="53"/>
      <c r="D85" s="53"/>
      <c r="E85" s="53"/>
      <c r="F85" s="53"/>
      <c r="G85" s="57"/>
      <c r="H85" s="51"/>
      <c r="I85" s="53"/>
      <c r="J85" s="53"/>
      <c r="K85" s="53"/>
      <c r="L85" s="53"/>
      <c r="M85" s="53"/>
      <c r="N85" s="53"/>
      <c r="O85" s="53"/>
      <c r="P85" s="53"/>
      <c r="Q85" s="53"/>
      <c r="R85" s="53"/>
      <c r="S85" s="53"/>
      <c r="T85" s="57"/>
      <c r="U85" s="51"/>
      <c r="V85" s="53"/>
      <c r="W85" s="53"/>
      <c r="X85" s="53"/>
      <c r="Y85" s="53"/>
      <c r="Z85" s="53"/>
      <c r="AA85" s="53"/>
      <c r="AB85" s="53"/>
      <c r="AC85" s="53"/>
      <c r="AD85" s="57"/>
      <c r="AE85" s="51"/>
      <c r="AF85" s="53"/>
      <c r="AG85" s="53"/>
      <c r="AH85" s="53"/>
      <c r="AI85" s="53"/>
      <c r="AJ85" s="53"/>
      <c r="AK85" s="53"/>
      <c r="AL85" s="53"/>
      <c r="AM85" s="53"/>
      <c r="AN85" s="57"/>
      <c r="AO85" s="51"/>
      <c r="AP85" s="53"/>
      <c r="AQ85" s="53"/>
      <c r="AR85" s="53"/>
      <c r="AS85" s="53"/>
      <c r="AT85" s="53"/>
      <c r="AU85" s="53"/>
      <c r="AV85" s="53"/>
      <c r="AW85" s="53"/>
      <c r="AX85" s="57"/>
      <c r="AY85" s="51"/>
      <c r="AZ85" s="53"/>
      <c r="BA85" s="53"/>
      <c r="BB85" s="53"/>
      <c r="BC85" s="53"/>
      <c r="BD85" s="53"/>
      <c r="BE85" s="53"/>
      <c r="BF85" s="57"/>
    </row>
    <row r="86" ht="15.75" customHeight="1">
      <c r="A86" s="61"/>
      <c r="B86" s="62"/>
      <c r="G86" s="63"/>
      <c r="H86" s="62"/>
      <c r="T86" s="63"/>
      <c r="U86" s="62"/>
      <c r="AD86" s="63"/>
      <c r="AE86" s="62"/>
      <c r="AN86" s="63"/>
      <c r="AO86" s="62"/>
      <c r="AX86" s="63"/>
      <c r="AY86" s="62"/>
      <c r="BF86" s="63"/>
    </row>
    <row r="87" ht="15.75" customHeight="1">
      <c r="A87" s="61"/>
      <c r="B87" s="62"/>
      <c r="G87" s="63"/>
      <c r="H87" s="62"/>
      <c r="T87" s="63"/>
      <c r="U87" s="62"/>
      <c r="AD87" s="63"/>
      <c r="AE87" s="62"/>
      <c r="AN87" s="63"/>
      <c r="AO87" s="62"/>
      <c r="AX87" s="63"/>
      <c r="AY87" s="62"/>
      <c r="BF87" s="63"/>
    </row>
    <row r="88" ht="15.75" customHeight="1">
      <c r="A88" s="61"/>
      <c r="B88" s="62"/>
      <c r="G88" s="63"/>
      <c r="H88" s="62"/>
      <c r="T88" s="63"/>
      <c r="U88" s="62"/>
      <c r="AD88" s="63"/>
      <c r="AE88" s="62"/>
      <c r="AN88" s="63"/>
      <c r="AO88" s="62"/>
      <c r="AX88" s="63"/>
      <c r="AY88" s="62"/>
      <c r="BF88" s="63"/>
    </row>
    <row r="89" ht="15.75" customHeight="1">
      <c r="A89" s="61"/>
      <c r="B89" s="62"/>
      <c r="G89" s="63"/>
      <c r="H89" s="62"/>
      <c r="T89" s="63"/>
      <c r="U89" s="62"/>
      <c r="AD89" s="63"/>
      <c r="AE89" s="62"/>
      <c r="AN89" s="63"/>
      <c r="AO89" s="62"/>
      <c r="AX89" s="63"/>
      <c r="AY89" s="62"/>
      <c r="BF89" s="63"/>
    </row>
    <row r="90" ht="15.75" customHeight="1">
      <c r="A90" s="61"/>
      <c r="B90" s="62"/>
      <c r="G90" s="63"/>
      <c r="H90" s="62"/>
      <c r="T90" s="63"/>
      <c r="U90" s="62"/>
      <c r="AD90" s="63"/>
      <c r="AE90" s="62"/>
      <c r="AN90" s="63"/>
      <c r="AO90" s="62"/>
      <c r="AX90" s="63"/>
      <c r="AY90" s="62"/>
      <c r="BF90" s="63"/>
    </row>
    <row r="91" ht="15.75" customHeight="1">
      <c r="A91" s="61"/>
      <c r="B91" s="62"/>
      <c r="G91" s="63"/>
      <c r="H91" s="62"/>
      <c r="T91" s="63"/>
      <c r="U91" s="62"/>
      <c r="AD91" s="63"/>
      <c r="AE91" s="62"/>
      <c r="AN91" s="63"/>
      <c r="AO91" s="62"/>
      <c r="AX91" s="63"/>
      <c r="AY91" s="62"/>
      <c r="BF91" s="63"/>
    </row>
    <row r="92" ht="15.75" customHeight="1">
      <c r="A92" s="61"/>
      <c r="B92" s="62"/>
      <c r="G92" s="63"/>
      <c r="H92" s="62"/>
      <c r="T92" s="63"/>
      <c r="U92" s="62"/>
      <c r="AD92" s="63"/>
      <c r="AE92" s="62"/>
      <c r="AN92" s="63"/>
      <c r="AO92" s="62"/>
      <c r="AX92" s="63"/>
      <c r="AY92" s="62"/>
      <c r="BF92" s="63"/>
    </row>
    <row r="93" ht="15.75" customHeight="1">
      <c r="A93" s="61"/>
      <c r="B93" s="62"/>
      <c r="G93" s="63"/>
      <c r="H93" s="62"/>
      <c r="T93" s="63"/>
      <c r="U93" s="62"/>
      <c r="AD93" s="63"/>
      <c r="AE93" s="62"/>
      <c r="AN93" s="63"/>
      <c r="AO93" s="62"/>
      <c r="AX93" s="63"/>
      <c r="AY93" s="62"/>
      <c r="BF93" s="63"/>
    </row>
    <row r="94" ht="15.75" customHeight="1">
      <c r="A94" s="61"/>
      <c r="B94" s="62"/>
      <c r="G94" s="63"/>
      <c r="H94" s="62"/>
      <c r="T94" s="63"/>
      <c r="U94" s="62"/>
      <c r="AD94" s="63"/>
      <c r="AE94" s="62"/>
      <c r="AN94" s="63"/>
      <c r="AO94" s="62"/>
      <c r="AX94" s="63"/>
      <c r="AY94" s="62"/>
      <c r="BF94" s="63"/>
    </row>
    <row r="95" ht="15.75" customHeight="1">
      <c r="A95" s="69"/>
      <c r="B95" s="70"/>
      <c r="C95" s="72"/>
      <c r="D95" s="72"/>
      <c r="E95" s="72"/>
      <c r="F95" s="72"/>
      <c r="G95" s="73"/>
      <c r="H95" s="70"/>
      <c r="I95" s="72"/>
      <c r="J95" s="72"/>
      <c r="K95" s="72"/>
      <c r="L95" s="72"/>
      <c r="M95" s="72"/>
      <c r="N95" s="72"/>
      <c r="O95" s="72"/>
      <c r="P95" s="72"/>
      <c r="Q95" s="72"/>
      <c r="R95" s="72"/>
      <c r="S95" s="72"/>
      <c r="T95" s="73"/>
      <c r="U95" s="70"/>
      <c r="V95" s="72"/>
      <c r="W95" s="72"/>
      <c r="X95" s="72"/>
      <c r="Y95" s="72"/>
      <c r="Z95" s="72"/>
      <c r="AA95" s="72"/>
      <c r="AB95" s="72"/>
      <c r="AC95" s="72"/>
      <c r="AD95" s="73"/>
      <c r="AE95" s="70"/>
      <c r="AF95" s="72"/>
      <c r="AG95" s="72"/>
      <c r="AH95" s="72"/>
      <c r="AI95" s="72"/>
      <c r="AJ95" s="72"/>
      <c r="AK95" s="72"/>
      <c r="AL95" s="72"/>
      <c r="AM95" s="72"/>
      <c r="AN95" s="73"/>
      <c r="AO95" s="70"/>
      <c r="AP95" s="72"/>
      <c r="AQ95" s="72"/>
      <c r="AR95" s="72"/>
      <c r="AS95" s="72"/>
      <c r="AT95" s="72"/>
      <c r="AU95" s="72"/>
      <c r="AV95" s="72"/>
      <c r="AW95" s="72"/>
      <c r="AX95" s="73"/>
      <c r="AY95" s="70"/>
      <c r="AZ95" s="72"/>
      <c r="BA95" s="72"/>
      <c r="BB95" s="72"/>
      <c r="BC95" s="72"/>
      <c r="BD95" s="72"/>
      <c r="BE95" s="72"/>
      <c r="BF95" s="73"/>
    </row>
    <row r="96" ht="15.75" customHeight="1">
      <c r="A96" s="48"/>
      <c r="B96" s="51"/>
      <c r="C96" s="53"/>
      <c r="D96" s="53"/>
      <c r="E96" s="53"/>
      <c r="F96" s="53"/>
      <c r="G96" s="57"/>
      <c r="H96" s="51"/>
      <c r="I96" s="53"/>
      <c r="J96" s="53"/>
      <c r="K96" s="53"/>
      <c r="L96" s="53"/>
      <c r="M96" s="53"/>
      <c r="N96" s="53"/>
      <c r="O96" s="53"/>
      <c r="P96" s="53"/>
      <c r="Q96" s="53"/>
      <c r="R96" s="53"/>
      <c r="S96" s="53"/>
      <c r="T96" s="57"/>
      <c r="U96" s="51"/>
      <c r="V96" s="53"/>
      <c r="W96" s="53"/>
      <c r="X96" s="53"/>
      <c r="Y96" s="53"/>
      <c r="Z96" s="53"/>
      <c r="AA96" s="53"/>
      <c r="AB96" s="53"/>
      <c r="AC96" s="53"/>
      <c r="AD96" s="57"/>
      <c r="AE96" s="51"/>
      <c r="AF96" s="53"/>
      <c r="AG96" s="53"/>
      <c r="AH96" s="53"/>
      <c r="AI96" s="53"/>
      <c r="AJ96" s="53"/>
      <c r="AK96" s="53"/>
      <c r="AL96" s="53"/>
      <c r="AM96" s="53"/>
      <c r="AN96" s="57"/>
      <c r="AO96" s="51"/>
      <c r="AP96" s="53"/>
      <c r="AQ96" s="53"/>
      <c r="AR96" s="53"/>
      <c r="AS96" s="53"/>
      <c r="AT96" s="53"/>
      <c r="AU96" s="53"/>
      <c r="AV96" s="53"/>
      <c r="AW96" s="53"/>
      <c r="AX96" s="57"/>
      <c r="AY96" s="51"/>
      <c r="AZ96" s="53"/>
      <c r="BA96" s="53"/>
      <c r="BB96" s="53"/>
      <c r="BC96" s="53"/>
      <c r="BD96" s="53"/>
      <c r="BE96" s="53"/>
      <c r="BF96" s="57"/>
    </row>
    <row r="97" ht="15.75" customHeight="1">
      <c r="A97" s="61"/>
      <c r="B97" s="62"/>
      <c r="G97" s="63"/>
      <c r="H97" s="62"/>
      <c r="T97" s="63"/>
      <c r="U97" s="62"/>
      <c r="AD97" s="63"/>
      <c r="AE97" s="62"/>
      <c r="AN97" s="63"/>
      <c r="AO97" s="62"/>
      <c r="AX97" s="63"/>
      <c r="AY97" s="62"/>
      <c r="BF97" s="63"/>
    </row>
    <row r="98" ht="15.75" customHeight="1">
      <c r="A98" s="61"/>
      <c r="B98" s="62"/>
      <c r="G98" s="63"/>
      <c r="H98" s="62"/>
      <c r="T98" s="63"/>
      <c r="U98" s="62"/>
      <c r="AD98" s="63"/>
      <c r="AE98" s="62"/>
      <c r="AN98" s="63"/>
      <c r="AO98" s="62"/>
      <c r="AX98" s="63"/>
      <c r="AY98" s="62"/>
      <c r="BF98" s="63"/>
    </row>
    <row r="99" ht="15.75" customHeight="1">
      <c r="A99" s="61"/>
      <c r="B99" s="62"/>
      <c r="G99" s="63"/>
      <c r="H99" s="62"/>
      <c r="T99" s="63"/>
      <c r="U99" s="62"/>
      <c r="AD99" s="63"/>
      <c r="AE99" s="62"/>
      <c r="AN99" s="63"/>
      <c r="AO99" s="62"/>
      <c r="AX99" s="63"/>
      <c r="AY99" s="62"/>
      <c r="BF99" s="63"/>
    </row>
    <row r="100" ht="15.75" customHeight="1">
      <c r="A100" s="61"/>
      <c r="B100" s="62"/>
      <c r="G100" s="63"/>
      <c r="H100" s="62"/>
      <c r="T100" s="63"/>
      <c r="U100" s="62"/>
      <c r="AD100" s="63"/>
      <c r="AE100" s="62"/>
      <c r="AN100" s="63"/>
      <c r="AO100" s="62"/>
      <c r="AX100" s="63"/>
      <c r="AY100" s="62"/>
      <c r="BF100" s="63"/>
    </row>
    <row r="101" ht="15.75" customHeight="1">
      <c r="A101" s="61"/>
      <c r="B101" s="62"/>
      <c r="G101" s="63"/>
      <c r="H101" s="62"/>
      <c r="T101" s="63"/>
      <c r="U101" s="62"/>
      <c r="AD101" s="63"/>
      <c r="AE101" s="62"/>
      <c r="AN101" s="63"/>
      <c r="AO101" s="62"/>
      <c r="AX101" s="63"/>
      <c r="AY101" s="62"/>
      <c r="BF101" s="63"/>
    </row>
    <row r="102" ht="15.75" customHeight="1">
      <c r="A102" s="61"/>
      <c r="B102" s="62"/>
      <c r="G102" s="63"/>
      <c r="H102" s="62"/>
      <c r="T102" s="63"/>
      <c r="U102" s="62"/>
      <c r="AD102" s="63"/>
      <c r="AE102" s="62"/>
      <c r="AN102" s="63"/>
      <c r="AO102" s="62"/>
      <c r="AX102" s="63"/>
      <c r="AY102" s="62"/>
      <c r="BF102" s="63"/>
    </row>
    <row r="103" ht="15.75" customHeight="1">
      <c r="A103" s="61"/>
      <c r="B103" s="62"/>
      <c r="G103" s="63"/>
      <c r="H103" s="62"/>
      <c r="T103" s="63"/>
      <c r="U103" s="62"/>
      <c r="AD103" s="63"/>
      <c r="AE103" s="62"/>
      <c r="AN103" s="63"/>
      <c r="AO103" s="62"/>
      <c r="AX103" s="63"/>
      <c r="AY103" s="62"/>
      <c r="BF103" s="63"/>
    </row>
    <row r="104" ht="15.75" customHeight="1">
      <c r="A104" s="61"/>
      <c r="B104" s="62"/>
      <c r="G104" s="63"/>
      <c r="H104" s="62"/>
      <c r="T104" s="63"/>
      <c r="U104" s="62"/>
      <c r="AD104" s="63"/>
      <c r="AE104" s="62"/>
      <c r="AN104" s="63"/>
      <c r="AO104" s="62"/>
      <c r="AX104" s="63"/>
      <c r="AY104" s="62"/>
      <c r="BF104" s="63"/>
    </row>
    <row r="105" ht="15.75" customHeight="1">
      <c r="A105" s="61"/>
      <c r="B105" s="62"/>
      <c r="G105" s="63"/>
      <c r="H105" s="62"/>
      <c r="T105" s="63"/>
      <c r="U105" s="62"/>
      <c r="AD105" s="63"/>
      <c r="AE105" s="62"/>
      <c r="AN105" s="63"/>
      <c r="AO105" s="62"/>
      <c r="AX105" s="63"/>
      <c r="AY105" s="62"/>
      <c r="BF105" s="63"/>
    </row>
    <row r="106" ht="15.75" customHeight="1">
      <c r="A106" s="69"/>
      <c r="B106" s="70"/>
      <c r="C106" s="72"/>
      <c r="D106" s="72"/>
      <c r="E106" s="72"/>
      <c r="F106" s="72"/>
      <c r="G106" s="73"/>
      <c r="H106" s="70"/>
      <c r="I106" s="72"/>
      <c r="J106" s="72"/>
      <c r="K106" s="72"/>
      <c r="L106" s="72"/>
      <c r="M106" s="72"/>
      <c r="N106" s="72"/>
      <c r="O106" s="72"/>
      <c r="P106" s="72"/>
      <c r="Q106" s="72"/>
      <c r="R106" s="72"/>
      <c r="S106" s="72"/>
      <c r="T106" s="73"/>
      <c r="U106" s="70"/>
      <c r="V106" s="72"/>
      <c r="W106" s="72"/>
      <c r="X106" s="72"/>
      <c r="Y106" s="72"/>
      <c r="Z106" s="72"/>
      <c r="AA106" s="72"/>
      <c r="AB106" s="72"/>
      <c r="AC106" s="72"/>
      <c r="AD106" s="73"/>
      <c r="AE106" s="70"/>
      <c r="AF106" s="72"/>
      <c r="AG106" s="72"/>
      <c r="AH106" s="72"/>
      <c r="AI106" s="72"/>
      <c r="AJ106" s="72"/>
      <c r="AK106" s="72"/>
      <c r="AL106" s="72"/>
      <c r="AM106" s="72"/>
      <c r="AN106" s="73"/>
      <c r="AO106" s="70"/>
      <c r="AP106" s="72"/>
      <c r="AQ106" s="72"/>
      <c r="AR106" s="72"/>
      <c r="AS106" s="72"/>
      <c r="AT106" s="72"/>
      <c r="AU106" s="72"/>
      <c r="AV106" s="72"/>
      <c r="AW106" s="72"/>
      <c r="AX106" s="73"/>
      <c r="AY106" s="70"/>
      <c r="AZ106" s="72"/>
      <c r="BA106" s="72"/>
      <c r="BB106" s="72"/>
      <c r="BC106" s="72"/>
      <c r="BD106" s="72"/>
      <c r="BE106" s="72"/>
      <c r="BF106" s="73"/>
    </row>
    <row r="107" ht="15.75" customHeight="1">
      <c r="A107" s="48"/>
      <c r="B107" s="51"/>
      <c r="C107" s="53"/>
      <c r="D107" s="53"/>
      <c r="E107" s="53"/>
      <c r="F107" s="53"/>
      <c r="G107" s="57"/>
      <c r="H107" s="51"/>
      <c r="I107" s="53"/>
      <c r="J107" s="53"/>
      <c r="K107" s="53"/>
      <c r="L107" s="53"/>
      <c r="M107" s="53"/>
      <c r="N107" s="53"/>
      <c r="O107" s="53"/>
      <c r="P107" s="53"/>
      <c r="Q107" s="53"/>
      <c r="R107" s="53"/>
      <c r="S107" s="53"/>
      <c r="T107" s="57"/>
      <c r="U107" s="51"/>
      <c r="V107" s="53"/>
      <c r="W107" s="53"/>
      <c r="X107" s="53"/>
      <c r="Y107" s="53"/>
      <c r="Z107" s="53"/>
      <c r="AA107" s="53"/>
      <c r="AB107" s="53"/>
      <c r="AC107" s="53"/>
      <c r="AD107" s="57"/>
      <c r="AE107" s="51"/>
      <c r="AF107" s="53"/>
      <c r="AG107" s="53"/>
      <c r="AH107" s="53"/>
      <c r="AI107" s="53"/>
      <c r="AJ107" s="53"/>
      <c r="AK107" s="53"/>
      <c r="AL107" s="53"/>
      <c r="AM107" s="53"/>
      <c r="AN107" s="57"/>
      <c r="AO107" s="51"/>
      <c r="AP107" s="53"/>
      <c r="AQ107" s="53"/>
      <c r="AR107" s="53"/>
      <c r="AS107" s="53"/>
      <c r="AT107" s="53"/>
      <c r="AU107" s="53"/>
      <c r="AV107" s="53"/>
      <c r="AW107" s="53"/>
      <c r="AX107" s="57"/>
      <c r="AY107" s="51"/>
      <c r="AZ107" s="53"/>
      <c r="BA107" s="53"/>
      <c r="BB107" s="53"/>
      <c r="BC107" s="53"/>
      <c r="BD107" s="53"/>
      <c r="BE107" s="53"/>
      <c r="BF107" s="57"/>
    </row>
    <row r="108" ht="15.75" customHeight="1">
      <c r="A108" s="61"/>
      <c r="B108" s="62"/>
      <c r="G108" s="63"/>
      <c r="H108" s="62"/>
      <c r="T108" s="63"/>
      <c r="U108" s="62"/>
      <c r="AD108" s="63"/>
      <c r="AE108" s="62"/>
      <c r="AN108" s="63"/>
      <c r="AO108" s="62"/>
      <c r="AX108" s="63"/>
      <c r="AY108" s="62"/>
      <c r="BF108" s="63"/>
    </row>
    <row r="109" ht="15.75" customHeight="1">
      <c r="A109" s="61"/>
      <c r="B109" s="62"/>
      <c r="G109" s="63"/>
      <c r="H109" s="62"/>
      <c r="T109" s="63"/>
      <c r="U109" s="62"/>
      <c r="AD109" s="63"/>
      <c r="AE109" s="62"/>
      <c r="AN109" s="63"/>
      <c r="AO109" s="62"/>
      <c r="AX109" s="63"/>
      <c r="AY109" s="62"/>
      <c r="BF109" s="63"/>
    </row>
    <row r="110" ht="15.75" customHeight="1">
      <c r="A110" s="61"/>
      <c r="B110" s="62"/>
      <c r="G110" s="63"/>
      <c r="H110" s="62"/>
      <c r="T110" s="63"/>
      <c r="U110" s="62"/>
      <c r="AD110" s="63"/>
      <c r="AE110" s="62"/>
      <c r="AN110" s="63"/>
      <c r="AO110" s="62"/>
      <c r="AX110" s="63"/>
      <c r="AY110" s="62"/>
      <c r="BF110" s="63"/>
    </row>
    <row r="111" ht="15.75" customHeight="1">
      <c r="A111" s="61"/>
      <c r="B111" s="62"/>
      <c r="G111" s="63"/>
      <c r="H111" s="62"/>
      <c r="T111" s="63"/>
      <c r="U111" s="62"/>
      <c r="AD111" s="63"/>
      <c r="AE111" s="62"/>
      <c r="AN111" s="63"/>
      <c r="AO111" s="62"/>
      <c r="AX111" s="63"/>
      <c r="AY111" s="62"/>
      <c r="BF111" s="63"/>
    </row>
    <row r="112" ht="15.75" customHeight="1">
      <c r="A112" s="61"/>
      <c r="B112" s="62"/>
      <c r="G112" s="63"/>
      <c r="H112" s="62"/>
      <c r="T112" s="63"/>
      <c r="U112" s="62"/>
      <c r="AD112" s="63"/>
      <c r="AE112" s="62"/>
      <c r="AN112" s="63"/>
      <c r="AO112" s="62"/>
      <c r="AX112" s="63"/>
      <c r="AY112" s="62"/>
      <c r="BF112" s="63"/>
    </row>
    <row r="113" ht="15.75" customHeight="1">
      <c r="A113" s="61"/>
      <c r="B113" s="62"/>
      <c r="G113" s="63"/>
      <c r="H113" s="62"/>
      <c r="T113" s="63"/>
      <c r="U113" s="62"/>
      <c r="AD113" s="63"/>
      <c r="AE113" s="62"/>
      <c r="AN113" s="63"/>
      <c r="AO113" s="62"/>
      <c r="AX113" s="63"/>
      <c r="AY113" s="62"/>
      <c r="BF113" s="63"/>
    </row>
    <row r="114" ht="15.75" customHeight="1">
      <c r="A114" s="61"/>
      <c r="B114" s="62"/>
      <c r="G114" s="63"/>
      <c r="H114" s="62"/>
      <c r="T114" s="63"/>
      <c r="U114" s="62"/>
      <c r="AD114" s="63"/>
      <c r="AE114" s="62"/>
      <c r="AN114" s="63"/>
      <c r="AO114" s="62"/>
      <c r="AX114" s="63"/>
      <c r="AY114" s="62"/>
      <c r="BF114" s="63"/>
    </row>
    <row r="115" ht="15.75" customHeight="1">
      <c r="A115" s="61"/>
      <c r="B115" s="62"/>
      <c r="G115" s="63"/>
      <c r="H115" s="62"/>
      <c r="T115" s="63"/>
      <c r="U115" s="62"/>
      <c r="AD115" s="63"/>
      <c r="AE115" s="62"/>
      <c r="AN115" s="63"/>
      <c r="AO115" s="62"/>
      <c r="AX115" s="63"/>
      <c r="AY115" s="62"/>
      <c r="BF115" s="63"/>
    </row>
    <row r="116" ht="15.75" customHeight="1">
      <c r="A116" s="61"/>
      <c r="B116" s="62"/>
      <c r="G116" s="63"/>
      <c r="H116" s="62"/>
      <c r="T116" s="63"/>
      <c r="U116" s="62"/>
      <c r="AD116" s="63"/>
      <c r="AE116" s="62"/>
      <c r="AN116" s="63"/>
      <c r="AO116" s="62"/>
      <c r="AX116" s="63"/>
      <c r="AY116" s="62"/>
      <c r="BF116" s="63"/>
    </row>
    <row r="117" ht="15.75" customHeight="1">
      <c r="A117" s="69"/>
      <c r="B117" s="70"/>
      <c r="C117" s="72"/>
      <c r="D117" s="72"/>
      <c r="E117" s="72"/>
      <c r="F117" s="72"/>
      <c r="G117" s="73"/>
      <c r="H117" s="70"/>
      <c r="I117" s="72"/>
      <c r="J117" s="72"/>
      <c r="K117" s="72"/>
      <c r="L117" s="72"/>
      <c r="M117" s="72"/>
      <c r="N117" s="72"/>
      <c r="O117" s="72"/>
      <c r="P117" s="72"/>
      <c r="Q117" s="72"/>
      <c r="R117" s="72"/>
      <c r="S117" s="72"/>
      <c r="T117" s="73"/>
      <c r="U117" s="70"/>
      <c r="V117" s="72"/>
      <c r="W117" s="72"/>
      <c r="X117" s="72"/>
      <c r="Y117" s="72"/>
      <c r="Z117" s="72"/>
      <c r="AA117" s="72"/>
      <c r="AB117" s="72"/>
      <c r="AC117" s="72"/>
      <c r="AD117" s="73"/>
      <c r="AE117" s="70"/>
      <c r="AF117" s="72"/>
      <c r="AG117" s="72"/>
      <c r="AH117" s="72"/>
      <c r="AI117" s="72"/>
      <c r="AJ117" s="72"/>
      <c r="AK117" s="72"/>
      <c r="AL117" s="72"/>
      <c r="AM117" s="72"/>
      <c r="AN117" s="73"/>
      <c r="AO117" s="70"/>
      <c r="AP117" s="72"/>
      <c r="AQ117" s="72"/>
      <c r="AR117" s="72"/>
      <c r="AS117" s="72"/>
      <c r="AT117" s="72"/>
      <c r="AU117" s="72"/>
      <c r="AV117" s="72"/>
      <c r="AW117" s="72"/>
      <c r="AX117" s="73"/>
      <c r="AY117" s="70"/>
      <c r="AZ117" s="72"/>
      <c r="BA117" s="72"/>
      <c r="BB117" s="72"/>
      <c r="BC117" s="72"/>
      <c r="BD117" s="72"/>
      <c r="BE117" s="72"/>
      <c r="BF117" s="73"/>
    </row>
    <row r="118" ht="15.75" customHeight="1">
      <c r="A118" s="48"/>
      <c r="B118" s="51"/>
      <c r="C118" s="53"/>
      <c r="D118" s="53"/>
      <c r="E118" s="53"/>
      <c r="F118" s="53"/>
      <c r="G118" s="57"/>
      <c r="H118" s="51"/>
      <c r="I118" s="53"/>
      <c r="J118" s="53"/>
      <c r="K118" s="53"/>
      <c r="L118" s="53"/>
      <c r="M118" s="53"/>
      <c r="N118" s="53"/>
      <c r="O118" s="53"/>
      <c r="P118" s="53"/>
      <c r="Q118" s="53"/>
      <c r="R118" s="53"/>
      <c r="S118" s="53"/>
      <c r="T118" s="57"/>
      <c r="U118" s="51"/>
      <c r="V118" s="53"/>
      <c r="W118" s="53"/>
      <c r="X118" s="53"/>
      <c r="Y118" s="53"/>
      <c r="Z118" s="53"/>
      <c r="AA118" s="53"/>
      <c r="AB118" s="53"/>
      <c r="AC118" s="53"/>
      <c r="AD118" s="57"/>
      <c r="AE118" s="51"/>
      <c r="AF118" s="53"/>
      <c r="AG118" s="53"/>
      <c r="AH118" s="53"/>
      <c r="AI118" s="53"/>
      <c r="AJ118" s="53"/>
      <c r="AK118" s="53"/>
      <c r="AL118" s="53"/>
      <c r="AM118" s="53"/>
      <c r="AN118" s="57"/>
      <c r="AO118" s="51"/>
      <c r="AP118" s="53"/>
      <c r="AQ118" s="53"/>
      <c r="AR118" s="53"/>
      <c r="AS118" s="53"/>
      <c r="AT118" s="53"/>
      <c r="AU118" s="53"/>
      <c r="AV118" s="53"/>
      <c r="AW118" s="53"/>
      <c r="AX118" s="57"/>
      <c r="AY118" s="51"/>
      <c r="AZ118" s="53"/>
      <c r="BA118" s="53"/>
      <c r="BB118" s="53"/>
      <c r="BC118" s="53"/>
      <c r="BD118" s="53"/>
      <c r="BE118" s="53"/>
      <c r="BF118" s="57"/>
    </row>
    <row r="119" ht="15.75" customHeight="1">
      <c r="A119" s="61"/>
      <c r="B119" s="62"/>
      <c r="G119" s="63"/>
      <c r="H119" s="62"/>
      <c r="T119" s="63"/>
      <c r="U119" s="62"/>
      <c r="AD119" s="63"/>
      <c r="AE119" s="62"/>
      <c r="AN119" s="63"/>
      <c r="AO119" s="62"/>
      <c r="AX119" s="63"/>
      <c r="AY119" s="62"/>
      <c r="BF119" s="63"/>
    </row>
    <row r="120" ht="15.75" customHeight="1">
      <c r="A120" s="61"/>
      <c r="B120" s="62"/>
      <c r="G120" s="63"/>
      <c r="H120" s="62"/>
      <c r="T120" s="63"/>
      <c r="U120" s="62"/>
      <c r="AD120" s="63"/>
      <c r="AE120" s="62"/>
      <c r="AN120" s="63"/>
      <c r="AO120" s="62"/>
      <c r="AX120" s="63"/>
      <c r="AY120" s="62"/>
      <c r="BF120" s="63"/>
    </row>
    <row r="121" ht="15.75" customHeight="1">
      <c r="A121" s="61"/>
      <c r="B121" s="62"/>
      <c r="G121" s="63"/>
      <c r="H121" s="62"/>
      <c r="T121" s="63"/>
      <c r="U121" s="62"/>
      <c r="AD121" s="63"/>
      <c r="AE121" s="62"/>
      <c r="AN121" s="63"/>
      <c r="AO121" s="62"/>
      <c r="AX121" s="63"/>
      <c r="AY121" s="62"/>
      <c r="BF121" s="63"/>
    </row>
    <row r="122" ht="15.75" customHeight="1">
      <c r="A122" s="61"/>
      <c r="B122" s="62"/>
      <c r="G122" s="63"/>
      <c r="H122" s="62"/>
      <c r="T122" s="63"/>
      <c r="U122" s="62"/>
      <c r="AD122" s="63"/>
      <c r="AE122" s="62"/>
      <c r="AN122" s="63"/>
      <c r="AO122" s="62"/>
      <c r="AX122" s="63"/>
      <c r="AY122" s="62"/>
      <c r="BF122" s="63"/>
    </row>
    <row r="123" ht="15.75" customHeight="1">
      <c r="A123" s="61"/>
      <c r="B123" s="62"/>
      <c r="G123" s="63"/>
      <c r="H123" s="62"/>
      <c r="T123" s="63"/>
      <c r="U123" s="62"/>
      <c r="AD123" s="63"/>
      <c r="AE123" s="62"/>
      <c r="AN123" s="63"/>
      <c r="AO123" s="62"/>
      <c r="AX123" s="63"/>
      <c r="AY123" s="62"/>
      <c r="BF123" s="63"/>
    </row>
    <row r="124" ht="15.75" customHeight="1">
      <c r="A124" s="61"/>
      <c r="B124" s="62"/>
      <c r="G124" s="63"/>
      <c r="H124" s="62"/>
      <c r="T124" s="63"/>
      <c r="U124" s="62"/>
      <c r="AD124" s="63"/>
      <c r="AE124" s="62"/>
      <c r="AN124" s="63"/>
      <c r="AO124" s="62"/>
      <c r="AX124" s="63"/>
      <c r="AY124" s="62"/>
      <c r="BF124" s="63"/>
    </row>
    <row r="125" ht="15.75" customHeight="1">
      <c r="A125" s="61"/>
      <c r="B125" s="62"/>
      <c r="G125" s="63"/>
      <c r="H125" s="62"/>
      <c r="T125" s="63"/>
      <c r="U125" s="62"/>
      <c r="AD125" s="63"/>
      <c r="AE125" s="62"/>
      <c r="AN125" s="63"/>
      <c r="AO125" s="62"/>
      <c r="AX125" s="63"/>
      <c r="AY125" s="62"/>
      <c r="BF125" s="63"/>
    </row>
    <row r="126" ht="15.75" customHeight="1">
      <c r="A126" s="61"/>
      <c r="B126" s="62"/>
      <c r="G126" s="63"/>
      <c r="H126" s="62"/>
      <c r="T126" s="63"/>
      <c r="U126" s="62"/>
      <c r="AD126" s="63"/>
      <c r="AE126" s="62"/>
      <c r="AN126" s="63"/>
      <c r="AO126" s="62"/>
      <c r="AX126" s="63"/>
      <c r="AY126" s="62"/>
      <c r="BF126" s="63"/>
    </row>
    <row r="127" ht="15.75" customHeight="1">
      <c r="A127" s="61"/>
      <c r="B127" s="62"/>
      <c r="G127" s="63"/>
      <c r="H127" s="62"/>
      <c r="T127" s="63"/>
      <c r="U127" s="62"/>
      <c r="AD127" s="63"/>
      <c r="AE127" s="62"/>
      <c r="AN127" s="63"/>
      <c r="AO127" s="62"/>
      <c r="AX127" s="63"/>
      <c r="AY127" s="62"/>
      <c r="BF127" s="63"/>
    </row>
    <row r="128" ht="15.75" customHeight="1">
      <c r="A128" s="69"/>
      <c r="B128" s="70"/>
      <c r="C128" s="72"/>
      <c r="D128" s="72"/>
      <c r="E128" s="72"/>
      <c r="F128" s="72"/>
      <c r="G128" s="73"/>
      <c r="H128" s="70"/>
      <c r="I128" s="72"/>
      <c r="J128" s="72"/>
      <c r="K128" s="72"/>
      <c r="L128" s="72"/>
      <c r="M128" s="72"/>
      <c r="N128" s="72"/>
      <c r="O128" s="72"/>
      <c r="P128" s="72"/>
      <c r="Q128" s="72"/>
      <c r="R128" s="72"/>
      <c r="S128" s="72"/>
      <c r="T128" s="73"/>
      <c r="U128" s="70"/>
      <c r="V128" s="72"/>
      <c r="W128" s="72"/>
      <c r="X128" s="72"/>
      <c r="Y128" s="72"/>
      <c r="Z128" s="72"/>
      <c r="AA128" s="72"/>
      <c r="AB128" s="72"/>
      <c r="AC128" s="72"/>
      <c r="AD128" s="73"/>
      <c r="AE128" s="70"/>
      <c r="AF128" s="72"/>
      <c r="AG128" s="72"/>
      <c r="AH128" s="72"/>
      <c r="AI128" s="72"/>
      <c r="AJ128" s="72"/>
      <c r="AK128" s="72"/>
      <c r="AL128" s="72"/>
      <c r="AM128" s="72"/>
      <c r="AN128" s="73"/>
      <c r="AO128" s="70"/>
      <c r="AP128" s="72"/>
      <c r="AQ128" s="72"/>
      <c r="AR128" s="72"/>
      <c r="AS128" s="72"/>
      <c r="AT128" s="72"/>
      <c r="AU128" s="72"/>
      <c r="AV128" s="72"/>
      <c r="AW128" s="72"/>
      <c r="AX128" s="73"/>
      <c r="AY128" s="70"/>
      <c r="AZ128" s="72"/>
      <c r="BA128" s="72"/>
      <c r="BB128" s="72"/>
      <c r="BC128" s="72"/>
      <c r="BD128" s="72"/>
      <c r="BE128" s="72"/>
      <c r="BF128" s="73"/>
    </row>
    <row r="129" ht="15.75" customHeight="1">
      <c r="A129" s="48"/>
      <c r="B129" s="51"/>
      <c r="C129" s="53"/>
      <c r="D129" s="53"/>
      <c r="E129" s="53"/>
      <c r="F129" s="53"/>
      <c r="G129" s="57"/>
      <c r="H129" s="51"/>
      <c r="I129" s="53"/>
      <c r="J129" s="53"/>
      <c r="K129" s="53"/>
      <c r="L129" s="53"/>
      <c r="M129" s="53"/>
      <c r="N129" s="53"/>
      <c r="O129" s="53"/>
      <c r="P129" s="53"/>
      <c r="Q129" s="53"/>
      <c r="R129" s="53"/>
      <c r="S129" s="53"/>
      <c r="T129" s="57"/>
      <c r="U129" s="51"/>
      <c r="V129" s="53"/>
      <c r="W129" s="53"/>
      <c r="X129" s="53"/>
      <c r="Y129" s="53"/>
      <c r="Z129" s="53"/>
      <c r="AA129" s="53"/>
      <c r="AB129" s="53"/>
      <c r="AC129" s="53"/>
      <c r="AD129" s="57"/>
      <c r="AE129" s="51"/>
      <c r="AF129" s="53"/>
      <c r="AG129" s="53"/>
      <c r="AH129" s="53"/>
      <c r="AI129" s="53"/>
      <c r="AJ129" s="53"/>
      <c r="AK129" s="53"/>
      <c r="AL129" s="53"/>
      <c r="AM129" s="53"/>
      <c r="AN129" s="57"/>
      <c r="AO129" s="51"/>
      <c r="AP129" s="53"/>
      <c r="AQ129" s="53"/>
      <c r="AR129" s="53"/>
      <c r="AS129" s="53"/>
      <c r="AT129" s="53"/>
      <c r="AU129" s="53"/>
      <c r="AV129" s="53"/>
      <c r="AW129" s="53"/>
      <c r="AX129" s="57"/>
      <c r="AY129" s="51"/>
      <c r="AZ129" s="53"/>
      <c r="BA129" s="53"/>
      <c r="BB129" s="53"/>
      <c r="BC129" s="53"/>
      <c r="BD129" s="53"/>
      <c r="BE129" s="53"/>
      <c r="BF129" s="57"/>
    </row>
    <row r="130" ht="15.75" customHeight="1">
      <c r="A130" s="61"/>
      <c r="B130" s="62"/>
      <c r="G130" s="63"/>
      <c r="H130" s="62"/>
      <c r="T130" s="63"/>
      <c r="U130" s="62"/>
      <c r="AD130" s="63"/>
      <c r="AE130" s="62"/>
      <c r="AN130" s="63"/>
      <c r="AO130" s="62"/>
      <c r="AX130" s="63"/>
      <c r="AY130" s="62"/>
      <c r="BF130" s="63"/>
    </row>
    <row r="131" ht="15.75" customHeight="1">
      <c r="A131" s="61"/>
      <c r="B131" s="62"/>
      <c r="G131" s="63"/>
      <c r="H131" s="62"/>
      <c r="T131" s="63"/>
      <c r="U131" s="62"/>
      <c r="AD131" s="63"/>
      <c r="AE131" s="62"/>
      <c r="AN131" s="63"/>
      <c r="AO131" s="62"/>
      <c r="AX131" s="63"/>
      <c r="AY131" s="62"/>
      <c r="BF131" s="63"/>
    </row>
    <row r="132" ht="15.75" customHeight="1">
      <c r="A132" s="61"/>
      <c r="B132" s="62"/>
      <c r="G132" s="63"/>
      <c r="H132" s="62"/>
      <c r="T132" s="63"/>
      <c r="U132" s="62"/>
      <c r="AD132" s="63"/>
      <c r="AE132" s="62"/>
      <c r="AN132" s="63"/>
      <c r="AO132" s="62"/>
      <c r="AX132" s="63"/>
      <c r="AY132" s="62"/>
      <c r="BF132" s="63"/>
    </row>
    <row r="133" ht="15.75" customHeight="1">
      <c r="A133" s="61"/>
      <c r="B133" s="62"/>
      <c r="G133" s="63"/>
      <c r="H133" s="62"/>
      <c r="T133" s="63"/>
      <c r="U133" s="62"/>
      <c r="AD133" s="63"/>
      <c r="AE133" s="62"/>
      <c r="AN133" s="63"/>
      <c r="AO133" s="62"/>
      <c r="AX133" s="63"/>
      <c r="AY133" s="62"/>
      <c r="BF133" s="63"/>
    </row>
    <row r="134" ht="15.75" customHeight="1">
      <c r="A134" s="61"/>
      <c r="B134" s="62"/>
      <c r="G134" s="63"/>
      <c r="H134" s="62"/>
      <c r="T134" s="63"/>
      <c r="U134" s="62"/>
      <c r="AD134" s="63"/>
      <c r="AE134" s="62"/>
      <c r="AN134" s="63"/>
      <c r="AO134" s="62"/>
      <c r="AX134" s="63"/>
      <c r="AY134" s="62"/>
      <c r="BF134" s="63"/>
    </row>
    <row r="135" ht="15.75" customHeight="1">
      <c r="A135" s="61"/>
      <c r="B135" s="62"/>
      <c r="G135" s="63"/>
      <c r="H135" s="62"/>
      <c r="T135" s="63"/>
      <c r="U135" s="62"/>
      <c r="AD135" s="63"/>
      <c r="AE135" s="62"/>
      <c r="AN135" s="63"/>
      <c r="AO135" s="62"/>
      <c r="AX135" s="63"/>
      <c r="AY135" s="62"/>
      <c r="BF135" s="63"/>
    </row>
    <row r="136" ht="15.75" customHeight="1">
      <c r="A136" s="61"/>
      <c r="B136" s="62"/>
      <c r="G136" s="63"/>
      <c r="H136" s="62"/>
      <c r="T136" s="63"/>
      <c r="U136" s="62"/>
      <c r="AD136" s="63"/>
      <c r="AE136" s="62"/>
      <c r="AN136" s="63"/>
      <c r="AO136" s="62"/>
      <c r="AX136" s="63"/>
      <c r="AY136" s="62"/>
      <c r="BF136" s="63"/>
    </row>
    <row r="137" ht="15.75" customHeight="1">
      <c r="A137" s="61"/>
      <c r="B137" s="62"/>
      <c r="G137" s="63"/>
      <c r="H137" s="62"/>
      <c r="T137" s="63"/>
      <c r="U137" s="62"/>
      <c r="AD137" s="63"/>
      <c r="AE137" s="62"/>
      <c r="AN137" s="63"/>
      <c r="AO137" s="62"/>
      <c r="AX137" s="63"/>
      <c r="AY137" s="62"/>
      <c r="BF137" s="63"/>
    </row>
    <row r="138" ht="15.75" customHeight="1">
      <c r="A138" s="61"/>
      <c r="B138" s="62"/>
      <c r="G138" s="63"/>
      <c r="H138" s="62"/>
      <c r="T138" s="63"/>
      <c r="U138" s="62"/>
      <c r="AD138" s="63"/>
      <c r="AE138" s="62"/>
      <c r="AN138" s="63"/>
      <c r="AO138" s="62"/>
      <c r="AX138" s="63"/>
      <c r="AY138" s="62"/>
      <c r="BF138" s="63"/>
    </row>
    <row r="139" ht="15.75" customHeight="1">
      <c r="A139" s="69"/>
      <c r="B139" s="70"/>
      <c r="C139" s="72"/>
      <c r="D139" s="72"/>
      <c r="E139" s="72"/>
      <c r="F139" s="72"/>
      <c r="G139" s="73"/>
      <c r="H139" s="70"/>
      <c r="I139" s="72"/>
      <c r="J139" s="72"/>
      <c r="K139" s="72"/>
      <c r="L139" s="72"/>
      <c r="M139" s="72"/>
      <c r="N139" s="72"/>
      <c r="O139" s="72"/>
      <c r="P139" s="72"/>
      <c r="Q139" s="72"/>
      <c r="R139" s="72"/>
      <c r="S139" s="72"/>
      <c r="T139" s="73"/>
      <c r="U139" s="70"/>
      <c r="V139" s="72"/>
      <c r="W139" s="72"/>
      <c r="X139" s="72"/>
      <c r="Y139" s="72"/>
      <c r="Z139" s="72"/>
      <c r="AA139" s="72"/>
      <c r="AB139" s="72"/>
      <c r="AC139" s="72"/>
      <c r="AD139" s="73"/>
      <c r="AE139" s="70"/>
      <c r="AF139" s="72"/>
      <c r="AG139" s="72"/>
      <c r="AH139" s="72"/>
      <c r="AI139" s="72"/>
      <c r="AJ139" s="72"/>
      <c r="AK139" s="72"/>
      <c r="AL139" s="72"/>
      <c r="AM139" s="72"/>
      <c r="AN139" s="73"/>
      <c r="AO139" s="70"/>
      <c r="AP139" s="72"/>
      <c r="AQ139" s="72"/>
      <c r="AR139" s="72"/>
      <c r="AS139" s="72"/>
      <c r="AT139" s="72"/>
      <c r="AU139" s="72"/>
      <c r="AV139" s="72"/>
      <c r="AW139" s="72"/>
      <c r="AX139" s="73"/>
      <c r="AY139" s="70"/>
      <c r="AZ139" s="72"/>
      <c r="BA139" s="72"/>
      <c r="BB139" s="72"/>
      <c r="BC139" s="72"/>
      <c r="BD139" s="72"/>
      <c r="BE139" s="72"/>
      <c r="BF139" s="73"/>
    </row>
    <row r="140" ht="15.75" customHeight="1">
      <c r="A140" s="48"/>
      <c r="B140" s="51"/>
      <c r="C140" s="53"/>
      <c r="D140" s="53"/>
      <c r="E140" s="53"/>
      <c r="F140" s="53"/>
      <c r="G140" s="57"/>
      <c r="H140" s="51"/>
      <c r="I140" s="53"/>
      <c r="J140" s="53"/>
      <c r="K140" s="53"/>
      <c r="L140" s="53"/>
      <c r="M140" s="53"/>
      <c r="N140" s="53"/>
      <c r="O140" s="53"/>
      <c r="P140" s="53"/>
      <c r="Q140" s="53"/>
      <c r="R140" s="53"/>
      <c r="S140" s="53"/>
      <c r="T140" s="57"/>
      <c r="U140" s="51"/>
      <c r="V140" s="53"/>
      <c r="W140" s="53"/>
      <c r="X140" s="53"/>
      <c r="Y140" s="53"/>
      <c r="Z140" s="53"/>
      <c r="AA140" s="53"/>
      <c r="AB140" s="53"/>
      <c r="AC140" s="53"/>
      <c r="AD140" s="57"/>
      <c r="AE140" s="51"/>
      <c r="AF140" s="53"/>
      <c r="AG140" s="53"/>
      <c r="AH140" s="53"/>
      <c r="AI140" s="53"/>
      <c r="AJ140" s="53"/>
      <c r="AK140" s="53"/>
      <c r="AL140" s="53"/>
      <c r="AM140" s="53"/>
      <c r="AN140" s="57"/>
      <c r="AO140" s="51"/>
      <c r="AP140" s="53"/>
      <c r="AQ140" s="53"/>
      <c r="AR140" s="53"/>
      <c r="AS140" s="53"/>
      <c r="AT140" s="53"/>
      <c r="AU140" s="53"/>
      <c r="AV140" s="53"/>
      <c r="AW140" s="53"/>
      <c r="AX140" s="57"/>
      <c r="AY140" s="51"/>
      <c r="AZ140" s="53"/>
      <c r="BA140" s="53"/>
      <c r="BB140" s="53"/>
      <c r="BC140" s="53"/>
      <c r="BD140" s="53"/>
      <c r="BE140" s="53"/>
      <c r="BF140" s="57"/>
    </row>
    <row r="141" ht="15.75" customHeight="1">
      <c r="A141" s="61"/>
      <c r="B141" s="62"/>
      <c r="G141" s="63"/>
      <c r="H141" s="62"/>
      <c r="T141" s="63"/>
      <c r="U141" s="62"/>
      <c r="AD141" s="63"/>
      <c r="AE141" s="62"/>
      <c r="AN141" s="63"/>
      <c r="AO141" s="62"/>
      <c r="AX141" s="63"/>
      <c r="AY141" s="62"/>
      <c r="BF141" s="63"/>
    </row>
    <row r="142" ht="15.75" customHeight="1">
      <c r="A142" s="61"/>
      <c r="B142" s="62"/>
      <c r="G142" s="63"/>
      <c r="H142" s="62"/>
      <c r="T142" s="63"/>
      <c r="U142" s="62"/>
      <c r="AD142" s="63"/>
      <c r="AE142" s="62"/>
      <c r="AN142" s="63"/>
      <c r="AO142" s="62"/>
      <c r="AX142" s="63"/>
      <c r="AY142" s="62"/>
      <c r="BF142" s="63"/>
    </row>
    <row r="143" ht="15.75" customHeight="1">
      <c r="A143" s="61"/>
      <c r="B143" s="62"/>
      <c r="G143" s="63"/>
      <c r="H143" s="62"/>
      <c r="T143" s="63"/>
      <c r="U143" s="62"/>
      <c r="AD143" s="63"/>
      <c r="AE143" s="62"/>
      <c r="AN143" s="63"/>
      <c r="AO143" s="62"/>
      <c r="AX143" s="63"/>
      <c r="AY143" s="62"/>
      <c r="BF143" s="63"/>
    </row>
    <row r="144" ht="15.75" customHeight="1">
      <c r="A144" s="61"/>
      <c r="B144" s="62"/>
      <c r="G144" s="63"/>
      <c r="H144" s="62"/>
      <c r="T144" s="63"/>
      <c r="U144" s="62"/>
      <c r="AD144" s="63"/>
      <c r="AE144" s="62"/>
      <c r="AN144" s="63"/>
      <c r="AO144" s="62"/>
      <c r="AX144" s="63"/>
      <c r="AY144" s="62"/>
      <c r="BF144" s="63"/>
    </row>
    <row r="145" ht="15.75" customHeight="1">
      <c r="A145" s="61"/>
      <c r="B145" s="62"/>
      <c r="G145" s="63"/>
      <c r="H145" s="62"/>
      <c r="T145" s="63"/>
      <c r="U145" s="62"/>
      <c r="AD145" s="63"/>
      <c r="AE145" s="62"/>
      <c r="AN145" s="63"/>
      <c r="AO145" s="62"/>
      <c r="AX145" s="63"/>
      <c r="AY145" s="62"/>
      <c r="BF145" s="63"/>
    </row>
    <row r="146" ht="15.75" customHeight="1">
      <c r="A146" s="61"/>
      <c r="B146" s="62"/>
      <c r="G146" s="63"/>
      <c r="H146" s="62"/>
      <c r="T146" s="63"/>
      <c r="U146" s="62"/>
      <c r="AD146" s="63"/>
      <c r="AE146" s="62"/>
      <c r="AN146" s="63"/>
      <c r="AO146" s="62"/>
      <c r="AX146" s="63"/>
      <c r="AY146" s="62"/>
      <c r="BF146" s="63"/>
    </row>
    <row r="147" ht="15.75" customHeight="1">
      <c r="A147" s="61"/>
      <c r="B147" s="62"/>
      <c r="G147" s="63"/>
      <c r="H147" s="62"/>
      <c r="T147" s="63"/>
      <c r="U147" s="62"/>
      <c r="AD147" s="63"/>
      <c r="AE147" s="62"/>
      <c r="AN147" s="63"/>
      <c r="AO147" s="62"/>
      <c r="AX147" s="63"/>
      <c r="AY147" s="62"/>
      <c r="BF147" s="63"/>
    </row>
    <row r="148" ht="15.75" customHeight="1">
      <c r="A148" s="61"/>
      <c r="B148" s="62"/>
      <c r="G148" s="63"/>
      <c r="H148" s="62"/>
      <c r="T148" s="63"/>
      <c r="U148" s="62"/>
      <c r="AD148" s="63"/>
      <c r="AE148" s="62"/>
      <c r="AN148" s="63"/>
      <c r="AO148" s="62"/>
      <c r="AX148" s="63"/>
      <c r="AY148" s="62"/>
      <c r="BF148" s="63"/>
    </row>
    <row r="149" ht="15.75" customHeight="1">
      <c r="A149" s="61"/>
      <c r="B149" s="62"/>
      <c r="G149" s="63"/>
      <c r="H149" s="62"/>
      <c r="T149" s="63"/>
      <c r="U149" s="62"/>
      <c r="AD149" s="63"/>
      <c r="AE149" s="62"/>
      <c r="AN149" s="63"/>
      <c r="AO149" s="62"/>
      <c r="AX149" s="63"/>
      <c r="AY149" s="62"/>
      <c r="BF149" s="63"/>
    </row>
    <row r="150" ht="15.75" customHeight="1">
      <c r="A150" s="69"/>
      <c r="B150" s="70"/>
      <c r="C150" s="72"/>
      <c r="D150" s="72"/>
      <c r="E150" s="72"/>
      <c r="F150" s="72"/>
      <c r="G150" s="73"/>
      <c r="H150" s="70"/>
      <c r="I150" s="72"/>
      <c r="J150" s="72"/>
      <c r="K150" s="72"/>
      <c r="L150" s="72"/>
      <c r="M150" s="72"/>
      <c r="N150" s="72"/>
      <c r="O150" s="72"/>
      <c r="P150" s="72"/>
      <c r="Q150" s="72"/>
      <c r="R150" s="72"/>
      <c r="S150" s="72"/>
      <c r="T150" s="73"/>
      <c r="U150" s="70"/>
      <c r="V150" s="72"/>
      <c r="W150" s="72"/>
      <c r="X150" s="72"/>
      <c r="Y150" s="72"/>
      <c r="Z150" s="72"/>
      <c r="AA150" s="72"/>
      <c r="AB150" s="72"/>
      <c r="AC150" s="72"/>
      <c r="AD150" s="73"/>
      <c r="AE150" s="70"/>
      <c r="AF150" s="72"/>
      <c r="AG150" s="72"/>
      <c r="AH150" s="72"/>
      <c r="AI150" s="72"/>
      <c r="AJ150" s="72"/>
      <c r="AK150" s="72"/>
      <c r="AL150" s="72"/>
      <c r="AM150" s="72"/>
      <c r="AN150" s="73"/>
      <c r="AO150" s="70"/>
      <c r="AP150" s="72"/>
      <c r="AQ150" s="72"/>
      <c r="AR150" s="72"/>
      <c r="AS150" s="72"/>
      <c r="AT150" s="72"/>
      <c r="AU150" s="72"/>
      <c r="AV150" s="72"/>
      <c r="AW150" s="72"/>
      <c r="AX150" s="73"/>
      <c r="AY150" s="70"/>
      <c r="AZ150" s="72"/>
      <c r="BA150" s="72"/>
      <c r="BB150" s="72"/>
      <c r="BC150" s="72"/>
      <c r="BD150" s="72"/>
      <c r="BE150" s="72"/>
      <c r="BF150" s="73"/>
    </row>
    <row r="151" ht="15.75" customHeight="1">
      <c r="A151" s="48"/>
      <c r="B151" s="51"/>
      <c r="C151" s="53"/>
      <c r="D151" s="53"/>
      <c r="E151" s="53"/>
      <c r="F151" s="53"/>
      <c r="G151" s="57"/>
      <c r="H151" s="51"/>
      <c r="I151" s="53"/>
      <c r="J151" s="53"/>
      <c r="K151" s="53"/>
      <c r="L151" s="53"/>
      <c r="M151" s="53"/>
      <c r="N151" s="53"/>
      <c r="O151" s="53"/>
      <c r="P151" s="53"/>
      <c r="Q151" s="53"/>
      <c r="R151" s="53"/>
      <c r="S151" s="53"/>
      <c r="T151" s="57"/>
      <c r="U151" s="51"/>
      <c r="V151" s="53"/>
      <c r="W151" s="53"/>
      <c r="X151" s="53"/>
      <c r="Y151" s="53"/>
      <c r="Z151" s="53"/>
      <c r="AA151" s="53"/>
      <c r="AB151" s="53"/>
      <c r="AC151" s="53"/>
      <c r="AD151" s="57"/>
      <c r="AE151" s="51"/>
      <c r="AF151" s="53"/>
      <c r="AG151" s="53"/>
      <c r="AH151" s="53"/>
      <c r="AI151" s="53"/>
      <c r="AJ151" s="53"/>
      <c r="AK151" s="53"/>
      <c r="AL151" s="53"/>
      <c r="AM151" s="53"/>
      <c r="AN151" s="57"/>
      <c r="AO151" s="51"/>
      <c r="AP151" s="53"/>
      <c r="AQ151" s="53"/>
      <c r="AR151" s="53"/>
      <c r="AS151" s="53"/>
      <c r="AT151" s="53"/>
      <c r="AU151" s="53"/>
      <c r="AV151" s="53"/>
      <c r="AW151" s="53"/>
      <c r="AX151" s="57"/>
      <c r="AY151" s="51"/>
      <c r="AZ151" s="53"/>
      <c r="BA151" s="53"/>
      <c r="BB151" s="53"/>
      <c r="BC151" s="53"/>
      <c r="BD151" s="53"/>
      <c r="BE151" s="53"/>
      <c r="BF151" s="57"/>
    </row>
    <row r="152" ht="15.75" customHeight="1">
      <c r="A152" s="61"/>
      <c r="B152" s="62"/>
      <c r="G152" s="63"/>
      <c r="H152" s="62"/>
      <c r="T152" s="63"/>
      <c r="U152" s="62"/>
      <c r="AD152" s="63"/>
      <c r="AE152" s="62"/>
      <c r="AN152" s="63"/>
      <c r="AO152" s="62"/>
      <c r="AX152" s="63"/>
      <c r="AY152" s="62"/>
      <c r="BF152" s="63"/>
    </row>
    <row r="153" ht="15.75" customHeight="1">
      <c r="A153" s="61"/>
      <c r="B153" s="62"/>
      <c r="G153" s="63"/>
      <c r="H153" s="62"/>
      <c r="T153" s="63"/>
      <c r="U153" s="62"/>
      <c r="AD153" s="63"/>
      <c r="AE153" s="62"/>
      <c r="AN153" s="63"/>
      <c r="AO153" s="62"/>
      <c r="AX153" s="63"/>
      <c r="AY153" s="62"/>
      <c r="BF153" s="63"/>
    </row>
    <row r="154" ht="15.75" customHeight="1">
      <c r="A154" s="61"/>
      <c r="B154" s="62"/>
      <c r="G154" s="63"/>
      <c r="H154" s="62"/>
      <c r="T154" s="63"/>
      <c r="U154" s="62"/>
      <c r="AD154" s="63"/>
      <c r="AE154" s="62"/>
      <c r="AN154" s="63"/>
      <c r="AO154" s="62"/>
      <c r="AX154" s="63"/>
      <c r="AY154" s="62"/>
      <c r="BF154" s="63"/>
    </row>
    <row r="155" ht="15.75" customHeight="1">
      <c r="A155" s="61"/>
      <c r="B155" s="62"/>
      <c r="G155" s="63"/>
      <c r="H155" s="62"/>
      <c r="T155" s="63"/>
      <c r="U155" s="62"/>
      <c r="AD155" s="63"/>
      <c r="AE155" s="62"/>
      <c r="AN155" s="63"/>
      <c r="AO155" s="62"/>
      <c r="AX155" s="63"/>
      <c r="AY155" s="62"/>
      <c r="BF155" s="63"/>
    </row>
    <row r="156" ht="15.75" customHeight="1">
      <c r="A156" s="61"/>
      <c r="B156" s="62"/>
      <c r="G156" s="63"/>
      <c r="H156" s="62"/>
      <c r="T156" s="63"/>
      <c r="U156" s="62"/>
      <c r="AD156" s="63"/>
      <c r="AE156" s="62"/>
      <c r="AN156" s="63"/>
      <c r="AO156" s="62"/>
      <c r="AX156" s="63"/>
      <c r="AY156" s="62"/>
      <c r="BF156" s="63"/>
    </row>
    <row r="157" ht="15.75" customHeight="1">
      <c r="A157" s="61"/>
      <c r="B157" s="62"/>
      <c r="G157" s="63"/>
      <c r="H157" s="62"/>
      <c r="T157" s="63"/>
      <c r="U157" s="62"/>
      <c r="AD157" s="63"/>
      <c r="AE157" s="62"/>
      <c r="AN157" s="63"/>
      <c r="AO157" s="62"/>
      <c r="AX157" s="63"/>
      <c r="AY157" s="62"/>
      <c r="BF157" s="63"/>
    </row>
    <row r="158" ht="15.75" customHeight="1">
      <c r="A158" s="61"/>
      <c r="B158" s="62"/>
      <c r="G158" s="63"/>
      <c r="H158" s="62"/>
      <c r="T158" s="63"/>
      <c r="U158" s="62"/>
      <c r="AD158" s="63"/>
      <c r="AE158" s="62"/>
      <c r="AN158" s="63"/>
      <c r="AO158" s="62"/>
      <c r="AX158" s="63"/>
      <c r="AY158" s="62"/>
      <c r="BF158" s="63"/>
    </row>
    <row r="159" ht="15.75" customHeight="1">
      <c r="A159" s="61"/>
      <c r="B159" s="62"/>
      <c r="G159" s="63"/>
      <c r="H159" s="62"/>
      <c r="T159" s="63"/>
      <c r="U159" s="62"/>
      <c r="AD159" s="63"/>
      <c r="AE159" s="62"/>
      <c r="AN159" s="63"/>
      <c r="AO159" s="62"/>
      <c r="AX159" s="63"/>
      <c r="AY159" s="62"/>
      <c r="BF159" s="63"/>
    </row>
    <row r="160" ht="15.75" customHeight="1">
      <c r="A160" s="61"/>
      <c r="B160" s="62"/>
      <c r="G160" s="63"/>
      <c r="H160" s="62"/>
      <c r="T160" s="63"/>
      <c r="U160" s="62"/>
      <c r="AD160" s="63"/>
      <c r="AE160" s="62"/>
      <c r="AN160" s="63"/>
      <c r="AO160" s="62"/>
      <c r="AX160" s="63"/>
      <c r="AY160" s="62"/>
      <c r="BF160" s="63"/>
    </row>
    <row r="161" ht="15.75" customHeight="1">
      <c r="A161" s="69"/>
      <c r="B161" s="70"/>
      <c r="C161" s="72"/>
      <c r="D161" s="72"/>
      <c r="E161" s="72"/>
      <c r="F161" s="72"/>
      <c r="G161" s="73"/>
      <c r="H161" s="70"/>
      <c r="I161" s="72"/>
      <c r="J161" s="72"/>
      <c r="K161" s="72"/>
      <c r="L161" s="72"/>
      <c r="M161" s="72"/>
      <c r="N161" s="72"/>
      <c r="O161" s="72"/>
      <c r="P161" s="72"/>
      <c r="Q161" s="72"/>
      <c r="R161" s="72"/>
      <c r="S161" s="72"/>
      <c r="T161" s="73"/>
      <c r="U161" s="70"/>
      <c r="V161" s="72"/>
      <c r="W161" s="72"/>
      <c r="X161" s="72"/>
      <c r="Y161" s="72"/>
      <c r="Z161" s="72"/>
      <c r="AA161" s="72"/>
      <c r="AB161" s="72"/>
      <c r="AC161" s="72"/>
      <c r="AD161" s="73"/>
      <c r="AE161" s="70"/>
      <c r="AF161" s="72"/>
      <c r="AG161" s="72"/>
      <c r="AH161" s="72"/>
      <c r="AI161" s="72"/>
      <c r="AJ161" s="72"/>
      <c r="AK161" s="72"/>
      <c r="AL161" s="72"/>
      <c r="AM161" s="72"/>
      <c r="AN161" s="73"/>
      <c r="AO161" s="70"/>
      <c r="AP161" s="72"/>
      <c r="AQ161" s="72"/>
      <c r="AR161" s="72"/>
      <c r="AS161" s="72"/>
      <c r="AT161" s="72"/>
      <c r="AU161" s="72"/>
      <c r="AV161" s="72"/>
      <c r="AW161" s="72"/>
      <c r="AX161" s="73"/>
      <c r="AY161" s="70"/>
      <c r="AZ161" s="72"/>
      <c r="BA161" s="72"/>
      <c r="BB161" s="72"/>
      <c r="BC161" s="72"/>
      <c r="BD161" s="72"/>
      <c r="BE161" s="72"/>
      <c r="BF161" s="73"/>
    </row>
    <row r="162" ht="15.75" customHeight="1">
      <c r="A162" s="48"/>
      <c r="B162" s="51"/>
      <c r="C162" s="53"/>
      <c r="D162" s="53"/>
      <c r="E162" s="53"/>
      <c r="F162" s="53"/>
      <c r="G162" s="57"/>
      <c r="H162" s="51"/>
      <c r="I162" s="53"/>
      <c r="J162" s="53"/>
      <c r="K162" s="53"/>
      <c r="L162" s="53"/>
      <c r="M162" s="53"/>
      <c r="N162" s="53"/>
      <c r="O162" s="53"/>
      <c r="P162" s="53"/>
      <c r="Q162" s="53"/>
      <c r="R162" s="53"/>
      <c r="S162" s="53"/>
      <c r="T162" s="57"/>
      <c r="U162" s="51"/>
      <c r="V162" s="53"/>
      <c r="W162" s="53"/>
      <c r="X162" s="53"/>
      <c r="Y162" s="53"/>
      <c r="Z162" s="53"/>
      <c r="AA162" s="53"/>
      <c r="AB162" s="53"/>
      <c r="AC162" s="53"/>
      <c r="AD162" s="57"/>
      <c r="AE162" s="51"/>
      <c r="AF162" s="53"/>
      <c r="AG162" s="53"/>
      <c r="AH162" s="53"/>
      <c r="AI162" s="53"/>
      <c r="AJ162" s="53"/>
      <c r="AK162" s="53"/>
      <c r="AL162" s="53"/>
      <c r="AM162" s="53"/>
      <c r="AN162" s="57"/>
      <c r="AO162" s="51"/>
      <c r="AP162" s="53"/>
      <c r="AQ162" s="53"/>
      <c r="AR162" s="53"/>
      <c r="AS162" s="53"/>
      <c r="AT162" s="53"/>
      <c r="AU162" s="53"/>
      <c r="AV162" s="53"/>
      <c r="AW162" s="53"/>
      <c r="AX162" s="57"/>
      <c r="AY162" s="51"/>
      <c r="AZ162" s="53"/>
      <c r="BA162" s="53"/>
      <c r="BB162" s="53"/>
      <c r="BC162" s="53"/>
      <c r="BD162" s="53"/>
      <c r="BE162" s="53"/>
      <c r="BF162" s="57"/>
    </row>
    <row r="163" ht="15.75" customHeight="1">
      <c r="A163" s="61"/>
      <c r="B163" s="62"/>
      <c r="G163" s="63"/>
      <c r="H163" s="62"/>
      <c r="T163" s="63"/>
      <c r="U163" s="62"/>
      <c r="AD163" s="63"/>
      <c r="AE163" s="62"/>
      <c r="AN163" s="63"/>
      <c r="AO163" s="62"/>
      <c r="AX163" s="63"/>
      <c r="AY163" s="62"/>
      <c r="BF163" s="63"/>
    </row>
    <row r="164" ht="15.75" customHeight="1">
      <c r="A164" s="61"/>
      <c r="B164" s="62"/>
      <c r="G164" s="63"/>
      <c r="H164" s="62"/>
      <c r="T164" s="63"/>
      <c r="U164" s="62"/>
      <c r="AD164" s="63"/>
      <c r="AE164" s="62"/>
      <c r="AN164" s="63"/>
      <c r="AO164" s="62"/>
      <c r="AX164" s="63"/>
      <c r="AY164" s="62"/>
      <c r="BF164" s="63"/>
    </row>
    <row r="165" ht="15.75" customHeight="1">
      <c r="A165" s="61"/>
      <c r="B165" s="62"/>
      <c r="G165" s="63"/>
      <c r="H165" s="62"/>
      <c r="T165" s="63"/>
      <c r="U165" s="62"/>
      <c r="AD165" s="63"/>
      <c r="AE165" s="62"/>
      <c r="AN165" s="63"/>
      <c r="AO165" s="62"/>
      <c r="AX165" s="63"/>
      <c r="AY165" s="62"/>
      <c r="BF165" s="63"/>
    </row>
    <row r="166" ht="15.75" customHeight="1">
      <c r="A166" s="61"/>
      <c r="B166" s="62"/>
      <c r="G166" s="63"/>
      <c r="H166" s="62"/>
      <c r="T166" s="63"/>
      <c r="U166" s="62"/>
      <c r="AD166" s="63"/>
      <c r="AE166" s="62"/>
      <c r="AN166" s="63"/>
      <c r="AO166" s="62"/>
      <c r="AX166" s="63"/>
      <c r="AY166" s="62"/>
      <c r="BF166" s="63"/>
    </row>
    <row r="167" ht="15.75" customHeight="1">
      <c r="A167" s="61"/>
      <c r="B167" s="62"/>
      <c r="G167" s="63"/>
      <c r="H167" s="62"/>
      <c r="T167" s="63"/>
      <c r="U167" s="62"/>
      <c r="AD167" s="63"/>
      <c r="AE167" s="62"/>
      <c r="AN167" s="63"/>
      <c r="AO167" s="62"/>
      <c r="AX167" s="63"/>
      <c r="AY167" s="62"/>
      <c r="BF167" s="63"/>
    </row>
    <row r="168" ht="15.75" customHeight="1">
      <c r="A168" s="61"/>
      <c r="B168" s="62"/>
      <c r="G168" s="63"/>
      <c r="H168" s="62"/>
      <c r="T168" s="63"/>
      <c r="U168" s="62"/>
      <c r="AD168" s="63"/>
      <c r="AE168" s="62"/>
      <c r="AN168" s="63"/>
      <c r="AO168" s="62"/>
      <c r="AX168" s="63"/>
      <c r="AY168" s="62"/>
      <c r="BF168" s="63"/>
    </row>
    <row r="169" ht="15.75" customHeight="1">
      <c r="A169" s="61"/>
      <c r="B169" s="62"/>
      <c r="G169" s="63"/>
      <c r="H169" s="62"/>
      <c r="T169" s="63"/>
      <c r="U169" s="62"/>
      <c r="AD169" s="63"/>
      <c r="AE169" s="62"/>
      <c r="AN169" s="63"/>
      <c r="AO169" s="62"/>
      <c r="AX169" s="63"/>
      <c r="AY169" s="62"/>
      <c r="BF169" s="63"/>
    </row>
    <row r="170" ht="15.75" customHeight="1">
      <c r="A170" s="61"/>
      <c r="B170" s="62"/>
      <c r="G170" s="63"/>
      <c r="H170" s="62"/>
      <c r="T170" s="63"/>
      <c r="U170" s="62"/>
      <c r="AD170" s="63"/>
      <c r="AE170" s="62"/>
      <c r="AN170" s="63"/>
      <c r="AO170" s="62"/>
      <c r="AX170" s="63"/>
      <c r="AY170" s="62"/>
      <c r="BF170" s="63"/>
    </row>
    <row r="171" ht="15.75" customHeight="1">
      <c r="A171" s="61"/>
      <c r="B171" s="62"/>
      <c r="G171" s="63"/>
      <c r="H171" s="62"/>
      <c r="T171" s="63"/>
      <c r="U171" s="62"/>
      <c r="AD171" s="63"/>
      <c r="AE171" s="62"/>
      <c r="AN171" s="63"/>
      <c r="AO171" s="62"/>
      <c r="AX171" s="63"/>
      <c r="AY171" s="62"/>
      <c r="BF171" s="63"/>
    </row>
    <row r="172" ht="15.75" customHeight="1">
      <c r="A172" s="69"/>
      <c r="B172" s="70"/>
      <c r="C172" s="72"/>
      <c r="D172" s="72"/>
      <c r="E172" s="72"/>
      <c r="F172" s="72"/>
      <c r="G172" s="73"/>
      <c r="H172" s="70"/>
      <c r="I172" s="72"/>
      <c r="J172" s="72"/>
      <c r="K172" s="72"/>
      <c r="L172" s="72"/>
      <c r="M172" s="72"/>
      <c r="N172" s="72"/>
      <c r="O172" s="72"/>
      <c r="P172" s="72"/>
      <c r="Q172" s="72"/>
      <c r="R172" s="72"/>
      <c r="S172" s="72"/>
      <c r="T172" s="73"/>
      <c r="U172" s="70"/>
      <c r="V172" s="72"/>
      <c r="W172" s="72"/>
      <c r="X172" s="72"/>
      <c r="Y172" s="72"/>
      <c r="Z172" s="72"/>
      <c r="AA172" s="72"/>
      <c r="AB172" s="72"/>
      <c r="AC172" s="72"/>
      <c r="AD172" s="73"/>
      <c r="AE172" s="70"/>
      <c r="AF172" s="72"/>
      <c r="AG172" s="72"/>
      <c r="AH172" s="72"/>
      <c r="AI172" s="72"/>
      <c r="AJ172" s="72"/>
      <c r="AK172" s="72"/>
      <c r="AL172" s="72"/>
      <c r="AM172" s="72"/>
      <c r="AN172" s="73"/>
      <c r="AO172" s="70"/>
      <c r="AP172" s="72"/>
      <c r="AQ172" s="72"/>
      <c r="AR172" s="72"/>
      <c r="AS172" s="72"/>
      <c r="AT172" s="72"/>
      <c r="AU172" s="72"/>
      <c r="AV172" s="72"/>
      <c r="AW172" s="72"/>
      <c r="AX172" s="73"/>
      <c r="AY172" s="70"/>
      <c r="AZ172" s="72"/>
      <c r="BA172" s="72"/>
      <c r="BB172" s="72"/>
      <c r="BC172" s="72"/>
      <c r="BD172" s="72"/>
      <c r="BE172" s="72"/>
      <c r="BF172" s="73"/>
    </row>
    <row r="173" ht="15.75" customHeight="1">
      <c r="A173" s="48"/>
      <c r="B173" s="51"/>
      <c r="C173" s="53"/>
      <c r="D173" s="53"/>
      <c r="E173" s="53"/>
      <c r="F173" s="53"/>
      <c r="G173" s="57"/>
      <c r="H173" s="51"/>
      <c r="I173" s="53"/>
      <c r="J173" s="53"/>
      <c r="K173" s="53"/>
      <c r="L173" s="53"/>
      <c r="M173" s="53"/>
      <c r="N173" s="53"/>
      <c r="O173" s="53"/>
      <c r="P173" s="53"/>
      <c r="Q173" s="53"/>
      <c r="R173" s="53"/>
      <c r="S173" s="53"/>
      <c r="T173" s="57"/>
      <c r="U173" s="51"/>
      <c r="V173" s="53"/>
      <c r="W173" s="53"/>
      <c r="X173" s="53"/>
      <c r="Y173" s="53"/>
      <c r="Z173" s="53"/>
      <c r="AA173" s="53"/>
      <c r="AB173" s="53"/>
      <c r="AC173" s="53"/>
      <c r="AD173" s="57"/>
      <c r="AE173" s="51"/>
      <c r="AF173" s="53"/>
      <c r="AG173" s="53"/>
      <c r="AH173" s="53"/>
      <c r="AI173" s="53"/>
      <c r="AJ173" s="53"/>
      <c r="AK173" s="53"/>
      <c r="AL173" s="53"/>
      <c r="AM173" s="53"/>
      <c r="AN173" s="57"/>
      <c r="AO173" s="51"/>
      <c r="AP173" s="53"/>
      <c r="AQ173" s="53"/>
      <c r="AR173" s="53"/>
      <c r="AS173" s="53"/>
      <c r="AT173" s="53"/>
      <c r="AU173" s="53"/>
      <c r="AV173" s="53"/>
      <c r="AW173" s="53"/>
      <c r="AX173" s="57"/>
      <c r="AY173" s="51"/>
      <c r="AZ173" s="53"/>
      <c r="BA173" s="53"/>
      <c r="BB173" s="53"/>
      <c r="BC173" s="53"/>
      <c r="BD173" s="53"/>
      <c r="BE173" s="53"/>
      <c r="BF173" s="57"/>
    </row>
    <row r="174" ht="15.75" customHeight="1">
      <c r="A174" s="61"/>
      <c r="B174" s="62"/>
      <c r="G174" s="63"/>
      <c r="H174" s="62"/>
      <c r="T174" s="63"/>
      <c r="U174" s="62"/>
      <c r="AD174" s="63"/>
      <c r="AE174" s="62"/>
      <c r="AN174" s="63"/>
      <c r="AO174" s="62"/>
      <c r="AX174" s="63"/>
      <c r="AY174" s="62"/>
      <c r="BF174" s="63"/>
    </row>
    <row r="175" ht="15.75" customHeight="1">
      <c r="A175" s="61"/>
      <c r="B175" s="62"/>
      <c r="G175" s="63"/>
      <c r="H175" s="62"/>
      <c r="T175" s="63"/>
      <c r="U175" s="62"/>
      <c r="AD175" s="63"/>
      <c r="AE175" s="62"/>
      <c r="AN175" s="63"/>
      <c r="AO175" s="62"/>
      <c r="AX175" s="63"/>
      <c r="AY175" s="62"/>
      <c r="BF175" s="63"/>
    </row>
    <row r="176" ht="15.75" customHeight="1">
      <c r="A176" s="61"/>
      <c r="B176" s="62"/>
      <c r="G176" s="63"/>
      <c r="H176" s="62"/>
      <c r="T176" s="63"/>
      <c r="U176" s="62"/>
      <c r="AD176" s="63"/>
      <c r="AE176" s="62"/>
      <c r="AN176" s="63"/>
      <c r="AO176" s="62"/>
      <c r="AX176" s="63"/>
      <c r="AY176" s="62"/>
      <c r="BF176" s="63"/>
    </row>
    <row r="177" ht="15.75" customHeight="1">
      <c r="A177" s="61"/>
      <c r="B177" s="62"/>
      <c r="G177" s="63"/>
      <c r="H177" s="62"/>
      <c r="T177" s="63"/>
      <c r="U177" s="62"/>
      <c r="AD177" s="63"/>
      <c r="AE177" s="62"/>
      <c r="AN177" s="63"/>
      <c r="AO177" s="62"/>
      <c r="AX177" s="63"/>
      <c r="AY177" s="62"/>
      <c r="BF177" s="63"/>
    </row>
    <row r="178" ht="15.75" customHeight="1">
      <c r="A178" s="61"/>
      <c r="B178" s="62"/>
      <c r="G178" s="63"/>
      <c r="H178" s="62"/>
      <c r="T178" s="63"/>
      <c r="U178" s="62"/>
      <c r="AD178" s="63"/>
      <c r="AE178" s="62"/>
      <c r="AN178" s="63"/>
      <c r="AO178" s="62"/>
      <c r="AX178" s="63"/>
      <c r="AY178" s="62"/>
      <c r="BF178" s="63"/>
    </row>
    <row r="179" ht="15.75" customHeight="1">
      <c r="A179" s="61"/>
      <c r="B179" s="62"/>
      <c r="G179" s="63"/>
      <c r="H179" s="62"/>
      <c r="T179" s="63"/>
      <c r="U179" s="62"/>
      <c r="AD179" s="63"/>
      <c r="AE179" s="62"/>
      <c r="AN179" s="63"/>
      <c r="AO179" s="62"/>
      <c r="AX179" s="63"/>
      <c r="AY179" s="62"/>
      <c r="BF179" s="63"/>
    </row>
    <row r="180" ht="15.75" customHeight="1">
      <c r="A180" s="61"/>
      <c r="B180" s="62"/>
      <c r="G180" s="63"/>
      <c r="H180" s="62"/>
      <c r="T180" s="63"/>
      <c r="U180" s="62"/>
      <c r="AD180" s="63"/>
      <c r="AE180" s="62"/>
      <c r="AN180" s="63"/>
      <c r="AO180" s="62"/>
      <c r="AX180" s="63"/>
      <c r="AY180" s="62"/>
      <c r="BF180" s="63"/>
    </row>
    <row r="181" ht="15.75" customHeight="1">
      <c r="A181" s="61"/>
      <c r="B181" s="62"/>
      <c r="G181" s="63"/>
      <c r="H181" s="62"/>
      <c r="T181" s="63"/>
      <c r="U181" s="62"/>
      <c r="AD181" s="63"/>
      <c r="AE181" s="62"/>
      <c r="AN181" s="63"/>
      <c r="AO181" s="62"/>
      <c r="AX181" s="63"/>
      <c r="AY181" s="62"/>
      <c r="BF181" s="63"/>
    </row>
    <row r="182" ht="15.75" customHeight="1">
      <c r="A182" s="61"/>
      <c r="B182" s="62"/>
      <c r="G182" s="63"/>
      <c r="H182" s="62"/>
      <c r="T182" s="63"/>
      <c r="U182" s="62"/>
      <c r="AD182" s="63"/>
      <c r="AE182" s="62"/>
      <c r="AN182" s="63"/>
      <c r="AO182" s="62"/>
      <c r="AX182" s="63"/>
      <c r="AY182" s="62"/>
      <c r="BF182" s="63"/>
    </row>
    <row r="183" ht="15.75" customHeight="1">
      <c r="A183" s="69"/>
      <c r="B183" s="70"/>
      <c r="C183" s="72"/>
      <c r="D183" s="72"/>
      <c r="E183" s="72"/>
      <c r="F183" s="72"/>
      <c r="G183" s="73"/>
      <c r="H183" s="70"/>
      <c r="I183" s="72"/>
      <c r="J183" s="72"/>
      <c r="K183" s="72"/>
      <c r="L183" s="72"/>
      <c r="M183" s="72"/>
      <c r="N183" s="72"/>
      <c r="O183" s="72"/>
      <c r="P183" s="72"/>
      <c r="Q183" s="72"/>
      <c r="R183" s="72"/>
      <c r="S183" s="72"/>
      <c r="T183" s="73"/>
      <c r="U183" s="70"/>
      <c r="V183" s="72"/>
      <c r="W183" s="72"/>
      <c r="X183" s="72"/>
      <c r="Y183" s="72"/>
      <c r="Z183" s="72"/>
      <c r="AA183" s="72"/>
      <c r="AB183" s="72"/>
      <c r="AC183" s="72"/>
      <c r="AD183" s="73"/>
      <c r="AE183" s="70"/>
      <c r="AF183" s="72"/>
      <c r="AG183" s="72"/>
      <c r="AH183" s="72"/>
      <c r="AI183" s="72"/>
      <c r="AJ183" s="72"/>
      <c r="AK183" s="72"/>
      <c r="AL183" s="72"/>
      <c r="AM183" s="72"/>
      <c r="AN183" s="73"/>
      <c r="AO183" s="70"/>
      <c r="AP183" s="72"/>
      <c r="AQ183" s="72"/>
      <c r="AR183" s="72"/>
      <c r="AS183" s="72"/>
      <c r="AT183" s="72"/>
      <c r="AU183" s="72"/>
      <c r="AV183" s="72"/>
      <c r="AW183" s="72"/>
      <c r="AX183" s="73"/>
      <c r="AY183" s="70"/>
      <c r="AZ183" s="72"/>
      <c r="BA183" s="72"/>
      <c r="BB183" s="72"/>
      <c r="BC183" s="72"/>
      <c r="BD183" s="72"/>
      <c r="BE183" s="72"/>
      <c r="BF183" s="73"/>
    </row>
    <row r="184" ht="15.75" customHeight="1">
      <c r="A184" s="48"/>
      <c r="B184" s="51"/>
      <c r="C184" s="53"/>
      <c r="D184" s="53"/>
      <c r="E184" s="53"/>
      <c r="F184" s="53"/>
      <c r="G184" s="57"/>
      <c r="H184" s="51"/>
      <c r="I184" s="53"/>
      <c r="J184" s="53"/>
      <c r="K184" s="53"/>
      <c r="L184" s="53"/>
      <c r="M184" s="53"/>
      <c r="N184" s="53"/>
      <c r="O184" s="53"/>
      <c r="P184" s="53"/>
      <c r="Q184" s="53"/>
      <c r="R184" s="53"/>
      <c r="S184" s="53"/>
      <c r="T184" s="57"/>
      <c r="U184" s="51"/>
      <c r="V184" s="53"/>
      <c r="W184" s="53"/>
      <c r="X184" s="53"/>
      <c r="Y184" s="53"/>
      <c r="Z184" s="53"/>
      <c r="AA184" s="53"/>
      <c r="AB184" s="53"/>
      <c r="AC184" s="53"/>
      <c r="AD184" s="57"/>
      <c r="AE184" s="51"/>
      <c r="AF184" s="53"/>
      <c r="AG184" s="53"/>
      <c r="AH184" s="53"/>
      <c r="AI184" s="53"/>
      <c r="AJ184" s="53"/>
      <c r="AK184" s="53"/>
      <c r="AL184" s="53"/>
      <c r="AM184" s="53"/>
      <c r="AN184" s="57"/>
      <c r="AO184" s="51"/>
      <c r="AP184" s="53"/>
      <c r="AQ184" s="53"/>
      <c r="AR184" s="53"/>
      <c r="AS184" s="53"/>
      <c r="AT184" s="53"/>
      <c r="AU184" s="53"/>
      <c r="AV184" s="53"/>
      <c r="AW184" s="53"/>
      <c r="AX184" s="57"/>
      <c r="AY184" s="51"/>
      <c r="AZ184" s="53"/>
      <c r="BA184" s="53"/>
      <c r="BB184" s="53"/>
      <c r="BC184" s="53"/>
      <c r="BD184" s="53"/>
      <c r="BE184" s="53"/>
      <c r="BF184" s="57"/>
    </row>
    <row r="185" ht="15.75" customHeight="1">
      <c r="A185" s="61"/>
      <c r="B185" s="62"/>
      <c r="G185" s="63"/>
      <c r="H185" s="62"/>
      <c r="T185" s="63"/>
      <c r="U185" s="62"/>
      <c r="AD185" s="63"/>
      <c r="AE185" s="62"/>
      <c r="AN185" s="63"/>
      <c r="AO185" s="62"/>
      <c r="AX185" s="63"/>
      <c r="AY185" s="62"/>
      <c r="BF185" s="63"/>
    </row>
    <row r="186" ht="15.75" customHeight="1">
      <c r="A186" s="61"/>
      <c r="B186" s="62"/>
      <c r="G186" s="63"/>
      <c r="H186" s="62"/>
      <c r="T186" s="63"/>
      <c r="U186" s="62"/>
      <c r="AD186" s="63"/>
      <c r="AE186" s="62"/>
      <c r="AN186" s="63"/>
      <c r="AO186" s="62"/>
      <c r="AX186" s="63"/>
      <c r="AY186" s="62"/>
      <c r="BF186" s="63"/>
    </row>
    <row r="187" ht="15.75" customHeight="1">
      <c r="A187" s="61"/>
      <c r="B187" s="62"/>
      <c r="G187" s="63"/>
      <c r="H187" s="62"/>
      <c r="T187" s="63"/>
      <c r="U187" s="62"/>
      <c r="AD187" s="63"/>
      <c r="AE187" s="62"/>
      <c r="AN187" s="63"/>
      <c r="AO187" s="62"/>
      <c r="AX187" s="63"/>
      <c r="AY187" s="62"/>
      <c r="BF187" s="63"/>
    </row>
    <row r="188" ht="15.75" customHeight="1">
      <c r="A188" s="61"/>
      <c r="B188" s="62"/>
      <c r="G188" s="63"/>
      <c r="H188" s="62"/>
      <c r="T188" s="63"/>
      <c r="U188" s="62"/>
      <c r="AD188" s="63"/>
      <c r="AE188" s="62"/>
      <c r="AN188" s="63"/>
      <c r="AO188" s="62"/>
      <c r="AX188" s="63"/>
      <c r="AY188" s="62"/>
      <c r="BF188" s="63"/>
    </row>
    <row r="189" ht="15.75" customHeight="1">
      <c r="A189" s="61"/>
      <c r="B189" s="62"/>
      <c r="G189" s="63"/>
      <c r="H189" s="62"/>
      <c r="T189" s="63"/>
      <c r="U189" s="62"/>
      <c r="AD189" s="63"/>
      <c r="AE189" s="62"/>
      <c r="AN189" s="63"/>
      <c r="AO189" s="62"/>
      <c r="AX189" s="63"/>
      <c r="AY189" s="62"/>
      <c r="BF189" s="63"/>
    </row>
    <row r="190" ht="15.75" customHeight="1">
      <c r="A190" s="61"/>
      <c r="B190" s="62"/>
      <c r="G190" s="63"/>
      <c r="H190" s="62"/>
      <c r="T190" s="63"/>
      <c r="U190" s="62"/>
      <c r="AD190" s="63"/>
      <c r="AE190" s="62"/>
      <c r="AN190" s="63"/>
      <c r="AO190" s="62"/>
      <c r="AX190" s="63"/>
      <c r="AY190" s="62"/>
      <c r="BF190" s="63"/>
    </row>
    <row r="191" ht="15.75" customHeight="1">
      <c r="A191" s="61"/>
      <c r="B191" s="62"/>
      <c r="G191" s="63"/>
      <c r="H191" s="62"/>
      <c r="T191" s="63"/>
      <c r="U191" s="62"/>
      <c r="AD191" s="63"/>
      <c r="AE191" s="62"/>
      <c r="AN191" s="63"/>
      <c r="AO191" s="62"/>
      <c r="AX191" s="63"/>
      <c r="AY191" s="62"/>
      <c r="BF191" s="63"/>
    </row>
    <row r="192" ht="15.75" customHeight="1">
      <c r="A192" s="61"/>
      <c r="B192" s="62"/>
      <c r="G192" s="63"/>
      <c r="H192" s="62"/>
      <c r="T192" s="63"/>
      <c r="U192" s="62"/>
      <c r="AD192" s="63"/>
      <c r="AE192" s="62"/>
      <c r="AN192" s="63"/>
      <c r="AO192" s="62"/>
      <c r="AX192" s="63"/>
      <c r="AY192" s="62"/>
      <c r="BF192" s="63"/>
    </row>
    <row r="193" ht="15.75" customHeight="1">
      <c r="A193" s="61"/>
      <c r="B193" s="62"/>
      <c r="G193" s="63"/>
      <c r="H193" s="62"/>
      <c r="T193" s="63"/>
      <c r="U193" s="62"/>
      <c r="AD193" s="63"/>
      <c r="AE193" s="62"/>
      <c r="AN193" s="63"/>
      <c r="AO193" s="62"/>
      <c r="AX193" s="63"/>
      <c r="AY193" s="62"/>
      <c r="BF193" s="63"/>
    </row>
    <row r="194" ht="15.75" customHeight="1">
      <c r="A194" s="69"/>
      <c r="B194" s="70"/>
      <c r="C194" s="72"/>
      <c r="D194" s="72"/>
      <c r="E194" s="72"/>
      <c r="F194" s="72"/>
      <c r="G194" s="73"/>
      <c r="H194" s="70"/>
      <c r="I194" s="72"/>
      <c r="J194" s="72"/>
      <c r="K194" s="72"/>
      <c r="L194" s="72"/>
      <c r="M194" s="72"/>
      <c r="N194" s="72"/>
      <c r="O194" s="72"/>
      <c r="P194" s="72"/>
      <c r="Q194" s="72"/>
      <c r="R194" s="72"/>
      <c r="S194" s="72"/>
      <c r="T194" s="73"/>
      <c r="U194" s="70"/>
      <c r="V194" s="72"/>
      <c r="W194" s="72"/>
      <c r="X194" s="72"/>
      <c r="Y194" s="72"/>
      <c r="Z194" s="72"/>
      <c r="AA194" s="72"/>
      <c r="AB194" s="72"/>
      <c r="AC194" s="72"/>
      <c r="AD194" s="73"/>
      <c r="AE194" s="70"/>
      <c r="AF194" s="72"/>
      <c r="AG194" s="72"/>
      <c r="AH194" s="72"/>
      <c r="AI194" s="72"/>
      <c r="AJ194" s="72"/>
      <c r="AK194" s="72"/>
      <c r="AL194" s="72"/>
      <c r="AM194" s="72"/>
      <c r="AN194" s="73"/>
      <c r="AO194" s="70"/>
      <c r="AP194" s="72"/>
      <c r="AQ194" s="72"/>
      <c r="AR194" s="72"/>
      <c r="AS194" s="72"/>
      <c r="AT194" s="72"/>
      <c r="AU194" s="72"/>
      <c r="AV194" s="72"/>
      <c r="AW194" s="72"/>
      <c r="AX194" s="73"/>
      <c r="AY194" s="70"/>
      <c r="AZ194" s="72"/>
      <c r="BA194" s="72"/>
      <c r="BB194" s="72"/>
      <c r="BC194" s="72"/>
      <c r="BD194" s="72"/>
      <c r="BE194" s="72"/>
      <c r="BF194" s="73"/>
    </row>
    <row r="195" ht="15.75" customHeight="1">
      <c r="A195" s="48"/>
      <c r="B195" s="51"/>
      <c r="C195" s="53"/>
      <c r="D195" s="53"/>
      <c r="E195" s="53"/>
      <c r="F195" s="53"/>
      <c r="G195" s="57"/>
      <c r="H195" s="51"/>
      <c r="I195" s="53"/>
      <c r="J195" s="53"/>
      <c r="K195" s="53"/>
      <c r="L195" s="53"/>
      <c r="M195" s="53"/>
      <c r="N195" s="53"/>
      <c r="O195" s="53"/>
      <c r="P195" s="53"/>
      <c r="Q195" s="53"/>
      <c r="R195" s="53"/>
      <c r="S195" s="53"/>
      <c r="T195" s="57"/>
      <c r="U195" s="51"/>
      <c r="V195" s="53"/>
      <c r="W195" s="53"/>
      <c r="X195" s="53"/>
      <c r="Y195" s="53"/>
      <c r="Z195" s="53"/>
      <c r="AA195" s="53"/>
      <c r="AB195" s="53"/>
      <c r="AC195" s="53"/>
      <c r="AD195" s="57"/>
      <c r="AE195" s="51"/>
      <c r="AF195" s="53"/>
      <c r="AG195" s="53"/>
      <c r="AH195" s="53"/>
      <c r="AI195" s="53"/>
      <c r="AJ195" s="53"/>
      <c r="AK195" s="53"/>
      <c r="AL195" s="53"/>
      <c r="AM195" s="53"/>
      <c r="AN195" s="57"/>
      <c r="AO195" s="51"/>
      <c r="AP195" s="53"/>
      <c r="AQ195" s="53"/>
      <c r="AR195" s="53"/>
      <c r="AS195" s="53"/>
      <c r="AT195" s="53"/>
      <c r="AU195" s="53"/>
      <c r="AV195" s="53"/>
      <c r="AW195" s="53"/>
      <c r="AX195" s="57"/>
      <c r="AY195" s="51"/>
      <c r="AZ195" s="53"/>
      <c r="BA195" s="53"/>
      <c r="BB195" s="53"/>
      <c r="BC195" s="53"/>
      <c r="BD195" s="53"/>
      <c r="BE195" s="53"/>
      <c r="BF195" s="57"/>
    </row>
    <row r="196" ht="15.75" customHeight="1">
      <c r="A196" s="61"/>
      <c r="B196" s="62"/>
      <c r="G196" s="63"/>
      <c r="H196" s="62"/>
      <c r="T196" s="63"/>
      <c r="U196" s="62"/>
      <c r="AD196" s="63"/>
      <c r="AE196" s="62"/>
      <c r="AN196" s="63"/>
      <c r="AO196" s="62"/>
      <c r="AX196" s="63"/>
      <c r="AY196" s="62"/>
      <c r="BF196" s="63"/>
    </row>
    <row r="197" ht="15.75" customHeight="1">
      <c r="A197" s="61"/>
      <c r="B197" s="62"/>
      <c r="G197" s="63"/>
      <c r="H197" s="62"/>
      <c r="T197" s="63"/>
      <c r="U197" s="62"/>
      <c r="AD197" s="63"/>
      <c r="AE197" s="62"/>
      <c r="AN197" s="63"/>
      <c r="AO197" s="62"/>
      <c r="AX197" s="63"/>
      <c r="AY197" s="62"/>
      <c r="BF197" s="63"/>
    </row>
    <row r="198" ht="15.75" customHeight="1">
      <c r="A198" s="61"/>
      <c r="B198" s="62"/>
      <c r="G198" s="63"/>
      <c r="H198" s="62"/>
      <c r="T198" s="63"/>
      <c r="U198" s="62"/>
      <c r="AD198" s="63"/>
      <c r="AE198" s="62"/>
      <c r="AN198" s="63"/>
      <c r="AO198" s="62"/>
      <c r="AX198" s="63"/>
      <c r="AY198" s="62"/>
      <c r="BF198" s="63"/>
    </row>
    <row r="199" ht="15.75" customHeight="1">
      <c r="A199" s="61"/>
      <c r="B199" s="62"/>
      <c r="G199" s="63"/>
      <c r="H199" s="62"/>
      <c r="T199" s="63"/>
      <c r="U199" s="62"/>
      <c r="AD199" s="63"/>
      <c r="AE199" s="62"/>
      <c r="AN199" s="63"/>
      <c r="AO199" s="62"/>
      <c r="AX199" s="63"/>
      <c r="AY199" s="62"/>
      <c r="BF199" s="63"/>
    </row>
    <row r="200" ht="15.75" customHeight="1">
      <c r="A200" s="61"/>
      <c r="B200" s="62"/>
      <c r="G200" s="63"/>
      <c r="H200" s="62"/>
      <c r="T200" s="63"/>
      <c r="U200" s="62"/>
      <c r="AD200" s="63"/>
      <c r="AE200" s="62"/>
      <c r="AN200" s="63"/>
      <c r="AO200" s="62"/>
      <c r="AX200" s="63"/>
      <c r="AY200" s="62"/>
      <c r="BF200" s="63"/>
    </row>
    <row r="201" ht="15.75" customHeight="1">
      <c r="A201" s="61"/>
      <c r="B201" s="62"/>
      <c r="G201" s="63"/>
      <c r="H201" s="62"/>
      <c r="T201" s="63"/>
      <c r="U201" s="62"/>
      <c r="AD201" s="63"/>
      <c r="AE201" s="62"/>
      <c r="AN201" s="63"/>
      <c r="AO201" s="62"/>
      <c r="AX201" s="63"/>
      <c r="AY201" s="62"/>
      <c r="BF201" s="63"/>
    </row>
    <row r="202" ht="15.75" customHeight="1">
      <c r="A202" s="61"/>
      <c r="B202" s="62"/>
      <c r="G202" s="63"/>
      <c r="H202" s="62"/>
      <c r="T202" s="63"/>
      <c r="U202" s="62"/>
      <c r="AD202" s="63"/>
      <c r="AE202" s="62"/>
      <c r="AN202" s="63"/>
      <c r="AO202" s="62"/>
      <c r="AX202" s="63"/>
      <c r="AY202" s="62"/>
      <c r="BF202" s="63"/>
    </row>
    <row r="203" ht="15.75" customHeight="1">
      <c r="A203" s="61"/>
      <c r="B203" s="62"/>
      <c r="G203" s="63"/>
      <c r="H203" s="62"/>
      <c r="T203" s="63"/>
      <c r="U203" s="62"/>
      <c r="AD203" s="63"/>
      <c r="AE203" s="62"/>
      <c r="AN203" s="63"/>
      <c r="AO203" s="62"/>
      <c r="AX203" s="63"/>
      <c r="AY203" s="62"/>
      <c r="BF203" s="63"/>
    </row>
    <row r="204" ht="15.75" customHeight="1">
      <c r="A204" s="61"/>
      <c r="B204" s="62"/>
      <c r="G204" s="63"/>
      <c r="H204" s="62"/>
      <c r="T204" s="63"/>
      <c r="U204" s="62"/>
      <c r="AD204" s="63"/>
      <c r="AE204" s="62"/>
      <c r="AN204" s="63"/>
      <c r="AO204" s="62"/>
      <c r="AX204" s="63"/>
      <c r="AY204" s="62"/>
      <c r="BF204" s="63"/>
    </row>
    <row r="205" ht="15.75" customHeight="1">
      <c r="A205" s="69"/>
      <c r="B205" s="70"/>
      <c r="C205" s="72"/>
      <c r="D205" s="72"/>
      <c r="E205" s="72"/>
      <c r="F205" s="72"/>
      <c r="G205" s="73"/>
      <c r="H205" s="70"/>
      <c r="I205" s="72"/>
      <c r="J205" s="72"/>
      <c r="K205" s="72"/>
      <c r="L205" s="72"/>
      <c r="M205" s="72"/>
      <c r="N205" s="72"/>
      <c r="O205" s="72"/>
      <c r="P205" s="72"/>
      <c r="Q205" s="72"/>
      <c r="R205" s="72"/>
      <c r="S205" s="72"/>
      <c r="T205" s="73"/>
      <c r="U205" s="70"/>
      <c r="V205" s="72"/>
      <c r="W205" s="72"/>
      <c r="X205" s="72"/>
      <c r="Y205" s="72"/>
      <c r="Z205" s="72"/>
      <c r="AA205" s="72"/>
      <c r="AB205" s="72"/>
      <c r="AC205" s="72"/>
      <c r="AD205" s="73"/>
      <c r="AE205" s="70"/>
      <c r="AF205" s="72"/>
      <c r="AG205" s="72"/>
      <c r="AH205" s="72"/>
      <c r="AI205" s="72"/>
      <c r="AJ205" s="72"/>
      <c r="AK205" s="72"/>
      <c r="AL205" s="72"/>
      <c r="AM205" s="72"/>
      <c r="AN205" s="73"/>
      <c r="AO205" s="70"/>
      <c r="AP205" s="72"/>
      <c r="AQ205" s="72"/>
      <c r="AR205" s="72"/>
      <c r="AS205" s="72"/>
      <c r="AT205" s="72"/>
      <c r="AU205" s="72"/>
      <c r="AV205" s="72"/>
      <c r="AW205" s="72"/>
      <c r="AX205" s="73"/>
      <c r="AY205" s="70"/>
      <c r="AZ205" s="72"/>
      <c r="BA205" s="72"/>
      <c r="BB205" s="72"/>
      <c r="BC205" s="72"/>
      <c r="BD205" s="72"/>
      <c r="BE205" s="72"/>
      <c r="BF205" s="73"/>
    </row>
    <row r="206" ht="15.75" customHeight="1">
      <c r="A206" s="48"/>
      <c r="B206" s="51"/>
      <c r="C206" s="53"/>
      <c r="D206" s="53"/>
      <c r="E206" s="53"/>
      <c r="F206" s="53"/>
      <c r="G206" s="57"/>
      <c r="H206" s="51"/>
      <c r="I206" s="53"/>
      <c r="J206" s="53"/>
      <c r="K206" s="53"/>
      <c r="L206" s="53"/>
      <c r="M206" s="53"/>
      <c r="N206" s="53"/>
      <c r="O206" s="53"/>
      <c r="P206" s="53"/>
      <c r="Q206" s="53"/>
      <c r="R206" s="53"/>
      <c r="S206" s="53"/>
      <c r="T206" s="57"/>
      <c r="U206" s="51"/>
      <c r="V206" s="53"/>
      <c r="W206" s="53"/>
      <c r="X206" s="53"/>
      <c r="Y206" s="53"/>
      <c r="Z206" s="53"/>
      <c r="AA206" s="53"/>
      <c r="AB206" s="53"/>
      <c r="AC206" s="53"/>
      <c r="AD206" s="57"/>
      <c r="AE206" s="51"/>
      <c r="AF206" s="53"/>
      <c r="AG206" s="53"/>
      <c r="AH206" s="53"/>
      <c r="AI206" s="53"/>
      <c r="AJ206" s="53"/>
      <c r="AK206" s="53"/>
      <c r="AL206" s="53"/>
      <c r="AM206" s="53"/>
      <c r="AN206" s="57"/>
      <c r="AO206" s="51"/>
      <c r="AP206" s="53"/>
      <c r="AQ206" s="53"/>
      <c r="AR206" s="53"/>
      <c r="AS206" s="53"/>
      <c r="AT206" s="53"/>
      <c r="AU206" s="53"/>
      <c r="AV206" s="53"/>
      <c r="AW206" s="53"/>
      <c r="AX206" s="57"/>
      <c r="AY206" s="51"/>
      <c r="AZ206" s="53"/>
      <c r="BA206" s="53"/>
      <c r="BB206" s="53"/>
      <c r="BC206" s="53"/>
      <c r="BD206" s="53"/>
      <c r="BE206" s="53"/>
      <c r="BF206" s="57"/>
    </row>
    <row r="207" ht="15.75" customHeight="1">
      <c r="A207" s="61"/>
      <c r="B207" s="62"/>
      <c r="G207" s="63"/>
      <c r="H207" s="62"/>
      <c r="T207" s="63"/>
      <c r="U207" s="62"/>
      <c r="AD207" s="63"/>
      <c r="AE207" s="62"/>
      <c r="AN207" s="63"/>
      <c r="AO207" s="62"/>
      <c r="AX207" s="63"/>
      <c r="AY207" s="62"/>
      <c r="BF207" s="63"/>
    </row>
    <row r="208" ht="15.75" customHeight="1">
      <c r="A208" s="61"/>
      <c r="B208" s="62"/>
      <c r="G208" s="63"/>
      <c r="H208" s="62"/>
      <c r="T208" s="63"/>
      <c r="U208" s="62"/>
      <c r="AD208" s="63"/>
      <c r="AE208" s="62"/>
      <c r="AN208" s="63"/>
      <c r="AO208" s="62"/>
      <c r="AX208" s="63"/>
      <c r="AY208" s="62"/>
      <c r="BF208" s="63"/>
    </row>
    <row r="209" ht="15.75" customHeight="1">
      <c r="A209" s="61"/>
      <c r="B209" s="62"/>
      <c r="G209" s="63"/>
      <c r="H209" s="62"/>
      <c r="T209" s="63"/>
      <c r="U209" s="62"/>
      <c r="AD209" s="63"/>
      <c r="AE209" s="62"/>
      <c r="AN209" s="63"/>
      <c r="AO209" s="62"/>
      <c r="AX209" s="63"/>
      <c r="AY209" s="62"/>
      <c r="BF209" s="63"/>
    </row>
    <row r="210" ht="15.75" customHeight="1">
      <c r="A210" s="61"/>
      <c r="B210" s="62"/>
      <c r="G210" s="63"/>
      <c r="H210" s="62"/>
      <c r="T210" s="63"/>
      <c r="U210" s="62"/>
      <c r="AD210" s="63"/>
      <c r="AE210" s="62"/>
      <c r="AN210" s="63"/>
      <c r="AO210" s="62"/>
      <c r="AX210" s="63"/>
      <c r="AY210" s="62"/>
      <c r="BF210" s="63"/>
    </row>
    <row r="211" ht="15.75" customHeight="1">
      <c r="A211" s="61"/>
      <c r="B211" s="62"/>
      <c r="G211" s="63"/>
      <c r="H211" s="62"/>
      <c r="T211" s="63"/>
      <c r="U211" s="62"/>
      <c r="AD211" s="63"/>
      <c r="AE211" s="62"/>
      <c r="AN211" s="63"/>
      <c r="AO211" s="62"/>
      <c r="AX211" s="63"/>
      <c r="AY211" s="62"/>
      <c r="BF211" s="63"/>
    </row>
    <row r="212" ht="15.75" customHeight="1">
      <c r="A212" s="61"/>
      <c r="B212" s="62"/>
      <c r="G212" s="63"/>
      <c r="H212" s="62"/>
      <c r="T212" s="63"/>
      <c r="U212" s="62"/>
      <c r="AD212" s="63"/>
      <c r="AE212" s="62"/>
      <c r="AN212" s="63"/>
      <c r="AO212" s="62"/>
      <c r="AX212" s="63"/>
      <c r="AY212" s="62"/>
      <c r="BF212" s="63"/>
    </row>
    <row r="213" ht="15.75" customHeight="1">
      <c r="A213" s="61"/>
      <c r="B213" s="62"/>
      <c r="G213" s="63"/>
      <c r="H213" s="62"/>
      <c r="T213" s="63"/>
      <c r="U213" s="62"/>
      <c r="AD213" s="63"/>
      <c r="AE213" s="62"/>
      <c r="AN213" s="63"/>
      <c r="AO213" s="62"/>
      <c r="AX213" s="63"/>
      <c r="AY213" s="62"/>
      <c r="BF213" s="63"/>
    </row>
    <row r="214" ht="15.75" customHeight="1">
      <c r="A214" s="61"/>
      <c r="B214" s="62"/>
      <c r="G214" s="63"/>
      <c r="H214" s="62"/>
      <c r="T214" s="63"/>
      <c r="U214" s="62"/>
      <c r="AD214" s="63"/>
      <c r="AE214" s="62"/>
      <c r="AN214" s="63"/>
      <c r="AO214" s="62"/>
      <c r="AX214" s="63"/>
      <c r="AY214" s="62"/>
      <c r="BF214" s="63"/>
    </row>
    <row r="215" ht="15.75" customHeight="1">
      <c r="A215" s="61"/>
      <c r="B215" s="62"/>
      <c r="G215" s="63"/>
      <c r="H215" s="62"/>
      <c r="T215" s="63"/>
      <c r="U215" s="62"/>
      <c r="AD215" s="63"/>
      <c r="AE215" s="62"/>
      <c r="AN215" s="63"/>
      <c r="AO215" s="62"/>
      <c r="AX215" s="63"/>
      <c r="AY215" s="62"/>
      <c r="BF215" s="63"/>
    </row>
    <row r="216" ht="15.75" customHeight="1">
      <c r="A216" s="69"/>
      <c r="B216" s="70"/>
      <c r="C216" s="72"/>
      <c r="D216" s="72"/>
      <c r="E216" s="72"/>
      <c r="F216" s="72"/>
      <c r="G216" s="73"/>
      <c r="H216" s="70"/>
      <c r="I216" s="72"/>
      <c r="J216" s="72"/>
      <c r="K216" s="72"/>
      <c r="L216" s="72"/>
      <c r="M216" s="72"/>
      <c r="N216" s="72"/>
      <c r="O216" s="72"/>
      <c r="P216" s="72"/>
      <c r="Q216" s="72"/>
      <c r="R216" s="72"/>
      <c r="S216" s="72"/>
      <c r="T216" s="73"/>
      <c r="U216" s="70"/>
      <c r="V216" s="72"/>
      <c r="W216" s="72"/>
      <c r="X216" s="72"/>
      <c r="Y216" s="72"/>
      <c r="Z216" s="72"/>
      <c r="AA216" s="72"/>
      <c r="AB216" s="72"/>
      <c r="AC216" s="72"/>
      <c r="AD216" s="73"/>
      <c r="AE216" s="70"/>
      <c r="AF216" s="72"/>
      <c r="AG216" s="72"/>
      <c r="AH216" s="72"/>
      <c r="AI216" s="72"/>
      <c r="AJ216" s="72"/>
      <c r="AK216" s="72"/>
      <c r="AL216" s="72"/>
      <c r="AM216" s="72"/>
      <c r="AN216" s="73"/>
      <c r="AO216" s="70"/>
      <c r="AP216" s="72"/>
      <c r="AQ216" s="72"/>
      <c r="AR216" s="72"/>
      <c r="AS216" s="72"/>
      <c r="AT216" s="72"/>
      <c r="AU216" s="72"/>
      <c r="AV216" s="72"/>
      <c r="AW216" s="72"/>
      <c r="AX216" s="73"/>
      <c r="AY216" s="70"/>
      <c r="AZ216" s="72"/>
      <c r="BA216" s="72"/>
      <c r="BB216" s="72"/>
      <c r="BC216" s="72"/>
      <c r="BD216" s="72"/>
      <c r="BE216" s="72"/>
      <c r="BF216" s="73"/>
    </row>
    <row r="217" ht="15.75" customHeight="1">
      <c r="A217" s="48"/>
      <c r="B217" s="51"/>
      <c r="C217" s="53"/>
      <c r="D217" s="53"/>
      <c r="E217" s="53"/>
      <c r="F217" s="53"/>
      <c r="G217" s="57"/>
      <c r="H217" s="51"/>
      <c r="I217" s="53"/>
      <c r="J217" s="53"/>
      <c r="K217" s="53"/>
      <c r="L217" s="53"/>
      <c r="M217" s="53"/>
      <c r="N217" s="53"/>
      <c r="O217" s="53"/>
      <c r="P217" s="53"/>
      <c r="Q217" s="53"/>
      <c r="R217" s="53"/>
      <c r="S217" s="53"/>
      <c r="T217" s="57"/>
      <c r="U217" s="51"/>
      <c r="V217" s="53"/>
      <c r="W217" s="53"/>
      <c r="X217" s="53"/>
      <c r="Y217" s="53"/>
      <c r="Z217" s="53"/>
      <c r="AA217" s="53"/>
      <c r="AB217" s="53"/>
      <c r="AC217" s="53"/>
      <c r="AD217" s="57"/>
      <c r="AE217" s="51"/>
      <c r="AF217" s="53"/>
      <c r="AG217" s="53"/>
      <c r="AH217" s="53"/>
      <c r="AI217" s="53"/>
      <c r="AJ217" s="53"/>
      <c r="AK217" s="53"/>
      <c r="AL217" s="53"/>
      <c r="AM217" s="53"/>
      <c r="AN217" s="57"/>
      <c r="AO217" s="51"/>
      <c r="AP217" s="53"/>
      <c r="AQ217" s="53"/>
      <c r="AR217" s="53"/>
      <c r="AS217" s="53"/>
      <c r="AT217" s="53"/>
      <c r="AU217" s="53"/>
      <c r="AV217" s="53"/>
      <c r="AW217" s="53"/>
      <c r="AX217" s="57"/>
      <c r="AY217" s="51"/>
      <c r="AZ217" s="53"/>
      <c r="BA217" s="53"/>
      <c r="BB217" s="53"/>
      <c r="BC217" s="53"/>
      <c r="BD217" s="53"/>
      <c r="BE217" s="53"/>
      <c r="BF217" s="57"/>
    </row>
    <row r="218" ht="15.75" customHeight="1">
      <c r="A218" s="61"/>
      <c r="B218" s="62"/>
      <c r="G218" s="63"/>
      <c r="H218" s="62"/>
      <c r="T218" s="63"/>
      <c r="U218" s="62"/>
      <c r="AD218" s="63"/>
      <c r="AE218" s="62"/>
      <c r="AN218" s="63"/>
      <c r="AO218" s="62"/>
      <c r="AX218" s="63"/>
      <c r="AY218" s="62"/>
      <c r="BF218" s="63"/>
    </row>
    <row r="219" ht="15.75" customHeight="1">
      <c r="A219" s="61"/>
      <c r="B219" s="62"/>
      <c r="G219" s="63"/>
      <c r="H219" s="62"/>
      <c r="T219" s="63"/>
      <c r="U219" s="62"/>
      <c r="AD219" s="63"/>
      <c r="AE219" s="62"/>
      <c r="AN219" s="63"/>
      <c r="AO219" s="62"/>
      <c r="AX219" s="63"/>
      <c r="AY219" s="62"/>
      <c r="BF219" s="63"/>
    </row>
    <row r="220" ht="15.75" customHeight="1">
      <c r="A220" s="61"/>
      <c r="B220" s="62"/>
      <c r="G220" s="63"/>
      <c r="H220" s="62"/>
      <c r="T220" s="63"/>
      <c r="U220" s="62"/>
      <c r="AD220" s="63"/>
      <c r="AE220" s="62"/>
      <c r="AN220" s="63"/>
      <c r="AO220" s="62"/>
      <c r="AX220" s="63"/>
      <c r="AY220" s="62"/>
      <c r="BF220" s="63"/>
    </row>
    <row r="221" ht="15.75" customHeight="1">
      <c r="A221" s="61"/>
      <c r="B221" s="62"/>
      <c r="G221" s="63"/>
      <c r="H221" s="62"/>
      <c r="T221" s="63"/>
      <c r="U221" s="62"/>
      <c r="AD221" s="63"/>
      <c r="AE221" s="62"/>
      <c r="AN221" s="63"/>
      <c r="AO221" s="62"/>
      <c r="AX221" s="63"/>
      <c r="AY221" s="62"/>
      <c r="BF221" s="63"/>
    </row>
    <row r="222" ht="15.75" customHeight="1">
      <c r="A222" s="61"/>
      <c r="B222" s="62"/>
      <c r="G222" s="63"/>
      <c r="H222" s="62"/>
      <c r="T222" s="63"/>
      <c r="U222" s="62"/>
      <c r="AD222" s="63"/>
      <c r="AE222" s="62"/>
      <c r="AN222" s="63"/>
      <c r="AO222" s="62"/>
      <c r="AX222" s="63"/>
      <c r="AY222" s="62"/>
      <c r="BF222" s="63"/>
    </row>
    <row r="223" ht="15.75" customHeight="1">
      <c r="A223" s="61"/>
      <c r="B223" s="62"/>
      <c r="G223" s="63"/>
      <c r="H223" s="62"/>
      <c r="T223" s="63"/>
      <c r="U223" s="62"/>
      <c r="AD223" s="63"/>
      <c r="AE223" s="62"/>
      <c r="AN223" s="63"/>
      <c r="AO223" s="62"/>
      <c r="AX223" s="63"/>
      <c r="AY223" s="62"/>
      <c r="BF223" s="63"/>
    </row>
    <row r="224" ht="15.75" customHeight="1">
      <c r="A224" s="61"/>
      <c r="B224" s="62"/>
      <c r="G224" s="63"/>
      <c r="H224" s="62"/>
      <c r="T224" s="63"/>
      <c r="U224" s="62"/>
      <c r="AD224" s="63"/>
      <c r="AE224" s="62"/>
      <c r="AN224" s="63"/>
      <c r="AO224" s="62"/>
      <c r="AX224" s="63"/>
      <c r="AY224" s="62"/>
      <c r="BF224" s="63"/>
    </row>
    <row r="225" ht="15.75" customHeight="1">
      <c r="A225" s="61"/>
      <c r="B225" s="62"/>
      <c r="G225" s="63"/>
      <c r="H225" s="62"/>
      <c r="T225" s="63"/>
      <c r="U225" s="62"/>
      <c r="AD225" s="63"/>
      <c r="AE225" s="62"/>
      <c r="AN225" s="63"/>
      <c r="AO225" s="62"/>
      <c r="AX225" s="63"/>
      <c r="AY225" s="62"/>
      <c r="BF225" s="63"/>
    </row>
    <row r="226" ht="15.75" customHeight="1">
      <c r="A226" s="61"/>
      <c r="B226" s="62"/>
      <c r="G226" s="63"/>
      <c r="H226" s="62"/>
      <c r="T226" s="63"/>
      <c r="U226" s="62"/>
      <c r="AD226" s="63"/>
      <c r="AE226" s="62"/>
      <c r="AN226" s="63"/>
      <c r="AO226" s="62"/>
      <c r="AX226" s="63"/>
      <c r="AY226" s="62"/>
      <c r="BF226" s="63"/>
    </row>
    <row r="227" ht="15.75" customHeight="1">
      <c r="A227" s="69"/>
      <c r="B227" s="70"/>
      <c r="C227" s="72"/>
      <c r="D227" s="72"/>
      <c r="E227" s="72"/>
      <c r="F227" s="72"/>
      <c r="G227" s="73"/>
      <c r="H227" s="70"/>
      <c r="I227" s="72"/>
      <c r="J227" s="72"/>
      <c r="K227" s="72"/>
      <c r="L227" s="72"/>
      <c r="M227" s="72"/>
      <c r="N227" s="72"/>
      <c r="O227" s="72"/>
      <c r="P227" s="72"/>
      <c r="Q227" s="72"/>
      <c r="R227" s="72"/>
      <c r="S227" s="72"/>
      <c r="T227" s="73"/>
      <c r="U227" s="70"/>
      <c r="V227" s="72"/>
      <c r="W227" s="72"/>
      <c r="X227" s="72"/>
      <c r="Y227" s="72"/>
      <c r="Z227" s="72"/>
      <c r="AA227" s="72"/>
      <c r="AB227" s="72"/>
      <c r="AC227" s="72"/>
      <c r="AD227" s="73"/>
      <c r="AE227" s="70"/>
      <c r="AF227" s="72"/>
      <c r="AG227" s="72"/>
      <c r="AH227" s="72"/>
      <c r="AI227" s="72"/>
      <c r="AJ227" s="72"/>
      <c r="AK227" s="72"/>
      <c r="AL227" s="72"/>
      <c r="AM227" s="72"/>
      <c r="AN227" s="73"/>
      <c r="AO227" s="70"/>
      <c r="AP227" s="72"/>
      <c r="AQ227" s="72"/>
      <c r="AR227" s="72"/>
      <c r="AS227" s="72"/>
      <c r="AT227" s="72"/>
      <c r="AU227" s="72"/>
      <c r="AV227" s="72"/>
      <c r="AW227" s="72"/>
      <c r="AX227" s="73"/>
      <c r="AY227" s="70"/>
      <c r="AZ227" s="72"/>
      <c r="BA227" s="72"/>
      <c r="BB227" s="72"/>
      <c r="BC227" s="72"/>
      <c r="BD227" s="72"/>
      <c r="BE227" s="72"/>
      <c r="BF227" s="73"/>
    </row>
    <row r="228" ht="15.75" customHeight="1">
      <c r="A228" s="48"/>
      <c r="B228" s="51"/>
      <c r="C228" s="53"/>
      <c r="D228" s="53"/>
      <c r="E228" s="53"/>
      <c r="F228" s="53"/>
      <c r="G228" s="57"/>
      <c r="H228" s="51"/>
      <c r="I228" s="53"/>
      <c r="J228" s="53"/>
      <c r="K228" s="53"/>
      <c r="L228" s="53"/>
      <c r="M228" s="53"/>
      <c r="N228" s="53"/>
      <c r="O228" s="53"/>
      <c r="P228" s="53"/>
      <c r="Q228" s="53"/>
      <c r="R228" s="53"/>
      <c r="S228" s="53"/>
      <c r="T228" s="57"/>
      <c r="U228" s="51"/>
      <c r="V228" s="53"/>
      <c r="W228" s="53"/>
      <c r="X228" s="53"/>
      <c r="Y228" s="53"/>
      <c r="Z228" s="53"/>
      <c r="AA228" s="53"/>
      <c r="AB228" s="53"/>
      <c r="AC228" s="53"/>
      <c r="AD228" s="57"/>
      <c r="AE228" s="51"/>
      <c r="AF228" s="53"/>
      <c r="AG228" s="53"/>
      <c r="AH228" s="53"/>
      <c r="AI228" s="53"/>
      <c r="AJ228" s="53"/>
      <c r="AK228" s="53"/>
      <c r="AL228" s="53"/>
      <c r="AM228" s="53"/>
      <c r="AN228" s="57"/>
      <c r="AO228" s="51"/>
      <c r="AP228" s="53"/>
      <c r="AQ228" s="53"/>
      <c r="AR228" s="53"/>
      <c r="AS228" s="53"/>
      <c r="AT228" s="53"/>
      <c r="AU228" s="53"/>
      <c r="AV228" s="53"/>
      <c r="AW228" s="53"/>
      <c r="AX228" s="57"/>
      <c r="AY228" s="51"/>
      <c r="AZ228" s="53"/>
      <c r="BA228" s="53"/>
      <c r="BB228" s="53"/>
      <c r="BC228" s="53"/>
      <c r="BD228" s="53"/>
      <c r="BE228" s="53"/>
      <c r="BF228" s="57"/>
    </row>
    <row r="229" ht="15.75" customHeight="1">
      <c r="A229" s="61"/>
      <c r="B229" s="62"/>
      <c r="G229" s="63"/>
      <c r="H229" s="62"/>
      <c r="T229" s="63"/>
      <c r="U229" s="62"/>
      <c r="AD229" s="63"/>
      <c r="AE229" s="62"/>
      <c r="AN229" s="63"/>
      <c r="AO229" s="62"/>
      <c r="AX229" s="63"/>
      <c r="AY229" s="62"/>
      <c r="BF229" s="63"/>
    </row>
    <row r="230" ht="15.75" customHeight="1">
      <c r="A230" s="69"/>
      <c r="B230" s="70"/>
      <c r="C230" s="72"/>
      <c r="D230" s="72"/>
      <c r="E230" s="72"/>
      <c r="F230" s="72"/>
      <c r="G230" s="73"/>
      <c r="H230" s="70"/>
      <c r="I230" s="72"/>
      <c r="J230" s="72"/>
      <c r="K230" s="72"/>
      <c r="L230" s="72"/>
      <c r="M230" s="72"/>
      <c r="N230" s="72"/>
      <c r="O230" s="72"/>
      <c r="P230" s="72"/>
      <c r="Q230" s="72"/>
      <c r="R230" s="72"/>
      <c r="S230" s="72"/>
      <c r="T230" s="73"/>
      <c r="U230" s="70"/>
      <c r="V230" s="72"/>
      <c r="W230" s="72"/>
      <c r="X230" s="72"/>
      <c r="Y230" s="72"/>
      <c r="Z230" s="72"/>
      <c r="AA230" s="72"/>
      <c r="AB230" s="72"/>
      <c r="AC230" s="72"/>
      <c r="AD230" s="73"/>
      <c r="AE230" s="70"/>
      <c r="AF230" s="72"/>
      <c r="AG230" s="72"/>
      <c r="AH230" s="72"/>
      <c r="AI230" s="72"/>
      <c r="AJ230" s="72"/>
      <c r="AK230" s="72"/>
      <c r="AL230" s="72"/>
      <c r="AM230" s="72"/>
      <c r="AN230" s="73"/>
      <c r="AO230" s="70"/>
      <c r="AP230" s="72"/>
      <c r="AQ230" s="72"/>
      <c r="AR230" s="72"/>
      <c r="AS230" s="72"/>
      <c r="AT230" s="72"/>
      <c r="AU230" s="72"/>
      <c r="AV230" s="72"/>
      <c r="AW230" s="72"/>
      <c r="AX230" s="73"/>
      <c r="AY230" s="70"/>
      <c r="AZ230" s="72"/>
      <c r="BA230" s="72"/>
      <c r="BB230" s="72"/>
      <c r="BC230" s="72"/>
      <c r="BD230" s="72"/>
      <c r="BE230" s="72"/>
      <c r="BF230" s="7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0">
    <mergeCell ref="A173:A183"/>
    <mergeCell ref="B184:G194"/>
    <mergeCell ref="H184:T194"/>
    <mergeCell ref="U184:AD194"/>
    <mergeCell ref="AE184:AN194"/>
    <mergeCell ref="AO184:AX194"/>
    <mergeCell ref="AY184:BF194"/>
    <mergeCell ref="A184:A194"/>
    <mergeCell ref="B195:G205"/>
    <mergeCell ref="H195:T205"/>
    <mergeCell ref="U195:AD205"/>
    <mergeCell ref="AE195:AN205"/>
    <mergeCell ref="AO195:AX205"/>
    <mergeCell ref="AY195:BF205"/>
    <mergeCell ref="A195:A205"/>
    <mergeCell ref="B206:G216"/>
    <mergeCell ref="H206:T216"/>
    <mergeCell ref="U206:AD216"/>
    <mergeCell ref="AE206:AN216"/>
    <mergeCell ref="AO206:AX216"/>
    <mergeCell ref="AY206:BF216"/>
    <mergeCell ref="A206:A216"/>
    <mergeCell ref="B217:G227"/>
    <mergeCell ref="H217:T227"/>
    <mergeCell ref="U217:AD227"/>
    <mergeCell ref="AE217:AN227"/>
    <mergeCell ref="AO217:AX227"/>
    <mergeCell ref="AY217:BF227"/>
    <mergeCell ref="AO2:AU2"/>
    <mergeCell ref="AO3:AU3"/>
    <mergeCell ref="AO7:AX7"/>
    <mergeCell ref="AY7:BF7"/>
    <mergeCell ref="C5:BF5"/>
    <mergeCell ref="U6:AN6"/>
    <mergeCell ref="AO6:AX6"/>
    <mergeCell ref="AY6:BF6"/>
    <mergeCell ref="J1:AW1"/>
    <mergeCell ref="C2:J2"/>
    <mergeCell ref="K2:S2"/>
    <mergeCell ref="X2:AI2"/>
    <mergeCell ref="AV2:BF2"/>
    <mergeCell ref="K3:S3"/>
    <mergeCell ref="AV3:BF3"/>
    <mergeCell ref="C3:J3"/>
    <mergeCell ref="A6:G6"/>
    <mergeCell ref="H6:T6"/>
    <mergeCell ref="B7:G7"/>
    <mergeCell ref="H7:T7"/>
    <mergeCell ref="U7:AD7"/>
    <mergeCell ref="AE7:AN7"/>
    <mergeCell ref="A5:B5"/>
    <mergeCell ref="B8:G18"/>
    <mergeCell ref="H8:T18"/>
    <mergeCell ref="U8:AD18"/>
    <mergeCell ref="AE8:AN18"/>
    <mergeCell ref="AO8:AX18"/>
    <mergeCell ref="AY8:BF18"/>
    <mergeCell ref="A8:A18"/>
    <mergeCell ref="B19:G29"/>
    <mergeCell ref="H19:T29"/>
    <mergeCell ref="U19:AD29"/>
    <mergeCell ref="AE19:AN29"/>
    <mergeCell ref="AO19:AX29"/>
    <mergeCell ref="AY19:BF29"/>
    <mergeCell ref="A217:A227"/>
    <mergeCell ref="A228:A230"/>
    <mergeCell ref="B228:G230"/>
    <mergeCell ref="H228:T230"/>
    <mergeCell ref="U228:AD230"/>
    <mergeCell ref="AE228:AN230"/>
    <mergeCell ref="AO228:AX230"/>
    <mergeCell ref="AY228:BF230"/>
    <mergeCell ref="A19:A29"/>
    <mergeCell ref="B30:G40"/>
    <mergeCell ref="H30:T40"/>
    <mergeCell ref="U30:AD40"/>
    <mergeCell ref="AE30:AN40"/>
    <mergeCell ref="AO30:AX40"/>
    <mergeCell ref="AY30:BF40"/>
    <mergeCell ref="A30:A40"/>
    <mergeCell ref="B41:G51"/>
    <mergeCell ref="H41:T51"/>
    <mergeCell ref="U41:AD51"/>
    <mergeCell ref="AE41:AN51"/>
    <mergeCell ref="AO41:AX51"/>
    <mergeCell ref="AY41:BF51"/>
    <mergeCell ref="A41:A51"/>
    <mergeCell ref="B52:G62"/>
    <mergeCell ref="H52:T62"/>
    <mergeCell ref="U52:AD62"/>
    <mergeCell ref="AE52:AN62"/>
    <mergeCell ref="AO52:AX62"/>
    <mergeCell ref="AY52:BF62"/>
    <mergeCell ref="A52:A62"/>
    <mergeCell ref="B63:G73"/>
    <mergeCell ref="H63:T73"/>
    <mergeCell ref="U63:AD73"/>
    <mergeCell ref="AE63:AN73"/>
    <mergeCell ref="AO63:AX73"/>
    <mergeCell ref="AY63:BF73"/>
    <mergeCell ref="A63:A73"/>
    <mergeCell ref="B74:G84"/>
    <mergeCell ref="H74:T84"/>
    <mergeCell ref="U74:AD84"/>
    <mergeCell ref="AE74:AN84"/>
    <mergeCell ref="AO74:AX84"/>
    <mergeCell ref="AY74:BF84"/>
    <mergeCell ref="A74:A84"/>
    <mergeCell ref="B85:G95"/>
    <mergeCell ref="H85:T95"/>
    <mergeCell ref="U85:AD95"/>
    <mergeCell ref="AE85:AN95"/>
    <mergeCell ref="AO85:AX95"/>
    <mergeCell ref="AY85:BF95"/>
    <mergeCell ref="A85:A95"/>
    <mergeCell ref="B96:G106"/>
    <mergeCell ref="H96:T106"/>
    <mergeCell ref="U96:AD106"/>
    <mergeCell ref="AE96:AN106"/>
    <mergeCell ref="AO96:AX106"/>
    <mergeCell ref="AY96:BF106"/>
    <mergeCell ref="A96:A106"/>
    <mergeCell ref="B107:G117"/>
    <mergeCell ref="H107:T117"/>
    <mergeCell ref="U107:AD117"/>
    <mergeCell ref="AE107:AN117"/>
    <mergeCell ref="AO107:AX117"/>
    <mergeCell ref="AY107:BF117"/>
    <mergeCell ref="A107:A117"/>
    <mergeCell ref="B118:G128"/>
    <mergeCell ref="H118:T128"/>
    <mergeCell ref="U118:AD128"/>
    <mergeCell ref="AE118:AN128"/>
    <mergeCell ref="AO118:AX128"/>
    <mergeCell ref="AY118:BF128"/>
    <mergeCell ref="A118:A128"/>
    <mergeCell ref="B129:G139"/>
    <mergeCell ref="H129:T139"/>
    <mergeCell ref="U129:AD139"/>
    <mergeCell ref="AE129:AN139"/>
    <mergeCell ref="AO129:AX139"/>
    <mergeCell ref="AY129:BF139"/>
    <mergeCell ref="A129:A139"/>
    <mergeCell ref="B140:G150"/>
    <mergeCell ref="H140:T150"/>
    <mergeCell ref="U140:AD150"/>
    <mergeCell ref="AE140:AN150"/>
    <mergeCell ref="AO140:AX150"/>
    <mergeCell ref="AY140:BF150"/>
    <mergeCell ref="A140:A150"/>
    <mergeCell ref="B151:G161"/>
    <mergeCell ref="H151:T161"/>
    <mergeCell ref="U151:AD161"/>
    <mergeCell ref="AE151:AN161"/>
    <mergeCell ref="AO151:AX161"/>
    <mergeCell ref="AY151:BF161"/>
    <mergeCell ref="A151:A161"/>
    <mergeCell ref="B162:G172"/>
    <mergeCell ref="H162:T172"/>
    <mergeCell ref="U162:AD172"/>
    <mergeCell ref="AE162:AN172"/>
    <mergeCell ref="AO162:AX172"/>
    <mergeCell ref="AY162:BF172"/>
    <mergeCell ref="A162:A172"/>
    <mergeCell ref="B173:G183"/>
    <mergeCell ref="H173:T183"/>
    <mergeCell ref="U173:AD183"/>
    <mergeCell ref="AE173:AN183"/>
    <mergeCell ref="AO173:AX183"/>
    <mergeCell ref="AY173:BF18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5</v>
      </c>
      <c r="B5" s="14"/>
      <c r="C5" s="11" t="s">
        <v>8</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2.75" customHeight="1">
      <c r="A6" s="18" t="s">
        <v>10</v>
      </c>
      <c r="B6" s="20"/>
      <c r="C6" s="20"/>
      <c r="D6" s="20"/>
      <c r="E6" s="20"/>
      <c r="F6" s="20"/>
      <c r="G6" s="20"/>
      <c r="H6" s="20"/>
      <c r="I6" s="20"/>
      <c r="J6" s="24"/>
      <c r="K6" s="26" t="s">
        <v>12</v>
      </c>
      <c r="L6" s="20"/>
      <c r="M6" s="20"/>
      <c r="N6" s="27"/>
      <c r="O6" s="29" t="s">
        <v>14</v>
      </c>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3"/>
    </row>
    <row r="7" ht="12.75" customHeight="1">
      <c r="A7" s="39" t="s">
        <v>19</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5"/>
    </row>
    <row r="8" ht="12.75" customHeight="1">
      <c r="A8" s="47" t="s">
        <v>25</v>
      </c>
      <c r="B8" s="40"/>
      <c r="C8" s="40"/>
      <c r="D8" s="40"/>
      <c r="E8" s="40"/>
      <c r="F8" s="40"/>
      <c r="G8" s="40"/>
      <c r="H8" s="40"/>
      <c r="I8" s="40"/>
      <c r="J8" s="49"/>
      <c r="K8" s="50"/>
      <c r="L8" s="40"/>
      <c r="M8" s="40"/>
      <c r="N8" s="52"/>
      <c r="O8" s="54"/>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5"/>
    </row>
    <row r="9" ht="12.75" customHeight="1">
      <c r="A9" s="47" t="s">
        <v>27</v>
      </c>
      <c r="B9" s="40"/>
      <c r="C9" s="40"/>
      <c r="D9" s="40"/>
      <c r="E9" s="40"/>
      <c r="F9" s="40"/>
      <c r="G9" s="40"/>
      <c r="H9" s="40"/>
      <c r="I9" s="40"/>
      <c r="J9" s="49"/>
      <c r="K9" s="50"/>
      <c r="L9" s="40"/>
      <c r="M9" s="40"/>
      <c r="N9" s="52"/>
      <c r="O9" s="54"/>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5"/>
    </row>
    <row r="10" ht="12.75" customHeight="1">
      <c r="A10" s="47" t="s">
        <v>28</v>
      </c>
      <c r="B10" s="40"/>
      <c r="C10" s="40"/>
      <c r="D10" s="40"/>
      <c r="E10" s="40"/>
      <c r="F10" s="40"/>
      <c r="G10" s="40"/>
      <c r="H10" s="40"/>
      <c r="I10" s="40"/>
      <c r="J10" s="49"/>
      <c r="K10" s="50"/>
      <c r="L10" s="40"/>
      <c r="M10" s="40"/>
      <c r="N10" s="52"/>
      <c r="O10" s="54"/>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5"/>
    </row>
    <row r="11" ht="12.75" customHeight="1">
      <c r="A11" s="47" t="s">
        <v>29</v>
      </c>
      <c r="B11" s="40"/>
      <c r="C11" s="40"/>
      <c r="D11" s="40"/>
      <c r="E11" s="40"/>
      <c r="F11" s="40"/>
      <c r="G11" s="40"/>
      <c r="H11" s="40"/>
      <c r="I11" s="40"/>
      <c r="J11" s="49"/>
      <c r="K11" s="50"/>
      <c r="L11" s="40"/>
      <c r="M11" s="40"/>
      <c r="N11" s="52"/>
      <c r="O11" s="54"/>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5"/>
    </row>
    <row r="12" ht="12.75" customHeight="1">
      <c r="A12" s="47" t="s">
        <v>31</v>
      </c>
      <c r="B12" s="40"/>
      <c r="C12" s="40"/>
      <c r="D12" s="40"/>
      <c r="E12" s="40"/>
      <c r="F12" s="40"/>
      <c r="G12" s="40"/>
      <c r="H12" s="40"/>
      <c r="I12" s="40"/>
      <c r="J12" s="49"/>
      <c r="K12" s="50"/>
      <c r="L12" s="40"/>
      <c r="M12" s="40"/>
      <c r="N12" s="52"/>
      <c r="O12" s="54"/>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5"/>
    </row>
    <row r="13" ht="12.75" customHeight="1">
      <c r="A13" s="47" t="s">
        <v>33</v>
      </c>
      <c r="B13" s="40"/>
      <c r="C13" s="40"/>
      <c r="D13" s="40"/>
      <c r="E13" s="40"/>
      <c r="F13" s="40"/>
      <c r="G13" s="40"/>
      <c r="H13" s="40"/>
      <c r="I13" s="40"/>
      <c r="J13" s="49"/>
      <c r="K13" s="50"/>
      <c r="L13" s="40"/>
      <c r="M13" s="40"/>
      <c r="N13" s="52"/>
      <c r="O13" s="54"/>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5"/>
    </row>
    <row r="14" ht="12.75" customHeight="1">
      <c r="A14" s="47" t="s">
        <v>39</v>
      </c>
      <c r="B14" s="40"/>
      <c r="C14" s="40"/>
      <c r="D14" s="40"/>
      <c r="E14" s="40"/>
      <c r="F14" s="40"/>
      <c r="G14" s="40"/>
      <c r="H14" s="40"/>
      <c r="I14" s="40"/>
      <c r="J14" s="49"/>
      <c r="K14" s="50"/>
      <c r="L14" s="40"/>
      <c r="M14" s="40"/>
      <c r="N14" s="52"/>
      <c r="O14" s="54"/>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5"/>
    </row>
    <row r="15" ht="12.75" customHeight="1">
      <c r="A15" s="47" t="s">
        <v>44</v>
      </c>
      <c r="B15" s="40"/>
      <c r="C15" s="40"/>
      <c r="D15" s="40"/>
      <c r="E15" s="40"/>
      <c r="F15" s="40"/>
      <c r="G15" s="40"/>
      <c r="H15" s="40"/>
      <c r="I15" s="40"/>
      <c r="J15" s="49"/>
      <c r="K15" s="50"/>
      <c r="L15" s="40"/>
      <c r="M15" s="40"/>
      <c r="N15" s="52"/>
      <c r="O15" s="54"/>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5"/>
    </row>
    <row r="16" ht="12.75" customHeight="1">
      <c r="A16" s="47" t="s">
        <v>45</v>
      </c>
      <c r="B16" s="40"/>
      <c r="C16" s="40"/>
      <c r="D16" s="40"/>
      <c r="E16" s="40"/>
      <c r="F16" s="40"/>
      <c r="G16" s="40"/>
      <c r="H16" s="40"/>
      <c r="I16" s="40"/>
      <c r="J16" s="49"/>
      <c r="K16" s="50"/>
      <c r="L16" s="40"/>
      <c r="M16" s="40"/>
      <c r="N16" s="52"/>
      <c r="O16" s="54"/>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5"/>
    </row>
    <row r="17" ht="41.25" customHeight="1">
      <c r="A17" s="47" t="s">
        <v>46</v>
      </c>
      <c r="B17" s="40"/>
      <c r="C17" s="40"/>
      <c r="D17" s="40"/>
      <c r="E17" s="40"/>
      <c r="F17" s="40"/>
      <c r="G17" s="40"/>
      <c r="H17" s="40"/>
      <c r="I17" s="40"/>
      <c r="J17" s="49"/>
      <c r="K17" s="50"/>
      <c r="L17" s="40"/>
      <c r="M17" s="40"/>
      <c r="N17" s="52"/>
      <c r="O17" s="5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5"/>
    </row>
    <row r="18" ht="12.75" customHeight="1">
      <c r="A18" s="75" t="s">
        <v>48</v>
      </c>
      <c r="B18" s="77"/>
      <c r="C18" s="77"/>
      <c r="D18" s="77"/>
      <c r="E18" s="77"/>
      <c r="F18" s="77"/>
      <c r="G18" s="77"/>
      <c r="H18" s="77"/>
      <c r="I18" s="77"/>
      <c r="J18" s="78"/>
      <c r="K18" s="80" t="s">
        <v>53</v>
      </c>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81"/>
    </row>
    <row r="19" ht="12.75" customHeight="1">
      <c r="A19" s="82"/>
      <c r="B19" s="83"/>
      <c r="C19" s="83"/>
      <c r="D19" s="83"/>
      <c r="E19" s="83"/>
      <c r="F19" s="83"/>
      <c r="G19" s="83"/>
      <c r="H19" s="83"/>
      <c r="I19" s="83"/>
      <c r="J19" s="84"/>
      <c r="K19" s="85"/>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7"/>
    </row>
    <row r="20" ht="12.75" customHeight="1">
      <c r="A20" s="39" t="s">
        <v>56</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5"/>
    </row>
    <row r="21" ht="12.75" customHeight="1">
      <c r="A21" s="47" t="s">
        <v>57</v>
      </c>
      <c r="B21" s="40"/>
      <c r="C21" s="40"/>
      <c r="D21" s="40"/>
      <c r="E21" s="40"/>
      <c r="F21" s="40"/>
      <c r="G21" s="40"/>
      <c r="H21" s="40"/>
      <c r="I21" s="40"/>
      <c r="J21" s="49"/>
      <c r="K21" s="50"/>
      <c r="L21" s="40"/>
      <c r="M21" s="40"/>
      <c r="N21" s="52"/>
      <c r="O21" s="54"/>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5"/>
    </row>
    <row r="22" ht="12.75" customHeight="1">
      <c r="A22" s="47" t="s">
        <v>58</v>
      </c>
      <c r="B22" s="40"/>
      <c r="C22" s="40"/>
      <c r="D22" s="40"/>
      <c r="E22" s="40"/>
      <c r="F22" s="40"/>
      <c r="G22" s="40"/>
      <c r="H22" s="40"/>
      <c r="I22" s="40"/>
      <c r="J22" s="49"/>
      <c r="K22" s="50"/>
      <c r="L22" s="40"/>
      <c r="M22" s="40"/>
      <c r="N22" s="52"/>
      <c r="O22" s="54"/>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5"/>
    </row>
    <row r="23" ht="12.75" customHeight="1">
      <c r="A23" s="47" t="s">
        <v>60</v>
      </c>
      <c r="B23" s="40"/>
      <c r="C23" s="40"/>
      <c r="D23" s="40"/>
      <c r="E23" s="40"/>
      <c r="F23" s="40"/>
      <c r="G23" s="40"/>
      <c r="H23" s="40"/>
      <c r="I23" s="40"/>
      <c r="J23" s="49"/>
      <c r="K23" s="50"/>
      <c r="L23" s="40"/>
      <c r="M23" s="40"/>
      <c r="N23" s="52"/>
      <c r="O23" s="54"/>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5"/>
    </row>
    <row r="24" ht="12.75" customHeight="1">
      <c r="A24" s="47" t="s">
        <v>62</v>
      </c>
      <c r="B24" s="40"/>
      <c r="C24" s="40"/>
      <c r="D24" s="40"/>
      <c r="E24" s="40"/>
      <c r="F24" s="40"/>
      <c r="G24" s="40"/>
      <c r="H24" s="40"/>
      <c r="I24" s="40"/>
      <c r="J24" s="49"/>
      <c r="K24" s="50"/>
      <c r="L24" s="40"/>
      <c r="M24" s="40"/>
      <c r="N24" s="52"/>
      <c r="O24" s="54"/>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5"/>
    </row>
    <row r="25" ht="12.75" customHeight="1">
      <c r="A25" s="47" t="s">
        <v>67</v>
      </c>
      <c r="B25" s="40"/>
      <c r="C25" s="40"/>
      <c r="D25" s="40"/>
      <c r="E25" s="40"/>
      <c r="F25" s="40"/>
      <c r="G25" s="40"/>
      <c r="H25" s="40"/>
      <c r="I25" s="40"/>
      <c r="J25" s="49"/>
      <c r="K25" s="50"/>
      <c r="L25" s="40"/>
      <c r="M25" s="40"/>
      <c r="N25" s="52"/>
      <c r="O25" s="54"/>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5"/>
    </row>
    <row r="26" ht="12.75" customHeight="1">
      <c r="A26" s="47" t="s">
        <v>69</v>
      </c>
      <c r="B26" s="40"/>
      <c r="C26" s="40"/>
      <c r="D26" s="40"/>
      <c r="E26" s="40"/>
      <c r="F26" s="40"/>
      <c r="G26" s="40"/>
      <c r="H26" s="40"/>
      <c r="I26" s="40"/>
      <c r="J26" s="49"/>
      <c r="K26" s="50"/>
      <c r="L26" s="40"/>
      <c r="M26" s="40"/>
      <c r="N26" s="52"/>
      <c r="O26" s="54"/>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5"/>
    </row>
    <row r="27" ht="12.75" customHeight="1">
      <c r="A27" s="47" t="s">
        <v>70</v>
      </c>
      <c r="B27" s="40"/>
      <c r="C27" s="40"/>
      <c r="D27" s="40"/>
      <c r="E27" s="40"/>
      <c r="F27" s="40"/>
      <c r="G27" s="40"/>
      <c r="H27" s="40"/>
      <c r="I27" s="40"/>
      <c r="J27" s="49"/>
      <c r="K27" s="50"/>
      <c r="L27" s="40"/>
      <c r="M27" s="40"/>
      <c r="N27" s="52"/>
      <c r="O27" s="54"/>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5"/>
    </row>
    <row r="28" ht="12.75" customHeight="1">
      <c r="A28" s="47" t="s">
        <v>71</v>
      </c>
      <c r="B28" s="40"/>
      <c r="C28" s="40"/>
      <c r="D28" s="40"/>
      <c r="E28" s="40"/>
      <c r="F28" s="40"/>
      <c r="G28" s="40"/>
      <c r="H28" s="40"/>
      <c r="I28" s="40"/>
      <c r="J28" s="49"/>
      <c r="K28" s="50"/>
      <c r="L28" s="40"/>
      <c r="M28" s="40"/>
      <c r="N28" s="52"/>
      <c r="O28" s="54"/>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5"/>
    </row>
    <row r="29" ht="12.75" customHeight="1">
      <c r="A29" s="47" t="s">
        <v>72</v>
      </c>
      <c r="B29" s="40"/>
      <c r="C29" s="40"/>
      <c r="D29" s="40"/>
      <c r="E29" s="40"/>
      <c r="F29" s="40"/>
      <c r="G29" s="40"/>
      <c r="H29" s="40"/>
      <c r="I29" s="40"/>
      <c r="J29" s="49"/>
      <c r="K29" s="50"/>
      <c r="L29" s="40"/>
      <c r="M29" s="40"/>
      <c r="N29" s="52"/>
      <c r="O29" s="54"/>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5"/>
    </row>
    <row r="30" ht="12.75" customHeight="1">
      <c r="A30" s="47" t="s">
        <v>73</v>
      </c>
      <c r="B30" s="40"/>
      <c r="C30" s="40"/>
      <c r="D30" s="40"/>
      <c r="E30" s="40"/>
      <c r="F30" s="40"/>
      <c r="G30" s="40"/>
      <c r="H30" s="40"/>
      <c r="I30" s="40"/>
      <c r="J30" s="49"/>
      <c r="K30" s="50"/>
      <c r="L30" s="40"/>
      <c r="M30" s="40"/>
      <c r="N30" s="52"/>
      <c r="O30" s="5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5"/>
    </row>
    <row r="31" ht="12.75" customHeight="1">
      <c r="A31" s="47" t="s">
        <v>74</v>
      </c>
      <c r="B31" s="40"/>
      <c r="C31" s="40"/>
      <c r="D31" s="40"/>
      <c r="E31" s="40"/>
      <c r="F31" s="40"/>
      <c r="G31" s="40"/>
      <c r="H31" s="40"/>
      <c r="I31" s="40"/>
      <c r="J31" s="49"/>
      <c r="K31" s="50"/>
      <c r="L31" s="40"/>
      <c r="M31" s="40"/>
      <c r="N31" s="52"/>
      <c r="O31" s="54"/>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5"/>
    </row>
    <row r="32" ht="12.75" customHeight="1">
      <c r="A32" s="75" t="s">
        <v>48</v>
      </c>
      <c r="B32" s="77"/>
      <c r="C32" s="77"/>
      <c r="D32" s="77"/>
      <c r="E32" s="77"/>
      <c r="F32" s="77"/>
      <c r="G32" s="77"/>
      <c r="H32" s="77"/>
      <c r="I32" s="77"/>
      <c r="J32" s="78"/>
      <c r="K32" s="80" t="s">
        <v>53</v>
      </c>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81"/>
    </row>
    <row r="33" ht="12.75" customHeight="1">
      <c r="A33" s="82"/>
      <c r="B33" s="83"/>
      <c r="C33" s="83"/>
      <c r="D33" s="83"/>
      <c r="E33" s="83"/>
      <c r="F33" s="83"/>
      <c r="G33" s="83"/>
      <c r="H33" s="83"/>
      <c r="I33" s="83"/>
      <c r="J33" s="84"/>
      <c r="K33" s="85"/>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7"/>
    </row>
    <row r="34" ht="12.75" customHeight="1">
      <c r="A34" s="39" t="s">
        <v>76</v>
      </c>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5"/>
    </row>
    <row r="35" ht="12.75" customHeight="1">
      <c r="A35" s="47" t="s">
        <v>77</v>
      </c>
      <c r="B35" s="40"/>
      <c r="C35" s="40"/>
      <c r="D35" s="40"/>
      <c r="E35" s="40"/>
      <c r="F35" s="40"/>
      <c r="G35" s="40"/>
      <c r="H35" s="40"/>
      <c r="I35" s="40"/>
      <c r="J35" s="49"/>
      <c r="K35" s="50"/>
      <c r="L35" s="40"/>
      <c r="M35" s="40"/>
      <c r="N35" s="40"/>
      <c r="O35" s="54"/>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5"/>
    </row>
    <row r="36" ht="12.75" customHeight="1">
      <c r="A36" s="47" t="s">
        <v>79</v>
      </c>
      <c r="B36" s="40"/>
      <c r="C36" s="40"/>
      <c r="D36" s="40"/>
      <c r="E36" s="40"/>
      <c r="F36" s="40"/>
      <c r="G36" s="40"/>
      <c r="H36" s="40"/>
      <c r="I36" s="40"/>
      <c r="J36" s="49"/>
      <c r="K36" s="50"/>
      <c r="L36" s="40"/>
      <c r="M36" s="40"/>
      <c r="N36" s="40"/>
      <c r="O36" s="54"/>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5"/>
    </row>
    <row r="37" ht="12.75" customHeight="1">
      <c r="A37" s="47" t="s">
        <v>80</v>
      </c>
      <c r="B37" s="40"/>
      <c r="C37" s="40"/>
      <c r="D37" s="40"/>
      <c r="E37" s="40"/>
      <c r="F37" s="40"/>
      <c r="G37" s="40"/>
      <c r="H37" s="40"/>
      <c r="I37" s="40"/>
      <c r="J37" s="49"/>
      <c r="K37" s="50"/>
      <c r="L37" s="40"/>
      <c r="M37" s="40"/>
      <c r="N37" s="40"/>
      <c r="O37" s="54"/>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5"/>
    </row>
    <row r="38" ht="12.75" customHeight="1">
      <c r="A38" s="47" t="s">
        <v>81</v>
      </c>
      <c r="B38" s="40"/>
      <c r="C38" s="40"/>
      <c r="D38" s="40"/>
      <c r="E38" s="40"/>
      <c r="F38" s="40"/>
      <c r="G38" s="40"/>
      <c r="H38" s="40"/>
      <c r="I38" s="40"/>
      <c r="J38" s="49"/>
      <c r="K38" s="50"/>
      <c r="L38" s="40"/>
      <c r="M38" s="40"/>
      <c r="N38" s="40"/>
      <c r="O38" s="54"/>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5"/>
    </row>
    <row r="39" ht="12.75" customHeight="1">
      <c r="A39" s="47" t="s">
        <v>82</v>
      </c>
      <c r="B39" s="40"/>
      <c r="C39" s="40"/>
      <c r="D39" s="40"/>
      <c r="E39" s="40"/>
      <c r="F39" s="40"/>
      <c r="G39" s="40"/>
      <c r="H39" s="40"/>
      <c r="I39" s="40"/>
      <c r="J39" s="49"/>
      <c r="K39" s="50"/>
      <c r="L39" s="40"/>
      <c r="M39" s="40"/>
      <c r="N39" s="40"/>
      <c r="O39" s="54"/>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5"/>
    </row>
    <row r="40" ht="12.75" customHeight="1">
      <c r="A40" s="47" t="s">
        <v>84</v>
      </c>
      <c r="B40" s="40"/>
      <c r="C40" s="40"/>
      <c r="D40" s="40"/>
      <c r="E40" s="40"/>
      <c r="F40" s="40"/>
      <c r="G40" s="40"/>
      <c r="H40" s="40"/>
      <c r="I40" s="40"/>
      <c r="J40" s="49"/>
      <c r="K40" s="50"/>
      <c r="L40" s="40"/>
      <c r="M40" s="40"/>
      <c r="N40" s="40"/>
      <c r="O40" s="54"/>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5"/>
    </row>
    <row r="41" ht="12.75" customHeight="1">
      <c r="A41" s="47" t="s">
        <v>85</v>
      </c>
      <c r="B41" s="40"/>
      <c r="C41" s="40"/>
      <c r="D41" s="40"/>
      <c r="E41" s="40"/>
      <c r="F41" s="40"/>
      <c r="G41" s="40"/>
      <c r="H41" s="40"/>
      <c r="I41" s="40"/>
      <c r="J41" s="49"/>
      <c r="K41" s="50"/>
      <c r="L41" s="40"/>
      <c r="M41" s="40"/>
      <c r="N41" s="40"/>
      <c r="O41" s="54"/>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5"/>
    </row>
    <row r="42" ht="12.75" customHeight="1">
      <c r="A42" s="47" t="s">
        <v>87</v>
      </c>
      <c r="B42" s="40"/>
      <c r="C42" s="40"/>
      <c r="D42" s="40"/>
      <c r="E42" s="40"/>
      <c r="F42" s="40"/>
      <c r="G42" s="40"/>
      <c r="H42" s="40"/>
      <c r="I42" s="40"/>
      <c r="J42" s="49"/>
      <c r="K42" s="50"/>
      <c r="L42" s="40"/>
      <c r="M42" s="40"/>
      <c r="N42" s="40"/>
      <c r="O42" s="54"/>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5"/>
    </row>
    <row r="43" ht="12.75" customHeight="1">
      <c r="A43" s="47" t="s">
        <v>88</v>
      </c>
      <c r="B43" s="40"/>
      <c r="C43" s="40"/>
      <c r="D43" s="40"/>
      <c r="E43" s="40"/>
      <c r="F43" s="40"/>
      <c r="G43" s="40"/>
      <c r="H43" s="40"/>
      <c r="I43" s="40"/>
      <c r="J43" s="49"/>
      <c r="K43" s="50"/>
      <c r="L43" s="40"/>
      <c r="M43" s="40"/>
      <c r="N43" s="40"/>
      <c r="O43" s="54"/>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5"/>
    </row>
    <row r="44" ht="12.75" customHeight="1">
      <c r="A44" s="47" t="s">
        <v>89</v>
      </c>
      <c r="B44" s="40"/>
      <c r="C44" s="40"/>
      <c r="D44" s="40"/>
      <c r="E44" s="40"/>
      <c r="F44" s="40"/>
      <c r="G44" s="40"/>
      <c r="H44" s="40"/>
      <c r="I44" s="40"/>
      <c r="J44" s="49"/>
      <c r="K44" s="50"/>
      <c r="L44" s="40"/>
      <c r="M44" s="40"/>
      <c r="N44" s="40"/>
      <c r="O44" s="5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5"/>
    </row>
    <row r="45" ht="12.75" customHeight="1">
      <c r="A45" s="47" t="s">
        <v>90</v>
      </c>
      <c r="B45" s="40"/>
      <c r="C45" s="40"/>
      <c r="D45" s="40"/>
      <c r="E45" s="40"/>
      <c r="F45" s="40"/>
      <c r="G45" s="40"/>
      <c r="H45" s="40"/>
      <c r="I45" s="40"/>
      <c r="J45" s="49"/>
      <c r="K45" s="50"/>
      <c r="L45" s="40"/>
      <c r="M45" s="40"/>
      <c r="N45" s="40"/>
      <c r="O45" s="54"/>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5"/>
    </row>
    <row r="46" ht="12.75" customHeight="1">
      <c r="A46" s="47" t="s">
        <v>91</v>
      </c>
      <c r="B46" s="40"/>
      <c r="C46" s="40"/>
      <c r="D46" s="40"/>
      <c r="E46" s="40"/>
      <c r="F46" s="40"/>
      <c r="G46" s="40"/>
      <c r="H46" s="40"/>
      <c r="I46" s="40"/>
      <c r="J46" s="49"/>
      <c r="K46" s="50"/>
      <c r="L46" s="40"/>
      <c r="M46" s="40"/>
      <c r="N46" s="40"/>
      <c r="O46" s="54"/>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5"/>
    </row>
    <row r="47" ht="12.75" customHeight="1">
      <c r="A47" s="75" t="s">
        <v>48</v>
      </c>
      <c r="B47" s="77"/>
      <c r="C47" s="77"/>
      <c r="D47" s="77"/>
      <c r="E47" s="77"/>
      <c r="F47" s="77"/>
      <c r="G47" s="77"/>
      <c r="H47" s="77"/>
      <c r="I47" s="77"/>
      <c r="J47" s="78"/>
      <c r="K47" s="80" t="s">
        <v>53</v>
      </c>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81"/>
    </row>
    <row r="48" ht="12.75" customHeight="1">
      <c r="A48" s="82"/>
      <c r="B48" s="83"/>
      <c r="C48" s="83"/>
      <c r="D48" s="83"/>
      <c r="E48" s="83"/>
      <c r="F48" s="83"/>
      <c r="G48" s="83"/>
      <c r="H48" s="83"/>
      <c r="I48" s="83"/>
      <c r="J48" s="84"/>
      <c r="K48" s="85"/>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7"/>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3">
    <mergeCell ref="C5:BF5"/>
    <mergeCell ref="O6:BF6"/>
    <mergeCell ref="A7:BF7"/>
    <mergeCell ref="O8:BF8"/>
    <mergeCell ref="O9:BF9"/>
    <mergeCell ref="O10:BF10"/>
    <mergeCell ref="O11:BF11"/>
    <mergeCell ref="O12:BF12"/>
    <mergeCell ref="A9:J9"/>
    <mergeCell ref="A10:J10"/>
    <mergeCell ref="K10:N10"/>
    <mergeCell ref="A11:J11"/>
    <mergeCell ref="K11:N11"/>
    <mergeCell ref="A12:J12"/>
    <mergeCell ref="K12:N12"/>
    <mergeCell ref="A16:J16"/>
    <mergeCell ref="K16:N16"/>
    <mergeCell ref="O16:BF16"/>
    <mergeCell ref="A17:J17"/>
    <mergeCell ref="K17:N17"/>
    <mergeCell ref="O17:BF17"/>
    <mergeCell ref="A18:J19"/>
    <mergeCell ref="K18:BF19"/>
    <mergeCell ref="A20:BF20"/>
    <mergeCell ref="A21:J21"/>
    <mergeCell ref="K21:N21"/>
    <mergeCell ref="O21:BF21"/>
    <mergeCell ref="K22:N22"/>
    <mergeCell ref="O22:BF22"/>
    <mergeCell ref="AO2:AU2"/>
    <mergeCell ref="AO3:AU3"/>
    <mergeCell ref="J1:AW1"/>
    <mergeCell ref="C2:J2"/>
    <mergeCell ref="K2:S2"/>
    <mergeCell ref="X2:AI2"/>
    <mergeCell ref="AV2:BF2"/>
    <mergeCell ref="K3:S3"/>
    <mergeCell ref="AV3:BF3"/>
    <mergeCell ref="C3:J3"/>
    <mergeCell ref="A5:B5"/>
    <mergeCell ref="A6:J6"/>
    <mergeCell ref="K6:N6"/>
    <mergeCell ref="A8:J8"/>
    <mergeCell ref="K8:N8"/>
    <mergeCell ref="K9:N9"/>
    <mergeCell ref="A13:J13"/>
    <mergeCell ref="K13:N13"/>
    <mergeCell ref="O13:BF13"/>
    <mergeCell ref="A14:J14"/>
    <mergeCell ref="K14:N14"/>
    <mergeCell ref="O14:BF14"/>
    <mergeCell ref="A15:J15"/>
    <mergeCell ref="K15:N15"/>
    <mergeCell ref="O15:BF15"/>
    <mergeCell ref="A22:J22"/>
    <mergeCell ref="A23:J23"/>
    <mergeCell ref="K23:N23"/>
    <mergeCell ref="O23:BF23"/>
    <mergeCell ref="A24:J24"/>
    <mergeCell ref="K24:N24"/>
    <mergeCell ref="O24:BF24"/>
    <mergeCell ref="K38:N38"/>
    <mergeCell ref="O38:BF38"/>
    <mergeCell ref="A36:J36"/>
    <mergeCell ref="K36:N36"/>
    <mergeCell ref="O36:BF36"/>
    <mergeCell ref="A37:J37"/>
    <mergeCell ref="K37:N37"/>
    <mergeCell ref="O37:BF37"/>
    <mergeCell ref="A38:J38"/>
    <mergeCell ref="K41:N41"/>
    <mergeCell ref="O41:BF41"/>
    <mergeCell ref="A39:J39"/>
    <mergeCell ref="K39:N39"/>
    <mergeCell ref="O39:BF39"/>
    <mergeCell ref="A40:J40"/>
    <mergeCell ref="K40:N40"/>
    <mergeCell ref="O40:BF40"/>
    <mergeCell ref="A41:J41"/>
    <mergeCell ref="K44:N44"/>
    <mergeCell ref="O44:BF44"/>
    <mergeCell ref="A42:J42"/>
    <mergeCell ref="K42:N42"/>
    <mergeCell ref="O42:BF42"/>
    <mergeCell ref="A43:J43"/>
    <mergeCell ref="K43:N43"/>
    <mergeCell ref="O43:BF43"/>
    <mergeCell ref="A44:J44"/>
    <mergeCell ref="K27:N27"/>
    <mergeCell ref="O27:BF27"/>
    <mergeCell ref="A25:J25"/>
    <mergeCell ref="K25:N25"/>
    <mergeCell ref="O25:BF25"/>
    <mergeCell ref="A26:J26"/>
    <mergeCell ref="K26:N26"/>
    <mergeCell ref="O26:BF26"/>
    <mergeCell ref="A27:J27"/>
    <mergeCell ref="K30:N30"/>
    <mergeCell ref="O30:BF30"/>
    <mergeCell ref="A28:J28"/>
    <mergeCell ref="K28:N28"/>
    <mergeCell ref="O28:BF28"/>
    <mergeCell ref="A29:J29"/>
    <mergeCell ref="K29:N29"/>
    <mergeCell ref="O29:BF29"/>
    <mergeCell ref="A30:J30"/>
    <mergeCell ref="K35:N35"/>
    <mergeCell ref="O35:BF35"/>
    <mergeCell ref="A31:J31"/>
    <mergeCell ref="K31:N31"/>
    <mergeCell ref="O31:BF31"/>
    <mergeCell ref="A32:J33"/>
    <mergeCell ref="K32:BF33"/>
    <mergeCell ref="A34:BF34"/>
    <mergeCell ref="A35:J35"/>
    <mergeCell ref="A45:J45"/>
    <mergeCell ref="K45:N45"/>
    <mergeCell ref="O45:BF45"/>
    <mergeCell ref="A46:J46"/>
    <mergeCell ref="K46:N46"/>
    <mergeCell ref="O46:BF46"/>
    <mergeCell ref="A47:J48"/>
    <mergeCell ref="K47:BF48"/>
  </mergeCells>
  <dataValidations>
    <dataValidation type="list" allowBlank="1" showInputMessage="1" prompt="Click to select section!!!" sqref="A7 A20 A34">
      <formula1>'Rough Work'!$K:$K</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94</v>
      </c>
      <c r="B5" s="14"/>
      <c r="C5" s="11" t="s">
        <v>95</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2.75" customHeight="1">
      <c r="A6" s="18" t="s">
        <v>10</v>
      </c>
      <c r="B6" s="20"/>
      <c r="C6" s="20"/>
      <c r="D6" s="20"/>
      <c r="E6" s="20"/>
      <c r="F6" s="20"/>
      <c r="G6" s="20"/>
      <c r="H6" s="20"/>
      <c r="I6" s="20"/>
      <c r="J6" s="24"/>
      <c r="K6" s="26" t="str">
        <f>IF(COUNTIF('Raw Data'!$M$1, "*inanci*") = 1, "April", "January")</f>
        <v>April</v>
      </c>
      <c r="L6" s="20"/>
      <c r="M6" s="20"/>
      <c r="N6" s="27"/>
      <c r="O6" s="26" t="str">
        <f>IF($K$6 = "April", "May", "February")</f>
        <v>May</v>
      </c>
      <c r="P6" s="20"/>
      <c r="Q6" s="20"/>
      <c r="R6" s="27"/>
      <c r="S6" s="26" t="str">
        <f>IF($K$6 = "April", "June", "March")</f>
        <v>June</v>
      </c>
      <c r="T6" s="20"/>
      <c r="U6" s="20"/>
      <c r="V6" s="27"/>
      <c r="W6" s="26" t="str">
        <f>IF($K$6 = "April", "July", "April")</f>
        <v>July</v>
      </c>
      <c r="X6" s="20"/>
      <c r="Y6" s="20"/>
      <c r="Z6" s="27"/>
      <c r="AA6" s="26" t="str">
        <f>IF($K$6 = "April", "August", "May")</f>
        <v>August</v>
      </c>
      <c r="AB6" s="20"/>
      <c r="AC6" s="20"/>
      <c r="AD6" s="27"/>
      <c r="AE6" s="26" t="str">
        <f>IF($K$6 = "April", "September", "June")</f>
        <v>September</v>
      </c>
      <c r="AF6" s="20"/>
      <c r="AG6" s="20"/>
      <c r="AH6" s="27"/>
      <c r="AI6" s="26" t="str">
        <f>IF($K$6 = "April", "October", "July")</f>
        <v>October</v>
      </c>
      <c r="AJ6" s="20"/>
      <c r="AK6" s="20"/>
      <c r="AL6" s="27"/>
      <c r="AM6" s="26" t="str">
        <f>IF($K$6 = "April", "November", "August")</f>
        <v>November</v>
      </c>
      <c r="AN6" s="20"/>
      <c r="AO6" s="20"/>
      <c r="AP6" s="27"/>
      <c r="AQ6" s="26" t="str">
        <f>IF($K$6 = "April", "December", "September")</f>
        <v>December</v>
      </c>
      <c r="AR6" s="20"/>
      <c r="AS6" s="20"/>
      <c r="AT6" s="27"/>
      <c r="AU6" s="26" t="str">
        <f>IF($K$6 = "April", "January", "October")</f>
        <v>January</v>
      </c>
      <c r="AV6" s="20"/>
      <c r="AW6" s="20"/>
      <c r="AX6" s="27"/>
      <c r="AY6" s="26" t="str">
        <f>IF($K$6 = "April", "February", "November")</f>
        <v>February</v>
      </c>
      <c r="AZ6" s="20"/>
      <c r="BA6" s="20"/>
      <c r="BB6" s="27"/>
      <c r="BC6" s="26" t="str">
        <f>IF($K$6 = "April", "March", "December")</f>
        <v>March</v>
      </c>
      <c r="BD6" s="20"/>
      <c r="BE6" s="20"/>
      <c r="BF6" s="99"/>
    </row>
    <row r="7" ht="12.75" customHeight="1">
      <c r="A7" s="100" t="s">
        <v>96</v>
      </c>
      <c r="B7" s="40"/>
      <c r="C7" s="40"/>
      <c r="D7" s="40"/>
      <c r="E7" s="40"/>
      <c r="F7" s="40"/>
      <c r="G7" s="40"/>
      <c r="H7" s="40"/>
      <c r="I7" s="40"/>
      <c r="J7" s="52"/>
      <c r="K7" s="101">
        <f>SUMIFS('Raw Data'!$AI:$AI, 'Raw Data'!$AN:$AN,"&lt;=" &amp;DATE(LEFT($AV$3, 4), MONTH("1 " &amp; K$6 &amp; " " &amp; LEFT($AV$3, 4)) + 1, 0 ), 'Raw Data'!$AN:$AN,"&gt;" &amp;DATE(LEFT($AV$3, 4), MONTH("1 " &amp; K$6 &amp; " " &amp; LEFT($AV$3, 4)), 0 ), 'Raw Data'!$O:$O,""&amp;'Raw Data'!$B$1,'Raw Data'!$D:$D,"&lt;&gt;*ithdr*",'Raw Data'!$D:$D,"&lt;&gt;*ancel*",'Raw Data'!$P:$P,"--")
+
SUMIFS('Raw Data'!$AI:$AI, 'Raw Data'!$AN:$AN, "&lt;=" &amp;DATE(LEFT($AV$3, 4), MONTH("1 " &amp; K$6 &amp; " " &amp; LEFT($AV$3, 4)) + 1, 0 ), 'Raw Data'!$AN:$AN,"&gt;" &amp;DATE(LEFT($AV$3, 4), MONTH("1 " &amp; K$6 &amp; " " &amp; LEFT($AV$3, 4)), 0 ), 'Raw Data'!$P:$P,""&amp;'Raw Data'!$B$1,'Raw Data'!$D:$D,"&lt;&gt;*ithdr*",'Raw Data'!$D:$D,"&lt;&gt;*ancel*")</f>
        <v>0</v>
      </c>
      <c r="L7" s="40"/>
      <c r="M7" s="40"/>
      <c r="N7" s="52"/>
      <c r="O7" s="101">
        <f>SUMIFS('Raw Data'!$AI:$AI, 'Raw Data'!$AN:$AN,"&lt;=" &amp;DATE(LEFT($AV$3, 4), MONTH("1 " &amp; O$6 &amp; " " &amp; LEFT($AV$3, 4)) + 1, 0 ), 'Raw Data'!$AN:$AN,"&gt;" &amp;DATE(LEFT($AV$3, 4), MONTH("1 " &amp; O$6 &amp; " " &amp; LEFT($AV$3, 4)), 0 ), 'Raw Data'!$O:$O,""&amp;'Raw Data'!$B$1,'Raw Data'!$D:$D,"&lt;&gt;*ithdr*",'Raw Data'!$D:$D,"&lt;&gt;*ancel*",'Raw Data'!$P:$P,"--")
+
SUMIFS('Raw Data'!$AI:$AI, 'Raw Data'!$AN:$AN, "&lt;=" &amp;DATE(LEFT($AV$3, 4), MONTH("1 " &amp; O$6 &amp; " " &amp; LEFT($AV$3, 4)) + 1, 0 ), 'Raw Data'!$AN:$AN,"&gt;" &amp;DATE(LEFT($AV$3, 4), MONTH("1 " &amp; O$6 &amp; " " &amp; LEFT($AV$3, 4)), 0 ), 'Raw Data'!$P:$P,""&amp;'Raw Data'!$B$1,'Raw Data'!$D:$D,"&lt;&gt;*ithdr*",'Raw Data'!$D:$D,"&lt;&gt;*ancel*")</f>
        <v>0</v>
      </c>
      <c r="P7" s="40"/>
      <c r="Q7" s="40"/>
      <c r="R7" s="52"/>
      <c r="S7" s="101">
        <f>SUMIFS('Raw Data'!$AI:$AI, 'Raw Data'!$AN:$AN,"&lt;=" &amp;DATE(LEFT($AV$3, 4), MONTH("1 " &amp; S$6 &amp; " " &amp; LEFT($AV$3, 4)) + 1, 0 ), 'Raw Data'!$AN:$AN,"&gt;" &amp;DATE(LEFT($AV$3, 4), MONTH("1 " &amp; S$6 &amp; " " &amp; LEFT($AV$3, 4)), 0 ), 'Raw Data'!$O:$O,""&amp;'Raw Data'!$B$1,'Raw Data'!$D:$D,"&lt;&gt;*ithdr*",'Raw Data'!$D:$D,"&lt;&gt;*ancel*",'Raw Data'!$P:$P,"--")
+
SUMIFS('Raw Data'!$AI:$AI, 'Raw Data'!$AN:$AN, "&lt;=" &amp;DATE(LEFT($AV$3, 4), MONTH("1 " &amp; S$6 &amp; " " &amp; LEFT($AV$3, 4)) + 1, 0 ), 'Raw Data'!$AN:$AN,"&gt;" &amp;DATE(LEFT($AV$3, 4), MONTH("1 " &amp; S$6 &amp; " " &amp; LEFT($AV$3, 4)), 0 ), 'Raw Data'!$P:$P,""&amp;'Raw Data'!$B$1,'Raw Data'!$D:$D,"&lt;&gt;*ithdr*",'Raw Data'!$D:$D,"&lt;&gt;*ancel*")</f>
        <v>0</v>
      </c>
      <c r="T7" s="40"/>
      <c r="U7" s="40"/>
      <c r="V7" s="52"/>
      <c r="W7" s="101">
        <f>SUMIFS('Raw Data'!$AI:$AI, 'Raw Data'!$AN:$AN,"&lt;=" &amp;DATE(LEFT($AV$3, 4), MONTH("1 " &amp; W$6 &amp; " " &amp; LEFT($AV$3, 4)) + 1, 0 ), 'Raw Data'!$AN:$AN,"&gt;" &amp;DATE(LEFT($AV$3, 4), MONTH("1 " &amp; W$6 &amp; " " &amp; LEFT($AV$3, 4)), 0 ), 'Raw Data'!$O:$O,""&amp;'Raw Data'!$B$1,'Raw Data'!$D:$D,"&lt;&gt;*ithdr*",'Raw Data'!$D:$D,"&lt;&gt;*ancel*",'Raw Data'!$P:$P,"--")
+
SUMIFS('Raw Data'!$AI:$AI, 'Raw Data'!$AN:$AN, "&lt;=" &amp;DATE(LEFT($AV$3, 4), MONTH("1 " &amp; W$6 &amp; " " &amp; LEFT($AV$3, 4)) + 1, 0 ), 'Raw Data'!$AN:$AN,"&gt;" &amp;DATE(LEFT($AV$3, 4), MONTH("1 " &amp; W$6 &amp; " " &amp; LEFT($AV$3, 4)), 0 ), 'Raw Data'!$P:$P,""&amp;'Raw Data'!$B$1,'Raw Data'!$D:$D,"&lt;&gt;*ithdr*",'Raw Data'!$D:$D,"&lt;&gt;*ancel*")</f>
        <v>0</v>
      </c>
      <c r="X7" s="40"/>
      <c r="Y7" s="40"/>
      <c r="Z7" s="52"/>
      <c r="AA7" s="101">
        <f>SUMIFS('Raw Data'!$AI:$AI, 'Raw Data'!$AN:$AN,"&lt;=" &amp;DATE(LEFT($AV$3, 4), MONTH("1 " &amp; AA$6 &amp; " " &amp; LEFT($AV$3, 4)) + 1, 0 ), 'Raw Data'!$AN:$AN,"&gt;" &amp;DATE(LEFT($AV$3, 4), MONTH("1 " &amp; AA$6 &amp; " " &amp; LEFT($AV$3, 4)), 0 ), 'Raw Data'!$O:$O,""&amp;'Raw Data'!$B$1,'Raw Data'!$D:$D,"&lt;&gt;*ithdr*",'Raw Data'!$D:$D,"&lt;&gt;*ancel*",'Raw Data'!$P:$P,"--")
+
SUMIFS('Raw Data'!$AI:$AI, 'Raw Data'!$AN:$AN, "&lt;=" &amp;DATE(LEFT($AV$3, 4), MONTH("1 " &amp; AA$6 &amp; " " &amp; LEFT($AV$3, 4)) + 1, 0 ), 'Raw Data'!$AN:$AN,"&gt;" &amp;DATE(LEFT($AV$3, 4), MONTH("1 " &amp; AA$6 &amp; " " &amp; LEFT($AV$3, 4)), 0 ), 'Raw Data'!$P:$P,""&amp;'Raw Data'!$B$1,'Raw Data'!$D:$D,"&lt;&gt;*ithdr*",'Raw Data'!$D:$D,"&lt;&gt;*ancel*")</f>
        <v>0</v>
      </c>
      <c r="AB7" s="40"/>
      <c r="AC7" s="40"/>
      <c r="AD7" s="52"/>
      <c r="AE7" s="101">
        <f>SUMIFS('Raw Data'!$AI:$AI, 'Raw Data'!$AN:$AN,"&lt;=" &amp;DATE(LEFT($AV$3, 4), MONTH("1 " &amp; AE$6 &amp; " " &amp; LEFT($AV$3, 4)) + 1, 0 ), 'Raw Data'!$AN:$AN,"&gt;" &amp;DATE(LEFT($AV$3, 4), MONTH("1 " &amp; AE$6 &amp; " " &amp; LEFT($AV$3, 4)), 0 ), 'Raw Data'!$O:$O,""&amp;'Raw Data'!$B$1,'Raw Data'!$D:$D,"&lt;&gt;*ithdr*",'Raw Data'!$D:$D,"&lt;&gt;*ancel*",'Raw Data'!$P:$P,"--")
+
SUMIFS('Raw Data'!$AI:$AI, 'Raw Data'!$AN:$AN, "&lt;=" &amp;DATE(LEFT($AV$3, 4), MONTH("1 " &amp; AE$6 &amp; " " &amp; LEFT($AV$3, 4)) + 1, 0 ), 'Raw Data'!$AN:$AN,"&gt;" &amp;DATE(LEFT($AV$3, 4), MONTH("1 " &amp; AE$6 &amp; " " &amp; LEFT($AV$3, 4)), 0 ), 'Raw Data'!$P:$P,""&amp;'Raw Data'!$B$1,'Raw Data'!$D:$D,"&lt;&gt;*ithdr*",'Raw Data'!$D:$D,"&lt;&gt;*ancel*")</f>
        <v>0</v>
      </c>
      <c r="AF7" s="40"/>
      <c r="AG7" s="40"/>
      <c r="AH7" s="52"/>
      <c r="AI7" s="101">
        <f>SUMIFS('Raw Data'!$AI:$AI, 'Raw Data'!$AN:$AN,"&lt;=" &amp;DATE(LEFT($AV$3, 4), MONTH("1 " &amp; AI$6 &amp; " " &amp; LEFT($AV$3, 4)) + 1, 0 ), 'Raw Data'!$AN:$AN,"&gt;" &amp;DATE(LEFT($AV$3, 4), MONTH("1 " &amp; AI$6 &amp; " " &amp; LEFT($AV$3, 4)), 0 ), 'Raw Data'!$O:$O,""&amp;'Raw Data'!$B$1,'Raw Data'!$D:$D,"&lt;&gt;*ithdr*",'Raw Data'!$D:$D,"&lt;&gt;*ancel*",'Raw Data'!$P:$P,"--")
+
SUMIFS('Raw Data'!$AI:$AI, 'Raw Data'!$AN:$AN, "&lt;=" &amp;DATE(LEFT($AV$3, 4), MONTH("1 " &amp; AI$6 &amp; " " &amp; LEFT($AV$3, 4)) + 1, 0 ), 'Raw Data'!$AN:$AN,"&gt;" &amp;DATE(LEFT($AV$3, 4), MONTH("1 " &amp; AI$6 &amp; " " &amp; LEFT($AV$3, 4)), 0 ), 'Raw Data'!$P:$P,""&amp;'Raw Data'!$B$1,'Raw Data'!$D:$D,"&lt;&gt;*ithdr*",'Raw Data'!$D:$D,"&lt;&gt;*ancel*")</f>
        <v>0</v>
      </c>
      <c r="AJ7" s="40"/>
      <c r="AK7" s="40"/>
      <c r="AL7" s="52"/>
      <c r="AM7" s="101">
        <f>SUMIFS('Raw Data'!$AI:$AI, 'Raw Data'!$AN:$AN,"&lt;=" &amp;DATE(LEFT($AV$3, 4), MONTH("1 " &amp; AM$6 &amp; " " &amp; LEFT($AV$3, 4)) + 1, 0 ), 'Raw Data'!$AN:$AN,"&gt;" &amp;DATE(LEFT($AV$3, 4), MONTH("1 " &amp; AM$6 &amp; " " &amp; LEFT($AV$3, 4)), 0 ), 'Raw Data'!$O:$O,""&amp;'Raw Data'!$B$1,'Raw Data'!$D:$D,"&lt;&gt;*ithdr*",'Raw Data'!$D:$D,"&lt;&gt;*ancel*",'Raw Data'!$P:$P,"--")
+
SUMIFS('Raw Data'!$AI:$AI, 'Raw Data'!$AN:$AN, "&lt;=" &amp;DATE(LEFT($AV$3, 4), MONTH("1 " &amp; AM$6 &amp; " " &amp; LEFT($AV$3, 4)) + 1, 0 ), 'Raw Data'!$AN:$AN,"&gt;" &amp;DATE(LEFT($AV$3, 4), MONTH("1 " &amp; AM$6 &amp; " " &amp; LEFT($AV$3, 4)), 0 ), 'Raw Data'!$P:$P,""&amp;'Raw Data'!$B$1,'Raw Data'!$D:$D,"&lt;&gt;*ithdr*",'Raw Data'!$D:$D,"&lt;&gt;*ancel*")</f>
        <v>0</v>
      </c>
      <c r="AN7" s="40"/>
      <c r="AO7" s="40"/>
      <c r="AP7" s="52"/>
      <c r="AQ7" s="101">
        <f>SUMIFS('Raw Data'!$AI:$AI, 'Raw Data'!$AN:$AN,"&lt;=" &amp;DATE(LEFT($AV$3, 4), MONTH("1 " &amp; AQ$6 &amp; " " &amp; LEFT($AV$3, 4)) + 1, 0 ), 'Raw Data'!$AN:$AN,"&gt;" &amp;DATE(LEFT($AV$3, 4), MONTH("1 " &amp; AQ$6 &amp; " " &amp; LEFT($AV$3, 4)), 0 ), 'Raw Data'!$O:$O,""&amp;'Raw Data'!$B$1,'Raw Data'!$D:$D,"&lt;&gt;*ithdr*",'Raw Data'!$D:$D,"&lt;&gt;*ancel*",'Raw Data'!$P:$P,"--")
+
SUMIFS('Raw Data'!$AI:$AI, 'Raw Data'!$AN:$AN, "&lt;=" &amp;DATE(LEFT($AV$3, 4), MONTH("1 " &amp; AQ$6 &amp; " " &amp; LEFT($AV$3, 4)) + 1, 0 ), 'Raw Data'!$AN:$AN,"&gt;" &amp;DATE(LEFT($AV$3, 4), MONTH("1 " &amp; AQ$6 &amp; " " &amp; LEFT($AV$3, 4)), 0 ), 'Raw Data'!$P:$P,""&amp;'Raw Data'!$B$1,'Raw Data'!$D:$D,"&lt;&gt;*ithdr*",'Raw Data'!$D:$D,"&lt;&gt;*ancel*")</f>
        <v>0</v>
      </c>
      <c r="AR7" s="40"/>
      <c r="AS7" s="40"/>
      <c r="AT7" s="52"/>
      <c r="AU7" s="101">
        <f>SUMIFS('Raw Data'!$AI:$AI, 'Raw Data'!$AN:$AN,"&lt;=" &amp;DATE(MID($AV$3, 15, 4), MONTH("1 " &amp; AU$6 &amp; " " &amp; MID($AV$3, 15, 4)) + 1, 0 ), 'Raw Data'!$AN:$AN,"&gt;" &amp;DATE(MID($AV$3, 15, 4), MONTH("1 " &amp; AU$6 &amp; " " &amp; MID($AV$3, 15, 4)), 0 ), 'Raw Data'!$O:$O,""&amp;'Raw Data'!$B$1,'Raw Data'!$D:$D,"&lt;&gt;*ithdr*",'Raw Data'!$D:$D,"&lt;&gt;*ancel*",'Raw Data'!$P:$P,"--")
+
SUMIFS('Raw Data'!$AI:$AI, 'Raw Data'!$AN:$AN, "&lt;=" &amp;DATE(MID($AV$3, 15, 4), MONTH("1 " &amp; AU$6 &amp; " " &amp; MID($AV$3, 15, 4)) + 1, 0 ), 'Raw Data'!$AN:$AN,"&gt;" &amp;DATE(MID($AV$3, 15, 4), MONTH("1 " &amp; AU$6 &amp; " " &amp; MID($AV$3, 15, 4)), 0 ), 'Raw Data'!$P:$P,""&amp;'Raw Data'!$B$1,'Raw Data'!$D:$D,"&lt;&gt;*ithdr*",'Raw Data'!$D:$D,"&lt;&gt;*ancel*")</f>
        <v>0</v>
      </c>
      <c r="AV7" s="40"/>
      <c r="AW7" s="40"/>
      <c r="AX7" s="52"/>
      <c r="AY7" s="101">
        <f>SUMIFS('Raw Data'!$AI:$AI, 'Raw Data'!$AN:$AN,"&lt;=" &amp;DATE(MID($AV$3, 15, 4), MONTH("1 " &amp; AY$6 &amp; " " &amp; MID($AV$3, 15, 4)) + 1, 0 ), 'Raw Data'!$AN:$AN,"&gt;" &amp;DATE(MID($AV$3, 15, 4), MONTH("1 " &amp; AY$6 &amp; " " &amp; MID($AV$3, 15, 4)), 0 ), 'Raw Data'!$O:$O,""&amp;'Raw Data'!$B$1,'Raw Data'!$D:$D,"&lt;&gt;*ithdr*",'Raw Data'!$D:$D,"&lt;&gt;*ancel*",'Raw Data'!$P:$P,"--")
+
SUMIFS('Raw Data'!$AI:$AI, 'Raw Data'!$AN:$AN, "&lt;=" &amp;DATE(MID($AV$3, 15, 4), MONTH("1 " &amp; AY$6 &amp; " " &amp; MID($AV$3, 15, 4)) + 1, 0 ), 'Raw Data'!$AN:$AN,"&gt;" &amp;DATE(MID($AV$3, 15, 4), MONTH("1 " &amp; AY$6 &amp; " " &amp; MID($AV$3, 15, 4)), 0 ), 'Raw Data'!$P:$P,""&amp;'Raw Data'!$B$1,'Raw Data'!$D:$D,"&lt;&gt;*ithdr*",'Raw Data'!$D:$D,"&lt;&gt;*ancel*")</f>
        <v>0</v>
      </c>
      <c r="AZ7" s="40"/>
      <c r="BA7" s="40"/>
      <c r="BB7" s="52"/>
      <c r="BC7" s="101">
        <f>SUMIFS('Raw Data'!$AI:$AI, 'Raw Data'!$AN:$AN,"&lt;=" &amp;DATE(MID($AV$3, 15, 4), MONTH("1 " &amp; BC$6 &amp; " " &amp; MID($AV$3, 15, 4)) + 1, 0 ), 'Raw Data'!$AN:$AN,"&gt;" &amp;DATE(MID($AV$3, 15, 4), MONTH("1 " &amp; BC$6 &amp; " " &amp; MID($AV$3, 15, 4)), 0 ), 'Raw Data'!$O:$O,""&amp;'Raw Data'!$B$1,'Raw Data'!$D:$D,"&lt;&gt;*ithdr*",'Raw Data'!$D:$D,"&lt;&gt;*ancel*",'Raw Data'!$P:$P,"--")
+
SUMIFS('Raw Data'!$AI:$AI, 'Raw Data'!$AN:$AN, "&lt;=" &amp;DATE(MID($AV$3, 15, 4), MONTH("1 " &amp; BC$6 &amp; " " &amp; MID($AV$3, 15, 4)) + 1, 0 ), 'Raw Data'!$AN:$AN,"&gt;" &amp;DATE(MID($AV$3, 15, 4), MONTH("1 " &amp; BC$6 &amp; " " &amp; MID($AV$3, 15, 4)), 0 ), 'Raw Data'!$P:$P,""&amp;'Raw Data'!$B$1,'Raw Data'!$D:$D,"&lt;&gt;*ithdr*",'Raw Data'!$D:$D,"&lt;&gt;*ancel*")</f>
        <v>0</v>
      </c>
      <c r="BD7" s="40"/>
      <c r="BE7" s="40"/>
      <c r="BF7" s="45"/>
    </row>
    <row r="8" ht="12.75" customHeight="1">
      <c r="A8" s="47" t="s">
        <v>100</v>
      </c>
      <c r="B8" s="40"/>
      <c r="C8" s="40"/>
      <c r="D8" s="40"/>
      <c r="E8" s="40"/>
      <c r="F8" s="40"/>
      <c r="G8" s="40"/>
      <c r="H8" s="40"/>
      <c r="I8" s="40"/>
      <c r="J8" s="52"/>
      <c r="K8" s="106">
        <f>SUMIFS('Raw Data'!$AI:$AI, 'Raw Data'!$AN:$AN,"&lt;=" &amp;DATE(LEFT($AV$3, 4), MONTH("1 " &amp; K$6 &amp; " " &amp; LEFT($AV$3, 4)) + 1, 0 ), 'Raw Data'!$AN:$AN,"&gt;" &amp;DATE(LEFT($AV$3, 4), MONTH("1 " &amp; K$6 &amp; " " &amp; LEFT($AV$3, 4)), 0 ), 'Raw Data'!$O:$O,""&amp;'Raw Data'!$B$1,'Raw Data'!$D:$D,"&lt;&gt;*ithdr*",'Raw Data'!$D:$D,"&lt;&gt;*ancel*",'Raw Data'!$P:$P,"--", 'Raw Data'!$H:$H,"Ear*")
+
SUMIFS('Raw Data'!$AI:$AI, 'Raw Data'!$AN:$AN, "&lt;=" &amp;DATE(LEFT($AV$3, 4), MONTH("1 " &amp; K$6 &amp; " " &amp; LEFT($AV$3, 4)) + 1, 0 ), 'Raw Data'!$AN:$AN,"&gt;" &amp;DATE(LEFT($AV$3, 4), MONTH("1 " &amp; K$6 &amp; " " &amp; LEFT($AV$3, 4)), 0 ), 'Raw Data'!$P:$P,""&amp;'Raw Data'!$B$1,'Raw Data'!$D:$D,"&lt;&gt;*ithdr*",'Raw Data'!$D:$D,"&lt;&gt;*ancel*", 'Raw Data'!$H:$H,"Ear*")</f>
        <v>0</v>
      </c>
      <c r="L8" s="40"/>
      <c r="M8" s="40"/>
      <c r="N8" s="52"/>
      <c r="O8" s="106">
        <f>SUMIFS('Raw Data'!$AI:$AI, 'Raw Data'!$AN:$AN,"&lt;=" &amp;DATE(LEFT($AV$3, 4), MONTH("1 " &amp; O$6 &amp; " " &amp; LEFT($AV$3, 4)) + 1, 0 ), 'Raw Data'!$AN:$AN,"&gt;" &amp;DATE(LEFT($AV$3, 4), MONTH("1 " &amp; O$6 &amp; " " &amp; LEFT($AV$3, 4)), 0 ), 'Raw Data'!$O:$O,""&amp;'Raw Data'!$B$1,'Raw Data'!$D:$D,"&lt;&gt;*ithdr*",'Raw Data'!$D:$D,"&lt;&gt;*ancel*",'Raw Data'!$P:$P,"--", 'Raw Data'!$H:$H,"Ear*")
+
SUMIFS('Raw Data'!$AI:$AI, 'Raw Data'!$AN:$AN, "&lt;=" &amp;DATE(LEFT($AV$3, 4), MONTH("1 " &amp; O$6 &amp; " " &amp; LEFT($AV$3, 4)) + 1, 0 ), 'Raw Data'!$AN:$AN,"&gt;" &amp;DATE(LEFT($AV$3, 4), MONTH("1 " &amp; O$6 &amp; " " &amp; LEFT($AV$3, 4)), 0 ), 'Raw Data'!$P:$P,""&amp;'Raw Data'!$B$1,'Raw Data'!$D:$D,"&lt;&gt;*ithdr*",'Raw Data'!$D:$D,"&lt;&gt;*ancel*", 'Raw Data'!$H:$H,"Ear*")</f>
        <v>0</v>
      </c>
      <c r="P8" s="40"/>
      <c r="Q8" s="40"/>
      <c r="R8" s="52"/>
      <c r="S8" s="106">
        <f>SUMIFS('Raw Data'!$AI:$AI, 'Raw Data'!$AN:$AN,"&lt;=" &amp;DATE(LEFT($AV$3, 4), MONTH("1 " &amp; S$6 &amp; " " &amp; LEFT($AV$3, 4)) + 1, 0 ), 'Raw Data'!$AN:$AN,"&gt;" &amp;DATE(LEFT($AV$3, 4), MONTH("1 " &amp; S$6 &amp; " " &amp; LEFT($AV$3, 4)), 0 ), 'Raw Data'!$O:$O,""&amp;'Raw Data'!$B$1,'Raw Data'!$D:$D,"&lt;&gt;*ithdr*",'Raw Data'!$D:$D,"&lt;&gt;*ancel*",'Raw Data'!$P:$P,"--", 'Raw Data'!$H:$H,"Ear*")
+
SUMIFS('Raw Data'!$AI:$AI, 'Raw Data'!$AN:$AN, "&lt;=" &amp;DATE(LEFT($AV$3, 4), MONTH("1 " &amp; S$6 &amp; " " &amp; LEFT($AV$3, 4)) + 1, 0 ), 'Raw Data'!$AN:$AN,"&gt;" &amp;DATE(LEFT($AV$3, 4), MONTH("1 " &amp; S$6 &amp; " " &amp; LEFT($AV$3, 4)), 0 ), 'Raw Data'!$P:$P,""&amp;'Raw Data'!$B$1,'Raw Data'!$D:$D,"&lt;&gt;*ithdr*",'Raw Data'!$D:$D,"&lt;&gt;*ancel*", 'Raw Data'!$H:$H,"Ear*")</f>
        <v>0</v>
      </c>
      <c r="T8" s="40"/>
      <c r="U8" s="40"/>
      <c r="V8" s="52"/>
      <c r="W8" s="106">
        <f>SUMIFS('Raw Data'!$AI:$AI, 'Raw Data'!$AN:$AN,"&lt;=" &amp;DATE(LEFT($AV$3, 4), MONTH("1 " &amp; W$6 &amp; " " &amp; LEFT($AV$3, 4)) + 1, 0 ), 'Raw Data'!$AN:$AN,"&gt;" &amp;DATE(LEFT($AV$3, 4), MONTH("1 " &amp; W$6 &amp; " " &amp; LEFT($AV$3, 4)), 0 ), 'Raw Data'!$O:$O,""&amp;'Raw Data'!$B$1,'Raw Data'!$D:$D,"&lt;&gt;*ithdr*",'Raw Data'!$D:$D,"&lt;&gt;*ancel*",'Raw Data'!$P:$P,"--", 'Raw Data'!$H:$H,"Ear*")
+
SUMIFS('Raw Data'!$AI:$AI, 'Raw Data'!$AN:$AN, "&lt;=" &amp;DATE(LEFT($AV$3, 4), MONTH("1 " &amp; W$6 &amp; " " &amp; LEFT($AV$3, 4)) + 1, 0 ), 'Raw Data'!$AN:$AN,"&gt;" &amp;DATE(LEFT($AV$3, 4), MONTH("1 " &amp; W$6 &amp; " " &amp; LEFT($AV$3, 4)), 0 ), 'Raw Data'!$P:$P,""&amp;'Raw Data'!$B$1,'Raw Data'!$D:$D,"&lt;&gt;*ithdr*",'Raw Data'!$D:$D,"&lt;&gt;*ancel*", 'Raw Data'!$H:$H,"Ear*")</f>
        <v>0</v>
      </c>
      <c r="X8" s="40"/>
      <c r="Y8" s="40"/>
      <c r="Z8" s="52"/>
      <c r="AA8" s="106">
        <f>SUMIFS('Raw Data'!$AI:$AI, 'Raw Data'!$AN:$AN,"&lt;=" &amp;DATE(LEFT($AV$3, 4), MONTH("1 " &amp; AA$6 &amp; " " &amp; LEFT($AV$3, 4)) + 1, 0 ), 'Raw Data'!$AN:$AN,"&gt;" &amp;DATE(LEFT($AV$3, 4), MONTH("1 " &amp; AA$6 &amp; " " &amp; LEFT($AV$3, 4)), 0 ), 'Raw Data'!$O:$O,""&amp;'Raw Data'!$B$1,'Raw Data'!$D:$D,"&lt;&gt;*ithdr*",'Raw Data'!$D:$D,"&lt;&gt;*ancel*",'Raw Data'!$P:$P,"--", 'Raw Data'!$H:$H,"Ear*")
+
SUMIFS('Raw Data'!$AI:$AI, 'Raw Data'!$AN:$AN, "&lt;=" &amp;DATE(LEFT($AV$3, 4), MONTH("1 " &amp; AA$6 &amp; " " &amp; LEFT($AV$3, 4)) + 1, 0 ), 'Raw Data'!$AN:$AN,"&gt;" &amp;DATE(LEFT($AV$3, 4), MONTH("1 " &amp; AA$6 &amp; " " &amp; LEFT($AV$3, 4)), 0 ), 'Raw Data'!$P:$P,""&amp;'Raw Data'!$B$1,'Raw Data'!$D:$D,"&lt;&gt;*ithdr*",'Raw Data'!$D:$D,"&lt;&gt;*ancel*", 'Raw Data'!$H:$H,"Ear*")</f>
        <v>0</v>
      </c>
      <c r="AB8" s="40"/>
      <c r="AC8" s="40"/>
      <c r="AD8" s="52"/>
      <c r="AE8" s="106">
        <f>SUMIFS('Raw Data'!$AI:$AI, 'Raw Data'!$AN:$AN,"&lt;=" &amp;DATE(LEFT($AV$3, 4), MONTH("1 " &amp; AE$6 &amp; " " &amp; LEFT($AV$3, 4)) + 1, 0 ), 'Raw Data'!$AN:$AN,"&gt;" &amp;DATE(LEFT($AV$3, 4), MONTH("1 " &amp; AE$6 &amp; " " &amp; LEFT($AV$3, 4)), 0 ), 'Raw Data'!$O:$O,""&amp;'Raw Data'!$B$1,'Raw Data'!$D:$D,"&lt;&gt;*ithdr*",'Raw Data'!$D:$D,"&lt;&gt;*ancel*",'Raw Data'!$P:$P,"--", 'Raw Data'!$H:$H,"Ear*")
+
SUMIFS('Raw Data'!$AI:$AI, 'Raw Data'!$AN:$AN, "&lt;=" &amp;DATE(LEFT($AV$3, 4), MONTH("1 " &amp; AE$6 &amp; " " &amp; LEFT($AV$3, 4)) + 1, 0 ), 'Raw Data'!$AN:$AN,"&gt;" &amp;DATE(LEFT($AV$3, 4), MONTH("1 " &amp; AE$6 &amp; " " &amp; LEFT($AV$3, 4)), 0 ), 'Raw Data'!$P:$P,""&amp;'Raw Data'!$B$1,'Raw Data'!$D:$D,"&lt;&gt;*ithdr*",'Raw Data'!$D:$D,"&lt;&gt;*ancel*", 'Raw Data'!$H:$H,"Ear*")</f>
        <v>0</v>
      </c>
      <c r="AF8" s="40"/>
      <c r="AG8" s="40"/>
      <c r="AH8" s="52"/>
      <c r="AI8" s="106">
        <f>SUMIFS('Raw Data'!$AI:$AI, 'Raw Data'!$AN:$AN,"&lt;=" &amp;DATE(LEFT($AV$3, 4), MONTH("1 " &amp; AI$6 &amp; " " &amp; LEFT($AV$3, 4)) + 1, 0 ), 'Raw Data'!$AN:$AN,"&gt;" &amp;DATE(LEFT($AV$3, 4), MONTH("1 " &amp; AI$6 &amp; " " &amp; LEFT($AV$3, 4)), 0 ), 'Raw Data'!$O:$O,""&amp;'Raw Data'!$B$1,'Raw Data'!$D:$D,"&lt;&gt;*ithdr*",'Raw Data'!$D:$D,"&lt;&gt;*ancel*",'Raw Data'!$P:$P,"--", 'Raw Data'!$H:$H,"Ear*")
+
SUMIFS('Raw Data'!$AI:$AI, 'Raw Data'!$AN:$AN, "&lt;=" &amp;DATE(LEFT($AV$3, 4), MONTH("1 " &amp; AI$6 &amp; " " &amp; LEFT($AV$3, 4)) + 1, 0 ), 'Raw Data'!$AN:$AN,"&gt;" &amp;DATE(LEFT($AV$3, 4), MONTH("1 " &amp; AI$6 &amp; " " &amp; LEFT($AV$3, 4)), 0 ), 'Raw Data'!$P:$P,""&amp;'Raw Data'!$B$1,'Raw Data'!$D:$D,"&lt;&gt;*ithdr*",'Raw Data'!$D:$D,"&lt;&gt;*ancel*", 'Raw Data'!$H:$H,"Ear*")</f>
        <v>0</v>
      </c>
      <c r="AJ8" s="40"/>
      <c r="AK8" s="40"/>
      <c r="AL8" s="52"/>
      <c r="AM8" s="106">
        <f>SUMIFS('Raw Data'!$AI:$AI, 'Raw Data'!$AN:$AN,"&lt;=" &amp;DATE(LEFT($AV$3, 4), MONTH("1 " &amp; AM$6 &amp; " " &amp; LEFT($AV$3, 4)) + 1, 0 ), 'Raw Data'!$AN:$AN,"&gt;" &amp;DATE(LEFT($AV$3, 4), MONTH("1 " &amp; AM$6 &amp; " " &amp; LEFT($AV$3, 4)), 0 ), 'Raw Data'!$O:$O,""&amp;'Raw Data'!$B$1,'Raw Data'!$D:$D,"&lt;&gt;*ithdr*",'Raw Data'!$D:$D,"&lt;&gt;*ancel*",'Raw Data'!$P:$P,"--", 'Raw Data'!$H:$H,"Ear*")
+
SUMIFS('Raw Data'!$AI:$AI, 'Raw Data'!$AN:$AN, "&lt;=" &amp;DATE(LEFT($AV$3, 4), MONTH("1 " &amp; AM$6 &amp; " " &amp; LEFT($AV$3, 4)) + 1, 0 ), 'Raw Data'!$AN:$AN,"&gt;" &amp;DATE(LEFT($AV$3, 4), MONTH("1 " &amp; AM$6 &amp; " " &amp; LEFT($AV$3, 4)), 0 ), 'Raw Data'!$P:$P,""&amp;'Raw Data'!$B$1,'Raw Data'!$D:$D,"&lt;&gt;*ithdr*",'Raw Data'!$D:$D,"&lt;&gt;*ancel*", 'Raw Data'!$H:$H,"Ear*")</f>
        <v>0</v>
      </c>
      <c r="AN8" s="40"/>
      <c r="AO8" s="40"/>
      <c r="AP8" s="52"/>
      <c r="AQ8" s="106">
        <f>SUMIFS('Raw Data'!$AI:$AI, 'Raw Data'!$AN:$AN,"&lt;=" &amp;DATE(LEFT($AV$3, 4), MONTH("1 " &amp; AQ$6 &amp; " " &amp; LEFT($AV$3, 4)) + 1, 0 ), 'Raw Data'!$AN:$AN,"&gt;" &amp;DATE(LEFT($AV$3, 4), MONTH("1 " &amp; AQ$6 &amp; " " &amp; LEFT($AV$3, 4)), 0 ), 'Raw Data'!$O:$O,""&amp;'Raw Data'!$B$1,'Raw Data'!$D:$D,"&lt;&gt;*ithdr*",'Raw Data'!$D:$D,"&lt;&gt;*ancel*",'Raw Data'!$P:$P,"--", 'Raw Data'!$H:$H,"Ear*")
+
SUMIFS('Raw Data'!$AI:$AI, 'Raw Data'!$AN:$AN, "&lt;=" &amp;DATE(LEFT($AV$3, 4), MONTH("1 " &amp; AQ$6 &amp; " " &amp; LEFT($AV$3, 4)) + 1, 0 ), 'Raw Data'!$AN:$AN,"&gt;" &amp;DATE(LEFT($AV$3, 4), MONTH("1 " &amp; AQ$6 &amp; " " &amp; LEFT($AV$3, 4)), 0 ), 'Raw Data'!$P:$P,""&amp;'Raw Data'!$B$1,'Raw Data'!$D:$D,"&lt;&gt;*ithdr*",'Raw Data'!$D:$D,"&lt;&gt;*ancel*", 'Raw Data'!$H:$H,"Ear*")</f>
        <v>0</v>
      </c>
      <c r="AR8" s="40"/>
      <c r="AS8" s="40"/>
      <c r="AT8" s="52"/>
      <c r="AU8" s="106">
        <f>SUMIFS('Raw Data'!$AI:$AI, 'Raw Data'!$AN:$AN,"&lt;=" &amp;DATE(MID($AV$3, 15, 4), MONTH("1 " &amp; AU$6 &amp; " " &amp; MID($AV$3, 15, 4)) + 1, 0 ), 'Raw Data'!$AN:$AN,"&gt;" &amp;DATE(MID($AV$3, 15, 4), MONTH("1 " &amp; AU$6 &amp; " " &amp; MID($AV$3, 15, 4)), 0 ), 'Raw Data'!$O:$O,""&amp;'Raw Data'!$B$1,'Raw Data'!$D:$D,"&lt;&gt;*ithdr*",'Raw Data'!$D:$D,"&lt;&gt;*ancel*",'Raw Data'!$P:$P,"--", 'Raw Data'!$H:$H,"Ear*")
+
SUMIFS('Raw Data'!$AI:$AI, 'Raw Data'!$AN:$AN, "&lt;=" &amp;DATE(MID($AV$3, 15, 4), MONTH("1 " &amp; AU$6 &amp; " " &amp; MID($AV$3, 15, 4)) + 1, 0 ), 'Raw Data'!$AN:$AN,"&gt;" &amp;DATE(MID($AV$3, 15, 4), MONTH("1 " &amp; AU$6 &amp; " " &amp; MID($AV$3, 15, 4)), 0 ), 'Raw Data'!$P:$P,""&amp;'Raw Data'!$B$1,'Raw Data'!$D:$D,"&lt;&gt;*ithdr*",'Raw Data'!$D:$D,"&lt;&gt;*ancel*", 'Raw Data'!$H:$H,"Ear*")</f>
        <v>0</v>
      </c>
      <c r="AV8" s="40"/>
      <c r="AW8" s="40"/>
      <c r="AX8" s="52"/>
      <c r="AY8" s="106">
        <f>SUMIFS('Raw Data'!$AI:$AI, 'Raw Data'!$AN:$AN,"&lt;=" &amp;DATE(MID($AV$3, 15, 4), MONTH("1 " &amp; AY$6 &amp; " " &amp; MID($AV$3, 15, 4)) + 1, 0 ), 'Raw Data'!$AN:$AN,"&gt;" &amp;DATE(MID($AV$3, 15, 4), MONTH("1 " &amp; AY$6 &amp; " " &amp; MID($AV$3, 15, 4)), 0 ), 'Raw Data'!$O:$O,""&amp;'Raw Data'!$B$1,'Raw Data'!$D:$D,"&lt;&gt;*ithdr*",'Raw Data'!$D:$D,"&lt;&gt;*ancel*",'Raw Data'!$P:$P,"--", 'Raw Data'!$H:$H,"Ear*")
+
SUMIFS('Raw Data'!$AI:$AI, 'Raw Data'!$AN:$AN, "&lt;=" &amp;DATE(MID($AV$3, 15, 4), MONTH("1 " &amp; AY$6 &amp; " " &amp; MID($AV$3, 15, 4)) + 1, 0 ), 'Raw Data'!$AN:$AN,"&gt;" &amp;DATE(MID($AV$3, 15, 4), MONTH("1 " &amp; AY$6 &amp; " " &amp; MID($AV$3, 15, 4)), 0 ), 'Raw Data'!$P:$P,""&amp;'Raw Data'!$B$1,'Raw Data'!$D:$D,"&lt;&gt;*ithdr*",'Raw Data'!$D:$D,"&lt;&gt;*ancel*", 'Raw Data'!$H:$H,"Ear*")</f>
        <v>0</v>
      </c>
      <c r="AZ8" s="40"/>
      <c r="BA8" s="40"/>
      <c r="BB8" s="52"/>
      <c r="BC8" s="106">
        <f>SUMIFS('Raw Data'!$AI:$AI, 'Raw Data'!$AN:$AN,"&lt;=" &amp;DATE(MID($AV$3, 15, 4), MONTH("1 " &amp; BC$6 &amp; " " &amp; MID($AV$3, 15, 4)) + 1, 0 ), 'Raw Data'!$AN:$AN,"&gt;" &amp;DATE(MID($AV$3, 15, 4), MONTH("1 " &amp; BC$6 &amp; " " &amp; MID($AV$3, 15, 4)), 0 ), 'Raw Data'!$O:$O,""&amp;'Raw Data'!$B$1,'Raw Data'!$D:$D,"&lt;&gt;*ithdr*",'Raw Data'!$D:$D,"&lt;&gt;*ancel*",'Raw Data'!$P:$P,"--", 'Raw Data'!$H:$H,"Ear*")
+
SUMIFS('Raw Data'!$AI:$AI, 'Raw Data'!$AN:$AN, "&lt;=" &amp;DATE(MID($AV$3, 15, 4), MONTH("1 " &amp; BC$6 &amp; " " &amp; MID($AV$3, 15, 4)) + 1, 0 ), 'Raw Data'!$AN:$AN,"&gt;" &amp;DATE(MID($AV$3, 15, 4), MONTH("1 " &amp; BC$6 &amp; " " &amp; MID($AV$3, 15, 4)), 0 ), 'Raw Data'!$P:$P,""&amp;'Raw Data'!$B$1,'Raw Data'!$D:$D,"&lt;&gt;*ithdr*",'Raw Data'!$D:$D,"&lt;&gt;*ancel*", 'Raw Data'!$H:$H,"Ear*")</f>
        <v>0</v>
      </c>
      <c r="BD8" s="40"/>
      <c r="BE8" s="40"/>
      <c r="BF8" s="45"/>
    </row>
    <row r="9" ht="12.75" customHeight="1">
      <c r="A9" s="110" t="s">
        <v>102</v>
      </c>
      <c r="B9" s="40"/>
      <c r="C9" s="40"/>
      <c r="D9" s="40"/>
      <c r="E9" s="40"/>
      <c r="F9" s="40"/>
      <c r="G9" s="40"/>
      <c r="H9" s="40"/>
      <c r="I9" s="40"/>
      <c r="J9" s="52"/>
      <c r="K9" s="111">
        <f>SUMIFS('Raw Data'!$AI:$AI, 'Raw Data'!$AN:$AN,"&lt;=" &amp;DATE(LEFT($AV$3, 4), MONTH("1 " &amp; K$6 &amp; " " &amp; LEFT($AV$3, 4)) + 1, 0 ), 'Raw Data'!$AN:$AN,"&gt;" &amp;DATE(LEFT($AV$3, 4), MONTH("1 " &amp; K$6 &amp; " " &amp; LEFT($AV$3, 4)), 0 ), 'Raw Data'!$O:$O,""&amp;'Raw Data'!$B$1,'Raw Data'!$D:$D,"&lt;&gt;*ithdr*",'Raw Data'!$D:$D,"&lt;&gt;*ancel*",'Raw Data'!$P:$P,"--", 'Raw Data'!$H:$H,"Earning - External*")
+
SUMIFS('Raw Data'!$AI:$AI, 'Raw Data'!$AN:$AN, "&lt;=" &amp;DATE(LEFT($AV$3, 4), MONTH("1 " &amp; K$6 &amp; " " &amp; LEFT($AV$3, 4)) + 1, 0 ), 'Raw Data'!$AN:$AN,"&gt;" &amp;DATE(LEFT($AV$3, 4), MONTH("1 " &amp; K$6 &amp; " " &amp; LEFT($AV$3, 4)), 0 ), 'Raw Data'!$P:$P,""&amp;'Raw Data'!$B$1,'Raw Data'!$D:$D,"&lt;&gt;*ithdr*",'Raw Data'!$D:$D,"&lt;&gt;*ancel*", 'Raw Data'!$H:$H,"Earning - External*")</f>
        <v>0</v>
      </c>
      <c r="L9" s="40"/>
      <c r="M9" s="40"/>
      <c r="N9" s="52"/>
      <c r="O9" s="111">
        <f>SUMIFS('Raw Data'!$AI:$AI, 'Raw Data'!$AN:$AN,"&lt;=" &amp;DATE(LEFT($AV$3, 4), MONTH("1 " &amp; O$6 &amp; " " &amp; LEFT($AV$3, 4)) + 1, 0 ), 'Raw Data'!$AN:$AN,"&gt;" &amp;DATE(LEFT($AV$3, 4), MONTH("1 " &amp; O$6 &amp; " " &amp; LEFT($AV$3, 4)), 0 ), 'Raw Data'!$O:$O,""&amp;'Raw Data'!$B$1,'Raw Data'!$D:$D,"&lt;&gt;*ithdr*",'Raw Data'!$D:$D,"&lt;&gt;*ancel*",'Raw Data'!$P:$P,"--", 'Raw Data'!$H:$H,"Earning - External*")
+
SUMIFS('Raw Data'!$AI:$AI, 'Raw Data'!$AN:$AN, "&lt;=" &amp;DATE(LEFT($AV$3, 4), MONTH("1 " &amp; O$6 &amp; " " &amp; LEFT($AV$3, 4)) + 1, 0 ), 'Raw Data'!$AN:$AN,"&gt;" &amp;DATE(LEFT($AV$3, 4), MONTH("1 " &amp; O$6 &amp; " " &amp; LEFT($AV$3, 4)), 0 ), 'Raw Data'!$P:$P,""&amp;'Raw Data'!$B$1,'Raw Data'!$D:$D,"&lt;&gt;*ithdr*",'Raw Data'!$D:$D,"&lt;&gt;*ancel*", 'Raw Data'!$H:$H,"Earning - External*")</f>
        <v>0</v>
      </c>
      <c r="P9" s="40"/>
      <c r="Q9" s="40"/>
      <c r="R9" s="52"/>
      <c r="S9" s="111">
        <f>SUMIFS('Raw Data'!$AI:$AI, 'Raw Data'!$AN:$AN,"&lt;=" &amp;DATE(LEFT($AV$3, 4), MONTH("1 " &amp; S$6 &amp; " " &amp; LEFT($AV$3, 4)) + 1, 0 ), 'Raw Data'!$AN:$AN,"&gt;" &amp;DATE(LEFT($AV$3, 4), MONTH("1 " &amp; S$6 &amp; " " &amp; LEFT($AV$3, 4)), 0 ), 'Raw Data'!$O:$O,""&amp;'Raw Data'!$B$1,'Raw Data'!$D:$D,"&lt;&gt;*ithdr*",'Raw Data'!$D:$D,"&lt;&gt;*ancel*",'Raw Data'!$P:$P,"--", 'Raw Data'!$H:$H,"Earning - External*")
+
SUMIFS('Raw Data'!$AI:$AI, 'Raw Data'!$AN:$AN, "&lt;=" &amp;DATE(LEFT($AV$3, 4), MONTH("1 " &amp; S$6 &amp; " " &amp; LEFT($AV$3, 4)) + 1, 0 ), 'Raw Data'!$AN:$AN,"&gt;" &amp;DATE(LEFT($AV$3, 4), MONTH("1 " &amp; S$6 &amp; " " &amp; LEFT($AV$3, 4)), 0 ), 'Raw Data'!$P:$P,""&amp;'Raw Data'!$B$1,'Raw Data'!$D:$D,"&lt;&gt;*ithdr*",'Raw Data'!$D:$D,"&lt;&gt;*ancel*", 'Raw Data'!$H:$H,"Earning - External*")</f>
        <v>0</v>
      </c>
      <c r="T9" s="40"/>
      <c r="U9" s="40"/>
      <c r="V9" s="52"/>
      <c r="W9" s="111">
        <f>SUMIFS('Raw Data'!$AI:$AI, 'Raw Data'!$AN:$AN,"&lt;=" &amp;DATE(LEFT($AV$3, 4), MONTH("1 " &amp; W$6 &amp; " " &amp; LEFT($AV$3, 4)) + 1, 0 ), 'Raw Data'!$AN:$AN,"&gt;" &amp;DATE(LEFT($AV$3, 4), MONTH("1 " &amp; W$6 &amp; " " &amp; LEFT($AV$3, 4)), 0 ), 'Raw Data'!$O:$O,""&amp;'Raw Data'!$B$1,'Raw Data'!$D:$D,"&lt;&gt;*ithdr*",'Raw Data'!$D:$D,"&lt;&gt;*ancel*",'Raw Data'!$P:$P,"--", 'Raw Data'!$H:$H,"Earning - External*")
+
SUMIFS('Raw Data'!$AI:$AI, 'Raw Data'!$AN:$AN, "&lt;=" &amp;DATE(LEFT($AV$3, 4), MONTH("1 " &amp; W$6 &amp; " " &amp; LEFT($AV$3, 4)) + 1, 0 ), 'Raw Data'!$AN:$AN,"&gt;" &amp;DATE(LEFT($AV$3, 4), MONTH("1 " &amp; W$6 &amp; " " &amp; LEFT($AV$3, 4)), 0 ), 'Raw Data'!$P:$P,""&amp;'Raw Data'!$B$1,'Raw Data'!$D:$D,"&lt;&gt;*ithdr*",'Raw Data'!$D:$D,"&lt;&gt;*ancel*", 'Raw Data'!$H:$H,"Earning - External*")</f>
        <v>0</v>
      </c>
      <c r="X9" s="40"/>
      <c r="Y9" s="40"/>
      <c r="Z9" s="52"/>
      <c r="AA9" s="111">
        <f>SUMIFS('Raw Data'!$AI:$AI, 'Raw Data'!$AN:$AN,"&lt;=" &amp;DATE(LEFT($AV$3, 4), MONTH("1 " &amp; AA$6 &amp; " " &amp; LEFT($AV$3, 4)) + 1, 0 ), 'Raw Data'!$AN:$AN,"&gt;" &amp;DATE(LEFT($AV$3, 4), MONTH("1 " &amp; AA$6 &amp; " " &amp; LEFT($AV$3, 4)), 0 ), 'Raw Data'!$O:$O,""&amp;'Raw Data'!$B$1,'Raw Data'!$D:$D,"&lt;&gt;*ithdr*",'Raw Data'!$D:$D,"&lt;&gt;*ancel*",'Raw Data'!$P:$P,"--", 'Raw Data'!$H:$H,"Earning - External*")
+
SUMIFS('Raw Data'!$AI:$AI, 'Raw Data'!$AN:$AN, "&lt;=" &amp;DATE(LEFT($AV$3, 4), MONTH("1 " &amp; AA$6 &amp; " " &amp; LEFT($AV$3, 4)) + 1, 0 ), 'Raw Data'!$AN:$AN,"&gt;" &amp;DATE(LEFT($AV$3, 4), MONTH("1 " &amp; AA$6 &amp; " " &amp; LEFT($AV$3, 4)), 0 ), 'Raw Data'!$P:$P,""&amp;'Raw Data'!$B$1,'Raw Data'!$D:$D,"&lt;&gt;*ithdr*",'Raw Data'!$D:$D,"&lt;&gt;*ancel*", 'Raw Data'!$H:$H,"Earning - External*")</f>
        <v>0</v>
      </c>
      <c r="AB9" s="40"/>
      <c r="AC9" s="40"/>
      <c r="AD9" s="52"/>
      <c r="AE9" s="111">
        <f>SUMIFS('Raw Data'!$AI:$AI, 'Raw Data'!$AN:$AN,"&lt;=" &amp;DATE(LEFT($AV$3, 4), MONTH("1 " &amp; AE$6 &amp; " " &amp; LEFT($AV$3, 4)) + 1, 0 ), 'Raw Data'!$AN:$AN,"&gt;" &amp;DATE(LEFT($AV$3, 4), MONTH("1 " &amp; AE$6 &amp; " " &amp; LEFT($AV$3, 4)), 0 ), 'Raw Data'!$O:$O,""&amp;'Raw Data'!$B$1,'Raw Data'!$D:$D,"&lt;&gt;*ithdr*",'Raw Data'!$D:$D,"&lt;&gt;*ancel*",'Raw Data'!$P:$P,"--", 'Raw Data'!$H:$H,"Earning - External*")
+
SUMIFS('Raw Data'!$AI:$AI, 'Raw Data'!$AN:$AN, "&lt;=" &amp;DATE(LEFT($AV$3, 4), MONTH("1 " &amp; AE$6 &amp; " " &amp; LEFT($AV$3, 4)) + 1, 0 ), 'Raw Data'!$AN:$AN,"&gt;" &amp;DATE(LEFT($AV$3, 4), MONTH("1 " &amp; AE$6 &amp; " " &amp; LEFT($AV$3, 4)), 0 ), 'Raw Data'!$P:$P,""&amp;'Raw Data'!$B$1,'Raw Data'!$D:$D,"&lt;&gt;*ithdr*",'Raw Data'!$D:$D,"&lt;&gt;*ancel*", 'Raw Data'!$H:$H,"Earning - External*")</f>
        <v>0</v>
      </c>
      <c r="AF9" s="40"/>
      <c r="AG9" s="40"/>
      <c r="AH9" s="52"/>
      <c r="AI9" s="111">
        <f>SUMIFS('Raw Data'!$AI:$AI, 'Raw Data'!$AN:$AN,"&lt;=" &amp;DATE(LEFT($AV$3, 4), MONTH("1 " &amp; AI$6 &amp; " " &amp; LEFT($AV$3, 4)) + 1, 0 ), 'Raw Data'!$AN:$AN,"&gt;" &amp;DATE(LEFT($AV$3, 4), MONTH("1 " &amp; AI$6 &amp; " " &amp; LEFT($AV$3, 4)), 0 ), 'Raw Data'!$O:$O,""&amp;'Raw Data'!$B$1,'Raw Data'!$D:$D,"&lt;&gt;*ithdr*",'Raw Data'!$D:$D,"&lt;&gt;*ancel*",'Raw Data'!$P:$P,"--", 'Raw Data'!$H:$H,"Earning - External*")
+
SUMIFS('Raw Data'!$AI:$AI, 'Raw Data'!$AN:$AN, "&lt;=" &amp;DATE(LEFT($AV$3, 4), MONTH("1 " &amp; AI$6 &amp; " " &amp; LEFT($AV$3, 4)) + 1, 0 ), 'Raw Data'!$AN:$AN,"&gt;" &amp;DATE(LEFT($AV$3, 4), MONTH("1 " &amp; AI$6 &amp; " " &amp; LEFT($AV$3, 4)), 0 ), 'Raw Data'!$P:$P,""&amp;'Raw Data'!$B$1,'Raw Data'!$D:$D,"&lt;&gt;*ithdr*",'Raw Data'!$D:$D,"&lt;&gt;*ancel*", 'Raw Data'!$H:$H,"Earning - External*")</f>
        <v>0</v>
      </c>
      <c r="AJ9" s="40"/>
      <c r="AK9" s="40"/>
      <c r="AL9" s="52"/>
      <c r="AM9" s="111">
        <f>SUMIFS('Raw Data'!$AI:$AI, 'Raw Data'!$AN:$AN,"&lt;=" &amp;DATE(LEFT($AV$3, 4), MONTH("1 " &amp; AM$6 &amp; " " &amp; LEFT($AV$3, 4)) + 1, 0 ), 'Raw Data'!$AN:$AN,"&gt;" &amp;DATE(LEFT($AV$3, 4), MONTH("1 " &amp; AM$6 &amp; " " &amp; LEFT($AV$3, 4)), 0 ), 'Raw Data'!$O:$O,""&amp;'Raw Data'!$B$1,'Raw Data'!$D:$D,"&lt;&gt;*ithdr*",'Raw Data'!$D:$D,"&lt;&gt;*ancel*",'Raw Data'!$P:$P,"--", 'Raw Data'!$H:$H,"Earning - External*")
+
SUMIFS('Raw Data'!$AI:$AI, 'Raw Data'!$AN:$AN, "&lt;=" &amp;DATE(LEFT($AV$3, 4), MONTH("1 " &amp; AM$6 &amp; " " &amp; LEFT($AV$3, 4)) + 1, 0 ), 'Raw Data'!$AN:$AN,"&gt;" &amp;DATE(LEFT($AV$3, 4), MONTH("1 " &amp; AM$6 &amp; " " &amp; LEFT($AV$3, 4)), 0 ), 'Raw Data'!$P:$P,""&amp;'Raw Data'!$B$1,'Raw Data'!$D:$D,"&lt;&gt;*ithdr*",'Raw Data'!$D:$D,"&lt;&gt;*ancel*", 'Raw Data'!$H:$H,"Earning - External*")</f>
        <v>0</v>
      </c>
      <c r="AN9" s="40"/>
      <c r="AO9" s="40"/>
      <c r="AP9" s="52"/>
      <c r="AQ9" s="111">
        <f>SUMIFS('Raw Data'!$AI:$AI, 'Raw Data'!$AN:$AN,"&lt;=" &amp;DATE(LEFT($AV$3, 4), MONTH("1 " &amp; AQ$6 &amp; " " &amp; LEFT($AV$3, 4)) + 1, 0 ), 'Raw Data'!$AN:$AN,"&gt;" &amp;DATE(LEFT($AV$3, 4), MONTH("1 " &amp; AQ$6 &amp; " " &amp; LEFT($AV$3, 4)), 0 ), 'Raw Data'!$O:$O,""&amp;'Raw Data'!$B$1,'Raw Data'!$D:$D,"&lt;&gt;*ithdr*",'Raw Data'!$D:$D,"&lt;&gt;*ancel*",'Raw Data'!$P:$P,"--", 'Raw Data'!$H:$H,"Earning - External*")
+
SUMIFS('Raw Data'!$AI:$AI, 'Raw Data'!$AN:$AN, "&lt;=" &amp;DATE(LEFT($AV$3, 4), MONTH("1 " &amp; AQ$6 &amp; " " &amp; LEFT($AV$3, 4)) + 1, 0 ), 'Raw Data'!$AN:$AN,"&gt;" &amp;DATE(LEFT($AV$3, 4), MONTH("1 " &amp; AQ$6 &amp; " " &amp; LEFT($AV$3, 4)), 0 ), 'Raw Data'!$P:$P,""&amp;'Raw Data'!$B$1,'Raw Data'!$D:$D,"&lt;&gt;*ithdr*",'Raw Data'!$D:$D,"&lt;&gt;*ancel*", 'Raw Data'!$H:$H,"Earning - External*")</f>
        <v>0</v>
      </c>
      <c r="AR9" s="40"/>
      <c r="AS9" s="40"/>
      <c r="AT9" s="52"/>
      <c r="AU9" s="111">
        <f>SUMIFS('Raw Data'!$AI:$AI, 'Raw Data'!$AN:$AN,"&lt;=" &amp;DATE(MID($AV$3, 15, 4), MONTH("1 " &amp; AU$6 &amp; " " &amp; MID($AV$3, 15, 4)) + 1, 0 ), 'Raw Data'!$AN:$AN,"&gt;" &amp;DATE(MID($AV$3, 15, 4), MONTH("1 " &amp; AU$6 &amp; " " &amp; MID($AV$3, 15, 4)), 0 ), 'Raw Data'!$O:$O,""&amp;'Raw Data'!$B$1,'Raw Data'!$D:$D,"&lt;&gt;*ithdr*",'Raw Data'!$D:$D,"&lt;&gt;*ancel*",'Raw Data'!$P:$P,"--", 'Raw Data'!$H:$H,"Earning - External*")
+
SUMIFS('Raw Data'!$AI:$AI, 'Raw Data'!$AN:$AN, "&lt;=" &amp;DATE(MID($AV$3, 15, 4), MONTH("1 " &amp; AU$6 &amp; " " &amp; MID($AV$3, 15, 4)) + 1, 0 ), 'Raw Data'!$AN:$AN,"&gt;" &amp;DATE(MID($AV$3, 15, 4), MONTH("1 " &amp; AU$6 &amp; " " &amp; MID($AV$3, 15, 4)), 0 ), 'Raw Data'!$P:$P,""&amp;'Raw Data'!$B$1,'Raw Data'!$D:$D,"&lt;&gt;*ithdr*",'Raw Data'!$D:$D,"&lt;&gt;*ancel*", 'Raw Data'!$H:$H,"Earning - External*")</f>
        <v>0</v>
      </c>
      <c r="AV9" s="40"/>
      <c r="AW9" s="40"/>
      <c r="AX9" s="52"/>
      <c r="AY9" s="111">
        <f>SUMIFS('Raw Data'!$AI:$AI, 'Raw Data'!$AN:$AN,"&lt;=" &amp;DATE(MID($AV$3, 15, 4), MONTH("1 " &amp; AY$6 &amp; " " &amp; MID($AV$3, 15, 4)) + 1, 0 ), 'Raw Data'!$AN:$AN,"&gt;" &amp;DATE(MID($AV$3, 15, 4), MONTH("1 " &amp; AY$6 &amp; " " &amp; MID($AV$3, 15, 4)), 0 ), 'Raw Data'!$O:$O,""&amp;'Raw Data'!$B$1,'Raw Data'!$D:$D,"&lt;&gt;*ithdr*",'Raw Data'!$D:$D,"&lt;&gt;*ancel*",'Raw Data'!$P:$P,"--", 'Raw Data'!$H:$H,"Earning - External*")
+
SUMIFS('Raw Data'!$AI:$AI, 'Raw Data'!$AN:$AN, "&lt;=" &amp;DATE(MID($AV$3, 15, 4), MONTH("1 " &amp; AY$6 &amp; " " &amp; MID($AV$3, 15, 4)) + 1, 0 ), 'Raw Data'!$AN:$AN,"&gt;" &amp;DATE(MID($AV$3, 15, 4), MONTH("1 " &amp; AY$6 &amp; " " &amp; MID($AV$3, 15, 4)), 0 ), 'Raw Data'!$P:$P,""&amp;'Raw Data'!$B$1,'Raw Data'!$D:$D,"&lt;&gt;*ithdr*",'Raw Data'!$D:$D,"&lt;&gt;*ancel*", 'Raw Data'!$H:$H,"Earning - External*")</f>
        <v>0</v>
      </c>
      <c r="AZ9" s="40"/>
      <c r="BA9" s="40"/>
      <c r="BB9" s="52"/>
      <c r="BC9" s="111">
        <f>SUMIFS('Raw Data'!$AI:$AI, 'Raw Data'!$AN:$AN,"&lt;=" &amp;DATE(MID($AV$3, 15, 4), MONTH("1 " &amp; BC$6 &amp; " " &amp; MID($AV$3, 15, 4)) + 1, 0 ), 'Raw Data'!$AN:$AN,"&gt;" &amp;DATE(MID($AV$3, 15, 4), MONTH("1 " &amp; BC$6 &amp; " " &amp; MID($AV$3, 15, 4)), 0 ), 'Raw Data'!$O:$O,""&amp;'Raw Data'!$B$1,'Raw Data'!$D:$D,"&lt;&gt;*ithdr*",'Raw Data'!$D:$D,"&lt;&gt;*ancel*",'Raw Data'!$P:$P,"--", 'Raw Data'!$H:$H,"Earning - External*")
+
SUMIFS('Raw Data'!$AI:$AI, 'Raw Data'!$AN:$AN, "&lt;=" &amp;DATE(MID($AV$3, 15, 4), MONTH("1 " &amp; BC$6 &amp; " " &amp; MID($AV$3, 15, 4)) + 1, 0 ), 'Raw Data'!$AN:$AN,"&gt;" &amp;DATE(MID($AV$3, 15, 4), MONTH("1 " &amp; BC$6 &amp; " " &amp; MID($AV$3, 15, 4)), 0 ), 'Raw Data'!$P:$P,""&amp;'Raw Data'!$B$1,'Raw Data'!$D:$D,"&lt;&gt;*ithdr*",'Raw Data'!$D:$D,"&lt;&gt;*ancel*", 'Raw Data'!$H:$H,"Earning - External*")</f>
        <v>0</v>
      </c>
      <c r="BD9" s="40"/>
      <c r="BE9" s="40"/>
      <c r="BF9" s="45"/>
    </row>
    <row r="10" ht="12.75" customHeight="1">
      <c r="A10" s="110" t="s">
        <v>109</v>
      </c>
      <c r="B10" s="40"/>
      <c r="C10" s="40"/>
      <c r="D10" s="40"/>
      <c r="E10" s="40"/>
      <c r="F10" s="40"/>
      <c r="G10" s="40"/>
      <c r="H10" s="40"/>
      <c r="I10" s="40"/>
      <c r="J10" s="52"/>
      <c r="K10" s="111">
        <f>SUMIFS('Raw Data'!$AI:$AI, 'Raw Data'!$AN:$AN,"&lt;=" &amp;DATE(LEFT($AV$3, 4), MONTH("1 " &amp; K$6 &amp; " " &amp; LEFT($AV$3, 4)) + 1, 0 ), 'Raw Data'!$AN:$AN,"&gt;" &amp;DATE(LEFT($AV$3, 4), MONTH("1 " &amp; K$6 &amp; " " &amp; LEFT($AV$3, 4)), 0 ), 'Raw Data'!$O:$O,""&amp;'Raw Data'!$B$1,'Raw Data'!$D:$D,"&lt;&gt;*ithdr*",'Raw Data'!$D:$D,"&lt;&gt;*ancel*",'Raw Data'!$P:$P,"--", 'Raw Data'!$H:$H,"Earning - Obligator*")
+
SUMIFS('Raw Data'!$AI:$AI, 'Raw Data'!$AN:$AN, "&lt;=" &amp;DATE(LEFT($AV$3, 4), MONTH("1 " &amp; K$6 &amp; " " &amp; LEFT($AV$3, 4)) + 1, 0 ), 'Raw Data'!$AN:$AN,"&gt;" &amp;DATE(LEFT($AV$3, 4), MONTH("1 " &amp; K$6 &amp; " " &amp; LEFT($AV$3, 4)), 0 ), 'Raw Data'!$P:$P,""&amp;'Raw Data'!$B$1,'Raw Data'!$D:$D,"&lt;&gt;*ithdr*",'Raw Data'!$D:$D,"&lt;&gt;*ancel*", 'Raw Data'!$H:$H,"Earning - Obligator*")</f>
        <v>0</v>
      </c>
      <c r="L10" s="40"/>
      <c r="M10" s="40"/>
      <c r="N10" s="52"/>
      <c r="O10" s="111">
        <f>SUMIFS('Raw Data'!$AI:$AI, 'Raw Data'!$AN:$AN,"&lt;=" &amp;DATE(LEFT($AV$3, 4), MONTH("1 " &amp; O$6 &amp; " " &amp; LEFT($AV$3, 4)) + 1, 0 ), 'Raw Data'!$AN:$AN,"&gt;" &amp;DATE(LEFT($AV$3, 4), MONTH("1 " &amp; O$6 &amp; " " &amp; LEFT($AV$3, 4)), 0 ), 'Raw Data'!$O:$O,""&amp;'Raw Data'!$B$1,'Raw Data'!$D:$D,"&lt;&gt;*ithdr*",'Raw Data'!$D:$D,"&lt;&gt;*ancel*",'Raw Data'!$P:$P,"--", 'Raw Data'!$H:$H,"Earning - Obligator*")
+
SUMIFS('Raw Data'!$AI:$AI, 'Raw Data'!$AN:$AN, "&lt;=" &amp;DATE(LEFT($AV$3, 4), MONTH("1 " &amp; O$6 &amp; " " &amp; LEFT($AV$3, 4)) + 1, 0 ), 'Raw Data'!$AN:$AN,"&gt;" &amp;DATE(LEFT($AV$3, 4), MONTH("1 " &amp; O$6 &amp; " " &amp; LEFT($AV$3, 4)), 0 ), 'Raw Data'!$P:$P,""&amp;'Raw Data'!$B$1,'Raw Data'!$D:$D,"&lt;&gt;*ithdr*",'Raw Data'!$D:$D,"&lt;&gt;*ancel*", 'Raw Data'!$H:$H,"Earning - Obligator*")</f>
        <v>0</v>
      </c>
      <c r="P10" s="40"/>
      <c r="Q10" s="40"/>
      <c r="R10" s="52"/>
      <c r="S10" s="111">
        <f>SUMIFS('Raw Data'!$AI:$AI, 'Raw Data'!$AN:$AN,"&lt;=" &amp;DATE(LEFT($AV$3, 4), MONTH("1 " &amp; S$6 &amp; " " &amp; LEFT($AV$3, 4)) + 1, 0 ), 'Raw Data'!$AN:$AN,"&gt;" &amp;DATE(LEFT($AV$3, 4), MONTH("1 " &amp; S$6 &amp; " " &amp; LEFT($AV$3, 4)), 0 ), 'Raw Data'!$O:$O,""&amp;'Raw Data'!$B$1,'Raw Data'!$D:$D,"&lt;&gt;*ithdr*",'Raw Data'!$D:$D,"&lt;&gt;*ancel*",'Raw Data'!$P:$P,"--", 'Raw Data'!$H:$H,"Earning - Obligator*")
+
SUMIFS('Raw Data'!$AI:$AI, 'Raw Data'!$AN:$AN, "&lt;=" &amp;DATE(LEFT($AV$3, 4), MONTH("1 " &amp; S$6 &amp; " " &amp; LEFT($AV$3, 4)) + 1, 0 ), 'Raw Data'!$AN:$AN,"&gt;" &amp;DATE(LEFT($AV$3, 4), MONTH("1 " &amp; S$6 &amp; " " &amp; LEFT($AV$3, 4)), 0 ), 'Raw Data'!$P:$P,""&amp;'Raw Data'!$B$1,'Raw Data'!$D:$D,"&lt;&gt;*ithdr*",'Raw Data'!$D:$D,"&lt;&gt;*ancel*", 'Raw Data'!$H:$H,"Earning - Obligator*")</f>
        <v>0</v>
      </c>
      <c r="T10" s="40"/>
      <c r="U10" s="40"/>
      <c r="V10" s="52"/>
      <c r="W10" s="111">
        <f>SUMIFS('Raw Data'!$AI:$AI, 'Raw Data'!$AN:$AN,"&lt;=" &amp;DATE(LEFT($AV$3, 4), MONTH("1 " &amp; W$6 &amp; " " &amp; LEFT($AV$3, 4)) + 1, 0 ), 'Raw Data'!$AN:$AN,"&gt;" &amp;DATE(LEFT($AV$3, 4), MONTH("1 " &amp; W$6 &amp; " " &amp; LEFT($AV$3, 4)), 0 ), 'Raw Data'!$O:$O,""&amp;'Raw Data'!$B$1,'Raw Data'!$D:$D,"&lt;&gt;*ithdr*",'Raw Data'!$D:$D,"&lt;&gt;*ancel*",'Raw Data'!$P:$P,"--", 'Raw Data'!$H:$H,"Earning - Obligator*")
+
SUMIFS('Raw Data'!$AI:$AI, 'Raw Data'!$AN:$AN, "&lt;=" &amp;DATE(LEFT($AV$3, 4), MONTH("1 " &amp; W$6 &amp; " " &amp; LEFT($AV$3, 4)) + 1, 0 ), 'Raw Data'!$AN:$AN,"&gt;" &amp;DATE(LEFT($AV$3, 4), MONTH("1 " &amp; W$6 &amp; " " &amp; LEFT($AV$3, 4)), 0 ), 'Raw Data'!$P:$P,""&amp;'Raw Data'!$B$1,'Raw Data'!$D:$D,"&lt;&gt;*ithdr*",'Raw Data'!$D:$D,"&lt;&gt;*ancel*", 'Raw Data'!$H:$H,"Earning - Obligator*")</f>
        <v>0</v>
      </c>
      <c r="X10" s="40"/>
      <c r="Y10" s="40"/>
      <c r="Z10" s="52"/>
      <c r="AA10" s="111">
        <f>SUMIFS('Raw Data'!$AI:$AI, 'Raw Data'!$AN:$AN,"&lt;=" &amp;DATE(LEFT($AV$3, 4), MONTH("1 " &amp; AA$6 &amp; " " &amp; LEFT($AV$3, 4)) + 1, 0 ), 'Raw Data'!$AN:$AN,"&gt;" &amp;DATE(LEFT($AV$3, 4), MONTH("1 " &amp; AA$6 &amp; " " &amp; LEFT($AV$3, 4)), 0 ), 'Raw Data'!$O:$O,""&amp;'Raw Data'!$B$1,'Raw Data'!$D:$D,"&lt;&gt;*ithdr*",'Raw Data'!$D:$D,"&lt;&gt;*ancel*",'Raw Data'!$P:$P,"--", 'Raw Data'!$H:$H,"Earning - Obligator*")
+
SUMIFS('Raw Data'!$AI:$AI, 'Raw Data'!$AN:$AN, "&lt;=" &amp;DATE(LEFT($AV$3, 4), MONTH("1 " &amp; AA$6 &amp; " " &amp; LEFT($AV$3, 4)) + 1, 0 ), 'Raw Data'!$AN:$AN,"&gt;" &amp;DATE(LEFT($AV$3, 4), MONTH("1 " &amp; AA$6 &amp; " " &amp; LEFT($AV$3, 4)), 0 ), 'Raw Data'!$P:$P,""&amp;'Raw Data'!$B$1,'Raw Data'!$D:$D,"&lt;&gt;*ithdr*",'Raw Data'!$D:$D,"&lt;&gt;*ancel*", 'Raw Data'!$H:$H,"Earning - Obligator*")</f>
        <v>0</v>
      </c>
      <c r="AB10" s="40"/>
      <c r="AC10" s="40"/>
      <c r="AD10" s="52"/>
      <c r="AE10" s="111">
        <f>SUMIFS('Raw Data'!$AI:$AI, 'Raw Data'!$AN:$AN,"&lt;=" &amp;DATE(LEFT($AV$3, 4), MONTH("1 " &amp; AE$6 &amp; " " &amp; LEFT($AV$3, 4)) + 1, 0 ), 'Raw Data'!$AN:$AN,"&gt;" &amp;DATE(LEFT($AV$3, 4), MONTH("1 " &amp; AE$6 &amp; " " &amp; LEFT($AV$3, 4)), 0 ), 'Raw Data'!$O:$O,""&amp;'Raw Data'!$B$1,'Raw Data'!$D:$D,"&lt;&gt;*ithdr*",'Raw Data'!$D:$D,"&lt;&gt;*ancel*",'Raw Data'!$P:$P,"--", 'Raw Data'!$H:$H,"Earning - Obligator*")
+
SUMIFS('Raw Data'!$AI:$AI, 'Raw Data'!$AN:$AN, "&lt;=" &amp;DATE(LEFT($AV$3, 4), MONTH("1 " &amp; AE$6 &amp; " " &amp; LEFT($AV$3, 4)) + 1, 0 ), 'Raw Data'!$AN:$AN,"&gt;" &amp;DATE(LEFT($AV$3, 4), MONTH("1 " &amp; AE$6 &amp; " " &amp; LEFT($AV$3, 4)), 0 ), 'Raw Data'!$P:$P,""&amp;'Raw Data'!$B$1,'Raw Data'!$D:$D,"&lt;&gt;*ithdr*",'Raw Data'!$D:$D,"&lt;&gt;*ancel*", 'Raw Data'!$H:$H,"Earning - Obligator*")</f>
        <v>0</v>
      </c>
      <c r="AF10" s="40"/>
      <c r="AG10" s="40"/>
      <c r="AH10" s="52"/>
      <c r="AI10" s="111">
        <f>SUMIFS('Raw Data'!$AI:$AI, 'Raw Data'!$AN:$AN,"&lt;=" &amp;DATE(LEFT($AV$3, 4), MONTH("1 " &amp; AI$6 &amp; " " &amp; LEFT($AV$3, 4)) + 1, 0 ), 'Raw Data'!$AN:$AN,"&gt;" &amp;DATE(LEFT($AV$3, 4), MONTH("1 " &amp; AI$6 &amp; " " &amp; LEFT($AV$3, 4)), 0 ), 'Raw Data'!$O:$O,""&amp;'Raw Data'!$B$1,'Raw Data'!$D:$D,"&lt;&gt;*ithdr*",'Raw Data'!$D:$D,"&lt;&gt;*ancel*",'Raw Data'!$P:$P,"--", 'Raw Data'!$H:$H,"Earning - Obligator*")
+
SUMIFS('Raw Data'!$AI:$AI, 'Raw Data'!$AN:$AN, "&lt;=" &amp;DATE(LEFT($AV$3, 4), MONTH("1 " &amp; AI$6 &amp; " " &amp; LEFT($AV$3, 4)) + 1, 0 ), 'Raw Data'!$AN:$AN,"&gt;" &amp;DATE(LEFT($AV$3, 4), MONTH("1 " &amp; AI$6 &amp; " " &amp; LEFT($AV$3, 4)), 0 ), 'Raw Data'!$P:$P,""&amp;'Raw Data'!$B$1,'Raw Data'!$D:$D,"&lt;&gt;*ithdr*",'Raw Data'!$D:$D,"&lt;&gt;*ancel*", 'Raw Data'!$H:$H,"Earning - Obligator*")</f>
        <v>0</v>
      </c>
      <c r="AJ10" s="40"/>
      <c r="AK10" s="40"/>
      <c r="AL10" s="52"/>
      <c r="AM10" s="111">
        <f>SUMIFS('Raw Data'!$AI:$AI, 'Raw Data'!$AN:$AN,"&lt;=" &amp;DATE(LEFT($AV$3, 4), MONTH("1 " &amp; AM$6 &amp; " " &amp; LEFT($AV$3, 4)) + 1, 0 ), 'Raw Data'!$AN:$AN,"&gt;" &amp;DATE(LEFT($AV$3, 4), MONTH("1 " &amp; AM$6 &amp; " " &amp; LEFT($AV$3, 4)), 0 ), 'Raw Data'!$O:$O,""&amp;'Raw Data'!$B$1,'Raw Data'!$D:$D,"&lt;&gt;*ithdr*",'Raw Data'!$D:$D,"&lt;&gt;*ancel*",'Raw Data'!$P:$P,"--", 'Raw Data'!$H:$H,"Earning - Obligator*")
+
SUMIFS('Raw Data'!$AI:$AI, 'Raw Data'!$AN:$AN, "&lt;=" &amp;DATE(LEFT($AV$3, 4), MONTH("1 " &amp; AM$6 &amp; " " &amp; LEFT($AV$3, 4)) + 1, 0 ), 'Raw Data'!$AN:$AN,"&gt;" &amp;DATE(LEFT($AV$3, 4), MONTH("1 " &amp; AM$6 &amp; " " &amp; LEFT($AV$3, 4)), 0 ), 'Raw Data'!$P:$P,""&amp;'Raw Data'!$B$1,'Raw Data'!$D:$D,"&lt;&gt;*ithdr*",'Raw Data'!$D:$D,"&lt;&gt;*ancel*", 'Raw Data'!$H:$H,"Earning - Obligator*")</f>
        <v>0</v>
      </c>
      <c r="AN10" s="40"/>
      <c r="AO10" s="40"/>
      <c r="AP10" s="52"/>
      <c r="AQ10" s="111">
        <f>SUMIFS('Raw Data'!$AI:$AI, 'Raw Data'!$AN:$AN,"&lt;=" &amp;DATE(LEFT($AV$3, 4), MONTH("1 " &amp; AQ$6 &amp; " " &amp; LEFT($AV$3, 4)) + 1, 0 ), 'Raw Data'!$AN:$AN,"&gt;" &amp;DATE(LEFT($AV$3, 4), MONTH("1 " &amp; AQ$6 &amp; " " &amp; LEFT($AV$3, 4)), 0 ), 'Raw Data'!$O:$O,""&amp;'Raw Data'!$B$1,'Raw Data'!$D:$D,"&lt;&gt;*ithdr*",'Raw Data'!$D:$D,"&lt;&gt;*ancel*",'Raw Data'!$P:$P,"--", 'Raw Data'!$H:$H,"Earning - Obligator*")
+
SUMIFS('Raw Data'!$AI:$AI, 'Raw Data'!$AN:$AN, "&lt;=" &amp;DATE(LEFT($AV$3, 4), MONTH("1 " &amp; AQ$6 &amp; " " &amp; LEFT($AV$3, 4)) + 1, 0 ), 'Raw Data'!$AN:$AN,"&gt;" &amp;DATE(LEFT($AV$3, 4), MONTH("1 " &amp; AQ$6 &amp; " " &amp; LEFT($AV$3, 4)), 0 ), 'Raw Data'!$P:$P,""&amp;'Raw Data'!$B$1,'Raw Data'!$D:$D,"&lt;&gt;*ithdr*",'Raw Data'!$D:$D,"&lt;&gt;*ancel*", 'Raw Data'!$H:$H,"Earning - Obligator*")</f>
        <v>0</v>
      </c>
      <c r="AR10" s="40"/>
      <c r="AS10" s="40"/>
      <c r="AT10" s="52"/>
      <c r="AU10" s="111">
        <f>SUMIFS('Raw Data'!$AI:$AI, 'Raw Data'!$AN:$AN,"&lt;=" &amp;DATE(MID($AV$3, 15, 4), MONTH("1 " &amp; AU$6 &amp; " " &amp; MID($AV$3, 15, 4)) + 1, 0 ), 'Raw Data'!$AN:$AN,"&gt;" &amp;DATE(MID($AV$3, 15, 4), MONTH("1 " &amp; AU$6 &amp; " " &amp; MID($AV$3, 15, 4)), 0 ), 'Raw Data'!$O:$O,""&amp;'Raw Data'!$B$1,'Raw Data'!$D:$D,"&lt;&gt;*ithdr*",'Raw Data'!$D:$D,"&lt;&gt;*ancel*",'Raw Data'!$P:$P,"--", 'Raw Data'!$H:$H,"Earning - Obligator*")
+
SUMIFS('Raw Data'!$AI:$AI, 'Raw Data'!$AN:$AN, "&lt;=" &amp;DATE(MID($AV$3, 15, 4), MONTH("1 " &amp; AU$6 &amp; " " &amp; MID($AV$3, 15, 4)) + 1, 0 ), 'Raw Data'!$AN:$AN,"&gt;" &amp;DATE(MID($AV$3, 15, 4), MONTH("1 " &amp; AU$6 &amp; " " &amp; MID($AV$3, 15, 4)), 0 ), 'Raw Data'!$P:$P,""&amp;'Raw Data'!$B$1,'Raw Data'!$D:$D,"&lt;&gt;*ithdr*",'Raw Data'!$D:$D,"&lt;&gt;*ancel*", 'Raw Data'!$H:$H,"Earning - Obligator*")</f>
        <v>0</v>
      </c>
      <c r="AV10" s="40"/>
      <c r="AW10" s="40"/>
      <c r="AX10" s="52"/>
      <c r="AY10" s="111">
        <f>SUMIFS('Raw Data'!$AI:$AI, 'Raw Data'!$AN:$AN,"&lt;=" &amp;DATE(MID($AV$3, 15, 4), MONTH("1 " &amp; AY$6 &amp; " " &amp; MID($AV$3, 15, 4)) + 1, 0 ), 'Raw Data'!$AN:$AN,"&gt;" &amp;DATE(MID($AV$3, 15, 4), MONTH("1 " &amp; AY$6 &amp; " " &amp; MID($AV$3, 15, 4)), 0 ), 'Raw Data'!$O:$O,""&amp;'Raw Data'!$B$1,'Raw Data'!$D:$D,"&lt;&gt;*ithdr*",'Raw Data'!$D:$D,"&lt;&gt;*ancel*",'Raw Data'!$P:$P,"--", 'Raw Data'!$H:$H,"Earning - Obligator*")
+
SUMIFS('Raw Data'!$AI:$AI, 'Raw Data'!$AN:$AN, "&lt;=" &amp;DATE(MID($AV$3, 15, 4), MONTH("1 " &amp; AY$6 &amp; " " &amp; MID($AV$3, 15, 4)) + 1, 0 ), 'Raw Data'!$AN:$AN,"&gt;" &amp;DATE(MID($AV$3, 15, 4), MONTH("1 " &amp; AY$6 &amp; " " &amp; MID($AV$3, 15, 4)), 0 ), 'Raw Data'!$P:$P,""&amp;'Raw Data'!$B$1,'Raw Data'!$D:$D,"&lt;&gt;*ithdr*",'Raw Data'!$D:$D,"&lt;&gt;*ancel*", 'Raw Data'!$H:$H,"Earning - Obligator*")</f>
        <v>0</v>
      </c>
      <c r="AZ10" s="40"/>
      <c r="BA10" s="40"/>
      <c r="BB10" s="52"/>
      <c r="BC10" s="111">
        <f>SUMIFS('Raw Data'!$AI:$AI, 'Raw Data'!$AN:$AN,"&lt;=" &amp;DATE(MID($AV$3, 15, 4), MONTH("1 " &amp; BC$6 &amp; " " &amp; MID($AV$3, 15, 4)) + 1, 0 ), 'Raw Data'!$AN:$AN,"&gt;" &amp;DATE(MID($AV$3, 15, 4), MONTH("1 " &amp; BC$6 &amp; " " &amp; MID($AV$3, 15, 4)), 0 ), 'Raw Data'!$O:$O,""&amp;'Raw Data'!$B$1,'Raw Data'!$D:$D,"&lt;&gt;*ithdr*",'Raw Data'!$D:$D,"&lt;&gt;*ancel*",'Raw Data'!$P:$P,"--", 'Raw Data'!$H:$H,"Earning - Obligator*")
+
SUMIFS('Raw Data'!$AI:$AI, 'Raw Data'!$AN:$AN, "&lt;=" &amp;DATE(MID($AV$3, 15, 4), MONTH("1 " &amp; BC$6 &amp; " " &amp; MID($AV$3, 15, 4)) + 1, 0 ), 'Raw Data'!$AN:$AN,"&gt;" &amp;DATE(MID($AV$3, 15, 4), MONTH("1 " &amp; BC$6 &amp; " " &amp; MID($AV$3, 15, 4)), 0 ), 'Raw Data'!$P:$P,""&amp;'Raw Data'!$B$1,'Raw Data'!$D:$D,"&lt;&gt;*ithdr*",'Raw Data'!$D:$D,"&lt;&gt;*ancel*", 'Raw Data'!$H:$H,"Earning - Obligator*")</f>
        <v>0</v>
      </c>
      <c r="BD10" s="40"/>
      <c r="BE10" s="40"/>
      <c r="BF10" s="45"/>
    </row>
    <row r="11" ht="12.75" customHeight="1">
      <c r="A11" s="47" t="s">
        <v>112</v>
      </c>
      <c r="B11" s="40"/>
      <c r="C11" s="40"/>
      <c r="D11" s="40"/>
      <c r="E11" s="40"/>
      <c r="F11" s="40"/>
      <c r="G11" s="40"/>
      <c r="H11" s="40"/>
      <c r="I11" s="40"/>
      <c r="J11" s="52"/>
      <c r="K11" s="106">
        <f>SUMIFS('Raw Data'!$AI:$AI, 'Raw Data'!$AN:$AN,"&lt;=" &amp;DATE(LEFT($AV$3, 4), MONTH("1 " &amp; K$6 &amp; " " &amp; LEFT($AV$3, 4)) + 1, 0 ), 'Raw Data'!$AN:$AN,"&gt;" &amp;DATE(LEFT($AV$3, 4), MONTH("1 " &amp; K$6 &amp; " " &amp; LEFT($AV$3, 4)), 0 ), 'Raw Data'!$O:$O,""&amp;'Raw Data'!$B$1,'Raw Data'!$D:$D,"&lt;&gt;*ithdr*",'Raw Data'!$D:$D,"&lt;&gt;*ancel*",'Raw Data'!$P:$P,"--", 'Raw Data'!$H:$H,"Non*")
+
SUMIFS('Raw Data'!$AI:$AI, 'Raw Data'!$AN:$AN, "&lt;=" &amp;DATE(LEFT($AV$3, 4), MONTH("1 " &amp; K$6 &amp; " " &amp; LEFT($AV$3, 4)) + 1, 0 ), 'Raw Data'!$AN:$AN,"&gt;" &amp;DATE(LEFT($AV$3, 4), MONTH("1 " &amp; K$6 &amp; " " &amp; LEFT($AV$3, 4)), 0 ), 'Raw Data'!$P:$P,""&amp;'Raw Data'!$B$1,'Raw Data'!$D:$D,"&lt;&gt;*ithdr*",'Raw Data'!$D:$D,"&lt;&gt;*ancel*", 'Raw Data'!$H:$H,"Non*")</f>
        <v>0</v>
      </c>
      <c r="L11" s="40"/>
      <c r="M11" s="40"/>
      <c r="N11" s="52"/>
      <c r="O11" s="106">
        <f>SUMIFS('Raw Data'!$AI:$AI, 'Raw Data'!$AN:$AN,"&lt;=" &amp;DATE(LEFT($AV$3, 4), MONTH("1 " &amp; O$6 &amp; " " &amp; LEFT($AV$3, 4)) + 1, 0 ), 'Raw Data'!$AN:$AN,"&gt;" &amp;DATE(LEFT($AV$3, 4), MONTH("1 " &amp; O$6 &amp; " " &amp; LEFT($AV$3, 4)), 0 ), 'Raw Data'!$O:$O,""&amp;'Raw Data'!$B$1,'Raw Data'!$D:$D,"&lt;&gt;*ithdr*",'Raw Data'!$D:$D,"&lt;&gt;*ancel*",'Raw Data'!$P:$P,"--", 'Raw Data'!$H:$H,"Non*")
+
SUMIFS('Raw Data'!$AI:$AI, 'Raw Data'!$AN:$AN, "&lt;=" &amp;DATE(LEFT($AV$3, 4), MONTH("1 " &amp; O$6 &amp; " " &amp; LEFT($AV$3, 4)) + 1, 0 ), 'Raw Data'!$AN:$AN,"&gt;" &amp;DATE(LEFT($AV$3, 4), MONTH("1 " &amp; O$6 &amp; " " &amp; LEFT($AV$3, 4)), 0 ), 'Raw Data'!$P:$P,""&amp;'Raw Data'!$B$1,'Raw Data'!$D:$D,"&lt;&gt;*ithdr*",'Raw Data'!$D:$D,"&lt;&gt;*ancel*", 'Raw Data'!$H:$H,"Non*")</f>
        <v>0</v>
      </c>
      <c r="P11" s="40"/>
      <c r="Q11" s="40"/>
      <c r="R11" s="52"/>
      <c r="S11" s="106">
        <f>SUMIFS('Raw Data'!$AI:$AI, 'Raw Data'!$AN:$AN,"&lt;=" &amp;DATE(LEFT($AV$3, 4), MONTH("1 " &amp; S$6 &amp; " " &amp; LEFT($AV$3, 4)) + 1, 0 ), 'Raw Data'!$AN:$AN,"&gt;" &amp;DATE(LEFT($AV$3, 4), MONTH("1 " &amp; S$6 &amp; " " &amp; LEFT($AV$3, 4)), 0 ), 'Raw Data'!$O:$O,""&amp;'Raw Data'!$B$1,'Raw Data'!$D:$D,"&lt;&gt;*ithdr*",'Raw Data'!$D:$D,"&lt;&gt;*ancel*",'Raw Data'!$P:$P,"--", 'Raw Data'!$H:$H,"Non*")
+
SUMIFS('Raw Data'!$AI:$AI, 'Raw Data'!$AN:$AN, "&lt;=" &amp;DATE(LEFT($AV$3, 4), MONTH("1 " &amp; S$6 &amp; " " &amp; LEFT($AV$3, 4)) + 1, 0 ), 'Raw Data'!$AN:$AN,"&gt;" &amp;DATE(LEFT($AV$3, 4), MONTH("1 " &amp; S$6 &amp; " " &amp; LEFT($AV$3, 4)), 0 ), 'Raw Data'!$P:$P,""&amp;'Raw Data'!$B$1,'Raw Data'!$D:$D,"&lt;&gt;*ithdr*",'Raw Data'!$D:$D,"&lt;&gt;*ancel*", 'Raw Data'!$H:$H,"Non*")</f>
        <v>0</v>
      </c>
      <c r="T11" s="40"/>
      <c r="U11" s="40"/>
      <c r="V11" s="52"/>
      <c r="W11" s="106">
        <f>SUMIFS('Raw Data'!$AI:$AI, 'Raw Data'!$AN:$AN,"&lt;=" &amp;DATE(LEFT($AV$3, 4), MONTH("1 " &amp; W$6 &amp; " " &amp; LEFT($AV$3, 4)) + 1, 0 ), 'Raw Data'!$AN:$AN,"&gt;" &amp;DATE(LEFT($AV$3, 4), MONTH("1 " &amp; W$6 &amp; " " &amp; LEFT($AV$3, 4)), 0 ), 'Raw Data'!$O:$O,""&amp;'Raw Data'!$B$1,'Raw Data'!$D:$D,"&lt;&gt;*ithdr*",'Raw Data'!$D:$D,"&lt;&gt;*ancel*",'Raw Data'!$P:$P,"--", 'Raw Data'!$H:$H,"Non*")
+
SUMIFS('Raw Data'!$AI:$AI, 'Raw Data'!$AN:$AN, "&lt;=" &amp;DATE(LEFT($AV$3, 4), MONTH("1 " &amp; W$6 &amp; " " &amp; LEFT($AV$3, 4)) + 1, 0 ), 'Raw Data'!$AN:$AN,"&gt;" &amp;DATE(LEFT($AV$3, 4), MONTH("1 " &amp; W$6 &amp; " " &amp; LEFT($AV$3, 4)), 0 ), 'Raw Data'!$P:$P,""&amp;'Raw Data'!$B$1,'Raw Data'!$D:$D,"&lt;&gt;*ithdr*",'Raw Data'!$D:$D,"&lt;&gt;*ancel*", 'Raw Data'!$H:$H,"Non*")</f>
        <v>0</v>
      </c>
      <c r="X11" s="40"/>
      <c r="Y11" s="40"/>
      <c r="Z11" s="52"/>
      <c r="AA11" s="106">
        <f>SUMIFS('Raw Data'!$AI:$AI, 'Raw Data'!$AN:$AN,"&lt;=" &amp;DATE(LEFT($AV$3, 4), MONTH("1 " &amp; AA$6 &amp; " " &amp; LEFT($AV$3, 4)) + 1, 0 ), 'Raw Data'!$AN:$AN,"&gt;" &amp;DATE(LEFT($AV$3, 4), MONTH("1 " &amp; AA$6 &amp; " " &amp; LEFT($AV$3, 4)), 0 ), 'Raw Data'!$O:$O,""&amp;'Raw Data'!$B$1,'Raw Data'!$D:$D,"&lt;&gt;*ithdr*",'Raw Data'!$D:$D,"&lt;&gt;*ancel*",'Raw Data'!$P:$P,"--", 'Raw Data'!$H:$H,"Non*")
+
SUMIFS('Raw Data'!$AI:$AI, 'Raw Data'!$AN:$AN, "&lt;=" &amp;DATE(LEFT($AV$3, 4), MONTH("1 " &amp; AA$6 &amp; " " &amp; LEFT($AV$3, 4)) + 1, 0 ), 'Raw Data'!$AN:$AN,"&gt;" &amp;DATE(LEFT($AV$3, 4), MONTH("1 " &amp; AA$6 &amp; " " &amp; LEFT($AV$3, 4)), 0 ), 'Raw Data'!$P:$P,""&amp;'Raw Data'!$B$1,'Raw Data'!$D:$D,"&lt;&gt;*ithdr*",'Raw Data'!$D:$D,"&lt;&gt;*ancel*", 'Raw Data'!$H:$H,"Non*")</f>
        <v>0</v>
      </c>
      <c r="AB11" s="40"/>
      <c r="AC11" s="40"/>
      <c r="AD11" s="52"/>
      <c r="AE11" s="106">
        <f>SUMIFS('Raw Data'!$AI:$AI, 'Raw Data'!$AN:$AN,"&lt;=" &amp;DATE(LEFT($AV$3, 4), MONTH("1 " &amp; AE$6 &amp; " " &amp; LEFT($AV$3, 4)) + 1, 0 ), 'Raw Data'!$AN:$AN,"&gt;" &amp;DATE(LEFT($AV$3, 4), MONTH("1 " &amp; AE$6 &amp; " " &amp; LEFT($AV$3, 4)), 0 ), 'Raw Data'!$O:$O,""&amp;'Raw Data'!$B$1,'Raw Data'!$D:$D,"&lt;&gt;*ithdr*",'Raw Data'!$D:$D,"&lt;&gt;*ancel*",'Raw Data'!$P:$P,"--", 'Raw Data'!$H:$H,"Non*")
+
SUMIFS('Raw Data'!$AI:$AI, 'Raw Data'!$AN:$AN, "&lt;=" &amp;DATE(LEFT($AV$3, 4), MONTH("1 " &amp; AE$6 &amp; " " &amp; LEFT($AV$3, 4)) + 1, 0 ), 'Raw Data'!$AN:$AN,"&gt;" &amp;DATE(LEFT($AV$3, 4), MONTH("1 " &amp; AE$6 &amp; " " &amp; LEFT($AV$3, 4)), 0 ), 'Raw Data'!$P:$P,""&amp;'Raw Data'!$B$1,'Raw Data'!$D:$D,"&lt;&gt;*ithdr*",'Raw Data'!$D:$D,"&lt;&gt;*ancel*", 'Raw Data'!$H:$H,"Non*")</f>
        <v>0</v>
      </c>
      <c r="AF11" s="40"/>
      <c r="AG11" s="40"/>
      <c r="AH11" s="52"/>
      <c r="AI11" s="106">
        <f>SUMIFS('Raw Data'!$AI:$AI, 'Raw Data'!$AN:$AN,"&lt;=" &amp;DATE(LEFT($AV$3, 4), MONTH("1 " &amp; AI$6 &amp; " " &amp; LEFT($AV$3, 4)) + 1, 0 ), 'Raw Data'!$AN:$AN,"&gt;" &amp;DATE(LEFT($AV$3, 4), MONTH("1 " &amp; AI$6 &amp; " " &amp; LEFT($AV$3, 4)), 0 ), 'Raw Data'!$O:$O,""&amp;'Raw Data'!$B$1,'Raw Data'!$D:$D,"&lt;&gt;*ithdr*",'Raw Data'!$D:$D,"&lt;&gt;*ancel*",'Raw Data'!$P:$P,"--", 'Raw Data'!$H:$H,"Non*")
+
SUMIFS('Raw Data'!$AI:$AI, 'Raw Data'!$AN:$AN, "&lt;=" &amp;DATE(LEFT($AV$3, 4), MONTH("1 " &amp; AI$6 &amp; " " &amp; LEFT($AV$3, 4)) + 1, 0 ), 'Raw Data'!$AN:$AN,"&gt;" &amp;DATE(LEFT($AV$3, 4), MONTH("1 " &amp; AI$6 &amp; " " &amp; LEFT($AV$3, 4)), 0 ), 'Raw Data'!$P:$P,""&amp;'Raw Data'!$B$1,'Raw Data'!$D:$D,"&lt;&gt;*ithdr*",'Raw Data'!$D:$D,"&lt;&gt;*ancel*", 'Raw Data'!$H:$H,"Non*")</f>
        <v>0</v>
      </c>
      <c r="AJ11" s="40"/>
      <c r="AK11" s="40"/>
      <c r="AL11" s="52"/>
      <c r="AM11" s="106">
        <f>SUMIFS('Raw Data'!$AI:$AI, 'Raw Data'!$AN:$AN,"&lt;=" &amp;DATE(LEFT($AV$3, 4), MONTH("1 " &amp; AM$6 &amp; " " &amp; LEFT($AV$3, 4)) + 1, 0 ), 'Raw Data'!$AN:$AN,"&gt;" &amp;DATE(LEFT($AV$3, 4), MONTH("1 " &amp; AM$6 &amp; " " &amp; LEFT($AV$3, 4)), 0 ), 'Raw Data'!$O:$O,""&amp;'Raw Data'!$B$1,'Raw Data'!$D:$D,"&lt;&gt;*ithdr*",'Raw Data'!$D:$D,"&lt;&gt;*ancel*",'Raw Data'!$P:$P,"--", 'Raw Data'!$H:$H,"Non*")
+
SUMIFS('Raw Data'!$AI:$AI, 'Raw Data'!$AN:$AN, "&lt;=" &amp;DATE(LEFT($AV$3, 4), MONTH("1 " &amp; AM$6 &amp; " " &amp; LEFT($AV$3, 4)) + 1, 0 ), 'Raw Data'!$AN:$AN,"&gt;" &amp;DATE(LEFT($AV$3, 4), MONTH("1 " &amp; AM$6 &amp; " " &amp; LEFT($AV$3, 4)), 0 ), 'Raw Data'!$P:$P,""&amp;'Raw Data'!$B$1,'Raw Data'!$D:$D,"&lt;&gt;*ithdr*",'Raw Data'!$D:$D,"&lt;&gt;*ancel*", 'Raw Data'!$H:$H,"Non*")</f>
        <v>0</v>
      </c>
      <c r="AN11" s="40"/>
      <c r="AO11" s="40"/>
      <c r="AP11" s="52"/>
      <c r="AQ11" s="106">
        <f>SUMIFS('Raw Data'!$AI:$AI, 'Raw Data'!$AN:$AN,"&lt;=" &amp;DATE(LEFT($AV$3, 4), MONTH("1 " &amp; AQ$6 &amp; " " &amp; LEFT($AV$3, 4)) + 1, 0 ), 'Raw Data'!$AN:$AN,"&gt;" &amp;DATE(LEFT($AV$3, 4), MONTH("1 " &amp; AQ$6 &amp; " " &amp; LEFT($AV$3, 4)), 0 ), 'Raw Data'!$O:$O,""&amp;'Raw Data'!$B$1,'Raw Data'!$D:$D,"&lt;&gt;*ithdr*",'Raw Data'!$D:$D,"&lt;&gt;*ancel*",'Raw Data'!$P:$P,"--", 'Raw Data'!$H:$H,"Non*")
+
SUMIFS('Raw Data'!$AI:$AI, 'Raw Data'!$AN:$AN, "&lt;=" &amp;DATE(LEFT($AV$3, 4), MONTH("1 " &amp; AQ$6 &amp; " " &amp; LEFT($AV$3, 4)) + 1, 0 ), 'Raw Data'!$AN:$AN,"&gt;" &amp;DATE(LEFT($AV$3, 4), MONTH("1 " &amp; AQ$6 &amp; " " &amp; LEFT($AV$3, 4)), 0 ), 'Raw Data'!$P:$P,""&amp;'Raw Data'!$B$1,'Raw Data'!$D:$D,"&lt;&gt;*ithdr*",'Raw Data'!$D:$D,"&lt;&gt;*ancel*", 'Raw Data'!$H:$H,"Non*")</f>
        <v>0</v>
      </c>
      <c r="AR11" s="40"/>
      <c r="AS11" s="40"/>
      <c r="AT11" s="52"/>
      <c r="AU11" s="106">
        <f>SUMIFS('Raw Data'!$AI:$AI, 'Raw Data'!$AN:$AN,"&lt;=" &amp;DATE(MID($AV$3, 15, 4), MONTH("1 " &amp; AU$6 &amp; " " &amp; MID($AV$3, 15, 4)) + 1, 0 ), 'Raw Data'!$AN:$AN,"&gt;" &amp;DATE(MID($AV$3, 15, 4), MONTH("1 " &amp; AU$6 &amp; " " &amp; MID($AV$3, 15, 4)), 0 ), 'Raw Data'!$O:$O,""&amp;'Raw Data'!$B$1,'Raw Data'!$D:$D,"&lt;&gt;*ithdr*",'Raw Data'!$D:$D,"&lt;&gt;*ancel*",'Raw Data'!$P:$P,"--", 'Raw Data'!$H:$H,"Non*")
+
SUMIFS('Raw Data'!$AI:$AI, 'Raw Data'!$AN:$AN, "&lt;=" &amp;DATE(MID($AV$3, 15, 4), MONTH("1 " &amp; AU$6 &amp; " " &amp; MID($AV$3, 15, 4)) + 1, 0 ), 'Raw Data'!$AN:$AN,"&gt;" &amp;DATE(MID($AV$3, 15, 4), MONTH("1 " &amp; AU$6 &amp; " " &amp; MID($AV$3, 15, 4)), 0 ), 'Raw Data'!$P:$P,""&amp;'Raw Data'!$B$1,'Raw Data'!$D:$D,"&lt;&gt;*ithdr*",'Raw Data'!$D:$D,"&lt;&gt;*ancel*", 'Raw Data'!$H:$H,"Non*")</f>
        <v>0</v>
      </c>
      <c r="AV11" s="40"/>
      <c r="AW11" s="40"/>
      <c r="AX11" s="52"/>
      <c r="AY11" s="106">
        <f>SUMIFS('Raw Data'!$AI:$AI, 'Raw Data'!$AN:$AN,"&lt;=" &amp;DATE(MID($AV$3, 15, 4), MONTH("1 " &amp; AY$6 &amp; " " &amp; MID($AV$3, 15, 4)) + 1, 0 ), 'Raw Data'!$AN:$AN,"&gt;" &amp;DATE(MID($AV$3, 15, 4), MONTH("1 " &amp; AY$6 &amp; " " &amp; MID($AV$3, 15, 4)), 0 ), 'Raw Data'!$O:$O,""&amp;'Raw Data'!$B$1,'Raw Data'!$D:$D,"&lt;&gt;*ithdr*",'Raw Data'!$D:$D,"&lt;&gt;*ancel*",'Raw Data'!$P:$P,"--", 'Raw Data'!$H:$H,"Non*")
+
SUMIFS('Raw Data'!$AI:$AI, 'Raw Data'!$AN:$AN, "&lt;=" &amp;DATE(MID($AV$3, 15, 4), MONTH("1 " &amp; AY$6 &amp; " " &amp; MID($AV$3, 15, 4)) + 1, 0 ), 'Raw Data'!$AN:$AN,"&gt;" &amp;DATE(MID($AV$3, 15, 4), MONTH("1 " &amp; AY$6 &amp; " " &amp; MID($AV$3, 15, 4)), 0 ), 'Raw Data'!$P:$P,""&amp;'Raw Data'!$B$1,'Raw Data'!$D:$D,"&lt;&gt;*ithdr*",'Raw Data'!$D:$D,"&lt;&gt;*ancel*", 'Raw Data'!$H:$H,"Non*")</f>
        <v>0</v>
      </c>
      <c r="AZ11" s="40"/>
      <c r="BA11" s="40"/>
      <c r="BB11" s="52"/>
      <c r="BC11" s="106">
        <f>SUMIFS('Raw Data'!$AI:$AI, 'Raw Data'!$AN:$AN,"&lt;=" &amp;DATE(MID($AV$3, 15, 4), MONTH("1 " &amp; BC$6 &amp; " " &amp; MID($AV$3, 15, 4)) + 1, 0 ), 'Raw Data'!$AN:$AN,"&gt;" &amp;DATE(MID($AV$3, 15, 4), MONTH("1 " &amp; BC$6 &amp; " " &amp; MID($AV$3, 15, 4)), 0 ), 'Raw Data'!$O:$O,""&amp;'Raw Data'!$B$1,'Raw Data'!$D:$D,"&lt;&gt;*ithdr*",'Raw Data'!$D:$D,"&lt;&gt;*ancel*",'Raw Data'!$P:$P,"--", 'Raw Data'!$H:$H,"Non*")
+
SUMIFS('Raw Data'!$AI:$AI, 'Raw Data'!$AN:$AN, "&lt;=" &amp;DATE(MID($AV$3, 15, 4), MONTH("1 " &amp; BC$6 &amp; " " &amp; MID($AV$3, 15, 4)) + 1, 0 ), 'Raw Data'!$AN:$AN,"&gt;" &amp;DATE(MID($AV$3, 15, 4), MONTH("1 " &amp; BC$6 &amp; " " &amp; MID($AV$3, 15, 4)), 0 ), 'Raw Data'!$P:$P,""&amp;'Raw Data'!$B$1,'Raw Data'!$D:$D,"&lt;&gt;*ithdr*",'Raw Data'!$D:$D,"&lt;&gt;*ancel*", 'Raw Data'!$H:$H,"Non*")</f>
        <v>0</v>
      </c>
      <c r="BD11" s="40"/>
      <c r="BE11" s="40"/>
      <c r="BF11" s="45"/>
    </row>
    <row r="12" ht="12.75" customHeight="1">
      <c r="A12" s="110" t="s">
        <v>115</v>
      </c>
      <c r="B12" s="40"/>
      <c r="C12" s="40"/>
      <c r="D12" s="40"/>
      <c r="E12" s="40"/>
      <c r="F12" s="40"/>
      <c r="G12" s="40"/>
      <c r="H12" s="40"/>
      <c r="I12" s="40"/>
      <c r="J12" s="52"/>
      <c r="K12" s="111">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f>
        <v>0</v>
      </c>
      <c r="L12" s="40"/>
      <c r="M12" s="40"/>
      <c r="N12" s="52"/>
      <c r="O12" s="111">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f>
        <v>0</v>
      </c>
      <c r="P12" s="40"/>
      <c r="Q12" s="40"/>
      <c r="R12" s="52"/>
      <c r="S12" s="111">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f>
        <v>0</v>
      </c>
      <c r="T12" s="40"/>
      <c r="U12" s="40"/>
      <c r="V12" s="52"/>
      <c r="W12" s="111">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f>
        <v>0</v>
      </c>
      <c r="X12" s="40"/>
      <c r="Y12" s="40"/>
      <c r="Z12" s="52"/>
      <c r="AA12" s="111">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f>
        <v>0</v>
      </c>
      <c r="AB12" s="40"/>
      <c r="AC12" s="40"/>
      <c r="AD12" s="52"/>
      <c r="AE12" s="111">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f>
        <v>0</v>
      </c>
      <c r="AF12" s="40"/>
      <c r="AG12" s="40"/>
      <c r="AH12" s="52"/>
      <c r="AI12" s="111">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f>
        <v>0</v>
      </c>
      <c r="AJ12" s="40"/>
      <c r="AK12" s="40"/>
      <c r="AL12" s="52"/>
      <c r="AM12" s="111">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f>
        <v>0</v>
      </c>
      <c r="AN12" s="40"/>
      <c r="AO12" s="40"/>
      <c r="AP12" s="52"/>
      <c r="AQ12" s="111">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f>
        <v>0</v>
      </c>
      <c r="AR12" s="40"/>
      <c r="AS12" s="40"/>
      <c r="AT12" s="52"/>
      <c r="AU12" s="111">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f>
        <v>0</v>
      </c>
      <c r="AV12" s="40"/>
      <c r="AW12" s="40"/>
      <c r="AX12" s="52"/>
      <c r="AY12" s="111">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f>
        <v>0</v>
      </c>
      <c r="AZ12" s="40"/>
      <c r="BA12" s="40"/>
      <c r="BB12" s="52"/>
      <c r="BC12" s="111">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f>
        <v>0</v>
      </c>
      <c r="BD12" s="40"/>
      <c r="BE12" s="40"/>
      <c r="BF12" s="45"/>
    </row>
    <row r="13" ht="12.75" customHeight="1">
      <c r="A13" s="110" t="s">
        <v>118</v>
      </c>
      <c r="B13" s="40"/>
      <c r="C13" s="40"/>
      <c r="D13" s="40"/>
      <c r="E13" s="40"/>
      <c r="F13" s="40"/>
      <c r="G13" s="40"/>
      <c r="H13" s="40"/>
      <c r="I13" s="40"/>
      <c r="J13" s="52"/>
      <c r="K13" s="111">
        <f>SUMIFS('Raw Data'!$AI:$AI, 'Raw Data'!$AN:$AN,"&lt;=" &amp;DATE(LEFT($AV$3, 4), MONTH("1 " &amp; K$6 &amp; " " &amp; LEFT($AV$3, 4)) + 1, 0 ), 'Raw Data'!$AN:$AN,"&gt;" &amp;DATE(LEFT($AV$3, 4), MONTH("1 " &amp; K$6 &amp; " " &amp; LEFT($AV$3, 4)), 0 ), 'Raw Data'!$O:$O,""&amp;'Raw Data'!$B$1,'Raw Data'!$D:$D,"&lt;&gt;*ithdr*",'Raw Data'!$D:$D,"&lt;&gt;*ancel*",'Raw Data'!$P:$P,"--", 'Raw Data'!$H:$H,"Earning - Gov*")
+
SUMIFS('Raw Data'!$AI:$AI, 'Raw Data'!$AN:$AN, "&lt;=" &amp;DATE(LEFT($AV$3, 4), MONTH("1 " &amp; K$6 &amp; " " &amp; LEFT($AV$3, 4)) + 1, 0 ), 'Raw Data'!$AN:$AN,"&gt;" &amp;DATE(LEFT($AV$3, 4), MONTH("1 " &amp; K$6 &amp; " " &amp; LEFT($AV$3, 4)), 0 ), 'Raw Data'!$P:$P,""&amp;'Raw Data'!$B$1,'Raw Data'!$D:$D,"&lt;&gt;*ithdr*",'Raw Data'!$D:$D,"&lt;&gt;*ancel*", 'Raw Data'!$H:$H,"Earning - Gov*")</f>
        <v>0</v>
      </c>
      <c r="L13" s="40"/>
      <c r="M13" s="40"/>
      <c r="N13" s="52"/>
      <c r="O13" s="111">
        <f>SUMIFS('Raw Data'!$AI:$AI, 'Raw Data'!$AN:$AN,"&lt;=" &amp;DATE(LEFT($AV$3, 4), MONTH("1 " &amp; O$6 &amp; " " &amp; LEFT($AV$3, 4)) + 1, 0 ), 'Raw Data'!$AN:$AN,"&gt;" &amp;DATE(LEFT($AV$3, 4), MONTH("1 " &amp; O$6 &amp; " " &amp; LEFT($AV$3, 4)), 0 ), 'Raw Data'!$O:$O,""&amp;'Raw Data'!$B$1,'Raw Data'!$D:$D,"&lt;&gt;*ithdr*",'Raw Data'!$D:$D,"&lt;&gt;*ancel*",'Raw Data'!$P:$P,"--", 'Raw Data'!$H:$H,"Earning - Gov*")
+
SUMIFS('Raw Data'!$AI:$AI, 'Raw Data'!$AN:$AN, "&lt;=" &amp;DATE(LEFT($AV$3, 4), MONTH("1 " &amp; O$6 &amp; " " &amp; LEFT($AV$3, 4)) + 1, 0 ), 'Raw Data'!$AN:$AN,"&gt;" &amp;DATE(LEFT($AV$3, 4), MONTH("1 " &amp; O$6 &amp; " " &amp; LEFT($AV$3, 4)), 0 ), 'Raw Data'!$P:$P,""&amp;'Raw Data'!$B$1,'Raw Data'!$D:$D,"&lt;&gt;*ithdr*",'Raw Data'!$D:$D,"&lt;&gt;*ancel*", 'Raw Data'!$H:$H,"Earning - Gov*")</f>
        <v>0</v>
      </c>
      <c r="P13" s="40"/>
      <c r="Q13" s="40"/>
      <c r="R13" s="52"/>
      <c r="S13" s="111">
        <f>SUMIFS('Raw Data'!$AI:$AI, 'Raw Data'!$AN:$AN,"&lt;=" &amp;DATE(LEFT($AV$3, 4), MONTH("1 " &amp; S$6 &amp; " " &amp; LEFT($AV$3, 4)) + 1, 0 ), 'Raw Data'!$AN:$AN,"&gt;" &amp;DATE(LEFT($AV$3, 4), MONTH("1 " &amp; S$6 &amp; " " &amp; LEFT($AV$3, 4)), 0 ), 'Raw Data'!$O:$O,""&amp;'Raw Data'!$B$1,'Raw Data'!$D:$D,"&lt;&gt;*ithdr*",'Raw Data'!$D:$D,"&lt;&gt;*ancel*",'Raw Data'!$P:$P,"--", 'Raw Data'!$H:$H,"Earning - Gov*")
+
SUMIFS('Raw Data'!$AI:$AI, 'Raw Data'!$AN:$AN, "&lt;=" &amp;DATE(LEFT($AV$3, 4), MONTH("1 " &amp; S$6 &amp; " " &amp; LEFT($AV$3, 4)) + 1, 0 ), 'Raw Data'!$AN:$AN,"&gt;" &amp;DATE(LEFT($AV$3, 4), MONTH("1 " &amp; S$6 &amp; " " &amp; LEFT($AV$3, 4)), 0 ), 'Raw Data'!$P:$P,""&amp;'Raw Data'!$B$1,'Raw Data'!$D:$D,"&lt;&gt;*ithdr*",'Raw Data'!$D:$D,"&lt;&gt;*ancel*", 'Raw Data'!$H:$H,"Earning - Gov*")</f>
        <v>0</v>
      </c>
      <c r="T13" s="40"/>
      <c r="U13" s="40"/>
      <c r="V13" s="52"/>
      <c r="W13" s="111">
        <f>SUMIFS('Raw Data'!$AI:$AI, 'Raw Data'!$AN:$AN,"&lt;=" &amp;DATE(LEFT($AV$3, 4), MONTH("1 " &amp; W$6 &amp; " " &amp; LEFT($AV$3, 4)) + 1, 0 ), 'Raw Data'!$AN:$AN,"&gt;" &amp;DATE(LEFT($AV$3, 4), MONTH("1 " &amp; W$6 &amp; " " &amp; LEFT($AV$3, 4)), 0 ), 'Raw Data'!$O:$O,""&amp;'Raw Data'!$B$1,'Raw Data'!$D:$D,"&lt;&gt;*ithdr*",'Raw Data'!$D:$D,"&lt;&gt;*ancel*",'Raw Data'!$P:$P,"--", 'Raw Data'!$H:$H,"Earning - Gov*")
+
SUMIFS('Raw Data'!$AI:$AI, 'Raw Data'!$AN:$AN, "&lt;=" &amp;DATE(LEFT($AV$3, 4), MONTH("1 " &amp; W$6 &amp; " " &amp; LEFT($AV$3, 4)) + 1, 0 ), 'Raw Data'!$AN:$AN,"&gt;" &amp;DATE(LEFT($AV$3, 4), MONTH("1 " &amp; W$6 &amp; " " &amp; LEFT($AV$3, 4)), 0 ), 'Raw Data'!$P:$P,""&amp;'Raw Data'!$B$1,'Raw Data'!$D:$D,"&lt;&gt;*ithdr*",'Raw Data'!$D:$D,"&lt;&gt;*ancel*", 'Raw Data'!$H:$H,"Earning - Gov*")</f>
        <v>0</v>
      </c>
      <c r="X13" s="40"/>
      <c r="Y13" s="40"/>
      <c r="Z13" s="52"/>
      <c r="AA13" s="111">
        <f>SUMIFS('Raw Data'!$AI:$AI, 'Raw Data'!$AN:$AN,"&lt;=" &amp;DATE(LEFT($AV$3, 4), MONTH("1 " &amp; AA$6 &amp; " " &amp; LEFT($AV$3, 4)) + 1, 0 ), 'Raw Data'!$AN:$AN,"&gt;" &amp;DATE(LEFT($AV$3, 4), MONTH("1 " &amp; AA$6 &amp; " " &amp; LEFT($AV$3, 4)), 0 ), 'Raw Data'!$O:$O,""&amp;'Raw Data'!$B$1,'Raw Data'!$D:$D,"&lt;&gt;*ithdr*",'Raw Data'!$D:$D,"&lt;&gt;*ancel*",'Raw Data'!$P:$P,"--", 'Raw Data'!$H:$H,"Earning - Gov*")
+
SUMIFS('Raw Data'!$AI:$AI, 'Raw Data'!$AN:$AN, "&lt;=" &amp;DATE(LEFT($AV$3, 4), MONTH("1 " &amp; AA$6 &amp; " " &amp; LEFT($AV$3, 4)) + 1, 0 ), 'Raw Data'!$AN:$AN,"&gt;" &amp;DATE(LEFT($AV$3, 4), MONTH("1 " &amp; AA$6 &amp; " " &amp; LEFT($AV$3, 4)), 0 ), 'Raw Data'!$P:$P,""&amp;'Raw Data'!$B$1,'Raw Data'!$D:$D,"&lt;&gt;*ithdr*",'Raw Data'!$D:$D,"&lt;&gt;*ancel*", 'Raw Data'!$H:$H,"Earning - Gov*")</f>
        <v>0</v>
      </c>
      <c r="AB13" s="40"/>
      <c r="AC13" s="40"/>
      <c r="AD13" s="52"/>
      <c r="AE13" s="111">
        <f>SUMIFS('Raw Data'!$AI:$AI, 'Raw Data'!$AN:$AN,"&lt;=" &amp;DATE(LEFT($AV$3, 4), MONTH("1 " &amp; AE$6 &amp; " " &amp; LEFT($AV$3, 4)) + 1, 0 ), 'Raw Data'!$AN:$AN,"&gt;" &amp;DATE(LEFT($AV$3, 4), MONTH("1 " &amp; AE$6 &amp; " " &amp; LEFT($AV$3, 4)), 0 ), 'Raw Data'!$O:$O,""&amp;'Raw Data'!$B$1,'Raw Data'!$D:$D,"&lt;&gt;*ithdr*",'Raw Data'!$D:$D,"&lt;&gt;*ancel*",'Raw Data'!$P:$P,"--", 'Raw Data'!$H:$H,"Earning - Gov*")
+
SUMIFS('Raw Data'!$AI:$AI, 'Raw Data'!$AN:$AN, "&lt;=" &amp;DATE(LEFT($AV$3, 4), MONTH("1 " &amp; AE$6 &amp; " " &amp; LEFT($AV$3, 4)) + 1, 0 ), 'Raw Data'!$AN:$AN,"&gt;" &amp;DATE(LEFT($AV$3, 4), MONTH("1 " &amp; AE$6 &amp; " " &amp; LEFT($AV$3, 4)), 0 ), 'Raw Data'!$P:$P,""&amp;'Raw Data'!$B$1,'Raw Data'!$D:$D,"&lt;&gt;*ithdr*",'Raw Data'!$D:$D,"&lt;&gt;*ancel*", 'Raw Data'!$H:$H,"Earning - Gov*")</f>
        <v>0</v>
      </c>
      <c r="AF13" s="40"/>
      <c r="AG13" s="40"/>
      <c r="AH13" s="52"/>
      <c r="AI13" s="111">
        <f>SUMIFS('Raw Data'!$AI:$AI, 'Raw Data'!$AN:$AN,"&lt;=" &amp;DATE(LEFT($AV$3, 4), MONTH("1 " &amp; AI$6 &amp; " " &amp; LEFT($AV$3, 4)) + 1, 0 ), 'Raw Data'!$AN:$AN,"&gt;" &amp;DATE(LEFT($AV$3, 4), MONTH("1 " &amp; AI$6 &amp; " " &amp; LEFT($AV$3, 4)), 0 ), 'Raw Data'!$O:$O,""&amp;'Raw Data'!$B$1,'Raw Data'!$D:$D,"&lt;&gt;*ithdr*",'Raw Data'!$D:$D,"&lt;&gt;*ancel*",'Raw Data'!$P:$P,"--", 'Raw Data'!$H:$H,"Earning - Gov*")
+
SUMIFS('Raw Data'!$AI:$AI, 'Raw Data'!$AN:$AN, "&lt;=" &amp;DATE(LEFT($AV$3, 4), MONTH("1 " &amp; AI$6 &amp; " " &amp; LEFT($AV$3, 4)) + 1, 0 ), 'Raw Data'!$AN:$AN,"&gt;" &amp;DATE(LEFT($AV$3, 4), MONTH("1 " &amp; AI$6 &amp; " " &amp; LEFT($AV$3, 4)), 0 ), 'Raw Data'!$P:$P,""&amp;'Raw Data'!$B$1,'Raw Data'!$D:$D,"&lt;&gt;*ithdr*",'Raw Data'!$D:$D,"&lt;&gt;*ancel*", 'Raw Data'!$H:$H,"Earning - Gov*")</f>
        <v>0</v>
      </c>
      <c r="AJ13" s="40"/>
      <c r="AK13" s="40"/>
      <c r="AL13" s="52"/>
      <c r="AM13" s="111">
        <f>SUMIFS('Raw Data'!$AI:$AI, 'Raw Data'!$AN:$AN,"&lt;=" &amp;DATE(LEFT($AV$3, 4), MONTH("1 " &amp; AM$6 &amp; " " &amp; LEFT($AV$3, 4)) + 1, 0 ), 'Raw Data'!$AN:$AN,"&gt;" &amp;DATE(LEFT($AV$3, 4), MONTH("1 " &amp; AM$6 &amp; " " &amp; LEFT($AV$3, 4)), 0 ), 'Raw Data'!$O:$O,""&amp;'Raw Data'!$B$1,'Raw Data'!$D:$D,"&lt;&gt;*ithdr*",'Raw Data'!$D:$D,"&lt;&gt;*ancel*",'Raw Data'!$P:$P,"--", 'Raw Data'!$H:$H,"Earning - Gov*")
+
SUMIFS('Raw Data'!$AI:$AI, 'Raw Data'!$AN:$AN, "&lt;=" &amp;DATE(LEFT($AV$3, 4), MONTH("1 " &amp; AM$6 &amp; " " &amp; LEFT($AV$3, 4)) + 1, 0 ), 'Raw Data'!$AN:$AN,"&gt;" &amp;DATE(LEFT($AV$3, 4), MONTH("1 " &amp; AM$6 &amp; " " &amp; LEFT($AV$3, 4)), 0 ), 'Raw Data'!$P:$P,""&amp;'Raw Data'!$B$1,'Raw Data'!$D:$D,"&lt;&gt;*ithdr*",'Raw Data'!$D:$D,"&lt;&gt;*ancel*", 'Raw Data'!$H:$H,"Earning - Gov*")</f>
        <v>0</v>
      </c>
      <c r="AN13" s="40"/>
      <c r="AO13" s="40"/>
      <c r="AP13" s="52"/>
      <c r="AQ13" s="111">
        <f>SUMIFS('Raw Data'!$AI:$AI, 'Raw Data'!$AN:$AN,"&lt;=" &amp;DATE(LEFT($AV$3, 4), MONTH("1 " &amp; AQ$6 &amp; " " &amp; LEFT($AV$3, 4)) + 1, 0 ), 'Raw Data'!$AN:$AN,"&gt;" &amp;DATE(LEFT($AV$3, 4), MONTH("1 " &amp; AQ$6 &amp; " " &amp; LEFT($AV$3, 4)), 0 ), 'Raw Data'!$O:$O,""&amp;'Raw Data'!$B$1,'Raw Data'!$D:$D,"&lt;&gt;*ithdr*",'Raw Data'!$D:$D,"&lt;&gt;*ancel*",'Raw Data'!$P:$P,"--", 'Raw Data'!$H:$H,"Earning - Gov*")
+
SUMIFS('Raw Data'!$AI:$AI, 'Raw Data'!$AN:$AN, "&lt;=" &amp;DATE(LEFT($AV$3, 4), MONTH("1 " &amp; AQ$6 &amp; " " &amp; LEFT($AV$3, 4)) + 1, 0 ), 'Raw Data'!$AN:$AN,"&gt;" &amp;DATE(LEFT($AV$3, 4), MONTH("1 " &amp; AQ$6 &amp; " " &amp; LEFT($AV$3, 4)), 0 ), 'Raw Data'!$P:$P,""&amp;'Raw Data'!$B$1,'Raw Data'!$D:$D,"&lt;&gt;*ithdr*",'Raw Data'!$D:$D,"&lt;&gt;*ancel*", 'Raw Data'!$H:$H,"Earning - Gov*")</f>
        <v>0</v>
      </c>
      <c r="AR13" s="40"/>
      <c r="AS13" s="40"/>
      <c r="AT13" s="52"/>
      <c r="AU13" s="111">
        <f>SUMIFS('Raw Data'!$AI:$AI, 'Raw Data'!$AN:$AN,"&lt;=" &amp;DATE(MID($AV$3, 15, 4), MONTH("1 " &amp; AU$6 &amp; " " &amp; MID($AV$3, 15, 4)) + 1, 0 ), 'Raw Data'!$AN:$AN,"&gt;" &amp;DATE(MID($AV$3, 15, 4), MONTH("1 " &amp; AU$6 &amp; " " &amp; MID($AV$3, 15, 4)), 0 ), 'Raw Data'!$O:$O,""&amp;'Raw Data'!$B$1,'Raw Data'!$D:$D,"&lt;&gt;*ithdr*",'Raw Data'!$D:$D,"&lt;&gt;*ancel*",'Raw Data'!$P:$P,"--", 'Raw Data'!$H:$H,"Earning - Gov*")
+
SUMIFS('Raw Data'!$AI:$AI, 'Raw Data'!$AN:$AN, "&lt;=" &amp;DATE(MID($AV$3, 15, 4), MONTH("1 " &amp; AU$6 &amp; " " &amp; MID($AV$3, 15, 4)) + 1, 0 ), 'Raw Data'!$AN:$AN,"&gt;" &amp;DATE(MID($AV$3, 15, 4), MONTH("1 " &amp; AU$6 &amp; " " &amp; MID($AV$3, 15, 4)), 0 ), 'Raw Data'!$P:$P,""&amp;'Raw Data'!$B$1,'Raw Data'!$D:$D,"&lt;&gt;*ithdr*",'Raw Data'!$D:$D,"&lt;&gt;*ancel*", 'Raw Data'!$H:$H,"Earning - Gov*")</f>
        <v>0</v>
      </c>
      <c r="AV13" s="40"/>
      <c r="AW13" s="40"/>
      <c r="AX13" s="52"/>
      <c r="AY13" s="111">
        <f>SUMIFS('Raw Data'!$AI:$AI, 'Raw Data'!$AN:$AN,"&lt;=" &amp;DATE(MID($AV$3, 15, 4), MONTH("1 " &amp; AY$6 &amp; " " &amp; MID($AV$3, 15, 4)) + 1, 0 ), 'Raw Data'!$AN:$AN,"&gt;" &amp;DATE(MID($AV$3, 15, 4), MONTH("1 " &amp; AY$6 &amp; " " &amp; MID($AV$3, 15, 4)), 0 ), 'Raw Data'!$O:$O,""&amp;'Raw Data'!$B$1,'Raw Data'!$D:$D,"&lt;&gt;*ithdr*",'Raw Data'!$D:$D,"&lt;&gt;*ancel*",'Raw Data'!$P:$P,"--", 'Raw Data'!$H:$H,"Earning - Gov*")
+
SUMIFS('Raw Data'!$AI:$AI, 'Raw Data'!$AN:$AN, "&lt;=" &amp;DATE(MID($AV$3, 15, 4), MONTH("1 " &amp; AY$6 &amp; " " &amp; MID($AV$3, 15, 4)) + 1, 0 ), 'Raw Data'!$AN:$AN,"&gt;" &amp;DATE(MID($AV$3, 15, 4), MONTH("1 " &amp; AY$6 &amp; " " &amp; MID($AV$3, 15, 4)), 0 ), 'Raw Data'!$P:$P,""&amp;'Raw Data'!$B$1,'Raw Data'!$D:$D,"&lt;&gt;*ithdr*",'Raw Data'!$D:$D,"&lt;&gt;*ancel*", 'Raw Data'!$H:$H,"Earning - Gov*")</f>
        <v>0</v>
      </c>
      <c r="AZ13" s="40"/>
      <c r="BA13" s="40"/>
      <c r="BB13" s="52"/>
      <c r="BC13" s="111">
        <f>SUMIFS('Raw Data'!$AI:$AI, 'Raw Data'!$AN:$AN,"&lt;=" &amp;DATE(MID($AV$3, 15, 4), MONTH("1 " &amp; BC$6 &amp; " " &amp; MID($AV$3, 15, 4)) + 1, 0 ), 'Raw Data'!$AN:$AN,"&gt;" &amp;DATE(MID($AV$3, 15, 4), MONTH("1 " &amp; BC$6 &amp; " " &amp; MID($AV$3, 15, 4)), 0 ), 'Raw Data'!$O:$O,""&amp;'Raw Data'!$B$1,'Raw Data'!$D:$D,"&lt;&gt;*ithdr*",'Raw Data'!$D:$D,"&lt;&gt;*ancel*",'Raw Data'!$P:$P,"--", 'Raw Data'!$H:$H,"Earning - Gov*")
+
SUMIFS('Raw Data'!$AI:$AI, 'Raw Data'!$AN:$AN, "&lt;=" &amp;DATE(MID($AV$3, 15, 4), MONTH("1 " &amp; BC$6 &amp; " " &amp; MID($AV$3, 15, 4)) + 1, 0 ), 'Raw Data'!$AN:$AN,"&gt;" &amp;DATE(MID($AV$3, 15, 4), MONTH("1 " &amp; BC$6 &amp; " " &amp; MID($AV$3, 15, 4)), 0 ), 'Raw Data'!$P:$P,""&amp;'Raw Data'!$B$1,'Raw Data'!$D:$D,"&lt;&gt;*ithdr*",'Raw Data'!$D:$D,"&lt;&gt;*ancel*", 'Raw Data'!$H:$H,"Earning - Gov*")</f>
        <v>0</v>
      </c>
      <c r="BD13" s="40"/>
      <c r="BE13" s="40"/>
      <c r="BF13" s="45"/>
    </row>
    <row r="14" ht="12.75" customHeight="1">
      <c r="A14" s="110" t="s">
        <v>120</v>
      </c>
      <c r="B14" s="40"/>
      <c r="C14" s="40"/>
      <c r="D14" s="40"/>
      <c r="E14" s="40"/>
      <c r="F14" s="40"/>
      <c r="G14" s="40"/>
      <c r="H14" s="40"/>
      <c r="I14" s="40"/>
      <c r="J14" s="52"/>
      <c r="K14" s="111">
        <f>SUMIFS('Raw Data'!$AI:$AI, 'Raw Data'!$AN:$AN,"&lt;=" &amp;DATE(LEFT($AV$3, 4), MONTH("1 " &amp; K$6 &amp; " " &amp; LEFT($AV$3, 4)) + 1, 0 ), 'Raw Data'!$AN:$AN,"&gt;" &amp;DATE(LEFT($AV$3, 4), MONTH("1 " &amp; K$6 &amp; " " &amp; LEFT($AV$3, 4)), 0 ), 'Raw Data'!$O:$O,""&amp;'Raw Data'!$B$1,'Raw Data'!$D:$D,"&lt;&gt;*ithdr*",'Raw Data'!$D:$D,"&lt;&gt;*ancel*",'Raw Data'!$P:$P,"--", 'Raw Data'!$H:$H,"Earning - Internal*")
+
SUMIFS('Raw Data'!$AI:$AI, 'Raw Data'!$AN:$AN, "&lt;=" &amp;DATE(LEFT($AV$3, 4), MONTH("1 " &amp; K$6 &amp; " " &amp; LEFT($AV$3, 4)) + 1, 0 ), 'Raw Data'!$AN:$AN,"&gt;" &amp;DATE(LEFT($AV$3, 4), MONTH("1 " &amp; K$6 &amp; " " &amp; LEFT($AV$3, 4)), 0 ), 'Raw Data'!$P:$P,""&amp;'Raw Data'!$B$1,'Raw Data'!$D:$D,"&lt;&gt;*ithdr*",'Raw Data'!$D:$D,"&lt;&gt;*ancel*", 'Raw Data'!$H:$H,"Earning - Internal*")</f>
        <v>0</v>
      </c>
      <c r="L14" s="40"/>
      <c r="M14" s="40"/>
      <c r="N14" s="52"/>
      <c r="O14" s="111">
        <f>SUMIFS('Raw Data'!$AI:$AI, 'Raw Data'!$AN:$AN,"&lt;=" &amp;DATE(LEFT($AV$3, 4), MONTH("1 " &amp; O$6 &amp; " " &amp; LEFT($AV$3, 4)) + 1, 0 ), 'Raw Data'!$AN:$AN,"&gt;" &amp;DATE(LEFT($AV$3, 4), MONTH("1 " &amp; O$6 &amp; " " &amp; LEFT($AV$3, 4)), 0 ), 'Raw Data'!$O:$O,""&amp;'Raw Data'!$B$1,'Raw Data'!$D:$D,"&lt;&gt;*ithdr*",'Raw Data'!$D:$D,"&lt;&gt;*ancel*",'Raw Data'!$P:$P,"--", 'Raw Data'!$H:$H,"Earning - Internal*")
+
SUMIFS('Raw Data'!$AI:$AI, 'Raw Data'!$AN:$AN, "&lt;=" &amp;DATE(LEFT($AV$3, 4), MONTH("1 " &amp; O$6 &amp; " " &amp; LEFT($AV$3, 4)) + 1, 0 ), 'Raw Data'!$AN:$AN,"&gt;" &amp;DATE(LEFT($AV$3, 4), MONTH("1 " &amp; O$6 &amp; " " &amp; LEFT($AV$3, 4)), 0 ), 'Raw Data'!$P:$P,""&amp;'Raw Data'!$B$1,'Raw Data'!$D:$D,"&lt;&gt;*ithdr*",'Raw Data'!$D:$D,"&lt;&gt;*ancel*", 'Raw Data'!$H:$H,"Earning - Internal*")</f>
        <v>0</v>
      </c>
      <c r="P14" s="40"/>
      <c r="Q14" s="40"/>
      <c r="R14" s="52"/>
      <c r="S14" s="111">
        <f>SUMIFS('Raw Data'!$AI:$AI, 'Raw Data'!$AN:$AN,"&lt;=" &amp;DATE(LEFT($AV$3, 4), MONTH("1 " &amp; S$6 &amp; " " &amp; LEFT($AV$3, 4)) + 1, 0 ), 'Raw Data'!$AN:$AN,"&gt;" &amp;DATE(LEFT($AV$3, 4), MONTH("1 " &amp; S$6 &amp; " " &amp; LEFT($AV$3, 4)), 0 ), 'Raw Data'!$O:$O,""&amp;'Raw Data'!$B$1,'Raw Data'!$D:$D,"&lt;&gt;*ithdr*",'Raw Data'!$D:$D,"&lt;&gt;*ancel*",'Raw Data'!$P:$P,"--", 'Raw Data'!$H:$H,"Earning - Internal*")
+
SUMIFS('Raw Data'!$AI:$AI, 'Raw Data'!$AN:$AN, "&lt;=" &amp;DATE(LEFT($AV$3, 4), MONTH("1 " &amp; S$6 &amp; " " &amp; LEFT($AV$3, 4)) + 1, 0 ), 'Raw Data'!$AN:$AN,"&gt;" &amp;DATE(LEFT($AV$3, 4), MONTH("1 " &amp; S$6 &amp; " " &amp; LEFT($AV$3, 4)), 0 ), 'Raw Data'!$P:$P,""&amp;'Raw Data'!$B$1,'Raw Data'!$D:$D,"&lt;&gt;*ithdr*",'Raw Data'!$D:$D,"&lt;&gt;*ancel*", 'Raw Data'!$H:$H,"Earning - Internal*")</f>
        <v>0</v>
      </c>
      <c r="T14" s="40"/>
      <c r="U14" s="40"/>
      <c r="V14" s="52"/>
      <c r="W14" s="111">
        <f>SUMIFS('Raw Data'!$AI:$AI, 'Raw Data'!$AN:$AN,"&lt;=" &amp;DATE(LEFT($AV$3, 4), MONTH("1 " &amp; W$6 &amp; " " &amp; LEFT($AV$3, 4)) + 1, 0 ), 'Raw Data'!$AN:$AN,"&gt;" &amp;DATE(LEFT($AV$3, 4), MONTH("1 " &amp; W$6 &amp; " " &amp; LEFT($AV$3, 4)), 0 ), 'Raw Data'!$O:$O,""&amp;'Raw Data'!$B$1,'Raw Data'!$D:$D,"&lt;&gt;*ithdr*",'Raw Data'!$D:$D,"&lt;&gt;*ancel*",'Raw Data'!$P:$P,"--", 'Raw Data'!$H:$H,"Earning - Internal*")
+
SUMIFS('Raw Data'!$AI:$AI, 'Raw Data'!$AN:$AN, "&lt;=" &amp;DATE(LEFT($AV$3, 4), MONTH("1 " &amp; W$6 &amp; " " &amp; LEFT($AV$3, 4)) + 1, 0 ), 'Raw Data'!$AN:$AN,"&gt;" &amp;DATE(LEFT($AV$3, 4), MONTH("1 " &amp; W$6 &amp; " " &amp; LEFT($AV$3, 4)), 0 ), 'Raw Data'!$P:$P,""&amp;'Raw Data'!$B$1,'Raw Data'!$D:$D,"&lt;&gt;*ithdr*",'Raw Data'!$D:$D,"&lt;&gt;*ancel*", 'Raw Data'!$H:$H,"Earning - Internal*")</f>
        <v>0</v>
      </c>
      <c r="X14" s="40"/>
      <c r="Y14" s="40"/>
      <c r="Z14" s="52"/>
      <c r="AA14" s="111">
        <f>SUMIFS('Raw Data'!$AI:$AI, 'Raw Data'!$AN:$AN,"&lt;=" &amp;DATE(LEFT($AV$3, 4), MONTH("1 " &amp; AA$6 &amp; " " &amp; LEFT($AV$3, 4)) + 1, 0 ), 'Raw Data'!$AN:$AN,"&gt;" &amp;DATE(LEFT($AV$3, 4), MONTH("1 " &amp; AA$6 &amp; " " &amp; LEFT($AV$3, 4)), 0 ), 'Raw Data'!$O:$O,""&amp;'Raw Data'!$B$1,'Raw Data'!$D:$D,"&lt;&gt;*ithdr*",'Raw Data'!$D:$D,"&lt;&gt;*ancel*",'Raw Data'!$P:$P,"--", 'Raw Data'!$H:$H,"Earning - Internal*")
+
SUMIFS('Raw Data'!$AI:$AI, 'Raw Data'!$AN:$AN, "&lt;=" &amp;DATE(LEFT($AV$3, 4), MONTH("1 " &amp; AA$6 &amp; " " &amp; LEFT($AV$3, 4)) + 1, 0 ), 'Raw Data'!$AN:$AN,"&gt;" &amp;DATE(LEFT($AV$3, 4), MONTH("1 " &amp; AA$6 &amp; " " &amp; LEFT($AV$3, 4)), 0 ), 'Raw Data'!$P:$P,""&amp;'Raw Data'!$B$1,'Raw Data'!$D:$D,"&lt;&gt;*ithdr*",'Raw Data'!$D:$D,"&lt;&gt;*ancel*", 'Raw Data'!$H:$H,"Earning - Internal*")</f>
        <v>0</v>
      </c>
      <c r="AB14" s="40"/>
      <c r="AC14" s="40"/>
      <c r="AD14" s="52"/>
      <c r="AE14" s="111">
        <f>SUMIFS('Raw Data'!$AI:$AI, 'Raw Data'!$AN:$AN,"&lt;=" &amp;DATE(LEFT($AV$3, 4), MONTH("1 " &amp; AE$6 &amp; " " &amp; LEFT($AV$3, 4)) + 1, 0 ), 'Raw Data'!$AN:$AN,"&gt;" &amp;DATE(LEFT($AV$3, 4), MONTH("1 " &amp; AE$6 &amp; " " &amp; LEFT($AV$3, 4)), 0 ), 'Raw Data'!$O:$O,""&amp;'Raw Data'!$B$1,'Raw Data'!$D:$D,"&lt;&gt;*ithdr*",'Raw Data'!$D:$D,"&lt;&gt;*ancel*",'Raw Data'!$P:$P,"--", 'Raw Data'!$H:$H,"Earning - Internal*")
+
SUMIFS('Raw Data'!$AI:$AI, 'Raw Data'!$AN:$AN, "&lt;=" &amp;DATE(LEFT($AV$3, 4), MONTH("1 " &amp; AE$6 &amp; " " &amp; LEFT($AV$3, 4)) + 1, 0 ), 'Raw Data'!$AN:$AN,"&gt;" &amp;DATE(LEFT($AV$3, 4), MONTH("1 " &amp; AE$6 &amp; " " &amp; LEFT($AV$3, 4)), 0 ), 'Raw Data'!$P:$P,""&amp;'Raw Data'!$B$1,'Raw Data'!$D:$D,"&lt;&gt;*ithdr*",'Raw Data'!$D:$D,"&lt;&gt;*ancel*", 'Raw Data'!$H:$H,"Earning - Internal*")</f>
        <v>0</v>
      </c>
      <c r="AF14" s="40"/>
      <c r="AG14" s="40"/>
      <c r="AH14" s="52"/>
      <c r="AI14" s="111">
        <f>SUMIFS('Raw Data'!$AI:$AI, 'Raw Data'!$AN:$AN,"&lt;=" &amp;DATE(LEFT($AV$3, 4), MONTH("1 " &amp; AI$6 &amp; " " &amp; LEFT($AV$3, 4)) + 1, 0 ), 'Raw Data'!$AN:$AN,"&gt;" &amp;DATE(LEFT($AV$3, 4), MONTH("1 " &amp; AI$6 &amp; " " &amp; LEFT($AV$3, 4)), 0 ), 'Raw Data'!$O:$O,""&amp;'Raw Data'!$B$1,'Raw Data'!$D:$D,"&lt;&gt;*ithdr*",'Raw Data'!$D:$D,"&lt;&gt;*ancel*",'Raw Data'!$P:$P,"--", 'Raw Data'!$H:$H,"Earning - Internal*")
+
SUMIFS('Raw Data'!$AI:$AI, 'Raw Data'!$AN:$AN, "&lt;=" &amp;DATE(LEFT($AV$3, 4), MONTH("1 " &amp; AI$6 &amp; " " &amp; LEFT($AV$3, 4)) + 1, 0 ), 'Raw Data'!$AN:$AN,"&gt;" &amp;DATE(LEFT($AV$3, 4), MONTH("1 " &amp; AI$6 &amp; " " &amp; LEFT($AV$3, 4)), 0 ), 'Raw Data'!$P:$P,""&amp;'Raw Data'!$B$1,'Raw Data'!$D:$D,"&lt;&gt;*ithdr*",'Raw Data'!$D:$D,"&lt;&gt;*ancel*", 'Raw Data'!$H:$H,"Earning - Internal*")</f>
        <v>0</v>
      </c>
      <c r="AJ14" s="40"/>
      <c r="AK14" s="40"/>
      <c r="AL14" s="52"/>
      <c r="AM14" s="111">
        <f>SUMIFS('Raw Data'!$AI:$AI, 'Raw Data'!$AN:$AN,"&lt;=" &amp;DATE(LEFT($AV$3, 4), MONTH("1 " &amp; AM$6 &amp; " " &amp; LEFT($AV$3, 4)) + 1, 0 ), 'Raw Data'!$AN:$AN,"&gt;" &amp;DATE(LEFT($AV$3, 4), MONTH("1 " &amp; AM$6 &amp; " " &amp; LEFT($AV$3, 4)), 0 ), 'Raw Data'!$O:$O,""&amp;'Raw Data'!$B$1,'Raw Data'!$D:$D,"&lt;&gt;*ithdr*",'Raw Data'!$D:$D,"&lt;&gt;*ancel*",'Raw Data'!$P:$P,"--", 'Raw Data'!$H:$H,"Earning - Internal*")
+
SUMIFS('Raw Data'!$AI:$AI, 'Raw Data'!$AN:$AN, "&lt;=" &amp;DATE(LEFT($AV$3, 4), MONTH("1 " &amp; AM$6 &amp; " " &amp; LEFT($AV$3, 4)) + 1, 0 ), 'Raw Data'!$AN:$AN,"&gt;" &amp;DATE(LEFT($AV$3, 4), MONTH("1 " &amp; AM$6 &amp; " " &amp; LEFT($AV$3, 4)), 0 ), 'Raw Data'!$P:$P,""&amp;'Raw Data'!$B$1,'Raw Data'!$D:$D,"&lt;&gt;*ithdr*",'Raw Data'!$D:$D,"&lt;&gt;*ancel*", 'Raw Data'!$H:$H,"Earning - Internal*")</f>
        <v>0</v>
      </c>
      <c r="AN14" s="40"/>
      <c r="AO14" s="40"/>
      <c r="AP14" s="52"/>
      <c r="AQ14" s="111">
        <f>SUMIFS('Raw Data'!$AI:$AI, 'Raw Data'!$AN:$AN,"&lt;=" &amp;DATE(LEFT($AV$3, 4), MONTH("1 " &amp; AQ$6 &amp; " " &amp; LEFT($AV$3, 4)) + 1, 0 ), 'Raw Data'!$AN:$AN,"&gt;" &amp;DATE(LEFT($AV$3, 4), MONTH("1 " &amp; AQ$6 &amp; " " &amp; LEFT($AV$3, 4)), 0 ), 'Raw Data'!$O:$O,""&amp;'Raw Data'!$B$1,'Raw Data'!$D:$D,"&lt;&gt;*ithdr*",'Raw Data'!$D:$D,"&lt;&gt;*ancel*",'Raw Data'!$P:$P,"--", 'Raw Data'!$H:$H,"Earning - Internal*")
+
SUMIFS('Raw Data'!$AI:$AI, 'Raw Data'!$AN:$AN, "&lt;=" &amp;DATE(LEFT($AV$3, 4), MONTH("1 " &amp; AQ$6 &amp; " " &amp; LEFT($AV$3, 4)) + 1, 0 ), 'Raw Data'!$AN:$AN,"&gt;" &amp;DATE(LEFT($AV$3, 4), MONTH("1 " &amp; AQ$6 &amp; " " &amp; LEFT($AV$3, 4)), 0 ), 'Raw Data'!$P:$P,""&amp;'Raw Data'!$B$1,'Raw Data'!$D:$D,"&lt;&gt;*ithdr*",'Raw Data'!$D:$D,"&lt;&gt;*ancel*", 'Raw Data'!$H:$H,"Earning - Internal*")</f>
        <v>0</v>
      </c>
      <c r="AR14" s="40"/>
      <c r="AS14" s="40"/>
      <c r="AT14" s="52"/>
      <c r="AU14" s="111">
        <f>SUMIFS('Raw Data'!$AI:$AI, 'Raw Data'!$AN:$AN,"&lt;=" &amp;DATE(MID($AV$3, 15, 4), MONTH("1 " &amp; AU$6 &amp; " " &amp; MID($AV$3, 15, 4)) + 1, 0 ), 'Raw Data'!$AN:$AN,"&gt;" &amp;DATE(MID($AV$3, 15, 4), MONTH("1 " &amp; AU$6 &amp; " " &amp; MID($AV$3, 15, 4)), 0 ), 'Raw Data'!$O:$O,""&amp;'Raw Data'!$B$1,'Raw Data'!$D:$D,"&lt;&gt;*ithdr*",'Raw Data'!$D:$D,"&lt;&gt;*ancel*",'Raw Data'!$P:$P,"--", 'Raw Data'!$H:$H,"Earning - Internal*")
+
SUMIFS('Raw Data'!$AI:$AI, 'Raw Data'!$AN:$AN, "&lt;=" &amp;DATE(MID($AV$3, 15, 4), MONTH("1 " &amp; AU$6 &amp; " " &amp; MID($AV$3, 15, 4)) + 1, 0 ), 'Raw Data'!$AN:$AN,"&gt;" &amp;DATE(MID($AV$3, 15, 4), MONTH("1 " &amp; AU$6 &amp; " " &amp; MID($AV$3, 15, 4)), 0 ), 'Raw Data'!$P:$P,""&amp;'Raw Data'!$B$1,'Raw Data'!$D:$D,"&lt;&gt;*ithdr*",'Raw Data'!$D:$D,"&lt;&gt;*ancel*", 'Raw Data'!$H:$H,"Earning - Internal*")</f>
        <v>0</v>
      </c>
      <c r="AV14" s="40"/>
      <c r="AW14" s="40"/>
      <c r="AX14" s="52"/>
      <c r="AY14" s="111">
        <f>SUMIFS('Raw Data'!$AI:$AI, 'Raw Data'!$AN:$AN,"&lt;=" &amp;DATE(MID($AV$3, 15, 4), MONTH("1 " &amp; AY$6 &amp; " " &amp; MID($AV$3, 15, 4)) + 1, 0 ), 'Raw Data'!$AN:$AN,"&gt;" &amp;DATE(MID($AV$3, 15, 4), MONTH("1 " &amp; AY$6 &amp; " " &amp; MID($AV$3, 15, 4)), 0 ), 'Raw Data'!$O:$O,""&amp;'Raw Data'!$B$1,'Raw Data'!$D:$D,"&lt;&gt;*ithdr*",'Raw Data'!$D:$D,"&lt;&gt;*ancel*",'Raw Data'!$P:$P,"--", 'Raw Data'!$H:$H,"Earning - Internal*")
+
SUMIFS('Raw Data'!$AI:$AI, 'Raw Data'!$AN:$AN, "&lt;=" &amp;DATE(MID($AV$3, 15, 4), MONTH("1 " &amp; AY$6 &amp; " " &amp; MID($AV$3, 15, 4)) + 1, 0 ), 'Raw Data'!$AN:$AN,"&gt;" &amp;DATE(MID($AV$3, 15, 4), MONTH("1 " &amp; AY$6 &amp; " " &amp; MID($AV$3, 15, 4)), 0 ), 'Raw Data'!$P:$P,""&amp;'Raw Data'!$B$1,'Raw Data'!$D:$D,"&lt;&gt;*ithdr*",'Raw Data'!$D:$D,"&lt;&gt;*ancel*", 'Raw Data'!$H:$H,"Earning - Internal*")</f>
        <v>0</v>
      </c>
      <c r="AZ14" s="40"/>
      <c r="BA14" s="40"/>
      <c r="BB14" s="52"/>
      <c r="BC14" s="111">
        <f>SUMIFS('Raw Data'!$AI:$AI, 'Raw Data'!$AN:$AN,"&lt;=" &amp;DATE(MID($AV$3, 15, 4), MONTH("1 " &amp; BC$6 &amp; " " &amp; MID($AV$3, 15, 4)) + 1, 0 ), 'Raw Data'!$AN:$AN,"&gt;" &amp;DATE(MID($AV$3, 15, 4), MONTH("1 " &amp; BC$6 &amp; " " &amp; MID($AV$3, 15, 4)), 0 ), 'Raw Data'!$O:$O,""&amp;'Raw Data'!$B$1,'Raw Data'!$D:$D,"&lt;&gt;*ithdr*",'Raw Data'!$D:$D,"&lt;&gt;*ancel*",'Raw Data'!$P:$P,"--", 'Raw Data'!$H:$H,"Earning - Internal*")
+
SUMIFS('Raw Data'!$AI:$AI, 'Raw Data'!$AN:$AN, "&lt;=" &amp;DATE(MID($AV$3, 15, 4), MONTH("1 " &amp; BC$6 &amp; " " &amp; MID($AV$3, 15, 4)) + 1, 0 ), 'Raw Data'!$AN:$AN,"&gt;" &amp;DATE(MID($AV$3, 15, 4), MONTH("1 " &amp; BC$6 &amp; " " &amp; MID($AV$3, 15, 4)), 0 ), 'Raw Data'!$P:$P,""&amp;'Raw Data'!$B$1,'Raw Data'!$D:$D,"&lt;&gt;*ithdr*",'Raw Data'!$D:$D,"&lt;&gt;*ancel*", 'Raw Data'!$H:$H,"Earning - Internal*")</f>
        <v>0</v>
      </c>
      <c r="BD14" s="40"/>
      <c r="BE14" s="40"/>
      <c r="BF14" s="45"/>
    </row>
    <row r="15" ht="12.75" customHeight="1">
      <c r="A15" s="110" t="s">
        <v>109</v>
      </c>
      <c r="B15" s="40"/>
      <c r="C15" s="40"/>
      <c r="D15" s="40"/>
      <c r="E15" s="40"/>
      <c r="F15" s="40"/>
      <c r="G15" s="40"/>
      <c r="H15" s="40"/>
      <c r="I15" s="40"/>
      <c r="J15" s="52"/>
      <c r="K15" s="111">
        <f>SUMIFS('Raw Data'!$AI:$AI, 'Raw Data'!$AN:$AN,"&lt;=" &amp;DATE(LEFT($AV$3, 4), MONTH("1 " &amp; K$6 &amp; " " &amp; LEFT($AV$3, 4)) + 1, 0 ), 'Raw Data'!$AN:$AN,"&gt;" &amp;DATE(LEFT($AV$3, 4), MONTH("1 " &amp; K$6 &amp; " " &amp; LEFT($AV$3, 4)), 0 ), 'Raw Data'!$O:$O,""&amp;'Raw Data'!$B$1,'Raw Data'!$D:$D,"&lt;&gt;*ithdr*",'Raw Data'!$D:$D,"&lt;&gt;*ancel*",'Raw Data'!$P:$P,"--", 'Raw Data'!$H:$H,"Non-Earning - Obligator*")
+
SUMIFS('Raw Data'!$AI:$AI, 'Raw Data'!$AN:$AN, "&lt;=" &amp;DATE(LEFT($AV$3, 4), MONTH("1 " &amp; K$6 &amp; " " &amp; LEFT($AV$3, 4)) + 1, 0 ), 'Raw Data'!$AN:$AN,"&gt;" &amp;DATE(LEFT($AV$3, 4), MONTH("1 " &amp; K$6 &amp; " " &amp; LEFT($AV$3, 4)), 0 ), 'Raw Data'!$P:$P,""&amp;'Raw Data'!$B$1,'Raw Data'!$D:$D,"&lt;&gt;*ithdr*",'Raw Data'!$D:$D,"&lt;&gt;*ancel*", 'Raw Data'!$H:$H,"Non-Earning - Obligator*")</f>
        <v>0</v>
      </c>
      <c r="L15" s="40"/>
      <c r="M15" s="40"/>
      <c r="N15" s="52"/>
      <c r="O15" s="111">
        <f>SUMIFS('Raw Data'!$AI:$AI, 'Raw Data'!$AN:$AN,"&lt;=" &amp;DATE(LEFT($AV$3, 4), MONTH("1 " &amp; O$6 &amp; " " &amp; LEFT($AV$3, 4)) + 1, 0 ), 'Raw Data'!$AN:$AN,"&gt;" &amp;DATE(LEFT($AV$3, 4), MONTH("1 " &amp; O$6 &amp; " " &amp; LEFT($AV$3, 4)), 0 ), 'Raw Data'!$O:$O,""&amp;'Raw Data'!$B$1,'Raw Data'!$D:$D,"&lt;&gt;*ithdr*",'Raw Data'!$D:$D,"&lt;&gt;*ancel*",'Raw Data'!$P:$P,"--", 'Raw Data'!$H:$H,"Non-Earning - Obligator*")
+
SUMIFS('Raw Data'!$AI:$AI, 'Raw Data'!$AN:$AN, "&lt;=" &amp;DATE(LEFT($AV$3, 4), MONTH("1 " &amp; O$6 &amp; " " &amp; LEFT($AV$3, 4)) + 1, 0 ), 'Raw Data'!$AN:$AN,"&gt;" &amp;DATE(LEFT($AV$3, 4), MONTH("1 " &amp; O$6 &amp; " " &amp; LEFT($AV$3, 4)), 0 ), 'Raw Data'!$P:$P,""&amp;'Raw Data'!$B$1,'Raw Data'!$D:$D,"&lt;&gt;*ithdr*",'Raw Data'!$D:$D,"&lt;&gt;*ancel*", 'Raw Data'!$H:$H,"Non-Earning - Obligator*")</f>
        <v>0</v>
      </c>
      <c r="P15" s="40"/>
      <c r="Q15" s="40"/>
      <c r="R15" s="52"/>
      <c r="S15" s="111">
        <f>SUMIFS('Raw Data'!$AI:$AI, 'Raw Data'!$AN:$AN,"&lt;=" &amp;DATE(LEFT($AV$3, 4), MONTH("1 " &amp; S$6 &amp; " " &amp; LEFT($AV$3, 4)) + 1, 0 ), 'Raw Data'!$AN:$AN,"&gt;" &amp;DATE(LEFT($AV$3, 4), MONTH("1 " &amp; S$6 &amp; " " &amp; LEFT($AV$3, 4)), 0 ), 'Raw Data'!$O:$O,""&amp;'Raw Data'!$B$1,'Raw Data'!$D:$D,"&lt;&gt;*ithdr*",'Raw Data'!$D:$D,"&lt;&gt;*ancel*",'Raw Data'!$P:$P,"--", 'Raw Data'!$H:$H,"Non-Earning - Obligator*")
+
SUMIFS('Raw Data'!$AI:$AI, 'Raw Data'!$AN:$AN, "&lt;=" &amp;DATE(LEFT($AV$3, 4), MONTH("1 " &amp; S$6 &amp; " " &amp; LEFT($AV$3, 4)) + 1, 0 ), 'Raw Data'!$AN:$AN,"&gt;" &amp;DATE(LEFT($AV$3, 4), MONTH("1 " &amp; S$6 &amp; " " &amp; LEFT($AV$3, 4)), 0 ), 'Raw Data'!$P:$P,""&amp;'Raw Data'!$B$1,'Raw Data'!$D:$D,"&lt;&gt;*ithdr*",'Raw Data'!$D:$D,"&lt;&gt;*ancel*", 'Raw Data'!$H:$H,"Non-Earning - Obligator*")</f>
        <v>0</v>
      </c>
      <c r="T15" s="40"/>
      <c r="U15" s="40"/>
      <c r="V15" s="52"/>
      <c r="W15" s="111">
        <f>SUMIFS('Raw Data'!$AI:$AI, 'Raw Data'!$AN:$AN,"&lt;=" &amp;DATE(LEFT($AV$3, 4), MONTH("1 " &amp; W$6 &amp; " " &amp; LEFT($AV$3, 4)) + 1, 0 ), 'Raw Data'!$AN:$AN,"&gt;" &amp;DATE(LEFT($AV$3, 4), MONTH("1 " &amp; W$6 &amp; " " &amp; LEFT($AV$3, 4)), 0 ), 'Raw Data'!$O:$O,""&amp;'Raw Data'!$B$1,'Raw Data'!$D:$D,"&lt;&gt;*ithdr*",'Raw Data'!$D:$D,"&lt;&gt;*ancel*",'Raw Data'!$P:$P,"--", 'Raw Data'!$H:$H,"Non-Earning - Obligator*")
+
SUMIFS('Raw Data'!$AI:$AI, 'Raw Data'!$AN:$AN, "&lt;=" &amp;DATE(LEFT($AV$3, 4), MONTH("1 " &amp; W$6 &amp; " " &amp; LEFT($AV$3, 4)) + 1, 0 ), 'Raw Data'!$AN:$AN,"&gt;" &amp;DATE(LEFT($AV$3, 4), MONTH("1 " &amp; W$6 &amp; " " &amp; LEFT($AV$3, 4)), 0 ), 'Raw Data'!$P:$P,""&amp;'Raw Data'!$B$1,'Raw Data'!$D:$D,"&lt;&gt;*ithdr*",'Raw Data'!$D:$D,"&lt;&gt;*ancel*", 'Raw Data'!$H:$H,"Non-Earning - Obligator*")</f>
        <v>0</v>
      </c>
      <c r="X15" s="40"/>
      <c r="Y15" s="40"/>
      <c r="Z15" s="52"/>
      <c r="AA15" s="111">
        <f>SUMIFS('Raw Data'!$AI:$AI, 'Raw Data'!$AN:$AN,"&lt;=" &amp;DATE(LEFT($AV$3, 4), MONTH("1 " &amp; AA$6 &amp; " " &amp; LEFT($AV$3, 4)) + 1, 0 ), 'Raw Data'!$AN:$AN,"&gt;" &amp;DATE(LEFT($AV$3, 4), MONTH("1 " &amp; AA$6 &amp; " " &amp; LEFT($AV$3, 4)), 0 ), 'Raw Data'!$O:$O,""&amp;'Raw Data'!$B$1,'Raw Data'!$D:$D,"&lt;&gt;*ithdr*",'Raw Data'!$D:$D,"&lt;&gt;*ancel*",'Raw Data'!$P:$P,"--", 'Raw Data'!$H:$H,"Non-Earning - Obligator*")
+
SUMIFS('Raw Data'!$AI:$AI, 'Raw Data'!$AN:$AN, "&lt;=" &amp;DATE(LEFT($AV$3, 4), MONTH("1 " &amp; AA$6 &amp; " " &amp; LEFT($AV$3, 4)) + 1, 0 ), 'Raw Data'!$AN:$AN,"&gt;" &amp;DATE(LEFT($AV$3, 4), MONTH("1 " &amp; AA$6 &amp; " " &amp; LEFT($AV$3, 4)), 0 ), 'Raw Data'!$P:$P,""&amp;'Raw Data'!$B$1,'Raw Data'!$D:$D,"&lt;&gt;*ithdr*",'Raw Data'!$D:$D,"&lt;&gt;*ancel*", 'Raw Data'!$H:$H,"Non-Earning - Obligator*")</f>
        <v>0</v>
      </c>
      <c r="AB15" s="40"/>
      <c r="AC15" s="40"/>
      <c r="AD15" s="52"/>
      <c r="AE15" s="111">
        <f>SUMIFS('Raw Data'!$AI:$AI, 'Raw Data'!$AN:$AN,"&lt;=" &amp;DATE(LEFT($AV$3, 4), MONTH("1 " &amp; AE$6 &amp; " " &amp; LEFT($AV$3, 4)) + 1, 0 ), 'Raw Data'!$AN:$AN,"&gt;" &amp;DATE(LEFT($AV$3, 4), MONTH("1 " &amp; AE$6 &amp; " " &amp; LEFT($AV$3, 4)), 0 ), 'Raw Data'!$O:$O,""&amp;'Raw Data'!$B$1,'Raw Data'!$D:$D,"&lt;&gt;*ithdr*",'Raw Data'!$D:$D,"&lt;&gt;*ancel*",'Raw Data'!$P:$P,"--", 'Raw Data'!$H:$H,"Non-Earning - Obligator*")
+
SUMIFS('Raw Data'!$AI:$AI, 'Raw Data'!$AN:$AN, "&lt;=" &amp;DATE(LEFT($AV$3, 4), MONTH("1 " &amp; AE$6 &amp; " " &amp; LEFT($AV$3, 4)) + 1, 0 ), 'Raw Data'!$AN:$AN,"&gt;" &amp;DATE(LEFT($AV$3, 4), MONTH("1 " &amp; AE$6 &amp; " " &amp; LEFT($AV$3, 4)), 0 ), 'Raw Data'!$P:$P,""&amp;'Raw Data'!$B$1,'Raw Data'!$D:$D,"&lt;&gt;*ithdr*",'Raw Data'!$D:$D,"&lt;&gt;*ancel*", 'Raw Data'!$H:$H,"Non-Earning - Obligator*")</f>
        <v>0</v>
      </c>
      <c r="AF15" s="40"/>
      <c r="AG15" s="40"/>
      <c r="AH15" s="52"/>
      <c r="AI15" s="111">
        <f>SUMIFS('Raw Data'!$AI:$AI, 'Raw Data'!$AN:$AN,"&lt;=" &amp;DATE(LEFT($AV$3, 4), MONTH("1 " &amp; AI$6 &amp; " " &amp; LEFT($AV$3, 4)) + 1, 0 ), 'Raw Data'!$AN:$AN,"&gt;" &amp;DATE(LEFT($AV$3, 4), MONTH("1 " &amp; AI$6 &amp; " " &amp; LEFT($AV$3, 4)), 0 ), 'Raw Data'!$O:$O,""&amp;'Raw Data'!$B$1,'Raw Data'!$D:$D,"&lt;&gt;*ithdr*",'Raw Data'!$D:$D,"&lt;&gt;*ancel*",'Raw Data'!$P:$P,"--", 'Raw Data'!$H:$H,"Non-Earning - Obligator*")
+
SUMIFS('Raw Data'!$AI:$AI, 'Raw Data'!$AN:$AN, "&lt;=" &amp;DATE(LEFT($AV$3, 4), MONTH("1 " &amp; AI$6 &amp; " " &amp; LEFT($AV$3, 4)) + 1, 0 ), 'Raw Data'!$AN:$AN,"&gt;" &amp;DATE(LEFT($AV$3, 4), MONTH("1 " &amp; AI$6 &amp; " " &amp; LEFT($AV$3, 4)), 0 ), 'Raw Data'!$P:$P,""&amp;'Raw Data'!$B$1,'Raw Data'!$D:$D,"&lt;&gt;*ithdr*",'Raw Data'!$D:$D,"&lt;&gt;*ancel*", 'Raw Data'!$H:$H,"Non-Earning - Obligator*")</f>
        <v>0</v>
      </c>
      <c r="AJ15" s="40"/>
      <c r="AK15" s="40"/>
      <c r="AL15" s="52"/>
      <c r="AM15" s="111">
        <f>SUMIFS('Raw Data'!$AI:$AI, 'Raw Data'!$AN:$AN,"&lt;=" &amp;DATE(LEFT($AV$3, 4), MONTH("1 " &amp; AM$6 &amp; " " &amp; LEFT($AV$3, 4)) + 1, 0 ), 'Raw Data'!$AN:$AN,"&gt;" &amp;DATE(LEFT($AV$3, 4), MONTH("1 " &amp; AM$6 &amp; " " &amp; LEFT($AV$3, 4)), 0 ), 'Raw Data'!$O:$O,""&amp;'Raw Data'!$B$1,'Raw Data'!$D:$D,"&lt;&gt;*ithdr*",'Raw Data'!$D:$D,"&lt;&gt;*ancel*",'Raw Data'!$P:$P,"--", 'Raw Data'!$H:$H,"Non-Earning - Obligator*")
+
SUMIFS('Raw Data'!$AI:$AI, 'Raw Data'!$AN:$AN, "&lt;=" &amp;DATE(LEFT($AV$3, 4), MONTH("1 " &amp; AM$6 &amp; " " &amp; LEFT($AV$3, 4)) + 1, 0 ), 'Raw Data'!$AN:$AN,"&gt;" &amp;DATE(LEFT($AV$3, 4), MONTH("1 " &amp; AM$6 &amp; " " &amp; LEFT($AV$3, 4)), 0 ), 'Raw Data'!$P:$P,""&amp;'Raw Data'!$B$1,'Raw Data'!$D:$D,"&lt;&gt;*ithdr*",'Raw Data'!$D:$D,"&lt;&gt;*ancel*", 'Raw Data'!$H:$H,"Non-Earning - Obligator*")</f>
        <v>0</v>
      </c>
      <c r="AN15" s="40"/>
      <c r="AO15" s="40"/>
      <c r="AP15" s="52"/>
      <c r="AQ15" s="111">
        <f>SUMIFS('Raw Data'!$AI:$AI, 'Raw Data'!$AN:$AN,"&lt;=" &amp;DATE(LEFT($AV$3, 4), MONTH("1 " &amp; AQ$6 &amp; " " &amp; LEFT($AV$3, 4)) + 1, 0 ), 'Raw Data'!$AN:$AN,"&gt;" &amp;DATE(LEFT($AV$3, 4), MONTH("1 " &amp; AQ$6 &amp; " " &amp; LEFT($AV$3, 4)), 0 ), 'Raw Data'!$O:$O,""&amp;'Raw Data'!$B$1,'Raw Data'!$D:$D,"&lt;&gt;*ithdr*",'Raw Data'!$D:$D,"&lt;&gt;*ancel*",'Raw Data'!$P:$P,"--", 'Raw Data'!$H:$H,"Non-Earning - Obligator*")
+
SUMIFS('Raw Data'!$AI:$AI, 'Raw Data'!$AN:$AN, "&lt;=" &amp;DATE(LEFT($AV$3, 4), MONTH("1 " &amp; AQ$6 &amp; " " &amp; LEFT($AV$3, 4)) + 1, 0 ), 'Raw Data'!$AN:$AN,"&gt;" &amp;DATE(LEFT($AV$3, 4), MONTH("1 " &amp; AQ$6 &amp; " " &amp; LEFT($AV$3, 4)), 0 ), 'Raw Data'!$P:$P,""&amp;'Raw Data'!$B$1,'Raw Data'!$D:$D,"&lt;&gt;*ithdr*",'Raw Data'!$D:$D,"&lt;&gt;*ancel*", 'Raw Data'!$H:$H,"Non-Earning - Obligator*")</f>
        <v>0</v>
      </c>
      <c r="AR15" s="40"/>
      <c r="AS15" s="40"/>
      <c r="AT15" s="52"/>
      <c r="AU15" s="111">
        <f>SUMIFS('Raw Data'!$AI:$AI, 'Raw Data'!$AN:$AN,"&lt;=" &amp;DATE(MID($AV$3, 15, 4), MONTH("1 " &amp; AU$6 &amp; " " &amp; MID($AV$3, 15, 4)) + 1, 0 ), 'Raw Data'!$AN:$AN,"&gt;" &amp;DATE(MID($AV$3, 15, 4), MONTH("1 " &amp; AU$6 &amp; " " &amp; MID($AV$3, 15, 4)), 0 ), 'Raw Data'!$O:$O,""&amp;'Raw Data'!$B$1,'Raw Data'!$D:$D,"&lt;&gt;*ithdr*",'Raw Data'!$D:$D,"&lt;&gt;*ancel*",'Raw Data'!$P:$P,"--", 'Raw Data'!$H:$H,"Non-Earning - Obligator*")
+
SUMIFS('Raw Data'!$AI:$AI, 'Raw Data'!$AN:$AN, "&lt;=" &amp;DATE(MID($AV$3, 15, 4), MONTH("1 " &amp; AU$6 &amp; " " &amp; MID($AV$3, 15, 4)) + 1, 0 ), 'Raw Data'!$AN:$AN,"&gt;" &amp;DATE(MID($AV$3, 15, 4), MONTH("1 " &amp; AU$6 &amp; " " &amp; MID($AV$3, 15, 4)), 0 ), 'Raw Data'!$P:$P,""&amp;'Raw Data'!$B$1,'Raw Data'!$D:$D,"&lt;&gt;*ithdr*",'Raw Data'!$D:$D,"&lt;&gt;*ancel*", 'Raw Data'!$H:$H,"Non-Earning - Obligator*")</f>
        <v>0</v>
      </c>
      <c r="AV15" s="40"/>
      <c r="AW15" s="40"/>
      <c r="AX15" s="52"/>
      <c r="AY15" s="111">
        <f>SUMIFS('Raw Data'!$AI:$AI, 'Raw Data'!$AN:$AN,"&lt;=" &amp;DATE(MID($AV$3, 15, 4), MONTH("1 " &amp; AY$6 &amp; " " &amp; MID($AV$3, 15, 4)) + 1, 0 ), 'Raw Data'!$AN:$AN,"&gt;" &amp;DATE(MID($AV$3, 15, 4), MONTH("1 " &amp; AY$6 &amp; " " &amp; MID($AV$3, 15, 4)), 0 ), 'Raw Data'!$O:$O,""&amp;'Raw Data'!$B$1,'Raw Data'!$D:$D,"&lt;&gt;*ithdr*",'Raw Data'!$D:$D,"&lt;&gt;*ancel*",'Raw Data'!$P:$P,"--", 'Raw Data'!$H:$H,"Non-Earning - Obligator*")
+
SUMIFS('Raw Data'!$AI:$AI, 'Raw Data'!$AN:$AN, "&lt;=" &amp;DATE(MID($AV$3, 15, 4), MONTH("1 " &amp; AY$6 &amp; " " &amp; MID($AV$3, 15, 4)) + 1, 0 ), 'Raw Data'!$AN:$AN,"&gt;" &amp;DATE(MID($AV$3, 15, 4), MONTH("1 " &amp; AY$6 &amp; " " &amp; MID($AV$3, 15, 4)), 0 ), 'Raw Data'!$P:$P,""&amp;'Raw Data'!$B$1,'Raw Data'!$D:$D,"&lt;&gt;*ithdr*",'Raw Data'!$D:$D,"&lt;&gt;*ancel*", 'Raw Data'!$H:$H,"Non-Earning - Obligator*")</f>
        <v>0</v>
      </c>
      <c r="AZ15" s="40"/>
      <c r="BA15" s="40"/>
      <c r="BB15" s="52"/>
      <c r="BC15" s="111">
        <f>SUMIFS('Raw Data'!$AI:$AI, 'Raw Data'!$AN:$AN,"&lt;=" &amp;DATE(MID($AV$3, 15, 4), MONTH("1 " &amp; BC$6 &amp; " " &amp; MID($AV$3, 15, 4)) + 1, 0 ), 'Raw Data'!$AN:$AN,"&gt;" &amp;DATE(MID($AV$3, 15, 4), MONTH("1 " &amp; BC$6 &amp; " " &amp; MID($AV$3, 15, 4)), 0 ), 'Raw Data'!$O:$O,""&amp;'Raw Data'!$B$1,'Raw Data'!$D:$D,"&lt;&gt;*ithdr*",'Raw Data'!$D:$D,"&lt;&gt;*ancel*",'Raw Data'!$P:$P,"--", 'Raw Data'!$H:$H,"Non-Earning - Obligator*")
+
SUMIFS('Raw Data'!$AI:$AI, 'Raw Data'!$AN:$AN, "&lt;=" &amp;DATE(MID($AV$3, 15, 4), MONTH("1 " &amp; BC$6 &amp; " " &amp; MID($AV$3, 15, 4)) + 1, 0 ), 'Raw Data'!$AN:$AN,"&gt;" &amp;DATE(MID($AV$3, 15, 4), MONTH("1 " &amp; BC$6 &amp; " " &amp; MID($AV$3, 15, 4)), 0 ), 'Raw Data'!$P:$P,""&amp;'Raw Data'!$B$1,'Raw Data'!$D:$D,"&lt;&gt;*ithdr*",'Raw Data'!$D:$D,"&lt;&gt;*ancel*", 'Raw Data'!$H:$H,"Non-Earning - Obligator*")</f>
        <v>0</v>
      </c>
      <c r="BD15" s="40"/>
      <c r="BE15" s="40"/>
      <c r="BF15" s="45"/>
    </row>
    <row r="16" ht="12.75" customHeight="1">
      <c r="A16" s="110" t="s">
        <v>123</v>
      </c>
      <c r="B16" s="40"/>
      <c r="C16" s="40"/>
      <c r="D16" s="40"/>
      <c r="E16" s="40"/>
      <c r="F16" s="40"/>
      <c r="G16" s="40"/>
      <c r="H16" s="40"/>
      <c r="I16" s="40"/>
      <c r="J16" s="52"/>
      <c r="K16" s="111">
        <f>SUMIFS('Raw Data'!$AI:$AI, 'Raw Data'!$AN:$AN,"&lt;=" &amp;DATE(LEFT($AV$3, 4), MONTH("1 " &amp; K$6 &amp; " " &amp; LEFT($AV$3, 4)) + 1, 0 ), 'Raw Data'!$AN:$AN,"&gt;" &amp;DATE(LEFT($AV$3, 4), MONTH("1 " &amp; K$6 &amp; " " &amp; LEFT($AV$3, 4)), 0 ), 'Raw Data'!$O:$O,""&amp;'Raw Data'!$B$1,'Raw Data'!$D:$D,"&lt;&gt;*ithdr*",'Raw Data'!$D:$D,"&lt;&gt;*ancel*",'Raw Data'!$P:$P,"--", 'Raw Data'!$H:$H,"Non*", 'Raw Data'!$J:$J,"&lt;&gt;*tendanc*", 'Raw Data'!$J:$J,"&lt;&gt;*uppor*", 'Raw Data'!$H:$H, "Non-Earning - Service*")
+
SUMIFS('Raw Data'!$AI:$AI, 'Raw Data'!$AN:$AN, "&lt;=" &amp;DATE(LEFT($AV$3, 4), MONTH("1 " &amp; K$6 &amp; " " &amp; LEFT($AV$3, 4)) + 1, 0 ), 'Raw Data'!$AN:$AN,"&gt;" &amp;DATE(LEFT($AV$3, 4), MONTH("1 " &amp; K$6 &amp; " " &amp; LEFT($AV$3, 4)), 0 ), 'Raw Data'!$P:$P,""&amp;'Raw Data'!$B$1,'Raw Data'!$D:$D,"&lt;&gt;*ithdr*",'Raw Data'!$D:$D,"&lt;&gt;*ancel*", 'Raw Data'!$H:$H,"Non*", 'Raw Data'!$J:$J,"&lt;&gt;*tendanc*", 'Raw Data'!$J:$J,"&lt;&gt;*uppor*", 'Raw Data'!$H:$H, "Non-Earning - Service*")</f>
        <v>0</v>
      </c>
      <c r="L16" s="40"/>
      <c r="M16" s="40"/>
      <c r="N16" s="52"/>
      <c r="O16" s="111">
        <f>SUMIFS('Raw Data'!$AI:$AI, 'Raw Data'!$AN:$AN,"&lt;=" &amp;DATE(LEFT($AV$3, 4), MONTH("1 " &amp; O$6 &amp; " " &amp; LEFT($AV$3, 4)) + 1, 0 ), 'Raw Data'!$AN:$AN,"&gt;" &amp;DATE(LEFT($AV$3, 4), MONTH("1 " &amp; O$6 &amp; " " &amp; LEFT($AV$3, 4)), 0 ), 'Raw Data'!$O:$O,""&amp;'Raw Data'!$B$1,'Raw Data'!$D:$D,"&lt;&gt;*ithdr*",'Raw Data'!$D:$D,"&lt;&gt;*ancel*",'Raw Data'!$P:$P,"--", 'Raw Data'!$H:$H,"Non*", 'Raw Data'!$J:$J,"&lt;&gt;*tendanc*", 'Raw Data'!$J:$J,"&lt;&gt;*uppor*", 'Raw Data'!$H:$H, "Non-Earning - Service*")
+
SUMIFS('Raw Data'!$AI:$AI, 'Raw Data'!$AN:$AN, "&lt;=" &amp;DATE(LEFT($AV$3, 4), MONTH("1 " &amp; O$6 &amp; " " &amp; LEFT($AV$3, 4)) + 1, 0 ), 'Raw Data'!$AN:$AN,"&gt;" &amp;DATE(LEFT($AV$3, 4), MONTH("1 " &amp; O$6 &amp; " " &amp; LEFT($AV$3, 4)), 0 ), 'Raw Data'!$P:$P,""&amp;'Raw Data'!$B$1,'Raw Data'!$D:$D,"&lt;&gt;*ithdr*",'Raw Data'!$D:$D,"&lt;&gt;*ancel*", 'Raw Data'!$H:$H,"Non*", 'Raw Data'!$J:$J,"&lt;&gt;*tendanc*", 'Raw Data'!$J:$J,"&lt;&gt;*uppor*", 'Raw Data'!$H:$H, "Non-Earning - Service*")</f>
        <v>0</v>
      </c>
      <c r="P16" s="40"/>
      <c r="Q16" s="40"/>
      <c r="R16" s="52"/>
      <c r="S16" s="111">
        <f>SUMIFS('Raw Data'!$AI:$AI, 'Raw Data'!$AN:$AN,"&lt;=" &amp;DATE(LEFT($AV$3, 4), MONTH("1 " &amp; S$6 &amp; " " &amp; LEFT($AV$3, 4)) + 1, 0 ), 'Raw Data'!$AN:$AN,"&gt;" &amp;DATE(LEFT($AV$3, 4), MONTH("1 " &amp; S$6 &amp; " " &amp; LEFT($AV$3, 4)), 0 ), 'Raw Data'!$O:$O,""&amp;'Raw Data'!$B$1,'Raw Data'!$D:$D,"&lt;&gt;*ithdr*",'Raw Data'!$D:$D,"&lt;&gt;*ancel*",'Raw Data'!$P:$P,"--", 'Raw Data'!$H:$H,"Non*", 'Raw Data'!$J:$J,"&lt;&gt;*tendanc*", 'Raw Data'!$J:$J,"&lt;&gt;*uppor*", 'Raw Data'!$H:$H, "Non-Earning - Service*")
+
SUMIFS('Raw Data'!$AI:$AI, 'Raw Data'!$AN:$AN, "&lt;=" &amp;DATE(LEFT($AV$3, 4), MONTH("1 " &amp; S$6 &amp; " " &amp; LEFT($AV$3, 4)) + 1, 0 ), 'Raw Data'!$AN:$AN,"&gt;" &amp;DATE(LEFT($AV$3, 4), MONTH("1 " &amp; S$6 &amp; " " &amp; LEFT($AV$3, 4)), 0 ), 'Raw Data'!$P:$P,""&amp;'Raw Data'!$B$1,'Raw Data'!$D:$D,"&lt;&gt;*ithdr*",'Raw Data'!$D:$D,"&lt;&gt;*ancel*", 'Raw Data'!$H:$H,"Non*", 'Raw Data'!$J:$J,"&lt;&gt;*tendanc*", 'Raw Data'!$J:$J,"&lt;&gt;*uppor*", 'Raw Data'!$H:$H, "Non-Earning - Service*")</f>
        <v>0</v>
      </c>
      <c r="T16" s="40"/>
      <c r="U16" s="40"/>
      <c r="V16" s="52"/>
      <c r="W16" s="111">
        <f>SUMIFS('Raw Data'!$AI:$AI, 'Raw Data'!$AN:$AN,"&lt;=" &amp;DATE(LEFT($AV$3, 4), MONTH("1 " &amp; W$6 &amp; " " &amp; LEFT($AV$3, 4)) + 1, 0 ), 'Raw Data'!$AN:$AN,"&gt;" &amp;DATE(LEFT($AV$3, 4), MONTH("1 " &amp; W$6 &amp; " " &amp; LEFT($AV$3, 4)), 0 ), 'Raw Data'!$O:$O,""&amp;'Raw Data'!$B$1,'Raw Data'!$D:$D,"&lt;&gt;*ithdr*",'Raw Data'!$D:$D,"&lt;&gt;*ancel*",'Raw Data'!$P:$P,"--", 'Raw Data'!$H:$H,"Non*", 'Raw Data'!$J:$J,"&lt;&gt;*tendanc*", 'Raw Data'!$J:$J,"&lt;&gt;*uppor*", 'Raw Data'!$H:$H, "Non-Earning - Service*")
+
SUMIFS('Raw Data'!$AI:$AI, 'Raw Data'!$AN:$AN, "&lt;=" &amp;DATE(LEFT($AV$3, 4), MONTH("1 " &amp; W$6 &amp; " " &amp; LEFT($AV$3, 4)) + 1, 0 ), 'Raw Data'!$AN:$AN,"&gt;" &amp;DATE(LEFT($AV$3, 4), MONTH("1 " &amp; W$6 &amp; " " &amp; LEFT($AV$3, 4)), 0 ), 'Raw Data'!$P:$P,""&amp;'Raw Data'!$B$1,'Raw Data'!$D:$D,"&lt;&gt;*ithdr*",'Raw Data'!$D:$D,"&lt;&gt;*ancel*", 'Raw Data'!$H:$H,"Non*", 'Raw Data'!$J:$J,"&lt;&gt;*tendanc*", 'Raw Data'!$J:$J,"&lt;&gt;*uppor*", 'Raw Data'!$H:$H, "Non-Earning - Service*")</f>
        <v>0</v>
      </c>
      <c r="X16" s="40"/>
      <c r="Y16" s="40"/>
      <c r="Z16" s="52"/>
      <c r="AA16" s="111">
        <f>SUMIFS('Raw Data'!$AI:$AI, 'Raw Data'!$AN:$AN,"&lt;=" &amp;DATE(LEFT($AV$3, 4), MONTH("1 " &amp; AA$6 &amp; " " &amp; LEFT($AV$3, 4)) + 1, 0 ), 'Raw Data'!$AN:$AN,"&gt;" &amp;DATE(LEFT($AV$3, 4), MONTH("1 " &amp; AA$6 &amp; " " &amp; LEFT($AV$3, 4)), 0 ), 'Raw Data'!$O:$O,""&amp;'Raw Data'!$B$1,'Raw Data'!$D:$D,"&lt;&gt;*ithdr*",'Raw Data'!$D:$D,"&lt;&gt;*ancel*",'Raw Data'!$P:$P,"--", 'Raw Data'!$H:$H,"Non*", 'Raw Data'!$J:$J,"&lt;&gt;*tendanc*", 'Raw Data'!$J:$J,"&lt;&gt;*uppor*", 'Raw Data'!$H:$H, "Non-Earning - Service*")
+
SUMIFS('Raw Data'!$AI:$AI, 'Raw Data'!$AN:$AN, "&lt;=" &amp;DATE(LEFT($AV$3, 4), MONTH("1 " &amp; AA$6 &amp; " " &amp; LEFT($AV$3, 4)) + 1, 0 ), 'Raw Data'!$AN:$AN,"&gt;" &amp;DATE(LEFT($AV$3, 4), MONTH("1 " &amp; AA$6 &amp; " " &amp; LEFT($AV$3, 4)), 0 ), 'Raw Data'!$P:$P,""&amp;'Raw Data'!$B$1,'Raw Data'!$D:$D,"&lt;&gt;*ithdr*",'Raw Data'!$D:$D,"&lt;&gt;*ancel*", 'Raw Data'!$H:$H,"Non*", 'Raw Data'!$J:$J,"&lt;&gt;*tendanc*", 'Raw Data'!$J:$J,"&lt;&gt;*uppor*", 'Raw Data'!$H:$H, "Non-Earning - Service*")</f>
        <v>0</v>
      </c>
      <c r="AB16" s="40"/>
      <c r="AC16" s="40"/>
      <c r="AD16" s="52"/>
      <c r="AE16" s="111">
        <f>SUMIFS('Raw Data'!$AI:$AI, 'Raw Data'!$AN:$AN,"&lt;=" &amp;DATE(LEFT($AV$3, 4), MONTH("1 " &amp; AE$6 &amp; " " &amp; LEFT($AV$3, 4)) + 1, 0 ), 'Raw Data'!$AN:$AN,"&gt;" &amp;DATE(LEFT($AV$3, 4), MONTH("1 " &amp; AE$6 &amp; " " &amp; LEFT($AV$3, 4)), 0 ), 'Raw Data'!$O:$O,""&amp;'Raw Data'!$B$1,'Raw Data'!$D:$D,"&lt;&gt;*ithdr*",'Raw Data'!$D:$D,"&lt;&gt;*ancel*",'Raw Data'!$P:$P,"--", 'Raw Data'!$H:$H,"Non*", 'Raw Data'!$J:$J,"&lt;&gt;*tendanc*", 'Raw Data'!$J:$J,"&lt;&gt;*uppor*", 'Raw Data'!$H:$H, "Non-Earning - Service*")
+
SUMIFS('Raw Data'!$AI:$AI, 'Raw Data'!$AN:$AN, "&lt;=" &amp;DATE(LEFT($AV$3, 4), MONTH("1 " &amp; AE$6 &amp; " " &amp; LEFT($AV$3, 4)) + 1, 0 ), 'Raw Data'!$AN:$AN,"&gt;" &amp;DATE(LEFT($AV$3, 4), MONTH("1 " &amp; AE$6 &amp; " " &amp; LEFT($AV$3, 4)), 0 ), 'Raw Data'!$P:$P,""&amp;'Raw Data'!$B$1,'Raw Data'!$D:$D,"&lt;&gt;*ithdr*",'Raw Data'!$D:$D,"&lt;&gt;*ancel*", 'Raw Data'!$H:$H,"Non*", 'Raw Data'!$J:$J,"&lt;&gt;*tendanc*", 'Raw Data'!$J:$J,"&lt;&gt;*uppor*", 'Raw Data'!$H:$H, "Non-Earning - Service*")</f>
        <v>0</v>
      </c>
      <c r="AF16" s="40"/>
      <c r="AG16" s="40"/>
      <c r="AH16" s="52"/>
      <c r="AI16" s="111">
        <f>SUMIFS('Raw Data'!$AI:$AI, 'Raw Data'!$AN:$AN,"&lt;=" &amp;DATE(LEFT($AV$3, 4), MONTH("1 " &amp; AI$6 &amp; " " &amp; LEFT($AV$3, 4)) + 1, 0 ), 'Raw Data'!$AN:$AN,"&gt;" &amp;DATE(LEFT($AV$3, 4), MONTH("1 " &amp; AI$6 &amp; " " &amp; LEFT($AV$3, 4)), 0 ), 'Raw Data'!$O:$O,""&amp;'Raw Data'!$B$1,'Raw Data'!$D:$D,"&lt;&gt;*ithdr*",'Raw Data'!$D:$D,"&lt;&gt;*ancel*",'Raw Data'!$P:$P,"--", 'Raw Data'!$H:$H,"Non*", 'Raw Data'!$J:$J,"&lt;&gt;*tendanc*", 'Raw Data'!$J:$J,"&lt;&gt;*uppor*", 'Raw Data'!$H:$H, "Non-Earning - Service*")
+
SUMIFS('Raw Data'!$AI:$AI, 'Raw Data'!$AN:$AN, "&lt;=" &amp;DATE(LEFT($AV$3, 4), MONTH("1 " &amp; AI$6 &amp; " " &amp; LEFT($AV$3, 4)) + 1, 0 ), 'Raw Data'!$AN:$AN,"&gt;" &amp;DATE(LEFT($AV$3, 4), MONTH("1 " &amp; AI$6 &amp; " " &amp; LEFT($AV$3, 4)), 0 ), 'Raw Data'!$P:$P,""&amp;'Raw Data'!$B$1,'Raw Data'!$D:$D,"&lt;&gt;*ithdr*",'Raw Data'!$D:$D,"&lt;&gt;*ancel*", 'Raw Data'!$H:$H,"Non*", 'Raw Data'!$J:$J,"&lt;&gt;*tendanc*", 'Raw Data'!$J:$J,"&lt;&gt;*uppor*", 'Raw Data'!$H:$H, "Non-Earning - Service*")</f>
        <v>0</v>
      </c>
      <c r="AJ16" s="40"/>
      <c r="AK16" s="40"/>
      <c r="AL16" s="52"/>
      <c r="AM16" s="111">
        <f>SUMIFS('Raw Data'!$AI:$AI, 'Raw Data'!$AN:$AN,"&lt;=" &amp;DATE(LEFT($AV$3, 4), MONTH("1 " &amp; AM$6 &amp; " " &amp; LEFT($AV$3, 4)) + 1, 0 ), 'Raw Data'!$AN:$AN,"&gt;" &amp;DATE(LEFT($AV$3, 4), MONTH("1 " &amp; AM$6 &amp; " " &amp; LEFT($AV$3, 4)), 0 ), 'Raw Data'!$O:$O,""&amp;'Raw Data'!$B$1,'Raw Data'!$D:$D,"&lt;&gt;*ithdr*",'Raw Data'!$D:$D,"&lt;&gt;*ancel*",'Raw Data'!$P:$P,"--", 'Raw Data'!$H:$H,"Non*", 'Raw Data'!$J:$J,"&lt;&gt;*tendanc*", 'Raw Data'!$J:$J,"&lt;&gt;*uppor*", 'Raw Data'!$H:$H, "Non-Earning - Service*")
+
SUMIFS('Raw Data'!$AI:$AI, 'Raw Data'!$AN:$AN, "&lt;=" &amp;DATE(LEFT($AV$3, 4), MONTH("1 " &amp; AM$6 &amp; " " &amp; LEFT($AV$3, 4)) + 1, 0 ), 'Raw Data'!$AN:$AN,"&gt;" &amp;DATE(LEFT($AV$3, 4), MONTH("1 " &amp; AM$6 &amp; " " &amp; LEFT($AV$3, 4)), 0 ), 'Raw Data'!$P:$P,""&amp;'Raw Data'!$B$1,'Raw Data'!$D:$D,"&lt;&gt;*ithdr*",'Raw Data'!$D:$D,"&lt;&gt;*ancel*", 'Raw Data'!$H:$H,"Non*", 'Raw Data'!$J:$J,"&lt;&gt;*tendanc*", 'Raw Data'!$J:$J,"&lt;&gt;*uppor*", 'Raw Data'!$H:$H, "Non-Earning - Service*")</f>
        <v>0</v>
      </c>
      <c r="AN16" s="40"/>
      <c r="AO16" s="40"/>
      <c r="AP16" s="52"/>
      <c r="AQ16" s="111">
        <f>SUMIFS('Raw Data'!$AI:$AI, 'Raw Data'!$AN:$AN,"&lt;=" &amp;DATE(LEFT($AV$3, 4), MONTH("1 " &amp; AQ$6 &amp; " " &amp; LEFT($AV$3, 4)) + 1, 0 ), 'Raw Data'!$AN:$AN,"&gt;" &amp;DATE(LEFT($AV$3, 4), MONTH("1 " &amp; AQ$6 &amp; " " &amp; LEFT($AV$3, 4)), 0 ), 'Raw Data'!$O:$O,""&amp;'Raw Data'!$B$1,'Raw Data'!$D:$D,"&lt;&gt;*ithdr*",'Raw Data'!$D:$D,"&lt;&gt;*ancel*",'Raw Data'!$P:$P,"--", 'Raw Data'!$H:$H,"Non*", 'Raw Data'!$J:$J,"&lt;&gt;*tendanc*", 'Raw Data'!$J:$J,"&lt;&gt;*uppor*", 'Raw Data'!$H:$H, "Non-Earning - Service*")
+
SUMIFS('Raw Data'!$AI:$AI, 'Raw Data'!$AN:$AN, "&lt;=" &amp;DATE(LEFT($AV$3, 4), MONTH("1 " &amp; AQ$6 &amp; " " &amp; LEFT($AV$3, 4)) + 1, 0 ), 'Raw Data'!$AN:$AN,"&gt;" &amp;DATE(LEFT($AV$3, 4), MONTH("1 " &amp; AQ$6 &amp; " " &amp; LEFT($AV$3, 4)), 0 ), 'Raw Data'!$P:$P,""&amp;'Raw Data'!$B$1,'Raw Data'!$D:$D,"&lt;&gt;*ithdr*",'Raw Data'!$D:$D,"&lt;&gt;*ancel*", 'Raw Data'!$H:$H,"Non*", 'Raw Data'!$J:$J,"&lt;&gt;*tendanc*", 'Raw Data'!$J:$J,"&lt;&gt;*uppor*", 'Raw Data'!$H:$H, "Non-Earning - Service*")</f>
        <v>0</v>
      </c>
      <c r="AR16" s="40"/>
      <c r="AS16" s="40"/>
      <c r="AT16" s="52"/>
      <c r="AU16" s="111">
        <f>SUMIFS('Raw Data'!$AI:$AI, 'Raw Data'!$AN:$AN,"&lt;=" &amp;DATE(MID($AV$3, 15, 4), MONTH("1 " &amp; AU$6 &amp; " " &amp; MID($AV$3, 15, 4)) + 1, 0 ), 'Raw Data'!$AN:$AN,"&gt;" &amp;DATE(MID($AV$3, 15, 4), MONTH("1 " &amp; AU$6 &amp; " " &amp; MID($AV$3, 15, 4)), 0 ), 'Raw Data'!$O:$O,""&amp;'Raw Data'!$B$1,'Raw Data'!$D:$D,"&lt;&gt;*ithdr*",'Raw Data'!$D:$D,"&lt;&gt;*ancel*",'Raw Data'!$P:$P,"--", 'Raw Data'!$H:$H,"Non*", 'Raw Data'!$J:$J,"&lt;&gt;*tendanc*", 'Raw Data'!$J:$J,"&lt;&gt;*uppor*", 'Raw Data'!$H:$H, "Non-Earning - Service*")
+
SUMIFS('Raw Data'!$AI:$AI, 'Raw Data'!$AN:$AN, "&lt;=" &amp;DATE(MID($AV$3, 15, 4), MONTH("1 " &amp; AU$6 &amp; " " &amp; MID($AV$3, 15, 4)) + 1, 0 ), 'Raw Data'!$AN:$AN,"&gt;" &amp;DATE(MID($AV$3, 15, 4), MONTH("1 " &amp; AU$6 &amp; " " &amp; MID($AV$3, 15, 4)), 0 ), 'Raw Data'!$P:$P,""&amp;'Raw Data'!$B$1,'Raw Data'!$D:$D,"&lt;&gt;*ithdr*",'Raw Data'!$D:$D,"&lt;&gt;*ancel*", 'Raw Data'!$H:$H,"Non*", 'Raw Data'!$J:$J,"&lt;&gt;*tendanc*", 'Raw Data'!$J:$J,"&lt;&gt;*uppor*", 'Raw Data'!$H:$H, "Non-Earning - Service*")</f>
        <v>0</v>
      </c>
      <c r="AV16" s="40"/>
      <c r="AW16" s="40"/>
      <c r="AX16" s="52"/>
      <c r="AY16" s="111">
        <f>SUMIFS('Raw Data'!$AI:$AI, 'Raw Data'!$AN:$AN,"&lt;=" &amp;DATE(MID($AV$3, 15, 4), MONTH("1 " &amp; AY$6 &amp; " " &amp; MID($AV$3, 15, 4)) + 1, 0 ), 'Raw Data'!$AN:$AN,"&gt;" &amp;DATE(MID($AV$3, 15, 4), MONTH("1 " &amp; AY$6 &amp; " " &amp; MID($AV$3, 15, 4)), 0 ), 'Raw Data'!$O:$O,""&amp;'Raw Data'!$B$1,'Raw Data'!$D:$D,"&lt;&gt;*ithdr*",'Raw Data'!$D:$D,"&lt;&gt;*ancel*",'Raw Data'!$P:$P,"--", 'Raw Data'!$H:$H,"Non*", 'Raw Data'!$J:$J,"&lt;&gt;*tendanc*", 'Raw Data'!$J:$J,"&lt;&gt;*uppor*", 'Raw Data'!$H:$H, "Non-Earning - Service*")
+
SUMIFS('Raw Data'!$AI:$AI, 'Raw Data'!$AN:$AN, "&lt;=" &amp;DATE(MID($AV$3, 15, 4), MONTH("1 " &amp; AY$6 &amp; " " &amp; MID($AV$3, 15, 4)) + 1, 0 ), 'Raw Data'!$AN:$AN,"&gt;" &amp;DATE(MID($AV$3, 15, 4), MONTH("1 " &amp; AY$6 &amp; " " &amp; MID($AV$3, 15, 4)), 0 ), 'Raw Data'!$P:$P,""&amp;'Raw Data'!$B$1,'Raw Data'!$D:$D,"&lt;&gt;*ithdr*",'Raw Data'!$D:$D,"&lt;&gt;*ancel*", 'Raw Data'!$H:$H,"Non*", 'Raw Data'!$J:$J,"&lt;&gt;*tendanc*", 'Raw Data'!$J:$J,"&lt;&gt;*uppor*", 'Raw Data'!$H:$H, "Non-Earning - Service*")</f>
        <v>0</v>
      </c>
      <c r="AZ16" s="40"/>
      <c r="BA16" s="40"/>
      <c r="BB16" s="52"/>
      <c r="BC16" s="111">
        <f>SUMIFS('Raw Data'!$AI:$AI, 'Raw Data'!$AN:$AN,"&lt;=" &amp;DATE(MID($AV$3, 15, 4), MONTH("1 " &amp; BC$6 &amp; " " &amp; MID($AV$3, 15, 4)) + 1, 0 ), 'Raw Data'!$AN:$AN,"&gt;" &amp;DATE(MID($AV$3, 15, 4), MONTH("1 " &amp; BC$6 &amp; " " &amp; MID($AV$3, 15, 4)), 0 ), 'Raw Data'!$O:$O,""&amp;'Raw Data'!$B$1,'Raw Data'!$D:$D,"&lt;&gt;*ithdr*",'Raw Data'!$D:$D,"&lt;&gt;*ancel*",'Raw Data'!$P:$P,"--", 'Raw Data'!$H:$H,"Non*", 'Raw Data'!$J:$J,"&lt;&gt;*tendanc*", 'Raw Data'!$J:$J,"&lt;&gt;*uppor*", 'Raw Data'!$H:$H, "Non-Earning - Service*")
+
SUMIFS('Raw Data'!$AI:$AI, 'Raw Data'!$AN:$AN, "&lt;=" &amp;DATE(MID($AV$3, 15, 4), MONTH("1 " &amp; BC$6 &amp; " " &amp; MID($AV$3, 15, 4)) + 1, 0 ), 'Raw Data'!$AN:$AN,"&gt;" &amp;DATE(MID($AV$3, 15, 4), MONTH("1 " &amp; BC$6 &amp; " " &amp; MID($AV$3, 15, 4)), 0 ), 'Raw Data'!$P:$P,""&amp;'Raw Data'!$B$1,'Raw Data'!$D:$D,"&lt;&gt;*ithdr*",'Raw Data'!$D:$D,"&lt;&gt;*ancel*", 'Raw Data'!$H:$H,"Non*", 'Raw Data'!$J:$J,"&lt;&gt;*tendanc*", 'Raw Data'!$J:$J,"&lt;&gt;*uppor*", 'Raw Data'!$H:$H, "Non-Earning - Service*")</f>
        <v>0</v>
      </c>
      <c r="BD16" s="40"/>
      <c r="BE16" s="40"/>
      <c r="BF16" s="45"/>
    </row>
    <row r="17" ht="12.75" customHeight="1">
      <c r="A17" s="110" t="s">
        <v>125</v>
      </c>
      <c r="B17" s="40"/>
      <c r="C17" s="40"/>
      <c r="D17" s="40"/>
      <c r="E17" s="40"/>
      <c r="F17" s="40"/>
      <c r="G17" s="40"/>
      <c r="H17" s="40"/>
      <c r="I17" s="40"/>
      <c r="J17" s="52"/>
      <c r="K17" s="111">
        <f>SUMIFS('Raw Data'!$AI:$AI, 'Raw Data'!$AN:$AN,"&lt;=" &amp;DATE(LEFT($AV$3, 4), MONTH("1 " &amp; K$6 &amp; " " &amp; LEFT($AV$3, 4)) + 1, 0 ), 'Raw Data'!$AN:$AN,"&gt;" &amp;DATE(LEFT($AV$3, 4), MONTH("1 " &amp; K$6 &amp; " " &amp; LEFT($AV$3, 4)), 0 ), 'Raw Data'!$O:$O,""&amp;'Raw Data'!$B$1,'Raw Data'!$D:$D,"&lt;&gt;*ithdr*",'Raw Data'!$D:$D,"&lt;&gt;*ancel*",'Raw Data'!$P:$P,"--", 'Raw Data'!$H:$H,"Non*", 'Raw Data'!$J:$J,"*uppor*")
+
SUMIFS('Raw Data'!$AI:$AI, 'Raw Data'!$AN:$AN, "&lt;=" &amp;DATE(LEFT($AV$3, 4), MONTH("1 " &amp; K$6 &amp; " " &amp; LEFT($AV$3, 4)) + 1, 0 ), 'Raw Data'!$AN:$AN,"&gt;" &amp;DATE(LEFT($AV$3, 4), MONTH("1 " &amp; K$6 &amp; " " &amp; LEFT($AV$3, 4)), 0 ), 'Raw Data'!$P:$P,""&amp;'Raw Data'!$B$1,'Raw Data'!$D:$D,"&lt;&gt;*ithdr*",'Raw Data'!$D:$D,"&lt;&gt;*ancel*", 'Raw Data'!$H:$H,"Non*", 'Raw Data'!$J:$J,"*uppor*")
+
 SUMIFS('Raw Data'!$AI:$AI, 'Raw Data'!$AN:$AN,"&lt;=" &amp;DATE(LEFT($AV$3, 4), MONTH("1 " &amp; K$6 &amp; " " &amp; LEFT($AV$3, 4)) + 1, 0 ), 'Raw Data'!$AN:$AN,"&gt;" &amp;DATE(LEFT($AV$3, 4), MONTH("1 " &amp; K$6 &amp; " " &amp; LEFT($AV$3, 4)), 0 ), 'Raw Data'!$O:$O,""&amp;'Raw Data'!$B$1,'Raw Data'!$D:$D,"&lt;&gt;*ithdr*",'Raw Data'!$D:$D,"&lt;&gt;*ancel*",'Raw Data'!$P:$P,"--", 'Raw Data'!$H:$H,"Non*", 'Raw Data'!$J:$J,"*tendanc*")
+
SUMIFS('Raw Data'!$AI:$AI, 'Raw Data'!$AN:$AN, "&lt;=" &amp;DATE(LEFT($AV$3, 4), MONTH("1 " &amp; K$6 &amp; " " &amp; LEFT($AV$3, 4)) + 1, 0 ), 'Raw Data'!$AN:$AN,"&gt;" &amp;DATE(LEFT($AV$3, 4), MONTH("1 " &amp; K$6 &amp; " " &amp; LEFT($AV$3, 4)), 0 ), 'Raw Data'!$P:$P,""&amp;'Raw Data'!$B$1,'Raw Data'!$D:$D,"&lt;&gt;*ithdr*",'Raw Data'!$D:$D,"&lt;&gt;*ancel*", 'Raw Data'!$H:$H,"Non*", 'Raw Data'!$J:$J,"*tendanc*")</f>
        <v>0</v>
      </c>
      <c r="L17" s="40"/>
      <c r="M17" s="40"/>
      <c r="N17" s="52"/>
      <c r="O17" s="111">
        <f>SUMIFS('Raw Data'!$AI:$AI, 'Raw Data'!$AN:$AN,"&lt;=" &amp;DATE(LEFT($AV$3, 4), MONTH("1 " &amp; O$6 &amp; " " &amp; LEFT($AV$3, 4)) + 1, 0 ), 'Raw Data'!$AN:$AN,"&gt;" &amp;DATE(LEFT($AV$3, 4), MONTH("1 " &amp; O$6 &amp; " " &amp; LEFT($AV$3, 4)), 0 ), 'Raw Data'!$O:$O,""&amp;'Raw Data'!$B$1,'Raw Data'!$D:$D,"&lt;&gt;*ithdr*",'Raw Data'!$D:$D,"&lt;&gt;*ancel*",'Raw Data'!$P:$P,"--", 'Raw Data'!$H:$H,"Non*", 'Raw Data'!$J:$J,"*uppor*")
+
SUMIFS('Raw Data'!$AI:$AI, 'Raw Data'!$AN:$AN, "&lt;=" &amp;DATE(LEFT($AV$3, 4), MONTH("1 " &amp; O$6 &amp; " " &amp; LEFT($AV$3, 4)) + 1, 0 ), 'Raw Data'!$AN:$AN,"&gt;" &amp;DATE(LEFT($AV$3, 4), MONTH("1 " &amp; O$6 &amp; " " &amp; LEFT($AV$3, 4)), 0 ), 'Raw Data'!$P:$P,""&amp;'Raw Data'!$B$1,'Raw Data'!$D:$D,"&lt;&gt;*ithdr*",'Raw Data'!$D:$D,"&lt;&gt;*ancel*", 'Raw Data'!$H:$H,"Non*", 'Raw Data'!$J:$J,"*uppor*")
+
 SUMIFS('Raw Data'!$AI:$AI, 'Raw Data'!$AN:$AN,"&lt;=" &amp;DATE(LEFT($AV$3, 4), MONTH("1 " &amp; O$6 &amp; " " &amp; LEFT($AV$3, 4)) + 1, 0 ), 'Raw Data'!$AN:$AN,"&gt;" &amp;DATE(LEFT($AV$3, 4), MONTH("1 " &amp; O$6 &amp; " " &amp; LEFT($AV$3, 4)), 0 ), 'Raw Data'!$O:$O,""&amp;'Raw Data'!$B$1,'Raw Data'!$D:$D,"&lt;&gt;*ithdr*",'Raw Data'!$D:$D,"&lt;&gt;*ancel*",'Raw Data'!$P:$P,"--", 'Raw Data'!$H:$H,"Non*", 'Raw Data'!$J:$J,"*tendanc*")
+
SUMIFS('Raw Data'!$AI:$AI, 'Raw Data'!$AN:$AN, "&lt;=" &amp;DATE(LEFT($AV$3, 4), MONTH("1 " &amp; O$6 &amp; " " &amp; LEFT($AV$3, 4)) + 1, 0 ), 'Raw Data'!$AN:$AN,"&gt;" &amp;DATE(LEFT($AV$3, 4), MONTH("1 " &amp; O$6 &amp; " " &amp; LEFT($AV$3, 4)), 0 ), 'Raw Data'!$P:$P,""&amp;'Raw Data'!$B$1,'Raw Data'!$D:$D,"&lt;&gt;*ithdr*",'Raw Data'!$D:$D,"&lt;&gt;*ancel*", 'Raw Data'!$H:$H,"Non*", 'Raw Data'!$J:$J,"*tendanc*")</f>
        <v>0</v>
      </c>
      <c r="P17" s="40"/>
      <c r="Q17" s="40"/>
      <c r="R17" s="52"/>
      <c r="S17" s="111">
        <f>SUMIFS('Raw Data'!$AI:$AI, 'Raw Data'!$AN:$AN,"&lt;=" &amp;DATE(LEFT($AV$3, 4), MONTH("1 " &amp; S$6 &amp; " " &amp; LEFT($AV$3, 4)) + 1, 0 ), 'Raw Data'!$AN:$AN,"&gt;" &amp;DATE(LEFT($AV$3, 4), MONTH("1 " &amp; S$6 &amp; " " &amp; LEFT($AV$3, 4)), 0 ), 'Raw Data'!$O:$O,""&amp;'Raw Data'!$B$1,'Raw Data'!$D:$D,"&lt;&gt;*ithdr*",'Raw Data'!$D:$D,"&lt;&gt;*ancel*",'Raw Data'!$P:$P,"--", 'Raw Data'!$H:$H,"Non*", 'Raw Data'!$J:$J,"*uppor*")
+
SUMIFS('Raw Data'!$AI:$AI, 'Raw Data'!$AN:$AN, "&lt;=" &amp;DATE(LEFT($AV$3, 4), MONTH("1 " &amp; S$6 &amp; " " &amp; LEFT($AV$3, 4)) + 1, 0 ), 'Raw Data'!$AN:$AN,"&gt;" &amp;DATE(LEFT($AV$3, 4), MONTH("1 " &amp; S$6 &amp; " " &amp; LEFT($AV$3, 4)), 0 ), 'Raw Data'!$P:$P,""&amp;'Raw Data'!$B$1,'Raw Data'!$D:$D,"&lt;&gt;*ithdr*",'Raw Data'!$D:$D,"&lt;&gt;*ancel*", 'Raw Data'!$H:$H,"Non*", 'Raw Data'!$J:$J,"*uppor*")
+
 SUMIFS('Raw Data'!$AI:$AI, 'Raw Data'!$AN:$AN,"&lt;=" &amp;DATE(LEFT($AV$3, 4), MONTH("1 " &amp; S$6 &amp; " " &amp; LEFT($AV$3, 4)) + 1, 0 ), 'Raw Data'!$AN:$AN,"&gt;" &amp;DATE(LEFT($AV$3, 4), MONTH("1 " &amp; S$6 &amp; " " &amp; LEFT($AV$3, 4)), 0 ), 'Raw Data'!$O:$O,""&amp;'Raw Data'!$B$1,'Raw Data'!$D:$D,"&lt;&gt;*ithdr*",'Raw Data'!$D:$D,"&lt;&gt;*ancel*",'Raw Data'!$P:$P,"--", 'Raw Data'!$H:$H,"Non*", 'Raw Data'!$J:$J,"*tendanc*")
+
SUMIFS('Raw Data'!$AI:$AI, 'Raw Data'!$AN:$AN, "&lt;=" &amp;DATE(LEFT($AV$3, 4), MONTH("1 " &amp; S$6 &amp; " " &amp; LEFT($AV$3, 4)) + 1, 0 ), 'Raw Data'!$AN:$AN,"&gt;" &amp;DATE(LEFT($AV$3, 4), MONTH("1 " &amp; S$6 &amp; " " &amp; LEFT($AV$3, 4)), 0 ), 'Raw Data'!$P:$P,""&amp;'Raw Data'!$B$1,'Raw Data'!$D:$D,"&lt;&gt;*ithdr*",'Raw Data'!$D:$D,"&lt;&gt;*ancel*", 'Raw Data'!$H:$H,"Non*", 'Raw Data'!$J:$J,"*tendanc*")</f>
        <v>0</v>
      </c>
      <c r="T17" s="40"/>
      <c r="U17" s="40"/>
      <c r="V17" s="52"/>
      <c r="W17" s="111">
        <f>SUMIFS('Raw Data'!$AI:$AI, 'Raw Data'!$AN:$AN,"&lt;=" &amp;DATE(LEFT($AV$3, 4), MONTH("1 " &amp; W$6 &amp; " " &amp; LEFT($AV$3, 4)) + 1, 0 ), 'Raw Data'!$AN:$AN,"&gt;" &amp;DATE(LEFT($AV$3, 4), MONTH("1 " &amp; W$6 &amp; " " &amp; LEFT($AV$3, 4)), 0 ), 'Raw Data'!$O:$O,""&amp;'Raw Data'!$B$1,'Raw Data'!$D:$D,"&lt;&gt;*ithdr*",'Raw Data'!$D:$D,"&lt;&gt;*ancel*",'Raw Data'!$P:$P,"--", 'Raw Data'!$H:$H,"Non*", 'Raw Data'!$J:$J,"*uppor*")
+
SUMIFS('Raw Data'!$AI:$AI, 'Raw Data'!$AN:$AN, "&lt;=" &amp;DATE(LEFT($AV$3, 4), MONTH("1 " &amp; W$6 &amp; " " &amp; LEFT($AV$3, 4)) + 1, 0 ), 'Raw Data'!$AN:$AN,"&gt;" &amp;DATE(LEFT($AV$3, 4), MONTH("1 " &amp; W$6 &amp; " " &amp; LEFT($AV$3, 4)), 0 ), 'Raw Data'!$P:$P,""&amp;'Raw Data'!$B$1,'Raw Data'!$D:$D,"&lt;&gt;*ithdr*",'Raw Data'!$D:$D,"&lt;&gt;*ancel*", 'Raw Data'!$H:$H,"Non*", 'Raw Data'!$J:$J,"*uppor*")
+
 SUMIFS('Raw Data'!$AI:$AI, 'Raw Data'!$AN:$AN,"&lt;=" &amp;DATE(LEFT($AV$3, 4), MONTH("1 " &amp; W$6 &amp; " " &amp; LEFT($AV$3, 4)) + 1, 0 ), 'Raw Data'!$AN:$AN,"&gt;" &amp;DATE(LEFT($AV$3, 4), MONTH("1 " &amp; W$6 &amp; " " &amp; LEFT($AV$3, 4)), 0 ), 'Raw Data'!$O:$O,""&amp;'Raw Data'!$B$1,'Raw Data'!$D:$D,"&lt;&gt;*ithdr*",'Raw Data'!$D:$D,"&lt;&gt;*ancel*",'Raw Data'!$P:$P,"--", 'Raw Data'!$H:$H,"Non*", 'Raw Data'!$J:$J,"*tendanc*")
+
SUMIFS('Raw Data'!$AI:$AI, 'Raw Data'!$AN:$AN, "&lt;=" &amp;DATE(LEFT($AV$3, 4), MONTH("1 " &amp; W$6 &amp; " " &amp; LEFT($AV$3, 4)) + 1, 0 ), 'Raw Data'!$AN:$AN,"&gt;" &amp;DATE(LEFT($AV$3, 4), MONTH("1 " &amp; W$6 &amp; " " &amp; LEFT($AV$3, 4)), 0 ), 'Raw Data'!$P:$P,""&amp;'Raw Data'!$B$1,'Raw Data'!$D:$D,"&lt;&gt;*ithdr*",'Raw Data'!$D:$D,"&lt;&gt;*ancel*", 'Raw Data'!$H:$H,"Non*", 'Raw Data'!$J:$J,"*tendanc*")</f>
        <v>0</v>
      </c>
      <c r="X17" s="40"/>
      <c r="Y17" s="40"/>
      <c r="Z17" s="52"/>
      <c r="AA17" s="111">
        <f>SUMIFS('Raw Data'!$AI:$AI, 'Raw Data'!$AN:$AN,"&lt;=" &amp;DATE(LEFT($AV$3, 4), MONTH("1 " &amp; AA$6 &amp; " " &amp; LEFT($AV$3, 4)) + 1, 0 ), 'Raw Data'!$AN:$AN,"&gt;" &amp;DATE(LEFT($AV$3, 4), MONTH("1 " &amp; AA$6 &amp; " " &amp; LEFT($AV$3, 4)), 0 ), 'Raw Data'!$O:$O,""&amp;'Raw Data'!$B$1,'Raw Data'!$D:$D,"&lt;&gt;*ithdr*",'Raw Data'!$D:$D,"&lt;&gt;*ancel*",'Raw Data'!$P:$P,"--", 'Raw Data'!$H:$H,"Non*", 'Raw Data'!$J:$J,"*uppor*")
+
SUMIFS('Raw Data'!$AI:$AI, 'Raw Data'!$AN:$AN, "&lt;=" &amp;DATE(LEFT($AV$3, 4), MONTH("1 " &amp; AA$6 &amp; " " &amp; LEFT($AV$3, 4)) + 1, 0 ), 'Raw Data'!$AN:$AN,"&gt;" &amp;DATE(LEFT($AV$3, 4), MONTH("1 " &amp; AA$6 &amp; " " &amp; LEFT($AV$3, 4)), 0 ), 'Raw Data'!$P:$P,""&amp;'Raw Data'!$B$1,'Raw Data'!$D:$D,"&lt;&gt;*ithdr*",'Raw Data'!$D:$D,"&lt;&gt;*ancel*", 'Raw Data'!$H:$H,"Non*", 'Raw Data'!$J:$J,"*uppor*")
+
 SUMIFS('Raw Data'!$AI:$AI, 'Raw Data'!$AN:$AN,"&lt;=" &amp;DATE(LEFT($AV$3, 4), MONTH("1 " &amp; AA$6 &amp; " " &amp; LEFT($AV$3, 4)) + 1, 0 ), 'Raw Data'!$AN:$AN,"&gt;" &amp;DATE(LEFT($AV$3, 4), MONTH("1 " &amp; AA$6 &amp; " " &amp; LEFT($AV$3, 4)), 0 ), 'Raw Data'!$O:$O,""&amp;'Raw Data'!$B$1,'Raw Data'!$D:$D,"&lt;&gt;*ithdr*",'Raw Data'!$D:$D,"&lt;&gt;*ancel*",'Raw Data'!$P:$P,"--", 'Raw Data'!$H:$H,"Non*", 'Raw Data'!$J:$J,"*tendanc*")
+
SUMIFS('Raw Data'!$AI:$AI, 'Raw Data'!$AN:$AN, "&lt;=" &amp;DATE(LEFT($AV$3, 4), MONTH("1 " &amp; AA$6 &amp; " " &amp; LEFT($AV$3, 4)) + 1, 0 ), 'Raw Data'!$AN:$AN,"&gt;" &amp;DATE(LEFT($AV$3, 4), MONTH("1 " &amp; AA$6 &amp; " " &amp; LEFT($AV$3, 4)), 0 ), 'Raw Data'!$P:$P,""&amp;'Raw Data'!$B$1,'Raw Data'!$D:$D,"&lt;&gt;*ithdr*",'Raw Data'!$D:$D,"&lt;&gt;*ancel*", 'Raw Data'!$H:$H,"Non*", 'Raw Data'!$J:$J,"*tendanc*")</f>
        <v>0</v>
      </c>
      <c r="AB17" s="40"/>
      <c r="AC17" s="40"/>
      <c r="AD17" s="52"/>
      <c r="AE17" s="111">
        <f>SUMIFS('Raw Data'!$AI:$AI, 'Raw Data'!$AN:$AN,"&lt;=" &amp;DATE(LEFT($AV$3, 4), MONTH("1 " &amp; AE$6 &amp; " " &amp; LEFT($AV$3, 4)) + 1, 0 ), 'Raw Data'!$AN:$AN,"&gt;" &amp;DATE(LEFT($AV$3, 4), MONTH("1 " &amp; AE$6 &amp; " " &amp; LEFT($AV$3, 4)), 0 ), 'Raw Data'!$O:$O,""&amp;'Raw Data'!$B$1,'Raw Data'!$D:$D,"&lt;&gt;*ithdr*",'Raw Data'!$D:$D,"&lt;&gt;*ancel*",'Raw Data'!$P:$P,"--", 'Raw Data'!$H:$H,"Non*", 'Raw Data'!$J:$J,"*uppor*")
+
SUMIFS('Raw Data'!$AI:$AI, 'Raw Data'!$AN:$AN, "&lt;=" &amp;DATE(LEFT($AV$3, 4), MONTH("1 " &amp; AE$6 &amp; " " &amp; LEFT($AV$3, 4)) + 1, 0 ), 'Raw Data'!$AN:$AN,"&gt;" &amp;DATE(LEFT($AV$3, 4), MONTH("1 " &amp; AE$6 &amp; " " &amp; LEFT($AV$3, 4)), 0 ), 'Raw Data'!$P:$P,""&amp;'Raw Data'!$B$1,'Raw Data'!$D:$D,"&lt;&gt;*ithdr*",'Raw Data'!$D:$D,"&lt;&gt;*ancel*", 'Raw Data'!$H:$H,"Non*", 'Raw Data'!$J:$J,"*uppor*")
+
 SUMIFS('Raw Data'!$AI:$AI, 'Raw Data'!$AN:$AN,"&lt;=" &amp;DATE(LEFT($AV$3, 4), MONTH("1 " &amp; AE$6 &amp; " " &amp; LEFT($AV$3, 4)) + 1, 0 ), 'Raw Data'!$AN:$AN,"&gt;" &amp;DATE(LEFT($AV$3, 4), MONTH("1 " &amp; AE$6 &amp; " " &amp; LEFT($AV$3, 4)), 0 ), 'Raw Data'!$O:$O,""&amp;'Raw Data'!$B$1,'Raw Data'!$D:$D,"&lt;&gt;*ithdr*",'Raw Data'!$D:$D,"&lt;&gt;*ancel*",'Raw Data'!$P:$P,"--", 'Raw Data'!$H:$H,"Non*", 'Raw Data'!$J:$J,"*tendanc*")
+
SUMIFS('Raw Data'!$AI:$AI, 'Raw Data'!$AN:$AN, "&lt;=" &amp;DATE(LEFT($AV$3, 4), MONTH("1 " &amp; AE$6 &amp; " " &amp; LEFT($AV$3, 4)) + 1, 0 ), 'Raw Data'!$AN:$AN,"&gt;" &amp;DATE(LEFT($AV$3, 4), MONTH("1 " &amp; AE$6 &amp; " " &amp; LEFT($AV$3, 4)), 0 ), 'Raw Data'!$P:$P,""&amp;'Raw Data'!$B$1,'Raw Data'!$D:$D,"&lt;&gt;*ithdr*",'Raw Data'!$D:$D,"&lt;&gt;*ancel*", 'Raw Data'!$H:$H,"Non*", 'Raw Data'!$J:$J,"*tendanc*")</f>
        <v>0</v>
      </c>
      <c r="AF17" s="40"/>
      <c r="AG17" s="40"/>
      <c r="AH17" s="52"/>
      <c r="AI17" s="111">
        <f>SUMIFS('Raw Data'!$AI:$AI, 'Raw Data'!$AN:$AN,"&lt;=" &amp;DATE(LEFT($AV$3, 4), MONTH("1 " &amp; AI$6 &amp; " " &amp; LEFT($AV$3, 4)) + 1, 0 ), 'Raw Data'!$AN:$AN,"&gt;" &amp;DATE(LEFT($AV$3, 4), MONTH("1 " &amp; AI$6 &amp; " " &amp; LEFT($AV$3, 4)), 0 ), 'Raw Data'!$O:$O,""&amp;'Raw Data'!$B$1,'Raw Data'!$D:$D,"&lt;&gt;*ithdr*",'Raw Data'!$D:$D,"&lt;&gt;*ancel*",'Raw Data'!$P:$P,"--", 'Raw Data'!$H:$H,"Non*", 'Raw Data'!$J:$J,"*uppor*")
+
SUMIFS('Raw Data'!$AI:$AI, 'Raw Data'!$AN:$AN, "&lt;=" &amp;DATE(LEFT($AV$3, 4), MONTH("1 " &amp; AI$6 &amp; " " &amp; LEFT($AV$3, 4)) + 1, 0 ), 'Raw Data'!$AN:$AN,"&gt;" &amp;DATE(LEFT($AV$3, 4), MONTH("1 " &amp; AI$6 &amp; " " &amp; LEFT($AV$3, 4)), 0 ), 'Raw Data'!$P:$P,""&amp;'Raw Data'!$B$1,'Raw Data'!$D:$D,"&lt;&gt;*ithdr*",'Raw Data'!$D:$D,"&lt;&gt;*ancel*", 'Raw Data'!$H:$H,"Non*", 'Raw Data'!$J:$J,"*uppor*")
+
 SUMIFS('Raw Data'!$AI:$AI, 'Raw Data'!$AN:$AN,"&lt;=" &amp;DATE(LEFT($AV$3, 4), MONTH("1 " &amp; AI$6 &amp; " " &amp; LEFT($AV$3, 4)) + 1, 0 ), 'Raw Data'!$AN:$AN,"&gt;" &amp;DATE(LEFT($AV$3, 4), MONTH("1 " &amp; AI$6 &amp; " " &amp; LEFT($AV$3, 4)), 0 ), 'Raw Data'!$O:$O,""&amp;'Raw Data'!$B$1,'Raw Data'!$D:$D,"&lt;&gt;*ithdr*",'Raw Data'!$D:$D,"&lt;&gt;*ancel*",'Raw Data'!$P:$P,"--", 'Raw Data'!$H:$H,"Non*", 'Raw Data'!$J:$J,"*tendanc*")
+
SUMIFS('Raw Data'!$AI:$AI, 'Raw Data'!$AN:$AN, "&lt;=" &amp;DATE(LEFT($AV$3, 4), MONTH("1 " &amp; AI$6 &amp; " " &amp; LEFT($AV$3, 4)) + 1, 0 ), 'Raw Data'!$AN:$AN,"&gt;" &amp;DATE(LEFT($AV$3, 4), MONTH("1 " &amp; AI$6 &amp; " " &amp; LEFT($AV$3, 4)), 0 ), 'Raw Data'!$P:$P,""&amp;'Raw Data'!$B$1,'Raw Data'!$D:$D,"&lt;&gt;*ithdr*",'Raw Data'!$D:$D,"&lt;&gt;*ancel*", 'Raw Data'!$H:$H,"Non*", 'Raw Data'!$J:$J,"*tendanc*")</f>
        <v>0</v>
      </c>
      <c r="AJ17" s="40"/>
      <c r="AK17" s="40"/>
      <c r="AL17" s="52"/>
      <c r="AM17" s="111">
        <f>SUMIFS('Raw Data'!$AI:$AI, 'Raw Data'!$AN:$AN,"&lt;=" &amp;DATE(LEFT($AV$3, 4), MONTH("1 " &amp; AM$6 &amp; " " &amp; LEFT($AV$3, 4)) + 1, 0 ), 'Raw Data'!$AN:$AN,"&gt;" &amp;DATE(LEFT($AV$3, 4), MONTH("1 " &amp; AM$6 &amp; " " &amp; LEFT($AV$3, 4)), 0 ), 'Raw Data'!$O:$O,""&amp;'Raw Data'!$B$1,'Raw Data'!$D:$D,"&lt;&gt;*ithdr*",'Raw Data'!$D:$D,"&lt;&gt;*ancel*",'Raw Data'!$P:$P,"--", 'Raw Data'!$H:$H,"Non*", 'Raw Data'!$J:$J,"*uppor*")
+
SUMIFS('Raw Data'!$AI:$AI, 'Raw Data'!$AN:$AN, "&lt;=" &amp;DATE(LEFT($AV$3, 4), MONTH("1 " &amp; AM$6 &amp; " " &amp; LEFT($AV$3, 4)) + 1, 0 ), 'Raw Data'!$AN:$AN,"&gt;" &amp;DATE(LEFT($AV$3, 4), MONTH("1 " &amp; AM$6 &amp; " " &amp; LEFT($AV$3, 4)), 0 ), 'Raw Data'!$P:$P,""&amp;'Raw Data'!$B$1,'Raw Data'!$D:$D,"&lt;&gt;*ithdr*",'Raw Data'!$D:$D,"&lt;&gt;*ancel*", 'Raw Data'!$H:$H,"Non*", 'Raw Data'!$J:$J,"*uppor*")
+
 SUMIFS('Raw Data'!$AI:$AI, 'Raw Data'!$AN:$AN,"&lt;=" &amp;DATE(LEFT($AV$3, 4), MONTH("1 " &amp; AM$6 &amp; " " &amp; LEFT($AV$3, 4)) + 1, 0 ), 'Raw Data'!$AN:$AN,"&gt;" &amp;DATE(LEFT($AV$3, 4), MONTH("1 " &amp; AM$6 &amp; " " &amp; LEFT($AV$3, 4)), 0 ), 'Raw Data'!$O:$O,""&amp;'Raw Data'!$B$1,'Raw Data'!$D:$D,"&lt;&gt;*ithdr*",'Raw Data'!$D:$D,"&lt;&gt;*ancel*",'Raw Data'!$P:$P,"--", 'Raw Data'!$H:$H,"Non*", 'Raw Data'!$J:$J,"*tendanc*")
+
SUMIFS('Raw Data'!$AI:$AI, 'Raw Data'!$AN:$AN, "&lt;=" &amp;DATE(LEFT($AV$3, 4), MONTH("1 " &amp; AM$6 &amp; " " &amp; LEFT($AV$3, 4)) + 1, 0 ), 'Raw Data'!$AN:$AN,"&gt;" &amp;DATE(LEFT($AV$3, 4), MONTH("1 " &amp; AM$6 &amp; " " &amp; LEFT($AV$3, 4)), 0 ), 'Raw Data'!$P:$P,""&amp;'Raw Data'!$B$1,'Raw Data'!$D:$D,"&lt;&gt;*ithdr*",'Raw Data'!$D:$D,"&lt;&gt;*ancel*", 'Raw Data'!$H:$H,"Non*", 'Raw Data'!$J:$J,"*tendanc*")</f>
        <v>0</v>
      </c>
      <c r="AN17" s="40"/>
      <c r="AO17" s="40"/>
      <c r="AP17" s="52"/>
      <c r="AQ17" s="111">
        <f>SUMIFS('Raw Data'!$AI:$AI, 'Raw Data'!$AN:$AN,"&lt;=" &amp;DATE(LEFT($AV$3, 4), MONTH("1 " &amp; AQ$6 &amp; " " &amp; LEFT($AV$3, 4)) + 1, 0 ), 'Raw Data'!$AN:$AN,"&gt;" &amp;DATE(LEFT($AV$3, 4), MONTH("1 " &amp; AQ$6 &amp; " " &amp; LEFT($AV$3, 4)), 0 ), 'Raw Data'!$O:$O,""&amp;'Raw Data'!$B$1,'Raw Data'!$D:$D,"&lt;&gt;*ithdr*",'Raw Data'!$D:$D,"&lt;&gt;*ancel*",'Raw Data'!$P:$P,"--", 'Raw Data'!$H:$H,"Non*", 'Raw Data'!$J:$J,"*uppor*")
+
SUMIFS('Raw Data'!$AI:$AI, 'Raw Data'!$AN:$AN, "&lt;=" &amp;DATE(LEFT($AV$3, 4), MONTH("1 " &amp; AQ$6 &amp; " " &amp; LEFT($AV$3, 4)) + 1, 0 ), 'Raw Data'!$AN:$AN,"&gt;" &amp;DATE(LEFT($AV$3, 4), MONTH("1 " &amp; AQ$6 &amp; " " &amp; LEFT($AV$3, 4)), 0 ), 'Raw Data'!$P:$P,""&amp;'Raw Data'!$B$1,'Raw Data'!$D:$D,"&lt;&gt;*ithdr*",'Raw Data'!$D:$D,"&lt;&gt;*ancel*", 'Raw Data'!$H:$H,"Non*", 'Raw Data'!$J:$J,"*uppor*")
+
 SUMIFS('Raw Data'!$AI:$AI, 'Raw Data'!$AN:$AN,"&lt;=" &amp;DATE(LEFT($AV$3, 4), MONTH("1 " &amp; AQ$6 &amp; " " &amp; LEFT($AV$3, 4)) + 1, 0 ), 'Raw Data'!$AN:$AN,"&gt;" &amp;DATE(LEFT($AV$3, 4), MONTH("1 " &amp; AQ$6 &amp; " " &amp; LEFT($AV$3, 4)), 0 ), 'Raw Data'!$O:$O,""&amp;'Raw Data'!$B$1,'Raw Data'!$D:$D,"&lt;&gt;*ithdr*",'Raw Data'!$D:$D,"&lt;&gt;*ancel*",'Raw Data'!$P:$P,"--", 'Raw Data'!$H:$H,"Non*", 'Raw Data'!$J:$J,"*tendanc*")
+
SUMIFS('Raw Data'!$AI:$AI, 'Raw Data'!$AN:$AN, "&lt;=" &amp;DATE(LEFT($AV$3, 4), MONTH("1 " &amp; AQ$6 &amp; " " &amp; LEFT($AV$3, 4)) + 1, 0 ), 'Raw Data'!$AN:$AN,"&gt;" &amp;DATE(LEFT($AV$3, 4), MONTH("1 " &amp; AQ$6 &amp; " " &amp; LEFT($AV$3, 4)), 0 ), 'Raw Data'!$P:$P,""&amp;'Raw Data'!$B$1,'Raw Data'!$D:$D,"&lt;&gt;*ithdr*",'Raw Data'!$D:$D,"&lt;&gt;*ancel*", 'Raw Data'!$H:$H,"Non*", 'Raw Data'!$J:$J,"*tendanc*")</f>
        <v>0</v>
      </c>
      <c r="AR17" s="40"/>
      <c r="AS17" s="40"/>
      <c r="AT17" s="52"/>
      <c r="AU17" s="111">
        <f>SUMIFS('Raw Data'!$AI:$AI, 'Raw Data'!$AN:$AN,"&lt;=" &amp;DATE(MID($AV$3, 15, 4), MONTH("1 " &amp; AU$6 &amp; " " &amp; MID($AV$3, 15, 4)) + 1, 0 ), 'Raw Data'!$AN:$AN,"&gt;" &amp;DATE(MID($AV$3, 15, 4), MONTH("1 " &amp; AU$6 &amp; " " &amp; MID($AV$3, 15, 4)), 0 ), 'Raw Data'!$O:$O,""&amp;'Raw Data'!$B$1,'Raw Data'!$D:$D,"&lt;&gt;*ithdr*",'Raw Data'!$D:$D,"&lt;&gt;*ancel*",'Raw Data'!$P:$P,"--", 'Raw Data'!$H:$H,"Non*", 'Raw Data'!$J:$J,"*uppor*")
+
SUMIFS('Raw Data'!$AI:$AI, 'Raw Data'!$AN:$AN, "&lt;=" &amp;DATE(MID($AV$3, 15, 4), MONTH("1 " &amp; AU$6 &amp; " " &amp; MID($AV$3, 15, 4)) + 1, 0 ), 'Raw Data'!$AN:$AN,"&gt;" &amp;DATE(MID($AV$3, 15, 4), MONTH("1 " &amp; AU$6 &amp; " " &amp; MID($AV$3, 15, 4)), 0 ), 'Raw Data'!$P:$P,""&amp;'Raw Data'!$B$1,'Raw Data'!$D:$D,"&lt;&gt;*ithdr*",'Raw Data'!$D:$D,"&lt;&gt;*ancel*", 'Raw Data'!$H:$H,"Non*", 'Raw Data'!$J:$J,"*uppor*")
+
 SUMIFS('Raw Data'!$AI:$AI, 'Raw Data'!$AN:$AN,"&lt;=" &amp;DATE(MID($AV$3, 15, 4), MONTH("1 " &amp; AU$6 &amp; " " &amp; MID($AV$3, 15, 4)) + 1, 0 ), 'Raw Data'!$AN:$AN,"&gt;" &amp;DATE(MID($AV$3, 15, 4), MONTH("1 " &amp; AU$6 &amp; " " &amp; MID($AV$3, 15, 4)), 0 ), 'Raw Data'!$O:$O,""&amp;'Raw Data'!$B$1,'Raw Data'!$D:$D,"&lt;&gt;*ithdr*",'Raw Data'!$D:$D,"&lt;&gt;*ancel*",'Raw Data'!$P:$P,"--", 'Raw Data'!$H:$H,"Non*", 'Raw Data'!$J:$J,"*tendanc*")
+
SUMIFS('Raw Data'!$AI:$AI, 'Raw Data'!$AN:$AN, "&lt;=" &amp;DATE(MID($AV$3, 15, 4), MONTH("1 " &amp; AU$6 &amp; " " &amp; MID($AV$3, 15, 4)) + 1, 0 ), 'Raw Data'!$AN:$AN,"&gt;" &amp;DATE(MID($AV$3, 15, 4), MONTH("1 " &amp; AU$6 &amp; " " &amp; MID($AV$3, 15, 4)), 0 ), 'Raw Data'!$P:$P,""&amp;'Raw Data'!$B$1,'Raw Data'!$D:$D,"&lt;&gt;*ithdr*",'Raw Data'!$D:$D,"&lt;&gt;*ancel*", 'Raw Data'!$H:$H,"Non*", 'Raw Data'!$J:$J,"*tendanc*")</f>
        <v>0</v>
      </c>
      <c r="AV17" s="40"/>
      <c r="AW17" s="40"/>
      <c r="AX17" s="52"/>
      <c r="AY17" s="111">
        <f>SUMIFS('Raw Data'!$AI:$AI, 'Raw Data'!$AN:$AN,"&lt;=" &amp;DATE(MID($AV$3, 15, 4), MONTH("1 " &amp; AY$6 &amp; " " &amp; MID($AV$3, 15, 4)) + 1, 0 ), 'Raw Data'!$AN:$AN,"&gt;" &amp;DATE(MID($AV$3, 15, 4), MONTH("1 " &amp; AY$6 &amp; " " &amp; MID($AV$3, 15, 4)), 0 ), 'Raw Data'!$O:$O,""&amp;'Raw Data'!$B$1,'Raw Data'!$D:$D,"&lt;&gt;*ithdr*",'Raw Data'!$D:$D,"&lt;&gt;*ancel*",'Raw Data'!$P:$P,"--", 'Raw Data'!$H:$H,"Non*", 'Raw Data'!$J:$J,"*uppor*")
+
SUMIFS('Raw Data'!$AI:$AI, 'Raw Data'!$AN:$AN, "&lt;=" &amp;DATE(MID($AV$3, 15, 4), MONTH("1 " &amp; AY$6 &amp; " " &amp; MID($AV$3, 15, 4)) + 1, 0 ), 'Raw Data'!$AN:$AN,"&gt;" &amp;DATE(MID($AV$3, 15, 4), MONTH("1 " &amp; AY$6 &amp; " " &amp; MID($AV$3, 15, 4)), 0 ), 'Raw Data'!$P:$P,""&amp;'Raw Data'!$B$1,'Raw Data'!$D:$D,"&lt;&gt;*ithdr*",'Raw Data'!$D:$D,"&lt;&gt;*ancel*", 'Raw Data'!$H:$H,"Non*", 'Raw Data'!$J:$J,"*uppor*")
+
 SUMIFS('Raw Data'!$AI:$AI, 'Raw Data'!$AN:$AN,"&lt;=" &amp;DATE(MID($AV$3, 15, 4), MONTH("1 " &amp; AY$6 &amp; " " &amp; MID($AV$3, 15, 4)) + 1, 0 ), 'Raw Data'!$AN:$AN,"&gt;" &amp;DATE(MID($AV$3, 15, 4), MONTH("1 " &amp; AY$6 &amp; " " &amp; MID($AV$3, 15, 4)), 0 ), 'Raw Data'!$O:$O,""&amp;'Raw Data'!$B$1,'Raw Data'!$D:$D,"&lt;&gt;*ithdr*",'Raw Data'!$D:$D,"&lt;&gt;*ancel*",'Raw Data'!$P:$P,"--", 'Raw Data'!$H:$H,"Non*", 'Raw Data'!$J:$J,"*tendanc*")
+
SUMIFS('Raw Data'!$AI:$AI, 'Raw Data'!$AN:$AN, "&lt;=" &amp;DATE(MID($AV$3, 15, 4), MONTH("1 " &amp; AY$6 &amp; " " &amp; MID($AV$3, 15, 4)) + 1, 0 ), 'Raw Data'!$AN:$AN,"&gt;" &amp;DATE(MID($AV$3, 15, 4), MONTH("1 " &amp; AY$6 &amp; " " &amp; MID($AV$3, 15, 4)), 0 ), 'Raw Data'!$P:$P,""&amp;'Raw Data'!$B$1,'Raw Data'!$D:$D,"&lt;&gt;*ithdr*",'Raw Data'!$D:$D,"&lt;&gt;*ancel*", 'Raw Data'!$H:$H,"Non*", 'Raw Data'!$J:$J,"*tendanc*")</f>
        <v>0</v>
      </c>
      <c r="AZ17" s="40"/>
      <c r="BA17" s="40"/>
      <c r="BB17" s="52"/>
      <c r="BC17" s="111">
        <f>SUMIFS('Raw Data'!$AI:$AI, 'Raw Data'!$AN:$AN,"&lt;=" &amp;DATE(MID($AV$3, 15, 4), MONTH("1 " &amp; BC$6 &amp; " " &amp; MID($AV$3, 15, 4)) + 1, 0 ), 'Raw Data'!$AN:$AN,"&gt;" &amp;DATE(MID($AV$3, 15, 4), MONTH("1 " &amp; BC$6 &amp; " " &amp; MID($AV$3, 15, 4)), 0 ), 'Raw Data'!$O:$O,""&amp;'Raw Data'!$B$1,'Raw Data'!$D:$D,"&lt;&gt;*ithdr*",'Raw Data'!$D:$D,"&lt;&gt;*ancel*",'Raw Data'!$P:$P,"--", 'Raw Data'!$H:$H,"Non*", 'Raw Data'!$J:$J,"*uppor*")
+
SUMIFS('Raw Data'!$AI:$AI, 'Raw Data'!$AN:$AN, "&lt;=" &amp;DATE(MID($AV$3, 15, 4), MONTH("1 " &amp; BC$6 &amp; " " &amp; MID($AV$3, 15, 4)) + 1, 0 ), 'Raw Data'!$AN:$AN,"&gt;" &amp;DATE(MID($AV$3, 15, 4), MONTH("1 " &amp; BC$6 &amp; " " &amp; MID($AV$3, 15, 4)), 0 ), 'Raw Data'!$P:$P,""&amp;'Raw Data'!$B$1,'Raw Data'!$D:$D,"&lt;&gt;*ithdr*",'Raw Data'!$D:$D,"&lt;&gt;*ancel*", 'Raw Data'!$H:$H,"Non*", 'Raw Data'!$J:$J,"*uppor*")
+
 SUMIFS('Raw Data'!$AI:$AI, 'Raw Data'!$AN:$AN,"&lt;=" &amp;DATE(MID($AV$3, 15, 4), MONTH("1 " &amp; BC$6 &amp; " " &amp; MID($AV$3, 15, 4)) + 1, 0 ), 'Raw Data'!$AN:$AN,"&gt;" &amp;DATE(MID($AV$3, 15, 4), MONTH("1 " &amp; BC$6 &amp; " " &amp; MID($AV$3, 15, 4)), 0 ), 'Raw Data'!$O:$O,""&amp;'Raw Data'!$B$1,'Raw Data'!$D:$D,"&lt;&gt;*ithdr*",'Raw Data'!$D:$D,"&lt;&gt;*ancel*",'Raw Data'!$P:$P,"--", 'Raw Data'!$H:$H,"Non*", 'Raw Data'!$J:$J,"*tendanc*")
+
SUMIFS('Raw Data'!$AI:$AI, 'Raw Data'!$AN:$AN, "&lt;=" &amp;DATE(MID($AV$3, 15, 4), MONTH("1 " &amp; BC$6 &amp; " " &amp; MID($AV$3, 15, 4)) + 1, 0 ), 'Raw Data'!$AN:$AN,"&gt;" &amp;DATE(MID($AV$3, 15, 4), MONTH("1 " &amp; BC$6 &amp; " " &amp; MID($AV$3, 15, 4)), 0 ), 'Raw Data'!$P:$P,""&amp;'Raw Data'!$B$1,'Raw Data'!$D:$D,"&lt;&gt;*ithdr*",'Raw Data'!$D:$D,"&lt;&gt;*ancel*", 'Raw Data'!$H:$H,"Non*", 'Raw Data'!$J:$J,"*tendanc*")</f>
        <v>0</v>
      </c>
      <c r="BD17" s="40"/>
      <c r="BE17" s="40"/>
      <c r="BF17" s="45"/>
    </row>
    <row r="18" ht="12.75" customHeight="1">
      <c r="A18" s="126" t="s">
        <v>129</v>
      </c>
      <c r="B18" s="40"/>
      <c r="C18" s="40"/>
      <c r="D18" s="40"/>
      <c r="E18" s="40"/>
      <c r="F18" s="40"/>
      <c r="G18" s="40"/>
      <c r="H18" s="40"/>
      <c r="I18" s="40"/>
      <c r="J18" s="52"/>
      <c r="K18" s="127">
        <f>SUMIFS('Raw Data'!$AI:$AI, 'Raw Data'!$AN:$AN,"&lt;=" &amp;DATE(LEFT($AV$3, 4), MONTH("1 " &amp; K$6 &amp; " " &amp; LEFT($AV$3, 4)) + 1, 0 ), 'Raw Data'!$AN:$AN,"&gt;" &amp;DATE(LEFT($AV$3, 4), MONTH("1 " &amp; K$6 &amp; " " &amp; LEFT($AV$3, 4)), 0 ), 'Raw Data'!$O:$O,""&amp;'Raw Data'!$B$1,'Raw Data'!$D:$D,"&lt;&gt;*ithdr*",'Raw Data'!$D:$D,"&lt;&gt;*ancel*",'Raw Data'!$P:$P,"--", 'Raw Data'!$H:$H,"Non*", 'Raw Data'!$J:$J, $A18)
+
SUMIFS('Raw Data'!$AI:$AI, 'Raw Data'!$AN:$AN, "&lt;=" &amp;DATE(LEFT($AV$3, 4), MONTH("1 " &amp; K$6 &amp; " " &amp; LEFT($AV$3, 4)) + 1, 0 ), 'Raw Data'!$AN:$AN,"&gt;" &amp;DATE(LEFT($AV$3, 4), MONTH("1 " &amp; K$6 &amp; " " &amp; LEFT($AV$3, 4)), 0 ), 'Raw Data'!$P:$P,""&amp;'Raw Data'!$B$1,'Raw Data'!$D:$D,"&lt;&gt;*ithdr*",'Raw Data'!$D:$D,"&lt;&gt;*ancel*", 'Raw Data'!$H:$H,"Non*", 'Raw Data'!$J:$J,$A18)</f>
        <v>0</v>
      </c>
      <c r="L18" s="40"/>
      <c r="M18" s="40"/>
      <c r="N18" s="52"/>
      <c r="O18" s="127">
        <f>SUMIFS('Raw Data'!$AI:$AI, 'Raw Data'!$AN:$AN,"&lt;=" &amp;DATE(LEFT($AV$3, 4), MONTH("1 " &amp; O$6 &amp; " " &amp; LEFT($AV$3, 4)) + 1, 0 ), 'Raw Data'!$AN:$AN,"&gt;" &amp;DATE(LEFT($AV$3, 4), MONTH("1 " &amp; O$6 &amp; " " &amp; LEFT($AV$3, 4)), 0 ), 'Raw Data'!$O:$O,""&amp;'Raw Data'!$B$1,'Raw Data'!$D:$D,"&lt;&gt;*ithdr*",'Raw Data'!$D:$D,"&lt;&gt;*ancel*",'Raw Data'!$P:$P,"--", 'Raw Data'!$H:$H,"Non*", 'Raw Data'!$J:$J, $A18)
+
SUMIFS('Raw Data'!$AI:$AI, 'Raw Data'!$AN:$AN, "&lt;=" &amp;DATE(LEFT($AV$3, 4), MONTH("1 " &amp; O$6 &amp; " " &amp; LEFT($AV$3, 4)) + 1, 0 ), 'Raw Data'!$AN:$AN,"&gt;" &amp;DATE(LEFT($AV$3, 4), MONTH("1 " &amp; O$6 &amp; " " &amp; LEFT($AV$3, 4)), 0 ), 'Raw Data'!$P:$P,""&amp;'Raw Data'!$B$1,'Raw Data'!$D:$D,"&lt;&gt;*ithdr*",'Raw Data'!$D:$D,"&lt;&gt;*ancel*", 'Raw Data'!$H:$H,"Non*", 'Raw Data'!$J:$J,$A18)</f>
        <v>0</v>
      </c>
      <c r="P18" s="40"/>
      <c r="Q18" s="40"/>
      <c r="R18" s="52"/>
      <c r="S18" s="127">
        <f>SUMIFS('Raw Data'!$AI:$AI, 'Raw Data'!$AN:$AN,"&lt;=" &amp;DATE(LEFT($AV$3, 4), MONTH("1 " &amp; S$6 &amp; " " &amp; LEFT($AV$3, 4)) + 1, 0 ), 'Raw Data'!$AN:$AN,"&gt;" &amp;DATE(LEFT($AV$3, 4), MONTH("1 " &amp; S$6 &amp; " " &amp; LEFT($AV$3, 4)), 0 ), 'Raw Data'!$O:$O,""&amp;'Raw Data'!$B$1,'Raw Data'!$D:$D,"&lt;&gt;*ithdr*",'Raw Data'!$D:$D,"&lt;&gt;*ancel*",'Raw Data'!$P:$P,"--", 'Raw Data'!$H:$H,"Non*", 'Raw Data'!$J:$J, $A18)
+
SUMIFS('Raw Data'!$AI:$AI, 'Raw Data'!$AN:$AN, "&lt;=" &amp;DATE(LEFT($AV$3, 4), MONTH("1 " &amp; S$6 &amp; " " &amp; LEFT($AV$3, 4)) + 1, 0 ), 'Raw Data'!$AN:$AN,"&gt;" &amp;DATE(LEFT($AV$3, 4), MONTH("1 " &amp; S$6 &amp; " " &amp; LEFT($AV$3, 4)), 0 ), 'Raw Data'!$P:$P,""&amp;'Raw Data'!$B$1,'Raw Data'!$D:$D,"&lt;&gt;*ithdr*",'Raw Data'!$D:$D,"&lt;&gt;*ancel*", 'Raw Data'!$H:$H,"Non*", 'Raw Data'!$J:$J,$A18)</f>
        <v>0</v>
      </c>
      <c r="T18" s="40"/>
      <c r="U18" s="40"/>
      <c r="V18" s="52"/>
      <c r="W18" s="127">
        <f>SUMIFS('Raw Data'!$AI:$AI, 'Raw Data'!$AN:$AN,"&lt;=" &amp;DATE(LEFT($AV$3, 4), MONTH("1 " &amp; W$6 &amp; " " &amp; LEFT($AV$3, 4)) + 1, 0 ), 'Raw Data'!$AN:$AN,"&gt;" &amp;DATE(LEFT($AV$3, 4), MONTH("1 " &amp; W$6 &amp; " " &amp; LEFT($AV$3, 4)), 0 ), 'Raw Data'!$O:$O,""&amp;'Raw Data'!$B$1,'Raw Data'!$D:$D,"&lt;&gt;*ithdr*",'Raw Data'!$D:$D,"&lt;&gt;*ancel*",'Raw Data'!$P:$P,"--", 'Raw Data'!$H:$H,"Non*", 'Raw Data'!$J:$J, $A18)
+
SUMIFS('Raw Data'!$AI:$AI, 'Raw Data'!$AN:$AN, "&lt;=" &amp;DATE(LEFT($AV$3, 4), MONTH("1 " &amp; W$6 &amp; " " &amp; LEFT($AV$3, 4)) + 1, 0 ), 'Raw Data'!$AN:$AN,"&gt;" &amp;DATE(LEFT($AV$3, 4), MONTH("1 " &amp; W$6 &amp; " " &amp; LEFT($AV$3, 4)), 0 ), 'Raw Data'!$P:$P,""&amp;'Raw Data'!$B$1,'Raw Data'!$D:$D,"&lt;&gt;*ithdr*",'Raw Data'!$D:$D,"&lt;&gt;*ancel*", 'Raw Data'!$H:$H,"Non*", 'Raw Data'!$J:$J,$A18)</f>
        <v>0</v>
      </c>
      <c r="X18" s="40"/>
      <c r="Y18" s="40"/>
      <c r="Z18" s="52"/>
      <c r="AA18" s="127">
        <f>SUMIFS('Raw Data'!$AI:$AI, 'Raw Data'!$AN:$AN,"&lt;=" &amp;DATE(LEFT($AV$3, 4), MONTH("1 " &amp; AA$6 &amp; " " &amp; LEFT($AV$3, 4)) + 1, 0 ), 'Raw Data'!$AN:$AN,"&gt;" &amp;DATE(LEFT($AV$3, 4), MONTH("1 " &amp; AA$6 &amp; " " &amp; LEFT($AV$3, 4)), 0 ), 'Raw Data'!$O:$O,""&amp;'Raw Data'!$B$1,'Raw Data'!$D:$D,"&lt;&gt;*ithdr*",'Raw Data'!$D:$D,"&lt;&gt;*ancel*",'Raw Data'!$P:$P,"--", 'Raw Data'!$H:$H,"Non*", 'Raw Data'!$J:$J, $A18)
+
SUMIFS('Raw Data'!$AI:$AI, 'Raw Data'!$AN:$AN, "&lt;=" &amp;DATE(LEFT($AV$3, 4), MONTH("1 " &amp; AA$6 &amp; " " &amp; LEFT($AV$3, 4)) + 1, 0 ), 'Raw Data'!$AN:$AN,"&gt;" &amp;DATE(LEFT($AV$3, 4), MONTH("1 " &amp; AA$6 &amp; " " &amp; LEFT($AV$3, 4)), 0 ), 'Raw Data'!$P:$P,""&amp;'Raw Data'!$B$1,'Raw Data'!$D:$D,"&lt;&gt;*ithdr*",'Raw Data'!$D:$D,"&lt;&gt;*ancel*", 'Raw Data'!$H:$H,"Non*", 'Raw Data'!$J:$J,$A18)</f>
        <v>0</v>
      </c>
      <c r="AB18" s="40"/>
      <c r="AC18" s="40"/>
      <c r="AD18" s="52"/>
      <c r="AE18" s="127">
        <f>SUMIFS('Raw Data'!$AI:$AI, 'Raw Data'!$AN:$AN,"&lt;=" &amp;DATE(LEFT($AV$3, 4), MONTH("1 " &amp; AE$6 &amp; " " &amp; LEFT($AV$3, 4)) + 1, 0 ), 'Raw Data'!$AN:$AN,"&gt;" &amp;DATE(LEFT($AV$3, 4), MONTH("1 " &amp; AE$6 &amp; " " &amp; LEFT($AV$3, 4)), 0 ), 'Raw Data'!$O:$O,""&amp;'Raw Data'!$B$1,'Raw Data'!$D:$D,"&lt;&gt;*ithdr*",'Raw Data'!$D:$D,"&lt;&gt;*ancel*",'Raw Data'!$P:$P,"--", 'Raw Data'!$H:$H,"Non*", 'Raw Data'!$J:$J, $A18)
+
SUMIFS('Raw Data'!$AI:$AI, 'Raw Data'!$AN:$AN, "&lt;=" &amp;DATE(LEFT($AV$3, 4), MONTH("1 " &amp; AE$6 &amp; " " &amp; LEFT($AV$3, 4)) + 1, 0 ), 'Raw Data'!$AN:$AN,"&gt;" &amp;DATE(LEFT($AV$3, 4), MONTH("1 " &amp; AE$6 &amp; " " &amp; LEFT($AV$3, 4)), 0 ), 'Raw Data'!$P:$P,""&amp;'Raw Data'!$B$1,'Raw Data'!$D:$D,"&lt;&gt;*ithdr*",'Raw Data'!$D:$D,"&lt;&gt;*ancel*", 'Raw Data'!$H:$H,"Non*", 'Raw Data'!$J:$J,$A18)</f>
        <v>0</v>
      </c>
      <c r="AF18" s="40"/>
      <c r="AG18" s="40"/>
      <c r="AH18" s="52"/>
      <c r="AI18" s="127">
        <f>SUMIFS('Raw Data'!$AI:$AI, 'Raw Data'!$AN:$AN,"&lt;=" &amp;DATE(LEFT($AV$3, 4), MONTH("1 " &amp; AI$6 &amp; " " &amp; LEFT($AV$3, 4)) + 1, 0 ), 'Raw Data'!$AN:$AN,"&gt;" &amp;DATE(LEFT($AV$3, 4), MONTH("1 " &amp; AI$6 &amp; " " &amp; LEFT($AV$3, 4)), 0 ), 'Raw Data'!$O:$O,""&amp;'Raw Data'!$B$1,'Raw Data'!$D:$D,"&lt;&gt;*ithdr*",'Raw Data'!$D:$D,"&lt;&gt;*ancel*",'Raw Data'!$P:$P,"--", 'Raw Data'!$H:$H,"Non*", 'Raw Data'!$J:$J, $A18)
+
SUMIFS('Raw Data'!$AI:$AI, 'Raw Data'!$AN:$AN, "&lt;=" &amp;DATE(LEFT($AV$3, 4), MONTH("1 " &amp; AI$6 &amp; " " &amp; LEFT($AV$3, 4)) + 1, 0 ), 'Raw Data'!$AN:$AN,"&gt;" &amp;DATE(LEFT($AV$3, 4), MONTH("1 " &amp; AI$6 &amp; " " &amp; LEFT($AV$3, 4)), 0 ), 'Raw Data'!$P:$P,""&amp;'Raw Data'!$B$1,'Raw Data'!$D:$D,"&lt;&gt;*ithdr*",'Raw Data'!$D:$D,"&lt;&gt;*ancel*", 'Raw Data'!$H:$H,"Non*", 'Raw Data'!$J:$J,$A18)</f>
        <v>0</v>
      </c>
      <c r="AJ18" s="40"/>
      <c r="AK18" s="40"/>
      <c r="AL18" s="52"/>
      <c r="AM18" s="127">
        <f>SUMIFS('Raw Data'!$AI:$AI, 'Raw Data'!$AN:$AN,"&lt;=" &amp;DATE(LEFT($AV$3, 4), MONTH("1 " &amp; AM$6 &amp; " " &amp; LEFT($AV$3, 4)) + 1, 0 ), 'Raw Data'!$AN:$AN,"&gt;" &amp;DATE(LEFT($AV$3, 4), MONTH("1 " &amp; AM$6 &amp; " " &amp; LEFT($AV$3, 4)), 0 ), 'Raw Data'!$O:$O,""&amp;'Raw Data'!$B$1,'Raw Data'!$D:$D,"&lt;&gt;*ithdr*",'Raw Data'!$D:$D,"&lt;&gt;*ancel*",'Raw Data'!$P:$P,"--", 'Raw Data'!$H:$H,"Non*", 'Raw Data'!$J:$J, $A18)
+
SUMIFS('Raw Data'!$AI:$AI, 'Raw Data'!$AN:$AN, "&lt;=" &amp;DATE(LEFT($AV$3, 4), MONTH("1 " &amp; AM$6 &amp; " " &amp; LEFT($AV$3, 4)) + 1, 0 ), 'Raw Data'!$AN:$AN,"&gt;" &amp;DATE(LEFT($AV$3, 4), MONTH("1 " &amp; AM$6 &amp; " " &amp; LEFT($AV$3, 4)), 0 ), 'Raw Data'!$P:$P,""&amp;'Raw Data'!$B$1,'Raw Data'!$D:$D,"&lt;&gt;*ithdr*",'Raw Data'!$D:$D,"&lt;&gt;*ancel*", 'Raw Data'!$H:$H,"Non*", 'Raw Data'!$J:$J,$A18)</f>
        <v>0</v>
      </c>
      <c r="AN18" s="40"/>
      <c r="AO18" s="40"/>
      <c r="AP18" s="52"/>
      <c r="AQ18" s="127">
        <f>SUMIFS('Raw Data'!$AI:$AI, 'Raw Data'!$AN:$AN,"&lt;=" &amp;DATE(LEFT($AV$3, 4), MONTH("1 " &amp; AQ$6 &amp; " " &amp; LEFT($AV$3, 4)) + 1, 0 ), 'Raw Data'!$AN:$AN,"&gt;" &amp;DATE(LEFT($AV$3, 4), MONTH("1 " &amp; AQ$6 &amp; " " &amp; LEFT($AV$3, 4)), 0 ), 'Raw Data'!$O:$O,""&amp;'Raw Data'!$B$1,'Raw Data'!$D:$D,"&lt;&gt;*ithdr*",'Raw Data'!$D:$D,"&lt;&gt;*ancel*",'Raw Data'!$P:$P,"--", 'Raw Data'!$H:$H,"Non*", 'Raw Data'!$J:$J, $A18)
+
SUMIFS('Raw Data'!$AI:$AI, 'Raw Data'!$AN:$AN, "&lt;=" &amp;DATE(LEFT($AV$3, 4), MONTH("1 " &amp; AQ$6 &amp; " " &amp; LEFT($AV$3, 4)) + 1, 0 ), 'Raw Data'!$AN:$AN,"&gt;" &amp;DATE(LEFT($AV$3, 4), MONTH("1 " &amp; AQ$6 &amp; " " &amp; LEFT($AV$3, 4)), 0 ), 'Raw Data'!$P:$P,""&amp;'Raw Data'!$B$1,'Raw Data'!$D:$D,"&lt;&gt;*ithdr*",'Raw Data'!$D:$D,"&lt;&gt;*ancel*", 'Raw Data'!$H:$H,"Non*", 'Raw Data'!$J:$J,$A18)</f>
        <v>0</v>
      </c>
      <c r="AR18" s="40"/>
      <c r="AS18" s="40"/>
      <c r="AT18" s="52"/>
      <c r="AU18" s="127">
        <f>SUMIFS('Raw Data'!$AI:$AI, 'Raw Data'!$AN:$AN,"&lt;=" &amp;DATE(MID($AV$3, 15, 4), MONTH("1 " &amp; AU$6 &amp; " " &amp; MID($AV$3, 15, 4)) + 1, 0 ), 'Raw Data'!$AN:$AN,"&gt;" &amp;DATE(MID($AV$3, 15, 4), MONTH("1 " &amp; AU$6 &amp; " " &amp; MID($AV$3, 15, 4)), 0 ), 'Raw Data'!$O:$O,""&amp;'Raw Data'!$B$1,'Raw Data'!$D:$D,"&lt;&gt;*ithdr*",'Raw Data'!$D:$D,"&lt;&gt;*ancel*",'Raw Data'!$P:$P,"--", 'Raw Data'!$H:$H,"Non*", 'Raw Data'!$J:$J, $A18)
+
SUMIFS('Raw Data'!$AI:$AI, 'Raw Data'!$AN:$AN, "&lt;=" &amp;DATE(MID($AV$3, 15, 4), MONTH("1 " &amp; AU$6 &amp; " " &amp; MID($AV$3, 15, 4)) + 1, 0 ), 'Raw Data'!$AN:$AN,"&gt;" &amp;DATE(MID($AV$3, 15, 4), MONTH("1 " &amp; AU$6 &amp; " " &amp; MID($AV$3, 15, 4)), 0 ), 'Raw Data'!$P:$P,""&amp;'Raw Data'!$B$1,'Raw Data'!$D:$D,"&lt;&gt;*ithdr*",'Raw Data'!$D:$D,"&lt;&gt;*ancel*", 'Raw Data'!$H:$H,"Non*", 'Raw Data'!$J:$J,$A18)</f>
        <v>0</v>
      </c>
      <c r="AV18" s="40"/>
      <c r="AW18" s="40"/>
      <c r="AX18" s="52"/>
      <c r="AY18" s="127">
        <f>SUMIFS('Raw Data'!$AI:$AI, 'Raw Data'!$AN:$AN,"&lt;=" &amp;DATE(MID($AV$3, 15, 4), MONTH("1 " &amp; AY$6 &amp; " " &amp; MID($AV$3, 15, 4)) + 1, 0 ), 'Raw Data'!$AN:$AN,"&gt;" &amp;DATE(MID($AV$3, 15, 4), MONTH("1 " &amp; AY$6 &amp; " " &amp; MID($AV$3, 15, 4)), 0 ), 'Raw Data'!$O:$O,""&amp;'Raw Data'!$B$1,'Raw Data'!$D:$D,"&lt;&gt;*ithdr*",'Raw Data'!$D:$D,"&lt;&gt;*ancel*",'Raw Data'!$P:$P,"--", 'Raw Data'!$H:$H,"Non*", 'Raw Data'!$J:$J, $A18)
+
SUMIFS('Raw Data'!$AI:$AI, 'Raw Data'!$AN:$AN, "&lt;=" &amp;DATE(MID($AV$3, 15, 4), MONTH("1 " &amp; AY$6 &amp; " " &amp; MID($AV$3, 15, 4)) + 1, 0 ), 'Raw Data'!$AN:$AN,"&gt;" &amp;DATE(MID($AV$3, 15, 4), MONTH("1 " &amp; AY$6 &amp; " " &amp; MID($AV$3, 15, 4)), 0 ), 'Raw Data'!$P:$P,""&amp;'Raw Data'!$B$1,'Raw Data'!$D:$D,"&lt;&gt;*ithdr*",'Raw Data'!$D:$D,"&lt;&gt;*ancel*", 'Raw Data'!$H:$H,"Non*", 'Raw Data'!$J:$J,$A18)</f>
        <v>0</v>
      </c>
      <c r="AZ18" s="40"/>
      <c r="BA18" s="40"/>
      <c r="BB18" s="52"/>
      <c r="BC18" s="127">
        <f>SUMIFS('Raw Data'!$AI:$AI, 'Raw Data'!$AN:$AN,"&lt;=" &amp;DATE(MID($AV$3, 15, 4), MONTH("1 " &amp; BC$6 &amp; " " &amp; MID($AV$3, 15, 4)) + 1, 0 ), 'Raw Data'!$AN:$AN,"&gt;" &amp;DATE(MID($AV$3, 15, 4), MONTH("1 " &amp; BC$6 &amp; " " &amp; MID($AV$3, 15, 4)), 0 ), 'Raw Data'!$O:$O,""&amp;'Raw Data'!$B$1,'Raw Data'!$D:$D,"&lt;&gt;*ithdr*",'Raw Data'!$D:$D,"&lt;&gt;*ancel*",'Raw Data'!$P:$P,"--", 'Raw Data'!$H:$H,"Non*", 'Raw Data'!$J:$J, $A18)
+
SUMIFS('Raw Data'!$AI:$AI, 'Raw Data'!$AN:$AN, "&lt;=" &amp;DATE(MID($AV$3, 15, 4), MONTH("1 " &amp; BC$6 &amp; " " &amp; MID($AV$3, 15, 4)) + 1, 0 ), 'Raw Data'!$AN:$AN,"&gt;" &amp;DATE(MID($AV$3, 15, 4), MONTH("1 " &amp; BC$6 &amp; " " &amp; MID($AV$3, 15, 4)), 0 ), 'Raw Data'!$P:$P,""&amp;'Raw Data'!$B$1,'Raw Data'!$D:$D,"&lt;&gt;*ithdr*",'Raw Data'!$D:$D,"&lt;&gt;*ancel*", 'Raw Data'!$H:$H,"Non*", 'Raw Data'!$J:$J,$A18)</f>
        <v>0</v>
      </c>
      <c r="BD18" s="40"/>
      <c r="BE18" s="40"/>
      <c r="BF18" s="45"/>
    </row>
    <row r="19" ht="12.75" customHeight="1">
      <c r="A19" s="126" t="s">
        <v>132</v>
      </c>
      <c r="B19" s="40"/>
      <c r="C19" s="40"/>
      <c r="D19" s="40"/>
      <c r="E19" s="40"/>
      <c r="F19" s="40"/>
      <c r="G19" s="40"/>
      <c r="H19" s="40"/>
      <c r="I19" s="40"/>
      <c r="J19" s="52"/>
      <c r="K19" s="127">
        <f>SUMIFS('Raw Data'!$AI:$AI, 'Raw Data'!$AN:$AN,"&lt;=" &amp;DATE(LEFT($AV$3, 4), MONTH("1 " &amp; K$6 &amp; " " &amp; LEFT($AV$3, 4)) + 1, 0 ), 'Raw Data'!$AN:$AN,"&gt;" &amp;DATE(LEFT($AV$3, 4), MONTH("1 " &amp; K$6 &amp; " " &amp; LEFT($AV$3, 4)), 0 ), 'Raw Data'!$O:$O,""&amp;'Raw Data'!$B$1,'Raw Data'!$D:$D,"&lt;&gt;*ithdr*",'Raw Data'!$D:$D,"&lt;&gt;*ancel*",'Raw Data'!$P:$P,"--", 'Raw Data'!$H:$H,"Non*", 'Raw Data'!$J:$J, $A19)
+
SUMIFS('Raw Data'!$AI:$AI, 'Raw Data'!$AN:$AN, "&lt;=" &amp;DATE(LEFT($AV$3, 4), MONTH("1 " &amp; K$6 &amp; " " &amp; LEFT($AV$3, 4)) + 1, 0 ), 'Raw Data'!$AN:$AN,"&gt;" &amp;DATE(LEFT($AV$3, 4), MONTH("1 " &amp; K$6 &amp; " " &amp; LEFT($AV$3, 4)), 0 ), 'Raw Data'!$P:$P,""&amp;'Raw Data'!$B$1,'Raw Data'!$D:$D,"&lt;&gt;*ithdr*",'Raw Data'!$D:$D,"&lt;&gt;*ancel*", 'Raw Data'!$H:$H,"Non*", 'Raw Data'!$J:$J,$A19)</f>
        <v>0</v>
      </c>
      <c r="L19" s="40"/>
      <c r="M19" s="40"/>
      <c r="N19" s="52"/>
      <c r="O19" s="127">
        <f>SUMIFS('Raw Data'!$AI:$AI, 'Raw Data'!$AN:$AN,"&lt;=" &amp;DATE(LEFT($AV$3, 4), MONTH("1 " &amp; O$6 &amp; " " &amp; LEFT($AV$3, 4)) + 1, 0 ), 'Raw Data'!$AN:$AN,"&gt;" &amp;DATE(LEFT($AV$3, 4), MONTH("1 " &amp; O$6 &amp; " " &amp; LEFT($AV$3, 4)), 0 ), 'Raw Data'!$O:$O,""&amp;'Raw Data'!$B$1,'Raw Data'!$D:$D,"&lt;&gt;*ithdr*",'Raw Data'!$D:$D,"&lt;&gt;*ancel*",'Raw Data'!$P:$P,"--", 'Raw Data'!$H:$H,"Non*", 'Raw Data'!$J:$J, $A19)
+
SUMIFS('Raw Data'!$AI:$AI, 'Raw Data'!$AN:$AN, "&lt;=" &amp;DATE(LEFT($AV$3, 4), MONTH("1 " &amp; O$6 &amp; " " &amp; LEFT($AV$3, 4)) + 1, 0 ), 'Raw Data'!$AN:$AN,"&gt;" &amp;DATE(LEFT($AV$3, 4), MONTH("1 " &amp; O$6 &amp; " " &amp; LEFT($AV$3, 4)), 0 ), 'Raw Data'!$P:$P,""&amp;'Raw Data'!$B$1,'Raw Data'!$D:$D,"&lt;&gt;*ithdr*",'Raw Data'!$D:$D,"&lt;&gt;*ancel*", 'Raw Data'!$H:$H,"Non*", 'Raw Data'!$J:$J,$A19)</f>
        <v>0</v>
      </c>
      <c r="P19" s="40"/>
      <c r="Q19" s="40"/>
      <c r="R19" s="52"/>
      <c r="S19" s="127">
        <f>SUMIFS('Raw Data'!$AI:$AI, 'Raw Data'!$AN:$AN,"&lt;=" &amp;DATE(LEFT($AV$3, 4), MONTH("1 " &amp; S$6 &amp; " " &amp; LEFT($AV$3, 4)) + 1, 0 ), 'Raw Data'!$AN:$AN,"&gt;" &amp;DATE(LEFT($AV$3, 4), MONTH("1 " &amp; S$6 &amp; " " &amp; LEFT($AV$3, 4)), 0 ), 'Raw Data'!$O:$O,""&amp;'Raw Data'!$B$1,'Raw Data'!$D:$D,"&lt;&gt;*ithdr*",'Raw Data'!$D:$D,"&lt;&gt;*ancel*",'Raw Data'!$P:$P,"--", 'Raw Data'!$H:$H,"Non*", 'Raw Data'!$J:$J, $A19)
+
SUMIFS('Raw Data'!$AI:$AI, 'Raw Data'!$AN:$AN, "&lt;=" &amp;DATE(LEFT($AV$3, 4), MONTH("1 " &amp; S$6 &amp; " " &amp; LEFT($AV$3, 4)) + 1, 0 ), 'Raw Data'!$AN:$AN,"&gt;" &amp;DATE(LEFT($AV$3, 4), MONTH("1 " &amp; S$6 &amp; " " &amp; LEFT($AV$3, 4)), 0 ), 'Raw Data'!$P:$P,""&amp;'Raw Data'!$B$1,'Raw Data'!$D:$D,"&lt;&gt;*ithdr*",'Raw Data'!$D:$D,"&lt;&gt;*ancel*", 'Raw Data'!$H:$H,"Non*", 'Raw Data'!$J:$J,$A19)</f>
        <v>0</v>
      </c>
      <c r="T19" s="40"/>
      <c r="U19" s="40"/>
      <c r="V19" s="52"/>
      <c r="W19" s="127">
        <f>SUMIFS('Raw Data'!$AI:$AI, 'Raw Data'!$AN:$AN,"&lt;=" &amp;DATE(LEFT($AV$3, 4), MONTH("1 " &amp; W$6 &amp; " " &amp; LEFT($AV$3, 4)) + 1, 0 ), 'Raw Data'!$AN:$AN,"&gt;" &amp;DATE(LEFT($AV$3, 4), MONTH("1 " &amp; W$6 &amp; " " &amp; LEFT($AV$3, 4)), 0 ), 'Raw Data'!$O:$O,""&amp;'Raw Data'!$B$1,'Raw Data'!$D:$D,"&lt;&gt;*ithdr*",'Raw Data'!$D:$D,"&lt;&gt;*ancel*",'Raw Data'!$P:$P,"--", 'Raw Data'!$H:$H,"Non*", 'Raw Data'!$J:$J, $A19)
+
SUMIFS('Raw Data'!$AI:$AI, 'Raw Data'!$AN:$AN, "&lt;=" &amp;DATE(LEFT($AV$3, 4), MONTH("1 " &amp; W$6 &amp; " " &amp; LEFT($AV$3, 4)) + 1, 0 ), 'Raw Data'!$AN:$AN,"&gt;" &amp;DATE(LEFT($AV$3, 4), MONTH("1 " &amp; W$6 &amp; " " &amp; LEFT($AV$3, 4)), 0 ), 'Raw Data'!$P:$P,""&amp;'Raw Data'!$B$1,'Raw Data'!$D:$D,"&lt;&gt;*ithdr*",'Raw Data'!$D:$D,"&lt;&gt;*ancel*", 'Raw Data'!$H:$H,"Non*", 'Raw Data'!$J:$J,$A19)</f>
        <v>0</v>
      </c>
      <c r="X19" s="40"/>
      <c r="Y19" s="40"/>
      <c r="Z19" s="52"/>
      <c r="AA19" s="127">
        <f>SUMIFS('Raw Data'!$AI:$AI, 'Raw Data'!$AN:$AN,"&lt;=" &amp;DATE(LEFT($AV$3, 4), MONTH("1 " &amp; AA$6 &amp; " " &amp; LEFT($AV$3, 4)) + 1, 0 ), 'Raw Data'!$AN:$AN,"&gt;" &amp;DATE(LEFT($AV$3, 4), MONTH("1 " &amp; AA$6 &amp; " " &amp; LEFT($AV$3, 4)), 0 ), 'Raw Data'!$O:$O,""&amp;'Raw Data'!$B$1,'Raw Data'!$D:$D,"&lt;&gt;*ithdr*",'Raw Data'!$D:$D,"&lt;&gt;*ancel*",'Raw Data'!$P:$P,"--", 'Raw Data'!$H:$H,"Non*", 'Raw Data'!$J:$J, $A19)
+
SUMIFS('Raw Data'!$AI:$AI, 'Raw Data'!$AN:$AN, "&lt;=" &amp;DATE(LEFT($AV$3, 4), MONTH("1 " &amp; AA$6 &amp; " " &amp; LEFT($AV$3, 4)) + 1, 0 ), 'Raw Data'!$AN:$AN,"&gt;" &amp;DATE(LEFT($AV$3, 4), MONTH("1 " &amp; AA$6 &amp; " " &amp; LEFT($AV$3, 4)), 0 ), 'Raw Data'!$P:$P,""&amp;'Raw Data'!$B$1,'Raw Data'!$D:$D,"&lt;&gt;*ithdr*",'Raw Data'!$D:$D,"&lt;&gt;*ancel*", 'Raw Data'!$H:$H,"Non*", 'Raw Data'!$J:$J,$A19)</f>
        <v>0</v>
      </c>
      <c r="AB19" s="40"/>
      <c r="AC19" s="40"/>
      <c r="AD19" s="52"/>
      <c r="AE19" s="127">
        <f>SUMIFS('Raw Data'!$AI:$AI, 'Raw Data'!$AN:$AN,"&lt;=" &amp;DATE(LEFT($AV$3, 4), MONTH("1 " &amp; AE$6 &amp; " " &amp; LEFT($AV$3, 4)) + 1, 0 ), 'Raw Data'!$AN:$AN,"&gt;" &amp;DATE(LEFT($AV$3, 4), MONTH("1 " &amp; AE$6 &amp; " " &amp; LEFT($AV$3, 4)), 0 ), 'Raw Data'!$O:$O,""&amp;'Raw Data'!$B$1,'Raw Data'!$D:$D,"&lt;&gt;*ithdr*",'Raw Data'!$D:$D,"&lt;&gt;*ancel*",'Raw Data'!$P:$P,"--", 'Raw Data'!$H:$H,"Non*", 'Raw Data'!$J:$J, $A19)
+
SUMIFS('Raw Data'!$AI:$AI, 'Raw Data'!$AN:$AN, "&lt;=" &amp;DATE(LEFT($AV$3, 4), MONTH("1 " &amp; AE$6 &amp; " " &amp; LEFT($AV$3, 4)) + 1, 0 ), 'Raw Data'!$AN:$AN,"&gt;" &amp;DATE(LEFT($AV$3, 4), MONTH("1 " &amp; AE$6 &amp; " " &amp; LEFT($AV$3, 4)), 0 ), 'Raw Data'!$P:$P,""&amp;'Raw Data'!$B$1,'Raw Data'!$D:$D,"&lt;&gt;*ithdr*",'Raw Data'!$D:$D,"&lt;&gt;*ancel*", 'Raw Data'!$H:$H,"Non*", 'Raw Data'!$J:$J,$A19)</f>
        <v>0</v>
      </c>
      <c r="AF19" s="40"/>
      <c r="AG19" s="40"/>
      <c r="AH19" s="52"/>
      <c r="AI19" s="127">
        <f>SUMIFS('Raw Data'!$AI:$AI, 'Raw Data'!$AN:$AN,"&lt;=" &amp;DATE(LEFT($AV$3, 4), MONTH("1 " &amp; AI$6 &amp; " " &amp; LEFT($AV$3, 4)) + 1, 0 ), 'Raw Data'!$AN:$AN,"&gt;" &amp;DATE(LEFT($AV$3, 4), MONTH("1 " &amp; AI$6 &amp; " " &amp; LEFT($AV$3, 4)), 0 ), 'Raw Data'!$O:$O,""&amp;'Raw Data'!$B$1,'Raw Data'!$D:$D,"&lt;&gt;*ithdr*",'Raw Data'!$D:$D,"&lt;&gt;*ancel*",'Raw Data'!$P:$P,"--", 'Raw Data'!$H:$H,"Non*", 'Raw Data'!$J:$J, $A19)
+
SUMIFS('Raw Data'!$AI:$AI, 'Raw Data'!$AN:$AN, "&lt;=" &amp;DATE(LEFT($AV$3, 4), MONTH("1 " &amp; AI$6 &amp; " " &amp; LEFT($AV$3, 4)) + 1, 0 ), 'Raw Data'!$AN:$AN,"&gt;" &amp;DATE(LEFT($AV$3, 4), MONTH("1 " &amp; AI$6 &amp; " " &amp; LEFT($AV$3, 4)), 0 ), 'Raw Data'!$P:$P,""&amp;'Raw Data'!$B$1,'Raw Data'!$D:$D,"&lt;&gt;*ithdr*",'Raw Data'!$D:$D,"&lt;&gt;*ancel*", 'Raw Data'!$H:$H,"Non*", 'Raw Data'!$J:$J,$A19)</f>
        <v>0</v>
      </c>
      <c r="AJ19" s="40"/>
      <c r="AK19" s="40"/>
      <c r="AL19" s="52"/>
      <c r="AM19" s="127">
        <f>SUMIFS('Raw Data'!$AI:$AI, 'Raw Data'!$AN:$AN,"&lt;=" &amp;DATE(LEFT($AV$3, 4), MONTH("1 " &amp; AM$6 &amp; " " &amp; LEFT($AV$3, 4)) + 1, 0 ), 'Raw Data'!$AN:$AN,"&gt;" &amp;DATE(LEFT($AV$3, 4), MONTH("1 " &amp; AM$6 &amp; " " &amp; LEFT($AV$3, 4)), 0 ), 'Raw Data'!$O:$O,""&amp;'Raw Data'!$B$1,'Raw Data'!$D:$D,"&lt;&gt;*ithdr*",'Raw Data'!$D:$D,"&lt;&gt;*ancel*",'Raw Data'!$P:$P,"--", 'Raw Data'!$H:$H,"Non*", 'Raw Data'!$J:$J, $A19)
+
SUMIFS('Raw Data'!$AI:$AI, 'Raw Data'!$AN:$AN, "&lt;=" &amp;DATE(LEFT($AV$3, 4), MONTH("1 " &amp; AM$6 &amp; " " &amp; LEFT($AV$3, 4)) + 1, 0 ), 'Raw Data'!$AN:$AN,"&gt;" &amp;DATE(LEFT($AV$3, 4), MONTH("1 " &amp; AM$6 &amp; " " &amp; LEFT($AV$3, 4)), 0 ), 'Raw Data'!$P:$P,""&amp;'Raw Data'!$B$1,'Raw Data'!$D:$D,"&lt;&gt;*ithdr*",'Raw Data'!$D:$D,"&lt;&gt;*ancel*", 'Raw Data'!$H:$H,"Non*", 'Raw Data'!$J:$J,$A19)</f>
        <v>0</v>
      </c>
      <c r="AN19" s="40"/>
      <c r="AO19" s="40"/>
      <c r="AP19" s="52"/>
      <c r="AQ19" s="127">
        <f>SUMIFS('Raw Data'!$AI:$AI, 'Raw Data'!$AN:$AN,"&lt;=" &amp;DATE(LEFT($AV$3, 4), MONTH("1 " &amp; AQ$6 &amp; " " &amp; LEFT($AV$3, 4)) + 1, 0 ), 'Raw Data'!$AN:$AN,"&gt;" &amp;DATE(LEFT($AV$3, 4), MONTH("1 " &amp; AQ$6 &amp; " " &amp; LEFT($AV$3, 4)), 0 ), 'Raw Data'!$O:$O,""&amp;'Raw Data'!$B$1,'Raw Data'!$D:$D,"&lt;&gt;*ithdr*",'Raw Data'!$D:$D,"&lt;&gt;*ancel*",'Raw Data'!$P:$P,"--", 'Raw Data'!$H:$H,"Non*", 'Raw Data'!$J:$J, $A19)
+
SUMIFS('Raw Data'!$AI:$AI, 'Raw Data'!$AN:$AN, "&lt;=" &amp;DATE(LEFT($AV$3, 4), MONTH("1 " &amp; AQ$6 &amp; " " &amp; LEFT($AV$3, 4)) + 1, 0 ), 'Raw Data'!$AN:$AN,"&gt;" &amp;DATE(LEFT($AV$3, 4), MONTH("1 " &amp; AQ$6 &amp; " " &amp; LEFT($AV$3, 4)), 0 ), 'Raw Data'!$P:$P,""&amp;'Raw Data'!$B$1,'Raw Data'!$D:$D,"&lt;&gt;*ithdr*",'Raw Data'!$D:$D,"&lt;&gt;*ancel*", 'Raw Data'!$H:$H,"Non*", 'Raw Data'!$J:$J,$A19)</f>
        <v>0</v>
      </c>
      <c r="AR19" s="40"/>
      <c r="AS19" s="40"/>
      <c r="AT19" s="52"/>
      <c r="AU19" s="127">
        <f>SUMIFS('Raw Data'!$AI:$AI, 'Raw Data'!$AN:$AN,"&lt;=" &amp;DATE(MID($AV$3, 15, 4), MONTH("1 " &amp; AU$6 &amp; " " &amp; MID($AV$3, 15, 4)) + 1, 0 ), 'Raw Data'!$AN:$AN,"&gt;" &amp;DATE(MID($AV$3, 15, 4), MONTH("1 " &amp; AU$6 &amp; " " &amp; MID($AV$3, 15, 4)), 0 ), 'Raw Data'!$O:$O,""&amp;'Raw Data'!$B$1,'Raw Data'!$D:$D,"&lt;&gt;*ithdr*",'Raw Data'!$D:$D,"&lt;&gt;*ancel*",'Raw Data'!$P:$P,"--", 'Raw Data'!$H:$H,"Non*", 'Raw Data'!$J:$J, $A19)
+
SUMIFS('Raw Data'!$AI:$AI, 'Raw Data'!$AN:$AN, "&lt;=" &amp;DATE(MID($AV$3, 15, 4), MONTH("1 " &amp; AU$6 &amp; " " &amp; MID($AV$3, 15, 4)) + 1, 0 ), 'Raw Data'!$AN:$AN,"&gt;" &amp;DATE(MID($AV$3, 15, 4), MONTH("1 " &amp; AU$6 &amp; " " &amp; MID($AV$3, 15, 4)), 0 ), 'Raw Data'!$P:$P,""&amp;'Raw Data'!$B$1,'Raw Data'!$D:$D,"&lt;&gt;*ithdr*",'Raw Data'!$D:$D,"&lt;&gt;*ancel*", 'Raw Data'!$H:$H,"Non*", 'Raw Data'!$J:$J,$A19)</f>
        <v>0</v>
      </c>
      <c r="AV19" s="40"/>
      <c r="AW19" s="40"/>
      <c r="AX19" s="52"/>
      <c r="AY19" s="127">
        <f>SUMIFS('Raw Data'!$AI:$AI, 'Raw Data'!$AN:$AN,"&lt;=" &amp;DATE(MID($AV$3, 15, 4), MONTH("1 " &amp; AY$6 &amp; " " &amp; MID($AV$3, 15, 4)) + 1, 0 ), 'Raw Data'!$AN:$AN,"&gt;" &amp;DATE(MID($AV$3, 15, 4), MONTH("1 " &amp; AY$6 &amp; " " &amp; MID($AV$3, 15, 4)), 0 ), 'Raw Data'!$O:$O,""&amp;'Raw Data'!$B$1,'Raw Data'!$D:$D,"&lt;&gt;*ithdr*",'Raw Data'!$D:$D,"&lt;&gt;*ancel*",'Raw Data'!$P:$P,"--", 'Raw Data'!$H:$H,"Non*", 'Raw Data'!$J:$J, $A19)
+
SUMIFS('Raw Data'!$AI:$AI, 'Raw Data'!$AN:$AN, "&lt;=" &amp;DATE(MID($AV$3, 15, 4), MONTH("1 " &amp; AY$6 &amp; " " &amp; MID($AV$3, 15, 4)) + 1, 0 ), 'Raw Data'!$AN:$AN,"&gt;" &amp;DATE(MID($AV$3, 15, 4), MONTH("1 " &amp; AY$6 &amp; " " &amp; MID($AV$3, 15, 4)), 0 ), 'Raw Data'!$P:$P,""&amp;'Raw Data'!$B$1,'Raw Data'!$D:$D,"&lt;&gt;*ithdr*",'Raw Data'!$D:$D,"&lt;&gt;*ancel*", 'Raw Data'!$H:$H,"Non*", 'Raw Data'!$J:$J,$A19)</f>
        <v>0</v>
      </c>
      <c r="AZ19" s="40"/>
      <c r="BA19" s="40"/>
      <c r="BB19" s="52"/>
      <c r="BC19" s="127">
        <f>SUMIFS('Raw Data'!$AI:$AI, 'Raw Data'!$AN:$AN,"&lt;=" &amp;DATE(MID($AV$3, 15, 4), MONTH("1 " &amp; BC$6 &amp; " " &amp; MID($AV$3, 15, 4)) + 1, 0 ), 'Raw Data'!$AN:$AN,"&gt;" &amp;DATE(MID($AV$3, 15, 4), MONTH("1 " &amp; BC$6 &amp; " " &amp; MID($AV$3, 15, 4)), 0 ), 'Raw Data'!$O:$O,""&amp;'Raw Data'!$B$1,'Raw Data'!$D:$D,"&lt;&gt;*ithdr*",'Raw Data'!$D:$D,"&lt;&gt;*ancel*",'Raw Data'!$P:$P,"--", 'Raw Data'!$H:$H,"Non*", 'Raw Data'!$J:$J, $A19)
+
SUMIFS('Raw Data'!$AI:$AI, 'Raw Data'!$AN:$AN, "&lt;=" &amp;DATE(MID($AV$3, 15, 4), MONTH("1 " &amp; BC$6 &amp; " " &amp; MID($AV$3, 15, 4)) + 1, 0 ), 'Raw Data'!$AN:$AN,"&gt;" &amp;DATE(MID($AV$3, 15, 4), MONTH("1 " &amp; BC$6 &amp; " " &amp; MID($AV$3, 15, 4)), 0 ), 'Raw Data'!$P:$P,""&amp;'Raw Data'!$B$1,'Raw Data'!$D:$D,"&lt;&gt;*ithdr*",'Raw Data'!$D:$D,"&lt;&gt;*ancel*", 'Raw Data'!$H:$H,"Non*", 'Raw Data'!$J:$J,$A19)</f>
        <v>0</v>
      </c>
      <c r="BD19" s="40"/>
      <c r="BE19" s="40"/>
      <c r="BF19" s="45"/>
    </row>
    <row r="20" ht="12.75" customHeight="1">
      <c r="A20" s="126" t="s">
        <v>134</v>
      </c>
      <c r="B20" s="40"/>
      <c r="C20" s="40"/>
      <c r="D20" s="40"/>
      <c r="E20" s="40"/>
      <c r="F20" s="40"/>
      <c r="G20" s="40"/>
      <c r="H20" s="40"/>
      <c r="I20" s="40"/>
      <c r="J20" s="52"/>
      <c r="K20" s="127">
        <f>SUMIFS('Raw Data'!$AI:$AI, 'Raw Data'!$AN:$AN,"&lt;=" &amp;DATE(LEFT($AV$3, 4), MONTH("1 " &amp; K$6 &amp; " " &amp; LEFT($AV$3, 4)) + 1, 0 ), 'Raw Data'!$AN:$AN,"&gt;" &amp;DATE(LEFT($AV$3, 4), MONTH("1 " &amp; K$6 &amp; " " &amp; LEFT($AV$3, 4)), 0 ), 'Raw Data'!$O:$O,""&amp;'Raw Data'!$B$1,'Raw Data'!$D:$D,"&lt;&gt;*ithdr*",'Raw Data'!$D:$D,"&lt;&gt;*ancel*",'Raw Data'!$P:$P,"--", 'Raw Data'!$H:$H,"Non*", 'Raw Data'!$J:$J, $A20)
+
SUMIFS('Raw Data'!$AI:$AI, 'Raw Data'!$AN:$AN, "&lt;=" &amp;DATE(LEFT($AV$3, 4), MONTH("1 " &amp; K$6 &amp; " " &amp; LEFT($AV$3, 4)) + 1, 0 ), 'Raw Data'!$AN:$AN,"&gt;" &amp;DATE(LEFT($AV$3, 4), MONTH("1 " &amp; K$6 &amp; " " &amp; LEFT($AV$3, 4)), 0 ), 'Raw Data'!$P:$P,""&amp;'Raw Data'!$B$1,'Raw Data'!$D:$D,"&lt;&gt;*ithdr*",'Raw Data'!$D:$D,"&lt;&gt;*ancel*", 'Raw Data'!$H:$H,"Non*", 'Raw Data'!$J:$J,$A20)</f>
        <v>0</v>
      </c>
      <c r="L20" s="40"/>
      <c r="M20" s="40"/>
      <c r="N20" s="52"/>
      <c r="O20" s="127">
        <f>SUMIFS('Raw Data'!$AI:$AI, 'Raw Data'!$AN:$AN,"&lt;=" &amp;DATE(LEFT($AV$3, 4), MONTH("1 " &amp; O$6 &amp; " " &amp; LEFT($AV$3, 4)) + 1, 0 ), 'Raw Data'!$AN:$AN,"&gt;" &amp;DATE(LEFT($AV$3, 4), MONTH("1 " &amp; O$6 &amp; " " &amp; LEFT($AV$3, 4)), 0 ), 'Raw Data'!$O:$O,""&amp;'Raw Data'!$B$1,'Raw Data'!$D:$D,"&lt;&gt;*ithdr*",'Raw Data'!$D:$D,"&lt;&gt;*ancel*",'Raw Data'!$P:$P,"--", 'Raw Data'!$H:$H,"Non*", 'Raw Data'!$J:$J, $A20)
+
SUMIFS('Raw Data'!$AI:$AI, 'Raw Data'!$AN:$AN, "&lt;=" &amp;DATE(LEFT($AV$3, 4), MONTH("1 " &amp; O$6 &amp; " " &amp; LEFT($AV$3, 4)) + 1, 0 ), 'Raw Data'!$AN:$AN,"&gt;" &amp;DATE(LEFT($AV$3, 4), MONTH("1 " &amp; O$6 &amp; " " &amp; LEFT($AV$3, 4)), 0 ), 'Raw Data'!$P:$P,""&amp;'Raw Data'!$B$1,'Raw Data'!$D:$D,"&lt;&gt;*ithdr*",'Raw Data'!$D:$D,"&lt;&gt;*ancel*", 'Raw Data'!$H:$H,"Non*", 'Raw Data'!$J:$J,$A20)</f>
        <v>0</v>
      </c>
      <c r="P20" s="40"/>
      <c r="Q20" s="40"/>
      <c r="R20" s="52"/>
      <c r="S20" s="127">
        <f>SUMIFS('Raw Data'!$AI:$AI, 'Raw Data'!$AN:$AN,"&lt;=" &amp;DATE(LEFT($AV$3, 4), MONTH("1 " &amp; S$6 &amp; " " &amp; LEFT($AV$3, 4)) + 1, 0 ), 'Raw Data'!$AN:$AN,"&gt;" &amp;DATE(LEFT($AV$3, 4), MONTH("1 " &amp; S$6 &amp; " " &amp; LEFT($AV$3, 4)), 0 ), 'Raw Data'!$O:$O,""&amp;'Raw Data'!$B$1,'Raw Data'!$D:$D,"&lt;&gt;*ithdr*",'Raw Data'!$D:$D,"&lt;&gt;*ancel*",'Raw Data'!$P:$P,"--", 'Raw Data'!$H:$H,"Non*", 'Raw Data'!$J:$J, $A20)
+
SUMIFS('Raw Data'!$AI:$AI, 'Raw Data'!$AN:$AN, "&lt;=" &amp;DATE(LEFT($AV$3, 4), MONTH("1 " &amp; S$6 &amp; " " &amp; LEFT($AV$3, 4)) + 1, 0 ), 'Raw Data'!$AN:$AN,"&gt;" &amp;DATE(LEFT($AV$3, 4), MONTH("1 " &amp; S$6 &amp; " " &amp; LEFT($AV$3, 4)), 0 ), 'Raw Data'!$P:$P,""&amp;'Raw Data'!$B$1,'Raw Data'!$D:$D,"&lt;&gt;*ithdr*",'Raw Data'!$D:$D,"&lt;&gt;*ancel*", 'Raw Data'!$H:$H,"Non*", 'Raw Data'!$J:$J,$A20)</f>
        <v>0</v>
      </c>
      <c r="T20" s="40"/>
      <c r="U20" s="40"/>
      <c r="V20" s="52"/>
      <c r="W20" s="127">
        <f>SUMIFS('Raw Data'!$AI:$AI, 'Raw Data'!$AN:$AN,"&lt;=" &amp;DATE(LEFT($AV$3, 4), MONTH("1 " &amp; W$6 &amp; " " &amp; LEFT($AV$3, 4)) + 1, 0 ), 'Raw Data'!$AN:$AN,"&gt;" &amp;DATE(LEFT($AV$3, 4), MONTH("1 " &amp; W$6 &amp; " " &amp; LEFT($AV$3, 4)), 0 ), 'Raw Data'!$O:$O,""&amp;'Raw Data'!$B$1,'Raw Data'!$D:$D,"&lt;&gt;*ithdr*",'Raw Data'!$D:$D,"&lt;&gt;*ancel*",'Raw Data'!$P:$P,"--", 'Raw Data'!$H:$H,"Non*", 'Raw Data'!$J:$J, $A20)
+
SUMIFS('Raw Data'!$AI:$AI, 'Raw Data'!$AN:$AN, "&lt;=" &amp;DATE(LEFT($AV$3, 4), MONTH("1 " &amp; W$6 &amp; " " &amp; LEFT($AV$3, 4)) + 1, 0 ), 'Raw Data'!$AN:$AN,"&gt;" &amp;DATE(LEFT($AV$3, 4), MONTH("1 " &amp; W$6 &amp; " " &amp; LEFT($AV$3, 4)), 0 ), 'Raw Data'!$P:$P,""&amp;'Raw Data'!$B$1,'Raw Data'!$D:$D,"&lt;&gt;*ithdr*",'Raw Data'!$D:$D,"&lt;&gt;*ancel*", 'Raw Data'!$H:$H,"Non*", 'Raw Data'!$J:$J,$A20)</f>
        <v>0</v>
      </c>
      <c r="X20" s="40"/>
      <c r="Y20" s="40"/>
      <c r="Z20" s="52"/>
      <c r="AA20" s="127">
        <f>SUMIFS('Raw Data'!$AI:$AI, 'Raw Data'!$AN:$AN,"&lt;=" &amp;DATE(LEFT($AV$3, 4), MONTH("1 " &amp; AA$6 &amp; " " &amp; LEFT($AV$3, 4)) + 1, 0 ), 'Raw Data'!$AN:$AN,"&gt;" &amp;DATE(LEFT($AV$3, 4), MONTH("1 " &amp; AA$6 &amp; " " &amp; LEFT($AV$3, 4)), 0 ), 'Raw Data'!$O:$O,""&amp;'Raw Data'!$B$1,'Raw Data'!$D:$D,"&lt;&gt;*ithdr*",'Raw Data'!$D:$D,"&lt;&gt;*ancel*",'Raw Data'!$P:$P,"--", 'Raw Data'!$H:$H,"Non*", 'Raw Data'!$J:$J, $A20)
+
SUMIFS('Raw Data'!$AI:$AI, 'Raw Data'!$AN:$AN, "&lt;=" &amp;DATE(LEFT($AV$3, 4), MONTH("1 " &amp; AA$6 &amp; " " &amp; LEFT($AV$3, 4)) + 1, 0 ), 'Raw Data'!$AN:$AN,"&gt;" &amp;DATE(LEFT($AV$3, 4), MONTH("1 " &amp; AA$6 &amp; " " &amp; LEFT($AV$3, 4)), 0 ), 'Raw Data'!$P:$P,""&amp;'Raw Data'!$B$1,'Raw Data'!$D:$D,"&lt;&gt;*ithdr*",'Raw Data'!$D:$D,"&lt;&gt;*ancel*", 'Raw Data'!$H:$H,"Non*", 'Raw Data'!$J:$J,$A20)</f>
        <v>0</v>
      </c>
      <c r="AB20" s="40"/>
      <c r="AC20" s="40"/>
      <c r="AD20" s="52"/>
      <c r="AE20" s="127">
        <f>SUMIFS('Raw Data'!$AI:$AI, 'Raw Data'!$AN:$AN,"&lt;=" &amp;DATE(LEFT($AV$3, 4), MONTH("1 " &amp; AE$6 &amp; " " &amp; LEFT($AV$3, 4)) + 1, 0 ), 'Raw Data'!$AN:$AN,"&gt;" &amp;DATE(LEFT($AV$3, 4), MONTH("1 " &amp; AE$6 &amp; " " &amp; LEFT($AV$3, 4)), 0 ), 'Raw Data'!$O:$O,""&amp;'Raw Data'!$B$1,'Raw Data'!$D:$D,"&lt;&gt;*ithdr*",'Raw Data'!$D:$D,"&lt;&gt;*ancel*",'Raw Data'!$P:$P,"--", 'Raw Data'!$H:$H,"Non*", 'Raw Data'!$J:$J, $A20)
+
SUMIFS('Raw Data'!$AI:$AI, 'Raw Data'!$AN:$AN, "&lt;=" &amp;DATE(LEFT($AV$3, 4), MONTH("1 " &amp; AE$6 &amp; " " &amp; LEFT($AV$3, 4)) + 1, 0 ), 'Raw Data'!$AN:$AN,"&gt;" &amp;DATE(LEFT($AV$3, 4), MONTH("1 " &amp; AE$6 &amp; " " &amp; LEFT($AV$3, 4)), 0 ), 'Raw Data'!$P:$P,""&amp;'Raw Data'!$B$1,'Raw Data'!$D:$D,"&lt;&gt;*ithdr*",'Raw Data'!$D:$D,"&lt;&gt;*ancel*", 'Raw Data'!$H:$H,"Non*", 'Raw Data'!$J:$J,$A20)</f>
        <v>0</v>
      </c>
      <c r="AF20" s="40"/>
      <c r="AG20" s="40"/>
      <c r="AH20" s="52"/>
      <c r="AI20" s="127">
        <f>SUMIFS('Raw Data'!$AI:$AI, 'Raw Data'!$AN:$AN,"&lt;=" &amp;DATE(LEFT($AV$3, 4), MONTH("1 " &amp; AI$6 &amp; " " &amp; LEFT($AV$3, 4)) + 1, 0 ), 'Raw Data'!$AN:$AN,"&gt;" &amp;DATE(LEFT($AV$3, 4), MONTH("1 " &amp; AI$6 &amp; " " &amp; LEFT($AV$3, 4)), 0 ), 'Raw Data'!$O:$O,""&amp;'Raw Data'!$B$1,'Raw Data'!$D:$D,"&lt;&gt;*ithdr*",'Raw Data'!$D:$D,"&lt;&gt;*ancel*",'Raw Data'!$P:$P,"--", 'Raw Data'!$H:$H,"Non*", 'Raw Data'!$J:$J, $A20)
+
SUMIFS('Raw Data'!$AI:$AI, 'Raw Data'!$AN:$AN, "&lt;=" &amp;DATE(LEFT($AV$3, 4), MONTH("1 " &amp; AI$6 &amp; " " &amp; LEFT($AV$3, 4)) + 1, 0 ), 'Raw Data'!$AN:$AN,"&gt;" &amp;DATE(LEFT($AV$3, 4), MONTH("1 " &amp; AI$6 &amp; " " &amp; LEFT($AV$3, 4)), 0 ), 'Raw Data'!$P:$P,""&amp;'Raw Data'!$B$1,'Raw Data'!$D:$D,"&lt;&gt;*ithdr*",'Raw Data'!$D:$D,"&lt;&gt;*ancel*", 'Raw Data'!$H:$H,"Non*", 'Raw Data'!$J:$J,$A20)</f>
        <v>0</v>
      </c>
      <c r="AJ20" s="40"/>
      <c r="AK20" s="40"/>
      <c r="AL20" s="52"/>
      <c r="AM20" s="127">
        <f>SUMIFS('Raw Data'!$AI:$AI, 'Raw Data'!$AN:$AN,"&lt;=" &amp;DATE(LEFT($AV$3, 4), MONTH("1 " &amp; AM$6 &amp; " " &amp; LEFT($AV$3, 4)) + 1, 0 ), 'Raw Data'!$AN:$AN,"&gt;" &amp;DATE(LEFT($AV$3, 4), MONTH("1 " &amp; AM$6 &amp; " " &amp; LEFT($AV$3, 4)), 0 ), 'Raw Data'!$O:$O,""&amp;'Raw Data'!$B$1,'Raw Data'!$D:$D,"&lt;&gt;*ithdr*",'Raw Data'!$D:$D,"&lt;&gt;*ancel*",'Raw Data'!$P:$P,"--", 'Raw Data'!$H:$H,"Non*", 'Raw Data'!$J:$J, $A20)
+
SUMIFS('Raw Data'!$AI:$AI, 'Raw Data'!$AN:$AN, "&lt;=" &amp;DATE(LEFT($AV$3, 4), MONTH("1 " &amp; AM$6 &amp; " " &amp; LEFT($AV$3, 4)) + 1, 0 ), 'Raw Data'!$AN:$AN,"&gt;" &amp;DATE(LEFT($AV$3, 4), MONTH("1 " &amp; AM$6 &amp; " " &amp; LEFT($AV$3, 4)), 0 ), 'Raw Data'!$P:$P,""&amp;'Raw Data'!$B$1,'Raw Data'!$D:$D,"&lt;&gt;*ithdr*",'Raw Data'!$D:$D,"&lt;&gt;*ancel*", 'Raw Data'!$H:$H,"Non*", 'Raw Data'!$J:$J,$A20)</f>
        <v>0</v>
      </c>
      <c r="AN20" s="40"/>
      <c r="AO20" s="40"/>
      <c r="AP20" s="52"/>
      <c r="AQ20" s="127">
        <f>SUMIFS('Raw Data'!$AI:$AI, 'Raw Data'!$AN:$AN,"&lt;=" &amp;DATE(LEFT($AV$3, 4), MONTH("1 " &amp; AQ$6 &amp; " " &amp; LEFT($AV$3, 4)) + 1, 0 ), 'Raw Data'!$AN:$AN,"&gt;" &amp;DATE(LEFT($AV$3, 4), MONTH("1 " &amp; AQ$6 &amp; " " &amp; LEFT($AV$3, 4)), 0 ), 'Raw Data'!$O:$O,""&amp;'Raw Data'!$B$1,'Raw Data'!$D:$D,"&lt;&gt;*ithdr*",'Raw Data'!$D:$D,"&lt;&gt;*ancel*",'Raw Data'!$P:$P,"--", 'Raw Data'!$H:$H,"Non*", 'Raw Data'!$J:$J, $A20)
+
SUMIFS('Raw Data'!$AI:$AI, 'Raw Data'!$AN:$AN, "&lt;=" &amp;DATE(LEFT($AV$3, 4), MONTH("1 " &amp; AQ$6 &amp; " " &amp; LEFT($AV$3, 4)) + 1, 0 ), 'Raw Data'!$AN:$AN,"&gt;" &amp;DATE(LEFT($AV$3, 4), MONTH("1 " &amp; AQ$6 &amp; " " &amp; LEFT($AV$3, 4)), 0 ), 'Raw Data'!$P:$P,""&amp;'Raw Data'!$B$1,'Raw Data'!$D:$D,"&lt;&gt;*ithdr*",'Raw Data'!$D:$D,"&lt;&gt;*ancel*", 'Raw Data'!$H:$H,"Non*", 'Raw Data'!$J:$J,$A20)</f>
        <v>0</v>
      </c>
      <c r="AR20" s="40"/>
      <c r="AS20" s="40"/>
      <c r="AT20" s="52"/>
      <c r="AU20" s="127">
        <f>SUMIFS('Raw Data'!$AI:$AI, 'Raw Data'!$AN:$AN,"&lt;=" &amp;DATE(MID($AV$3, 15, 4), MONTH("1 " &amp; AU$6 &amp; " " &amp; MID($AV$3, 15, 4)) + 1, 0 ), 'Raw Data'!$AN:$AN,"&gt;" &amp;DATE(MID($AV$3, 15, 4), MONTH("1 " &amp; AU$6 &amp; " " &amp; MID($AV$3, 15, 4)), 0 ), 'Raw Data'!$O:$O,""&amp;'Raw Data'!$B$1,'Raw Data'!$D:$D,"&lt;&gt;*ithdr*",'Raw Data'!$D:$D,"&lt;&gt;*ancel*",'Raw Data'!$P:$P,"--", 'Raw Data'!$H:$H,"Non*", 'Raw Data'!$J:$J, $A20)
+
SUMIFS('Raw Data'!$AI:$AI, 'Raw Data'!$AN:$AN, "&lt;=" &amp;DATE(MID($AV$3, 15, 4), MONTH("1 " &amp; AU$6 &amp; " " &amp; MID($AV$3, 15, 4)) + 1, 0 ), 'Raw Data'!$AN:$AN,"&gt;" &amp;DATE(MID($AV$3, 15, 4), MONTH("1 " &amp; AU$6 &amp; " " &amp; MID($AV$3, 15, 4)), 0 ), 'Raw Data'!$P:$P,""&amp;'Raw Data'!$B$1,'Raw Data'!$D:$D,"&lt;&gt;*ithdr*",'Raw Data'!$D:$D,"&lt;&gt;*ancel*", 'Raw Data'!$H:$H,"Non*", 'Raw Data'!$J:$J,$A20)</f>
        <v>0</v>
      </c>
      <c r="AV20" s="40"/>
      <c r="AW20" s="40"/>
      <c r="AX20" s="52"/>
      <c r="AY20" s="127">
        <f>SUMIFS('Raw Data'!$AI:$AI, 'Raw Data'!$AN:$AN,"&lt;=" &amp;DATE(MID($AV$3, 15, 4), MONTH("1 " &amp; AY$6 &amp; " " &amp; MID($AV$3, 15, 4)) + 1, 0 ), 'Raw Data'!$AN:$AN,"&gt;" &amp;DATE(MID($AV$3, 15, 4), MONTH("1 " &amp; AY$6 &amp; " " &amp; MID($AV$3, 15, 4)), 0 ), 'Raw Data'!$O:$O,""&amp;'Raw Data'!$B$1,'Raw Data'!$D:$D,"&lt;&gt;*ithdr*",'Raw Data'!$D:$D,"&lt;&gt;*ancel*",'Raw Data'!$P:$P,"--", 'Raw Data'!$H:$H,"Non*", 'Raw Data'!$J:$J, $A20)
+
SUMIFS('Raw Data'!$AI:$AI, 'Raw Data'!$AN:$AN, "&lt;=" &amp;DATE(MID($AV$3, 15, 4), MONTH("1 " &amp; AY$6 &amp; " " &amp; MID($AV$3, 15, 4)) + 1, 0 ), 'Raw Data'!$AN:$AN,"&gt;" &amp;DATE(MID($AV$3, 15, 4), MONTH("1 " &amp; AY$6 &amp; " " &amp; MID($AV$3, 15, 4)), 0 ), 'Raw Data'!$P:$P,""&amp;'Raw Data'!$B$1,'Raw Data'!$D:$D,"&lt;&gt;*ithdr*",'Raw Data'!$D:$D,"&lt;&gt;*ancel*", 'Raw Data'!$H:$H,"Non*", 'Raw Data'!$J:$J,$A20)</f>
        <v>0</v>
      </c>
      <c r="AZ20" s="40"/>
      <c r="BA20" s="40"/>
      <c r="BB20" s="52"/>
      <c r="BC20" s="127">
        <f>SUMIFS('Raw Data'!$AI:$AI, 'Raw Data'!$AN:$AN,"&lt;=" &amp;DATE(MID($AV$3, 15, 4), MONTH("1 " &amp; BC$6 &amp; " " &amp; MID($AV$3, 15, 4)) + 1, 0 ), 'Raw Data'!$AN:$AN,"&gt;" &amp;DATE(MID($AV$3, 15, 4), MONTH("1 " &amp; BC$6 &amp; " " &amp; MID($AV$3, 15, 4)), 0 ), 'Raw Data'!$O:$O,""&amp;'Raw Data'!$B$1,'Raw Data'!$D:$D,"&lt;&gt;*ithdr*",'Raw Data'!$D:$D,"&lt;&gt;*ancel*",'Raw Data'!$P:$P,"--", 'Raw Data'!$H:$H,"Non*", 'Raw Data'!$J:$J, $A20)
+
SUMIFS('Raw Data'!$AI:$AI, 'Raw Data'!$AN:$AN, "&lt;=" &amp;DATE(MID($AV$3, 15, 4), MONTH("1 " &amp; BC$6 &amp; " " &amp; MID($AV$3, 15, 4)) + 1, 0 ), 'Raw Data'!$AN:$AN,"&gt;" &amp;DATE(MID($AV$3, 15, 4), MONTH("1 " &amp; BC$6 &amp; " " &amp; MID($AV$3, 15, 4)), 0 ), 'Raw Data'!$P:$P,""&amp;'Raw Data'!$B$1,'Raw Data'!$D:$D,"&lt;&gt;*ithdr*",'Raw Data'!$D:$D,"&lt;&gt;*ancel*", 'Raw Data'!$H:$H,"Non*", 'Raw Data'!$J:$J,$A20)</f>
        <v>0</v>
      </c>
      <c r="BD20" s="40"/>
      <c r="BE20" s="40"/>
      <c r="BF20" s="45"/>
    </row>
    <row r="21" ht="12.75" customHeight="1">
      <c r="A21" s="126" t="s">
        <v>136</v>
      </c>
      <c r="B21" s="40"/>
      <c r="C21" s="40"/>
      <c r="D21" s="40"/>
      <c r="E21" s="40"/>
      <c r="F21" s="40"/>
      <c r="G21" s="40"/>
      <c r="H21" s="40"/>
      <c r="I21" s="40"/>
      <c r="J21" s="52"/>
      <c r="K21" s="127">
        <f>SUMIFS('Raw Data'!$AI:$AI, 'Raw Data'!$AN:$AN,"&lt;=" &amp;DATE(LEFT($AV$3, 4), MONTH("1 " &amp; K$6 &amp; " " &amp; LEFT($AV$3, 4)) + 1, 0 ), 'Raw Data'!$AN:$AN,"&gt;" &amp;DATE(LEFT($AV$3, 4), MONTH("1 " &amp; K$6 &amp; " " &amp; LEFT($AV$3, 4)), 0 ), 'Raw Data'!$O:$O,""&amp;'Raw Data'!$B$1,'Raw Data'!$D:$D,"&lt;&gt;*ithdr*",'Raw Data'!$D:$D,"&lt;&gt;*ancel*",'Raw Data'!$P:$P,"--", 'Raw Data'!$H:$H,"Non*", 'Raw Data'!$J:$J, $A21)
+
SUMIFS('Raw Data'!$AI:$AI, 'Raw Data'!$AN:$AN, "&lt;=" &amp;DATE(LEFT($AV$3, 4), MONTH("1 " &amp; K$6 &amp; " " &amp; LEFT($AV$3, 4)) + 1, 0 ), 'Raw Data'!$AN:$AN,"&gt;" &amp;DATE(LEFT($AV$3, 4), MONTH("1 " &amp; K$6 &amp; " " &amp; LEFT($AV$3, 4)), 0 ), 'Raw Data'!$P:$P,""&amp;'Raw Data'!$B$1,'Raw Data'!$D:$D,"&lt;&gt;*ithdr*",'Raw Data'!$D:$D,"&lt;&gt;*ancel*", 'Raw Data'!$H:$H,"Non*", 'Raw Data'!$J:$J,$A21)</f>
        <v>0</v>
      </c>
      <c r="L21" s="40"/>
      <c r="M21" s="40"/>
      <c r="N21" s="52"/>
      <c r="O21" s="127">
        <f>SUMIFS('Raw Data'!$AI:$AI, 'Raw Data'!$AN:$AN,"&lt;=" &amp;DATE(LEFT($AV$3, 4), MONTH("1 " &amp; O$6 &amp; " " &amp; LEFT($AV$3, 4)) + 1, 0 ), 'Raw Data'!$AN:$AN,"&gt;" &amp;DATE(LEFT($AV$3, 4), MONTH("1 " &amp; O$6 &amp; " " &amp; LEFT($AV$3, 4)), 0 ), 'Raw Data'!$O:$O,""&amp;'Raw Data'!$B$1,'Raw Data'!$D:$D,"&lt;&gt;*ithdr*",'Raw Data'!$D:$D,"&lt;&gt;*ancel*",'Raw Data'!$P:$P,"--", 'Raw Data'!$H:$H,"Non*", 'Raw Data'!$J:$J, $A21)
+
SUMIFS('Raw Data'!$AI:$AI, 'Raw Data'!$AN:$AN, "&lt;=" &amp;DATE(LEFT($AV$3, 4), MONTH("1 " &amp; O$6 &amp; " " &amp; LEFT($AV$3, 4)) + 1, 0 ), 'Raw Data'!$AN:$AN,"&gt;" &amp;DATE(LEFT($AV$3, 4), MONTH("1 " &amp; O$6 &amp; " " &amp; LEFT($AV$3, 4)), 0 ), 'Raw Data'!$P:$P,""&amp;'Raw Data'!$B$1,'Raw Data'!$D:$D,"&lt;&gt;*ithdr*",'Raw Data'!$D:$D,"&lt;&gt;*ancel*", 'Raw Data'!$H:$H,"Non*", 'Raw Data'!$J:$J,$A21)</f>
        <v>0</v>
      </c>
      <c r="P21" s="40"/>
      <c r="Q21" s="40"/>
      <c r="R21" s="52"/>
      <c r="S21" s="127">
        <f>SUMIFS('Raw Data'!$AI:$AI, 'Raw Data'!$AN:$AN,"&lt;=" &amp;DATE(LEFT($AV$3, 4), MONTH("1 " &amp; S$6 &amp; " " &amp; LEFT($AV$3, 4)) + 1, 0 ), 'Raw Data'!$AN:$AN,"&gt;" &amp;DATE(LEFT($AV$3, 4), MONTH("1 " &amp; S$6 &amp; " " &amp; LEFT($AV$3, 4)), 0 ), 'Raw Data'!$O:$O,""&amp;'Raw Data'!$B$1,'Raw Data'!$D:$D,"&lt;&gt;*ithdr*",'Raw Data'!$D:$D,"&lt;&gt;*ancel*",'Raw Data'!$P:$P,"--", 'Raw Data'!$H:$H,"Non*", 'Raw Data'!$J:$J, $A21)
+
SUMIFS('Raw Data'!$AI:$AI, 'Raw Data'!$AN:$AN, "&lt;=" &amp;DATE(LEFT($AV$3, 4), MONTH("1 " &amp; S$6 &amp; " " &amp; LEFT($AV$3, 4)) + 1, 0 ), 'Raw Data'!$AN:$AN,"&gt;" &amp;DATE(LEFT($AV$3, 4), MONTH("1 " &amp; S$6 &amp; " " &amp; LEFT($AV$3, 4)), 0 ), 'Raw Data'!$P:$P,""&amp;'Raw Data'!$B$1,'Raw Data'!$D:$D,"&lt;&gt;*ithdr*",'Raw Data'!$D:$D,"&lt;&gt;*ancel*", 'Raw Data'!$H:$H,"Non*", 'Raw Data'!$J:$J,$A21)</f>
        <v>0</v>
      </c>
      <c r="T21" s="40"/>
      <c r="U21" s="40"/>
      <c r="V21" s="52"/>
      <c r="W21" s="127">
        <f>SUMIFS('Raw Data'!$AI:$AI, 'Raw Data'!$AN:$AN,"&lt;=" &amp;DATE(LEFT($AV$3, 4), MONTH("1 " &amp; W$6 &amp; " " &amp; LEFT($AV$3, 4)) + 1, 0 ), 'Raw Data'!$AN:$AN,"&gt;" &amp;DATE(LEFT($AV$3, 4), MONTH("1 " &amp; W$6 &amp; " " &amp; LEFT($AV$3, 4)), 0 ), 'Raw Data'!$O:$O,""&amp;'Raw Data'!$B$1,'Raw Data'!$D:$D,"&lt;&gt;*ithdr*",'Raw Data'!$D:$D,"&lt;&gt;*ancel*",'Raw Data'!$P:$P,"--", 'Raw Data'!$H:$H,"Non*", 'Raw Data'!$J:$J, $A21)
+
SUMIFS('Raw Data'!$AI:$AI, 'Raw Data'!$AN:$AN, "&lt;=" &amp;DATE(LEFT($AV$3, 4), MONTH("1 " &amp; W$6 &amp; " " &amp; LEFT($AV$3, 4)) + 1, 0 ), 'Raw Data'!$AN:$AN,"&gt;" &amp;DATE(LEFT($AV$3, 4), MONTH("1 " &amp; W$6 &amp; " " &amp; LEFT($AV$3, 4)), 0 ), 'Raw Data'!$P:$P,""&amp;'Raw Data'!$B$1,'Raw Data'!$D:$D,"&lt;&gt;*ithdr*",'Raw Data'!$D:$D,"&lt;&gt;*ancel*", 'Raw Data'!$H:$H,"Non*", 'Raw Data'!$J:$J,$A21)</f>
        <v>0</v>
      </c>
      <c r="X21" s="40"/>
      <c r="Y21" s="40"/>
      <c r="Z21" s="52"/>
      <c r="AA21" s="127">
        <f>SUMIFS('Raw Data'!$AI:$AI, 'Raw Data'!$AN:$AN,"&lt;=" &amp;DATE(LEFT($AV$3, 4), MONTH("1 " &amp; AA$6 &amp; " " &amp; LEFT($AV$3, 4)) + 1, 0 ), 'Raw Data'!$AN:$AN,"&gt;" &amp;DATE(LEFT($AV$3, 4), MONTH("1 " &amp; AA$6 &amp; " " &amp; LEFT($AV$3, 4)), 0 ), 'Raw Data'!$O:$O,""&amp;'Raw Data'!$B$1,'Raw Data'!$D:$D,"&lt;&gt;*ithdr*",'Raw Data'!$D:$D,"&lt;&gt;*ancel*",'Raw Data'!$P:$P,"--", 'Raw Data'!$H:$H,"Non*", 'Raw Data'!$J:$J, $A21)
+
SUMIFS('Raw Data'!$AI:$AI, 'Raw Data'!$AN:$AN, "&lt;=" &amp;DATE(LEFT($AV$3, 4), MONTH("1 " &amp; AA$6 &amp; " " &amp; LEFT($AV$3, 4)) + 1, 0 ), 'Raw Data'!$AN:$AN,"&gt;" &amp;DATE(LEFT($AV$3, 4), MONTH("1 " &amp; AA$6 &amp; " " &amp; LEFT($AV$3, 4)), 0 ), 'Raw Data'!$P:$P,""&amp;'Raw Data'!$B$1,'Raw Data'!$D:$D,"&lt;&gt;*ithdr*",'Raw Data'!$D:$D,"&lt;&gt;*ancel*", 'Raw Data'!$H:$H,"Non*", 'Raw Data'!$J:$J,$A21)</f>
        <v>0</v>
      </c>
      <c r="AB21" s="40"/>
      <c r="AC21" s="40"/>
      <c r="AD21" s="52"/>
      <c r="AE21" s="127">
        <f>SUMIFS('Raw Data'!$AI:$AI, 'Raw Data'!$AN:$AN,"&lt;=" &amp;DATE(LEFT($AV$3, 4), MONTH("1 " &amp; AE$6 &amp; " " &amp; LEFT($AV$3, 4)) + 1, 0 ), 'Raw Data'!$AN:$AN,"&gt;" &amp;DATE(LEFT($AV$3, 4), MONTH("1 " &amp; AE$6 &amp; " " &amp; LEFT($AV$3, 4)), 0 ), 'Raw Data'!$O:$O,""&amp;'Raw Data'!$B$1,'Raw Data'!$D:$D,"&lt;&gt;*ithdr*",'Raw Data'!$D:$D,"&lt;&gt;*ancel*",'Raw Data'!$P:$P,"--", 'Raw Data'!$H:$H,"Non*", 'Raw Data'!$J:$J, $A21)
+
SUMIFS('Raw Data'!$AI:$AI, 'Raw Data'!$AN:$AN, "&lt;=" &amp;DATE(LEFT($AV$3, 4), MONTH("1 " &amp; AE$6 &amp; " " &amp; LEFT($AV$3, 4)) + 1, 0 ), 'Raw Data'!$AN:$AN,"&gt;" &amp;DATE(LEFT($AV$3, 4), MONTH("1 " &amp; AE$6 &amp; " " &amp; LEFT($AV$3, 4)), 0 ), 'Raw Data'!$P:$P,""&amp;'Raw Data'!$B$1,'Raw Data'!$D:$D,"&lt;&gt;*ithdr*",'Raw Data'!$D:$D,"&lt;&gt;*ancel*", 'Raw Data'!$H:$H,"Non*", 'Raw Data'!$J:$J,$A21)</f>
        <v>0</v>
      </c>
      <c r="AF21" s="40"/>
      <c r="AG21" s="40"/>
      <c r="AH21" s="52"/>
      <c r="AI21" s="127">
        <f>SUMIFS('Raw Data'!$AI:$AI, 'Raw Data'!$AN:$AN,"&lt;=" &amp;DATE(LEFT($AV$3, 4), MONTH("1 " &amp; AI$6 &amp; " " &amp; LEFT($AV$3, 4)) + 1, 0 ), 'Raw Data'!$AN:$AN,"&gt;" &amp;DATE(LEFT($AV$3, 4), MONTH("1 " &amp; AI$6 &amp; " " &amp; LEFT($AV$3, 4)), 0 ), 'Raw Data'!$O:$O,""&amp;'Raw Data'!$B$1,'Raw Data'!$D:$D,"&lt;&gt;*ithdr*",'Raw Data'!$D:$D,"&lt;&gt;*ancel*",'Raw Data'!$P:$P,"--", 'Raw Data'!$H:$H,"Non*", 'Raw Data'!$J:$J, $A21)
+
SUMIFS('Raw Data'!$AI:$AI, 'Raw Data'!$AN:$AN, "&lt;=" &amp;DATE(LEFT($AV$3, 4), MONTH("1 " &amp; AI$6 &amp; " " &amp; LEFT($AV$3, 4)) + 1, 0 ), 'Raw Data'!$AN:$AN,"&gt;" &amp;DATE(LEFT($AV$3, 4), MONTH("1 " &amp; AI$6 &amp; " " &amp; LEFT($AV$3, 4)), 0 ), 'Raw Data'!$P:$P,""&amp;'Raw Data'!$B$1,'Raw Data'!$D:$D,"&lt;&gt;*ithdr*",'Raw Data'!$D:$D,"&lt;&gt;*ancel*", 'Raw Data'!$H:$H,"Non*", 'Raw Data'!$J:$J,$A21)</f>
        <v>0</v>
      </c>
      <c r="AJ21" s="40"/>
      <c r="AK21" s="40"/>
      <c r="AL21" s="52"/>
      <c r="AM21" s="127">
        <f>SUMIFS('Raw Data'!$AI:$AI, 'Raw Data'!$AN:$AN,"&lt;=" &amp;DATE(LEFT($AV$3, 4), MONTH("1 " &amp; AM$6 &amp; " " &amp; LEFT($AV$3, 4)) + 1, 0 ), 'Raw Data'!$AN:$AN,"&gt;" &amp;DATE(LEFT($AV$3, 4), MONTH("1 " &amp; AM$6 &amp; " " &amp; LEFT($AV$3, 4)), 0 ), 'Raw Data'!$O:$O,""&amp;'Raw Data'!$B$1,'Raw Data'!$D:$D,"&lt;&gt;*ithdr*",'Raw Data'!$D:$D,"&lt;&gt;*ancel*",'Raw Data'!$P:$P,"--", 'Raw Data'!$H:$H,"Non*", 'Raw Data'!$J:$J, $A21)
+
SUMIFS('Raw Data'!$AI:$AI, 'Raw Data'!$AN:$AN, "&lt;=" &amp;DATE(LEFT($AV$3, 4), MONTH("1 " &amp; AM$6 &amp; " " &amp; LEFT($AV$3, 4)) + 1, 0 ), 'Raw Data'!$AN:$AN,"&gt;" &amp;DATE(LEFT($AV$3, 4), MONTH("1 " &amp; AM$6 &amp; " " &amp; LEFT($AV$3, 4)), 0 ), 'Raw Data'!$P:$P,""&amp;'Raw Data'!$B$1,'Raw Data'!$D:$D,"&lt;&gt;*ithdr*",'Raw Data'!$D:$D,"&lt;&gt;*ancel*", 'Raw Data'!$H:$H,"Non*", 'Raw Data'!$J:$J,$A21)</f>
        <v>0</v>
      </c>
      <c r="AN21" s="40"/>
      <c r="AO21" s="40"/>
      <c r="AP21" s="52"/>
      <c r="AQ21" s="127">
        <f>SUMIFS('Raw Data'!$AI:$AI, 'Raw Data'!$AN:$AN,"&lt;=" &amp;DATE(LEFT($AV$3, 4), MONTH("1 " &amp; AQ$6 &amp; " " &amp; LEFT($AV$3, 4)) + 1, 0 ), 'Raw Data'!$AN:$AN,"&gt;" &amp;DATE(LEFT($AV$3, 4), MONTH("1 " &amp; AQ$6 &amp; " " &amp; LEFT($AV$3, 4)), 0 ), 'Raw Data'!$O:$O,""&amp;'Raw Data'!$B$1,'Raw Data'!$D:$D,"&lt;&gt;*ithdr*",'Raw Data'!$D:$D,"&lt;&gt;*ancel*",'Raw Data'!$P:$P,"--", 'Raw Data'!$H:$H,"Non*", 'Raw Data'!$J:$J, $A21)
+
SUMIFS('Raw Data'!$AI:$AI, 'Raw Data'!$AN:$AN, "&lt;=" &amp;DATE(LEFT($AV$3, 4), MONTH("1 " &amp; AQ$6 &amp; " " &amp; LEFT($AV$3, 4)) + 1, 0 ), 'Raw Data'!$AN:$AN,"&gt;" &amp;DATE(LEFT($AV$3, 4), MONTH("1 " &amp; AQ$6 &amp; " " &amp; LEFT($AV$3, 4)), 0 ), 'Raw Data'!$P:$P,""&amp;'Raw Data'!$B$1,'Raw Data'!$D:$D,"&lt;&gt;*ithdr*",'Raw Data'!$D:$D,"&lt;&gt;*ancel*", 'Raw Data'!$H:$H,"Non*", 'Raw Data'!$J:$J,$A21)</f>
        <v>0</v>
      </c>
      <c r="AR21" s="40"/>
      <c r="AS21" s="40"/>
      <c r="AT21" s="52"/>
      <c r="AU21" s="127">
        <f>SUMIFS('Raw Data'!$AI:$AI, 'Raw Data'!$AN:$AN,"&lt;=" &amp;DATE(MID($AV$3, 15, 4), MONTH("1 " &amp; AU$6 &amp; " " &amp; MID($AV$3, 15, 4)) + 1, 0 ), 'Raw Data'!$AN:$AN,"&gt;" &amp;DATE(MID($AV$3, 15, 4), MONTH("1 " &amp; AU$6 &amp; " " &amp; MID($AV$3, 15, 4)), 0 ), 'Raw Data'!$O:$O,""&amp;'Raw Data'!$B$1,'Raw Data'!$D:$D,"&lt;&gt;*ithdr*",'Raw Data'!$D:$D,"&lt;&gt;*ancel*",'Raw Data'!$P:$P,"--", 'Raw Data'!$H:$H,"Non*", 'Raw Data'!$J:$J, $A21)
+
SUMIFS('Raw Data'!$AI:$AI, 'Raw Data'!$AN:$AN, "&lt;=" &amp;DATE(MID($AV$3, 15, 4), MONTH("1 " &amp; AU$6 &amp; " " &amp; MID($AV$3, 15, 4)) + 1, 0 ), 'Raw Data'!$AN:$AN,"&gt;" &amp;DATE(MID($AV$3, 15, 4), MONTH("1 " &amp; AU$6 &amp; " " &amp; MID($AV$3, 15, 4)), 0 ), 'Raw Data'!$P:$P,""&amp;'Raw Data'!$B$1,'Raw Data'!$D:$D,"&lt;&gt;*ithdr*",'Raw Data'!$D:$D,"&lt;&gt;*ancel*", 'Raw Data'!$H:$H,"Non*", 'Raw Data'!$J:$J,$A21)</f>
        <v>0</v>
      </c>
      <c r="AV21" s="40"/>
      <c r="AW21" s="40"/>
      <c r="AX21" s="52"/>
      <c r="AY21" s="127">
        <f>SUMIFS('Raw Data'!$AI:$AI, 'Raw Data'!$AN:$AN,"&lt;=" &amp;DATE(MID($AV$3, 15, 4), MONTH("1 " &amp; AY$6 &amp; " " &amp; MID($AV$3, 15, 4)) + 1, 0 ), 'Raw Data'!$AN:$AN,"&gt;" &amp;DATE(MID($AV$3, 15, 4), MONTH("1 " &amp; AY$6 &amp; " " &amp; MID($AV$3, 15, 4)), 0 ), 'Raw Data'!$O:$O,""&amp;'Raw Data'!$B$1,'Raw Data'!$D:$D,"&lt;&gt;*ithdr*",'Raw Data'!$D:$D,"&lt;&gt;*ancel*",'Raw Data'!$P:$P,"--", 'Raw Data'!$H:$H,"Non*", 'Raw Data'!$J:$J, $A21)
+
SUMIFS('Raw Data'!$AI:$AI, 'Raw Data'!$AN:$AN, "&lt;=" &amp;DATE(MID($AV$3, 15, 4), MONTH("1 " &amp; AY$6 &amp; " " &amp; MID($AV$3, 15, 4)) + 1, 0 ), 'Raw Data'!$AN:$AN,"&gt;" &amp;DATE(MID($AV$3, 15, 4), MONTH("1 " &amp; AY$6 &amp; " " &amp; MID($AV$3, 15, 4)), 0 ), 'Raw Data'!$P:$P,""&amp;'Raw Data'!$B$1,'Raw Data'!$D:$D,"&lt;&gt;*ithdr*",'Raw Data'!$D:$D,"&lt;&gt;*ancel*", 'Raw Data'!$H:$H,"Non*", 'Raw Data'!$J:$J,$A21)</f>
        <v>0</v>
      </c>
      <c r="AZ21" s="40"/>
      <c r="BA21" s="40"/>
      <c r="BB21" s="52"/>
      <c r="BC21" s="127">
        <f>SUMIFS('Raw Data'!$AI:$AI, 'Raw Data'!$AN:$AN,"&lt;=" &amp;DATE(MID($AV$3, 15, 4), MONTH("1 " &amp; BC$6 &amp; " " &amp; MID($AV$3, 15, 4)) + 1, 0 ), 'Raw Data'!$AN:$AN,"&gt;" &amp;DATE(MID($AV$3, 15, 4), MONTH("1 " &amp; BC$6 &amp; " " &amp; MID($AV$3, 15, 4)), 0 ), 'Raw Data'!$O:$O,""&amp;'Raw Data'!$B$1,'Raw Data'!$D:$D,"&lt;&gt;*ithdr*",'Raw Data'!$D:$D,"&lt;&gt;*ancel*",'Raw Data'!$P:$P,"--", 'Raw Data'!$H:$H,"Non*", 'Raw Data'!$J:$J, $A21)
+
SUMIFS('Raw Data'!$AI:$AI, 'Raw Data'!$AN:$AN, "&lt;=" &amp;DATE(MID($AV$3, 15, 4), MONTH("1 " &amp; BC$6 &amp; " " &amp; MID($AV$3, 15, 4)) + 1, 0 ), 'Raw Data'!$AN:$AN,"&gt;" &amp;DATE(MID($AV$3, 15, 4), MONTH("1 " &amp; BC$6 &amp; " " &amp; MID($AV$3, 15, 4)), 0 ), 'Raw Data'!$P:$P,""&amp;'Raw Data'!$B$1,'Raw Data'!$D:$D,"&lt;&gt;*ithdr*",'Raw Data'!$D:$D,"&lt;&gt;*ancel*", 'Raw Data'!$H:$H,"Non*", 'Raw Data'!$J:$J,$A21)</f>
        <v>0</v>
      </c>
      <c r="BD21" s="40"/>
      <c r="BE21" s="40"/>
      <c r="BF21" s="45"/>
    </row>
    <row r="22" ht="12.75" customHeight="1">
      <c r="A22" s="126" t="s">
        <v>138</v>
      </c>
      <c r="B22" s="40"/>
      <c r="C22" s="40"/>
      <c r="D22" s="40"/>
      <c r="E22" s="40"/>
      <c r="F22" s="40"/>
      <c r="G22" s="40"/>
      <c r="H22" s="40"/>
      <c r="I22" s="40"/>
      <c r="J22" s="52"/>
      <c r="K22" s="127">
        <f>SUMIFS('Raw Data'!$AI:$AI, 'Raw Data'!$AN:$AN,"&lt;=" &amp;DATE(LEFT($AV$3, 4), MONTH("1 " &amp; K$6 &amp; " " &amp; LEFT($AV$3, 4)) + 1, 0 ), 'Raw Data'!$AN:$AN,"&gt;" &amp;DATE(LEFT($AV$3, 4), MONTH("1 " &amp; K$6 &amp; " " &amp; LEFT($AV$3, 4)), 0 ), 'Raw Data'!$O:$O,""&amp;'Raw Data'!$B$1,'Raw Data'!$D:$D,"&lt;&gt;*ithdr*",'Raw Data'!$D:$D,"&lt;&gt;*ancel*",'Raw Data'!$P:$P,"--", 'Raw Data'!$H:$H,"Non*", 'Raw Data'!$J:$J, $A22)
+
SUMIFS('Raw Data'!$AI:$AI, 'Raw Data'!$AN:$AN, "&lt;=" &amp;DATE(LEFT($AV$3, 4), MONTH("1 " &amp; K$6 &amp; " " &amp; LEFT($AV$3, 4)) + 1, 0 ), 'Raw Data'!$AN:$AN,"&gt;" &amp;DATE(LEFT($AV$3, 4), MONTH("1 " &amp; K$6 &amp; " " &amp; LEFT($AV$3, 4)), 0 ), 'Raw Data'!$P:$P,""&amp;'Raw Data'!$B$1,'Raw Data'!$D:$D,"&lt;&gt;*ithdr*",'Raw Data'!$D:$D,"&lt;&gt;*ancel*", 'Raw Data'!$H:$H,"Non*", 'Raw Data'!$J:$J,$A22)</f>
        <v>0</v>
      </c>
      <c r="L22" s="40"/>
      <c r="M22" s="40"/>
      <c r="N22" s="52"/>
      <c r="O22" s="127">
        <f>SUMIFS('Raw Data'!$AI:$AI, 'Raw Data'!$AN:$AN,"&lt;=" &amp;DATE(LEFT($AV$3, 4), MONTH("1 " &amp; O$6 &amp; " " &amp; LEFT($AV$3, 4)) + 1, 0 ), 'Raw Data'!$AN:$AN,"&gt;" &amp;DATE(LEFT($AV$3, 4), MONTH("1 " &amp; O$6 &amp; " " &amp; LEFT($AV$3, 4)), 0 ), 'Raw Data'!$O:$O,""&amp;'Raw Data'!$B$1,'Raw Data'!$D:$D,"&lt;&gt;*ithdr*",'Raw Data'!$D:$D,"&lt;&gt;*ancel*",'Raw Data'!$P:$P,"--", 'Raw Data'!$H:$H,"Non*", 'Raw Data'!$J:$J, $A22)
+
SUMIFS('Raw Data'!$AI:$AI, 'Raw Data'!$AN:$AN, "&lt;=" &amp;DATE(LEFT($AV$3, 4), MONTH("1 " &amp; O$6 &amp; " " &amp; LEFT($AV$3, 4)) + 1, 0 ), 'Raw Data'!$AN:$AN,"&gt;" &amp;DATE(LEFT($AV$3, 4), MONTH("1 " &amp; O$6 &amp; " " &amp; LEFT($AV$3, 4)), 0 ), 'Raw Data'!$P:$P,""&amp;'Raw Data'!$B$1,'Raw Data'!$D:$D,"&lt;&gt;*ithdr*",'Raw Data'!$D:$D,"&lt;&gt;*ancel*", 'Raw Data'!$H:$H,"Non*", 'Raw Data'!$J:$J,$A22)</f>
        <v>0</v>
      </c>
      <c r="P22" s="40"/>
      <c r="Q22" s="40"/>
      <c r="R22" s="52"/>
      <c r="S22" s="127">
        <f>SUMIFS('Raw Data'!$AI:$AI, 'Raw Data'!$AN:$AN,"&lt;=" &amp;DATE(LEFT($AV$3, 4), MONTH("1 " &amp; S$6 &amp; " " &amp; LEFT($AV$3, 4)) + 1, 0 ), 'Raw Data'!$AN:$AN,"&gt;" &amp;DATE(LEFT($AV$3, 4), MONTH("1 " &amp; S$6 &amp; " " &amp; LEFT($AV$3, 4)), 0 ), 'Raw Data'!$O:$O,""&amp;'Raw Data'!$B$1,'Raw Data'!$D:$D,"&lt;&gt;*ithdr*",'Raw Data'!$D:$D,"&lt;&gt;*ancel*",'Raw Data'!$P:$P,"--", 'Raw Data'!$H:$H,"Non*", 'Raw Data'!$J:$J, $A22)
+
SUMIFS('Raw Data'!$AI:$AI, 'Raw Data'!$AN:$AN, "&lt;=" &amp;DATE(LEFT($AV$3, 4), MONTH("1 " &amp; S$6 &amp; " " &amp; LEFT($AV$3, 4)) + 1, 0 ), 'Raw Data'!$AN:$AN,"&gt;" &amp;DATE(LEFT($AV$3, 4), MONTH("1 " &amp; S$6 &amp; " " &amp; LEFT($AV$3, 4)), 0 ), 'Raw Data'!$P:$P,""&amp;'Raw Data'!$B$1,'Raw Data'!$D:$D,"&lt;&gt;*ithdr*",'Raw Data'!$D:$D,"&lt;&gt;*ancel*", 'Raw Data'!$H:$H,"Non*", 'Raw Data'!$J:$J,$A22)</f>
        <v>0</v>
      </c>
      <c r="T22" s="40"/>
      <c r="U22" s="40"/>
      <c r="V22" s="52"/>
      <c r="W22" s="127">
        <f>SUMIFS('Raw Data'!$AI:$AI, 'Raw Data'!$AN:$AN,"&lt;=" &amp;DATE(LEFT($AV$3, 4), MONTH("1 " &amp; W$6 &amp; " " &amp; LEFT($AV$3, 4)) + 1, 0 ), 'Raw Data'!$AN:$AN,"&gt;" &amp;DATE(LEFT($AV$3, 4), MONTH("1 " &amp; W$6 &amp; " " &amp; LEFT($AV$3, 4)), 0 ), 'Raw Data'!$O:$O,""&amp;'Raw Data'!$B$1,'Raw Data'!$D:$D,"&lt;&gt;*ithdr*",'Raw Data'!$D:$D,"&lt;&gt;*ancel*",'Raw Data'!$P:$P,"--", 'Raw Data'!$H:$H,"Non*", 'Raw Data'!$J:$J, $A22)
+
SUMIFS('Raw Data'!$AI:$AI, 'Raw Data'!$AN:$AN, "&lt;=" &amp;DATE(LEFT($AV$3, 4), MONTH("1 " &amp; W$6 &amp; " " &amp; LEFT($AV$3, 4)) + 1, 0 ), 'Raw Data'!$AN:$AN,"&gt;" &amp;DATE(LEFT($AV$3, 4), MONTH("1 " &amp; W$6 &amp; " " &amp; LEFT($AV$3, 4)), 0 ), 'Raw Data'!$P:$P,""&amp;'Raw Data'!$B$1,'Raw Data'!$D:$D,"&lt;&gt;*ithdr*",'Raw Data'!$D:$D,"&lt;&gt;*ancel*", 'Raw Data'!$H:$H,"Non*", 'Raw Data'!$J:$J,$A22)</f>
        <v>0</v>
      </c>
      <c r="X22" s="40"/>
      <c r="Y22" s="40"/>
      <c r="Z22" s="52"/>
      <c r="AA22" s="127">
        <f>SUMIFS('Raw Data'!$AI:$AI, 'Raw Data'!$AN:$AN,"&lt;=" &amp;DATE(LEFT($AV$3, 4), MONTH("1 " &amp; AA$6 &amp; " " &amp; LEFT($AV$3, 4)) + 1, 0 ), 'Raw Data'!$AN:$AN,"&gt;" &amp;DATE(LEFT($AV$3, 4), MONTH("1 " &amp; AA$6 &amp; " " &amp; LEFT($AV$3, 4)), 0 ), 'Raw Data'!$O:$O,""&amp;'Raw Data'!$B$1,'Raw Data'!$D:$D,"&lt;&gt;*ithdr*",'Raw Data'!$D:$D,"&lt;&gt;*ancel*",'Raw Data'!$P:$P,"--", 'Raw Data'!$H:$H,"Non*", 'Raw Data'!$J:$J, $A22)
+
SUMIFS('Raw Data'!$AI:$AI, 'Raw Data'!$AN:$AN, "&lt;=" &amp;DATE(LEFT($AV$3, 4), MONTH("1 " &amp; AA$6 &amp; " " &amp; LEFT($AV$3, 4)) + 1, 0 ), 'Raw Data'!$AN:$AN,"&gt;" &amp;DATE(LEFT($AV$3, 4), MONTH("1 " &amp; AA$6 &amp; " " &amp; LEFT($AV$3, 4)), 0 ), 'Raw Data'!$P:$P,""&amp;'Raw Data'!$B$1,'Raw Data'!$D:$D,"&lt;&gt;*ithdr*",'Raw Data'!$D:$D,"&lt;&gt;*ancel*", 'Raw Data'!$H:$H,"Non*", 'Raw Data'!$J:$J,$A22)</f>
        <v>0</v>
      </c>
      <c r="AB22" s="40"/>
      <c r="AC22" s="40"/>
      <c r="AD22" s="52"/>
      <c r="AE22" s="127">
        <f>SUMIFS('Raw Data'!$AI:$AI, 'Raw Data'!$AN:$AN,"&lt;=" &amp;DATE(LEFT($AV$3, 4), MONTH("1 " &amp; AE$6 &amp; " " &amp; LEFT($AV$3, 4)) + 1, 0 ), 'Raw Data'!$AN:$AN,"&gt;" &amp;DATE(LEFT($AV$3, 4), MONTH("1 " &amp; AE$6 &amp; " " &amp; LEFT($AV$3, 4)), 0 ), 'Raw Data'!$O:$O,""&amp;'Raw Data'!$B$1,'Raw Data'!$D:$D,"&lt;&gt;*ithdr*",'Raw Data'!$D:$D,"&lt;&gt;*ancel*",'Raw Data'!$P:$P,"--", 'Raw Data'!$H:$H,"Non*", 'Raw Data'!$J:$J, $A22)
+
SUMIFS('Raw Data'!$AI:$AI, 'Raw Data'!$AN:$AN, "&lt;=" &amp;DATE(LEFT($AV$3, 4), MONTH("1 " &amp; AE$6 &amp; " " &amp; LEFT($AV$3, 4)) + 1, 0 ), 'Raw Data'!$AN:$AN,"&gt;" &amp;DATE(LEFT($AV$3, 4), MONTH("1 " &amp; AE$6 &amp; " " &amp; LEFT($AV$3, 4)), 0 ), 'Raw Data'!$P:$P,""&amp;'Raw Data'!$B$1,'Raw Data'!$D:$D,"&lt;&gt;*ithdr*",'Raw Data'!$D:$D,"&lt;&gt;*ancel*", 'Raw Data'!$H:$H,"Non*", 'Raw Data'!$J:$J,$A22)</f>
        <v>0</v>
      </c>
      <c r="AF22" s="40"/>
      <c r="AG22" s="40"/>
      <c r="AH22" s="52"/>
      <c r="AI22" s="127">
        <f>SUMIFS('Raw Data'!$AI:$AI, 'Raw Data'!$AN:$AN,"&lt;=" &amp;DATE(LEFT($AV$3, 4), MONTH("1 " &amp; AI$6 &amp; " " &amp; LEFT($AV$3, 4)) + 1, 0 ), 'Raw Data'!$AN:$AN,"&gt;" &amp;DATE(LEFT($AV$3, 4), MONTH("1 " &amp; AI$6 &amp; " " &amp; LEFT($AV$3, 4)), 0 ), 'Raw Data'!$O:$O,""&amp;'Raw Data'!$B$1,'Raw Data'!$D:$D,"&lt;&gt;*ithdr*",'Raw Data'!$D:$D,"&lt;&gt;*ancel*",'Raw Data'!$P:$P,"--", 'Raw Data'!$H:$H,"Non*", 'Raw Data'!$J:$J, $A22)
+
SUMIFS('Raw Data'!$AI:$AI, 'Raw Data'!$AN:$AN, "&lt;=" &amp;DATE(LEFT($AV$3, 4), MONTH("1 " &amp; AI$6 &amp; " " &amp; LEFT($AV$3, 4)) + 1, 0 ), 'Raw Data'!$AN:$AN,"&gt;" &amp;DATE(LEFT($AV$3, 4), MONTH("1 " &amp; AI$6 &amp; " " &amp; LEFT($AV$3, 4)), 0 ), 'Raw Data'!$P:$P,""&amp;'Raw Data'!$B$1,'Raw Data'!$D:$D,"&lt;&gt;*ithdr*",'Raw Data'!$D:$D,"&lt;&gt;*ancel*", 'Raw Data'!$H:$H,"Non*", 'Raw Data'!$J:$J,$A22)</f>
        <v>0</v>
      </c>
      <c r="AJ22" s="40"/>
      <c r="AK22" s="40"/>
      <c r="AL22" s="52"/>
      <c r="AM22" s="127">
        <f>SUMIFS('Raw Data'!$AI:$AI, 'Raw Data'!$AN:$AN,"&lt;=" &amp;DATE(LEFT($AV$3, 4), MONTH("1 " &amp; AM$6 &amp; " " &amp; LEFT($AV$3, 4)) + 1, 0 ), 'Raw Data'!$AN:$AN,"&gt;" &amp;DATE(LEFT($AV$3, 4), MONTH("1 " &amp; AM$6 &amp; " " &amp; LEFT($AV$3, 4)), 0 ), 'Raw Data'!$O:$O,""&amp;'Raw Data'!$B$1,'Raw Data'!$D:$D,"&lt;&gt;*ithdr*",'Raw Data'!$D:$D,"&lt;&gt;*ancel*",'Raw Data'!$P:$P,"--", 'Raw Data'!$H:$H,"Non*", 'Raw Data'!$J:$J, $A22)
+
SUMIFS('Raw Data'!$AI:$AI, 'Raw Data'!$AN:$AN, "&lt;=" &amp;DATE(LEFT($AV$3, 4), MONTH("1 " &amp; AM$6 &amp; " " &amp; LEFT($AV$3, 4)) + 1, 0 ), 'Raw Data'!$AN:$AN,"&gt;" &amp;DATE(LEFT($AV$3, 4), MONTH("1 " &amp; AM$6 &amp; " " &amp; LEFT($AV$3, 4)), 0 ), 'Raw Data'!$P:$P,""&amp;'Raw Data'!$B$1,'Raw Data'!$D:$D,"&lt;&gt;*ithdr*",'Raw Data'!$D:$D,"&lt;&gt;*ancel*", 'Raw Data'!$H:$H,"Non*", 'Raw Data'!$J:$J,$A22)</f>
        <v>0</v>
      </c>
      <c r="AN22" s="40"/>
      <c r="AO22" s="40"/>
      <c r="AP22" s="52"/>
      <c r="AQ22" s="127">
        <f>SUMIFS('Raw Data'!$AI:$AI, 'Raw Data'!$AN:$AN,"&lt;=" &amp;DATE(LEFT($AV$3, 4), MONTH("1 " &amp; AQ$6 &amp; " " &amp; LEFT($AV$3, 4)) + 1, 0 ), 'Raw Data'!$AN:$AN,"&gt;" &amp;DATE(LEFT($AV$3, 4), MONTH("1 " &amp; AQ$6 &amp; " " &amp; LEFT($AV$3, 4)), 0 ), 'Raw Data'!$O:$O,""&amp;'Raw Data'!$B$1,'Raw Data'!$D:$D,"&lt;&gt;*ithdr*",'Raw Data'!$D:$D,"&lt;&gt;*ancel*",'Raw Data'!$P:$P,"--", 'Raw Data'!$H:$H,"Non*", 'Raw Data'!$J:$J, $A22)
+
SUMIFS('Raw Data'!$AI:$AI, 'Raw Data'!$AN:$AN, "&lt;=" &amp;DATE(LEFT($AV$3, 4), MONTH("1 " &amp; AQ$6 &amp; " " &amp; LEFT($AV$3, 4)) + 1, 0 ), 'Raw Data'!$AN:$AN,"&gt;" &amp;DATE(LEFT($AV$3, 4), MONTH("1 " &amp; AQ$6 &amp; " " &amp; LEFT($AV$3, 4)), 0 ), 'Raw Data'!$P:$P,""&amp;'Raw Data'!$B$1,'Raw Data'!$D:$D,"&lt;&gt;*ithdr*",'Raw Data'!$D:$D,"&lt;&gt;*ancel*", 'Raw Data'!$H:$H,"Non*", 'Raw Data'!$J:$J,$A22)</f>
        <v>0</v>
      </c>
      <c r="AR22" s="40"/>
      <c r="AS22" s="40"/>
      <c r="AT22" s="52"/>
      <c r="AU22" s="127">
        <f>SUMIFS('Raw Data'!$AI:$AI, 'Raw Data'!$AN:$AN,"&lt;=" &amp;DATE(MID($AV$3, 15, 4), MONTH("1 " &amp; AU$6 &amp; " " &amp; MID($AV$3, 15, 4)) + 1, 0 ), 'Raw Data'!$AN:$AN,"&gt;" &amp;DATE(MID($AV$3, 15, 4), MONTH("1 " &amp; AU$6 &amp; " " &amp; MID($AV$3, 15, 4)), 0 ), 'Raw Data'!$O:$O,""&amp;'Raw Data'!$B$1,'Raw Data'!$D:$D,"&lt;&gt;*ithdr*",'Raw Data'!$D:$D,"&lt;&gt;*ancel*",'Raw Data'!$P:$P,"--", 'Raw Data'!$H:$H,"Non*", 'Raw Data'!$J:$J, $A22)
+
SUMIFS('Raw Data'!$AI:$AI, 'Raw Data'!$AN:$AN, "&lt;=" &amp;DATE(MID($AV$3, 15, 4), MONTH("1 " &amp; AU$6 &amp; " " &amp; MID($AV$3, 15, 4)) + 1, 0 ), 'Raw Data'!$AN:$AN,"&gt;" &amp;DATE(MID($AV$3, 15, 4), MONTH("1 " &amp; AU$6 &amp; " " &amp; MID($AV$3, 15, 4)), 0 ), 'Raw Data'!$P:$P,""&amp;'Raw Data'!$B$1,'Raw Data'!$D:$D,"&lt;&gt;*ithdr*",'Raw Data'!$D:$D,"&lt;&gt;*ancel*", 'Raw Data'!$H:$H,"Non*", 'Raw Data'!$J:$J,$A22)</f>
        <v>0</v>
      </c>
      <c r="AV22" s="40"/>
      <c r="AW22" s="40"/>
      <c r="AX22" s="52"/>
      <c r="AY22" s="127">
        <f>SUMIFS('Raw Data'!$AI:$AI, 'Raw Data'!$AN:$AN,"&lt;=" &amp;DATE(MID($AV$3, 15, 4), MONTH("1 " &amp; AY$6 &amp; " " &amp; MID($AV$3, 15, 4)) + 1, 0 ), 'Raw Data'!$AN:$AN,"&gt;" &amp;DATE(MID($AV$3, 15, 4), MONTH("1 " &amp; AY$6 &amp; " " &amp; MID($AV$3, 15, 4)), 0 ), 'Raw Data'!$O:$O,""&amp;'Raw Data'!$B$1,'Raw Data'!$D:$D,"&lt;&gt;*ithdr*",'Raw Data'!$D:$D,"&lt;&gt;*ancel*",'Raw Data'!$P:$P,"--", 'Raw Data'!$H:$H,"Non*", 'Raw Data'!$J:$J, $A22)
+
SUMIFS('Raw Data'!$AI:$AI, 'Raw Data'!$AN:$AN, "&lt;=" &amp;DATE(MID($AV$3, 15, 4), MONTH("1 " &amp; AY$6 &amp; " " &amp; MID($AV$3, 15, 4)) + 1, 0 ), 'Raw Data'!$AN:$AN,"&gt;" &amp;DATE(MID($AV$3, 15, 4), MONTH("1 " &amp; AY$6 &amp; " " &amp; MID($AV$3, 15, 4)), 0 ), 'Raw Data'!$P:$P,""&amp;'Raw Data'!$B$1,'Raw Data'!$D:$D,"&lt;&gt;*ithdr*",'Raw Data'!$D:$D,"&lt;&gt;*ancel*", 'Raw Data'!$H:$H,"Non*", 'Raw Data'!$J:$J,$A22)</f>
        <v>0</v>
      </c>
      <c r="AZ22" s="40"/>
      <c r="BA22" s="40"/>
      <c r="BB22" s="52"/>
      <c r="BC22" s="127">
        <f>SUMIFS('Raw Data'!$AI:$AI, 'Raw Data'!$AN:$AN,"&lt;=" &amp;DATE(MID($AV$3, 15, 4), MONTH("1 " &amp; BC$6 &amp; " " &amp; MID($AV$3, 15, 4)) + 1, 0 ), 'Raw Data'!$AN:$AN,"&gt;" &amp;DATE(MID($AV$3, 15, 4), MONTH("1 " &amp; BC$6 &amp; " " &amp; MID($AV$3, 15, 4)), 0 ), 'Raw Data'!$O:$O,""&amp;'Raw Data'!$B$1,'Raw Data'!$D:$D,"&lt;&gt;*ithdr*",'Raw Data'!$D:$D,"&lt;&gt;*ancel*",'Raw Data'!$P:$P,"--", 'Raw Data'!$H:$H,"Non*", 'Raw Data'!$J:$J, $A22)
+
SUMIFS('Raw Data'!$AI:$AI, 'Raw Data'!$AN:$AN, "&lt;=" &amp;DATE(MID($AV$3, 15, 4), MONTH("1 " &amp; BC$6 &amp; " " &amp; MID($AV$3, 15, 4)) + 1, 0 ), 'Raw Data'!$AN:$AN,"&gt;" &amp;DATE(MID($AV$3, 15, 4), MONTH("1 " &amp; BC$6 &amp; " " &amp; MID($AV$3, 15, 4)), 0 ), 'Raw Data'!$P:$P,""&amp;'Raw Data'!$B$1,'Raw Data'!$D:$D,"&lt;&gt;*ithdr*",'Raw Data'!$D:$D,"&lt;&gt;*ancel*", 'Raw Data'!$H:$H,"Non*", 'Raw Data'!$J:$J,$A22)</f>
        <v>0</v>
      </c>
      <c r="BD22" s="40"/>
      <c r="BE22" s="40"/>
      <c r="BF22" s="45"/>
    </row>
    <row r="23" ht="12.75" customHeight="1">
      <c r="A23" s="126" t="s">
        <v>140</v>
      </c>
      <c r="B23" s="40"/>
      <c r="C23" s="40"/>
      <c r="D23" s="40"/>
      <c r="E23" s="40"/>
      <c r="F23" s="40"/>
      <c r="G23" s="40"/>
      <c r="H23" s="40"/>
      <c r="I23" s="40"/>
      <c r="J23" s="52"/>
      <c r="K23" s="127">
        <f>SUMIFS('Raw Data'!$AI:$AI, 'Raw Data'!$AN:$AN,"&lt;=" &amp;DATE(LEFT($AV$3, 4), MONTH("1 " &amp; K$6 &amp; " " &amp; LEFT($AV$3, 4)) + 1, 0 ), 'Raw Data'!$AN:$AN,"&gt;" &amp;DATE(LEFT($AV$3, 4), MONTH("1 " &amp; K$6 &amp; " " &amp; LEFT($AV$3, 4)), 0 ), 'Raw Data'!$O:$O,""&amp;'Raw Data'!$B$1,'Raw Data'!$D:$D,"&lt;&gt;*ithdr*",'Raw Data'!$D:$D,"&lt;&gt;*ancel*",'Raw Data'!$P:$P,"--", 'Raw Data'!$H:$H,"Non*", 'Raw Data'!$J:$J, $A23)
+
SUMIFS('Raw Data'!$AI:$AI, 'Raw Data'!$AN:$AN, "&lt;=" &amp;DATE(LEFT($AV$3, 4), MONTH("1 " &amp; K$6 &amp; " " &amp; LEFT($AV$3, 4)) + 1, 0 ), 'Raw Data'!$AN:$AN,"&gt;" &amp;DATE(LEFT($AV$3, 4), MONTH("1 " &amp; K$6 &amp; " " &amp; LEFT($AV$3, 4)), 0 ), 'Raw Data'!$P:$P,""&amp;'Raw Data'!$B$1,'Raw Data'!$D:$D,"&lt;&gt;*ithdr*",'Raw Data'!$D:$D,"&lt;&gt;*ancel*", 'Raw Data'!$H:$H,"Non*", 'Raw Data'!$J:$J,$A23)</f>
        <v>0</v>
      </c>
      <c r="L23" s="40"/>
      <c r="M23" s="40"/>
      <c r="N23" s="52"/>
      <c r="O23" s="127">
        <f>SUMIFS('Raw Data'!$AI:$AI, 'Raw Data'!$AN:$AN,"&lt;=" &amp;DATE(LEFT($AV$3, 4), MONTH("1 " &amp; O$6 &amp; " " &amp; LEFT($AV$3, 4)) + 1, 0 ), 'Raw Data'!$AN:$AN,"&gt;" &amp;DATE(LEFT($AV$3, 4), MONTH("1 " &amp; O$6 &amp; " " &amp; LEFT($AV$3, 4)), 0 ), 'Raw Data'!$O:$O,""&amp;'Raw Data'!$B$1,'Raw Data'!$D:$D,"&lt;&gt;*ithdr*",'Raw Data'!$D:$D,"&lt;&gt;*ancel*",'Raw Data'!$P:$P,"--", 'Raw Data'!$H:$H,"Non*", 'Raw Data'!$J:$J, $A23)
+
SUMIFS('Raw Data'!$AI:$AI, 'Raw Data'!$AN:$AN, "&lt;=" &amp;DATE(LEFT($AV$3, 4), MONTH("1 " &amp; O$6 &amp; " " &amp; LEFT($AV$3, 4)) + 1, 0 ), 'Raw Data'!$AN:$AN,"&gt;" &amp;DATE(LEFT($AV$3, 4), MONTH("1 " &amp; O$6 &amp; " " &amp; LEFT($AV$3, 4)), 0 ), 'Raw Data'!$P:$P,""&amp;'Raw Data'!$B$1,'Raw Data'!$D:$D,"&lt;&gt;*ithdr*",'Raw Data'!$D:$D,"&lt;&gt;*ancel*", 'Raw Data'!$H:$H,"Non*", 'Raw Data'!$J:$J,$A23)</f>
        <v>0</v>
      </c>
      <c r="P23" s="40"/>
      <c r="Q23" s="40"/>
      <c r="R23" s="52"/>
      <c r="S23" s="127">
        <f>SUMIFS('Raw Data'!$AI:$AI, 'Raw Data'!$AN:$AN,"&lt;=" &amp;DATE(LEFT($AV$3, 4), MONTH("1 " &amp; S$6 &amp; " " &amp; LEFT($AV$3, 4)) + 1, 0 ), 'Raw Data'!$AN:$AN,"&gt;" &amp;DATE(LEFT($AV$3, 4), MONTH("1 " &amp; S$6 &amp; " " &amp; LEFT($AV$3, 4)), 0 ), 'Raw Data'!$O:$O,""&amp;'Raw Data'!$B$1,'Raw Data'!$D:$D,"&lt;&gt;*ithdr*",'Raw Data'!$D:$D,"&lt;&gt;*ancel*",'Raw Data'!$P:$P,"--", 'Raw Data'!$H:$H,"Non*", 'Raw Data'!$J:$J, $A23)
+
SUMIFS('Raw Data'!$AI:$AI, 'Raw Data'!$AN:$AN, "&lt;=" &amp;DATE(LEFT($AV$3, 4), MONTH("1 " &amp; S$6 &amp; " " &amp; LEFT($AV$3, 4)) + 1, 0 ), 'Raw Data'!$AN:$AN,"&gt;" &amp;DATE(LEFT($AV$3, 4), MONTH("1 " &amp; S$6 &amp; " " &amp; LEFT($AV$3, 4)), 0 ), 'Raw Data'!$P:$P,""&amp;'Raw Data'!$B$1,'Raw Data'!$D:$D,"&lt;&gt;*ithdr*",'Raw Data'!$D:$D,"&lt;&gt;*ancel*", 'Raw Data'!$H:$H,"Non*", 'Raw Data'!$J:$J,$A23)</f>
        <v>0</v>
      </c>
      <c r="T23" s="40"/>
      <c r="U23" s="40"/>
      <c r="V23" s="52"/>
      <c r="W23" s="127">
        <f>SUMIFS('Raw Data'!$AI:$AI, 'Raw Data'!$AN:$AN,"&lt;=" &amp;DATE(LEFT($AV$3, 4), MONTH("1 " &amp; W$6 &amp; " " &amp; LEFT($AV$3, 4)) + 1, 0 ), 'Raw Data'!$AN:$AN,"&gt;" &amp;DATE(LEFT($AV$3, 4), MONTH("1 " &amp; W$6 &amp; " " &amp; LEFT($AV$3, 4)), 0 ), 'Raw Data'!$O:$O,""&amp;'Raw Data'!$B$1,'Raw Data'!$D:$D,"&lt;&gt;*ithdr*",'Raw Data'!$D:$D,"&lt;&gt;*ancel*",'Raw Data'!$P:$P,"--", 'Raw Data'!$H:$H,"Non*", 'Raw Data'!$J:$J, $A23)
+
SUMIFS('Raw Data'!$AI:$AI, 'Raw Data'!$AN:$AN, "&lt;=" &amp;DATE(LEFT($AV$3, 4), MONTH("1 " &amp; W$6 &amp; " " &amp; LEFT($AV$3, 4)) + 1, 0 ), 'Raw Data'!$AN:$AN,"&gt;" &amp;DATE(LEFT($AV$3, 4), MONTH("1 " &amp; W$6 &amp; " " &amp; LEFT($AV$3, 4)), 0 ), 'Raw Data'!$P:$P,""&amp;'Raw Data'!$B$1,'Raw Data'!$D:$D,"&lt;&gt;*ithdr*",'Raw Data'!$D:$D,"&lt;&gt;*ancel*", 'Raw Data'!$H:$H,"Non*", 'Raw Data'!$J:$J,$A23)</f>
        <v>0</v>
      </c>
      <c r="X23" s="40"/>
      <c r="Y23" s="40"/>
      <c r="Z23" s="52"/>
      <c r="AA23" s="127">
        <f>SUMIFS('Raw Data'!$AI:$AI, 'Raw Data'!$AN:$AN,"&lt;=" &amp;DATE(LEFT($AV$3, 4), MONTH("1 " &amp; AA$6 &amp; " " &amp; LEFT($AV$3, 4)) + 1, 0 ), 'Raw Data'!$AN:$AN,"&gt;" &amp;DATE(LEFT($AV$3, 4), MONTH("1 " &amp; AA$6 &amp; " " &amp; LEFT($AV$3, 4)), 0 ), 'Raw Data'!$O:$O,""&amp;'Raw Data'!$B$1,'Raw Data'!$D:$D,"&lt;&gt;*ithdr*",'Raw Data'!$D:$D,"&lt;&gt;*ancel*",'Raw Data'!$P:$P,"--", 'Raw Data'!$H:$H,"Non*", 'Raw Data'!$J:$J, $A23)
+
SUMIFS('Raw Data'!$AI:$AI, 'Raw Data'!$AN:$AN, "&lt;=" &amp;DATE(LEFT($AV$3, 4), MONTH("1 " &amp; AA$6 &amp; " " &amp; LEFT($AV$3, 4)) + 1, 0 ), 'Raw Data'!$AN:$AN,"&gt;" &amp;DATE(LEFT($AV$3, 4), MONTH("1 " &amp; AA$6 &amp; " " &amp; LEFT($AV$3, 4)), 0 ), 'Raw Data'!$P:$P,""&amp;'Raw Data'!$B$1,'Raw Data'!$D:$D,"&lt;&gt;*ithdr*",'Raw Data'!$D:$D,"&lt;&gt;*ancel*", 'Raw Data'!$H:$H,"Non*", 'Raw Data'!$J:$J,$A23)</f>
        <v>0</v>
      </c>
      <c r="AB23" s="40"/>
      <c r="AC23" s="40"/>
      <c r="AD23" s="52"/>
      <c r="AE23" s="127">
        <f>SUMIFS('Raw Data'!$AI:$AI, 'Raw Data'!$AN:$AN,"&lt;=" &amp;DATE(LEFT($AV$3, 4), MONTH("1 " &amp; AE$6 &amp; " " &amp; LEFT($AV$3, 4)) + 1, 0 ), 'Raw Data'!$AN:$AN,"&gt;" &amp;DATE(LEFT($AV$3, 4), MONTH("1 " &amp; AE$6 &amp; " " &amp; LEFT($AV$3, 4)), 0 ), 'Raw Data'!$O:$O,""&amp;'Raw Data'!$B$1,'Raw Data'!$D:$D,"&lt;&gt;*ithdr*",'Raw Data'!$D:$D,"&lt;&gt;*ancel*",'Raw Data'!$P:$P,"--", 'Raw Data'!$H:$H,"Non*", 'Raw Data'!$J:$J, $A23)
+
SUMIFS('Raw Data'!$AI:$AI, 'Raw Data'!$AN:$AN, "&lt;=" &amp;DATE(LEFT($AV$3, 4), MONTH("1 " &amp; AE$6 &amp; " " &amp; LEFT($AV$3, 4)) + 1, 0 ), 'Raw Data'!$AN:$AN,"&gt;" &amp;DATE(LEFT($AV$3, 4), MONTH("1 " &amp; AE$6 &amp; " " &amp; LEFT($AV$3, 4)), 0 ), 'Raw Data'!$P:$P,""&amp;'Raw Data'!$B$1,'Raw Data'!$D:$D,"&lt;&gt;*ithdr*",'Raw Data'!$D:$D,"&lt;&gt;*ancel*", 'Raw Data'!$H:$H,"Non*", 'Raw Data'!$J:$J,$A23)</f>
        <v>0</v>
      </c>
      <c r="AF23" s="40"/>
      <c r="AG23" s="40"/>
      <c r="AH23" s="52"/>
      <c r="AI23" s="127">
        <f>SUMIFS('Raw Data'!$AI:$AI, 'Raw Data'!$AN:$AN,"&lt;=" &amp;DATE(LEFT($AV$3, 4), MONTH("1 " &amp; AI$6 &amp; " " &amp; LEFT($AV$3, 4)) + 1, 0 ), 'Raw Data'!$AN:$AN,"&gt;" &amp;DATE(LEFT($AV$3, 4), MONTH("1 " &amp; AI$6 &amp; " " &amp; LEFT($AV$3, 4)), 0 ), 'Raw Data'!$O:$O,""&amp;'Raw Data'!$B$1,'Raw Data'!$D:$D,"&lt;&gt;*ithdr*",'Raw Data'!$D:$D,"&lt;&gt;*ancel*",'Raw Data'!$P:$P,"--", 'Raw Data'!$H:$H,"Non*", 'Raw Data'!$J:$J, $A23)
+
SUMIFS('Raw Data'!$AI:$AI, 'Raw Data'!$AN:$AN, "&lt;=" &amp;DATE(LEFT($AV$3, 4), MONTH("1 " &amp; AI$6 &amp; " " &amp; LEFT($AV$3, 4)) + 1, 0 ), 'Raw Data'!$AN:$AN,"&gt;" &amp;DATE(LEFT($AV$3, 4), MONTH("1 " &amp; AI$6 &amp; " " &amp; LEFT($AV$3, 4)), 0 ), 'Raw Data'!$P:$P,""&amp;'Raw Data'!$B$1,'Raw Data'!$D:$D,"&lt;&gt;*ithdr*",'Raw Data'!$D:$D,"&lt;&gt;*ancel*", 'Raw Data'!$H:$H,"Non*", 'Raw Data'!$J:$J,$A23)</f>
        <v>0</v>
      </c>
      <c r="AJ23" s="40"/>
      <c r="AK23" s="40"/>
      <c r="AL23" s="52"/>
      <c r="AM23" s="127">
        <f>SUMIFS('Raw Data'!$AI:$AI, 'Raw Data'!$AN:$AN,"&lt;=" &amp;DATE(LEFT($AV$3, 4), MONTH("1 " &amp; AM$6 &amp; " " &amp; LEFT($AV$3, 4)) + 1, 0 ), 'Raw Data'!$AN:$AN,"&gt;" &amp;DATE(LEFT($AV$3, 4), MONTH("1 " &amp; AM$6 &amp; " " &amp; LEFT($AV$3, 4)), 0 ), 'Raw Data'!$O:$O,""&amp;'Raw Data'!$B$1,'Raw Data'!$D:$D,"&lt;&gt;*ithdr*",'Raw Data'!$D:$D,"&lt;&gt;*ancel*",'Raw Data'!$P:$P,"--", 'Raw Data'!$H:$H,"Non*", 'Raw Data'!$J:$J, $A23)
+
SUMIFS('Raw Data'!$AI:$AI, 'Raw Data'!$AN:$AN, "&lt;=" &amp;DATE(LEFT($AV$3, 4), MONTH("1 " &amp; AM$6 &amp; " " &amp; LEFT($AV$3, 4)) + 1, 0 ), 'Raw Data'!$AN:$AN,"&gt;" &amp;DATE(LEFT($AV$3, 4), MONTH("1 " &amp; AM$6 &amp; " " &amp; LEFT($AV$3, 4)), 0 ), 'Raw Data'!$P:$P,""&amp;'Raw Data'!$B$1,'Raw Data'!$D:$D,"&lt;&gt;*ithdr*",'Raw Data'!$D:$D,"&lt;&gt;*ancel*", 'Raw Data'!$H:$H,"Non*", 'Raw Data'!$J:$J,$A23)</f>
        <v>0</v>
      </c>
      <c r="AN23" s="40"/>
      <c r="AO23" s="40"/>
      <c r="AP23" s="52"/>
      <c r="AQ23" s="127">
        <f>SUMIFS('Raw Data'!$AI:$AI, 'Raw Data'!$AN:$AN,"&lt;=" &amp;DATE(LEFT($AV$3, 4), MONTH("1 " &amp; AQ$6 &amp; " " &amp; LEFT($AV$3, 4)) + 1, 0 ), 'Raw Data'!$AN:$AN,"&gt;" &amp;DATE(LEFT($AV$3, 4), MONTH("1 " &amp; AQ$6 &amp; " " &amp; LEFT($AV$3, 4)), 0 ), 'Raw Data'!$O:$O,""&amp;'Raw Data'!$B$1,'Raw Data'!$D:$D,"&lt;&gt;*ithdr*",'Raw Data'!$D:$D,"&lt;&gt;*ancel*",'Raw Data'!$P:$P,"--", 'Raw Data'!$H:$H,"Non*", 'Raw Data'!$J:$J, $A23)
+
SUMIFS('Raw Data'!$AI:$AI, 'Raw Data'!$AN:$AN, "&lt;=" &amp;DATE(LEFT($AV$3, 4), MONTH("1 " &amp; AQ$6 &amp; " " &amp; LEFT($AV$3, 4)) + 1, 0 ), 'Raw Data'!$AN:$AN,"&gt;" &amp;DATE(LEFT($AV$3, 4), MONTH("1 " &amp; AQ$6 &amp; " " &amp; LEFT($AV$3, 4)), 0 ), 'Raw Data'!$P:$P,""&amp;'Raw Data'!$B$1,'Raw Data'!$D:$D,"&lt;&gt;*ithdr*",'Raw Data'!$D:$D,"&lt;&gt;*ancel*", 'Raw Data'!$H:$H,"Non*", 'Raw Data'!$J:$J,$A23)</f>
        <v>0</v>
      </c>
      <c r="AR23" s="40"/>
      <c r="AS23" s="40"/>
      <c r="AT23" s="52"/>
      <c r="AU23" s="127">
        <f>SUMIFS('Raw Data'!$AI:$AI, 'Raw Data'!$AN:$AN,"&lt;=" &amp;DATE(MID($AV$3, 15, 4), MONTH("1 " &amp; AU$6 &amp; " " &amp; MID($AV$3, 15, 4)) + 1, 0 ), 'Raw Data'!$AN:$AN,"&gt;" &amp;DATE(MID($AV$3, 15, 4), MONTH("1 " &amp; AU$6 &amp; " " &amp; MID($AV$3, 15, 4)), 0 ), 'Raw Data'!$O:$O,""&amp;'Raw Data'!$B$1,'Raw Data'!$D:$D,"&lt;&gt;*ithdr*",'Raw Data'!$D:$D,"&lt;&gt;*ancel*",'Raw Data'!$P:$P,"--", 'Raw Data'!$H:$H,"Non*", 'Raw Data'!$J:$J, $A23)
+
SUMIFS('Raw Data'!$AI:$AI, 'Raw Data'!$AN:$AN, "&lt;=" &amp;DATE(MID($AV$3, 15, 4), MONTH("1 " &amp; AU$6 &amp; " " &amp; MID($AV$3, 15, 4)) + 1, 0 ), 'Raw Data'!$AN:$AN,"&gt;" &amp;DATE(MID($AV$3, 15, 4), MONTH("1 " &amp; AU$6 &amp; " " &amp; MID($AV$3, 15, 4)), 0 ), 'Raw Data'!$P:$P,""&amp;'Raw Data'!$B$1,'Raw Data'!$D:$D,"&lt;&gt;*ithdr*",'Raw Data'!$D:$D,"&lt;&gt;*ancel*", 'Raw Data'!$H:$H,"Non*", 'Raw Data'!$J:$J,$A23)</f>
        <v>0</v>
      </c>
      <c r="AV23" s="40"/>
      <c r="AW23" s="40"/>
      <c r="AX23" s="52"/>
      <c r="AY23" s="127">
        <f>SUMIFS('Raw Data'!$AI:$AI, 'Raw Data'!$AN:$AN,"&lt;=" &amp;DATE(MID($AV$3, 15, 4), MONTH("1 " &amp; AY$6 &amp; " " &amp; MID($AV$3, 15, 4)) + 1, 0 ), 'Raw Data'!$AN:$AN,"&gt;" &amp;DATE(MID($AV$3, 15, 4), MONTH("1 " &amp; AY$6 &amp; " " &amp; MID($AV$3, 15, 4)), 0 ), 'Raw Data'!$O:$O,""&amp;'Raw Data'!$B$1,'Raw Data'!$D:$D,"&lt;&gt;*ithdr*",'Raw Data'!$D:$D,"&lt;&gt;*ancel*",'Raw Data'!$P:$P,"--", 'Raw Data'!$H:$H,"Non*", 'Raw Data'!$J:$J, $A23)
+
SUMIFS('Raw Data'!$AI:$AI, 'Raw Data'!$AN:$AN, "&lt;=" &amp;DATE(MID($AV$3, 15, 4), MONTH("1 " &amp; AY$6 &amp; " " &amp; MID($AV$3, 15, 4)) + 1, 0 ), 'Raw Data'!$AN:$AN,"&gt;" &amp;DATE(MID($AV$3, 15, 4), MONTH("1 " &amp; AY$6 &amp; " " &amp; MID($AV$3, 15, 4)), 0 ), 'Raw Data'!$P:$P,""&amp;'Raw Data'!$B$1,'Raw Data'!$D:$D,"&lt;&gt;*ithdr*",'Raw Data'!$D:$D,"&lt;&gt;*ancel*", 'Raw Data'!$H:$H,"Non*", 'Raw Data'!$J:$J,$A23)</f>
        <v>0</v>
      </c>
      <c r="AZ23" s="40"/>
      <c r="BA23" s="40"/>
      <c r="BB23" s="52"/>
      <c r="BC23" s="127">
        <f>SUMIFS('Raw Data'!$AI:$AI, 'Raw Data'!$AN:$AN,"&lt;=" &amp;DATE(MID($AV$3, 15, 4), MONTH("1 " &amp; BC$6 &amp; " " &amp; MID($AV$3, 15, 4)) + 1, 0 ), 'Raw Data'!$AN:$AN,"&gt;" &amp;DATE(MID($AV$3, 15, 4), MONTH("1 " &amp; BC$6 &amp; " " &amp; MID($AV$3, 15, 4)), 0 ), 'Raw Data'!$O:$O,""&amp;'Raw Data'!$B$1,'Raw Data'!$D:$D,"&lt;&gt;*ithdr*",'Raw Data'!$D:$D,"&lt;&gt;*ancel*",'Raw Data'!$P:$P,"--", 'Raw Data'!$H:$H,"Non*", 'Raw Data'!$J:$J, $A23)
+
SUMIFS('Raw Data'!$AI:$AI, 'Raw Data'!$AN:$AN, "&lt;=" &amp;DATE(MID($AV$3, 15, 4), MONTH("1 " &amp; BC$6 &amp; " " &amp; MID($AV$3, 15, 4)) + 1, 0 ), 'Raw Data'!$AN:$AN,"&gt;" &amp;DATE(MID($AV$3, 15, 4), MONTH("1 " &amp; BC$6 &amp; " " &amp; MID($AV$3, 15, 4)), 0 ), 'Raw Data'!$P:$P,""&amp;'Raw Data'!$B$1,'Raw Data'!$D:$D,"&lt;&gt;*ithdr*",'Raw Data'!$D:$D,"&lt;&gt;*ancel*", 'Raw Data'!$H:$H,"Non*", 'Raw Data'!$J:$J,$A23)</f>
        <v>0</v>
      </c>
      <c r="BD23" s="40"/>
      <c r="BE23" s="40"/>
      <c r="BF23" s="45"/>
    </row>
    <row r="24" ht="12.75" customHeight="1">
      <c r="A24" s="126" t="s">
        <v>142</v>
      </c>
      <c r="B24" s="40"/>
      <c r="C24" s="40"/>
      <c r="D24" s="40"/>
      <c r="E24" s="40"/>
      <c r="F24" s="40"/>
      <c r="G24" s="40"/>
      <c r="H24" s="40"/>
      <c r="I24" s="40"/>
      <c r="J24" s="52"/>
      <c r="K24" s="127">
        <f>SUMIFS('Raw Data'!$AI:$AI, 'Raw Data'!$AN:$AN,"&lt;=" &amp;DATE(LEFT($AV$3, 4), MONTH("1 " &amp; K$6 &amp; " " &amp; LEFT($AV$3, 4)) + 1, 0 ), 'Raw Data'!$AN:$AN,"&gt;" &amp;DATE(LEFT($AV$3, 4), MONTH("1 " &amp; K$6 &amp; " " &amp; LEFT($AV$3, 4)), 0 ), 'Raw Data'!$O:$O,""&amp;'Raw Data'!$B$1,'Raw Data'!$D:$D,"&lt;&gt;*ithdr*",'Raw Data'!$D:$D,"&lt;&gt;*ancel*",'Raw Data'!$P:$P,"--", 'Raw Data'!$H:$H,"Non*", 'Raw Data'!$J:$J, $A24)
+
SUMIFS('Raw Data'!$AI:$AI, 'Raw Data'!$AN:$AN, "&lt;=" &amp;DATE(LEFT($AV$3, 4), MONTH("1 " &amp; K$6 &amp; " " &amp; LEFT($AV$3, 4)) + 1, 0 ), 'Raw Data'!$AN:$AN,"&gt;" &amp;DATE(LEFT($AV$3, 4), MONTH("1 " &amp; K$6 &amp; " " &amp; LEFT($AV$3, 4)), 0 ), 'Raw Data'!$P:$P,""&amp;'Raw Data'!$B$1,'Raw Data'!$D:$D,"&lt;&gt;*ithdr*",'Raw Data'!$D:$D,"&lt;&gt;*ancel*", 'Raw Data'!$H:$H,"Non*", 'Raw Data'!$J:$J,$A24)</f>
        <v>0</v>
      </c>
      <c r="L24" s="40"/>
      <c r="M24" s="40"/>
      <c r="N24" s="52"/>
      <c r="O24" s="127">
        <f>SUMIFS('Raw Data'!$AI:$AI, 'Raw Data'!$AN:$AN,"&lt;=" &amp;DATE(LEFT($AV$3, 4), MONTH("1 " &amp; O$6 &amp; " " &amp; LEFT($AV$3, 4)) + 1, 0 ), 'Raw Data'!$AN:$AN,"&gt;" &amp;DATE(LEFT($AV$3, 4), MONTH("1 " &amp; O$6 &amp; " " &amp; LEFT($AV$3, 4)), 0 ), 'Raw Data'!$O:$O,""&amp;'Raw Data'!$B$1,'Raw Data'!$D:$D,"&lt;&gt;*ithdr*",'Raw Data'!$D:$D,"&lt;&gt;*ancel*",'Raw Data'!$P:$P,"--", 'Raw Data'!$H:$H,"Non*", 'Raw Data'!$J:$J, $A24)
+
SUMIFS('Raw Data'!$AI:$AI, 'Raw Data'!$AN:$AN, "&lt;=" &amp;DATE(LEFT($AV$3, 4), MONTH("1 " &amp; O$6 &amp; " " &amp; LEFT($AV$3, 4)) + 1, 0 ), 'Raw Data'!$AN:$AN,"&gt;" &amp;DATE(LEFT($AV$3, 4), MONTH("1 " &amp; O$6 &amp; " " &amp; LEFT($AV$3, 4)), 0 ), 'Raw Data'!$P:$P,""&amp;'Raw Data'!$B$1,'Raw Data'!$D:$D,"&lt;&gt;*ithdr*",'Raw Data'!$D:$D,"&lt;&gt;*ancel*", 'Raw Data'!$H:$H,"Non*", 'Raw Data'!$J:$J,$A24)</f>
        <v>0</v>
      </c>
      <c r="P24" s="40"/>
      <c r="Q24" s="40"/>
      <c r="R24" s="52"/>
      <c r="S24" s="127">
        <f>SUMIFS('Raw Data'!$AI:$AI, 'Raw Data'!$AN:$AN,"&lt;=" &amp;DATE(LEFT($AV$3, 4), MONTH("1 " &amp; S$6 &amp; " " &amp; LEFT($AV$3, 4)) + 1, 0 ), 'Raw Data'!$AN:$AN,"&gt;" &amp;DATE(LEFT($AV$3, 4), MONTH("1 " &amp; S$6 &amp; " " &amp; LEFT($AV$3, 4)), 0 ), 'Raw Data'!$O:$O,""&amp;'Raw Data'!$B$1,'Raw Data'!$D:$D,"&lt;&gt;*ithdr*",'Raw Data'!$D:$D,"&lt;&gt;*ancel*",'Raw Data'!$P:$P,"--", 'Raw Data'!$H:$H,"Non*", 'Raw Data'!$J:$J, $A24)
+
SUMIFS('Raw Data'!$AI:$AI, 'Raw Data'!$AN:$AN, "&lt;=" &amp;DATE(LEFT($AV$3, 4), MONTH("1 " &amp; S$6 &amp; " " &amp; LEFT($AV$3, 4)) + 1, 0 ), 'Raw Data'!$AN:$AN,"&gt;" &amp;DATE(LEFT($AV$3, 4), MONTH("1 " &amp; S$6 &amp; " " &amp; LEFT($AV$3, 4)), 0 ), 'Raw Data'!$P:$P,""&amp;'Raw Data'!$B$1,'Raw Data'!$D:$D,"&lt;&gt;*ithdr*",'Raw Data'!$D:$D,"&lt;&gt;*ancel*", 'Raw Data'!$H:$H,"Non*", 'Raw Data'!$J:$J,$A24)</f>
        <v>0</v>
      </c>
      <c r="T24" s="40"/>
      <c r="U24" s="40"/>
      <c r="V24" s="52"/>
      <c r="W24" s="127">
        <f>SUMIFS('Raw Data'!$AI:$AI, 'Raw Data'!$AN:$AN,"&lt;=" &amp;DATE(LEFT($AV$3, 4), MONTH("1 " &amp; W$6 &amp; " " &amp; LEFT($AV$3, 4)) + 1, 0 ), 'Raw Data'!$AN:$AN,"&gt;" &amp;DATE(LEFT($AV$3, 4), MONTH("1 " &amp; W$6 &amp; " " &amp; LEFT($AV$3, 4)), 0 ), 'Raw Data'!$O:$O,""&amp;'Raw Data'!$B$1,'Raw Data'!$D:$D,"&lt;&gt;*ithdr*",'Raw Data'!$D:$D,"&lt;&gt;*ancel*",'Raw Data'!$P:$P,"--", 'Raw Data'!$H:$H,"Non*", 'Raw Data'!$J:$J, $A24)
+
SUMIFS('Raw Data'!$AI:$AI, 'Raw Data'!$AN:$AN, "&lt;=" &amp;DATE(LEFT($AV$3, 4), MONTH("1 " &amp; W$6 &amp; " " &amp; LEFT($AV$3, 4)) + 1, 0 ), 'Raw Data'!$AN:$AN,"&gt;" &amp;DATE(LEFT($AV$3, 4), MONTH("1 " &amp; W$6 &amp; " " &amp; LEFT($AV$3, 4)), 0 ), 'Raw Data'!$P:$P,""&amp;'Raw Data'!$B$1,'Raw Data'!$D:$D,"&lt;&gt;*ithdr*",'Raw Data'!$D:$D,"&lt;&gt;*ancel*", 'Raw Data'!$H:$H,"Non*", 'Raw Data'!$J:$J,$A24)</f>
        <v>0</v>
      </c>
      <c r="X24" s="40"/>
      <c r="Y24" s="40"/>
      <c r="Z24" s="52"/>
      <c r="AA24" s="127">
        <f>SUMIFS('Raw Data'!$AI:$AI, 'Raw Data'!$AN:$AN,"&lt;=" &amp;DATE(LEFT($AV$3, 4), MONTH("1 " &amp; AA$6 &amp; " " &amp; LEFT($AV$3, 4)) + 1, 0 ), 'Raw Data'!$AN:$AN,"&gt;" &amp;DATE(LEFT($AV$3, 4), MONTH("1 " &amp; AA$6 &amp; " " &amp; LEFT($AV$3, 4)), 0 ), 'Raw Data'!$O:$O,""&amp;'Raw Data'!$B$1,'Raw Data'!$D:$D,"&lt;&gt;*ithdr*",'Raw Data'!$D:$D,"&lt;&gt;*ancel*",'Raw Data'!$P:$P,"--", 'Raw Data'!$H:$H,"Non*", 'Raw Data'!$J:$J, $A24)
+
SUMIFS('Raw Data'!$AI:$AI, 'Raw Data'!$AN:$AN, "&lt;=" &amp;DATE(LEFT($AV$3, 4), MONTH("1 " &amp; AA$6 &amp; " " &amp; LEFT($AV$3, 4)) + 1, 0 ), 'Raw Data'!$AN:$AN,"&gt;" &amp;DATE(LEFT($AV$3, 4), MONTH("1 " &amp; AA$6 &amp; " " &amp; LEFT($AV$3, 4)), 0 ), 'Raw Data'!$P:$P,""&amp;'Raw Data'!$B$1,'Raw Data'!$D:$D,"&lt;&gt;*ithdr*",'Raw Data'!$D:$D,"&lt;&gt;*ancel*", 'Raw Data'!$H:$H,"Non*", 'Raw Data'!$J:$J,$A24)</f>
        <v>0</v>
      </c>
      <c r="AB24" s="40"/>
      <c r="AC24" s="40"/>
      <c r="AD24" s="52"/>
      <c r="AE24" s="127">
        <f>SUMIFS('Raw Data'!$AI:$AI, 'Raw Data'!$AN:$AN,"&lt;=" &amp;DATE(LEFT($AV$3, 4), MONTH("1 " &amp; AE$6 &amp; " " &amp; LEFT($AV$3, 4)) + 1, 0 ), 'Raw Data'!$AN:$AN,"&gt;" &amp;DATE(LEFT($AV$3, 4), MONTH("1 " &amp; AE$6 &amp; " " &amp; LEFT($AV$3, 4)), 0 ), 'Raw Data'!$O:$O,""&amp;'Raw Data'!$B$1,'Raw Data'!$D:$D,"&lt;&gt;*ithdr*",'Raw Data'!$D:$D,"&lt;&gt;*ancel*",'Raw Data'!$P:$P,"--", 'Raw Data'!$H:$H,"Non*", 'Raw Data'!$J:$J, $A24)
+
SUMIFS('Raw Data'!$AI:$AI, 'Raw Data'!$AN:$AN, "&lt;=" &amp;DATE(LEFT($AV$3, 4), MONTH("1 " &amp; AE$6 &amp; " " &amp; LEFT($AV$3, 4)) + 1, 0 ), 'Raw Data'!$AN:$AN,"&gt;" &amp;DATE(LEFT($AV$3, 4), MONTH("1 " &amp; AE$6 &amp; " " &amp; LEFT($AV$3, 4)), 0 ), 'Raw Data'!$P:$P,""&amp;'Raw Data'!$B$1,'Raw Data'!$D:$D,"&lt;&gt;*ithdr*",'Raw Data'!$D:$D,"&lt;&gt;*ancel*", 'Raw Data'!$H:$H,"Non*", 'Raw Data'!$J:$J,$A24)</f>
        <v>0</v>
      </c>
      <c r="AF24" s="40"/>
      <c r="AG24" s="40"/>
      <c r="AH24" s="52"/>
      <c r="AI24" s="127">
        <f>SUMIFS('Raw Data'!$AI:$AI, 'Raw Data'!$AN:$AN,"&lt;=" &amp;DATE(LEFT($AV$3, 4), MONTH("1 " &amp; AI$6 &amp; " " &amp; LEFT($AV$3, 4)) + 1, 0 ), 'Raw Data'!$AN:$AN,"&gt;" &amp;DATE(LEFT($AV$3, 4), MONTH("1 " &amp; AI$6 &amp; " " &amp; LEFT($AV$3, 4)), 0 ), 'Raw Data'!$O:$O,""&amp;'Raw Data'!$B$1,'Raw Data'!$D:$D,"&lt;&gt;*ithdr*",'Raw Data'!$D:$D,"&lt;&gt;*ancel*",'Raw Data'!$P:$P,"--", 'Raw Data'!$H:$H,"Non*", 'Raw Data'!$J:$J, $A24)
+
SUMIFS('Raw Data'!$AI:$AI, 'Raw Data'!$AN:$AN, "&lt;=" &amp;DATE(LEFT($AV$3, 4), MONTH("1 " &amp; AI$6 &amp; " " &amp; LEFT($AV$3, 4)) + 1, 0 ), 'Raw Data'!$AN:$AN,"&gt;" &amp;DATE(LEFT($AV$3, 4), MONTH("1 " &amp; AI$6 &amp; " " &amp; LEFT($AV$3, 4)), 0 ), 'Raw Data'!$P:$P,""&amp;'Raw Data'!$B$1,'Raw Data'!$D:$D,"&lt;&gt;*ithdr*",'Raw Data'!$D:$D,"&lt;&gt;*ancel*", 'Raw Data'!$H:$H,"Non*", 'Raw Data'!$J:$J,$A24)</f>
        <v>0</v>
      </c>
      <c r="AJ24" s="40"/>
      <c r="AK24" s="40"/>
      <c r="AL24" s="52"/>
      <c r="AM24" s="127">
        <f>SUMIFS('Raw Data'!$AI:$AI, 'Raw Data'!$AN:$AN,"&lt;=" &amp;DATE(LEFT($AV$3, 4), MONTH("1 " &amp; AM$6 &amp; " " &amp; LEFT($AV$3, 4)) + 1, 0 ), 'Raw Data'!$AN:$AN,"&gt;" &amp;DATE(LEFT($AV$3, 4), MONTH("1 " &amp; AM$6 &amp; " " &amp; LEFT($AV$3, 4)), 0 ), 'Raw Data'!$O:$O,""&amp;'Raw Data'!$B$1,'Raw Data'!$D:$D,"&lt;&gt;*ithdr*",'Raw Data'!$D:$D,"&lt;&gt;*ancel*",'Raw Data'!$P:$P,"--", 'Raw Data'!$H:$H,"Non*", 'Raw Data'!$J:$J, $A24)
+
SUMIFS('Raw Data'!$AI:$AI, 'Raw Data'!$AN:$AN, "&lt;=" &amp;DATE(LEFT($AV$3, 4), MONTH("1 " &amp; AM$6 &amp; " " &amp; LEFT($AV$3, 4)) + 1, 0 ), 'Raw Data'!$AN:$AN,"&gt;" &amp;DATE(LEFT($AV$3, 4), MONTH("1 " &amp; AM$6 &amp; " " &amp; LEFT($AV$3, 4)), 0 ), 'Raw Data'!$P:$P,""&amp;'Raw Data'!$B$1,'Raw Data'!$D:$D,"&lt;&gt;*ithdr*",'Raw Data'!$D:$D,"&lt;&gt;*ancel*", 'Raw Data'!$H:$H,"Non*", 'Raw Data'!$J:$J,$A24)</f>
        <v>0</v>
      </c>
      <c r="AN24" s="40"/>
      <c r="AO24" s="40"/>
      <c r="AP24" s="52"/>
      <c r="AQ24" s="127">
        <f>SUMIFS('Raw Data'!$AI:$AI, 'Raw Data'!$AN:$AN,"&lt;=" &amp;DATE(LEFT($AV$3, 4), MONTH("1 " &amp; AQ$6 &amp; " " &amp; LEFT($AV$3, 4)) + 1, 0 ), 'Raw Data'!$AN:$AN,"&gt;" &amp;DATE(LEFT($AV$3, 4), MONTH("1 " &amp; AQ$6 &amp; " " &amp; LEFT($AV$3, 4)), 0 ), 'Raw Data'!$O:$O,""&amp;'Raw Data'!$B$1,'Raw Data'!$D:$D,"&lt;&gt;*ithdr*",'Raw Data'!$D:$D,"&lt;&gt;*ancel*",'Raw Data'!$P:$P,"--", 'Raw Data'!$H:$H,"Non*", 'Raw Data'!$J:$J, $A24)
+
SUMIFS('Raw Data'!$AI:$AI, 'Raw Data'!$AN:$AN, "&lt;=" &amp;DATE(LEFT($AV$3, 4), MONTH("1 " &amp; AQ$6 &amp; " " &amp; LEFT($AV$3, 4)) + 1, 0 ), 'Raw Data'!$AN:$AN,"&gt;" &amp;DATE(LEFT($AV$3, 4), MONTH("1 " &amp; AQ$6 &amp; " " &amp; LEFT($AV$3, 4)), 0 ), 'Raw Data'!$P:$P,""&amp;'Raw Data'!$B$1,'Raw Data'!$D:$D,"&lt;&gt;*ithdr*",'Raw Data'!$D:$D,"&lt;&gt;*ancel*", 'Raw Data'!$H:$H,"Non*", 'Raw Data'!$J:$J,$A24)</f>
        <v>0</v>
      </c>
      <c r="AR24" s="40"/>
      <c r="AS24" s="40"/>
      <c r="AT24" s="52"/>
      <c r="AU24" s="127">
        <f>SUMIFS('Raw Data'!$AI:$AI, 'Raw Data'!$AN:$AN,"&lt;=" &amp;DATE(MID($AV$3, 15, 4), MONTH("1 " &amp; AU$6 &amp; " " &amp; MID($AV$3, 15, 4)) + 1, 0 ), 'Raw Data'!$AN:$AN,"&gt;" &amp;DATE(MID($AV$3, 15, 4), MONTH("1 " &amp; AU$6 &amp; " " &amp; MID($AV$3, 15, 4)), 0 ), 'Raw Data'!$O:$O,""&amp;'Raw Data'!$B$1,'Raw Data'!$D:$D,"&lt;&gt;*ithdr*",'Raw Data'!$D:$D,"&lt;&gt;*ancel*",'Raw Data'!$P:$P,"--", 'Raw Data'!$H:$H,"Non*", 'Raw Data'!$J:$J, $A24)
+
SUMIFS('Raw Data'!$AI:$AI, 'Raw Data'!$AN:$AN, "&lt;=" &amp;DATE(MID($AV$3, 15, 4), MONTH("1 " &amp; AU$6 &amp; " " &amp; MID($AV$3, 15, 4)) + 1, 0 ), 'Raw Data'!$AN:$AN,"&gt;" &amp;DATE(MID($AV$3, 15, 4), MONTH("1 " &amp; AU$6 &amp; " " &amp; MID($AV$3, 15, 4)), 0 ), 'Raw Data'!$P:$P,""&amp;'Raw Data'!$B$1,'Raw Data'!$D:$D,"&lt;&gt;*ithdr*",'Raw Data'!$D:$D,"&lt;&gt;*ancel*", 'Raw Data'!$H:$H,"Non*", 'Raw Data'!$J:$J,$A24)</f>
        <v>0</v>
      </c>
      <c r="AV24" s="40"/>
      <c r="AW24" s="40"/>
      <c r="AX24" s="52"/>
      <c r="AY24" s="127">
        <f>SUMIFS('Raw Data'!$AI:$AI, 'Raw Data'!$AN:$AN,"&lt;=" &amp;DATE(MID($AV$3, 15, 4), MONTH("1 " &amp; AY$6 &amp; " " &amp; MID($AV$3, 15, 4)) + 1, 0 ), 'Raw Data'!$AN:$AN,"&gt;" &amp;DATE(MID($AV$3, 15, 4), MONTH("1 " &amp; AY$6 &amp; " " &amp; MID($AV$3, 15, 4)), 0 ), 'Raw Data'!$O:$O,""&amp;'Raw Data'!$B$1,'Raw Data'!$D:$D,"&lt;&gt;*ithdr*",'Raw Data'!$D:$D,"&lt;&gt;*ancel*",'Raw Data'!$P:$P,"--", 'Raw Data'!$H:$H,"Non*", 'Raw Data'!$J:$J, $A24)
+
SUMIFS('Raw Data'!$AI:$AI, 'Raw Data'!$AN:$AN, "&lt;=" &amp;DATE(MID($AV$3, 15, 4), MONTH("1 " &amp; AY$6 &amp; " " &amp; MID($AV$3, 15, 4)) + 1, 0 ), 'Raw Data'!$AN:$AN,"&gt;" &amp;DATE(MID($AV$3, 15, 4), MONTH("1 " &amp; AY$6 &amp; " " &amp; MID($AV$3, 15, 4)), 0 ), 'Raw Data'!$P:$P,""&amp;'Raw Data'!$B$1,'Raw Data'!$D:$D,"&lt;&gt;*ithdr*",'Raw Data'!$D:$D,"&lt;&gt;*ancel*", 'Raw Data'!$H:$H,"Non*", 'Raw Data'!$J:$J,$A24)</f>
        <v>0</v>
      </c>
      <c r="AZ24" s="40"/>
      <c r="BA24" s="40"/>
      <c r="BB24" s="52"/>
      <c r="BC24" s="127">
        <f>SUMIFS('Raw Data'!$AI:$AI, 'Raw Data'!$AN:$AN,"&lt;=" &amp;DATE(MID($AV$3, 15, 4), MONTH("1 " &amp; BC$6 &amp; " " &amp; MID($AV$3, 15, 4)) + 1, 0 ), 'Raw Data'!$AN:$AN,"&gt;" &amp;DATE(MID($AV$3, 15, 4), MONTH("1 " &amp; BC$6 &amp; " " &amp; MID($AV$3, 15, 4)), 0 ), 'Raw Data'!$O:$O,""&amp;'Raw Data'!$B$1,'Raw Data'!$D:$D,"&lt;&gt;*ithdr*",'Raw Data'!$D:$D,"&lt;&gt;*ancel*",'Raw Data'!$P:$P,"--", 'Raw Data'!$H:$H,"Non*", 'Raw Data'!$J:$J, $A24)
+
SUMIFS('Raw Data'!$AI:$AI, 'Raw Data'!$AN:$AN, "&lt;=" &amp;DATE(MID($AV$3, 15, 4), MONTH("1 " &amp; BC$6 &amp; " " &amp; MID($AV$3, 15, 4)) + 1, 0 ), 'Raw Data'!$AN:$AN,"&gt;" &amp;DATE(MID($AV$3, 15, 4), MONTH("1 " &amp; BC$6 &amp; " " &amp; MID($AV$3, 15, 4)), 0 ), 'Raw Data'!$P:$P,""&amp;'Raw Data'!$B$1,'Raw Data'!$D:$D,"&lt;&gt;*ithdr*",'Raw Data'!$D:$D,"&lt;&gt;*ancel*", 'Raw Data'!$H:$H,"Non*", 'Raw Data'!$J:$J,$A24)</f>
        <v>0</v>
      </c>
      <c r="BD24" s="40"/>
      <c r="BE24" s="40"/>
      <c r="BF24" s="45"/>
    </row>
    <row r="25" ht="12.75" customHeight="1">
      <c r="A25" s="47" t="s">
        <v>145</v>
      </c>
      <c r="B25" s="40"/>
      <c r="C25" s="40"/>
      <c r="D25" s="40"/>
      <c r="E25" s="40"/>
      <c r="F25" s="40"/>
      <c r="G25" s="40"/>
      <c r="H25" s="40"/>
      <c r="I25" s="40"/>
      <c r="J25" s="52"/>
      <c r="K25" s="106">
        <f>SUMIFS('Raw Data'!$AI:$AI, 'Raw Data'!$AN:$AN,"&lt;=" &amp;DATE(LEFT($AV$3, 4), MONTH("1 " &amp; K$6 &amp; " " &amp; LEFT($AV$3, 4)) + 1, 0 ), 'Raw Data'!$AN:$AN,"&gt;" &amp;DATE(LEFT($AV$3, 4), MONTH("1 " &amp; K$6 &amp; " " &amp; LEFT($AV$3, 4)), 0 ), 'Raw Data'!$O:$O,""&amp;'Raw Data'!$B$1,'Raw Data'!$D:$D,"&lt;&gt;*ithdr*",'Raw Data'!$D:$D,"&lt;&gt;*ancel*",'Raw Data'!$P:$P,"--", 'Raw Data'!$I:$I, "*omplain*")
+
SUMIFS('Raw Data'!$AI:$AI, 'Raw Data'!$AN:$AN, "&lt;=" &amp;DATE(LEFT($AV$3, 4), MONTH("1 " &amp; K$6 &amp; " " &amp; LEFT($AV$3, 4)) + 1, 0 ), 'Raw Data'!$AN:$AN,"&gt;" &amp;DATE(LEFT($AV$3, 4), MONTH("1 " &amp; K$6 &amp; " " &amp; LEFT($AV$3, 4)), 0 ), 'Raw Data'!$P:$P,""&amp;'Raw Data'!$B$1,'Raw Data'!$D:$D,"&lt;&gt;*ithdr*",'Raw Data'!$D:$D,"&lt;&gt;*ancel*", 'Raw Data'!$I:$I, "*omplain*")</f>
        <v>0</v>
      </c>
      <c r="L25" s="40"/>
      <c r="M25" s="40"/>
      <c r="N25" s="52"/>
      <c r="O25" s="106">
        <f>SUMIFS('Raw Data'!$AI:$AI, 'Raw Data'!$AN:$AN,"&lt;=" &amp;DATE(LEFT($AV$3, 4), MONTH("1 " &amp; O$6 &amp; " " &amp; LEFT($AV$3, 4)) + 1, 0 ), 'Raw Data'!$AN:$AN,"&gt;" &amp;DATE(LEFT($AV$3, 4), MONTH("1 " &amp; O$6 &amp; " " &amp; LEFT($AV$3, 4)), 0 ), 'Raw Data'!$O:$O,""&amp;'Raw Data'!$B$1,'Raw Data'!$D:$D,"&lt;&gt;*ithdr*",'Raw Data'!$D:$D,"&lt;&gt;*ancel*",'Raw Data'!$P:$P,"--", 'Raw Data'!$I:$I, "*omplain*")
+
SUMIFS('Raw Data'!$AI:$AI, 'Raw Data'!$AN:$AN, "&lt;=" &amp;DATE(LEFT($AV$3, 4), MONTH("1 " &amp; O$6 &amp; " " &amp; LEFT($AV$3, 4)) + 1, 0 ), 'Raw Data'!$AN:$AN,"&gt;" &amp;DATE(LEFT($AV$3, 4), MONTH("1 " &amp; O$6 &amp; " " &amp; LEFT($AV$3, 4)), 0 ), 'Raw Data'!$P:$P,""&amp;'Raw Data'!$B$1,'Raw Data'!$D:$D,"&lt;&gt;*ithdr*",'Raw Data'!$D:$D,"&lt;&gt;*ancel*", 'Raw Data'!$I:$I, "*omplain*")</f>
        <v>0</v>
      </c>
      <c r="P25" s="40"/>
      <c r="Q25" s="40"/>
      <c r="R25" s="52"/>
      <c r="S25" s="106">
        <f>SUMIFS('Raw Data'!$AI:$AI, 'Raw Data'!$AN:$AN,"&lt;=" &amp;DATE(LEFT($AV$3, 4), MONTH("1 " &amp; S$6 &amp; " " &amp; LEFT($AV$3, 4)) + 1, 0 ), 'Raw Data'!$AN:$AN,"&gt;" &amp;DATE(LEFT($AV$3, 4), MONTH("1 " &amp; S$6 &amp; " " &amp; LEFT($AV$3, 4)), 0 ), 'Raw Data'!$O:$O,""&amp;'Raw Data'!$B$1,'Raw Data'!$D:$D,"&lt;&gt;*ithdr*",'Raw Data'!$D:$D,"&lt;&gt;*ancel*",'Raw Data'!$P:$P,"--", 'Raw Data'!$I:$I, "*omplain*")
+
SUMIFS('Raw Data'!$AI:$AI, 'Raw Data'!$AN:$AN, "&lt;=" &amp;DATE(LEFT($AV$3, 4), MONTH("1 " &amp; S$6 &amp; " " &amp; LEFT($AV$3, 4)) + 1, 0 ), 'Raw Data'!$AN:$AN,"&gt;" &amp;DATE(LEFT($AV$3, 4), MONTH("1 " &amp; S$6 &amp; " " &amp; LEFT($AV$3, 4)), 0 ), 'Raw Data'!$P:$P,""&amp;'Raw Data'!$B$1,'Raw Data'!$D:$D,"&lt;&gt;*ithdr*",'Raw Data'!$D:$D,"&lt;&gt;*ancel*", 'Raw Data'!$I:$I, "*omplain*")</f>
        <v>0</v>
      </c>
      <c r="T25" s="40"/>
      <c r="U25" s="40"/>
      <c r="V25" s="52"/>
      <c r="W25" s="106">
        <f>SUMIFS('Raw Data'!$AI:$AI, 'Raw Data'!$AN:$AN,"&lt;=" &amp;DATE(LEFT($AV$3, 4), MONTH("1 " &amp; W$6 &amp; " " &amp; LEFT($AV$3, 4)) + 1, 0 ), 'Raw Data'!$AN:$AN,"&gt;" &amp;DATE(LEFT($AV$3, 4), MONTH("1 " &amp; W$6 &amp; " " &amp; LEFT($AV$3, 4)), 0 ), 'Raw Data'!$O:$O,""&amp;'Raw Data'!$B$1,'Raw Data'!$D:$D,"&lt;&gt;*ithdr*",'Raw Data'!$D:$D,"&lt;&gt;*ancel*",'Raw Data'!$P:$P,"--", 'Raw Data'!$I:$I, "*omplain*")
+
SUMIFS('Raw Data'!$AI:$AI, 'Raw Data'!$AN:$AN, "&lt;=" &amp;DATE(LEFT($AV$3, 4), MONTH("1 " &amp; W$6 &amp; " " &amp; LEFT($AV$3, 4)) + 1, 0 ), 'Raw Data'!$AN:$AN,"&gt;" &amp;DATE(LEFT($AV$3, 4), MONTH("1 " &amp; W$6 &amp; " " &amp; LEFT($AV$3, 4)), 0 ), 'Raw Data'!$P:$P,""&amp;'Raw Data'!$B$1,'Raw Data'!$D:$D,"&lt;&gt;*ithdr*",'Raw Data'!$D:$D,"&lt;&gt;*ancel*", 'Raw Data'!$I:$I, "*omplain*")</f>
        <v>0</v>
      </c>
      <c r="X25" s="40"/>
      <c r="Y25" s="40"/>
      <c r="Z25" s="52"/>
      <c r="AA25" s="106">
        <f>SUMIFS('Raw Data'!$AI:$AI, 'Raw Data'!$AN:$AN,"&lt;=" &amp;DATE(LEFT($AV$3, 4), MONTH("1 " &amp; AA$6 &amp; " " &amp; LEFT($AV$3, 4)) + 1, 0 ), 'Raw Data'!$AN:$AN,"&gt;" &amp;DATE(LEFT($AV$3, 4), MONTH("1 " &amp; AA$6 &amp; " " &amp; LEFT($AV$3, 4)), 0 ), 'Raw Data'!$O:$O,""&amp;'Raw Data'!$B$1,'Raw Data'!$D:$D,"&lt;&gt;*ithdr*",'Raw Data'!$D:$D,"&lt;&gt;*ancel*",'Raw Data'!$P:$P,"--", 'Raw Data'!$I:$I, "*omplain*")
+
SUMIFS('Raw Data'!$AI:$AI, 'Raw Data'!$AN:$AN, "&lt;=" &amp;DATE(LEFT($AV$3, 4), MONTH("1 " &amp; AA$6 &amp; " " &amp; LEFT($AV$3, 4)) + 1, 0 ), 'Raw Data'!$AN:$AN,"&gt;" &amp;DATE(LEFT($AV$3, 4), MONTH("1 " &amp; AA$6 &amp; " " &amp; LEFT($AV$3, 4)), 0 ), 'Raw Data'!$P:$P,""&amp;'Raw Data'!$B$1,'Raw Data'!$D:$D,"&lt;&gt;*ithdr*",'Raw Data'!$D:$D,"&lt;&gt;*ancel*", 'Raw Data'!$I:$I, "*omplain*")</f>
        <v>0</v>
      </c>
      <c r="AB25" s="40"/>
      <c r="AC25" s="40"/>
      <c r="AD25" s="52"/>
      <c r="AE25" s="106">
        <f>SUMIFS('Raw Data'!$AI:$AI, 'Raw Data'!$AN:$AN,"&lt;=" &amp;DATE(LEFT($AV$3, 4), MONTH("1 " &amp; AE$6 &amp; " " &amp; LEFT($AV$3, 4)) + 1, 0 ), 'Raw Data'!$AN:$AN,"&gt;" &amp;DATE(LEFT($AV$3, 4), MONTH("1 " &amp; AE$6 &amp; " " &amp; LEFT($AV$3, 4)), 0 ), 'Raw Data'!$O:$O,""&amp;'Raw Data'!$B$1,'Raw Data'!$D:$D,"&lt;&gt;*ithdr*",'Raw Data'!$D:$D,"&lt;&gt;*ancel*",'Raw Data'!$P:$P,"--", 'Raw Data'!$I:$I, "*omplain*")
+
SUMIFS('Raw Data'!$AI:$AI, 'Raw Data'!$AN:$AN, "&lt;=" &amp;DATE(LEFT($AV$3, 4), MONTH("1 " &amp; AE$6 &amp; " " &amp; LEFT($AV$3, 4)) + 1, 0 ), 'Raw Data'!$AN:$AN,"&gt;" &amp;DATE(LEFT($AV$3, 4), MONTH("1 " &amp; AE$6 &amp; " " &amp; LEFT($AV$3, 4)), 0 ), 'Raw Data'!$P:$P,""&amp;'Raw Data'!$B$1,'Raw Data'!$D:$D,"&lt;&gt;*ithdr*",'Raw Data'!$D:$D,"&lt;&gt;*ancel*", 'Raw Data'!$I:$I, "*omplain*")</f>
        <v>0</v>
      </c>
      <c r="AF25" s="40"/>
      <c r="AG25" s="40"/>
      <c r="AH25" s="52"/>
      <c r="AI25" s="106">
        <f>SUMIFS('Raw Data'!$AI:$AI, 'Raw Data'!$AN:$AN,"&lt;=" &amp;DATE(LEFT($AV$3, 4), MONTH("1 " &amp; AI$6 &amp; " " &amp; LEFT($AV$3, 4)) + 1, 0 ), 'Raw Data'!$AN:$AN,"&gt;" &amp;DATE(LEFT($AV$3, 4), MONTH("1 " &amp; AI$6 &amp; " " &amp; LEFT($AV$3, 4)), 0 ), 'Raw Data'!$O:$O,""&amp;'Raw Data'!$B$1,'Raw Data'!$D:$D,"&lt;&gt;*ithdr*",'Raw Data'!$D:$D,"&lt;&gt;*ancel*",'Raw Data'!$P:$P,"--", 'Raw Data'!$I:$I, "*omplain*")
+
SUMIFS('Raw Data'!$AI:$AI, 'Raw Data'!$AN:$AN, "&lt;=" &amp;DATE(LEFT($AV$3, 4), MONTH("1 " &amp; AI$6 &amp; " " &amp; LEFT($AV$3, 4)) + 1, 0 ), 'Raw Data'!$AN:$AN,"&gt;" &amp;DATE(LEFT($AV$3, 4), MONTH("1 " &amp; AI$6 &amp; " " &amp; LEFT($AV$3, 4)), 0 ), 'Raw Data'!$P:$P,""&amp;'Raw Data'!$B$1,'Raw Data'!$D:$D,"&lt;&gt;*ithdr*",'Raw Data'!$D:$D,"&lt;&gt;*ancel*", 'Raw Data'!$I:$I, "*omplain*")</f>
        <v>0</v>
      </c>
      <c r="AJ25" s="40"/>
      <c r="AK25" s="40"/>
      <c r="AL25" s="52"/>
      <c r="AM25" s="106">
        <f>SUMIFS('Raw Data'!$AI:$AI, 'Raw Data'!$AN:$AN,"&lt;=" &amp;DATE(LEFT($AV$3, 4), MONTH("1 " &amp; AM$6 &amp; " " &amp; LEFT($AV$3, 4)) + 1, 0 ), 'Raw Data'!$AN:$AN,"&gt;" &amp;DATE(LEFT($AV$3, 4), MONTH("1 " &amp; AM$6 &amp; " " &amp; LEFT($AV$3, 4)), 0 ), 'Raw Data'!$O:$O,""&amp;'Raw Data'!$B$1,'Raw Data'!$D:$D,"&lt;&gt;*ithdr*",'Raw Data'!$D:$D,"&lt;&gt;*ancel*",'Raw Data'!$P:$P,"--", 'Raw Data'!$I:$I, "*omplain*")
+
SUMIFS('Raw Data'!$AI:$AI, 'Raw Data'!$AN:$AN, "&lt;=" &amp;DATE(LEFT($AV$3, 4), MONTH("1 " &amp; AM$6 &amp; " " &amp; LEFT($AV$3, 4)) + 1, 0 ), 'Raw Data'!$AN:$AN,"&gt;" &amp;DATE(LEFT($AV$3, 4), MONTH("1 " &amp; AM$6 &amp; " " &amp; LEFT($AV$3, 4)), 0 ), 'Raw Data'!$P:$P,""&amp;'Raw Data'!$B$1,'Raw Data'!$D:$D,"&lt;&gt;*ithdr*",'Raw Data'!$D:$D,"&lt;&gt;*ancel*", 'Raw Data'!$I:$I, "*omplain*")</f>
        <v>0</v>
      </c>
      <c r="AN25" s="40"/>
      <c r="AO25" s="40"/>
      <c r="AP25" s="52"/>
      <c r="AQ25" s="106">
        <f>SUMIFS('Raw Data'!$AI:$AI, 'Raw Data'!$AN:$AN,"&lt;=" &amp;DATE(LEFT($AV$3, 4), MONTH("1 " &amp; AQ$6 &amp; " " &amp; LEFT($AV$3, 4)) + 1, 0 ), 'Raw Data'!$AN:$AN,"&gt;" &amp;DATE(LEFT($AV$3, 4), MONTH("1 " &amp; AQ$6 &amp; " " &amp; LEFT($AV$3, 4)), 0 ), 'Raw Data'!$O:$O,""&amp;'Raw Data'!$B$1,'Raw Data'!$D:$D,"&lt;&gt;*ithdr*",'Raw Data'!$D:$D,"&lt;&gt;*ancel*",'Raw Data'!$P:$P,"--", 'Raw Data'!$I:$I, "*omplain*")
+
SUMIFS('Raw Data'!$AI:$AI, 'Raw Data'!$AN:$AN, "&lt;=" &amp;DATE(LEFT($AV$3, 4), MONTH("1 " &amp; AQ$6 &amp; " " &amp; LEFT($AV$3, 4)) + 1, 0 ), 'Raw Data'!$AN:$AN,"&gt;" &amp;DATE(LEFT($AV$3, 4), MONTH("1 " &amp; AQ$6 &amp; " " &amp; LEFT($AV$3, 4)), 0 ), 'Raw Data'!$P:$P,""&amp;'Raw Data'!$B$1,'Raw Data'!$D:$D,"&lt;&gt;*ithdr*",'Raw Data'!$D:$D,"&lt;&gt;*ancel*", 'Raw Data'!$I:$I, "*omplain*")</f>
        <v>0</v>
      </c>
      <c r="AR25" s="40"/>
      <c r="AS25" s="40"/>
      <c r="AT25" s="52"/>
      <c r="AU25" s="106">
        <f>SUMIFS('Raw Data'!$AI:$AI, 'Raw Data'!$AN:$AN,"&lt;=" &amp;DATE(MID($AV$3, 15, 4), MONTH("1 " &amp; AU$6 &amp; " " &amp; MID($AV$3, 15, 4)) + 1, 0 ), 'Raw Data'!$AN:$AN,"&gt;" &amp;DATE(MID($AV$3, 15, 4), MONTH("1 " &amp; AU$6 &amp; " " &amp; MID($AV$3, 15, 4)), 0 ), 'Raw Data'!$O:$O,""&amp;'Raw Data'!$B$1,'Raw Data'!$D:$D,"&lt;&gt;*ithdr*",'Raw Data'!$D:$D,"&lt;&gt;*ancel*",'Raw Data'!$P:$P,"--", 'Raw Data'!$I:$I, "*omplain*")
+
SUMIFS('Raw Data'!$AI:$AI, 'Raw Data'!$AN:$AN, "&lt;=" &amp;DATE(MID($AV$3, 15, 4), MONTH("1 " &amp; AU$6 &amp; " " &amp; MID($AV$3, 15, 4)) + 1, 0 ), 'Raw Data'!$AN:$AN,"&gt;" &amp;DATE(MID($AV$3, 15, 4), MONTH("1 " &amp; AU$6 &amp; " " &amp; MID($AV$3, 15, 4)), 0 ), 'Raw Data'!$P:$P,""&amp;'Raw Data'!$B$1,'Raw Data'!$D:$D,"&lt;&gt;*ithdr*",'Raw Data'!$D:$D,"&lt;&gt;*ancel*", 'Raw Data'!$I:$I, "*omplain*")</f>
        <v>0</v>
      </c>
      <c r="AV25" s="40"/>
      <c r="AW25" s="40"/>
      <c r="AX25" s="52"/>
      <c r="AY25" s="106">
        <f>SUMIFS('Raw Data'!$AI:$AI, 'Raw Data'!$AN:$AN,"&lt;=" &amp;DATE(MID($AV$3, 15, 4), MONTH("1 " &amp; AY$6 &amp; " " &amp; MID($AV$3, 15, 4)) + 1, 0 ), 'Raw Data'!$AN:$AN,"&gt;" &amp;DATE(MID($AV$3, 15, 4), MONTH("1 " &amp; AY$6 &amp; " " &amp; MID($AV$3, 15, 4)), 0 ), 'Raw Data'!$O:$O,""&amp;'Raw Data'!$B$1,'Raw Data'!$D:$D,"&lt;&gt;*ithdr*",'Raw Data'!$D:$D,"&lt;&gt;*ancel*",'Raw Data'!$P:$P,"--", 'Raw Data'!$I:$I, "*omplain*")
+
SUMIFS('Raw Data'!$AI:$AI, 'Raw Data'!$AN:$AN, "&lt;=" &amp;DATE(MID($AV$3, 15, 4), MONTH("1 " &amp; AY$6 &amp; " " &amp; MID($AV$3, 15, 4)) + 1, 0 ), 'Raw Data'!$AN:$AN,"&gt;" &amp;DATE(MID($AV$3, 15, 4), MONTH("1 " &amp; AY$6 &amp; " " &amp; MID($AV$3, 15, 4)), 0 ), 'Raw Data'!$P:$P,""&amp;'Raw Data'!$B$1,'Raw Data'!$D:$D,"&lt;&gt;*ithdr*",'Raw Data'!$D:$D,"&lt;&gt;*ancel*", 'Raw Data'!$I:$I, "*omplain*")</f>
        <v>0</v>
      </c>
      <c r="AZ25" s="40"/>
      <c r="BA25" s="40"/>
      <c r="BB25" s="52"/>
      <c r="BC25" s="106">
        <f>SUMIFS('Raw Data'!$AI:$AI, 'Raw Data'!$AN:$AN,"&lt;=" &amp;DATE(MID($AV$3, 15, 4), MONTH("1 " &amp; BC$6 &amp; " " &amp; MID($AV$3, 15, 4)) + 1, 0 ), 'Raw Data'!$AN:$AN,"&gt;" &amp;DATE(MID($AV$3, 15, 4), MONTH("1 " &amp; BC$6 &amp; " " &amp; MID($AV$3, 15, 4)), 0 ), 'Raw Data'!$O:$O,""&amp;'Raw Data'!$B$1,'Raw Data'!$D:$D,"&lt;&gt;*ithdr*",'Raw Data'!$D:$D,"&lt;&gt;*ancel*",'Raw Data'!$P:$P,"--", 'Raw Data'!$I:$I, "*omplain*")
+
SUMIFS('Raw Data'!$AI:$AI, 'Raw Data'!$AN:$AN, "&lt;=" &amp;DATE(MID($AV$3, 15, 4), MONTH("1 " &amp; BC$6 &amp; " " &amp; MID($AV$3, 15, 4)) + 1, 0 ), 'Raw Data'!$AN:$AN,"&gt;" &amp;DATE(MID($AV$3, 15, 4), MONTH("1 " &amp; BC$6 &amp; " " &amp; MID($AV$3, 15, 4)), 0 ), 'Raw Data'!$P:$P,""&amp;'Raw Data'!$B$1,'Raw Data'!$D:$D,"&lt;&gt;*ithdr*",'Raw Data'!$D:$D,"&lt;&gt;*ancel*", 'Raw Data'!$I:$I, "*omplain*")</f>
        <v>0</v>
      </c>
      <c r="BD25" s="40"/>
      <c r="BE25" s="40"/>
      <c r="BF25" s="45"/>
    </row>
    <row r="26" ht="12.75" customHeight="1">
      <c r="A26" s="47" t="s">
        <v>147</v>
      </c>
      <c r="B26" s="40"/>
      <c r="C26" s="40"/>
      <c r="D26" s="40"/>
      <c r="E26" s="40"/>
      <c r="F26" s="40"/>
      <c r="G26" s="40"/>
      <c r="H26" s="40"/>
      <c r="I26" s="40"/>
      <c r="J26" s="52"/>
      <c r="K26" s="106">
        <f>SUMIFS('Raw Data'!$AI:$AI, 'Raw Data'!$AN:$AN,"&lt;=" &amp;DATE(LEFT($AV$3, 4), MONTH("1 " &amp; K$6 &amp; " " &amp; LEFT($AV$3, 4)) + 1, 0 ), 'Raw Data'!$AN:$AN,"&gt;" &amp;DATE(LEFT($AV$3, 4), MONTH("1 " &amp; K$6 &amp; " " &amp; LEFT($AV$3, 4)), 0 ), 'Raw Data'!$O:$O,""&amp;'Raw Data'!$B$1,'Raw Data'!$D:$D,"&lt;&gt;*ithdr*",'Raw Data'!$D:$D,"&lt;&gt;*ancel*",'Raw Data'!$P:$P,"--", 'Raw Data'!$I:$I, "*equirement*")
+
SUMIFS('Raw Data'!$AI:$AI, 'Raw Data'!$AN:$AN, "&lt;=" &amp;DATE(LEFT($AV$3, 4), MONTH("1 " &amp; K$6 &amp; " " &amp; LEFT($AV$3, 4)) + 1, 0 ), 'Raw Data'!$AN:$AN,"&gt;" &amp;DATE(LEFT($AV$3, 4), MONTH("1 " &amp; K$6 &amp; " " &amp; LEFT($AV$3, 4)), 0 ), 'Raw Data'!$P:$P,""&amp;'Raw Data'!$B$1,'Raw Data'!$D:$D,"&lt;&gt;*ithdr*",'Raw Data'!$D:$D,"&lt;&gt;*ancel*", 'Raw Data'!$I:$I, "*equirement*")</f>
        <v>0</v>
      </c>
      <c r="L26" s="40"/>
      <c r="M26" s="40"/>
      <c r="N26" s="52"/>
      <c r="O26" s="106">
        <f>SUMIFS('Raw Data'!$AI:$AI, 'Raw Data'!$AN:$AN,"&lt;=" &amp;DATE(LEFT($AV$3, 4), MONTH("1 " &amp; O$6 &amp; " " &amp; LEFT($AV$3, 4)) + 1, 0 ), 'Raw Data'!$AN:$AN,"&gt;" &amp;DATE(LEFT($AV$3, 4), MONTH("1 " &amp; O$6 &amp; " " &amp; LEFT($AV$3, 4)), 0 ), 'Raw Data'!$O:$O,""&amp;'Raw Data'!$B$1,'Raw Data'!$D:$D,"&lt;&gt;*ithdr*",'Raw Data'!$D:$D,"&lt;&gt;*ancel*",'Raw Data'!$P:$P,"--", 'Raw Data'!$I:$I, "*equirement*")
+
SUMIFS('Raw Data'!$AI:$AI, 'Raw Data'!$AN:$AN, "&lt;=" &amp;DATE(LEFT($AV$3, 4), MONTH("1 " &amp; O$6 &amp; " " &amp; LEFT($AV$3, 4)) + 1, 0 ), 'Raw Data'!$AN:$AN,"&gt;" &amp;DATE(LEFT($AV$3, 4), MONTH("1 " &amp; O$6 &amp; " " &amp; LEFT($AV$3, 4)), 0 ), 'Raw Data'!$P:$P,""&amp;'Raw Data'!$B$1,'Raw Data'!$D:$D,"&lt;&gt;*ithdr*",'Raw Data'!$D:$D,"&lt;&gt;*ancel*", 'Raw Data'!$I:$I, "*equirement*")</f>
        <v>0</v>
      </c>
      <c r="P26" s="40"/>
      <c r="Q26" s="40"/>
      <c r="R26" s="52"/>
      <c r="S26" s="106">
        <f>SUMIFS('Raw Data'!$AI:$AI, 'Raw Data'!$AN:$AN,"&lt;=" &amp;DATE(LEFT($AV$3, 4), MONTH("1 " &amp; S$6 &amp; " " &amp; LEFT($AV$3, 4)) + 1, 0 ), 'Raw Data'!$AN:$AN,"&gt;" &amp;DATE(LEFT($AV$3, 4), MONTH("1 " &amp; S$6 &amp; " " &amp; LEFT($AV$3, 4)), 0 ), 'Raw Data'!$O:$O,""&amp;'Raw Data'!$B$1,'Raw Data'!$D:$D,"&lt;&gt;*ithdr*",'Raw Data'!$D:$D,"&lt;&gt;*ancel*",'Raw Data'!$P:$P,"--", 'Raw Data'!$I:$I, "*equirement*")
+
SUMIFS('Raw Data'!$AI:$AI, 'Raw Data'!$AN:$AN, "&lt;=" &amp;DATE(LEFT($AV$3, 4), MONTH("1 " &amp; S$6 &amp; " " &amp; LEFT($AV$3, 4)) + 1, 0 ), 'Raw Data'!$AN:$AN,"&gt;" &amp;DATE(LEFT($AV$3, 4), MONTH("1 " &amp; S$6 &amp; " " &amp; LEFT($AV$3, 4)), 0 ), 'Raw Data'!$P:$P,""&amp;'Raw Data'!$B$1,'Raw Data'!$D:$D,"&lt;&gt;*ithdr*",'Raw Data'!$D:$D,"&lt;&gt;*ancel*", 'Raw Data'!$I:$I, "*equirement*")</f>
        <v>0</v>
      </c>
      <c r="T26" s="40"/>
      <c r="U26" s="40"/>
      <c r="V26" s="52"/>
      <c r="W26" s="106">
        <f>SUMIFS('Raw Data'!$AI:$AI, 'Raw Data'!$AN:$AN,"&lt;=" &amp;DATE(LEFT($AV$3, 4), MONTH("1 " &amp; W$6 &amp; " " &amp; LEFT($AV$3, 4)) + 1, 0 ), 'Raw Data'!$AN:$AN,"&gt;" &amp;DATE(LEFT($AV$3, 4), MONTH("1 " &amp; W$6 &amp; " " &amp; LEFT($AV$3, 4)), 0 ), 'Raw Data'!$O:$O,""&amp;'Raw Data'!$B$1,'Raw Data'!$D:$D,"&lt;&gt;*ithdr*",'Raw Data'!$D:$D,"&lt;&gt;*ancel*",'Raw Data'!$P:$P,"--", 'Raw Data'!$I:$I, "*equirement*")
+
SUMIFS('Raw Data'!$AI:$AI, 'Raw Data'!$AN:$AN, "&lt;=" &amp;DATE(LEFT($AV$3, 4), MONTH("1 " &amp; W$6 &amp; " " &amp; LEFT($AV$3, 4)) + 1, 0 ), 'Raw Data'!$AN:$AN,"&gt;" &amp;DATE(LEFT($AV$3, 4), MONTH("1 " &amp; W$6 &amp; " " &amp; LEFT($AV$3, 4)), 0 ), 'Raw Data'!$P:$P,""&amp;'Raw Data'!$B$1,'Raw Data'!$D:$D,"&lt;&gt;*ithdr*",'Raw Data'!$D:$D,"&lt;&gt;*ancel*", 'Raw Data'!$I:$I, "*equirement*")</f>
        <v>0</v>
      </c>
      <c r="X26" s="40"/>
      <c r="Y26" s="40"/>
      <c r="Z26" s="52"/>
      <c r="AA26" s="106">
        <f>SUMIFS('Raw Data'!$AI:$AI, 'Raw Data'!$AN:$AN,"&lt;=" &amp;DATE(LEFT($AV$3, 4), MONTH("1 " &amp; AA$6 &amp; " " &amp; LEFT($AV$3, 4)) + 1, 0 ), 'Raw Data'!$AN:$AN,"&gt;" &amp;DATE(LEFT($AV$3, 4), MONTH("1 " &amp; AA$6 &amp; " " &amp; LEFT($AV$3, 4)), 0 ), 'Raw Data'!$O:$O,""&amp;'Raw Data'!$B$1,'Raw Data'!$D:$D,"&lt;&gt;*ithdr*",'Raw Data'!$D:$D,"&lt;&gt;*ancel*",'Raw Data'!$P:$P,"--", 'Raw Data'!$I:$I, "*equirement*")
+
SUMIFS('Raw Data'!$AI:$AI, 'Raw Data'!$AN:$AN, "&lt;=" &amp;DATE(LEFT($AV$3, 4), MONTH("1 " &amp; AA$6 &amp; " " &amp; LEFT($AV$3, 4)) + 1, 0 ), 'Raw Data'!$AN:$AN,"&gt;" &amp;DATE(LEFT($AV$3, 4), MONTH("1 " &amp; AA$6 &amp; " " &amp; LEFT($AV$3, 4)), 0 ), 'Raw Data'!$P:$P,""&amp;'Raw Data'!$B$1,'Raw Data'!$D:$D,"&lt;&gt;*ithdr*",'Raw Data'!$D:$D,"&lt;&gt;*ancel*", 'Raw Data'!$I:$I, "*equirement*")</f>
        <v>0</v>
      </c>
      <c r="AB26" s="40"/>
      <c r="AC26" s="40"/>
      <c r="AD26" s="52"/>
      <c r="AE26" s="106">
        <f>SUMIFS('Raw Data'!$AI:$AI, 'Raw Data'!$AN:$AN,"&lt;=" &amp;DATE(LEFT($AV$3, 4), MONTH("1 " &amp; AE$6 &amp; " " &amp; LEFT($AV$3, 4)) + 1, 0 ), 'Raw Data'!$AN:$AN,"&gt;" &amp;DATE(LEFT($AV$3, 4), MONTH("1 " &amp; AE$6 &amp; " " &amp; LEFT($AV$3, 4)), 0 ), 'Raw Data'!$O:$O,""&amp;'Raw Data'!$B$1,'Raw Data'!$D:$D,"&lt;&gt;*ithdr*",'Raw Data'!$D:$D,"&lt;&gt;*ancel*",'Raw Data'!$P:$P,"--", 'Raw Data'!$I:$I, "*equirement*")
+
SUMIFS('Raw Data'!$AI:$AI, 'Raw Data'!$AN:$AN, "&lt;=" &amp;DATE(LEFT($AV$3, 4), MONTH("1 " &amp; AE$6 &amp; " " &amp; LEFT($AV$3, 4)) + 1, 0 ), 'Raw Data'!$AN:$AN,"&gt;" &amp;DATE(LEFT($AV$3, 4), MONTH("1 " &amp; AE$6 &amp; " " &amp; LEFT($AV$3, 4)), 0 ), 'Raw Data'!$P:$P,""&amp;'Raw Data'!$B$1,'Raw Data'!$D:$D,"&lt;&gt;*ithdr*",'Raw Data'!$D:$D,"&lt;&gt;*ancel*", 'Raw Data'!$I:$I, "*equirement*")</f>
        <v>0</v>
      </c>
      <c r="AF26" s="40"/>
      <c r="AG26" s="40"/>
      <c r="AH26" s="52"/>
      <c r="AI26" s="106">
        <f>SUMIFS('Raw Data'!$AI:$AI, 'Raw Data'!$AN:$AN,"&lt;=" &amp;DATE(LEFT($AV$3, 4), MONTH("1 " &amp; AI$6 &amp; " " &amp; LEFT($AV$3, 4)) + 1, 0 ), 'Raw Data'!$AN:$AN,"&gt;" &amp;DATE(LEFT($AV$3, 4), MONTH("1 " &amp; AI$6 &amp; " " &amp; LEFT($AV$3, 4)), 0 ), 'Raw Data'!$O:$O,""&amp;'Raw Data'!$B$1,'Raw Data'!$D:$D,"&lt;&gt;*ithdr*",'Raw Data'!$D:$D,"&lt;&gt;*ancel*",'Raw Data'!$P:$P,"--", 'Raw Data'!$I:$I, "*equirement*")
+
SUMIFS('Raw Data'!$AI:$AI, 'Raw Data'!$AN:$AN, "&lt;=" &amp;DATE(LEFT($AV$3, 4), MONTH("1 " &amp; AI$6 &amp; " " &amp; LEFT($AV$3, 4)) + 1, 0 ), 'Raw Data'!$AN:$AN,"&gt;" &amp;DATE(LEFT($AV$3, 4), MONTH("1 " &amp; AI$6 &amp; " " &amp; LEFT($AV$3, 4)), 0 ), 'Raw Data'!$P:$P,""&amp;'Raw Data'!$B$1,'Raw Data'!$D:$D,"&lt;&gt;*ithdr*",'Raw Data'!$D:$D,"&lt;&gt;*ancel*", 'Raw Data'!$I:$I, "*equirement*")</f>
        <v>0</v>
      </c>
      <c r="AJ26" s="40"/>
      <c r="AK26" s="40"/>
      <c r="AL26" s="52"/>
      <c r="AM26" s="106">
        <f>SUMIFS('Raw Data'!$AI:$AI, 'Raw Data'!$AN:$AN,"&lt;=" &amp;DATE(LEFT($AV$3, 4), MONTH("1 " &amp; AM$6 &amp; " " &amp; LEFT($AV$3, 4)) + 1, 0 ), 'Raw Data'!$AN:$AN,"&gt;" &amp;DATE(LEFT($AV$3, 4), MONTH("1 " &amp; AM$6 &amp; " " &amp; LEFT($AV$3, 4)), 0 ), 'Raw Data'!$O:$O,""&amp;'Raw Data'!$B$1,'Raw Data'!$D:$D,"&lt;&gt;*ithdr*",'Raw Data'!$D:$D,"&lt;&gt;*ancel*",'Raw Data'!$P:$P,"--", 'Raw Data'!$I:$I, "*equirement*")
+
SUMIFS('Raw Data'!$AI:$AI, 'Raw Data'!$AN:$AN, "&lt;=" &amp;DATE(LEFT($AV$3, 4), MONTH("1 " &amp; AM$6 &amp; " " &amp; LEFT($AV$3, 4)) + 1, 0 ), 'Raw Data'!$AN:$AN,"&gt;" &amp;DATE(LEFT($AV$3, 4), MONTH("1 " &amp; AM$6 &amp; " " &amp; LEFT($AV$3, 4)), 0 ), 'Raw Data'!$P:$P,""&amp;'Raw Data'!$B$1,'Raw Data'!$D:$D,"&lt;&gt;*ithdr*",'Raw Data'!$D:$D,"&lt;&gt;*ancel*", 'Raw Data'!$I:$I, "*equirement*")</f>
        <v>0</v>
      </c>
      <c r="AN26" s="40"/>
      <c r="AO26" s="40"/>
      <c r="AP26" s="52"/>
      <c r="AQ26" s="106">
        <f>SUMIFS('Raw Data'!$AI:$AI, 'Raw Data'!$AN:$AN,"&lt;=" &amp;DATE(LEFT($AV$3, 4), MONTH("1 " &amp; AQ$6 &amp; " " &amp; LEFT($AV$3, 4)) + 1, 0 ), 'Raw Data'!$AN:$AN,"&gt;" &amp;DATE(LEFT($AV$3, 4), MONTH("1 " &amp; AQ$6 &amp; " " &amp; LEFT($AV$3, 4)), 0 ), 'Raw Data'!$O:$O,""&amp;'Raw Data'!$B$1,'Raw Data'!$D:$D,"&lt;&gt;*ithdr*",'Raw Data'!$D:$D,"&lt;&gt;*ancel*",'Raw Data'!$P:$P,"--", 'Raw Data'!$I:$I, "*equirement*")
+
SUMIFS('Raw Data'!$AI:$AI, 'Raw Data'!$AN:$AN, "&lt;=" &amp;DATE(LEFT($AV$3, 4), MONTH("1 " &amp; AQ$6 &amp; " " &amp; LEFT($AV$3, 4)) + 1, 0 ), 'Raw Data'!$AN:$AN,"&gt;" &amp;DATE(LEFT($AV$3, 4), MONTH("1 " &amp; AQ$6 &amp; " " &amp; LEFT($AV$3, 4)), 0 ), 'Raw Data'!$P:$P,""&amp;'Raw Data'!$B$1,'Raw Data'!$D:$D,"&lt;&gt;*ithdr*",'Raw Data'!$D:$D,"&lt;&gt;*ancel*", 'Raw Data'!$I:$I, "*equirement*")</f>
        <v>0</v>
      </c>
      <c r="AR26" s="40"/>
      <c r="AS26" s="40"/>
      <c r="AT26" s="52"/>
      <c r="AU26" s="106">
        <f>SUMIFS('Raw Data'!$AI:$AI, 'Raw Data'!$AN:$AN,"&lt;=" &amp;DATE(MID($AV$3, 15, 4), MONTH("1 " &amp; AU$6 &amp; " " &amp; MID($AV$3, 15, 4)) + 1, 0 ), 'Raw Data'!$AN:$AN,"&gt;" &amp;DATE(MID($AV$3, 15, 4), MONTH("1 " &amp; AU$6 &amp; " " &amp; MID($AV$3, 15, 4)), 0 ), 'Raw Data'!$O:$O,""&amp;'Raw Data'!$B$1,'Raw Data'!$D:$D,"&lt;&gt;*ithdr*",'Raw Data'!$D:$D,"&lt;&gt;*ancel*",'Raw Data'!$P:$P,"--", 'Raw Data'!$I:$I, "*equirement*")
+
SUMIFS('Raw Data'!$AI:$AI, 'Raw Data'!$AN:$AN, "&lt;=" &amp;DATE(MID($AV$3, 15, 4), MONTH("1 " &amp; AU$6 &amp; " " &amp; MID($AV$3, 15, 4)) + 1, 0 ), 'Raw Data'!$AN:$AN,"&gt;" &amp;DATE(MID($AV$3, 15, 4), MONTH("1 " &amp; AU$6 &amp; " " &amp; MID($AV$3, 15, 4)), 0 ), 'Raw Data'!$P:$P,""&amp;'Raw Data'!$B$1,'Raw Data'!$D:$D,"&lt;&gt;*ithdr*",'Raw Data'!$D:$D,"&lt;&gt;*ancel*", 'Raw Data'!$I:$I, "*equirement*")</f>
        <v>0</v>
      </c>
      <c r="AV26" s="40"/>
      <c r="AW26" s="40"/>
      <c r="AX26" s="52"/>
      <c r="AY26" s="106">
        <f>SUMIFS('Raw Data'!$AI:$AI, 'Raw Data'!$AN:$AN,"&lt;=" &amp;DATE(MID($AV$3, 15, 4), MONTH("1 " &amp; AY$6 &amp; " " &amp; MID($AV$3, 15, 4)) + 1, 0 ), 'Raw Data'!$AN:$AN,"&gt;" &amp;DATE(MID($AV$3, 15, 4), MONTH("1 " &amp; AY$6 &amp; " " &amp; MID($AV$3, 15, 4)), 0 ), 'Raw Data'!$O:$O,""&amp;'Raw Data'!$B$1,'Raw Data'!$D:$D,"&lt;&gt;*ithdr*",'Raw Data'!$D:$D,"&lt;&gt;*ancel*",'Raw Data'!$P:$P,"--", 'Raw Data'!$I:$I, "*equirement*")
+
SUMIFS('Raw Data'!$AI:$AI, 'Raw Data'!$AN:$AN, "&lt;=" &amp;DATE(MID($AV$3, 15, 4), MONTH("1 " &amp; AY$6 &amp; " " &amp; MID($AV$3, 15, 4)) + 1, 0 ), 'Raw Data'!$AN:$AN,"&gt;" &amp;DATE(MID($AV$3, 15, 4), MONTH("1 " &amp; AY$6 &amp; " " &amp; MID($AV$3, 15, 4)), 0 ), 'Raw Data'!$P:$P,""&amp;'Raw Data'!$B$1,'Raw Data'!$D:$D,"&lt;&gt;*ithdr*",'Raw Data'!$D:$D,"&lt;&gt;*ancel*", 'Raw Data'!$I:$I, "*equirement*")</f>
        <v>0</v>
      </c>
      <c r="AZ26" s="40"/>
      <c r="BA26" s="40"/>
      <c r="BB26" s="52"/>
      <c r="BC26" s="106">
        <f>SUMIFS('Raw Data'!$AI:$AI, 'Raw Data'!$AN:$AN,"&lt;=" &amp;DATE(MID($AV$3, 15, 4), MONTH("1 " &amp; BC$6 &amp; " " &amp; MID($AV$3, 15, 4)) + 1, 0 ), 'Raw Data'!$AN:$AN,"&gt;" &amp;DATE(MID($AV$3, 15, 4), MONTH("1 " &amp; BC$6 &amp; " " &amp; MID($AV$3, 15, 4)), 0 ), 'Raw Data'!$O:$O,""&amp;'Raw Data'!$B$1,'Raw Data'!$D:$D,"&lt;&gt;*ithdr*",'Raw Data'!$D:$D,"&lt;&gt;*ancel*",'Raw Data'!$P:$P,"--", 'Raw Data'!$I:$I, "*equirement*")
+
SUMIFS('Raw Data'!$AI:$AI, 'Raw Data'!$AN:$AN, "&lt;=" &amp;DATE(MID($AV$3, 15, 4), MONTH("1 " &amp; BC$6 &amp; " " &amp; MID($AV$3, 15, 4)) + 1, 0 ), 'Raw Data'!$AN:$AN,"&gt;" &amp;DATE(MID($AV$3, 15, 4), MONTH("1 " &amp; BC$6 &amp; " " &amp; MID($AV$3, 15, 4)), 0 ), 'Raw Data'!$P:$P,""&amp;'Raw Data'!$B$1,'Raw Data'!$D:$D,"&lt;&gt;*ithdr*",'Raw Data'!$D:$D,"&lt;&gt;*ancel*", 'Raw Data'!$I:$I, "*equirement*")</f>
        <v>0</v>
      </c>
      <c r="BD26" s="40"/>
      <c r="BE26" s="40"/>
      <c r="BF26" s="4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5">
    <mergeCell ref="AI8:AL8"/>
    <mergeCell ref="AM8:AP8"/>
    <mergeCell ref="AQ8:AT8"/>
    <mergeCell ref="AU8:AX8"/>
    <mergeCell ref="AY8:BB8"/>
    <mergeCell ref="BC8:BF8"/>
    <mergeCell ref="A8:J8"/>
    <mergeCell ref="K8:N8"/>
    <mergeCell ref="O8:R8"/>
    <mergeCell ref="S8:V8"/>
    <mergeCell ref="W8:Z8"/>
    <mergeCell ref="AA8:AD8"/>
    <mergeCell ref="AE8:AH8"/>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C3:J3"/>
    <mergeCell ref="A5:B5"/>
    <mergeCell ref="A6:J6"/>
    <mergeCell ref="K6:N6"/>
    <mergeCell ref="O6:R6"/>
    <mergeCell ref="S6:V6"/>
    <mergeCell ref="W6:Z6"/>
    <mergeCell ref="AI7:AL7"/>
    <mergeCell ref="AM7:AP7"/>
    <mergeCell ref="AQ7:AT7"/>
    <mergeCell ref="AU7:AX7"/>
    <mergeCell ref="AY7:BB7"/>
    <mergeCell ref="BC7:BF7"/>
    <mergeCell ref="A7:J7"/>
    <mergeCell ref="K7:N7"/>
    <mergeCell ref="O7:R7"/>
    <mergeCell ref="S7:V7"/>
    <mergeCell ref="W7:Z7"/>
    <mergeCell ref="AA7:AD7"/>
    <mergeCell ref="AE7:AH7"/>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97</v>
      </c>
      <c r="B5" s="14"/>
      <c r="C5" s="11" t="s">
        <v>98</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2.75" customHeight="1">
      <c r="A6" s="18" t="s">
        <v>10</v>
      </c>
      <c r="B6" s="20"/>
      <c r="C6" s="20"/>
      <c r="D6" s="20"/>
      <c r="E6" s="20"/>
      <c r="F6" s="20"/>
      <c r="G6" s="20"/>
      <c r="H6" s="20"/>
      <c r="I6" s="20"/>
      <c r="J6" s="24"/>
      <c r="K6" s="102" t="str">
        <f>Valuations!K6:N6</f>
        <v>April</v>
      </c>
      <c r="L6" s="103"/>
      <c r="M6" s="103"/>
      <c r="N6" s="104"/>
      <c r="O6" s="102" t="str">
        <f>Valuations!O6:R6</f>
        <v>May</v>
      </c>
      <c r="P6" s="103"/>
      <c r="Q6" s="103"/>
      <c r="R6" s="104"/>
      <c r="S6" s="102" t="str">
        <f>Valuations!S6:V6</f>
        <v>June</v>
      </c>
      <c r="T6" s="103"/>
      <c r="U6" s="103"/>
      <c r="V6" s="104"/>
      <c r="W6" s="102" t="str">
        <f>Valuations!W6:Z6</f>
        <v>July</v>
      </c>
      <c r="X6" s="103"/>
      <c r="Y6" s="103"/>
      <c r="Z6" s="104"/>
      <c r="AA6" s="102" t="str">
        <f>Valuations!AA6:AD6</f>
        <v>August</v>
      </c>
      <c r="AB6" s="103"/>
      <c r="AC6" s="103"/>
      <c r="AD6" s="104"/>
      <c r="AE6" s="102" t="str">
        <f>Valuations!AE6:AH6</f>
        <v>September</v>
      </c>
      <c r="AF6" s="103"/>
      <c r="AG6" s="103"/>
      <c r="AH6" s="104"/>
      <c r="AI6" s="102" t="str">
        <f>Valuations!AI6:AL6</f>
        <v>October</v>
      </c>
      <c r="AJ6" s="103"/>
      <c r="AK6" s="103"/>
      <c r="AL6" s="104"/>
      <c r="AM6" s="102" t="str">
        <f>Valuations!AM6:AP6</f>
        <v>November</v>
      </c>
      <c r="AN6" s="103"/>
      <c r="AO6" s="103"/>
      <c r="AP6" s="104"/>
      <c r="AQ6" s="102" t="str">
        <f>Valuations!AQ6:AT6</f>
        <v>December</v>
      </c>
      <c r="AR6" s="103"/>
      <c r="AS6" s="103"/>
      <c r="AT6" s="104"/>
      <c r="AU6" s="102" t="str">
        <f>Valuations!AU6:AX6</f>
        <v>January</v>
      </c>
      <c r="AV6" s="103"/>
      <c r="AW6" s="103"/>
      <c r="AX6" s="104"/>
      <c r="AY6" s="102" t="str">
        <f>Valuations!AY6:BB6</f>
        <v>February</v>
      </c>
      <c r="AZ6" s="103"/>
      <c r="BA6" s="103"/>
      <c r="BB6" s="104"/>
      <c r="BC6" s="102" t="str">
        <f>Valuations!BC6:BF6</f>
        <v>March</v>
      </c>
      <c r="BD6" s="103"/>
      <c r="BE6" s="103"/>
      <c r="BF6" s="104"/>
    </row>
    <row r="7" ht="12.75" customHeight="1">
      <c r="A7" s="100" t="s">
        <v>99</v>
      </c>
      <c r="B7" s="40"/>
      <c r="C7" s="40"/>
      <c r="D7" s="40"/>
      <c r="E7" s="40"/>
      <c r="F7" s="40"/>
      <c r="G7" s="40"/>
      <c r="H7" s="40"/>
      <c r="I7" s="40"/>
      <c r="J7" s="52"/>
      <c r="K7" s="105" t="str">
        <f>IF(DATE(LEFT($AV$3, 4),MONTH("1 " &amp; K$6 &amp; " " &amp; LEFT($AV$3, 4)),1) &gt; DATE(MID($K$3, 15, 4), MID($K$3, 20, 2), RIGHT($K$3, 2)), "---", (IFERROR( 100 * ((K21+K30)/(K19-(K24+K35))), "---")))</f>
        <v>---</v>
      </c>
      <c r="L7" s="40"/>
      <c r="M7" s="40"/>
      <c r="N7" s="52"/>
      <c r="O7" s="105" t="str">
        <f>IF(DATE(LEFT($AV$3, 4),MONTH("1 " &amp; O$6 &amp; " " &amp; LEFT($AV$3, 4)),1) &gt; DATE(MID($K$3, 15, 4), MID($K$3, 20, 2), RIGHT($K$3, 2)), "---", (IFERROR( 100 * ((O21+O30)/(O19-(O24+O35))), "---")))</f>
        <v>---</v>
      </c>
      <c r="P7" s="40"/>
      <c r="Q7" s="40"/>
      <c r="R7" s="52"/>
      <c r="S7" s="105" t="str">
        <f>IF(DATE(LEFT($AV$3, 4),MONTH("1 " &amp; S$6 &amp; " " &amp; LEFT($AV$3, 4)),1) &gt; DATE(MID($K$3, 15, 4), MID($K$3, 20, 2), RIGHT($K$3, 2)), "---", (IFERROR( 100 * ((S21+S30)/(S19-(S24+S35))), "---")))</f>
        <v>---</v>
      </c>
      <c r="T7" s="40"/>
      <c r="U7" s="40"/>
      <c r="V7" s="52"/>
      <c r="W7" s="105" t="str">
        <f>IF(DATE(LEFT($AV$3, 4),MONTH("1 " &amp; W$6 &amp; " " &amp; LEFT($AV$3, 4)),1) &gt; DATE(MID($K$3, 15, 4), MID($K$3, 20, 2), RIGHT($K$3, 2)), "---", (IFERROR( 100 * ((W21+W30)/(W19-(W24+W35))), "---")))</f>
        <v>---</v>
      </c>
      <c r="X7" s="40"/>
      <c r="Y7" s="40"/>
      <c r="Z7" s="52"/>
      <c r="AA7" s="105" t="str">
        <f>IF(DATE(LEFT($AV$3, 4),MONTH("1 " &amp; AA$6 &amp; " " &amp; LEFT($AV$3, 4)),1) &gt; DATE(MID($K$3, 15, 4), MID($K$3, 20, 2), RIGHT($K$3, 2)), "---", (IFERROR( 100 * ((AA21+AA30)/(AA19-(AA24+AA35))), "---")))</f>
        <v>---</v>
      </c>
      <c r="AB7" s="40"/>
      <c r="AC7" s="40"/>
      <c r="AD7" s="52"/>
      <c r="AE7" s="105" t="str">
        <f>IF(DATE(LEFT($AV$3, 4),MONTH("1 " &amp; AE$6 &amp; " " &amp; LEFT($AV$3, 4)),1) &gt; DATE(MID($K$3, 15, 4), MID($K$3, 20, 2), RIGHT($K$3, 2)), "---", (IFERROR( 100 * ((AE21+AE30)/(AE19-(AE24+AE35))), "---")))</f>
        <v>---</v>
      </c>
      <c r="AF7" s="40"/>
      <c r="AG7" s="40"/>
      <c r="AH7" s="52"/>
      <c r="AI7" s="105" t="str">
        <f>IF(DATE(LEFT($AV$3, 4),MONTH("1 " &amp; AI$6 &amp; " " &amp; LEFT($AV$3, 4)),1) &gt; DATE(MID($K$3, 15, 4), MID($K$3, 20, 2), RIGHT($K$3, 2)), "---", (IFERROR( 100 * ((AI21+AI30)/(AI19-(AI24+AI35))), "---")))</f>
        <v>---</v>
      </c>
      <c r="AJ7" s="40"/>
      <c r="AK7" s="40"/>
      <c r="AL7" s="52"/>
      <c r="AM7" s="105" t="str">
        <f>IF(DATE(LEFT($AV$3, 4),MONTH("1 " &amp; AM$6 &amp; " " &amp; LEFT($AV$3, 4)),1) &gt; DATE(MID($K$3, 15, 4), MID($K$3, 20, 2), RIGHT($K$3, 2)), "---", (IFERROR( 100 * ((AM21+AM30)/(AM19-(AM24+AM35))), "---")))</f>
        <v>---</v>
      </c>
      <c r="AN7" s="40"/>
      <c r="AO7" s="40"/>
      <c r="AP7" s="52"/>
      <c r="AQ7" s="105" t="str">
        <f>IF(DATE(LEFT($AV$3, 4),MONTH("1 " &amp; AQ$6 &amp; " " &amp; LEFT($AV$3, 4)),1) &gt; DATE(MID($K$3, 15, 4), MID($K$3, 20, 2), RIGHT($K$3, 2)), "---", (IFERROR( 100 * ((AQ21+AQ30)/(AQ19-(AQ24+AQ35))), "---")))</f>
        <v>---</v>
      </c>
      <c r="AR7" s="40"/>
      <c r="AS7" s="40"/>
      <c r="AT7" s="52"/>
      <c r="AU7" s="107" t="str">
        <f>IF(DATE(MID($AV$3, 15, 4),MONTH("1 " &amp; AU$6 &amp; " " &amp; MID($AV$3, 15, 4)),1) &gt; DATE(MID($K$3, 15, 4), MID($K$3, 20, 2), RIGHT($K$3, 2)), "---", (IFERROR( 100 * ((AU21+AU30)/(AU19-(AU24+AU35))), "---")))</f>
        <v>---</v>
      </c>
      <c r="AV7" s="40"/>
      <c r="AW7" s="40"/>
      <c r="AX7" s="52"/>
      <c r="AY7" s="107" t="str">
        <f>IF(DATE(MID($AV$3, 15, 4),MONTH("1 " &amp; AY$6 &amp; " " &amp; MID($AV$3, 15, 4)),1) &gt; DATE(MID($K$3, 15, 4), MID($K$3, 20, 2), RIGHT($K$3, 2)), "---", (IFERROR( 100 * ((AY21+AY30)/(AY19-(AY24+AY35))), "---")))</f>
        <v>---</v>
      </c>
      <c r="AZ7" s="40"/>
      <c r="BA7" s="40"/>
      <c r="BB7" s="52"/>
      <c r="BC7" s="107" t="str">
        <f>IF(DATE(MID($AV$3, 15, 4),MONTH("1 " &amp; BC$6 &amp; " " &amp; MID($AV$3, 15, 4)),1) &gt; DATE(MID($K$3, 15, 4), MID($K$3, 20, 2), RIGHT($K$3, 2)), "---", (IFERROR( 100 * ((BC21+BC30)/(BC19-(BC24+BC35))), "---")))</f>
        <v>---</v>
      </c>
      <c r="BD7" s="40"/>
      <c r="BE7" s="40"/>
      <c r="BF7" s="52"/>
    </row>
    <row r="8" ht="12.75" customHeight="1">
      <c r="A8" s="108" t="s">
        <v>101</v>
      </c>
      <c r="B8" s="40"/>
      <c r="C8" s="40"/>
      <c r="D8" s="40"/>
      <c r="E8" s="40"/>
      <c r="F8" s="40"/>
      <c r="G8" s="40"/>
      <c r="H8" s="40"/>
      <c r="I8" s="40"/>
      <c r="J8" s="52"/>
      <c r="K8" s="109" t="str">
        <f>IF(DATE(LEFT($AV$3, 4),MONTH("1 " &amp; K$6 &amp; " " &amp; LEFT($AV$3, 4)),1) &gt; DATE(MID($K$3, 15, 4), MID($K$3, 20, 2), RIGHT($K$3, 2)), "---", (IFERROR( 100 * ((K21+K31)/((K20+K29)-(K24+K35))), "---")))</f>
        <v>---</v>
      </c>
      <c r="L8" s="40"/>
      <c r="M8" s="40"/>
      <c r="N8" s="52"/>
      <c r="O8" s="109" t="str">
        <f>IF(DATE(LEFT($AV$3, 4),MONTH("1 " &amp; O$6 &amp; " " &amp; LEFT($AV$3, 4)),1) &gt; DATE(MID($K$3, 15, 4), MID($K$3, 20, 2), RIGHT($K$3, 2)), "---", (IFERROR( 100 * ((O21+O31)/((O20+O29)-(O24+O35))), "---")))</f>
        <v>---</v>
      </c>
      <c r="P8" s="40"/>
      <c r="Q8" s="40"/>
      <c r="R8" s="52"/>
      <c r="S8" s="109" t="str">
        <f>IF(DATE(LEFT($AV$3, 4),MONTH("1 " &amp; S$6 &amp; " " &amp; LEFT($AV$3, 4)),1) &gt; DATE(MID($K$3, 15, 4), MID($K$3, 20, 2), RIGHT($K$3, 2)), "---", (IFERROR( 100 * ((S21+S31)/((S20+S29)-(S24+S35))), "---")))</f>
        <v>---</v>
      </c>
      <c r="T8" s="40"/>
      <c r="U8" s="40"/>
      <c r="V8" s="52"/>
      <c r="W8" s="109" t="str">
        <f>IF(DATE(LEFT($AV$3, 4),MONTH("1 " &amp; W$6 &amp; " " &amp; LEFT($AV$3, 4)),1) &gt; DATE(MID($K$3, 15, 4), MID($K$3, 20, 2), RIGHT($K$3, 2)), "---", (IFERROR( 100 * ((W21+W31)/((W20+W29)-(W24+W35))), "---")))</f>
        <v>---</v>
      </c>
      <c r="X8" s="40"/>
      <c r="Y8" s="40"/>
      <c r="Z8" s="52"/>
      <c r="AA8" s="109" t="str">
        <f>IF(DATE(LEFT($AV$3, 4),MONTH("1 " &amp; AA$6 &amp; " " &amp; LEFT($AV$3, 4)),1) &gt; DATE(MID($K$3, 15, 4), MID($K$3, 20, 2), RIGHT($K$3, 2)), "---", (IFERROR( 100 * ((AA21+AA31)/((AA20+AA29)-(AA24+AA35))), "---")))</f>
        <v>---</v>
      </c>
      <c r="AB8" s="40"/>
      <c r="AC8" s="40"/>
      <c r="AD8" s="52"/>
      <c r="AE8" s="109" t="str">
        <f>IF(DATE(LEFT($AV$3, 4),MONTH("1 " &amp; AE$6 &amp; " " &amp; LEFT($AV$3, 4)),1) &gt; DATE(MID($K$3, 15, 4), MID($K$3, 20, 2), RIGHT($K$3, 2)), "---", (IFERROR( 100 * ((AE21+AE31)/((AE20+AE29)-(AE24+AE35))), "---")))</f>
        <v>---</v>
      </c>
      <c r="AF8" s="40"/>
      <c r="AG8" s="40"/>
      <c r="AH8" s="52"/>
      <c r="AI8" s="109" t="str">
        <f>IF(DATE(LEFT($AV$3, 4),MONTH("1 " &amp; AI$6 &amp; " " &amp; LEFT($AV$3, 4)),1) &gt; DATE(MID($K$3, 15, 4), MID($K$3, 20, 2), RIGHT($K$3, 2)), "---", (IFERROR( 100 * ((AI21+AI31)/((AI20+AI29)-(AI24+AI35))), "---")))</f>
        <v>---</v>
      </c>
      <c r="AJ8" s="40"/>
      <c r="AK8" s="40"/>
      <c r="AL8" s="52"/>
      <c r="AM8" s="109" t="str">
        <f>IF(DATE(LEFT($AV$3, 4),MONTH("1 " &amp; AM$6 &amp; " " &amp; LEFT($AV$3, 4)),1) &gt; DATE(MID($K$3, 15, 4), MID($K$3, 20, 2), RIGHT($K$3, 2)), "---", (IFERROR( 100 * ((AM21+AM31)/((AM20+AM29)-(AM24+AM35))), "---")))</f>
        <v>---</v>
      </c>
      <c r="AN8" s="40"/>
      <c r="AO8" s="40"/>
      <c r="AP8" s="52"/>
      <c r="AQ8" s="109" t="str">
        <f>IF(DATE(LEFT($AV$3, 4),MONTH("1 " &amp; AQ$6 &amp; " " &amp; LEFT($AV$3, 4)),1) &gt; DATE(MID($K$3, 15, 4), MID($K$3, 20, 2), RIGHT($K$3, 2)), "---", (IFERROR( 100 * ((AQ21+AQ31)/((AQ20+AQ29)-(AQ24+AQ35))), "---")))</f>
        <v>---</v>
      </c>
      <c r="AR8" s="40"/>
      <c r="AS8" s="40"/>
      <c r="AT8" s="52"/>
      <c r="AU8" s="112" t="str">
        <f>IF(DATE(MID($AV$3, 15, 4),MONTH("1 " &amp; AU$6 &amp; " " &amp; MID($AV$3, 15, 4)),1) &gt; DATE(MID($K$3, 15, 4), MID($K$3, 20, 2), RIGHT($K$3, 2)), "---", (IFERROR(100 * ((AU21+AU31)/((AU20+AU29)-(AU24+AU35))), "---")))</f>
        <v>---</v>
      </c>
      <c r="AV8" s="83"/>
      <c r="AW8" s="83"/>
      <c r="AX8" s="113"/>
      <c r="AY8" s="112" t="str">
        <f>IF(DATE(MID($AV$3, 15, 4),MONTH("1 " &amp; AY$6 &amp; " " &amp; MID($AV$3, 15, 4)),1) &gt; DATE(MID($K$3, 15, 4), MID($K$3, 20, 2), RIGHT($K$3, 2)), "---", (IFERROR(100 * ((AY21+AY31)/((AY20+AY29)-(AY24+AY35))), "---")))</f>
        <v>---</v>
      </c>
      <c r="AZ8" s="83"/>
      <c r="BA8" s="83"/>
      <c r="BB8" s="113"/>
      <c r="BC8" s="112" t="str">
        <f>IF(DATE(MID($AV$3, 15, 4),MONTH("1 " &amp; BC$6 &amp; " " &amp; MID($AV$3, 15, 4)),1) &gt; DATE(MID($K$3, 15, 4), MID($K$3, 20, 2), RIGHT($K$3, 2)), "---", (IFERROR(100 * ((BC21+BC31)/((BC20+BC29)-(BC24+BC35))), "---")))</f>
        <v>---</v>
      </c>
      <c r="BD8" s="83"/>
      <c r="BE8" s="83"/>
      <c r="BF8" s="113"/>
    </row>
    <row r="9" ht="12.75" customHeight="1">
      <c r="A9" s="47" t="s">
        <v>103</v>
      </c>
      <c r="B9" s="40"/>
      <c r="C9" s="40"/>
      <c r="D9" s="40"/>
      <c r="E9" s="40"/>
      <c r="F9" s="40"/>
      <c r="G9" s="40"/>
      <c r="H9" s="40"/>
      <c r="I9" s="40"/>
      <c r="J9" s="52"/>
      <c r="K9" s="114" t="str">
        <f>IF(DATE(LEFT($AV$3, 4),MONTH("1 " &amp; K$6 &amp; " " &amp; LEFT($AV$3, 4)),1) &gt; DATE(MID($K$3, 15, 4), MID($K$3, 20, 2), RIGHT($K$3, 2)), "---", (IFERROR(100 * (K21/(K20-K24)), "---")))</f>
        <v>---</v>
      </c>
      <c r="L9" s="40"/>
      <c r="M9" s="40"/>
      <c r="N9" s="52"/>
      <c r="O9" s="114" t="str">
        <f>IF(DATE(LEFT($AV$3, 4),MONTH("1 " &amp; O$6 &amp; " " &amp; LEFT($AV$3, 4)),1) &gt; DATE(MID($K$3, 15, 4), MID($K$3, 20, 2), RIGHT($K$3, 2)), "---", (IFERROR(100 * (O21/(O20-O24)), "---")))</f>
        <v>---</v>
      </c>
      <c r="P9" s="40"/>
      <c r="Q9" s="40"/>
      <c r="R9" s="52"/>
      <c r="S9" s="114" t="str">
        <f>IF(DATE(LEFT($AV$3, 4),MONTH("1 " &amp; S$6 &amp; " " &amp; LEFT($AV$3, 4)),1) &gt; DATE(MID($K$3, 15, 4), MID($K$3, 20, 2), RIGHT($K$3, 2)), "---", (IFERROR(100 * (S21/(S20-S24)), "---")))</f>
        <v>---</v>
      </c>
      <c r="T9" s="40"/>
      <c r="U9" s="40"/>
      <c r="V9" s="52"/>
      <c r="W9" s="114" t="str">
        <f>IF(DATE(LEFT($AV$3, 4),MONTH("1 " &amp; W$6 &amp; " " &amp; LEFT($AV$3, 4)),1) &gt; DATE(MID($K$3, 15, 4), MID($K$3, 20, 2), RIGHT($K$3, 2)), "---", (IFERROR(100 * (W21/(W20-W24)), "---")))</f>
        <v>---</v>
      </c>
      <c r="X9" s="40"/>
      <c r="Y9" s="40"/>
      <c r="Z9" s="52"/>
      <c r="AA9" s="114" t="str">
        <f>IF(DATE(LEFT($AV$3, 4),MONTH("1 " &amp; AA$6 &amp; " " &amp; LEFT($AV$3, 4)),1) &gt; DATE(MID($K$3, 15, 4), MID($K$3, 20, 2), RIGHT($K$3, 2)), "---", (IFERROR(100 * (AA21/(AA20-AA24)), "---")))</f>
        <v>---</v>
      </c>
      <c r="AB9" s="40"/>
      <c r="AC9" s="40"/>
      <c r="AD9" s="52"/>
      <c r="AE9" s="114" t="str">
        <f>IF(DATE(LEFT($AV$3, 4),MONTH("1 " &amp; AE$6 &amp; " " &amp; LEFT($AV$3, 4)),1) &gt; DATE(MID($K$3, 15, 4), MID($K$3, 20, 2), RIGHT($K$3, 2)), "---", (IFERROR(100 * (AE21/(AE20-AE24)), "---")))</f>
        <v>---</v>
      </c>
      <c r="AF9" s="40"/>
      <c r="AG9" s="40"/>
      <c r="AH9" s="52"/>
      <c r="AI9" s="114" t="str">
        <f>IF(DATE(LEFT($AV$3, 4),MONTH("1 " &amp; AI$6 &amp; " " &amp; LEFT($AV$3, 4)),1) &gt; DATE(MID($K$3, 15, 4), MID($K$3, 20, 2), RIGHT($K$3, 2)), "---", (IFERROR(100 * (AI21/(AI20-AI24)), "---")))</f>
        <v>---</v>
      </c>
      <c r="AJ9" s="40"/>
      <c r="AK9" s="40"/>
      <c r="AL9" s="52"/>
      <c r="AM9" s="114" t="str">
        <f>IF(DATE(LEFT($AV$3, 4),MONTH("1 " &amp; AM$6 &amp; " " &amp; LEFT($AV$3, 4)),1) &gt; DATE(MID($K$3, 15, 4), MID($K$3, 20, 2), RIGHT($K$3, 2)), "---", (IFERROR(100 * (AM21/(AM20-AM24)), "---")))</f>
        <v>---</v>
      </c>
      <c r="AN9" s="40"/>
      <c r="AO9" s="40"/>
      <c r="AP9" s="52"/>
      <c r="AQ9" s="114" t="str">
        <f>IF(DATE(LEFT($AV$3, 4),MONTH("1 " &amp; AQ$6 &amp; " " &amp; LEFT($AV$3, 4)),1) &gt; DATE(MID($K$3, 15, 4), MID($K$3, 20, 2), RIGHT($K$3, 2)), "---", (IFERROR(100 * (AQ21/(AQ20-AQ24)), "---")))</f>
        <v>---</v>
      </c>
      <c r="AR9" s="40"/>
      <c r="AS9" s="40"/>
      <c r="AT9" s="52"/>
      <c r="AU9" s="118" t="str">
        <f>IF(DATE(MID($AV$3, 15, 4),MONTH("1 " &amp; AU$6 &amp; " " &amp; MID($AV$3, 15, 4)),1) &gt; DATE(MID($K$3, 15, 4), MID($K$3, 20, 2), RIGHT($K$3, 2)), "---", (IFERROR(100 * (AU21/(AU20-AU24)), "---")))</f>
        <v>---</v>
      </c>
      <c r="AV9" s="83"/>
      <c r="AW9" s="83"/>
      <c r="AX9" s="113"/>
      <c r="AY9" s="118" t="str">
        <f>IF(DATE(MID($AV$3, 15, 4),MONTH("1 " &amp; AY$6 &amp; " " &amp; MID($AV$3, 15, 4)),1) &gt; DATE(MID($K$3, 15, 4), MID($K$3, 20, 2), RIGHT($K$3, 2)), "---", (IFERROR(100 * (AY21/(AY20-AY24)), "---")))</f>
        <v>---</v>
      </c>
      <c r="AZ9" s="83"/>
      <c r="BA9" s="83"/>
      <c r="BB9" s="113"/>
      <c r="BC9" s="118" t="str">
        <f>IF(DATE(MID($AV$3, 15, 4),MONTH("1 " &amp; BC$6 &amp; " " &amp; MID($AV$3, 15, 4)),1) &gt; DATE(MID($K$3, 15, 4), MID($K$3, 20, 2), RIGHT($K$3, 2)), "---", (IFERROR(100 * (BC21/(BC20-BC24)), "---")))</f>
        <v>---</v>
      </c>
      <c r="BD9" s="83"/>
      <c r="BE9" s="83"/>
      <c r="BF9" s="113"/>
    </row>
    <row r="10" ht="12.75" customHeight="1">
      <c r="A10" s="47" t="s">
        <v>108</v>
      </c>
      <c r="B10" s="40"/>
      <c r="C10" s="40"/>
      <c r="D10" s="40"/>
      <c r="E10" s="40"/>
      <c r="F10" s="40"/>
      <c r="G10" s="40"/>
      <c r="H10" s="40"/>
      <c r="I10" s="40"/>
      <c r="J10" s="52"/>
      <c r="K10" s="114" t="str">
        <f>IF(DATE(LEFT($AV$3, 4),MONTH("1 " &amp; K$6 &amp; " " &amp; LEFT($AV$3, 4)),1) &gt; DATE(MID($K$3, 15, 4), MID($K$3, 20, 2), RIGHT($K$3, 2)), "---", (IFERROR(100 * (K30/(K28-K35)), "---")))</f>
        <v>---</v>
      </c>
      <c r="L10" s="40"/>
      <c r="M10" s="40"/>
      <c r="N10" s="52"/>
      <c r="O10" s="114" t="str">
        <f>IF(DATE(LEFT($AV$3, 4),MONTH("1 " &amp; O$6 &amp; " " &amp; LEFT($AV$3, 4)),1) &gt; DATE(MID($K$3, 15, 4), MID($K$3, 20, 2), RIGHT($K$3, 2)), "---", (IFERROR(100 * (O30/(O28-O35)), "---")))</f>
        <v>---</v>
      </c>
      <c r="P10" s="40"/>
      <c r="Q10" s="40"/>
      <c r="R10" s="52"/>
      <c r="S10" s="114" t="str">
        <f>IF(DATE(LEFT($AV$3, 4),MONTH("1 " &amp; S$6 &amp; " " &amp; LEFT($AV$3, 4)),1) &gt; DATE(MID($K$3, 15, 4), MID($K$3, 20, 2), RIGHT($K$3, 2)), "---", (IFERROR(100 * (S30/(S28-S35)), "---")))</f>
        <v>---</v>
      </c>
      <c r="T10" s="40"/>
      <c r="U10" s="40"/>
      <c r="V10" s="52"/>
      <c r="W10" s="114" t="str">
        <f>IF(DATE(LEFT($AV$3, 4),MONTH("1 " &amp; W$6 &amp; " " &amp; LEFT($AV$3, 4)),1) &gt; DATE(MID($K$3, 15, 4), MID($K$3, 20, 2), RIGHT($K$3, 2)), "---", (IFERROR(100 * (W30/(W28-W35)), "---")))</f>
        <v>---</v>
      </c>
      <c r="X10" s="40"/>
      <c r="Y10" s="40"/>
      <c r="Z10" s="52"/>
      <c r="AA10" s="114" t="str">
        <f>IF(DATE(LEFT($AV$3, 4),MONTH("1 " &amp; AA$6 &amp; " " &amp; LEFT($AV$3, 4)),1) &gt; DATE(MID($K$3, 15, 4), MID($K$3, 20, 2), RIGHT($K$3, 2)), "---", (IFERROR(100 * (AA30/(AA28-AA35)), "---")))</f>
        <v>---</v>
      </c>
      <c r="AB10" s="40"/>
      <c r="AC10" s="40"/>
      <c r="AD10" s="52"/>
      <c r="AE10" s="114" t="str">
        <f>IF(DATE(LEFT($AV$3, 4),MONTH("1 " &amp; AE$6 &amp; " " &amp; LEFT($AV$3, 4)),1) &gt; DATE(MID($K$3, 15, 4), MID($K$3, 20, 2), RIGHT($K$3, 2)), "---", (IFERROR(100 * (AE30/(AE28-AE35)), "---")))</f>
        <v>---</v>
      </c>
      <c r="AF10" s="40"/>
      <c r="AG10" s="40"/>
      <c r="AH10" s="52"/>
      <c r="AI10" s="114" t="str">
        <f>IF(DATE(LEFT($AV$3, 4),MONTH("1 " &amp; AI$6 &amp; " " &amp; LEFT($AV$3, 4)),1) &gt; DATE(MID($K$3, 15, 4), MID($K$3, 20, 2), RIGHT($K$3, 2)), "---", (IFERROR(100 * (AI30/(AI28-AI35)), "---")))</f>
        <v>---</v>
      </c>
      <c r="AJ10" s="40"/>
      <c r="AK10" s="40"/>
      <c r="AL10" s="52"/>
      <c r="AM10" s="114" t="str">
        <f>IF(DATE(LEFT($AV$3, 4),MONTH("1 " &amp; AM$6 &amp; " " &amp; LEFT($AV$3, 4)),1) &gt; DATE(MID($K$3, 15, 4), MID($K$3, 20, 2), RIGHT($K$3, 2)), "---", (IFERROR(100 * (AM30/(AM28-AM35)), "---")))</f>
        <v>---</v>
      </c>
      <c r="AN10" s="40"/>
      <c r="AO10" s="40"/>
      <c r="AP10" s="52"/>
      <c r="AQ10" s="114" t="str">
        <f>IF(DATE(LEFT($AV$3, 4),MONTH("1 " &amp; AQ$6 &amp; " " &amp; LEFT($AV$3, 4)),1) &gt; DATE(MID($K$3, 15, 4), MID($K$3, 20, 2), RIGHT($K$3, 2)), "---", (IFERROR(100 * (AQ30/(AQ28-AQ35)), "---")))</f>
        <v>---</v>
      </c>
      <c r="AR10" s="40"/>
      <c r="AS10" s="40"/>
      <c r="AT10" s="52"/>
      <c r="AU10" s="118" t="str">
        <f>IF(DATE(MID($AV$3, 15, 4),MONTH("1 " &amp; AU$6 &amp; " " &amp; MID($AV$3, 15, 4)),1) &gt; DATE(MID($K$3, 15, 4), MID($K$3, 20, 2), RIGHT($K$3, 2)), "---", (IFERROR(100 * (AU30/(AU28-AU35)), "---")))</f>
        <v>---</v>
      </c>
      <c r="AV10" s="83"/>
      <c r="AW10" s="83"/>
      <c r="AX10" s="113"/>
      <c r="AY10" s="118" t="str">
        <f>IF(DATE(MID($AV$3, 15, 4),MONTH("1 " &amp; AY$6 &amp; " " &amp; MID($AV$3, 15, 4)),1) &gt; DATE(MID($K$3, 15, 4), MID($K$3, 20, 2), RIGHT($K$3, 2)), "---", (IFERROR(100 * (AY30/(AY28-AY35)), "---")))</f>
        <v>---</v>
      </c>
      <c r="AZ10" s="83"/>
      <c r="BA10" s="83"/>
      <c r="BB10" s="113"/>
      <c r="BC10" s="118" t="str">
        <f>IF(DATE(MID($AV$3, 15, 4),MONTH("1 " &amp; BC$6 &amp; " " &amp; MID($AV$3, 15, 4)),1) &gt; DATE(MID($K$3, 15, 4), MID($K$3, 20, 2), RIGHT($K$3, 2)), "---", (IFERROR(100 * (BC30/(BC28-BC35)), "---")))</f>
        <v>---</v>
      </c>
      <c r="BD10" s="83"/>
      <c r="BE10" s="83"/>
      <c r="BF10" s="113"/>
    </row>
    <row r="11" ht="12.75" customHeight="1">
      <c r="A11" s="110" t="s">
        <v>110</v>
      </c>
      <c r="B11" s="40"/>
      <c r="C11" s="40"/>
      <c r="D11" s="40"/>
      <c r="E11" s="40"/>
      <c r="F11" s="40"/>
      <c r="G11" s="40"/>
      <c r="H11" s="40"/>
      <c r="I11" s="40"/>
      <c r="J11" s="52"/>
      <c r="K11" s="120" t="str">
        <f>IF(DATE(LEFT($AV$3, 4),MONTH("1 " &amp; K$6 &amp; " " &amp; LEFT($AV$3, 4)),1) &gt; DATE(MID($K$3, 15, 4), MID($K$3, 20, 2), RIGHT($K$3, 2)), "---", (IFERROR(100 * (K31/(K29-K35)), "---")))</f>
        <v>---</v>
      </c>
      <c r="L11" s="40"/>
      <c r="M11" s="40"/>
      <c r="N11" s="52"/>
      <c r="O11" s="120" t="str">
        <f>IF(DATE(LEFT($AV$3, 4),MONTH("1 " &amp; O$6 &amp; " " &amp; LEFT($AV$3, 4)),1) &gt; DATE(MID($K$3, 15, 4), MID($K$3, 20, 2), RIGHT($K$3, 2)), "---", (IFERROR(100 * (O31/(O29-O35)), "---")))</f>
        <v>---</v>
      </c>
      <c r="P11" s="40"/>
      <c r="Q11" s="40"/>
      <c r="R11" s="52"/>
      <c r="S11" s="120" t="str">
        <f>IF(DATE(LEFT($AV$3, 4),MONTH("1 " &amp; S$6 &amp; " " &amp; LEFT($AV$3, 4)),1) &gt; DATE(MID($K$3, 15, 4), MID($K$3, 20, 2), RIGHT($K$3, 2)), "---", (IFERROR(100 * (S31/(S29-S35)), "---")))</f>
        <v>---</v>
      </c>
      <c r="T11" s="40"/>
      <c r="U11" s="40"/>
      <c r="V11" s="52"/>
      <c r="W11" s="120" t="str">
        <f>IF(DATE(LEFT($AV$3, 4),MONTH("1 " &amp; W$6 &amp; " " &amp; LEFT($AV$3, 4)),1) &gt; DATE(MID($K$3, 15, 4), MID($K$3, 20, 2), RIGHT($K$3, 2)), "---", (IFERROR(100 * (W31/(W29-W35)), "---")))</f>
        <v>---</v>
      </c>
      <c r="X11" s="40"/>
      <c r="Y11" s="40"/>
      <c r="Z11" s="52"/>
      <c r="AA11" s="120" t="str">
        <f>IF(DATE(LEFT($AV$3, 4),MONTH("1 " &amp; AA$6 &amp; " " &amp; LEFT($AV$3, 4)),1) &gt; DATE(MID($K$3, 15, 4), MID($K$3, 20, 2), RIGHT($K$3, 2)), "---", (IFERROR(100 * (AA31/(AA29-AA35)), "---")))</f>
        <v>---</v>
      </c>
      <c r="AB11" s="40"/>
      <c r="AC11" s="40"/>
      <c r="AD11" s="52"/>
      <c r="AE11" s="120" t="str">
        <f>IF(DATE(LEFT($AV$3, 4),MONTH("1 " &amp; AE$6 &amp; " " &amp; LEFT($AV$3, 4)),1) &gt; DATE(MID($K$3, 15, 4), MID($K$3, 20, 2), RIGHT($K$3, 2)), "---", (IFERROR(100 * (AE31/(AE29-AE35)), "---")))</f>
        <v>---</v>
      </c>
      <c r="AF11" s="40"/>
      <c r="AG11" s="40"/>
      <c r="AH11" s="52"/>
      <c r="AI11" s="120" t="str">
        <f>IF(DATE(LEFT($AV$3, 4),MONTH("1 " &amp; AI$6 &amp; " " &amp; LEFT($AV$3, 4)),1) &gt; DATE(MID($K$3, 15, 4), MID($K$3, 20, 2), RIGHT($K$3, 2)), "---", (IFERROR(100 * (AI31/(AI29-AI35)), "---")))</f>
        <v>---</v>
      </c>
      <c r="AJ11" s="40"/>
      <c r="AK11" s="40"/>
      <c r="AL11" s="52"/>
      <c r="AM11" s="120" t="str">
        <f>IF(DATE(LEFT($AV$3, 4),MONTH("1 " &amp; AM$6 &amp; " " &amp; LEFT($AV$3, 4)),1) &gt; DATE(MID($K$3, 15, 4), MID($K$3, 20, 2), RIGHT($K$3, 2)), "---", (IFERROR(100 * (AM31/(AM29-AM35)), "---")))</f>
        <v>---</v>
      </c>
      <c r="AN11" s="40"/>
      <c r="AO11" s="40"/>
      <c r="AP11" s="52"/>
      <c r="AQ11" s="120" t="str">
        <f>IF(DATE(LEFT($AV$3, 4),MONTH("1 " &amp; AQ$6 &amp; " " &amp; LEFT($AV$3, 4)),1) &gt; DATE(MID($K$3, 15, 4), MID($K$3, 20, 2), RIGHT($K$3, 2)), "---", (IFERROR(100 * (AQ31/(AQ29-AQ35)), "---")))</f>
        <v>---</v>
      </c>
      <c r="AR11" s="40"/>
      <c r="AS11" s="40"/>
      <c r="AT11" s="52"/>
      <c r="AU11" s="121" t="str">
        <f>IF(DATE(MID($AV$3, 15, 4),MONTH("1 " &amp; AU$6 &amp; " " &amp; MID($AV$3, 15, 4)),1) &gt; DATE(MID($K$3, 15, 4), MID($K$3, 20, 2), RIGHT($K$3, 2)), "---", (IFERROR(100 * (AU31/AU29), "---")))</f>
        <v>---</v>
      </c>
      <c r="AV11" s="83"/>
      <c r="AW11" s="83"/>
      <c r="AX11" s="113"/>
      <c r="AY11" s="121" t="str">
        <f>IF(DATE(MID($AV$3, 15, 4),MONTH("1 " &amp; AY$6 &amp; " " &amp; MID($AV$3, 15, 4)),1) &gt; DATE(MID($K$3, 15, 4), MID($K$3, 20, 2), RIGHT($K$3, 2)), "---", (IFERROR(100 * (AY31/AY29), "---")))</f>
        <v>---</v>
      </c>
      <c r="AZ11" s="83"/>
      <c r="BA11" s="83"/>
      <c r="BB11" s="113"/>
      <c r="BC11" s="121" t="str">
        <f>IF(DATE(MID($AV$3, 15, 4),MONTH("1 " &amp; BC$6 &amp; " " &amp; MID($AV$3, 15, 4)),1) &gt; DATE(MID($K$3, 15, 4), MID($K$3, 20, 2), RIGHT($K$3, 2)), "---", (IFERROR(100 * (BC31/BC29), "---")))</f>
        <v>---</v>
      </c>
      <c r="BD11" s="83"/>
      <c r="BE11" s="83"/>
      <c r="BF11" s="113"/>
    </row>
    <row r="12" ht="12.75" customHeight="1">
      <c r="A12" s="110" t="s">
        <v>113</v>
      </c>
      <c r="B12" s="40"/>
      <c r="C12" s="40"/>
      <c r="D12" s="40"/>
      <c r="E12" s="40"/>
      <c r="F12" s="40"/>
      <c r="G12" s="40"/>
      <c r="H12" s="40"/>
      <c r="I12" s="40"/>
      <c r="J12" s="52"/>
      <c r="K12" s="122" t="str">
        <f>IF(DATE(LEFT($AV$3, 4),MONTH("1 " &amp; K$6 &amp; " " &amp; LEFT($AV$3, 4)),1) &gt; DATE(MID($K$3, 15, 4), MID($K$3, 20, 2), RIGHT($K$3, 2)), "---", (IFERROR(100 * (K32/(K28 - K29)), "---")))</f>
        <v>---</v>
      </c>
      <c r="L12" s="40"/>
      <c r="M12" s="40"/>
      <c r="N12" s="52"/>
      <c r="O12" s="122" t="str">
        <f>IF(DATE(LEFT($AV$3, 4),MONTH("1 " &amp; O$6 &amp; " " &amp; LEFT($AV$3, 4)),1) &gt; DATE(MID($K$3, 15, 4), MID($K$3, 20, 2), RIGHT($K$3, 2)), "---", (IFERROR(100 * (O32/(O28 - O29)), "---")))</f>
        <v>---</v>
      </c>
      <c r="P12" s="40"/>
      <c r="Q12" s="40"/>
      <c r="R12" s="52"/>
      <c r="S12" s="122" t="str">
        <f>IF(DATE(LEFT($AV$3, 4),MONTH("1 " &amp; S$6 &amp; " " &amp; LEFT($AV$3, 4)),1) &gt; DATE(MID($K$3, 15, 4), MID($K$3, 20, 2), RIGHT($K$3, 2)), "---", (IFERROR(100 * (S32/(S28 - S29)), "---")))</f>
        <v>---</v>
      </c>
      <c r="T12" s="40"/>
      <c r="U12" s="40"/>
      <c r="V12" s="52"/>
      <c r="W12" s="122" t="str">
        <f>IF(DATE(LEFT($AV$3, 4),MONTH("1 " &amp; W$6 &amp; " " &amp; LEFT($AV$3, 4)),1) &gt; DATE(MID($K$3, 15, 4), MID($K$3, 20, 2), RIGHT($K$3, 2)), "---", (IFERROR(100 * (W32/(W28 - W29)), "---")))</f>
        <v>---</v>
      </c>
      <c r="X12" s="40"/>
      <c r="Y12" s="40"/>
      <c r="Z12" s="52"/>
      <c r="AA12" s="122" t="str">
        <f>IF(DATE(LEFT($AV$3, 4),MONTH("1 " &amp; AA$6 &amp; " " &amp; LEFT($AV$3, 4)),1) &gt; DATE(MID($K$3, 15, 4), MID($K$3, 20, 2), RIGHT($K$3, 2)), "---", (IFERROR(100 * (AA32/(AA28 - AA29)), "---")))</f>
        <v>---</v>
      </c>
      <c r="AB12" s="40"/>
      <c r="AC12" s="40"/>
      <c r="AD12" s="52"/>
      <c r="AE12" s="122" t="str">
        <f>IF(DATE(LEFT($AV$3, 4),MONTH("1 " &amp; AE$6 &amp; " " &amp; LEFT($AV$3, 4)),1) &gt; DATE(MID($K$3, 15, 4), MID($K$3, 20, 2), RIGHT($K$3, 2)), "---", (IFERROR(100 * (AE32/(AE28 - AE29)), "---")))</f>
        <v>---</v>
      </c>
      <c r="AF12" s="40"/>
      <c r="AG12" s="40"/>
      <c r="AH12" s="52"/>
      <c r="AI12" s="122" t="str">
        <f>IF(DATE(LEFT($AV$3, 4),MONTH("1 " &amp; AI$6 &amp; " " &amp; LEFT($AV$3, 4)),1) &gt; DATE(MID($K$3, 15, 4), MID($K$3, 20, 2), RIGHT($K$3, 2)), "---", (IFERROR(100 * (AI32/(AI28 - AI29)), "---")))</f>
        <v>---</v>
      </c>
      <c r="AJ12" s="40"/>
      <c r="AK12" s="40"/>
      <c r="AL12" s="52"/>
      <c r="AM12" s="122" t="str">
        <f>IF(DATE(LEFT($AV$3, 4),MONTH("1 " &amp; AM$6 &amp; " " &amp; LEFT($AV$3, 4)),1) &gt; DATE(MID($K$3, 15, 4), MID($K$3, 20, 2), RIGHT($K$3, 2)), "---", (IFERROR(100 * (AM32/(AM28 - AM29)), "---")))</f>
        <v>---</v>
      </c>
      <c r="AN12" s="40"/>
      <c r="AO12" s="40"/>
      <c r="AP12" s="52"/>
      <c r="AQ12" s="122" t="str">
        <f>IF(DATE(LEFT($AV$3, 4),MONTH("1 " &amp; AQ$6 &amp; " " &amp; LEFT($AV$3, 4)),1) &gt; DATE(MID($K$3, 15, 4), MID($K$3, 20, 2), RIGHT($K$3, 2)), "---", (IFERROR(100 * (AQ32/(AQ28 - AQ29)), "---")))</f>
        <v>---</v>
      </c>
      <c r="AR12" s="40"/>
      <c r="AS12" s="40"/>
      <c r="AT12" s="52"/>
      <c r="AU12" s="122" t="str">
        <f>IF(DATE(MID($AV$3, 15, 4),MONTH("1 " &amp; AU$6 &amp; " " &amp; MID($AV$3, 15, 4)),1) &gt; DATE(MID($K$3, 15, 4), MID($K$3, 20, 2), RIGHT($K$3, 2)), "---", (IFERROR(100 * (AU32/(AU28 - AU29)), "---")))</f>
        <v>---</v>
      </c>
      <c r="AV12" s="40"/>
      <c r="AW12" s="40"/>
      <c r="AX12" s="52"/>
      <c r="AY12" s="122" t="str">
        <f>IF(DATE(MID($AV$3, 15, 4),MONTH("1 " &amp; AY$6 &amp; " " &amp; MID($AV$3, 15, 4)),1) &gt; DATE(MID($K$3, 15, 4), MID($K$3, 20, 2), RIGHT($K$3, 2)), "---", (IFERROR(100 * (AY32/(AY28 - AY29)), "---")))</f>
        <v>---</v>
      </c>
      <c r="AZ12" s="40"/>
      <c r="BA12" s="40"/>
      <c r="BB12" s="52"/>
      <c r="BC12" s="122" t="str">
        <f>IF(DATE(MID($AV$3, 15, 4),MONTH("1 " &amp; BC$6 &amp; " " &amp; MID($AV$3, 15, 4)),1) &gt; DATE(MID($K$3, 15, 4), MID($K$3, 20, 2), RIGHT($K$3, 2)), "---", (IFERROR(100 * (BC32/(BC28 - BC29)), "---")))</f>
        <v>---</v>
      </c>
      <c r="BD12" s="40"/>
      <c r="BE12" s="40"/>
      <c r="BF12" s="52"/>
    </row>
    <row r="13" ht="12.75" customHeight="1">
      <c r="A13" s="100" t="s">
        <v>116</v>
      </c>
      <c r="B13" s="40"/>
      <c r="C13" s="40"/>
      <c r="D13" s="40"/>
      <c r="E13" s="40"/>
      <c r="F13" s="40"/>
      <c r="G13" s="40"/>
      <c r="H13" s="40"/>
      <c r="I13" s="40"/>
      <c r="J13" s="52"/>
      <c r="K13" s="123" t="str">
        <f>IFERROR(
((COUNTIFS('Raw Data'!$AX:$AX,"&lt;=" &amp;DATE(LEFT($AV$3, 4), MONTH("1 " &amp; K$6 &amp; " " &amp; LEFT($AV$3, 4)) + 1, 0 ), 'Raw Data'!$AX:$AX,"&gt;" &amp;DATE(LEFT($AV$3, 4), MONTH("1 " &amp; K$6 &amp; " " &amp; LEFT($AV$3, 4)), 0 ),'Raw Data'!$O:$O,""&amp;'Raw Data'!$B$1,'Raw Data'!$D:$D,"&lt;&gt;*ithdr*",'Raw Data'!$D:$D,"&lt;&gt;*ancel*",'Raw Data'!$P:$P,"--", 'Raw Data'!$AZ:$AZ,"*Earl*")
+
COUNTIFS('Raw Data'!$AX:$AX,"&lt;=" &amp;DATE(LEFT($AV$3, 4), MONTH("1 " &amp; K$6 &amp; " " &amp; LEFT($AV$3, 4)) + 1, 0 ), 'Raw Data'!$AX:$AX,"&gt;" &amp;DATE(LEFT($AV$3, 4), MONTH("1 " &amp; K$6 &amp; " " &amp; LEFT($AV$3, 4)), 0 ),'Raw Data'!$P:$P,""&amp;'Raw Data'!$B$1,'Raw Data'!$D:$D,"&lt;&gt;*ithdr*",'Raw Data'!$D:$D,"&lt;&gt;*ancel*", 'Raw Data'!$AZ:$AZ,"*Earl*"))
/
(COUNTIFS('Raw Data'!$AX:$AX,"&lt;=" &amp;DATE(LEFT($AV$3, 4), MONTH("1 " &amp; K$6 &amp; " " &amp; LEFT($AV$3, 4)) + 1, 0 ), 'Raw Data'!$AX:$AX,"&gt;" &amp;DATE(LEFT($AV$3, 4), MONTH("1 " &amp; K$6 &amp; " " &amp; LEFT($AV$3, 4)), 0 ),'Raw Data'!$O:$O,""&amp;'Raw Data'!$B$1,'Raw Data'!$D:$D,"&lt;&gt;*ithdr*",'Raw Data'!$D:$D,"&lt;&gt;*ancel*",'Raw Data'!$P:$P,"--")
+
COUNTIFS('Raw Data'!$AX:$AX,"&lt;=" &amp;DATE(LEFT($AV$3, 4), MONTH("1 " &amp; K$6 &amp; " " &amp; LEFT($AV$3, 4)) + 1, 0 ), 'Raw Data'!$AX:$AX,"&gt;" &amp;DATE(LEFT($AV$3, 4), MONTH("1 " &amp; K$6 &amp; " " &amp; LEFT($AV$3, 4)), 0 ),'Raw Data'!$P:$P,""&amp;'Raw Data'!$B$1,'Raw Data'!$D:$D,"&lt;&gt;*ithdr*",'Raw Data'!$D:$D,"&lt;&gt;*ancel*"))*100),
 "---")</f>
        <v>---</v>
      </c>
      <c r="L13" s="40"/>
      <c r="M13" s="40"/>
      <c r="N13" s="52"/>
      <c r="O13" s="123" t="str">
        <f>IFERROR(
((COUNTIFS('Raw Data'!$AX:$AX,"&lt;=" &amp;DATE(LEFT($AV$3, 4), MONTH("1 " &amp; O$6 &amp; " " &amp; LEFT($AV$3, 4)) + 1, 0 ), 'Raw Data'!$AX:$AX,"&gt;" &amp;DATE(LEFT($AV$3, 4), MONTH("1 " &amp; O$6 &amp; " " &amp; LEFT($AV$3, 4)), 0 ),'Raw Data'!$O:$O,""&amp;'Raw Data'!$B$1,'Raw Data'!$D:$D,"&lt;&gt;*ithdr*",'Raw Data'!$D:$D,"&lt;&gt;*ancel*",'Raw Data'!$P:$P,"--", 'Raw Data'!$AZ:$AZ,"*Earl*")
+
COUNTIFS('Raw Data'!$AX:$AX,"&lt;=" &amp;DATE(LEFT($AV$3, 4), MONTH("1 " &amp; O$6 &amp; " " &amp; LEFT($AV$3, 4)) + 1, 0 ), 'Raw Data'!$AX:$AX,"&gt;" &amp;DATE(LEFT($AV$3, 4), MONTH("1 " &amp; O$6 &amp; " " &amp; LEFT($AV$3, 4)), 0 ),'Raw Data'!$P:$P,""&amp;'Raw Data'!$B$1,'Raw Data'!$D:$D,"&lt;&gt;*ithdr*",'Raw Data'!$D:$D,"&lt;&gt;*ancel*", 'Raw Data'!$AZ:$AZ,"*Earl*"))
/
(COUNTIFS('Raw Data'!$AX:$AX,"&lt;=" &amp;DATE(LEFT($AV$3, 4), MONTH("1 " &amp; O$6 &amp; " " &amp; LEFT($AV$3, 4)) + 1, 0 ), 'Raw Data'!$AX:$AX,"&gt;" &amp;DATE(LEFT($AV$3, 4), MONTH("1 " &amp; O$6 &amp; " " &amp; LEFT($AV$3, 4)), 0 ),'Raw Data'!$O:$O,""&amp;'Raw Data'!$B$1,'Raw Data'!$D:$D,"&lt;&gt;*ithdr*",'Raw Data'!$D:$D,"&lt;&gt;*ancel*",'Raw Data'!$P:$P,"--")
+
COUNTIFS('Raw Data'!$AX:$AX,"&lt;=" &amp;DATE(LEFT($AV$3, 4), MONTH("1 " &amp; O$6 &amp; " " &amp; LEFT($AV$3, 4)) + 1, 0 ), 'Raw Data'!$AX:$AX,"&gt;" &amp;DATE(LEFT($AV$3, 4), MONTH("1 " &amp; O$6 &amp; " " &amp; LEFT($AV$3, 4)), 0 ),'Raw Data'!$P:$P,""&amp;'Raw Data'!$B$1,'Raw Data'!$D:$D,"&lt;&gt;*ithdr*",'Raw Data'!$D:$D,"&lt;&gt;*ancel*"))*100),
 "---")</f>
        <v>---</v>
      </c>
      <c r="P13" s="40"/>
      <c r="Q13" s="40"/>
      <c r="R13" s="52"/>
      <c r="S13" s="123" t="str">
        <f>IFERROR(
((COUNTIFS('Raw Data'!$AX:$AX,"&lt;=" &amp;DATE(LEFT($AV$3, 4), MONTH("1 " &amp; S$6 &amp; " " &amp; LEFT($AV$3, 4)) + 1, 0 ), 'Raw Data'!$AX:$AX,"&gt;" &amp;DATE(LEFT($AV$3, 4), MONTH("1 " &amp; S$6 &amp; " " &amp; LEFT($AV$3, 4)), 0 ),'Raw Data'!$O:$O,""&amp;'Raw Data'!$B$1,'Raw Data'!$D:$D,"&lt;&gt;*ithdr*",'Raw Data'!$D:$D,"&lt;&gt;*ancel*",'Raw Data'!$P:$P,"--", 'Raw Data'!$AZ:$AZ,"*Earl*")
+
COUNTIFS('Raw Data'!$AX:$AX,"&lt;=" &amp;DATE(LEFT($AV$3, 4), MONTH("1 " &amp; S$6 &amp; " " &amp; LEFT($AV$3, 4)) + 1, 0 ), 'Raw Data'!$AX:$AX,"&gt;" &amp;DATE(LEFT($AV$3, 4), MONTH("1 " &amp; S$6 &amp; " " &amp; LEFT($AV$3, 4)), 0 ),'Raw Data'!$P:$P,""&amp;'Raw Data'!$B$1,'Raw Data'!$D:$D,"&lt;&gt;*ithdr*",'Raw Data'!$D:$D,"&lt;&gt;*ancel*", 'Raw Data'!$AZ:$AZ,"*Earl*"))
/
(COUNTIFS('Raw Data'!$AX:$AX,"&lt;=" &amp;DATE(LEFT($AV$3, 4), MONTH("1 " &amp; S$6 &amp; " " &amp; LEFT($AV$3, 4)) + 1, 0 ), 'Raw Data'!$AX:$AX,"&gt;" &amp;DATE(LEFT($AV$3, 4), MONTH("1 " &amp; S$6 &amp; " " &amp; LEFT($AV$3, 4)), 0 ),'Raw Data'!$O:$O,""&amp;'Raw Data'!$B$1,'Raw Data'!$D:$D,"&lt;&gt;*ithdr*",'Raw Data'!$D:$D,"&lt;&gt;*ancel*",'Raw Data'!$P:$P,"--")
+
COUNTIFS('Raw Data'!$AX:$AX,"&lt;=" &amp;DATE(LEFT($AV$3, 4), MONTH("1 " &amp; S$6 &amp; " " &amp; LEFT($AV$3, 4)) + 1, 0 ), 'Raw Data'!$AX:$AX,"&gt;" &amp;DATE(LEFT($AV$3, 4), MONTH("1 " &amp; S$6 &amp; " " &amp; LEFT($AV$3, 4)), 0 ),'Raw Data'!$P:$P,""&amp;'Raw Data'!$B$1,'Raw Data'!$D:$D,"&lt;&gt;*ithdr*",'Raw Data'!$D:$D,"&lt;&gt;*ancel*"))*100),
 "---")</f>
        <v>---</v>
      </c>
      <c r="T13" s="40"/>
      <c r="U13" s="40"/>
      <c r="V13" s="52"/>
      <c r="W13" s="123" t="str">
        <f>IFERROR(
((COUNTIFS('Raw Data'!$AX:$AX,"&lt;=" &amp;DATE(LEFT($AV$3, 4), MONTH("1 " &amp; W$6 &amp; " " &amp; LEFT($AV$3, 4)) + 1, 0 ), 'Raw Data'!$AX:$AX,"&gt;" &amp;DATE(LEFT($AV$3, 4), MONTH("1 " &amp; W$6 &amp; " " &amp; LEFT($AV$3, 4)), 0 ),'Raw Data'!$O:$O,""&amp;'Raw Data'!$B$1,'Raw Data'!$D:$D,"&lt;&gt;*ithdr*",'Raw Data'!$D:$D,"&lt;&gt;*ancel*",'Raw Data'!$P:$P,"--", 'Raw Data'!$AZ:$AZ,"*Earl*")
+
COUNTIFS('Raw Data'!$AX:$AX,"&lt;=" &amp;DATE(LEFT($AV$3, 4), MONTH("1 " &amp; W$6 &amp; " " &amp; LEFT($AV$3, 4)) + 1, 0 ), 'Raw Data'!$AX:$AX,"&gt;" &amp;DATE(LEFT($AV$3, 4), MONTH("1 " &amp; W$6 &amp; " " &amp; LEFT($AV$3, 4)), 0 ),'Raw Data'!$P:$P,""&amp;'Raw Data'!$B$1,'Raw Data'!$D:$D,"&lt;&gt;*ithdr*",'Raw Data'!$D:$D,"&lt;&gt;*ancel*", 'Raw Data'!$AZ:$AZ,"*Earl*"))
/
(COUNTIFS('Raw Data'!$AX:$AX,"&lt;=" &amp;DATE(LEFT($AV$3, 4), MONTH("1 " &amp; W$6 &amp; " " &amp; LEFT($AV$3, 4)) + 1, 0 ), 'Raw Data'!$AX:$AX,"&gt;" &amp;DATE(LEFT($AV$3, 4), MONTH("1 " &amp; W$6 &amp; " " &amp; LEFT($AV$3, 4)), 0 ),'Raw Data'!$O:$O,""&amp;'Raw Data'!$B$1,'Raw Data'!$D:$D,"&lt;&gt;*ithdr*",'Raw Data'!$D:$D,"&lt;&gt;*ancel*",'Raw Data'!$P:$P,"--")
+
COUNTIFS('Raw Data'!$AX:$AX,"&lt;=" &amp;DATE(LEFT($AV$3, 4), MONTH("1 " &amp; W$6 &amp; " " &amp; LEFT($AV$3, 4)) + 1, 0 ), 'Raw Data'!$AX:$AX,"&gt;" &amp;DATE(LEFT($AV$3, 4), MONTH("1 " &amp; W$6 &amp; " " &amp; LEFT($AV$3, 4)), 0 ),'Raw Data'!$P:$P,""&amp;'Raw Data'!$B$1,'Raw Data'!$D:$D,"&lt;&gt;*ithdr*",'Raw Data'!$D:$D,"&lt;&gt;*ancel*"))*100),
 "---")</f>
        <v>---</v>
      </c>
      <c r="X13" s="40"/>
      <c r="Y13" s="40"/>
      <c r="Z13" s="52"/>
      <c r="AA13" s="123" t="str">
        <f>IFERROR(
((COUNTIFS('Raw Data'!$AX:$AX,"&lt;=" &amp;DATE(LEFT($AV$3, 4), MONTH("1 " &amp; AA$6 &amp; " " &amp; LEFT($AV$3, 4)) + 1, 0 ), 'Raw Data'!$AX:$AX,"&gt;" &amp;DATE(LEFT($AV$3, 4), MONTH("1 " &amp; AA$6 &amp; " " &amp; LEFT($AV$3, 4)), 0 ),'Raw Data'!$O:$O,""&amp;'Raw Data'!$B$1,'Raw Data'!$D:$D,"&lt;&gt;*ithdr*",'Raw Data'!$D:$D,"&lt;&gt;*ancel*",'Raw Data'!$P:$P,"--", 'Raw Data'!$AZ:$AZ,"*Earl*")
+
COUNTIFS('Raw Data'!$AX:$AX,"&lt;=" &amp;DATE(LEFT($AV$3, 4), MONTH("1 " &amp; AA$6 &amp; " " &amp; LEFT($AV$3, 4)) + 1, 0 ), 'Raw Data'!$AX:$AX,"&gt;" &amp;DATE(LEFT($AV$3, 4), MONTH("1 " &amp; AA$6 &amp; " " &amp; LEFT($AV$3, 4)), 0 ),'Raw Data'!$P:$P,""&amp;'Raw Data'!$B$1,'Raw Data'!$D:$D,"&lt;&gt;*ithdr*",'Raw Data'!$D:$D,"&lt;&gt;*ancel*", 'Raw Data'!$AZ:$AZ,"*Earl*"))
/
(COUNTIFS('Raw Data'!$AX:$AX,"&lt;=" &amp;DATE(LEFT($AV$3, 4), MONTH("1 " &amp; AA$6 &amp; " " &amp; LEFT($AV$3, 4)) + 1, 0 ), 'Raw Data'!$AX:$AX,"&gt;" &amp;DATE(LEFT($AV$3, 4), MONTH("1 " &amp; AA$6 &amp; " " &amp; LEFT($AV$3, 4)), 0 ),'Raw Data'!$O:$O,""&amp;'Raw Data'!$B$1,'Raw Data'!$D:$D,"&lt;&gt;*ithdr*",'Raw Data'!$D:$D,"&lt;&gt;*ancel*",'Raw Data'!$P:$P,"--")
+
COUNTIFS('Raw Data'!$AX:$AX,"&lt;=" &amp;DATE(LEFT($AV$3, 4), MONTH("1 " &amp; AA$6 &amp; " " &amp; LEFT($AV$3, 4)) + 1, 0 ), 'Raw Data'!$AX:$AX,"&gt;" &amp;DATE(LEFT($AV$3, 4), MONTH("1 " &amp; AA$6 &amp; " " &amp; LEFT($AV$3, 4)), 0 ),'Raw Data'!$P:$P,""&amp;'Raw Data'!$B$1,'Raw Data'!$D:$D,"&lt;&gt;*ithdr*",'Raw Data'!$D:$D,"&lt;&gt;*ancel*"))*100),
 "---")</f>
        <v>---</v>
      </c>
      <c r="AB13" s="40"/>
      <c r="AC13" s="40"/>
      <c r="AD13" s="52"/>
      <c r="AE13" s="123" t="str">
        <f>IFERROR(
((COUNTIFS('Raw Data'!$AX:$AX,"&lt;=" &amp;DATE(LEFT($AV$3, 4), MONTH("1 " &amp; AE$6 &amp; " " &amp; LEFT($AV$3, 4)) + 1, 0 ), 'Raw Data'!$AX:$AX,"&gt;" &amp;DATE(LEFT($AV$3, 4), MONTH("1 " &amp; AE$6 &amp; " " &amp; LEFT($AV$3, 4)), 0 ),'Raw Data'!$O:$O,""&amp;'Raw Data'!$B$1,'Raw Data'!$D:$D,"&lt;&gt;*ithdr*",'Raw Data'!$D:$D,"&lt;&gt;*ancel*",'Raw Data'!$P:$P,"--", 'Raw Data'!$AZ:$AZ,"*Earl*")
+
COUNTIFS('Raw Data'!$AX:$AX,"&lt;=" &amp;DATE(LEFT($AV$3, 4), MONTH("1 " &amp; AE$6 &amp; " " &amp; LEFT($AV$3, 4)) + 1, 0 ), 'Raw Data'!$AX:$AX,"&gt;" &amp;DATE(LEFT($AV$3, 4), MONTH("1 " &amp; AE$6 &amp; " " &amp; LEFT($AV$3, 4)), 0 ),'Raw Data'!$P:$P,""&amp;'Raw Data'!$B$1,'Raw Data'!$D:$D,"&lt;&gt;*ithdr*",'Raw Data'!$D:$D,"&lt;&gt;*ancel*", 'Raw Data'!$AZ:$AZ,"*Earl*"))
/
(COUNTIFS('Raw Data'!$AX:$AX,"&lt;=" &amp;DATE(LEFT($AV$3, 4), MONTH("1 " &amp; AE$6 &amp; " " &amp; LEFT($AV$3, 4)) + 1, 0 ), 'Raw Data'!$AX:$AX,"&gt;" &amp;DATE(LEFT($AV$3, 4), MONTH("1 " &amp; AE$6 &amp; " " &amp; LEFT($AV$3, 4)), 0 ),'Raw Data'!$O:$O,""&amp;'Raw Data'!$B$1,'Raw Data'!$D:$D,"&lt;&gt;*ithdr*",'Raw Data'!$D:$D,"&lt;&gt;*ancel*",'Raw Data'!$P:$P,"--")
+
COUNTIFS('Raw Data'!$AX:$AX,"&lt;=" &amp;DATE(LEFT($AV$3, 4), MONTH("1 " &amp; AE$6 &amp; " " &amp; LEFT($AV$3, 4)) + 1, 0 ), 'Raw Data'!$AX:$AX,"&gt;" &amp;DATE(LEFT($AV$3, 4), MONTH("1 " &amp; AE$6 &amp; " " &amp; LEFT($AV$3, 4)), 0 ),'Raw Data'!$P:$P,""&amp;'Raw Data'!$B$1,'Raw Data'!$D:$D,"&lt;&gt;*ithdr*",'Raw Data'!$D:$D,"&lt;&gt;*ancel*"))*100),
 "---")</f>
        <v>---</v>
      </c>
      <c r="AF13" s="40"/>
      <c r="AG13" s="40"/>
      <c r="AH13" s="52"/>
      <c r="AI13" s="123" t="str">
        <f>IFERROR(
((COUNTIFS('Raw Data'!$AX:$AX,"&lt;=" &amp;DATE(LEFT($AV$3, 4), MONTH("1 " &amp; AI$6 &amp; " " &amp; LEFT($AV$3, 4)) + 1, 0 ), 'Raw Data'!$AX:$AX,"&gt;" &amp;DATE(LEFT($AV$3, 4), MONTH("1 " &amp; AI$6 &amp; " " &amp; LEFT($AV$3, 4)), 0 ),'Raw Data'!$O:$O,""&amp;'Raw Data'!$B$1,'Raw Data'!$D:$D,"&lt;&gt;*ithdr*",'Raw Data'!$D:$D,"&lt;&gt;*ancel*",'Raw Data'!$P:$P,"--", 'Raw Data'!$AZ:$AZ,"*Earl*")
+
COUNTIFS('Raw Data'!$AX:$AX,"&lt;=" &amp;DATE(LEFT($AV$3, 4), MONTH("1 " &amp; AI$6 &amp; " " &amp; LEFT($AV$3, 4)) + 1, 0 ), 'Raw Data'!$AX:$AX,"&gt;" &amp;DATE(LEFT($AV$3, 4), MONTH("1 " &amp; AI$6 &amp; " " &amp; LEFT($AV$3, 4)), 0 ),'Raw Data'!$P:$P,""&amp;'Raw Data'!$B$1,'Raw Data'!$D:$D,"&lt;&gt;*ithdr*",'Raw Data'!$D:$D,"&lt;&gt;*ancel*", 'Raw Data'!$AZ:$AZ,"*Earl*"))
/
(COUNTIFS('Raw Data'!$AX:$AX,"&lt;=" &amp;DATE(LEFT($AV$3, 4), MONTH("1 " &amp; AI$6 &amp; " " &amp; LEFT($AV$3, 4)) + 1, 0 ), 'Raw Data'!$AX:$AX,"&gt;" &amp;DATE(LEFT($AV$3, 4), MONTH("1 " &amp; AI$6 &amp; " " &amp; LEFT($AV$3, 4)), 0 ),'Raw Data'!$O:$O,""&amp;'Raw Data'!$B$1,'Raw Data'!$D:$D,"&lt;&gt;*ithdr*",'Raw Data'!$D:$D,"&lt;&gt;*ancel*",'Raw Data'!$P:$P,"--")
+
COUNTIFS('Raw Data'!$AX:$AX,"&lt;=" &amp;DATE(LEFT($AV$3, 4), MONTH("1 " &amp; AI$6 &amp; " " &amp; LEFT($AV$3, 4)) + 1, 0 ), 'Raw Data'!$AX:$AX,"&gt;" &amp;DATE(LEFT($AV$3, 4), MONTH("1 " &amp; AI$6 &amp; " " &amp; LEFT($AV$3, 4)), 0 ),'Raw Data'!$P:$P,""&amp;'Raw Data'!$B$1,'Raw Data'!$D:$D,"&lt;&gt;*ithdr*",'Raw Data'!$D:$D,"&lt;&gt;*ancel*"))*100),
 "---")</f>
        <v>---</v>
      </c>
      <c r="AJ13" s="40"/>
      <c r="AK13" s="40"/>
      <c r="AL13" s="52"/>
      <c r="AM13" s="123" t="str">
        <f>IFERROR(
((COUNTIFS('Raw Data'!$AX:$AX,"&lt;=" &amp;DATE(LEFT($AV$3, 4), MONTH("1 " &amp; AM$6 &amp; " " &amp; LEFT($AV$3, 4)) + 1, 0 ), 'Raw Data'!$AX:$AX,"&gt;" &amp;DATE(LEFT($AV$3, 4), MONTH("1 " &amp; AM$6 &amp; " " &amp; LEFT($AV$3, 4)), 0 ),'Raw Data'!$O:$O,""&amp;'Raw Data'!$B$1,'Raw Data'!$D:$D,"&lt;&gt;*ithdr*",'Raw Data'!$D:$D,"&lt;&gt;*ancel*",'Raw Data'!$P:$P,"--", 'Raw Data'!$AZ:$AZ,"*Earl*")
+
COUNTIFS('Raw Data'!$AX:$AX,"&lt;=" &amp;DATE(LEFT($AV$3, 4), MONTH("1 " &amp; AM$6 &amp; " " &amp; LEFT($AV$3, 4)) + 1, 0 ), 'Raw Data'!$AX:$AX,"&gt;" &amp;DATE(LEFT($AV$3, 4), MONTH("1 " &amp; AM$6 &amp; " " &amp; LEFT($AV$3, 4)), 0 ),'Raw Data'!$P:$P,""&amp;'Raw Data'!$B$1,'Raw Data'!$D:$D,"&lt;&gt;*ithdr*",'Raw Data'!$D:$D,"&lt;&gt;*ancel*", 'Raw Data'!$AZ:$AZ,"*Earl*"))
/
(COUNTIFS('Raw Data'!$AX:$AX,"&lt;=" &amp;DATE(LEFT($AV$3, 4), MONTH("1 " &amp; AM$6 &amp; " " &amp; LEFT($AV$3, 4)) + 1, 0 ), 'Raw Data'!$AX:$AX,"&gt;" &amp;DATE(LEFT($AV$3, 4), MONTH("1 " &amp; AM$6 &amp; " " &amp; LEFT($AV$3, 4)), 0 ),'Raw Data'!$O:$O,""&amp;'Raw Data'!$B$1,'Raw Data'!$D:$D,"&lt;&gt;*ithdr*",'Raw Data'!$D:$D,"&lt;&gt;*ancel*",'Raw Data'!$P:$P,"--")
+
COUNTIFS('Raw Data'!$AX:$AX,"&lt;=" &amp;DATE(LEFT($AV$3, 4), MONTH("1 " &amp; AM$6 &amp; " " &amp; LEFT($AV$3, 4)) + 1, 0 ), 'Raw Data'!$AX:$AX,"&gt;" &amp;DATE(LEFT($AV$3, 4), MONTH("1 " &amp; AM$6 &amp; " " &amp; LEFT($AV$3, 4)), 0 ),'Raw Data'!$P:$P,""&amp;'Raw Data'!$B$1,'Raw Data'!$D:$D,"&lt;&gt;*ithdr*",'Raw Data'!$D:$D,"&lt;&gt;*ancel*"))*100),
 "---")</f>
        <v>---</v>
      </c>
      <c r="AN13" s="40"/>
      <c r="AO13" s="40"/>
      <c r="AP13" s="52"/>
      <c r="AQ13" s="123" t="str">
        <f>IFERROR(
((COUNTIFS('Raw Data'!$AX:$AX,"&lt;=" &amp;DATE(LEFT($AV$3, 4), MONTH("1 " &amp; AQ$6 &amp; " " &amp; LEFT($AV$3, 4)) + 1, 0 ), 'Raw Data'!$AX:$AX,"&gt;" &amp;DATE(LEFT($AV$3, 4), MONTH("1 " &amp; AQ$6 &amp; " " &amp; LEFT($AV$3, 4)), 0 ),'Raw Data'!$O:$O,""&amp;'Raw Data'!$B$1,'Raw Data'!$D:$D,"&lt;&gt;*ithdr*",'Raw Data'!$D:$D,"&lt;&gt;*ancel*",'Raw Data'!$P:$P,"--", 'Raw Data'!$AZ:$AZ,"*Earl*")
+
COUNTIFS('Raw Data'!$AX:$AX,"&lt;=" &amp;DATE(LEFT($AV$3, 4), MONTH("1 " &amp; AQ$6 &amp; " " &amp; LEFT($AV$3, 4)) + 1, 0 ), 'Raw Data'!$AX:$AX,"&gt;" &amp;DATE(LEFT($AV$3, 4), MONTH("1 " &amp; AQ$6 &amp; " " &amp; LEFT($AV$3, 4)), 0 ),'Raw Data'!$P:$P,""&amp;'Raw Data'!$B$1,'Raw Data'!$D:$D,"&lt;&gt;*ithdr*",'Raw Data'!$D:$D,"&lt;&gt;*ancel*", 'Raw Data'!$AZ:$AZ,"*Earl*"))
/
(COUNTIFS('Raw Data'!$AX:$AX,"&lt;=" &amp;DATE(LEFT($AV$3, 4), MONTH("1 " &amp; AQ$6 &amp; " " &amp; LEFT($AV$3, 4)) + 1, 0 ), 'Raw Data'!$AX:$AX,"&gt;" &amp;DATE(LEFT($AV$3, 4), MONTH("1 " &amp; AQ$6 &amp; " " &amp; LEFT($AV$3, 4)), 0 ),'Raw Data'!$O:$O,""&amp;'Raw Data'!$B$1,'Raw Data'!$D:$D,"&lt;&gt;*ithdr*",'Raw Data'!$D:$D,"&lt;&gt;*ancel*",'Raw Data'!$P:$P,"--")
+
COUNTIFS('Raw Data'!$AX:$AX,"&lt;=" &amp;DATE(LEFT($AV$3, 4), MONTH("1 " &amp; AQ$6 &amp; " " &amp; LEFT($AV$3, 4)) + 1, 0 ), 'Raw Data'!$AX:$AX,"&gt;" &amp;DATE(LEFT($AV$3, 4), MONTH("1 " &amp; AQ$6 &amp; " " &amp; LEFT($AV$3, 4)), 0 ),'Raw Data'!$P:$P,""&amp;'Raw Data'!$B$1,'Raw Data'!$D:$D,"&lt;&gt;*ithdr*",'Raw Data'!$D:$D,"&lt;&gt;*ancel*"))*100),
 "---")</f>
        <v>---</v>
      </c>
      <c r="AR13" s="40"/>
      <c r="AS13" s="40"/>
      <c r="AT13" s="52"/>
      <c r="AU13" s="123" t="str">
        <f>IFERROR(
((COUNTIFS('Raw Data'!$AX:$AX,"&lt;=" &amp;DATE(MID($AV$3, 15, 4), MONTH("1 " &amp; AU$6 &amp; " " &amp; MID($AV$3, 15, 4)) + 1, 0 ), 'Raw Data'!$AM:$AM,"&gt;" &amp;DATE(MID($AV$3, 15, 4), MONTH("1 " &amp; AU$6 &amp; " " &amp; MID($AV$3, 15, 4)), 0 ),'Raw Data'!$O:$O,""&amp;'Raw Data'!$B$1,'Raw Data'!$D:$D,"&lt;&gt;*ithdr*",'Raw Data'!$D:$D,"&lt;&gt;*ancel*",'Raw Data'!$P:$P,"--", 'Raw Data'!$AZ:$AZ,"*Earl*")
+
COUNTIFS('Raw Data'!$AX:$AX,"&lt;=" &amp;DATE(MID($AV$3, 15, 4), MONTH("1 " &amp; AU$6 &amp; " " &amp; MID($AV$3, 15, 4)) + 1, 0 ), 'Raw Data'!$AM:$AM,"&gt;" &amp;DATE(MID($AV$3, 15, 4), MONTH("1 " &amp; AU$6 &amp; " " &amp; MID($AV$3, 15, 4)), 0 ),'Raw Data'!$P:$P,""&amp;'Raw Data'!$B$1,'Raw Data'!$D:$D,"&lt;&gt;*ithdr*",'Raw Data'!$D:$D,"&lt;&gt;*ancel*", 'Raw Data'!$AZ:$AZ,"*Earl*"))
/
(COUNTIFS('Raw Data'!$AX:$AX,"&lt;=" &amp;DATE(MID($AV$3, 15, 4), MONTH("1 " &amp; AU$6 &amp; " " &amp; MID($AV$3, 15, 4)) + 1, 0 ), 'Raw Data'!$AM:$AM,"&gt;" &amp;DATE(MID($AV$3, 15, 4), MONTH("1 " &amp; AU$6 &amp; " " &amp; MID($AV$3, 15, 4)), 0 ),'Raw Data'!$O:$O,""&amp;'Raw Data'!$B$1,'Raw Data'!$D:$D,"&lt;&gt;*ithdr*",'Raw Data'!$D:$D,"&lt;&gt;*ancel*",'Raw Data'!$P:$P,"--")
+
COUNTIFS('Raw Data'!$AX:$AX,"&lt;=" &amp;DATE(MID($AV$3, 15, 4), MONTH("1 " &amp; AU$6 &amp; " " &amp; MID($AV$3, 15, 4)) + 1, 0 ), 'Raw Data'!$AM:$AM,"&gt;" &amp;DATE(MID($AV$3, 15, 4), MONTH("1 " &amp; AU$6 &amp; " " &amp; MID($AV$3, 15, 4)), 0 ),'Raw Data'!$P:$P,""&amp;'Raw Data'!$B$1,'Raw Data'!$D:$D,"&lt;&gt;*ithdr*",'Raw Data'!$D:$D,"&lt;&gt;*ancel*")))*100,
 "---")</f>
        <v>---</v>
      </c>
      <c r="AV13" s="40"/>
      <c r="AW13" s="40"/>
      <c r="AX13" s="52"/>
      <c r="AY13" s="123" t="str">
        <f>IFERROR(
((COUNTIFS('Raw Data'!$AX:$AX,"&lt;=" &amp;DATE(MID($AV$3, 15, 4), MONTH("1 " &amp; AY$6 &amp; " " &amp; MID($AV$3, 15, 4)) + 1, 0 ), 'Raw Data'!$AM:$AM,"&gt;" &amp;DATE(MID($AV$3, 15, 4), MONTH("1 " &amp; AY$6 &amp; " " &amp; MID($AV$3, 15, 4)), 0 ),'Raw Data'!$O:$O,""&amp;'Raw Data'!$B$1,'Raw Data'!$D:$D,"&lt;&gt;*ithdr*",'Raw Data'!$D:$D,"&lt;&gt;*ancel*",'Raw Data'!$P:$P,"--", 'Raw Data'!$AZ:$AZ,"*Earl*")
+
COUNTIFS('Raw Data'!$AX:$AX,"&lt;=" &amp;DATE(MID($AV$3, 15, 4), MONTH("1 " &amp; AY$6 &amp; " " &amp; MID($AV$3, 15, 4)) + 1, 0 ), 'Raw Data'!$AM:$AM,"&gt;" &amp;DATE(MID($AV$3, 15, 4), MONTH("1 " &amp; AY$6 &amp; " " &amp; MID($AV$3, 15, 4)), 0 ),'Raw Data'!$P:$P,""&amp;'Raw Data'!$B$1,'Raw Data'!$D:$D,"&lt;&gt;*ithdr*",'Raw Data'!$D:$D,"&lt;&gt;*ancel*", 'Raw Data'!$AZ:$AZ,"*Earl*"))
/
(COUNTIFS('Raw Data'!$AX:$AX,"&lt;=" &amp;DATE(MID($AV$3, 15, 4), MONTH("1 " &amp; AY$6 &amp; " " &amp; MID($AV$3, 15, 4)) + 1, 0 ), 'Raw Data'!$AM:$AM,"&gt;" &amp;DATE(MID($AV$3, 15, 4), MONTH("1 " &amp; AY$6 &amp; " " &amp; MID($AV$3, 15, 4)), 0 ),'Raw Data'!$O:$O,""&amp;'Raw Data'!$B$1,'Raw Data'!$D:$D,"&lt;&gt;*ithdr*",'Raw Data'!$D:$D,"&lt;&gt;*ancel*",'Raw Data'!$P:$P,"--")
+
COUNTIFS('Raw Data'!$AX:$AX,"&lt;=" &amp;DATE(MID($AV$3, 15, 4), MONTH("1 " &amp; AY$6 &amp; " " &amp; MID($AV$3, 15, 4)) + 1, 0 ), 'Raw Data'!$AM:$AM,"&gt;" &amp;DATE(MID($AV$3, 15, 4), MONTH("1 " &amp; AY$6 &amp; " " &amp; MID($AV$3, 15, 4)), 0 ),'Raw Data'!$P:$P,""&amp;'Raw Data'!$B$1,'Raw Data'!$D:$D,"&lt;&gt;*ithdr*",'Raw Data'!$D:$D,"&lt;&gt;*ancel*")))*100,
 "---")</f>
        <v>---</v>
      </c>
      <c r="AZ13" s="40"/>
      <c r="BA13" s="40"/>
      <c r="BB13" s="52"/>
      <c r="BC13" s="123" t="str">
        <f>IFERROR(
((COUNTIFS('Raw Data'!$AX:$AX,"&lt;=" &amp;DATE(MID($AV$3, 15, 4), MONTH("1 " &amp; BC$6 &amp; " " &amp; MID($AV$3, 15, 4)) + 1, 0 ), 'Raw Data'!$AM:$AM,"&gt;" &amp;DATE(MID($AV$3, 15, 4), MONTH("1 " &amp; BC$6 &amp; " " &amp; MID($AV$3, 15, 4)), 0 ),'Raw Data'!$O:$O,""&amp;'Raw Data'!$B$1,'Raw Data'!$D:$D,"&lt;&gt;*ithdr*",'Raw Data'!$D:$D,"&lt;&gt;*ancel*",'Raw Data'!$P:$P,"--", 'Raw Data'!$AZ:$AZ,"*Earl*")
+
COUNTIFS('Raw Data'!$AX:$AX,"&lt;=" &amp;DATE(MID($AV$3, 15, 4), MONTH("1 " &amp; BC$6 &amp; " " &amp; MID($AV$3, 15, 4)) + 1, 0 ), 'Raw Data'!$AM:$AM,"&gt;" &amp;DATE(MID($AV$3, 15, 4), MONTH("1 " &amp; BC$6 &amp; " " &amp; MID($AV$3, 15, 4)), 0 ),'Raw Data'!$P:$P,""&amp;'Raw Data'!$B$1,'Raw Data'!$D:$D,"&lt;&gt;*ithdr*",'Raw Data'!$D:$D,"&lt;&gt;*ancel*", 'Raw Data'!$AZ:$AZ,"*Earl*"))
/
(COUNTIFS('Raw Data'!$AX:$AX,"&lt;=" &amp;DATE(MID($AV$3, 15, 4), MONTH("1 " &amp; BC$6 &amp; " " &amp; MID($AV$3, 15, 4)) + 1, 0 ), 'Raw Data'!$AM:$AM,"&gt;" &amp;DATE(MID($AV$3, 15, 4), MONTH("1 " &amp; BC$6 &amp; " " &amp; MID($AV$3, 15, 4)), 0 ),'Raw Data'!$O:$O,""&amp;'Raw Data'!$B$1,'Raw Data'!$D:$D,"&lt;&gt;*ithdr*",'Raw Data'!$D:$D,"&lt;&gt;*ancel*",'Raw Data'!$P:$P,"--")
+
COUNTIFS('Raw Data'!$AX:$AX,"&lt;=" &amp;DATE(MID($AV$3, 15, 4), MONTH("1 " &amp; BC$6 &amp; " " &amp; MID($AV$3, 15, 4)) + 1, 0 ), 'Raw Data'!$AM:$AM,"&gt;" &amp;DATE(MID($AV$3, 15, 4), MONTH("1 " &amp; BC$6 &amp; " " &amp; MID($AV$3, 15, 4)), 0 ),'Raw Data'!$P:$P,""&amp;'Raw Data'!$B$1,'Raw Data'!$D:$D,"&lt;&gt;*ithdr*",'Raw Data'!$D:$D,"&lt;&gt;*ancel*")))*100,
 "---")</f>
        <v>---</v>
      </c>
      <c r="BD13" s="40"/>
      <c r="BE13" s="40"/>
      <c r="BF13" s="52"/>
    </row>
    <row r="14" ht="12.75" customHeight="1">
      <c r="A14" s="108" t="s">
        <v>101</v>
      </c>
      <c r="B14" s="40"/>
      <c r="C14" s="40"/>
      <c r="D14" s="40"/>
      <c r="E14" s="40"/>
      <c r="F14" s="40"/>
      <c r="G14" s="40"/>
      <c r="H14" s="40"/>
      <c r="I14" s="40"/>
      <c r="J14" s="52"/>
      <c r="K14" s="124" t="str">
        <f>IFERROR(
((COUNTIFS('Raw Data'!$AX:$AX,"&lt;=" &amp;DATE(LEFT($AV$3, 4), MONTH("1 " &amp; K$6 &amp; " " &amp; LEFT($AV$3, 4)) + 1, 0 ), 'Raw Data'!$AX:$AX,"&gt;" &amp;DATE(LEFT($AV$3, 4), MONTH("1 " &amp; K$6 &amp; " " &amp; LEFT($AV$3, 4)), 0 ),'Raw Data'!$O:$O,""&amp;'Raw Data'!$B$1,'Raw Data'!$D:$D,"&lt;&gt;*ithdr*",'Raw Data'!$D:$D,"&lt;&gt;*ancel*",'Raw Data'!$P:$P,"--", 'Raw Data'!$AZ:$AZ,"*Earl*",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Data'!$J:$J, "&lt;&gt;*tendance", 'Raw Data'!$J:$J, "&lt;&gt;*upport"))
/
(COUNTIFS('Raw Data'!$AX:$AX,"&lt;=" &amp;DATE(LEFT($AV$3, 4), MONTH("1 " &amp; K$6 &amp; " " &amp; LEFT($AV$3, 4)) + 1, 0 ), 'Raw Data'!$AX:$AX,"&gt;" &amp;DATE(LEFT($AV$3, 4), MONTH("1 " &amp; K$6 &amp; " " &amp; LEFT($AV$3, 4)), 0 ),'Raw Data'!$O:$O,""&amp;'Raw Data'!$B$1,'Raw Data'!$D:$D,"&lt;&gt;*ithdr*",'Raw Data'!$D:$D,"&lt;&gt;*ancel*",'Raw Data'!$P:$P,"--", 'Raw Data'!$J:$J, "&lt;&gt;*tendance", 'Raw Data'!$J:$J, "&lt;&gt;*upport")
+
COUNTIFS('Raw Data'!$AX:$AX,"&lt;=" &amp;DATE(LEFT($AV$3, 4), MONTH("1 " &amp; K$6 &amp; " " &amp; LEFT($AV$3, 4)) + 1, 0 ), 'Raw Data'!$AX:$AX,"&gt;" &amp;DATE(LEFT($AV$3, 4), MONTH("1 " &amp; K$6 &amp; " " &amp; LEFT($AV$3, 4)), 0 ),'Raw Data'!$P:$P,""&amp;'Raw Data'!$B$1,'Raw Data'!$D:$D,"&lt;&gt;*ithdr*",'Raw Data'!$D:$D,"&lt;&gt;*ancel*", 'Raw Data'!$J:$J, "&lt;&gt;*tendance", 'Raw Data'!$J:$J, "&lt;&gt;*upport")))*100,
 "---")</f>
        <v>---</v>
      </c>
      <c r="L14" s="40"/>
      <c r="M14" s="40"/>
      <c r="N14" s="52"/>
      <c r="O14" s="124" t="str">
        <f>IFERROR(
((COUNTIFS('Raw Data'!$AX:$AX,"&lt;=" &amp;DATE(LEFT($AV$3, 4), MONTH("1 " &amp; O$6 &amp; " " &amp; LEFT($AV$3, 4)) + 1, 0 ), 'Raw Data'!$AX:$AX,"&gt;" &amp;DATE(LEFT($AV$3, 4), MONTH("1 " &amp; O$6 &amp; " " &amp; LEFT($AV$3, 4)), 0 ),'Raw Data'!$O:$O,""&amp;'Raw Data'!$B$1,'Raw Data'!$D:$D,"&lt;&gt;*ithdr*",'Raw Data'!$D:$D,"&lt;&gt;*ancel*",'Raw Data'!$P:$P,"--", 'Raw Data'!$AZ:$AZ,"*Earl*",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Data'!$J:$J, "&lt;&gt;*tendance", 'Raw Data'!$J:$J, "&lt;&gt;*upport"))
/
(COUNTIFS('Raw Data'!$AX:$AX,"&lt;=" &amp;DATE(LEFT($AV$3, 4), MONTH("1 " &amp; O$6 &amp; " " &amp; LEFT($AV$3, 4)) + 1, 0 ), 'Raw Data'!$AX:$AX,"&gt;" &amp;DATE(LEFT($AV$3, 4), MONTH("1 " &amp; O$6 &amp; " " &amp; LEFT($AV$3, 4)), 0 ),'Raw Data'!$O:$O,""&amp;'Raw Data'!$B$1,'Raw Data'!$D:$D,"&lt;&gt;*ithdr*",'Raw Data'!$D:$D,"&lt;&gt;*ancel*",'Raw Data'!$P:$P,"--", 'Raw Data'!$J:$J, "&lt;&gt;*tendance", 'Raw Data'!$J:$J, "&lt;&gt;*upport")
+
COUNTIFS('Raw Data'!$AX:$AX,"&lt;=" &amp;DATE(LEFT($AV$3, 4), MONTH("1 " &amp; O$6 &amp; " " &amp; LEFT($AV$3, 4)) + 1, 0 ), 'Raw Data'!$AX:$AX,"&gt;" &amp;DATE(LEFT($AV$3, 4), MONTH("1 " &amp; O$6 &amp; " " &amp; LEFT($AV$3, 4)), 0 ),'Raw Data'!$P:$P,""&amp;'Raw Data'!$B$1,'Raw Data'!$D:$D,"&lt;&gt;*ithdr*",'Raw Data'!$D:$D,"&lt;&gt;*ancel*", 'Raw Data'!$J:$J, "&lt;&gt;*tendance", 'Raw Data'!$J:$J, "&lt;&gt;*upport")))*100,
 "---")</f>
        <v>---</v>
      </c>
      <c r="P14" s="40"/>
      <c r="Q14" s="40"/>
      <c r="R14" s="52"/>
      <c r="S14" s="124" t="str">
        <f>IFERROR(
((COUNTIFS('Raw Data'!$AX:$AX,"&lt;=" &amp;DATE(LEFT($AV$3, 4), MONTH("1 " &amp; S$6 &amp; " " &amp; LEFT($AV$3, 4)) + 1, 0 ), 'Raw Data'!$AX:$AX,"&gt;" &amp;DATE(LEFT($AV$3, 4), MONTH("1 " &amp; S$6 &amp; " " &amp; LEFT($AV$3, 4)), 0 ),'Raw Data'!$O:$O,""&amp;'Raw Data'!$B$1,'Raw Data'!$D:$D,"&lt;&gt;*ithdr*",'Raw Data'!$D:$D,"&lt;&gt;*ancel*",'Raw Data'!$P:$P,"--", 'Raw Data'!$AZ:$AZ,"*Earl*",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Data'!$J:$J, "&lt;&gt;*tendance", 'Raw Data'!$J:$J, "&lt;&gt;*upport"))
/
(COUNTIFS('Raw Data'!$AX:$AX,"&lt;=" &amp;DATE(LEFT($AV$3, 4), MONTH("1 " &amp; S$6 &amp; " " &amp; LEFT($AV$3, 4)) + 1, 0 ), 'Raw Data'!$AX:$AX,"&gt;" &amp;DATE(LEFT($AV$3, 4), MONTH("1 " &amp; S$6 &amp; " " &amp; LEFT($AV$3, 4)), 0 ),'Raw Data'!$O:$O,""&amp;'Raw Data'!$B$1,'Raw Data'!$D:$D,"&lt;&gt;*ithdr*",'Raw Data'!$D:$D,"&lt;&gt;*ancel*",'Raw Data'!$P:$P,"--", 'Raw Data'!$J:$J, "&lt;&gt;*tendance", 'Raw Data'!$J:$J, "&lt;&gt;*upport")
+
COUNTIFS('Raw Data'!$AX:$AX,"&lt;=" &amp;DATE(LEFT($AV$3, 4), MONTH("1 " &amp; S$6 &amp; " " &amp; LEFT($AV$3, 4)) + 1, 0 ), 'Raw Data'!$AX:$AX,"&gt;" &amp;DATE(LEFT($AV$3, 4), MONTH("1 " &amp; S$6 &amp; " " &amp; LEFT($AV$3, 4)), 0 ),'Raw Data'!$P:$P,""&amp;'Raw Data'!$B$1,'Raw Data'!$D:$D,"&lt;&gt;*ithdr*",'Raw Data'!$D:$D,"&lt;&gt;*ancel*", 'Raw Data'!$J:$J, "&lt;&gt;*tendance", 'Raw Data'!$J:$J, "&lt;&gt;*upport")))*100,
 "---")</f>
        <v>---</v>
      </c>
      <c r="T14" s="40"/>
      <c r="U14" s="40"/>
      <c r="V14" s="52"/>
      <c r="W14" s="124" t="str">
        <f>IFERROR(
((COUNTIFS('Raw Data'!$AX:$AX,"&lt;=" &amp;DATE(LEFT($AV$3, 4), MONTH("1 " &amp; W$6 &amp; " " &amp; LEFT($AV$3, 4)) + 1, 0 ), 'Raw Data'!$AX:$AX,"&gt;" &amp;DATE(LEFT($AV$3, 4), MONTH("1 " &amp; W$6 &amp; " " &amp; LEFT($AV$3, 4)), 0 ),'Raw Data'!$O:$O,""&amp;'Raw Data'!$B$1,'Raw Data'!$D:$D,"&lt;&gt;*ithdr*",'Raw Data'!$D:$D,"&lt;&gt;*ancel*",'Raw Data'!$P:$P,"--", 'Raw Data'!$AZ:$AZ,"*Earl*",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Data'!$J:$J, "&lt;&gt;*tendance", 'Raw Data'!$J:$J, "&lt;&gt;*upport"))
/
(COUNTIFS('Raw Data'!$AX:$AX,"&lt;=" &amp;DATE(LEFT($AV$3, 4), MONTH("1 " &amp; W$6 &amp; " " &amp; LEFT($AV$3, 4)) + 1, 0 ), 'Raw Data'!$AX:$AX,"&gt;" &amp;DATE(LEFT($AV$3, 4), MONTH("1 " &amp; W$6 &amp; " " &amp; LEFT($AV$3, 4)), 0 ),'Raw Data'!$O:$O,""&amp;'Raw Data'!$B$1,'Raw Data'!$D:$D,"&lt;&gt;*ithdr*",'Raw Data'!$D:$D,"&lt;&gt;*ancel*",'Raw Data'!$P:$P,"--", 'Raw Data'!$J:$J, "&lt;&gt;*tendance", 'Raw Data'!$J:$J, "&lt;&gt;*upport")
+
COUNTIFS('Raw Data'!$AX:$AX,"&lt;=" &amp;DATE(LEFT($AV$3, 4), MONTH("1 " &amp; W$6 &amp; " " &amp; LEFT($AV$3, 4)) + 1, 0 ), 'Raw Data'!$AX:$AX,"&gt;" &amp;DATE(LEFT($AV$3, 4), MONTH("1 " &amp; W$6 &amp; " " &amp; LEFT($AV$3, 4)), 0 ),'Raw Data'!$P:$P,""&amp;'Raw Data'!$B$1,'Raw Data'!$D:$D,"&lt;&gt;*ithdr*",'Raw Data'!$D:$D,"&lt;&gt;*ancel*", 'Raw Data'!$J:$J, "&lt;&gt;*tendance", 'Raw Data'!$J:$J, "&lt;&gt;*upport")))*100,
 "---")</f>
        <v>---</v>
      </c>
      <c r="X14" s="40"/>
      <c r="Y14" s="40"/>
      <c r="Z14" s="52"/>
      <c r="AA14" s="124" t="str">
        <f>IFERROR(
((COUNTIFS('Raw Data'!$AX:$AX,"&lt;=" &amp;DATE(LEFT($AV$3, 4), MONTH("1 " &amp; AA$6 &amp; " " &amp; LEFT($AV$3, 4)) + 1, 0 ), 'Raw Data'!$AX:$AX,"&gt;" &amp;DATE(LEFT($AV$3, 4), MONTH("1 " &amp; AA$6 &amp; " " &amp; LEFT($AV$3, 4)), 0 ),'Raw Data'!$O:$O,""&amp;'Raw Data'!$B$1,'Raw Data'!$D:$D,"&lt;&gt;*ithdr*",'Raw Data'!$D:$D,"&lt;&gt;*ancel*",'Raw Data'!$P:$P,"--", 'Raw Data'!$AZ:$AZ,"*Earl*",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Data'!$J:$J, "&lt;&gt;*tendance", 'Raw Data'!$J:$J, "&lt;&gt;*upport")
+
COUNTIFS('Raw Data'!$AX:$AX,"&lt;=" &amp;DATE(LEFT($AV$3, 4), MONTH("1 " &amp; AA$6 &amp; " " &amp; LEFT($AV$3, 4)) + 1, 0 ), 'Raw Data'!$AX:$AX,"&gt;" &amp;DATE(LEFT($AV$3, 4), MONTH("1 " &amp; AA$6 &amp; " " &amp; LEFT($AV$3, 4)), 0 ),'Raw Data'!$P:$P,""&amp;'Raw Data'!$B$1,'Raw Data'!$D:$D,"&lt;&gt;*ithdr*",'Raw Data'!$D:$D,"&lt;&gt;*ancel*", 'Raw Data'!$J:$J, "&lt;&gt;*tendance", 'Raw Data'!$J:$J, "&lt;&gt;*upport")))*100,
 "---")</f>
        <v>---</v>
      </c>
      <c r="AB14" s="40"/>
      <c r="AC14" s="40"/>
      <c r="AD14" s="52"/>
      <c r="AE14" s="124" t="str">
        <f>IFERROR(
((COUNTIFS('Raw Data'!$AX:$AX,"&lt;=" &amp;DATE(LEFT($AV$3, 4), MONTH("1 " &amp; AE$6 &amp; " " &amp; LEFT($AV$3, 4)) + 1, 0 ), 'Raw Data'!$AX:$AX,"&gt;" &amp;DATE(LEFT($AV$3, 4), MONTH("1 " &amp; AE$6 &amp; " " &amp; LEFT($AV$3, 4)), 0 ),'Raw Data'!$O:$O,""&amp;'Raw Data'!$B$1,'Raw Data'!$D:$D,"&lt;&gt;*ithdr*",'Raw Data'!$D:$D,"&lt;&gt;*ancel*",'Raw Data'!$P:$P,"--", 'Raw Data'!$AZ:$AZ,"*Earl*",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Data'!$J:$J, "&lt;&gt;*tendance", 'Raw Data'!$J:$J, "&lt;&gt;*upport")
+
COUNTIFS('Raw Data'!$AX:$AX,"&lt;=" &amp;DATE(LEFT($AV$3, 4), MONTH("1 " &amp; AE$6 &amp; " " &amp; LEFT($AV$3, 4)) + 1, 0 ), 'Raw Data'!$AX:$AX,"&gt;" &amp;DATE(LEFT($AV$3, 4), MONTH("1 " &amp; AE$6 &amp; " " &amp; LEFT($AV$3, 4)), 0 ),'Raw Data'!$P:$P,""&amp;'Raw Data'!$B$1,'Raw Data'!$D:$D,"&lt;&gt;*ithdr*",'Raw Data'!$D:$D,"&lt;&gt;*ancel*", 'Raw Data'!$J:$J, "&lt;&gt;*tendance", 'Raw Data'!$J:$J, "&lt;&gt;*upport")))*100,
 "---")</f>
        <v>---</v>
      </c>
      <c r="AF14" s="40"/>
      <c r="AG14" s="40"/>
      <c r="AH14" s="52"/>
      <c r="AI14" s="124" t="str">
        <f>IFERROR(
((COUNTIFS('Raw Data'!$AX:$AX,"&lt;=" &amp;DATE(LEFT($AV$3, 4), MONTH("1 " &amp; AI$6 &amp; " " &amp; LEFT($AV$3, 4)) + 1, 0 ), 'Raw Data'!$AX:$AX,"&gt;" &amp;DATE(LEFT($AV$3, 4), MONTH("1 " &amp; AI$6 &amp; " " &amp; LEFT($AV$3, 4)), 0 ),'Raw Data'!$O:$O,""&amp;'Raw Data'!$B$1,'Raw Data'!$D:$D,"&lt;&gt;*ithdr*",'Raw Data'!$D:$D,"&lt;&gt;*ancel*",'Raw Data'!$P:$P,"--", 'Raw Data'!$AZ:$AZ,"*Earl*",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Data'!$J:$J, "&lt;&gt;*tendance", 'Raw Data'!$J:$J, "&lt;&gt;*upport")
+
COUNTIFS('Raw Data'!$AX:$AX,"&lt;=" &amp;DATE(LEFT($AV$3, 4), MONTH("1 " &amp; AI$6 &amp; " " &amp; LEFT($AV$3, 4)) + 1, 0 ), 'Raw Data'!$AX:$AX,"&gt;" &amp;DATE(LEFT($AV$3, 4), MONTH("1 " &amp; AI$6 &amp; " " &amp; LEFT($AV$3, 4)), 0 ),'Raw Data'!$P:$P,""&amp;'Raw Data'!$B$1,'Raw Data'!$D:$D,"&lt;&gt;*ithdr*",'Raw Data'!$D:$D,"&lt;&gt;*ancel*", 'Raw Data'!$J:$J, "&lt;&gt;*tendance", 'Raw Data'!$J:$J, "&lt;&gt;*upport")))*100,
 "---")</f>
        <v>---</v>
      </c>
      <c r="AJ14" s="40"/>
      <c r="AK14" s="40"/>
      <c r="AL14" s="52"/>
      <c r="AM14" s="124" t="str">
        <f>IFERROR(
((COUNTIFS('Raw Data'!$AX:$AX,"&lt;=" &amp;DATE(LEFT($AV$3, 4), MONTH("1 " &amp; AM$6 &amp; " " &amp; LEFT($AV$3, 4)) + 1, 0 ), 'Raw Data'!$AX:$AX,"&gt;" &amp;DATE(LEFT($AV$3, 4), MONTH("1 " &amp; AM$6 &amp; " " &amp; LEFT($AV$3, 4)), 0 ),'Raw Data'!$O:$O,""&amp;'Raw Data'!$B$1,'Raw Data'!$D:$D,"&lt;&gt;*ithdr*",'Raw Data'!$D:$D,"&lt;&gt;*ancel*",'Raw Data'!$P:$P,"--", 'Raw Data'!$AZ:$AZ,"*Earl*",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Data'!$J:$J, "&lt;&gt;*tendance", 'Raw Data'!$J:$J, "&lt;&gt;*upport")
+
COUNTIFS('Raw Data'!$AX:$AX,"&lt;=" &amp;DATE(LEFT($AV$3, 4), MONTH("1 " &amp; AM$6 &amp; " " &amp; LEFT($AV$3, 4)) + 1, 0 ), 'Raw Data'!$AX:$AX,"&gt;" &amp;DATE(LEFT($AV$3, 4), MONTH("1 " &amp; AM$6 &amp; " " &amp; LEFT($AV$3, 4)), 0 ),'Raw Data'!$P:$P,""&amp;'Raw Data'!$B$1,'Raw Data'!$D:$D,"&lt;&gt;*ithdr*",'Raw Data'!$D:$D,"&lt;&gt;*ancel*", 'Raw Data'!$J:$J, "&lt;&gt;*tendance", 'Raw Data'!$J:$J, "&lt;&gt;*upport")))*100,
 "---")</f>
        <v>---</v>
      </c>
      <c r="AN14" s="40"/>
      <c r="AO14" s="40"/>
      <c r="AP14" s="52"/>
      <c r="AQ14" s="124" t="str">
        <f>IFERROR(
((COUNTIFS('Raw Data'!$AX:$AX,"&lt;=" &amp;DATE(LEFT($AV$3, 4), MONTH("1 " &amp; AQ$6 &amp; " " &amp; LEFT($AV$3, 4)) + 1, 0 ), 'Raw Data'!$AX:$AX,"&gt;" &amp;DATE(LEFT($AV$3, 4), MONTH("1 " &amp; AQ$6 &amp; " " &amp; LEFT($AV$3, 4)), 0 ),'Raw Data'!$O:$O,""&amp;'Raw Data'!$B$1,'Raw Data'!$D:$D,"&lt;&gt;*ithdr*",'Raw Data'!$D:$D,"&lt;&gt;*ancel*",'Raw Data'!$P:$P,"--", 'Raw Data'!$AZ:$AZ,"*Earl*",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Data'!$J:$J, "&lt;&gt;*tendance", 'Raw Data'!$J:$J, "&lt;&gt;*upport")
+
COUNTIFS('Raw Data'!$AX:$AX,"&lt;=" &amp;DATE(LEFT($AV$3, 4), MONTH("1 " &amp; AQ$6 &amp; " " &amp; LEFT($AV$3, 4)) + 1, 0 ), 'Raw Data'!$AX:$AX,"&gt;" &amp;DATE(LEFT($AV$3, 4), MONTH("1 " &amp; AQ$6 &amp; " " &amp; LEFT($AV$3, 4)), 0 ),'Raw Data'!$P:$P,""&amp;'Raw Data'!$B$1,'Raw Data'!$D:$D,"&lt;&gt;*ithdr*",'Raw Data'!$D:$D,"&lt;&gt;*ancel*", 'Raw Data'!$J:$J, "&lt;&gt;*tendance", 'Raw Data'!$J:$J, "&lt;&gt;*upport")))*100,
 "---")</f>
        <v>---</v>
      </c>
      <c r="AR14" s="40"/>
      <c r="AS14" s="40"/>
      <c r="AT14" s="52"/>
      <c r="AU14" s="124" t="str">
        <f>IFERROR(
((COUNTIFS('Raw Data'!$AX:$AX,"&lt;=" &amp;DATE(MID($AV$3, 15, 4), MONTH("1 " &amp; AU$6 &amp; " " &amp; MID($AV$3, 15, 4)) + 1, 0 ), 'Raw Data'!$AM:$AM,"&gt;" &amp;DATE(MID($AV$3, 15, 4), MONTH("1 " &amp; AU$6 &amp; " " &amp; MID($AV$3, 15, 4)), 0 ),'Raw Data'!$O:$O,""&amp;'Raw Data'!$B$1,'Raw Data'!$D:$D,"&lt;&gt;*ithdr*",'Raw Data'!$D:$D,"&lt;&gt;*ancel*",'Raw Data'!$P:$P,"--", 'Raw Data'!$AZ:$AZ,"*Earl*",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Data'!$J:$J, "&lt;&gt;*tendance", 'Raw Data'!$J:$J, "&lt;&gt;*upport")
+
COUNTIFS('Raw Data'!$AX:$AX,"&lt;=" &amp;DATE(MID($AV$3, 15, 4), MONTH("1 " &amp; AU$6 &amp; " " &amp; MID($AV$3, 15, 4)) + 1, 0 ), 'Raw Data'!$AM:$AM,"&gt;" &amp;DATE(MID($AV$3, 15, 4), MONTH("1 " &amp; AU$6 &amp; " " &amp; MID($AV$3, 15, 4)), 0 ),'Raw Data'!$P:$P,""&amp;'Raw Data'!$B$1,'Raw Data'!$D:$D,"&lt;&gt;*ithdr*",'Raw Data'!$D:$D,"&lt;&gt;*ancel*", 'Raw Data'!$J:$J, "&lt;&gt;*tendance", 'Raw Data'!$J:$J, "&lt;&gt;*upport")))*100,
 "---")</f>
        <v>---</v>
      </c>
      <c r="AV14" s="40"/>
      <c r="AW14" s="40"/>
      <c r="AX14" s="52"/>
      <c r="AY14" s="124" t="str">
        <f>IFERROR(
((COUNTIFS('Raw Data'!$AX:$AX,"&lt;=" &amp;DATE(MID($AV$3, 15, 4), MONTH("1 " &amp; AY$6 &amp; " " &amp; MID($AV$3, 15, 4)) + 1, 0 ), 'Raw Data'!$AM:$AM,"&gt;" &amp;DATE(MID($AV$3, 15, 4), MONTH("1 " &amp; AY$6 &amp; " " &amp; MID($AV$3, 15, 4)), 0 ),'Raw Data'!$O:$O,""&amp;'Raw Data'!$B$1,'Raw Data'!$D:$D,"&lt;&gt;*ithdr*",'Raw Data'!$D:$D,"&lt;&gt;*ancel*",'Raw Data'!$P:$P,"--", 'Raw Data'!$AZ:$AZ,"*Earl*",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Data'!$J:$J, "&lt;&gt;*tendance", 'Raw Data'!$J:$J, "&lt;&gt;*upport")
+
COUNTIFS('Raw Data'!$AX:$AX,"&lt;=" &amp;DATE(MID($AV$3, 15, 4), MONTH("1 " &amp; AY$6 &amp; " " &amp; MID($AV$3, 15, 4)) + 1, 0 ), 'Raw Data'!$AM:$AM,"&gt;" &amp;DATE(MID($AV$3, 15, 4), MONTH("1 " &amp; AY$6 &amp; " " &amp; MID($AV$3, 15, 4)), 0 ),'Raw Data'!$P:$P,""&amp;'Raw Data'!$B$1,'Raw Data'!$D:$D,"&lt;&gt;*ithdr*",'Raw Data'!$D:$D,"&lt;&gt;*ancel*", 'Raw Data'!$J:$J, "&lt;&gt;*tendance", 'Raw Data'!$J:$J, "&lt;&gt;*upport")))*100,
 "---")</f>
        <v>---</v>
      </c>
      <c r="AZ14" s="40"/>
      <c r="BA14" s="40"/>
      <c r="BB14" s="52"/>
      <c r="BC14" s="124" t="str">
        <f>IFERROR(
((COUNTIFS('Raw Data'!$AX:$AX,"&lt;=" &amp;DATE(MID($AV$3, 15, 4), MONTH("1 " &amp; BC$6 &amp; " " &amp; MID($AV$3, 15, 4)) + 1, 0 ), 'Raw Data'!$AM:$AM,"&gt;" &amp;DATE(MID($AV$3, 15, 4), MONTH("1 " &amp; BC$6 &amp; " " &amp; MID($AV$3, 15, 4)), 0 ),'Raw Data'!$O:$O,""&amp;'Raw Data'!$B$1,'Raw Data'!$D:$D,"&lt;&gt;*ithdr*",'Raw Data'!$D:$D,"&lt;&gt;*ancel*",'Raw Data'!$P:$P,"--", 'Raw Data'!$AZ:$AZ,"*Earl*",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Data'!$J:$J, "&lt;&gt;*tendance", 'Raw Data'!$J:$J, "&lt;&gt;*upport")
+
COUNTIFS('Raw Data'!$AX:$AX,"&lt;=" &amp;DATE(MID($AV$3, 15, 4), MONTH("1 " &amp; BC$6 &amp; " " &amp; MID($AV$3, 15, 4)) + 1, 0 ), 'Raw Data'!$AM:$AM,"&gt;" &amp;DATE(MID($AV$3, 15, 4), MONTH("1 " &amp; BC$6 &amp; " " &amp; MID($AV$3, 15, 4)), 0 ),'Raw Data'!$P:$P,""&amp;'Raw Data'!$B$1,'Raw Data'!$D:$D,"&lt;&gt;*ithdr*",'Raw Data'!$D:$D,"&lt;&gt;*ancel*", 'Raw Data'!$J:$J, "&lt;&gt;*tendance", 'Raw Data'!$J:$J, "&lt;&gt;*upport")))*100,
 "---")</f>
        <v>---</v>
      </c>
      <c r="BD14" s="40"/>
      <c r="BE14" s="40"/>
      <c r="BF14" s="52"/>
    </row>
    <row r="15" ht="12.75" customHeight="1">
      <c r="A15" s="47" t="s">
        <v>126</v>
      </c>
      <c r="B15" s="40"/>
      <c r="C15" s="40"/>
      <c r="D15" s="40"/>
      <c r="E15" s="40"/>
      <c r="F15" s="40"/>
      <c r="G15" s="40"/>
      <c r="H15" s="40"/>
      <c r="I15" s="40"/>
      <c r="J15" s="52"/>
      <c r="K15" s="125" t="str">
        <f>IFERROR(
((COUNTIFS('Raw Data'!$AX:$AX,"&lt;=" &amp;DATE(LEFT($AV$3, 4), MONTH("1 " &amp; K$6 &amp; " " &amp; LEFT($AV$3, 4)) + 1, 0 ), 'Raw Data'!$AX:$AX,"&gt;" &amp;DATE(LEFT($AV$3, 4), MONTH("1 " &amp; K$6 &amp; " " &amp; LEFT($AV$3, 4)), 0 ),'Raw Data'!$O:$O,""&amp;'Raw Data'!$B$1,'Raw Data'!$D:$D,"&lt;&gt;*ithdr*",'Raw Data'!$D:$D,"&lt;&gt;*ancel*",'Raw Data'!$P:$P,"--", 'Raw Data'!$AZ:$AZ,"*Earl*", 'Raw Data'!$H:$H, "Earn*")
+
COUNTIFS('Raw Data'!$AX:$AX,"&lt;=" &amp;DATE(LEFT($AV$3, 4), MONTH("1 " &amp; K$6 &amp; " " &amp; LEFT($AV$3, 4)) + 1, 0 ), 'Raw Data'!$AX:$AX,"&gt;" &amp;DATE(LEFT($AV$3, 4), MONTH("1 " &amp; K$6 &amp; " " &amp; LEFT($AV$3, 4)), 0 ),'Raw Data'!$P:$P,""&amp;'Raw Data'!$B$1,'Raw Data'!$D:$D,"&lt;&gt;*ithdr*",'Raw Data'!$D:$D,"&lt;&gt;*ancel*", 'Raw Data'!$AZ:$AZ,"*Earl*", 'Raw Data'!$H:$H, "Earn*"))
/
(COUNTIFS('Raw Data'!$AX:$AX,"&lt;=" &amp;DATE(LEFT($AV$3, 4), MONTH("1 " &amp; K$6 &amp; " " &amp; LEFT($AV$3, 4)) + 1, 0 ), 'Raw Data'!$AX:$AX,"&gt;" &amp;DATE(LEFT($AV$3, 4), MONTH("1 " &amp; K$6 &amp; " " &amp; LEFT($AV$3, 4)), 0 ),'Raw Data'!$O:$O,""&amp;'Raw Data'!$B$1,'Raw Data'!$D:$D,"&lt;&gt;*ithdr*",'Raw Data'!$D:$D,"&lt;&gt;*ancel*",'Raw Data'!$P:$P,"--", 'Raw Data'!$H:$H, "Earn*")
+
COUNTIFS('Raw Data'!$AX:$AX,"&lt;=" &amp;DATE(LEFT($AV$3, 4), MONTH("1 " &amp; K$6 &amp; " " &amp; LEFT($AV$3, 4)) + 1, 0 ), 'Raw Data'!$AX:$AX,"&gt;" &amp;DATE(LEFT($AV$3, 4), MONTH("1 " &amp; K$6 &amp; " " &amp; LEFT($AV$3, 4)), 0 ),'Raw Data'!$P:$P,""&amp;'Raw Data'!$B$1,'Raw Data'!$D:$D,"&lt;&gt;*ithdr*",'Raw Data'!$D:$D,"&lt;&gt;*ancel*", 'Raw Data'!$H:$H, "Earn*")))*100,
"---"   )</f>
        <v>---</v>
      </c>
      <c r="L15" s="40"/>
      <c r="M15" s="40"/>
      <c r="N15" s="52"/>
      <c r="O15" s="125" t="str">
        <f>IFERROR(
((COUNTIFS('Raw Data'!$AX:$AX,"&lt;=" &amp;DATE(LEFT($AV$3, 4), MONTH("1 " &amp; O$6 &amp; " " &amp; LEFT($AV$3, 4)) + 1, 0 ), 'Raw Data'!$AX:$AX,"&gt;" &amp;DATE(LEFT($AV$3, 4), MONTH("1 " &amp; O$6 &amp; " " &amp; LEFT($AV$3, 4)), 0 ),'Raw Data'!$O:$O,""&amp;'Raw Data'!$B$1,'Raw Data'!$D:$D,"&lt;&gt;*ithdr*",'Raw Data'!$D:$D,"&lt;&gt;*ancel*",'Raw Data'!$P:$P,"--", 'Raw Data'!$AZ:$AZ,"*Earl*", 'Raw Data'!$H:$H, "Earn*")
+
COUNTIFS('Raw Data'!$AX:$AX,"&lt;=" &amp;DATE(LEFT($AV$3, 4), MONTH("1 " &amp; O$6 &amp; " " &amp; LEFT($AV$3, 4)) + 1, 0 ), 'Raw Data'!$AX:$AX,"&gt;" &amp;DATE(LEFT($AV$3, 4), MONTH("1 " &amp; O$6 &amp; " " &amp; LEFT($AV$3, 4)), 0 ),'Raw Data'!$P:$P,""&amp;'Raw Data'!$B$1,'Raw Data'!$D:$D,"&lt;&gt;*ithdr*",'Raw Data'!$D:$D,"&lt;&gt;*ancel*", 'Raw Data'!$AZ:$AZ,"*Earl*", 'Raw Data'!$H:$H, "Earn*"))
/
(COUNTIFS('Raw Data'!$AX:$AX,"&lt;=" &amp;DATE(LEFT($AV$3, 4), MONTH("1 " &amp; O$6 &amp; " " &amp; LEFT($AV$3, 4)) + 1, 0 ), 'Raw Data'!$AX:$AX,"&gt;" &amp;DATE(LEFT($AV$3, 4), MONTH("1 " &amp; O$6 &amp; " " &amp; LEFT($AV$3, 4)), 0 ),'Raw Data'!$O:$O,""&amp;'Raw Data'!$B$1,'Raw Data'!$D:$D,"&lt;&gt;*ithdr*",'Raw Data'!$D:$D,"&lt;&gt;*ancel*",'Raw Data'!$P:$P,"--", 'Raw Data'!$H:$H, "Earn*")
+
COUNTIFS('Raw Data'!$AX:$AX,"&lt;=" &amp;DATE(LEFT($AV$3, 4), MONTH("1 " &amp; O$6 &amp; " " &amp; LEFT($AV$3, 4)) + 1, 0 ), 'Raw Data'!$AX:$AX,"&gt;" &amp;DATE(LEFT($AV$3, 4), MONTH("1 " &amp; O$6 &amp; " " &amp; LEFT($AV$3, 4)), 0 ),'Raw Data'!$P:$P,""&amp;'Raw Data'!$B$1,'Raw Data'!$D:$D,"&lt;&gt;*ithdr*",'Raw Data'!$D:$D,"&lt;&gt;*ancel*", 'Raw Data'!$H:$H, "Earn*")))*100,
"---"   )</f>
        <v>---</v>
      </c>
      <c r="P15" s="40"/>
      <c r="Q15" s="40"/>
      <c r="R15" s="52"/>
      <c r="S15" s="125" t="str">
        <f>IFERROR(
((COUNTIFS('Raw Data'!$AX:$AX,"&lt;=" &amp;DATE(LEFT($AV$3, 4), MONTH("1 " &amp; S$6 &amp; " " &amp; LEFT($AV$3, 4)) + 1, 0 ), 'Raw Data'!$AX:$AX,"&gt;" &amp;DATE(LEFT($AV$3, 4), MONTH("1 " &amp; S$6 &amp; " " &amp; LEFT($AV$3, 4)), 0 ),'Raw Data'!$O:$O,""&amp;'Raw Data'!$B$1,'Raw Data'!$D:$D,"&lt;&gt;*ithdr*",'Raw Data'!$D:$D,"&lt;&gt;*ancel*",'Raw Data'!$P:$P,"--", 'Raw Data'!$AZ:$AZ,"*Earl*", 'Raw Data'!$H:$H, "Earn*")
+
COUNTIFS('Raw Data'!$AX:$AX,"&lt;=" &amp;DATE(LEFT($AV$3, 4), MONTH("1 " &amp; S$6 &amp; " " &amp; LEFT($AV$3, 4)) + 1, 0 ), 'Raw Data'!$AX:$AX,"&gt;" &amp;DATE(LEFT($AV$3, 4), MONTH("1 " &amp; S$6 &amp; " " &amp; LEFT($AV$3, 4)), 0 ),'Raw Data'!$P:$P,""&amp;'Raw Data'!$B$1,'Raw Data'!$D:$D,"&lt;&gt;*ithdr*",'Raw Data'!$D:$D,"&lt;&gt;*ancel*", 'Raw Data'!$AZ:$AZ,"*Earl*", 'Raw Data'!$H:$H, "Earn*"))
/
(COUNTIFS('Raw Data'!$AX:$AX,"&lt;=" &amp;DATE(LEFT($AV$3, 4), MONTH("1 " &amp; S$6 &amp; " " &amp; LEFT($AV$3, 4)) + 1, 0 ), 'Raw Data'!$AX:$AX,"&gt;" &amp;DATE(LEFT($AV$3, 4), MONTH("1 " &amp; S$6 &amp; " " &amp; LEFT($AV$3, 4)), 0 ),'Raw Data'!$O:$O,""&amp;'Raw Data'!$B$1,'Raw Data'!$D:$D,"&lt;&gt;*ithdr*",'Raw Data'!$D:$D,"&lt;&gt;*ancel*",'Raw Data'!$P:$P,"--", 'Raw Data'!$H:$H, "Earn*")
+
COUNTIFS('Raw Data'!$AX:$AX,"&lt;=" &amp;DATE(LEFT($AV$3, 4), MONTH("1 " &amp; S$6 &amp; " " &amp; LEFT($AV$3, 4)) + 1, 0 ), 'Raw Data'!$AX:$AX,"&gt;" &amp;DATE(LEFT($AV$3, 4), MONTH("1 " &amp; S$6 &amp; " " &amp; LEFT($AV$3, 4)), 0 ),'Raw Data'!$P:$P,""&amp;'Raw Data'!$B$1,'Raw Data'!$D:$D,"&lt;&gt;*ithdr*",'Raw Data'!$D:$D,"&lt;&gt;*ancel*", 'Raw Data'!$H:$H, "Earn*")))*100,
"---"   )</f>
        <v>---</v>
      </c>
      <c r="T15" s="40"/>
      <c r="U15" s="40"/>
      <c r="V15" s="52"/>
      <c r="W15" s="125" t="str">
        <f>IFERROR(
((COUNTIFS('Raw Data'!$AX:$AX,"&lt;=" &amp;DATE(LEFT($AV$3, 4), MONTH("1 " &amp; W$6 &amp; " " &amp; LEFT($AV$3, 4)) + 1, 0 ), 'Raw Data'!$AX:$AX,"&gt;" &amp;DATE(LEFT($AV$3, 4), MONTH("1 " &amp; W$6 &amp; " " &amp; LEFT($AV$3, 4)), 0 ),'Raw Data'!$O:$O,""&amp;'Raw Data'!$B$1,'Raw Data'!$D:$D,"&lt;&gt;*ithdr*",'Raw Data'!$D:$D,"&lt;&gt;*ancel*",'Raw Data'!$P:$P,"--", 'Raw Data'!$AZ:$AZ,"*Earl*", 'Raw Data'!$H:$H, "Earn*")
+
COUNTIFS('Raw Data'!$AX:$AX,"&lt;=" &amp;DATE(LEFT($AV$3, 4), MONTH("1 " &amp; W$6 &amp; " " &amp; LEFT($AV$3, 4)) + 1, 0 ), 'Raw Data'!$AX:$AX,"&gt;" &amp;DATE(LEFT($AV$3, 4), MONTH("1 " &amp; W$6 &amp; " " &amp; LEFT($AV$3, 4)), 0 ),'Raw Data'!$P:$P,""&amp;'Raw Data'!$B$1,'Raw Data'!$D:$D,"&lt;&gt;*ithdr*",'Raw Data'!$D:$D,"&lt;&gt;*ancel*", 'Raw Data'!$AZ:$AZ,"*Earl*", 'Raw Data'!$H:$H, "Earn*"))
/
(COUNTIFS('Raw Data'!$AX:$AX,"&lt;=" &amp;DATE(LEFT($AV$3, 4), MONTH("1 " &amp; W$6 &amp; " " &amp; LEFT($AV$3, 4)) + 1, 0 ), 'Raw Data'!$AX:$AX,"&gt;" &amp;DATE(LEFT($AV$3, 4), MONTH("1 " &amp; W$6 &amp; " " &amp; LEFT($AV$3, 4)), 0 ),'Raw Data'!$O:$O,""&amp;'Raw Data'!$B$1,'Raw Data'!$D:$D,"&lt;&gt;*ithdr*",'Raw Data'!$D:$D,"&lt;&gt;*ancel*",'Raw Data'!$P:$P,"--", 'Raw Data'!$H:$H, "Earn*")
+
COUNTIFS('Raw Data'!$AX:$AX,"&lt;=" &amp;DATE(LEFT($AV$3, 4), MONTH("1 " &amp; W$6 &amp; " " &amp; LEFT($AV$3, 4)) + 1, 0 ), 'Raw Data'!$AX:$AX,"&gt;" &amp;DATE(LEFT($AV$3, 4), MONTH("1 " &amp; W$6 &amp; " " &amp; LEFT($AV$3, 4)), 0 ),'Raw Data'!$P:$P,""&amp;'Raw Data'!$B$1,'Raw Data'!$D:$D,"&lt;&gt;*ithdr*",'Raw Data'!$D:$D,"&lt;&gt;*ancel*", 'Raw Data'!$H:$H, "Earn*")))*100,
"---"   )</f>
        <v>---</v>
      </c>
      <c r="X15" s="40"/>
      <c r="Y15" s="40"/>
      <c r="Z15" s="52"/>
      <c r="AA15" s="125" t="str">
        <f>IFERROR(
((COUNTIFS('Raw Data'!$AX:$AX,"&lt;=" &amp;DATE(LEFT($AV$3, 4), MONTH("1 " &amp; AA$6 &amp; " " &amp; LEFT($AV$3, 4)) + 1, 0 ), 'Raw Data'!$AX:$AX,"&gt;" &amp;DATE(LEFT($AV$3, 4), MONTH("1 " &amp; AA$6 &amp; " " &amp; LEFT($AV$3, 4)), 0 ),'Raw Data'!$O:$O,""&amp;'Raw Data'!$B$1,'Raw Data'!$D:$D,"&lt;&gt;*ithdr*",'Raw Data'!$D:$D,"&lt;&gt;*ancel*",'Raw Data'!$P:$P,"--", 'Raw Data'!$AZ:$AZ,"*Earl*", 'Raw Data'!$H:$H, "Earn*")
+
COUNTIFS('Raw Data'!$AX:$AX,"&lt;=" &amp;DATE(LEFT($AV$3, 4), MONTH("1 " &amp; AA$6 &amp; " " &amp; LEFT($AV$3, 4)) + 1, 0 ), 'Raw Data'!$AX:$AX,"&gt;" &amp;DATE(LEFT($AV$3, 4), MONTH("1 " &amp; AA$6 &amp; " " &amp; LEFT($AV$3, 4)), 0 ),'Raw Data'!$P:$P,""&amp;'Raw Data'!$B$1,'Raw Data'!$D:$D,"&lt;&gt;*ithdr*",'Raw Data'!$D:$D,"&lt;&gt;*ancel*", 'Raw Data'!$AZ:$AZ,"*Earl*", 'Raw Data'!$H:$H, "Earn*"))
/
(COUNTIFS('Raw Data'!$AX:$AX,"&lt;=" &amp;DATE(LEFT($AV$3, 4), MONTH("1 " &amp; AA$6 &amp; " " &amp; LEFT($AV$3, 4)) + 1, 0 ), 'Raw Data'!$AX:$AX,"&gt;" &amp;DATE(LEFT($AV$3, 4), MONTH("1 " &amp; AA$6 &amp; " " &amp; LEFT($AV$3, 4)), 0 ),'Raw Data'!$O:$O,""&amp;'Raw Data'!$B$1,'Raw Data'!$D:$D,"&lt;&gt;*ithdr*",'Raw Data'!$D:$D,"&lt;&gt;*ancel*",'Raw Data'!$P:$P,"--", 'Raw Data'!$H:$H, "Earn*")
+
COUNTIFS('Raw Data'!$AX:$AX,"&lt;=" &amp;DATE(LEFT($AV$3, 4), MONTH("1 " &amp; AA$6 &amp; " " &amp; LEFT($AV$3, 4)) + 1, 0 ), 'Raw Data'!$AX:$AX,"&gt;" &amp;DATE(LEFT($AV$3, 4), MONTH("1 " &amp; AA$6 &amp; " " &amp; LEFT($AV$3, 4)), 0 ),'Raw Data'!$P:$P,""&amp;'Raw Data'!$B$1,'Raw Data'!$D:$D,"&lt;&gt;*ithdr*",'Raw Data'!$D:$D,"&lt;&gt;*ancel*", 'Raw Data'!$H:$H, "Earn*")))*100,
"---"   )</f>
        <v>---</v>
      </c>
      <c r="AB15" s="40"/>
      <c r="AC15" s="40"/>
      <c r="AD15" s="52"/>
      <c r="AE15" s="125" t="str">
        <f>IFERROR(
((COUNTIFS('Raw Data'!$AX:$AX,"&lt;=" &amp;DATE(LEFT($AV$3, 4), MONTH("1 " &amp; AE$6 &amp; " " &amp; LEFT($AV$3, 4)) + 1, 0 ), 'Raw Data'!$AX:$AX,"&gt;" &amp;DATE(LEFT($AV$3, 4), MONTH("1 " &amp; AE$6 &amp; " " &amp; LEFT($AV$3, 4)), 0 ),'Raw Data'!$O:$O,""&amp;'Raw Data'!$B$1,'Raw Data'!$D:$D,"&lt;&gt;*ithdr*",'Raw Data'!$D:$D,"&lt;&gt;*ancel*",'Raw Data'!$P:$P,"--", 'Raw Data'!$AZ:$AZ,"*Earl*", 'Raw Data'!$H:$H, "Earn*")
+
COUNTIFS('Raw Data'!$AX:$AX,"&lt;=" &amp;DATE(LEFT($AV$3, 4), MONTH("1 " &amp; AE$6 &amp; " " &amp; LEFT($AV$3, 4)) + 1, 0 ), 'Raw Data'!$AX:$AX,"&gt;" &amp;DATE(LEFT($AV$3, 4), MONTH("1 " &amp; AE$6 &amp; " " &amp; LEFT($AV$3, 4)), 0 ),'Raw Data'!$P:$P,""&amp;'Raw Data'!$B$1,'Raw Data'!$D:$D,"&lt;&gt;*ithdr*",'Raw Data'!$D:$D,"&lt;&gt;*ancel*", 'Raw Data'!$AZ:$AZ,"*Earl*", 'Raw Data'!$H:$H, "Earn*"))
/
(COUNTIFS('Raw Data'!$AX:$AX,"&lt;=" &amp;DATE(LEFT($AV$3, 4), MONTH("1 " &amp; AE$6 &amp; " " &amp; LEFT($AV$3, 4)) + 1, 0 ), 'Raw Data'!$AX:$AX,"&gt;" &amp;DATE(LEFT($AV$3, 4), MONTH("1 " &amp; AE$6 &amp; " " &amp; LEFT($AV$3, 4)), 0 ),'Raw Data'!$O:$O,""&amp;'Raw Data'!$B$1,'Raw Data'!$D:$D,"&lt;&gt;*ithdr*",'Raw Data'!$D:$D,"&lt;&gt;*ancel*",'Raw Data'!$P:$P,"--", 'Raw Data'!$H:$H, "Earn*")
+
COUNTIFS('Raw Data'!$AX:$AX,"&lt;=" &amp;DATE(LEFT($AV$3, 4), MONTH("1 " &amp; AE$6 &amp; " " &amp; LEFT($AV$3, 4)) + 1, 0 ), 'Raw Data'!$AX:$AX,"&gt;" &amp;DATE(LEFT($AV$3, 4), MONTH("1 " &amp; AE$6 &amp; " " &amp; LEFT($AV$3, 4)), 0 ),'Raw Data'!$P:$P,""&amp;'Raw Data'!$B$1,'Raw Data'!$D:$D,"&lt;&gt;*ithdr*",'Raw Data'!$D:$D,"&lt;&gt;*ancel*", 'Raw Data'!$H:$H, "Earn*")))*100,
"---"   )</f>
        <v>---</v>
      </c>
      <c r="AF15" s="40"/>
      <c r="AG15" s="40"/>
      <c r="AH15" s="52"/>
      <c r="AI15" s="125" t="str">
        <f>IFERROR(
((COUNTIFS('Raw Data'!$AX:$AX,"&lt;=" &amp;DATE(LEFT($AV$3, 4), MONTH("1 " &amp; AI$6 &amp; " " &amp; LEFT($AV$3, 4)) + 1, 0 ), 'Raw Data'!$AX:$AX,"&gt;" &amp;DATE(LEFT($AV$3, 4), MONTH("1 " &amp; AI$6 &amp; " " &amp; LEFT($AV$3, 4)), 0 ),'Raw Data'!$O:$O,""&amp;'Raw Data'!$B$1,'Raw Data'!$D:$D,"&lt;&gt;*ithdr*",'Raw Data'!$D:$D,"&lt;&gt;*ancel*",'Raw Data'!$P:$P,"--", 'Raw Data'!$AZ:$AZ,"*Earl*", 'Raw Data'!$H:$H, "Earn*")
+
COUNTIFS('Raw Data'!$AX:$AX,"&lt;=" &amp;DATE(LEFT($AV$3, 4), MONTH("1 " &amp; AI$6 &amp; " " &amp; LEFT($AV$3, 4)) + 1, 0 ), 'Raw Data'!$AX:$AX,"&gt;" &amp;DATE(LEFT($AV$3, 4), MONTH("1 " &amp; AI$6 &amp; " " &amp; LEFT($AV$3, 4)), 0 ),'Raw Data'!$P:$P,""&amp;'Raw Data'!$B$1,'Raw Data'!$D:$D,"&lt;&gt;*ithdr*",'Raw Data'!$D:$D,"&lt;&gt;*ancel*", 'Raw Data'!$AZ:$AZ,"*Earl*", 'Raw Data'!$H:$H, "Earn*"))
/
(COUNTIFS('Raw Data'!$AX:$AX,"&lt;=" &amp;DATE(LEFT($AV$3, 4), MONTH("1 " &amp; AI$6 &amp; " " &amp; LEFT($AV$3, 4)) + 1, 0 ), 'Raw Data'!$AX:$AX,"&gt;" &amp;DATE(LEFT($AV$3, 4), MONTH("1 " &amp; AI$6 &amp; " " &amp; LEFT($AV$3, 4)), 0 ),'Raw Data'!$O:$O,""&amp;'Raw Data'!$B$1,'Raw Data'!$D:$D,"&lt;&gt;*ithdr*",'Raw Data'!$D:$D,"&lt;&gt;*ancel*",'Raw Data'!$P:$P,"--", 'Raw Data'!$H:$H, "Earn*")
+
COUNTIFS('Raw Data'!$AX:$AX,"&lt;=" &amp;DATE(LEFT($AV$3, 4), MONTH("1 " &amp; AI$6 &amp; " " &amp; LEFT($AV$3, 4)) + 1, 0 ), 'Raw Data'!$AX:$AX,"&gt;" &amp;DATE(LEFT($AV$3, 4), MONTH("1 " &amp; AI$6 &amp; " " &amp; LEFT($AV$3, 4)), 0 ),'Raw Data'!$P:$P,""&amp;'Raw Data'!$B$1,'Raw Data'!$D:$D,"&lt;&gt;*ithdr*",'Raw Data'!$D:$D,"&lt;&gt;*ancel*", 'Raw Data'!$H:$H, "Earn*")))*100,
"---"   )</f>
        <v>---</v>
      </c>
      <c r="AJ15" s="40"/>
      <c r="AK15" s="40"/>
      <c r="AL15" s="52"/>
      <c r="AM15" s="125" t="str">
        <f>IFERROR(
((COUNTIFS('Raw Data'!$AX:$AX,"&lt;=" &amp;DATE(LEFT($AV$3, 4), MONTH("1 " &amp; AM$6 &amp; " " &amp; LEFT($AV$3, 4)) + 1, 0 ), 'Raw Data'!$AX:$AX,"&gt;" &amp;DATE(LEFT($AV$3, 4), MONTH("1 " &amp; AM$6 &amp; " " &amp; LEFT($AV$3, 4)), 0 ),'Raw Data'!$O:$O,""&amp;'Raw Data'!$B$1,'Raw Data'!$D:$D,"&lt;&gt;*ithdr*",'Raw Data'!$D:$D,"&lt;&gt;*ancel*",'Raw Data'!$P:$P,"--", 'Raw Data'!$AZ:$AZ,"*Earl*", 'Raw Data'!$H:$H, "Earn*")
+
COUNTIFS('Raw Data'!$AX:$AX,"&lt;=" &amp;DATE(LEFT($AV$3, 4), MONTH("1 " &amp; AM$6 &amp; " " &amp; LEFT($AV$3, 4)) + 1, 0 ), 'Raw Data'!$AX:$AX,"&gt;" &amp;DATE(LEFT($AV$3, 4), MONTH("1 " &amp; AM$6 &amp; " " &amp; LEFT($AV$3, 4)), 0 ),'Raw Data'!$P:$P,""&amp;'Raw Data'!$B$1,'Raw Data'!$D:$D,"&lt;&gt;*ithdr*",'Raw Data'!$D:$D,"&lt;&gt;*ancel*", 'Raw Data'!$AZ:$AZ,"*Earl*", 'Raw Data'!$H:$H, "Earn*"))
/
(COUNTIFS('Raw Data'!$AX:$AX,"&lt;=" &amp;DATE(LEFT($AV$3, 4), MONTH("1 " &amp; AM$6 &amp; " " &amp; LEFT($AV$3, 4)) + 1, 0 ), 'Raw Data'!$AX:$AX,"&gt;" &amp;DATE(LEFT($AV$3, 4), MONTH("1 " &amp; AM$6 &amp; " " &amp; LEFT($AV$3, 4)), 0 ),'Raw Data'!$O:$O,""&amp;'Raw Data'!$B$1,'Raw Data'!$D:$D,"&lt;&gt;*ithdr*",'Raw Data'!$D:$D,"&lt;&gt;*ancel*",'Raw Data'!$P:$P,"--", 'Raw Data'!$H:$H, "Earn*")
+
COUNTIFS('Raw Data'!$AX:$AX,"&lt;=" &amp;DATE(LEFT($AV$3, 4), MONTH("1 " &amp; AM$6 &amp; " " &amp; LEFT($AV$3, 4)) + 1, 0 ), 'Raw Data'!$AX:$AX,"&gt;" &amp;DATE(LEFT($AV$3, 4), MONTH("1 " &amp; AM$6 &amp; " " &amp; LEFT($AV$3, 4)), 0 ),'Raw Data'!$P:$P,""&amp;'Raw Data'!$B$1,'Raw Data'!$D:$D,"&lt;&gt;*ithdr*",'Raw Data'!$D:$D,"&lt;&gt;*ancel*", 'Raw Data'!$H:$H, "Earn*")))*100,
"---"   )</f>
        <v>---</v>
      </c>
      <c r="AN15" s="40"/>
      <c r="AO15" s="40"/>
      <c r="AP15" s="52"/>
      <c r="AQ15" s="125" t="str">
        <f>IFERROR(
((COUNTIFS('Raw Data'!$AX:$AX,"&lt;=" &amp;DATE(LEFT($AV$3, 4), MONTH("1 " &amp; AQ$6 &amp; " " &amp; LEFT($AV$3, 4)) + 1, 0 ), 'Raw Data'!$AX:$AX,"&gt;" &amp;DATE(LEFT($AV$3, 4), MONTH("1 " &amp; AQ$6 &amp; " " &amp; LEFT($AV$3, 4)), 0 ),'Raw Data'!$O:$O,""&amp;'Raw Data'!$B$1,'Raw Data'!$D:$D,"&lt;&gt;*ithdr*",'Raw Data'!$D:$D,"&lt;&gt;*ancel*",'Raw Data'!$P:$P,"--", 'Raw Data'!$AZ:$AZ,"*Earl*", 'Raw Data'!$H:$H, "Earn*")
+
COUNTIFS('Raw Data'!$AX:$AX,"&lt;=" &amp;DATE(LEFT($AV$3, 4), MONTH("1 " &amp; AQ$6 &amp; " " &amp; LEFT($AV$3, 4)) + 1, 0 ), 'Raw Data'!$AX:$AX,"&gt;" &amp;DATE(LEFT($AV$3, 4), MONTH("1 " &amp; AQ$6 &amp; " " &amp; LEFT($AV$3, 4)), 0 ),'Raw Data'!$P:$P,""&amp;'Raw Data'!$B$1,'Raw Data'!$D:$D,"&lt;&gt;*ithdr*",'Raw Data'!$D:$D,"&lt;&gt;*ancel*", 'Raw Data'!$AZ:$AZ,"*Earl*", 'Raw Data'!$H:$H, "Earn*"))
/
(COUNTIFS('Raw Data'!$AX:$AX,"&lt;=" &amp;DATE(LEFT($AV$3, 4), MONTH("1 " &amp; AQ$6 &amp; " " &amp; LEFT($AV$3, 4)) + 1, 0 ), 'Raw Data'!$AX:$AX,"&gt;" &amp;DATE(LEFT($AV$3, 4), MONTH("1 " &amp; AQ$6 &amp; " " &amp; LEFT($AV$3, 4)), 0 ),'Raw Data'!$O:$O,""&amp;'Raw Data'!$B$1,'Raw Data'!$D:$D,"&lt;&gt;*ithdr*",'Raw Data'!$D:$D,"&lt;&gt;*ancel*",'Raw Data'!$P:$P,"--", 'Raw Data'!$H:$H, "Earn*")
+
COUNTIFS('Raw Data'!$AX:$AX,"&lt;=" &amp;DATE(LEFT($AV$3, 4), MONTH("1 " &amp; AQ$6 &amp; " " &amp; LEFT($AV$3, 4)) + 1, 0 ), 'Raw Data'!$AX:$AX,"&gt;" &amp;DATE(LEFT($AV$3, 4), MONTH("1 " &amp; AQ$6 &amp; " " &amp; LEFT($AV$3, 4)), 0 ),'Raw Data'!$P:$P,""&amp;'Raw Data'!$B$1,'Raw Data'!$D:$D,"&lt;&gt;*ithdr*",'Raw Data'!$D:$D,"&lt;&gt;*ancel*", 'Raw Data'!$H:$H, "Earn*")))*100,
"---"   )</f>
        <v>---</v>
      </c>
      <c r="AR15" s="40"/>
      <c r="AS15" s="40"/>
      <c r="AT15" s="52"/>
      <c r="AU15" s="125" t="str">
        <f>IFERROR(
((COUNTIFS('Raw Data'!$AX:$AX,"&lt;=" &amp;DATE(MID($AV$3, 15, 4), MONTH("1 " &amp; AU$6 &amp; " " &amp; MID($AV$3, 15, 4)) + 1, 0 ), 'Raw Data'!$AM:$AM,"&gt;" &amp;DATE(MID($AV$3, 15, 4), MONTH("1 " &amp; AU$6 &amp; " " &amp; MID($AV$3, 15, 4)), 0 ),'Raw Data'!$O:$O,""&amp;'Raw Data'!$B$1,'Raw Data'!$D:$D,"&lt;&gt;*ithdr*",'Raw Data'!$D:$D,"&lt;&gt;*ancel*",'Raw Data'!$P:$P,"--", 'Raw Data'!$AZ:$AZ,"*Earl*", 'Raw Data'!$H:$H, "Earn*")
+
COUNTIFS('Raw Data'!$AX:$AX,"&lt;=" &amp;DATE(MID($AV$3, 15, 4), MONTH("1 " &amp; AU$6 &amp; " " &amp; MID($AV$3, 15, 4)) + 1, 0 ), 'Raw Data'!$AM:$AM,"&gt;" &amp;DATE(MID($AV$3, 15, 4), MONTH("1 " &amp; AU$6 &amp; " " &amp; MID($AV$3, 15, 4)), 0 ),'Raw Data'!$P:$P,""&amp;'Raw Data'!$B$1,'Raw Data'!$D:$D,"&lt;&gt;*ithdr*",'Raw Data'!$D:$D,"&lt;&gt;*ancel*", 'Raw Data'!$AZ:$AZ,"*Earl*", 'Raw Data'!$H:$H, "Earn*"))
/
(COUNTIFS('Raw Data'!$AX:$AX,"&lt;=" &amp;DATE(MID($AV$3, 15, 4), MONTH("1 " &amp; AU$6 &amp; " " &amp; MID($AV$3, 15, 4)) + 1, 0 ), 'Raw Data'!$AM:$AM,"&gt;" &amp;DATE(MID($AV$3, 15, 4), MONTH("1 " &amp; AU$6 &amp; " " &amp; MID($AV$3, 15, 4)), 0 ),'Raw Data'!$O:$O,""&amp;'Raw Data'!$B$1,'Raw Data'!$D:$D,"&lt;&gt;*ithdr*",'Raw Data'!$D:$D,"&lt;&gt;*ancel*",'Raw Data'!$P:$P,"--", 'Raw Data'!$H:$H, "Earn*")
+
COUNTIFS('Raw Data'!$AX:$AX,"&lt;=" &amp;DATE(MID($AV$3, 15, 4), MONTH("1 " &amp; AU$6 &amp; " " &amp; MID($AV$3, 15, 4)) + 1, 0 ), 'Raw Data'!$AM:$AM,"&gt;" &amp;DATE(MID($AV$3, 15, 4), MONTH("1 " &amp; AU$6 &amp; " " &amp; MID($AV$3, 15, 4)), 0 ),'Raw Data'!$P:$P,""&amp;'Raw Data'!$B$1,'Raw Data'!$D:$D,"&lt;&gt;*ithdr*",'Raw Data'!$D:$D,"&lt;&gt;*ancel*", 'Raw Data'!$H:$H, "Earn*")))*100,
"---"   )</f>
        <v>---</v>
      </c>
      <c r="AV15" s="40"/>
      <c r="AW15" s="40"/>
      <c r="AX15" s="52"/>
      <c r="AY15" s="125" t="str">
        <f>IFERROR(
((COUNTIFS('Raw Data'!$AX:$AX,"&lt;=" &amp;DATE(MID($AV$3, 15, 4), MONTH("1 " &amp; AY$6 &amp; " " &amp; MID($AV$3, 15, 4)) + 1, 0 ), 'Raw Data'!$AM:$AM,"&gt;" &amp;DATE(MID($AV$3, 15, 4), MONTH("1 " &amp; AY$6 &amp; " " &amp; MID($AV$3, 15, 4)), 0 ),'Raw Data'!$O:$O,""&amp;'Raw Data'!$B$1,'Raw Data'!$D:$D,"&lt;&gt;*ithdr*",'Raw Data'!$D:$D,"&lt;&gt;*ancel*",'Raw Data'!$P:$P,"--", 'Raw Data'!$AZ:$AZ,"*Earl*", 'Raw Data'!$H:$H, "Earn*")
+
COUNTIFS('Raw Data'!$AX:$AX,"&lt;=" &amp;DATE(MID($AV$3, 15, 4), MONTH("1 " &amp; AY$6 &amp; " " &amp; MID($AV$3, 15, 4)) + 1, 0 ), 'Raw Data'!$AM:$AM,"&gt;" &amp;DATE(MID($AV$3, 15, 4), MONTH("1 " &amp; AY$6 &amp; " " &amp; MID($AV$3, 15, 4)), 0 ),'Raw Data'!$P:$P,""&amp;'Raw Data'!$B$1,'Raw Data'!$D:$D,"&lt;&gt;*ithdr*",'Raw Data'!$D:$D,"&lt;&gt;*ancel*", 'Raw Data'!$AZ:$AZ,"*Earl*", 'Raw Data'!$H:$H, "Earn*"))
/
(COUNTIFS('Raw Data'!$AX:$AX,"&lt;=" &amp;DATE(MID($AV$3, 15, 4), MONTH("1 " &amp; AY$6 &amp; " " &amp; MID($AV$3, 15, 4)) + 1, 0 ), 'Raw Data'!$AM:$AM,"&gt;" &amp;DATE(MID($AV$3, 15, 4), MONTH("1 " &amp; AY$6 &amp; " " &amp; MID($AV$3, 15, 4)), 0 ),'Raw Data'!$O:$O,""&amp;'Raw Data'!$B$1,'Raw Data'!$D:$D,"&lt;&gt;*ithdr*",'Raw Data'!$D:$D,"&lt;&gt;*ancel*",'Raw Data'!$P:$P,"--", 'Raw Data'!$H:$H, "Earn*")
+
COUNTIFS('Raw Data'!$AX:$AX,"&lt;=" &amp;DATE(MID($AV$3, 15, 4), MONTH("1 " &amp; AY$6 &amp; " " &amp; MID($AV$3, 15, 4)) + 1, 0 ), 'Raw Data'!$AM:$AM,"&gt;" &amp;DATE(MID($AV$3, 15, 4), MONTH("1 " &amp; AY$6 &amp; " " &amp; MID($AV$3, 15, 4)), 0 ),'Raw Data'!$P:$P,""&amp;'Raw Data'!$B$1,'Raw Data'!$D:$D,"&lt;&gt;*ithdr*",'Raw Data'!$D:$D,"&lt;&gt;*ancel*", 'Raw Data'!$H:$H, "Earn*")))*100,
"---"   )</f>
        <v>---</v>
      </c>
      <c r="AZ15" s="40"/>
      <c r="BA15" s="40"/>
      <c r="BB15" s="52"/>
      <c r="BC15" s="125" t="str">
        <f>IFERROR(
((COUNTIFS('Raw Data'!$AX:$AX,"&lt;=" &amp;DATE(MID($AV$3, 15, 4), MONTH("1 " &amp; BC$6 &amp; " " &amp; MID($AV$3, 15, 4)) + 1, 0 ), 'Raw Data'!$AM:$AM,"&gt;" &amp;DATE(MID($AV$3, 15, 4), MONTH("1 " &amp; BC$6 &amp; " " &amp; MID($AV$3, 15, 4)), 0 ),'Raw Data'!$O:$O,""&amp;'Raw Data'!$B$1,'Raw Data'!$D:$D,"&lt;&gt;*ithdr*",'Raw Data'!$D:$D,"&lt;&gt;*ancel*",'Raw Data'!$P:$P,"--", 'Raw Data'!$AZ:$AZ,"*Earl*", 'Raw Data'!$H:$H, "Earn*")
+
COUNTIFS('Raw Data'!$AX:$AX,"&lt;=" &amp;DATE(MID($AV$3, 15, 4), MONTH("1 " &amp; BC$6 &amp; " " &amp; MID($AV$3, 15, 4)) + 1, 0 ), 'Raw Data'!$AM:$AM,"&gt;" &amp;DATE(MID($AV$3, 15, 4), MONTH("1 " &amp; BC$6 &amp; " " &amp; MID($AV$3, 15, 4)), 0 ),'Raw Data'!$P:$P,""&amp;'Raw Data'!$B$1,'Raw Data'!$D:$D,"&lt;&gt;*ithdr*",'Raw Data'!$D:$D,"&lt;&gt;*ancel*", 'Raw Data'!$AZ:$AZ,"*Earl*", 'Raw Data'!$H:$H, "Earn*"))
/
(COUNTIFS('Raw Data'!$AX:$AX,"&lt;=" &amp;DATE(MID($AV$3, 15, 4), MONTH("1 " &amp; BC$6 &amp; " " &amp; MID($AV$3, 15, 4)) + 1, 0 ), 'Raw Data'!$AM:$AM,"&gt;" &amp;DATE(MID($AV$3, 15, 4), MONTH("1 " &amp; BC$6 &amp; " " &amp; MID($AV$3, 15, 4)), 0 ),'Raw Data'!$O:$O,""&amp;'Raw Data'!$B$1,'Raw Data'!$D:$D,"&lt;&gt;*ithdr*",'Raw Data'!$D:$D,"&lt;&gt;*ancel*",'Raw Data'!$P:$P,"--", 'Raw Data'!$H:$H, "Earn*")
+
COUNTIFS('Raw Data'!$AX:$AX,"&lt;=" &amp;DATE(MID($AV$3, 15, 4), MONTH("1 " &amp; BC$6 &amp; " " &amp; MID($AV$3, 15, 4)) + 1, 0 ), 'Raw Data'!$AM:$AM,"&gt;" &amp;DATE(MID($AV$3, 15, 4), MONTH("1 " &amp; BC$6 &amp; " " &amp; MID($AV$3, 15, 4)), 0 ),'Raw Data'!$P:$P,""&amp;'Raw Data'!$B$1,'Raw Data'!$D:$D,"&lt;&gt;*ithdr*",'Raw Data'!$D:$D,"&lt;&gt;*ancel*", 'Raw Data'!$H:$H, "Earn*")))*100,
"---"   )</f>
        <v>---</v>
      </c>
      <c r="BD15" s="40"/>
      <c r="BE15" s="40"/>
      <c r="BF15" s="52"/>
    </row>
    <row r="16" ht="12.75" customHeight="1">
      <c r="A16" s="47" t="s">
        <v>131</v>
      </c>
      <c r="B16" s="40"/>
      <c r="C16" s="40"/>
      <c r="D16" s="40"/>
      <c r="E16" s="40"/>
      <c r="F16" s="40"/>
      <c r="G16" s="40"/>
      <c r="H16" s="40"/>
      <c r="I16" s="40"/>
      <c r="J16" s="52"/>
      <c r="K16" s="125" t="str">
        <f>IFERROR(
((COUNTIFS('Raw Data'!$AX:$AX,"&lt;=" &amp;DATE(LEFT($AV$3, 4), MONTH("1 " &amp; K$6 &amp; " " &amp; LEFT($AV$3, 4)) + 1, 0 ), 'Raw Data'!$AX:$AX,"&gt;" &amp;DATE(LEFT($AV$3, 4), MONTH("1 " &amp; K$6 &amp; " " &amp; LEFT($AV$3, 4)), 0 ),'Raw Data'!$O:$O,""&amp;'Raw Data'!$B$1,'Raw Data'!$D:$D,"&lt;&gt;*ithdr*",'Raw Data'!$D:$D,"&lt;&gt;*ancel*",'Raw Data'!$P:$P,"--", 'Raw Data'!$AZ:$AZ,"*Earl*", 'Raw Data'!$H:$H, "Non*")
+
COUNTIFS('Raw Data'!$AX:$AX,"&lt;=" &amp;DATE(LEFT($AV$3, 4), MONTH("1 " &amp; K$6 &amp; " " &amp; LEFT($AV$3, 4)) + 1, 0 ), 'Raw Data'!$AX:$AX,"&gt;" &amp;DATE(LEFT($AV$3, 4), MONTH("1 " &amp; K$6 &amp; " " &amp; LEFT($AV$3, 4)), 0 ),'Raw Data'!$P:$P,""&amp;'Raw Data'!$B$1,'Raw Data'!$D:$D,"&lt;&gt;*ithdr*",'Raw Data'!$D:$D,"&lt;&gt;*ancel*", 'Raw Data'!$AZ:$AZ,"*Earl*", 'Raw Data'!$H:$H, "Non*"))
/
(COUNTIFS('Raw Data'!$AX:$AX,"&lt;=" &amp;DATE(LEFT($AV$3, 4), MONTH("1 " &amp; K$6 &amp; " " &amp; LEFT($AV$3, 4)) + 1, 0 ), 'Raw Data'!$AX:$AX,"&gt;" &amp;DATE(LEFT($AV$3, 4), MONTH("1 " &amp; K$6 &amp; " " &amp; LEFT($AV$3, 4)), 0 ),'Raw Data'!$O:$O,""&amp;'Raw Data'!$B$1,'Raw Data'!$D:$D,"&lt;&gt;*ithdr*",'Raw Data'!$D:$D,"&lt;&gt;*ancel*",'Raw Data'!$P:$P,"--", 'Raw Data'!$H:$H, "Non*")
+
COUNTIFS('Raw Data'!$AX:$AX,"&lt;=" &amp;DATE(LEFT($AV$3, 4), MONTH("1 " &amp; K$6 &amp; " " &amp; LEFT($AV$3, 4)) + 1, 0 ), 'Raw Data'!$AX:$AX,"&gt;" &amp;DATE(LEFT($AV$3, 4), MONTH("1 " &amp; K$6 &amp; " " &amp; LEFT($AV$3, 4)), 0 ),'Raw Data'!$P:$P,""&amp;'Raw Data'!$B$1,'Raw Data'!$D:$D,"&lt;&gt;*ithdr*",'Raw Data'!$D:$D,"&lt;&gt;*ancel*", 'Raw Data'!$H:$H, "Non*")))*100,
"---"   )</f>
        <v>---</v>
      </c>
      <c r="L16" s="40"/>
      <c r="M16" s="40"/>
      <c r="N16" s="52"/>
      <c r="O16" s="125" t="str">
        <f>IFERROR(
((COUNTIFS('Raw Data'!$AX:$AX,"&lt;=" &amp;DATE(LEFT($AV$3, 4), MONTH("1 " &amp; O$6 &amp; " " &amp; LEFT($AV$3, 4)) + 1, 0 ), 'Raw Data'!$AX:$AX,"&gt;" &amp;DATE(LEFT($AV$3, 4), MONTH("1 " &amp; O$6 &amp; " " &amp; LEFT($AV$3, 4)), 0 ),'Raw Data'!$O:$O,""&amp;'Raw Data'!$B$1,'Raw Data'!$D:$D,"&lt;&gt;*ithdr*",'Raw Data'!$D:$D,"&lt;&gt;*ancel*",'Raw Data'!$P:$P,"--", 'Raw Data'!$AZ:$AZ,"*Earl*", 'Raw Data'!$H:$H, "Non*")
+
COUNTIFS('Raw Data'!$AX:$AX,"&lt;=" &amp;DATE(LEFT($AV$3, 4), MONTH("1 " &amp; O$6 &amp; " " &amp; LEFT($AV$3, 4)) + 1, 0 ), 'Raw Data'!$AX:$AX,"&gt;" &amp;DATE(LEFT($AV$3, 4), MONTH("1 " &amp; O$6 &amp; " " &amp; LEFT($AV$3, 4)), 0 ),'Raw Data'!$P:$P,""&amp;'Raw Data'!$B$1,'Raw Data'!$D:$D,"&lt;&gt;*ithdr*",'Raw Data'!$D:$D,"&lt;&gt;*ancel*", 'Raw Data'!$AZ:$AZ,"*Earl*", 'Raw Data'!$H:$H, "Non*"))
/
(COUNTIFS('Raw Data'!$AX:$AX,"&lt;=" &amp;DATE(LEFT($AV$3, 4), MONTH("1 " &amp; O$6 &amp; " " &amp; LEFT($AV$3, 4)) + 1, 0 ), 'Raw Data'!$AX:$AX,"&gt;" &amp;DATE(LEFT($AV$3, 4), MONTH("1 " &amp; O$6 &amp; " " &amp; LEFT($AV$3, 4)), 0 ),'Raw Data'!$O:$O,""&amp;'Raw Data'!$B$1,'Raw Data'!$D:$D,"&lt;&gt;*ithdr*",'Raw Data'!$D:$D,"&lt;&gt;*ancel*",'Raw Data'!$P:$P,"--", 'Raw Data'!$H:$H, "Non*")
+
COUNTIFS('Raw Data'!$AX:$AX,"&lt;=" &amp;DATE(LEFT($AV$3, 4), MONTH("1 " &amp; O$6 &amp; " " &amp; LEFT($AV$3, 4)) + 1, 0 ), 'Raw Data'!$AX:$AX,"&gt;" &amp;DATE(LEFT($AV$3, 4), MONTH("1 " &amp; O$6 &amp; " " &amp; LEFT($AV$3, 4)), 0 ),'Raw Data'!$P:$P,""&amp;'Raw Data'!$B$1,'Raw Data'!$D:$D,"&lt;&gt;*ithdr*",'Raw Data'!$D:$D,"&lt;&gt;*ancel*", 'Raw Data'!$H:$H, "Non*")))*100,
"---"   )</f>
        <v>---</v>
      </c>
      <c r="P16" s="40"/>
      <c r="Q16" s="40"/>
      <c r="R16" s="52"/>
      <c r="S16" s="125" t="str">
        <f>IFERROR(
((COUNTIFS('Raw Data'!$AX:$AX,"&lt;=" &amp;DATE(LEFT($AV$3, 4), MONTH("1 " &amp; S$6 &amp; " " &amp; LEFT($AV$3, 4)) + 1, 0 ), 'Raw Data'!$AX:$AX,"&gt;" &amp;DATE(LEFT($AV$3, 4), MONTH("1 " &amp; S$6 &amp; " " &amp; LEFT($AV$3, 4)), 0 ),'Raw Data'!$O:$O,""&amp;'Raw Data'!$B$1,'Raw Data'!$D:$D,"&lt;&gt;*ithdr*",'Raw Data'!$D:$D,"&lt;&gt;*ancel*",'Raw Data'!$P:$P,"--", 'Raw Data'!$AZ:$AZ,"*Earl*", 'Raw Data'!$H:$H, "Non*")
+
COUNTIFS('Raw Data'!$AX:$AX,"&lt;=" &amp;DATE(LEFT($AV$3, 4), MONTH("1 " &amp; S$6 &amp; " " &amp; LEFT($AV$3, 4)) + 1, 0 ), 'Raw Data'!$AX:$AX,"&gt;" &amp;DATE(LEFT($AV$3, 4), MONTH("1 " &amp; S$6 &amp; " " &amp; LEFT($AV$3, 4)), 0 ),'Raw Data'!$P:$P,""&amp;'Raw Data'!$B$1,'Raw Data'!$D:$D,"&lt;&gt;*ithdr*",'Raw Data'!$D:$D,"&lt;&gt;*ancel*", 'Raw Data'!$AZ:$AZ,"*Earl*", 'Raw Data'!$H:$H, "Non*"))
/
(COUNTIFS('Raw Data'!$AX:$AX,"&lt;=" &amp;DATE(LEFT($AV$3, 4), MONTH("1 " &amp; S$6 &amp; " " &amp; LEFT($AV$3, 4)) + 1, 0 ), 'Raw Data'!$AX:$AX,"&gt;" &amp;DATE(LEFT($AV$3, 4), MONTH("1 " &amp; S$6 &amp; " " &amp; LEFT($AV$3, 4)), 0 ),'Raw Data'!$O:$O,""&amp;'Raw Data'!$B$1,'Raw Data'!$D:$D,"&lt;&gt;*ithdr*",'Raw Data'!$D:$D,"&lt;&gt;*ancel*",'Raw Data'!$P:$P,"--", 'Raw Data'!$H:$H, "Non*")
+
COUNTIFS('Raw Data'!$AX:$AX,"&lt;=" &amp;DATE(LEFT($AV$3, 4), MONTH("1 " &amp; S$6 &amp; " " &amp; LEFT($AV$3, 4)) + 1, 0 ), 'Raw Data'!$AX:$AX,"&gt;" &amp;DATE(LEFT($AV$3, 4), MONTH("1 " &amp; S$6 &amp; " " &amp; LEFT($AV$3, 4)), 0 ),'Raw Data'!$P:$P,""&amp;'Raw Data'!$B$1,'Raw Data'!$D:$D,"&lt;&gt;*ithdr*",'Raw Data'!$D:$D,"&lt;&gt;*ancel*", 'Raw Data'!$H:$H, "Non*")))*100,
"---"   )</f>
        <v>---</v>
      </c>
      <c r="T16" s="40"/>
      <c r="U16" s="40"/>
      <c r="V16" s="52"/>
      <c r="W16" s="125" t="str">
        <f>IFERROR(
((COUNTIFS('Raw Data'!$AX:$AX,"&lt;=" &amp;DATE(LEFT($AV$3, 4), MONTH("1 " &amp; W$6 &amp; " " &amp; LEFT($AV$3, 4)) + 1, 0 ), 'Raw Data'!$AX:$AX,"&gt;" &amp;DATE(LEFT($AV$3, 4), MONTH("1 " &amp; W$6 &amp; " " &amp; LEFT($AV$3, 4)), 0 ),'Raw Data'!$O:$O,""&amp;'Raw Data'!$B$1,'Raw Data'!$D:$D,"&lt;&gt;*ithdr*",'Raw Data'!$D:$D,"&lt;&gt;*ancel*",'Raw Data'!$P:$P,"--", 'Raw Data'!$AZ:$AZ,"*Earl*", 'Raw Data'!$H:$H, "Non*")
+
COUNTIFS('Raw Data'!$AX:$AX,"&lt;=" &amp;DATE(LEFT($AV$3, 4), MONTH("1 " &amp; W$6 &amp; " " &amp; LEFT($AV$3, 4)) + 1, 0 ), 'Raw Data'!$AX:$AX,"&gt;" &amp;DATE(LEFT($AV$3, 4), MONTH("1 " &amp; W$6 &amp; " " &amp; LEFT($AV$3, 4)), 0 ),'Raw Data'!$P:$P,""&amp;'Raw Data'!$B$1,'Raw Data'!$D:$D,"&lt;&gt;*ithdr*",'Raw Data'!$D:$D,"&lt;&gt;*ancel*", 'Raw Data'!$AZ:$AZ,"*Earl*", 'Raw Data'!$H:$H, "Non*"))
/
(COUNTIFS('Raw Data'!$AX:$AX,"&lt;=" &amp;DATE(LEFT($AV$3, 4), MONTH("1 " &amp; W$6 &amp; " " &amp; LEFT($AV$3, 4)) + 1, 0 ), 'Raw Data'!$AX:$AX,"&gt;" &amp;DATE(LEFT($AV$3, 4), MONTH("1 " &amp; W$6 &amp; " " &amp; LEFT($AV$3, 4)), 0 ),'Raw Data'!$O:$O,""&amp;'Raw Data'!$B$1,'Raw Data'!$D:$D,"&lt;&gt;*ithdr*",'Raw Data'!$D:$D,"&lt;&gt;*ancel*",'Raw Data'!$P:$P,"--", 'Raw Data'!$H:$H, "Non*")
+
COUNTIFS('Raw Data'!$AX:$AX,"&lt;=" &amp;DATE(LEFT($AV$3, 4), MONTH("1 " &amp; W$6 &amp; " " &amp; LEFT($AV$3, 4)) + 1, 0 ), 'Raw Data'!$AX:$AX,"&gt;" &amp;DATE(LEFT($AV$3, 4), MONTH("1 " &amp; W$6 &amp; " " &amp; LEFT($AV$3, 4)), 0 ),'Raw Data'!$P:$P,""&amp;'Raw Data'!$B$1,'Raw Data'!$D:$D,"&lt;&gt;*ithdr*",'Raw Data'!$D:$D,"&lt;&gt;*ancel*", 'Raw Data'!$H:$H, "Non*")))*100,
"---"   )</f>
        <v>---</v>
      </c>
      <c r="X16" s="40"/>
      <c r="Y16" s="40"/>
      <c r="Z16" s="52"/>
      <c r="AA16" s="125" t="str">
        <f>IFERROR(
((COUNTIFS('Raw Data'!$AX:$AX,"&lt;=" &amp;DATE(LEFT($AV$3, 4), MONTH("1 " &amp; AA$6 &amp; " " &amp; LEFT($AV$3, 4)) + 1, 0 ), 'Raw Data'!$AX:$AX,"&gt;" &amp;DATE(LEFT($AV$3, 4), MONTH("1 " &amp; AA$6 &amp; " " &amp; LEFT($AV$3, 4)), 0 ),'Raw Data'!$O:$O,""&amp;'Raw Data'!$B$1,'Raw Data'!$D:$D,"&lt;&gt;*ithdr*",'Raw Data'!$D:$D,"&lt;&gt;*ancel*",'Raw Data'!$P:$P,"--", 'Raw Data'!$AZ:$AZ,"*Earl*", 'Raw Data'!$H:$H, "Non*")
+
COUNTIFS('Raw Data'!$AX:$AX,"&lt;=" &amp;DATE(LEFT($AV$3, 4), MONTH("1 " &amp; AA$6 &amp; " " &amp; LEFT($AV$3, 4)) + 1, 0 ), 'Raw Data'!$AX:$AX,"&gt;" &amp;DATE(LEFT($AV$3, 4), MONTH("1 " &amp; AA$6 &amp; " " &amp; LEFT($AV$3, 4)), 0 ),'Raw Data'!$P:$P,""&amp;'Raw Data'!$B$1,'Raw Data'!$D:$D,"&lt;&gt;*ithdr*",'Raw Data'!$D:$D,"&lt;&gt;*ancel*", 'Raw Data'!$AZ:$AZ,"*Earl*", 'Raw Data'!$H:$H, "Non*"))
/
(COUNTIFS('Raw Data'!$AX:$AX,"&lt;=" &amp;DATE(LEFT($AV$3, 4), MONTH("1 " &amp; AA$6 &amp; " " &amp; LEFT($AV$3, 4)) + 1, 0 ), 'Raw Data'!$AX:$AX,"&gt;" &amp;DATE(LEFT($AV$3, 4), MONTH("1 " &amp; AA$6 &amp; " " &amp; LEFT($AV$3, 4)), 0 ),'Raw Data'!$O:$O,""&amp;'Raw Data'!$B$1,'Raw Data'!$D:$D,"&lt;&gt;*ithdr*",'Raw Data'!$D:$D,"&lt;&gt;*ancel*",'Raw Data'!$P:$P,"--", 'Raw Data'!$H:$H, "Non*")
+
COUNTIFS('Raw Data'!$AX:$AX,"&lt;=" &amp;DATE(LEFT($AV$3, 4), MONTH("1 " &amp; AA$6 &amp; " " &amp; LEFT($AV$3, 4)) + 1, 0 ), 'Raw Data'!$AX:$AX,"&gt;" &amp;DATE(LEFT($AV$3, 4), MONTH("1 " &amp; AA$6 &amp; " " &amp; LEFT($AV$3, 4)), 0 ),'Raw Data'!$P:$P,""&amp;'Raw Data'!$B$1,'Raw Data'!$D:$D,"&lt;&gt;*ithdr*",'Raw Data'!$D:$D,"&lt;&gt;*ancel*", 'Raw Data'!$H:$H, "Non*")))*100,
"---"   )</f>
        <v>---</v>
      </c>
      <c r="AB16" s="40"/>
      <c r="AC16" s="40"/>
      <c r="AD16" s="52"/>
      <c r="AE16" s="125" t="str">
        <f>IFERROR(
((COUNTIFS('Raw Data'!$AX:$AX,"&lt;=" &amp;DATE(LEFT($AV$3, 4), MONTH("1 " &amp; AE$6 &amp; " " &amp; LEFT($AV$3, 4)) + 1, 0 ), 'Raw Data'!$AX:$AX,"&gt;" &amp;DATE(LEFT($AV$3, 4), MONTH("1 " &amp; AE$6 &amp; " " &amp; LEFT($AV$3, 4)), 0 ),'Raw Data'!$O:$O,""&amp;'Raw Data'!$B$1,'Raw Data'!$D:$D,"&lt;&gt;*ithdr*",'Raw Data'!$D:$D,"&lt;&gt;*ancel*",'Raw Data'!$P:$P,"--", 'Raw Data'!$AZ:$AZ,"*Earl*", 'Raw Data'!$H:$H, "Non*")
+
COUNTIFS('Raw Data'!$AX:$AX,"&lt;=" &amp;DATE(LEFT($AV$3, 4), MONTH("1 " &amp; AE$6 &amp; " " &amp; LEFT($AV$3, 4)) + 1, 0 ), 'Raw Data'!$AX:$AX,"&gt;" &amp;DATE(LEFT($AV$3, 4), MONTH("1 " &amp; AE$6 &amp; " " &amp; LEFT($AV$3, 4)), 0 ),'Raw Data'!$P:$P,""&amp;'Raw Data'!$B$1,'Raw Data'!$D:$D,"&lt;&gt;*ithdr*",'Raw Data'!$D:$D,"&lt;&gt;*ancel*", 'Raw Data'!$AZ:$AZ,"*Earl*", 'Raw Data'!$H:$H, "Non*"))
/
(COUNTIFS('Raw Data'!$AX:$AX,"&lt;=" &amp;DATE(LEFT($AV$3, 4), MONTH("1 " &amp; AE$6 &amp; " " &amp; LEFT($AV$3, 4)) + 1, 0 ), 'Raw Data'!$AX:$AX,"&gt;" &amp;DATE(LEFT($AV$3, 4), MONTH("1 " &amp; AE$6 &amp; " " &amp; LEFT($AV$3, 4)), 0 ),'Raw Data'!$O:$O,""&amp;'Raw Data'!$B$1,'Raw Data'!$D:$D,"&lt;&gt;*ithdr*",'Raw Data'!$D:$D,"&lt;&gt;*ancel*",'Raw Data'!$P:$P,"--", 'Raw Data'!$H:$H, "Non*")
+
COUNTIFS('Raw Data'!$AX:$AX,"&lt;=" &amp;DATE(LEFT($AV$3, 4), MONTH("1 " &amp; AE$6 &amp; " " &amp; LEFT($AV$3, 4)) + 1, 0 ), 'Raw Data'!$AX:$AX,"&gt;" &amp;DATE(LEFT($AV$3, 4), MONTH("1 " &amp; AE$6 &amp; " " &amp; LEFT($AV$3, 4)), 0 ),'Raw Data'!$P:$P,""&amp;'Raw Data'!$B$1,'Raw Data'!$D:$D,"&lt;&gt;*ithdr*",'Raw Data'!$D:$D,"&lt;&gt;*ancel*", 'Raw Data'!$H:$H, "Non*")))*100,
"---"   )</f>
        <v>---</v>
      </c>
      <c r="AF16" s="40"/>
      <c r="AG16" s="40"/>
      <c r="AH16" s="52"/>
      <c r="AI16" s="125" t="str">
        <f>IFERROR(
((COUNTIFS('Raw Data'!$AX:$AX,"&lt;=" &amp;DATE(LEFT($AV$3, 4), MONTH("1 " &amp; AI$6 &amp; " " &amp; LEFT($AV$3, 4)) + 1, 0 ), 'Raw Data'!$AX:$AX,"&gt;" &amp;DATE(LEFT($AV$3, 4), MONTH("1 " &amp; AI$6 &amp; " " &amp; LEFT($AV$3, 4)), 0 ),'Raw Data'!$O:$O,""&amp;'Raw Data'!$B$1,'Raw Data'!$D:$D,"&lt;&gt;*ithdr*",'Raw Data'!$D:$D,"&lt;&gt;*ancel*",'Raw Data'!$P:$P,"--", 'Raw Data'!$AZ:$AZ,"*Earl*", 'Raw Data'!$H:$H, "Non*")
+
COUNTIFS('Raw Data'!$AX:$AX,"&lt;=" &amp;DATE(LEFT($AV$3, 4), MONTH("1 " &amp; AI$6 &amp; " " &amp; LEFT($AV$3, 4)) + 1, 0 ), 'Raw Data'!$AX:$AX,"&gt;" &amp;DATE(LEFT($AV$3, 4), MONTH("1 " &amp; AI$6 &amp; " " &amp; LEFT($AV$3, 4)), 0 ),'Raw Data'!$P:$P,""&amp;'Raw Data'!$B$1,'Raw Data'!$D:$D,"&lt;&gt;*ithdr*",'Raw Data'!$D:$D,"&lt;&gt;*ancel*", 'Raw Data'!$AZ:$AZ,"*Earl*", 'Raw Data'!$H:$H, "Non*"))
/
(COUNTIFS('Raw Data'!$AX:$AX,"&lt;=" &amp;DATE(LEFT($AV$3, 4), MONTH("1 " &amp; AI$6 &amp; " " &amp; LEFT($AV$3, 4)) + 1, 0 ), 'Raw Data'!$AX:$AX,"&gt;" &amp;DATE(LEFT($AV$3, 4), MONTH("1 " &amp; AI$6 &amp; " " &amp; LEFT($AV$3, 4)), 0 ),'Raw Data'!$O:$O,""&amp;'Raw Data'!$B$1,'Raw Data'!$D:$D,"&lt;&gt;*ithdr*",'Raw Data'!$D:$D,"&lt;&gt;*ancel*",'Raw Data'!$P:$P,"--", 'Raw Data'!$H:$H, "Non*")
+
COUNTIFS('Raw Data'!$AX:$AX,"&lt;=" &amp;DATE(LEFT($AV$3, 4), MONTH("1 " &amp; AI$6 &amp; " " &amp; LEFT($AV$3, 4)) + 1, 0 ), 'Raw Data'!$AX:$AX,"&gt;" &amp;DATE(LEFT($AV$3, 4), MONTH("1 " &amp; AI$6 &amp; " " &amp; LEFT($AV$3, 4)), 0 ),'Raw Data'!$P:$P,""&amp;'Raw Data'!$B$1,'Raw Data'!$D:$D,"&lt;&gt;*ithdr*",'Raw Data'!$D:$D,"&lt;&gt;*ancel*", 'Raw Data'!$H:$H, "Non*")))*100,
"---"   )</f>
        <v>---</v>
      </c>
      <c r="AJ16" s="40"/>
      <c r="AK16" s="40"/>
      <c r="AL16" s="52"/>
      <c r="AM16" s="125" t="str">
        <f>IFERROR(
((COUNTIFS('Raw Data'!$AX:$AX,"&lt;=" &amp;DATE(LEFT($AV$3, 4), MONTH("1 " &amp; AM$6 &amp; " " &amp; LEFT($AV$3, 4)) + 1, 0 ), 'Raw Data'!$AX:$AX,"&gt;" &amp;DATE(LEFT($AV$3, 4), MONTH("1 " &amp; AM$6 &amp; " " &amp; LEFT($AV$3, 4)), 0 ),'Raw Data'!$O:$O,""&amp;'Raw Data'!$B$1,'Raw Data'!$D:$D,"&lt;&gt;*ithdr*",'Raw Data'!$D:$D,"&lt;&gt;*ancel*",'Raw Data'!$P:$P,"--", 'Raw Data'!$AZ:$AZ,"*Earl*", 'Raw Data'!$H:$H, "Non*")
+
COUNTIFS('Raw Data'!$AX:$AX,"&lt;=" &amp;DATE(LEFT($AV$3, 4), MONTH("1 " &amp; AM$6 &amp; " " &amp; LEFT($AV$3, 4)) + 1, 0 ), 'Raw Data'!$AX:$AX,"&gt;" &amp;DATE(LEFT($AV$3, 4), MONTH("1 " &amp; AM$6 &amp; " " &amp; LEFT($AV$3, 4)), 0 ),'Raw Data'!$P:$P,""&amp;'Raw Data'!$B$1,'Raw Data'!$D:$D,"&lt;&gt;*ithdr*",'Raw Data'!$D:$D,"&lt;&gt;*ancel*", 'Raw Data'!$AZ:$AZ,"*Earl*", 'Raw Data'!$H:$H, "Non*"))
/
(COUNTIFS('Raw Data'!$AX:$AX,"&lt;=" &amp;DATE(LEFT($AV$3, 4), MONTH("1 " &amp; AM$6 &amp; " " &amp; LEFT($AV$3, 4)) + 1, 0 ), 'Raw Data'!$AX:$AX,"&gt;" &amp;DATE(LEFT($AV$3, 4), MONTH("1 " &amp; AM$6 &amp; " " &amp; LEFT($AV$3, 4)), 0 ),'Raw Data'!$O:$O,""&amp;'Raw Data'!$B$1,'Raw Data'!$D:$D,"&lt;&gt;*ithdr*",'Raw Data'!$D:$D,"&lt;&gt;*ancel*",'Raw Data'!$P:$P,"--", 'Raw Data'!$H:$H, "Non*")
+
COUNTIFS('Raw Data'!$AX:$AX,"&lt;=" &amp;DATE(LEFT($AV$3, 4), MONTH("1 " &amp; AM$6 &amp; " " &amp; LEFT($AV$3, 4)) + 1, 0 ), 'Raw Data'!$AX:$AX,"&gt;" &amp;DATE(LEFT($AV$3, 4), MONTH("1 " &amp; AM$6 &amp; " " &amp; LEFT($AV$3, 4)), 0 ),'Raw Data'!$P:$P,""&amp;'Raw Data'!$B$1,'Raw Data'!$D:$D,"&lt;&gt;*ithdr*",'Raw Data'!$D:$D,"&lt;&gt;*ancel*", 'Raw Data'!$H:$H, "Non*")))*100,
"---"   )</f>
        <v>---</v>
      </c>
      <c r="AN16" s="40"/>
      <c r="AO16" s="40"/>
      <c r="AP16" s="52"/>
      <c r="AQ16" s="125" t="str">
        <f>IFERROR(
((COUNTIFS('Raw Data'!$AX:$AX,"&lt;=" &amp;DATE(LEFT($AV$3, 4), MONTH("1 " &amp; AQ$6 &amp; " " &amp; LEFT($AV$3, 4)) + 1, 0 ), 'Raw Data'!$AX:$AX,"&gt;" &amp;DATE(LEFT($AV$3, 4), MONTH("1 " &amp; AQ$6 &amp; " " &amp; LEFT($AV$3, 4)), 0 ),'Raw Data'!$O:$O,""&amp;'Raw Data'!$B$1,'Raw Data'!$D:$D,"&lt;&gt;*ithdr*",'Raw Data'!$D:$D,"&lt;&gt;*ancel*",'Raw Data'!$P:$P,"--", 'Raw Data'!$AZ:$AZ,"*Earl*", 'Raw Data'!$H:$H, "Non*")
+
COUNTIFS('Raw Data'!$AX:$AX,"&lt;=" &amp;DATE(LEFT($AV$3, 4), MONTH("1 " &amp; AQ$6 &amp; " " &amp; LEFT($AV$3, 4)) + 1, 0 ), 'Raw Data'!$AX:$AX,"&gt;" &amp;DATE(LEFT($AV$3, 4), MONTH("1 " &amp; AQ$6 &amp; " " &amp; LEFT($AV$3, 4)), 0 ),'Raw Data'!$P:$P,""&amp;'Raw Data'!$B$1,'Raw Data'!$D:$D,"&lt;&gt;*ithdr*",'Raw Data'!$D:$D,"&lt;&gt;*ancel*", 'Raw Data'!$AZ:$AZ,"*Earl*", 'Raw Data'!$H:$H, "Non*"))
/
(COUNTIFS('Raw Data'!$AX:$AX,"&lt;=" &amp;DATE(LEFT($AV$3, 4), MONTH("1 " &amp; AQ$6 &amp; " " &amp; LEFT($AV$3, 4)) + 1, 0 ), 'Raw Data'!$AX:$AX,"&gt;" &amp;DATE(LEFT($AV$3, 4), MONTH("1 " &amp; AQ$6 &amp; " " &amp; LEFT($AV$3, 4)), 0 ),'Raw Data'!$O:$O,""&amp;'Raw Data'!$B$1,'Raw Data'!$D:$D,"&lt;&gt;*ithdr*",'Raw Data'!$D:$D,"&lt;&gt;*ancel*",'Raw Data'!$P:$P,"--", 'Raw Data'!$H:$H, "Non*")
+
COUNTIFS('Raw Data'!$AX:$AX,"&lt;=" &amp;DATE(LEFT($AV$3, 4), MONTH("1 " &amp; AQ$6 &amp; " " &amp; LEFT($AV$3, 4)) + 1, 0 ), 'Raw Data'!$AX:$AX,"&gt;" &amp;DATE(LEFT($AV$3, 4), MONTH("1 " &amp; AQ$6 &amp; " " &amp; LEFT($AV$3, 4)), 0 ),'Raw Data'!$P:$P,""&amp;'Raw Data'!$B$1,'Raw Data'!$D:$D,"&lt;&gt;*ithdr*",'Raw Data'!$D:$D,"&lt;&gt;*ancel*", 'Raw Data'!$H:$H, "Non*")))*100,
"---"   )</f>
        <v>---</v>
      </c>
      <c r="AR16" s="40"/>
      <c r="AS16" s="40"/>
      <c r="AT16" s="52"/>
      <c r="AU16" s="125" t="str">
        <f>IFERROR(
((COUNTIFS('Raw Data'!$AX:$AX,"&lt;=" &amp;DATE(MID($AV$3, 15, 4), MONTH("1 " &amp; AU$6 &amp; " " &amp; MID($AV$3, 15, 4)) + 1, 0 ), 'Raw Data'!$AM:$AM,"&gt;" &amp;DATE(MID($AV$3, 15, 4), MONTH("1 " &amp; AU$6 &amp; " " &amp; MID($AV$3, 15, 4)), 0 ),'Raw Data'!$O:$O,""&amp;'Raw Data'!$B$1,'Raw Data'!$D:$D,"&lt;&gt;*ithdr*",'Raw Data'!$D:$D,"&lt;&gt;*ancel*",'Raw Data'!$P:$P,"--", 'Raw Data'!$AZ:$AZ,"*Earl*", 'Raw Data'!$H:$H, "Non*")
+
COUNTIFS('Raw Data'!$AX:$AX,"&lt;=" &amp;DATE(MID($AV$3, 15, 4), MONTH("1 " &amp; AU$6 &amp; " " &amp; MID($AV$3, 15, 4)) + 1, 0 ), 'Raw Data'!$AM:$AM,"&gt;" &amp;DATE(MID($AV$3, 15, 4), MONTH("1 " &amp; AU$6 &amp; " " &amp; MID($AV$3, 15, 4)), 0 ),'Raw Data'!$P:$P,""&amp;'Raw Data'!$B$1,'Raw Data'!$D:$D,"&lt;&gt;*ithdr*",'Raw Data'!$D:$D,"&lt;&gt;*ancel*", 'Raw Data'!$AZ:$AZ,"*Earl*", 'Raw Data'!$H:$H, "Non*"))
/
(COUNTIFS('Raw Data'!$AX:$AX,"&lt;=" &amp;DATE(MID($AV$3, 15, 4), MONTH("1 " &amp; AU$6 &amp; " " &amp; MID($AV$3, 15, 4)) + 1, 0 ), 'Raw Data'!$AM:$AM,"&gt;" &amp;DATE(MID($AV$3, 15, 4), MONTH("1 " &amp; AU$6 &amp; " " &amp; MID($AV$3, 15, 4)), 0 ),'Raw Data'!$O:$O,""&amp;'Raw Data'!$B$1,'Raw Data'!$D:$D,"&lt;&gt;*ithdr*",'Raw Data'!$D:$D,"&lt;&gt;*ancel*",'Raw Data'!$P:$P,"--", 'Raw Data'!$H:$H, "Non*")
+
COUNTIFS('Raw Data'!$AX:$AX,"&lt;=" &amp;DATE(MID($AV$3, 15, 4), MONTH("1 " &amp; AU$6 &amp; " " &amp; MID($AV$3, 15, 4)) + 1, 0 ), 'Raw Data'!$AM:$AM,"&gt;" &amp;DATE(MID($AV$3, 15, 4), MONTH("1 " &amp; AU$6 &amp; " " &amp; MID($AV$3, 15, 4)), 0 ),'Raw Data'!$P:$P,""&amp;'Raw Data'!$B$1,'Raw Data'!$D:$D,"&lt;&gt;*ithdr*",'Raw Data'!$D:$D,"&lt;&gt;*ancel*", 'Raw Data'!$H:$H, "Non*")))*100,
"---"   )</f>
        <v>---</v>
      </c>
      <c r="AV16" s="40"/>
      <c r="AW16" s="40"/>
      <c r="AX16" s="52"/>
      <c r="AY16" s="125" t="str">
        <f>IFERROR(
((COUNTIFS('Raw Data'!$AX:$AX,"&lt;=" &amp;DATE(MID($AV$3, 15, 4), MONTH("1 " &amp; AY$6 &amp; " " &amp; MID($AV$3, 15, 4)) + 1, 0 ), 'Raw Data'!$AM:$AM,"&gt;" &amp;DATE(MID($AV$3, 15, 4), MONTH("1 " &amp; AY$6 &amp; " " &amp; MID($AV$3, 15, 4)), 0 ),'Raw Data'!$O:$O,""&amp;'Raw Data'!$B$1,'Raw Data'!$D:$D,"&lt;&gt;*ithdr*",'Raw Data'!$D:$D,"&lt;&gt;*ancel*",'Raw Data'!$P:$P,"--", 'Raw Data'!$AZ:$AZ,"*Earl*", 'Raw Data'!$H:$H, "Non*")
+
COUNTIFS('Raw Data'!$AX:$AX,"&lt;=" &amp;DATE(MID($AV$3, 15, 4), MONTH("1 " &amp; AY$6 &amp; " " &amp; MID($AV$3, 15, 4)) + 1, 0 ), 'Raw Data'!$AM:$AM,"&gt;" &amp;DATE(MID($AV$3, 15, 4), MONTH("1 " &amp; AY$6 &amp; " " &amp; MID($AV$3, 15, 4)), 0 ),'Raw Data'!$P:$P,""&amp;'Raw Data'!$B$1,'Raw Data'!$D:$D,"&lt;&gt;*ithdr*",'Raw Data'!$D:$D,"&lt;&gt;*ancel*", 'Raw Data'!$AZ:$AZ,"*Earl*", 'Raw Data'!$H:$H, "Non*"))
/
(COUNTIFS('Raw Data'!$AX:$AX,"&lt;=" &amp;DATE(MID($AV$3, 15, 4), MONTH("1 " &amp; AY$6 &amp; " " &amp; MID($AV$3, 15, 4)) + 1, 0 ), 'Raw Data'!$AM:$AM,"&gt;" &amp;DATE(MID($AV$3, 15, 4), MONTH("1 " &amp; AY$6 &amp; " " &amp; MID($AV$3, 15, 4)), 0 ),'Raw Data'!$O:$O,""&amp;'Raw Data'!$B$1,'Raw Data'!$D:$D,"&lt;&gt;*ithdr*",'Raw Data'!$D:$D,"&lt;&gt;*ancel*",'Raw Data'!$P:$P,"--", 'Raw Data'!$H:$H, "Non*")
+
COUNTIFS('Raw Data'!$AX:$AX,"&lt;=" &amp;DATE(MID($AV$3, 15, 4), MONTH("1 " &amp; AY$6 &amp; " " &amp; MID($AV$3, 15, 4)) + 1, 0 ), 'Raw Data'!$AM:$AM,"&gt;" &amp;DATE(MID($AV$3, 15, 4), MONTH("1 " &amp; AY$6 &amp; " " &amp; MID($AV$3, 15, 4)), 0 ),'Raw Data'!$P:$P,""&amp;'Raw Data'!$B$1,'Raw Data'!$D:$D,"&lt;&gt;*ithdr*",'Raw Data'!$D:$D,"&lt;&gt;*ancel*", 'Raw Data'!$H:$H, "Non*")))*100,
"---"   )</f>
        <v>---</v>
      </c>
      <c r="AZ16" s="40"/>
      <c r="BA16" s="40"/>
      <c r="BB16" s="52"/>
      <c r="BC16" s="125" t="str">
        <f>IFERROR(
((COUNTIFS('Raw Data'!$AX:$AX,"&lt;=" &amp;DATE(MID($AV$3, 15, 4), MONTH("1 " &amp; BC$6 &amp; " " &amp; MID($AV$3, 15, 4)) + 1, 0 ), 'Raw Data'!$AM:$AM,"&gt;" &amp;DATE(MID($AV$3, 15, 4), MONTH("1 " &amp; BC$6 &amp; " " &amp; MID($AV$3, 15, 4)), 0 ),'Raw Data'!$O:$O,""&amp;'Raw Data'!$B$1,'Raw Data'!$D:$D,"&lt;&gt;*ithdr*",'Raw Data'!$D:$D,"&lt;&gt;*ancel*",'Raw Data'!$P:$P,"--", 'Raw Data'!$AZ:$AZ,"*Earl*", 'Raw Data'!$H:$H, "Non*")
+
COUNTIFS('Raw Data'!$AX:$AX,"&lt;=" &amp;DATE(MID($AV$3, 15, 4), MONTH("1 " &amp; BC$6 &amp; " " &amp; MID($AV$3, 15, 4)) + 1, 0 ), 'Raw Data'!$AM:$AM,"&gt;" &amp;DATE(MID($AV$3, 15, 4), MONTH("1 " &amp; BC$6 &amp; " " &amp; MID($AV$3, 15, 4)), 0 ),'Raw Data'!$P:$P,""&amp;'Raw Data'!$B$1,'Raw Data'!$D:$D,"&lt;&gt;*ithdr*",'Raw Data'!$D:$D,"&lt;&gt;*ancel*", 'Raw Data'!$AZ:$AZ,"*Earl*", 'Raw Data'!$H:$H, "Non*"))
/
(COUNTIFS('Raw Data'!$AX:$AX,"&lt;=" &amp;DATE(MID($AV$3, 15, 4), MONTH("1 " &amp; BC$6 &amp; " " &amp; MID($AV$3, 15, 4)) + 1, 0 ), 'Raw Data'!$AM:$AM,"&gt;" &amp;DATE(MID($AV$3, 15, 4), MONTH("1 " &amp; BC$6 &amp; " " &amp; MID($AV$3, 15, 4)), 0 ),'Raw Data'!$O:$O,""&amp;'Raw Data'!$B$1,'Raw Data'!$D:$D,"&lt;&gt;*ithdr*",'Raw Data'!$D:$D,"&lt;&gt;*ancel*",'Raw Data'!$P:$P,"--", 'Raw Data'!$H:$H, "Non*")
+
COUNTIFS('Raw Data'!$AX:$AX,"&lt;=" &amp;DATE(MID($AV$3, 15, 4), MONTH("1 " &amp; BC$6 &amp; " " &amp; MID($AV$3, 15, 4)) + 1, 0 ), 'Raw Data'!$AM:$AM,"&gt;" &amp;DATE(MID($AV$3, 15, 4), MONTH("1 " &amp; BC$6 &amp; " " &amp; MID($AV$3, 15, 4)), 0 ),'Raw Data'!$P:$P,""&amp;'Raw Data'!$B$1,'Raw Data'!$D:$D,"&lt;&gt;*ithdr*",'Raw Data'!$D:$D,"&lt;&gt;*ancel*", 'Raw Data'!$H:$H, "Non*")))*100,
"---"   )</f>
        <v>---</v>
      </c>
      <c r="BD16" s="40"/>
      <c r="BE16" s="40"/>
      <c r="BF16" s="52"/>
    </row>
    <row r="17" ht="12.75" customHeight="1">
      <c r="A17" s="110" t="s">
        <v>110</v>
      </c>
      <c r="B17" s="40"/>
      <c r="C17" s="40"/>
      <c r="D17" s="40"/>
      <c r="E17" s="40"/>
      <c r="F17" s="40"/>
      <c r="G17" s="40"/>
      <c r="H17" s="40"/>
      <c r="I17" s="40"/>
      <c r="J17" s="52"/>
      <c r="K17" s="122"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Data'!$AZ:$AZ,"*Earl*", 'Raw Data'!$H:$H, "Non*", 'Raw Data'!$J:$J, "&lt;&gt;*tendance", 'Raw Data'!$J:$J, "&lt;&gt;*upport"))
/
(COUNTIFS('Raw Data'!$AX:$AX,"&lt;=" &amp;DATE(LEFT($AV$3, 4), MONTH("1 " &amp; K$6 &amp; " " &amp; LEFT($AV$3, 4)) + 1, 0 ), 'Raw Data'!$AX:$AX,"&gt;" &amp;DATE(LEFT($AV$3, 4), MONTH("1 " &amp; K$6 &amp; " " &amp; LEFT($AV$3, 4)), 0 ),'Raw Data'!$O:$O,""&amp;'Raw Data'!$B$1,'Raw Data'!$D:$D,"&lt;&gt;*ithdr*",'Raw Data'!$D:$D,"&lt;&gt;*ancel*",'Raw Data'!$P:$P,"--", 'Raw Data'!$H:$H, "Non*", 'Raw Data'!$J:$J, "&lt;&gt;*tendance", 'Raw Data'!$J:$J, "&lt;&gt;*upport")
+
COUNTIFS('Raw Data'!$AX:$AX,"&lt;=" &amp;DATE(LEFT($AV$3, 4), MONTH("1 " &amp; K$6 &amp; " " &amp; LEFT($AV$3, 4)) + 1, 0 ), 'Raw Data'!$AX:$AX,"&gt;" &amp;DATE(LEFT($AV$3, 4), MONTH("1 " &amp; K$6 &amp; " " &amp; LEFT($AV$3, 4)), 0 ),'Raw Data'!$P:$P,""&amp;'Raw Data'!$B$1,'Raw Data'!$D:$D,"&lt;&gt;*ithdr*",'Raw Data'!$D:$D,"&lt;&gt;*ancel*", 'Raw Data'!$H:$H, "Non*", 'Raw Data'!$J:$J, "&lt;&gt;*tendance", 'Raw Data'!$J:$J, "&lt;&gt;*upport")))*100,
"---"   )</f>
        <v>---</v>
      </c>
      <c r="L17" s="40"/>
      <c r="M17" s="40"/>
      <c r="N17" s="52"/>
      <c r="O17" s="122"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Data'!$AZ:$AZ,"*Earl*", 'Raw Data'!$H:$H, "Non*", 'Raw Data'!$J:$J, "&lt;&gt;*tendance", 'Raw Data'!$J:$J, "&lt;&gt;*upport"))
/
(COUNTIFS('Raw Data'!$AX:$AX,"&lt;=" &amp;DATE(LEFT($AV$3, 4), MONTH("1 " &amp; O$6 &amp; " " &amp; LEFT($AV$3, 4)) + 1, 0 ), 'Raw Data'!$AX:$AX,"&gt;" &amp;DATE(LEFT($AV$3, 4), MONTH("1 " &amp; O$6 &amp; " " &amp; LEFT($AV$3, 4)), 0 ),'Raw Data'!$O:$O,""&amp;'Raw Data'!$B$1,'Raw Data'!$D:$D,"&lt;&gt;*ithdr*",'Raw Data'!$D:$D,"&lt;&gt;*ancel*",'Raw Data'!$P:$P,"--", 'Raw Data'!$H:$H, "Non*", 'Raw Data'!$J:$J, "&lt;&gt;*tendance", 'Raw Data'!$J:$J, "&lt;&gt;*upport")
+
COUNTIFS('Raw Data'!$AX:$AX,"&lt;=" &amp;DATE(LEFT($AV$3, 4), MONTH("1 " &amp; O$6 &amp; " " &amp; LEFT($AV$3, 4)) + 1, 0 ), 'Raw Data'!$AX:$AX,"&gt;" &amp;DATE(LEFT($AV$3, 4), MONTH("1 " &amp; O$6 &amp; " " &amp; LEFT($AV$3, 4)), 0 ),'Raw Data'!$P:$P,""&amp;'Raw Data'!$B$1,'Raw Data'!$D:$D,"&lt;&gt;*ithdr*",'Raw Data'!$D:$D,"&lt;&gt;*ancel*", 'Raw Data'!$H:$H, "Non*", 'Raw Data'!$J:$J, "&lt;&gt;*tendance", 'Raw Data'!$J:$J, "&lt;&gt;*upport")))*100,
"---"   )</f>
        <v>---</v>
      </c>
      <c r="P17" s="40"/>
      <c r="Q17" s="40"/>
      <c r="R17" s="52"/>
      <c r="S17" s="122"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Data'!$AZ:$AZ,"*Earl*", 'Raw Data'!$H:$H, "Non*", 'Raw Data'!$J:$J, "&lt;&gt;*tendance", 'Raw Data'!$J:$J, "&lt;&gt;*upport"))
/
(COUNTIFS('Raw Data'!$AX:$AX,"&lt;=" &amp;DATE(LEFT($AV$3, 4), MONTH("1 " &amp; S$6 &amp; " " &amp; LEFT($AV$3, 4)) + 1, 0 ), 'Raw Data'!$AX:$AX,"&gt;" &amp;DATE(LEFT($AV$3, 4), MONTH("1 " &amp; S$6 &amp; " " &amp; LEFT($AV$3, 4)), 0 ),'Raw Data'!$O:$O,""&amp;'Raw Data'!$B$1,'Raw Data'!$D:$D,"&lt;&gt;*ithdr*",'Raw Data'!$D:$D,"&lt;&gt;*ancel*",'Raw Data'!$P:$P,"--", 'Raw Data'!$H:$H, "Non*", 'Raw Data'!$J:$J, "&lt;&gt;*tendance", 'Raw Data'!$J:$J, "&lt;&gt;*upport")
+
COUNTIFS('Raw Data'!$AX:$AX,"&lt;=" &amp;DATE(LEFT($AV$3, 4), MONTH("1 " &amp; S$6 &amp; " " &amp; LEFT($AV$3, 4)) + 1, 0 ), 'Raw Data'!$AX:$AX,"&gt;" &amp;DATE(LEFT($AV$3, 4), MONTH("1 " &amp; S$6 &amp; " " &amp; LEFT($AV$3, 4)), 0 ),'Raw Data'!$P:$P,""&amp;'Raw Data'!$B$1,'Raw Data'!$D:$D,"&lt;&gt;*ithdr*",'Raw Data'!$D:$D,"&lt;&gt;*ancel*", 'Raw Data'!$H:$H, "Non*", 'Raw Data'!$J:$J, "&lt;&gt;*tendance", 'Raw Data'!$J:$J, "&lt;&gt;*upport")))*100,
"---"   )</f>
        <v>---</v>
      </c>
      <c r="T17" s="40"/>
      <c r="U17" s="40"/>
      <c r="V17" s="52"/>
      <c r="W17" s="122"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Data'!$AZ:$AZ,"*Earl*", 'Raw Data'!$H:$H, "Non*", 'Raw Data'!$J:$J, "&lt;&gt;*tendance", 'Raw Data'!$J:$J, "&lt;&gt;*upport"))
/
(COUNTIFS('Raw Data'!$AX:$AX,"&lt;=" &amp;DATE(LEFT($AV$3, 4), MONTH("1 " &amp; W$6 &amp; " " &amp; LEFT($AV$3, 4)) + 1, 0 ), 'Raw Data'!$AX:$AX,"&gt;" &amp;DATE(LEFT($AV$3, 4), MONTH("1 " &amp; W$6 &amp; " " &amp; LEFT($AV$3, 4)), 0 ),'Raw Data'!$O:$O,""&amp;'Raw Data'!$B$1,'Raw Data'!$D:$D,"&lt;&gt;*ithdr*",'Raw Data'!$D:$D,"&lt;&gt;*ancel*",'Raw Data'!$P:$P,"--", 'Raw Data'!$H:$H, "Non*", 'Raw Data'!$J:$J, "&lt;&gt;*tendance", 'Raw Data'!$J:$J, "&lt;&gt;*upport")
+
COUNTIFS('Raw Data'!$AX:$AX,"&lt;=" &amp;DATE(LEFT($AV$3, 4), MONTH("1 " &amp; W$6 &amp; " " &amp; LEFT($AV$3, 4)) + 1, 0 ), 'Raw Data'!$AX:$AX,"&gt;" &amp;DATE(LEFT($AV$3, 4), MONTH("1 " &amp; W$6 &amp; " " &amp; LEFT($AV$3, 4)), 0 ),'Raw Data'!$P:$P,""&amp;'Raw Data'!$B$1,'Raw Data'!$D:$D,"&lt;&gt;*ithdr*",'Raw Data'!$D:$D,"&lt;&gt;*ancel*", 'Raw Data'!$H:$H, "Non*", 'Raw Data'!$J:$J, "&lt;&gt;*tendance", 'Raw Data'!$J:$J, "&lt;&gt;*upport")))*100,
"---"   )</f>
        <v>---</v>
      </c>
      <c r="X17" s="40"/>
      <c r="Y17" s="40"/>
      <c r="Z17" s="52"/>
      <c r="AA17" s="122"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Data'!$AZ:$AZ,"*Earl*", 'Raw Data'!$H:$H, "Non*", 'Raw Data'!$J:$J, "&lt;&gt;*tendance", 'Raw Data'!$J:$J, "&lt;&gt;*upport"))
/
(COUNTIFS('Raw Data'!$AX:$AX,"&lt;=" &amp;DATE(LEFT($AV$3, 4), MONTH("1 " &amp; AA$6 &amp; " " &amp; LEFT($AV$3, 4)) + 1, 0 ), 'Raw Data'!$AX:$AX,"&gt;" &amp;DATE(LEFT($AV$3, 4), MONTH("1 " &amp; AA$6 &amp; " " &amp; LEFT($AV$3, 4)), 0 ),'Raw Data'!$O:$O,""&amp;'Raw Data'!$B$1,'Raw Data'!$D:$D,"&lt;&gt;*ithdr*",'Raw Data'!$D:$D,"&lt;&gt;*ancel*",'Raw Data'!$P:$P,"--", 'Raw Data'!$H:$H, "Non*", 'Raw Data'!$J:$J, "&lt;&gt;*tendance", 'Raw Data'!$J:$J, "&lt;&gt;*upport")
+
COUNTIFS('Raw Data'!$AX:$AX,"&lt;=" &amp;DATE(LEFT($AV$3, 4), MONTH("1 " &amp; AA$6 &amp; " " &amp; LEFT($AV$3, 4)) + 1, 0 ), 'Raw Data'!$AX:$AX,"&gt;" &amp;DATE(LEFT($AV$3, 4), MONTH("1 " &amp; AA$6 &amp; " " &amp; LEFT($AV$3, 4)), 0 ),'Raw Data'!$P:$P,""&amp;'Raw Data'!$B$1,'Raw Data'!$D:$D,"&lt;&gt;*ithdr*",'Raw Data'!$D:$D,"&lt;&gt;*ancel*", 'Raw Data'!$H:$H, "Non*", 'Raw Data'!$J:$J, "&lt;&gt;*tendance", 'Raw Data'!$J:$J, "&lt;&gt;*upport")))*100,
"---"   )</f>
        <v>---</v>
      </c>
      <c r="AB17" s="40"/>
      <c r="AC17" s="40"/>
      <c r="AD17" s="52"/>
      <c r="AE17" s="122"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Data'!$AZ:$AZ,"*Earl*", 'Raw Data'!$H:$H, "Non*", 'Raw Data'!$J:$J, "&lt;&gt;*tendance", 'Raw Data'!$J:$J, "&lt;&gt;*upport"))
/
(COUNTIFS('Raw Data'!$AX:$AX,"&lt;=" &amp;DATE(LEFT($AV$3, 4), MONTH("1 " &amp; AE$6 &amp; " " &amp; LEFT($AV$3, 4)) + 1, 0 ), 'Raw Data'!$AX:$AX,"&gt;" &amp;DATE(LEFT($AV$3, 4), MONTH("1 " &amp; AE$6 &amp; " " &amp; LEFT($AV$3, 4)), 0 ),'Raw Data'!$O:$O,""&amp;'Raw Data'!$B$1,'Raw Data'!$D:$D,"&lt;&gt;*ithdr*",'Raw Data'!$D:$D,"&lt;&gt;*ancel*",'Raw Data'!$P:$P,"--", 'Raw Data'!$H:$H, "Non*", 'Raw Data'!$J:$J, "&lt;&gt;*tendance", 'Raw Data'!$J:$J, "&lt;&gt;*upport")
+
COUNTIFS('Raw Data'!$AX:$AX,"&lt;=" &amp;DATE(LEFT($AV$3, 4), MONTH("1 " &amp; AE$6 &amp; " " &amp; LEFT($AV$3, 4)) + 1, 0 ), 'Raw Data'!$AX:$AX,"&gt;" &amp;DATE(LEFT($AV$3, 4), MONTH("1 " &amp; AE$6 &amp; " " &amp; LEFT($AV$3, 4)), 0 ),'Raw Data'!$P:$P,""&amp;'Raw Data'!$B$1,'Raw Data'!$D:$D,"&lt;&gt;*ithdr*",'Raw Data'!$D:$D,"&lt;&gt;*ancel*", 'Raw Data'!$H:$H, "Non*", 'Raw Data'!$J:$J, "&lt;&gt;*tendance", 'Raw Data'!$J:$J, "&lt;&gt;*upport")))*100,
"---"   )</f>
        <v>---</v>
      </c>
      <c r="AF17" s="40"/>
      <c r="AG17" s="40"/>
      <c r="AH17" s="52"/>
      <c r="AI17" s="122"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Data'!$AZ:$AZ,"*Earl*", 'Raw Data'!$H:$H, "Non*", 'Raw Data'!$J:$J, "&lt;&gt;*tendance", 'Raw Data'!$J:$J, "&lt;&gt;*upport"))
/
(COUNTIFS('Raw Data'!$AX:$AX,"&lt;=" &amp;DATE(LEFT($AV$3, 4), MONTH("1 " &amp; AI$6 &amp; " " &amp; LEFT($AV$3, 4)) + 1, 0 ), 'Raw Data'!$AX:$AX,"&gt;" &amp;DATE(LEFT($AV$3, 4), MONTH("1 " &amp; AI$6 &amp; " " &amp; LEFT($AV$3, 4)), 0 ),'Raw Data'!$O:$O,""&amp;'Raw Data'!$B$1,'Raw Data'!$D:$D,"&lt;&gt;*ithdr*",'Raw Data'!$D:$D,"&lt;&gt;*ancel*",'Raw Data'!$P:$P,"--", 'Raw Data'!$H:$H, "Non*", 'Raw Data'!$J:$J, "&lt;&gt;*tendance", 'Raw Data'!$J:$J, "&lt;&gt;*upport")
+
COUNTIFS('Raw Data'!$AX:$AX,"&lt;=" &amp;DATE(LEFT($AV$3, 4), MONTH("1 " &amp; AI$6 &amp; " " &amp; LEFT($AV$3, 4)) + 1, 0 ), 'Raw Data'!$AX:$AX,"&gt;" &amp;DATE(LEFT($AV$3, 4), MONTH("1 " &amp; AI$6 &amp; " " &amp; LEFT($AV$3, 4)), 0 ),'Raw Data'!$P:$P,""&amp;'Raw Data'!$B$1,'Raw Data'!$D:$D,"&lt;&gt;*ithdr*",'Raw Data'!$D:$D,"&lt;&gt;*ancel*", 'Raw Data'!$H:$H, "Non*", 'Raw Data'!$J:$J, "&lt;&gt;*tendance", 'Raw Data'!$J:$J, "&lt;&gt;*upport")))*100,
"---"   )</f>
        <v>---</v>
      </c>
      <c r="AJ17" s="40"/>
      <c r="AK17" s="40"/>
      <c r="AL17" s="52"/>
      <c r="AM17" s="122"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Data'!$AZ:$AZ,"*Earl*", 'Raw Data'!$H:$H, "Non*", 'Raw Data'!$J:$J, "&lt;&gt;*tendance", 'Raw Data'!$J:$J, "&lt;&gt;*upport"))
/
(COUNTIFS('Raw Data'!$AX:$AX,"&lt;=" &amp;DATE(LEFT($AV$3, 4), MONTH("1 " &amp; AM$6 &amp; " " &amp; LEFT($AV$3, 4)) + 1, 0 ), 'Raw Data'!$AX:$AX,"&gt;" &amp;DATE(LEFT($AV$3, 4), MONTH("1 " &amp; AM$6 &amp; " " &amp; LEFT($AV$3, 4)), 0 ),'Raw Data'!$O:$O,""&amp;'Raw Data'!$B$1,'Raw Data'!$D:$D,"&lt;&gt;*ithdr*",'Raw Data'!$D:$D,"&lt;&gt;*ancel*",'Raw Data'!$P:$P,"--", 'Raw Data'!$H:$H, "Non*", 'Raw Data'!$J:$J, "&lt;&gt;*tendance", 'Raw Data'!$J:$J, "&lt;&gt;*upport")
+
COUNTIFS('Raw Data'!$AX:$AX,"&lt;=" &amp;DATE(LEFT($AV$3, 4), MONTH("1 " &amp; AM$6 &amp; " " &amp; LEFT($AV$3, 4)) + 1, 0 ), 'Raw Data'!$AX:$AX,"&gt;" &amp;DATE(LEFT($AV$3, 4), MONTH("1 " &amp; AM$6 &amp; " " &amp; LEFT($AV$3, 4)), 0 ),'Raw Data'!$P:$P,""&amp;'Raw Data'!$B$1,'Raw Data'!$D:$D,"&lt;&gt;*ithdr*",'Raw Data'!$D:$D,"&lt;&gt;*ancel*", 'Raw Data'!$H:$H, "Non*", 'Raw Data'!$J:$J, "&lt;&gt;*tendance", 'Raw Data'!$J:$J, "&lt;&gt;*upport")))*100,
"---"   )</f>
        <v>---</v>
      </c>
      <c r="AN17" s="40"/>
      <c r="AO17" s="40"/>
      <c r="AP17" s="52"/>
      <c r="AQ17" s="122"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Data'!$AZ:$AZ,"*Earl*", 'Raw Data'!$H:$H, "Non*", 'Raw Data'!$J:$J, "&lt;&gt;*tendance", 'Raw Data'!$J:$J, "&lt;&gt;*upport"))
/
(COUNTIFS('Raw Data'!$AX:$AX,"&lt;=" &amp;DATE(LEFT($AV$3, 4), MONTH("1 " &amp; AQ$6 &amp; " " &amp; LEFT($AV$3, 4)) + 1, 0 ), 'Raw Data'!$AX:$AX,"&gt;" &amp;DATE(LEFT($AV$3, 4), MONTH("1 " &amp; AQ$6 &amp; " " &amp; LEFT($AV$3, 4)), 0 ),'Raw Data'!$O:$O,""&amp;'Raw Data'!$B$1,'Raw Data'!$D:$D,"&lt;&gt;*ithdr*",'Raw Data'!$D:$D,"&lt;&gt;*ancel*",'Raw Data'!$P:$P,"--", 'Raw Data'!$H:$H, "Non*", 'Raw Data'!$J:$J, "&lt;&gt;*tendance", 'Raw Data'!$J:$J, "&lt;&gt;*upport")
+
COUNTIFS('Raw Data'!$AX:$AX,"&lt;=" &amp;DATE(LEFT($AV$3, 4), MONTH("1 " &amp; AQ$6 &amp; " " &amp; LEFT($AV$3, 4)) + 1, 0 ), 'Raw Data'!$AX:$AX,"&gt;" &amp;DATE(LEFT($AV$3, 4), MONTH("1 " &amp; AQ$6 &amp; " " &amp; LEFT($AV$3, 4)), 0 ),'Raw Data'!$P:$P,""&amp;'Raw Data'!$B$1,'Raw Data'!$D:$D,"&lt;&gt;*ithdr*",'Raw Data'!$D:$D,"&lt;&gt;*ancel*", 'Raw Data'!$H:$H, "Non*", 'Raw Data'!$J:$J, "&lt;&gt;*tendance", 'Raw Data'!$J:$J, "&lt;&gt;*upport")))*100,
"---"   )</f>
        <v>---</v>
      </c>
      <c r="AR17" s="40"/>
      <c r="AS17" s="40"/>
      <c r="AT17" s="52"/>
      <c r="AU17" s="122"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Data'!$AZ:$AZ,"*Earl*", 'Raw Data'!$H:$H, "Non*", 'Raw Data'!$J:$J, "&lt;&gt;*tendance", 'Raw Data'!$J:$J, "&lt;&gt;*upport"))
/
(COUNTIFS('Raw Data'!$AX:$AX,"&lt;=" &amp;DATE(MID($AV$3, 15, 4), MONTH("1 " &amp; AU$6 &amp; " " &amp; MID($AV$3, 15, 4)) + 1, 0 ), 'Raw Data'!$AM:$AM,"&gt;" &amp;DATE(MID($AV$3, 15, 4), MONTH("1 " &amp; AU$6 &amp; " " &amp; MID($AV$3, 15, 4)), 0 ),'Raw Data'!$O:$O,""&amp;'Raw Data'!$B$1,'Raw Data'!$D:$D,"&lt;&gt;*ithdr*",'Raw Data'!$D:$D,"&lt;&gt;*ancel*",'Raw Data'!$P:$P,"--", 'Raw Data'!$H:$H, "Non*", 'Raw Data'!$J:$J, "&lt;&gt;*tendance", 'Raw Data'!$J:$J, "&lt;&gt;*upport")
+
COUNTIFS('Raw Data'!$AX:$AX,"&lt;=" &amp;DATE(MID($AV$3, 15, 4), MONTH("1 " &amp; AU$6 &amp; " " &amp; MID($AV$3, 15, 4)) + 1, 0 ), 'Raw Data'!$AM:$AM,"&gt;" &amp;DATE(MID($AV$3, 15, 4), MONTH("1 " &amp; AU$6 &amp; " " &amp; MID($AV$3, 15, 4)), 0 ),'Raw Data'!$P:$P,""&amp;'Raw Data'!$B$1,'Raw Data'!$D:$D,"&lt;&gt;*ithdr*",'Raw Data'!$D:$D,"&lt;&gt;*ancel*", 'Raw Data'!$H:$H, "Non*", 'Raw Data'!$J:$J, "&lt;&gt;*tendance", 'Raw Data'!$J:$J, "&lt;&gt;*upport")))*100,
"---"   )</f>
        <v>---</v>
      </c>
      <c r="AV17" s="40"/>
      <c r="AW17" s="40"/>
      <c r="AX17" s="52"/>
      <c r="AY17" s="122"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Data'!$AZ:$AZ,"*Earl*", 'Raw Data'!$H:$H, "Non*", 'Raw Data'!$J:$J, "&lt;&gt;*tendance", 'Raw Data'!$J:$J, "&lt;&gt;*upport"))
/
(COUNTIFS('Raw Data'!$AX:$AX,"&lt;=" &amp;DATE(MID($AV$3, 15, 4), MONTH("1 " &amp; AY$6 &amp; " " &amp; MID($AV$3, 15, 4)) + 1, 0 ), 'Raw Data'!$AM:$AM,"&gt;" &amp;DATE(MID($AV$3, 15, 4), MONTH("1 " &amp; AY$6 &amp; " " &amp; MID($AV$3, 15, 4)), 0 ),'Raw Data'!$O:$O,""&amp;'Raw Data'!$B$1,'Raw Data'!$D:$D,"&lt;&gt;*ithdr*",'Raw Data'!$D:$D,"&lt;&gt;*ancel*",'Raw Data'!$P:$P,"--", 'Raw Data'!$H:$H, "Non*", 'Raw Data'!$J:$J, "&lt;&gt;*tendance", 'Raw Data'!$J:$J, "&lt;&gt;*upport")
+
COUNTIFS('Raw Data'!$AX:$AX,"&lt;=" &amp;DATE(MID($AV$3, 15, 4), MONTH("1 " &amp; AY$6 &amp; " " &amp; MID($AV$3, 15, 4)) + 1, 0 ), 'Raw Data'!$AM:$AM,"&gt;" &amp;DATE(MID($AV$3, 15, 4), MONTH("1 " &amp; AY$6 &amp; " " &amp; MID($AV$3, 15, 4)), 0 ),'Raw Data'!$P:$P,""&amp;'Raw Data'!$B$1,'Raw Data'!$D:$D,"&lt;&gt;*ithdr*",'Raw Data'!$D:$D,"&lt;&gt;*ancel*", 'Raw Data'!$H:$H, "Non*", 'Raw Data'!$J:$J, "&lt;&gt;*tendance", 'Raw Data'!$J:$J, "&lt;&gt;*upport")))*100,
"---"   )</f>
        <v>---</v>
      </c>
      <c r="AZ17" s="40"/>
      <c r="BA17" s="40"/>
      <c r="BB17" s="52"/>
      <c r="BC17" s="122"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Data'!$AZ:$AZ,"*Earl*", 'Raw Data'!$H:$H, "Non*", 'Raw Data'!$J:$J, "&lt;&gt;*tendance", 'Raw Data'!$J:$J, "&lt;&gt;*upport"))
/
(COUNTIFS('Raw Data'!$AX:$AX,"&lt;=" &amp;DATE(MID($AV$3, 15, 4), MONTH("1 " &amp; BC$6 &amp; " " &amp; MID($AV$3, 15, 4)) + 1, 0 ), 'Raw Data'!$AM:$AM,"&gt;" &amp;DATE(MID($AV$3, 15, 4), MONTH("1 " &amp; BC$6 &amp; " " &amp; MID($AV$3, 15, 4)), 0 ),'Raw Data'!$O:$O,""&amp;'Raw Data'!$B$1,'Raw Data'!$D:$D,"&lt;&gt;*ithdr*",'Raw Data'!$D:$D,"&lt;&gt;*ancel*",'Raw Data'!$P:$P,"--", 'Raw Data'!$H:$H, "Non*", 'Raw Data'!$J:$J, "&lt;&gt;*tendance", 'Raw Data'!$J:$J, "&lt;&gt;*upport")
+
COUNTIFS('Raw Data'!$AX:$AX,"&lt;=" &amp;DATE(MID($AV$3, 15, 4), MONTH("1 " &amp; BC$6 &amp; " " &amp; MID($AV$3, 15, 4)) + 1, 0 ), 'Raw Data'!$AM:$AM,"&gt;" &amp;DATE(MID($AV$3, 15, 4), MONTH("1 " &amp; BC$6 &amp; " " &amp; MID($AV$3, 15, 4)), 0 ),'Raw Data'!$P:$P,""&amp;'Raw Data'!$B$1,'Raw Data'!$D:$D,"&lt;&gt;*ithdr*",'Raw Data'!$D:$D,"&lt;&gt;*ancel*", 'Raw Data'!$H:$H, "Non*", 'Raw Data'!$J:$J, "&lt;&gt;*tendance", 'Raw Data'!$J:$J, "&lt;&gt;*upport")))*100,
"---"   )</f>
        <v>---</v>
      </c>
      <c r="BD17" s="40"/>
      <c r="BE17" s="40"/>
      <c r="BF17" s="52"/>
    </row>
    <row r="18" ht="12.75" customHeight="1">
      <c r="A18" s="110" t="s">
        <v>113</v>
      </c>
      <c r="B18" s="40"/>
      <c r="C18" s="40"/>
      <c r="D18" s="40"/>
      <c r="E18" s="40"/>
      <c r="F18" s="40"/>
      <c r="G18" s="40"/>
      <c r="H18" s="40"/>
      <c r="I18" s="40"/>
      <c r="J18" s="52"/>
      <c r="K18" s="122" t="str">
        <f>IFERROR(
((COUNTIFS('Raw Data'!$AX:$AX,"&lt;=" &amp;DATE(LEFT($AV$3, 4), MONTH("1 " &amp; K$6 &amp; " " &amp; LEFT($AV$3, 4)) + 1, 0 ), 'Raw Data'!$AX:$AX,"&gt;" &amp;DATE(LEFT($AV$3, 4), MONTH("1 " &amp; K$6 &amp; " " &amp; LEFT($AV$3, 4)), 0 ),'Raw Data'!$O:$O,""&amp;'Raw Data'!$B$1,'Raw Data'!$D:$D,"&lt;&gt;*ithdr*",'Raw Data'!$D:$D,"&lt;&gt;*ancel*",'Raw Data'!$P:$P,"--", 'Raw Data'!$AZ:$AZ,"*Earl*", 'Raw Data'!$H:$H, "Non*", 'Raw Data'!$J:$J, "*tendance", 'Raw Data'!$J:$J, "*upport")
+
COUNTIFS('Raw Data'!$AX:$AX,"&lt;=" &amp;DATE(LEFT($AV$3, 4), MONTH("1 " &amp; K$6 &amp; " " &amp; LEFT($AV$3, 4)) + 1, 0 ), 'Raw Data'!$AX:$AX,"&gt;" &amp;DATE(LEFT($AV$3, 4), MONTH("1 " &amp; K$6 &amp; " " &amp; LEFT($AV$3, 4)), 0 ),'Raw Data'!$P:$P,""&amp;'Raw Data'!$B$1,'Raw Data'!$D:$D,"&lt;&gt;*ithdr*",'Raw Data'!$D:$D,"&lt;&gt;*ancel*", 'Raw Data'!$AZ:$AZ,"*Earl*", 'Raw Data'!$H:$H, "Non*", 'Raw Data'!$J:$J, "*tendance", 'Raw Data'!$J:$J, "*upport"))
/
(COUNTIFS('Raw Data'!$AX:$AX,"&lt;=" &amp;DATE(LEFT($AV$3, 4), MONTH("1 " &amp; K$6 &amp; " " &amp; LEFT($AV$3, 4)) + 1, 0 ), 'Raw Data'!$AX:$AX,"&gt;" &amp;DATE(LEFT($AV$3, 4), MONTH("1 " &amp; K$6 &amp; " " &amp; LEFT($AV$3, 4)), 0 ),'Raw Data'!$O:$O,""&amp;'Raw Data'!$B$1,'Raw Data'!$D:$D,"&lt;&gt;*ithdr*",'Raw Data'!$D:$D,"&lt;&gt;*ancel*",'Raw Data'!$P:$P,"--", 'Raw Data'!$H:$H, "Non*", 'Raw Data'!$J:$J, "*tendance", 'Raw Data'!$J:$J, "*upport")
+
COUNTIFS('Raw Data'!$AX:$AX,"&lt;=" &amp;DATE(LEFT($AV$3, 4), MONTH("1 " &amp; K$6 &amp; " " &amp; LEFT($AV$3, 4)) + 1, 0 ), 'Raw Data'!$AX:$AX,"&gt;" &amp;DATE(LEFT($AV$3, 4), MONTH("1 " &amp; K$6 &amp; " " &amp; LEFT($AV$3, 4)), 0 ),'Raw Data'!$P:$P,""&amp;'Raw Data'!$B$1,'Raw Data'!$D:$D,"&lt;&gt;*ithdr*",'Raw Data'!$D:$D,"&lt;&gt;*ancel*", 'Raw Data'!$H:$H, "Non*", 'Raw Data'!$J:$J, "*tendance", 'Raw Data'!$J:$J, "*upport")))*100,
"---"   )</f>
        <v>---</v>
      </c>
      <c r="L18" s="40"/>
      <c r="M18" s="40"/>
      <c r="N18" s="52"/>
      <c r="O18" s="122" t="str">
        <f>IFERROR(
((COUNTIFS('Raw Data'!$AX:$AX,"&lt;=" &amp;DATE(LEFT($AV$3, 4), MONTH("1 " &amp; O$6 &amp; " " &amp; LEFT($AV$3, 4)) + 1, 0 ), 'Raw Data'!$AX:$AX,"&gt;" &amp;DATE(LEFT($AV$3, 4), MONTH("1 " &amp; O$6 &amp; " " &amp; LEFT($AV$3, 4)), 0 ),'Raw Data'!$O:$O,""&amp;'Raw Data'!$B$1,'Raw Data'!$D:$D,"&lt;&gt;*ithdr*",'Raw Data'!$D:$D,"&lt;&gt;*ancel*",'Raw Data'!$P:$P,"--", 'Raw Data'!$AZ:$AZ,"*Earl*", 'Raw Data'!$H:$H, "Non*", 'Raw Data'!$J:$J, "*tendance", 'Raw Data'!$J:$J, "*upport")
+
COUNTIFS('Raw Data'!$AX:$AX,"&lt;=" &amp;DATE(LEFT($AV$3, 4), MONTH("1 " &amp; O$6 &amp; " " &amp; LEFT($AV$3, 4)) + 1, 0 ), 'Raw Data'!$AX:$AX,"&gt;" &amp;DATE(LEFT($AV$3, 4), MONTH("1 " &amp; O$6 &amp; " " &amp; LEFT($AV$3, 4)), 0 ),'Raw Data'!$P:$P,""&amp;'Raw Data'!$B$1,'Raw Data'!$D:$D,"&lt;&gt;*ithdr*",'Raw Data'!$D:$D,"&lt;&gt;*ancel*", 'Raw Data'!$AZ:$AZ,"*Earl*", 'Raw Data'!$H:$H, "Non*", 'Raw Data'!$J:$J, "*tendance", 'Raw Data'!$J:$J, "*upport"))
/
(COUNTIFS('Raw Data'!$AX:$AX,"&lt;=" &amp;DATE(LEFT($AV$3, 4), MONTH("1 " &amp; O$6 &amp; " " &amp; LEFT($AV$3, 4)) + 1, 0 ), 'Raw Data'!$AX:$AX,"&gt;" &amp;DATE(LEFT($AV$3, 4), MONTH("1 " &amp; O$6 &amp; " " &amp; LEFT($AV$3, 4)), 0 ),'Raw Data'!$O:$O,""&amp;'Raw Data'!$B$1,'Raw Data'!$D:$D,"&lt;&gt;*ithdr*",'Raw Data'!$D:$D,"&lt;&gt;*ancel*",'Raw Data'!$P:$P,"--", 'Raw Data'!$H:$H, "Non*", 'Raw Data'!$J:$J, "*tendance", 'Raw Data'!$J:$J, "*upport")
+
COUNTIFS('Raw Data'!$AX:$AX,"&lt;=" &amp;DATE(LEFT($AV$3, 4), MONTH("1 " &amp; O$6 &amp; " " &amp; LEFT($AV$3, 4)) + 1, 0 ), 'Raw Data'!$AX:$AX,"&gt;" &amp;DATE(LEFT($AV$3, 4), MONTH("1 " &amp; O$6 &amp; " " &amp; LEFT($AV$3, 4)), 0 ),'Raw Data'!$P:$P,""&amp;'Raw Data'!$B$1,'Raw Data'!$D:$D,"&lt;&gt;*ithdr*",'Raw Data'!$D:$D,"&lt;&gt;*ancel*", 'Raw Data'!$H:$H, "Non*", 'Raw Data'!$J:$J, "*tendance", 'Raw Data'!$J:$J, "*upport")))*100,
"---"   )</f>
        <v>---</v>
      </c>
      <c r="P18" s="40"/>
      <c r="Q18" s="40"/>
      <c r="R18" s="52"/>
      <c r="S18" s="122" t="str">
        <f>IFERROR(
((COUNTIFS('Raw Data'!$AX:$AX,"&lt;=" &amp;DATE(LEFT($AV$3, 4), MONTH("1 " &amp; S$6 &amp; " " &amp; LEFT($AV$3, 4)) + 1, 0 ), 'Raw Data'!$AX:$AX,"&gt;" &amp;DATE(LEFT($AV$3, 4), MONTH("1 " &amp; S$6 &amp; " " &amp; LEFT($AV$3, 4)), 0 ),'Raw Data'!$O:$O,""&amp;'Raw Data'!$B$1,'Raw Data'!$D:$D,"&lt;&gt;*ithdr*",'Raw Data'!$D:$D,"&lt;&gt;*ancel*",'Raw Data'!$P:$P,"--", 'Raw Data'!$AZ:$AZ,"*Earl*", 'Raw Data'!$H:$H, "Non*", 'Raw Data'!$J:$J, "*tendance", 'Raw Data'!$J:$J, "*upport")
+
COUNTIFS('Raw Data'!$AX:$AX,"&lt;=" &amp;DATE(LEFT($AV$3, 4), MONTH("1 " &amp; S$6 &amp; " " &amp; LEFT($AV$3, 4)) + 1, 0 ), 'Raw Data'!$AX:$AX,"&gt;" &amp;DATE(LEFT($AV$3, 4), MONTH("1 " &amp; S$6 &amp; " " &amp; LEFT($AV$3, 4)), 0 ),'Raw Data'!$P:$P,""&amp;'Raw Data'!$B$1,'Raw Data'!$D:$D,"&lt;&gt;*ithdr*",'Raw Data'!$D:$D,"&lt;&gt;*ancel*", 'Raw Data'!$AZ:$AZ,"*Earl*", 'Raw Data'!$H:$H, "Non*", 'Raw Data'!$J:$J, "*tendance", 'Raw Data'!$J:$J, "*upport"))
/
(COUNTIFS('Raw Data'!$AX:$AX,"&lt;=" &amp;DATE(LEFT($AV$3, 4), MONTH("1 " &amp; S$6 &amp; " " &amp; LEFT($AV$3, 4)) + 1, 0 ), 'Raw Data'!$AX:$AX,"&gt;" &amp;DATE(LEFT($AV$3, 4), MONTH("1 " &amp; S$6 &amp; " " &amp; LEFT($AV$3, 4)), 0 ),'Raw Data'!$O:$O,""&amp;'Raw Data'!$B$1,'Raw Data'!$D:$D,"&lt;&gt;*ithdr*",'Raw Data'!$D:$D,"&lt;&gt;*ancel*",'Raw Data'!$P:$P,"--", 'Raw Data'!$H:$H, "Non*", 'Raw Data'!$J:$J, "*tendance", 'Raw Data'!$J:$J, "*upport")
+
COUNTIFS('Raw Data'!$AX:$AX,"&lt;=" &amp;DATE(LEFT($AV$3, 4), MONTH("1 " &amp; S$6 &amp; " " &amp; LEFT($AV$3, 4)) + 1, 0 ), 'Raw Data'!$AX:$AX,"&gt;" &amp;DATE(LEFT($AV$3, 4), MONTH("1 " &amp; S$6 &amp; " " &amp; LEFT($AV$3, 4)), 0 ),'Raw Data'!$P:$P,""&amp;'Raw Data'!$B$1,'Raw Data'!$D:$D,"&lt;&gt;*ithdr*",'Raw Data'!$D:$D,"&lt;&gt;*ancel*", 'Raw Data'!$H:$H, "Non*", 'Raw Data'!$J:$J, "*tendance", 'Raw Data'!$J:$J, "*upport")))*100,
"---"   )</f>
        <v>---</v>
      </c>
      <c r="T18" s="40"/>
      <c r="U18" s="40"/>
      <c r="V18" s="52"/>
      <c r="W18" s="122" t="str">
        <f>IFERROR(
((COUNTIFS('Raw Data'!$AX:$AX,"&lt;=" &amp;DATE(LEFT($AV$3, 4), MONTH("1 " &amp; W$6 &amp; " " &amp; LEFT($AV$3, 4)) + 1, 0 ), 'Raw Data'!$AX:$AX,"&gt;" &amp;DATE(LEFT($AV$3, 4), MONTH("1 " &amp; W$6 &amp; " " &amp; LEFT($AV$3, 4)), 0 ),'Raw Data'!$O:$O,""&amp;'Raw Data'!$B$1,'Raw Data'!$D:$D,"&lt;&gt;*ithdr*",'Raw Data'!$D:$D,"&lt;&gt;*ancel*",'Raw Data'!$P:$P,"--", 'Raw Data'!$AZ:$AZ,"*Earl*", 'Raw Data'!$H:$H, "Non*", 'Raw Data'!$J:$J, "*tendance", 'Raw Data'!$J:$J, "*upport")
+
COUNTIFS('Raw Data'!$AX:$AX,"&lt;=" &amp;DATE(LEFT($AV$3, 4), MONTH("1 " &amp; W$6 &amp; " " &amp; LEFT($AV$3, 4)) + 1, 0 ), 'Raw Data'!$AX:$AX,"&gt;" &amp;DATE(LEFT($AV$3, 4), MONTH("1 " &amp; W$6 &amp; " " &amp; LEFT($AV$3, 4)), 0 ),'Raw Data'!$P:$P,""&amp;'Raw Data'!$B$1,'Raw Data'!$D:$D,"&lt;&gt;*ithdr*",'Raw Data'!$D:$D,"&lt;&gt;*ancel*", 'Raw Data'!$AZ:$AZ,"*Earl*", 'Raw Data'!$H:$H, "Non*", 'Raw Data'!$J:$J, "*tendance", 'Raw Data'!$J:$J, "*upport"))
/
(COUNTIFS('Raw Data'!$AX:$AX,"&lt;=" &amp;DATE(LEFT($AV$3, 4), MONTH("1 " &amp; W$6 &amp; " " &amp; LEFT($AV$3, 4)) + 1, 0 ), 'Raw Data'!$AX:$AX,"&gt;" &amp;DATE(LEFT($AV$3, 4), MONTH("1 " &amp; W$6 &amp; " " &amp; LEFT($AV$3, 4)), 0 ),'Raw Data'!$O:$O,""&amp;'Raw Data'!$B$1,'Raw Data'!$D:$D,"&lt;&gt;*ithdr*",'Raw Data'!$D:$D,"&lt;&gt;*ancel*",'Raw Data'!$P:$P,"--", 'Raw Data'!$H:$H, "Non*", 'Raw Data'!$J:$J, "*tendance", 'Raw Data'!$J:$J, "*upport")
+
COUNTIFS('Raw Data'!$AX:$AX,"&lt;=" &amp;DATE(LEFT($AV$3, 4), MONTH("1 " &amp; W$6 &amp; " " &amp; LEFT($AV$3, 4)) + 1, 0 ), 'Raw Data'!$AX:$AX,"&gt;" &amp;DATE(LEFT($AV$3, 4), MONTH("1 " &amp; W$6 &amp; " " &amp; LEFT($AV$3, 4)), 0 ),'Raw Data'!$P:$P,""&amp;'Raw Data'!$B$1,'Raw Data'!$D:$D,"&lt;&gt;*ithdr*",'Raw Data'!$D:$D,"&lt;&gt;*ancel*", 'Raw Data'!$H:$H, "Non*", 'Raw Data'!$J:$J, "*tendance", 'Raw Data'!$J:$J, "*upport")))*100,
"---"   )</f>
        <v>---</v>
      </c>
      <c r="X18" s="40"/>
      <c r="Y18" s="40"/>
      <c r="Z18" s="52"/>
      <c r="AA18" s="122" t="str">
        <f>IFERROR(
((COUNTIFS('Raw Data'!$AX:$AX,"&lt;=" &amp;DATE(LEFT($AV$3, 4), MONTH("1 " &amp; AA$6 &amp; " " &amp; LEFT($AV$3, 4)) + 1, 0 ), 'Raw Data'!$AX:$AX,"&gt;" &amp;DATE(LEFT($AV$3, 4), MONTH("1 " &amp; AA$6 &amp; " " &amp; LEFT($AV$3, 4)), 0 ),'Raw Data'!$O:$O,""&amp;'Raw Data'!$B$1,'Raw Data'!$D:$D,"&lt;&gt;*ithdr*",'Raw Data'!$D:$D,"&lt;&gt;*ancel*",'Raw Data'!$P:$P,"--", 'Raw Data'!$AZ:$AZ,"*Earl*", 'Raw Data'!$H:$H, "Non*", 'Raw Data'!$J:$J, "*tendance", 'Raw Data'!$J:$J, "*upport")
+
COUNTIFS('Raw Data'!$AX:$AX,"&lt;=" &amp;DATE(LEFT($AV$3, 4), MONTH("1 " &amp; AA$6 &amp; " " &amp; LEFT($AV$3, 4)) + 1, 0 ), 'Raw Data'!$AX:$AX,"&gt;" &amp;DATE(LEFT($AV$3, 4), MONTH("1 " &amp; AA$6 &amp; " " &amp; LEFT($AV$3, 4)), 0 ),'Raw Data'!$P:$P,""&amp;'Raw Data'!$B$1,'Raw Data'!$D:$D,"&lt;&gt;*ithdr*",'Raw Data'!$D:$D,"&lt;&gt;*ancel*", 'Raw Data'!$AZ:$AZ,"*Earl*", 'Raw Data'!$H:$H, "Non*", 'Raw Data'!$J:$J, "*tendance", 'Raw Data'!$J:$J, "*upport"))
/
(COUNTIFS('Raw Data'!$AX:$AX,"&lt;=" &amp;DATE(LEFT($AV$3, 4), MONTH("1 " &amp; AA$6 &amp; " " &amp; LEFT($AV$3, 4)) + 1, 0 ), 'Raw Data'!$AX:$AX,"&gt;" &amp;DATE(LEFT($AV$3, 4), MONTH("1 " &amp; AA$6 &amp; " " &amp; LEFT($AV$3, 4)), 0 ),'Raw Data'!$O:$O,""&amp;'Raw Data'!$B$1,'Raw Data'!$D:$D,"&lt;&gt;*ithdr*",'Raw Data'!$D:$D,"&lt;&gt;*ancel*",'Raw Data'!$P:$P,"--", 'Raw Data'!$H:$H, "Non*", 'Raw Data'!$J:$J, "*tendance", 'Raw Data'!$J:$J, "*upport")
+
COUNTIFS('Raw Data'!$AX:$AX,"&lt;=" &amp;DATE(LEFT($AV$3, 4), MONTH("1 " &amp; AA$6 &amp; " " &amp; LEFT($AV$3, 4)) + 1, 0 ), 'Raw Data'!$AX:$AX,"&gt;" &amp;DATE(LEFT($AV$3, 4), MONTH("1 " &amp; AA$6 &amp; " " &amp; LEFT($AV$3, 4)), 0 ),'Raw Data'!$P:$P,""&amp;'Raw Data'!$B$1,'Raw Data'!$D:$D,"&lt;&gt;*ithdr*",'Raw Data'!$D:$D,"&lt;&gt;*ancel*", 'Raw Data'!$H:$H, "Non*", 'Raw Data'!$J:$J, "*tendance", 'Raw Data'!$J:$J, "*upport")))*100,
"---"   )</f>
        <v>---</v>
      </c>
      <c r="AB18" s="40"/>
      <c r="AC18" s="40"/>
      <c r="AD18" s="52"/>
      <c r="AE18" s="122" t="str">
        <f>IFERROR(
((COUNTIFS('Raw Data'!$AX:$AX,"&lt;=" &amp;DATE(LEFT($AV$3, 4), MONTH("1 " &amp; AE$6 &amp; " " &amp; LEFT($AV$3, 4)) + 1, 0 ), 'Raw Data'!$AX:$AX,"&gt;" &amp;DATE(LEFT($AV$3, 4), MONTH("1 " &amp; AE$6 &amp; " " &amp; LEFT($AV$3, 4)), 0 ),'Raw Data'!$O:$O,""&amp;'Raw Data'!$B$1,'Raw Data'!$D:$D,"&lt;&gt;*ithdr*",'Raw Data'!$D:$D,"&lt;&gt;*ancel*",'Raw Data'!$P:$P,"--", 'Raw Data'!$AZ:$AZ,"*Earl*", 'Raw Data'!$H:$H, "Non*", 'Raw Data'!$J:$J, "*tendance", 'Raw Data'!$J:$J, "*upport")
+
COUNTIFS('Raw Data'!$AX:$AX,"&lt;=" &amp;DATE(LEFT($AV$3, 4), MONTH("1 " &amp; AE$6 &amp; " " &amp; LEFT($AV$3, 4)) + 1, 0 ), 'Raw Data'!$AX:$AX,"&gt;" &amp;DATE(LEFT($AV$3, 4), MONTH("1 " &amp; AE$6 &amp; " " &amp; LEFT($AV$3, 4)), 0 ),'Raw Data'!$P:$P,""&amp;'Raw Data'!$B$1,'Raw Data'!$D:$D,"&lt;&gt;*ithdr*",'Raw Data'!$D:$D,"&lt;&gt;*ancel*", 'Raw Data'!$AZ:$AZ,"*Earl*", 'Raw Data'!$H:$H, "Non*", 'Raw Data'!$J:$J, "*tendance", 'Raw Data'!$J:$J, "*upport"))
/
(COUNTIFS('Raw Data'!$AX:$AX,"&lt;=" &amp;DATE(LEFT($AV$3, 4), MONTH("1 " &amp; AE$6 &amp; " " &amp; LEFT($AV$3, 4)) + 1, 0 ), 'Raw Data'!$AX:$AX,"&gt;" &amp;DATE(LEFT($AV$3, 4), MONTH("1 " &amp; AE$6 &amp; " " &amp; LEFT($AV$3, 4)), 0 ),'Raw Data'!$O:$O,""&amp;'Raw Data'!$B$1,'Raw Data'!$D:$D,"&lt;&gt;*ithdr*",'Raw Data'!$D:$D,"&lt;&gt;*ancel*",'Raw Data'!$P:$P,"--", 'Raw Data'!$H:$H, "Non*", 'Raw Data'!$J:$J, "*tendance", 'Raw Data'!$J:$J, "*upport")
+
COUNTIFS('Raw Data'!$AX:$AX,"&lt;=" &amp;DATE(LEFT($AV$3, 4), MONTH("1 " &amp; AE$6 &amp; " " &amp; LEFT($AV$3, 4)) + 1, 0 ), 'Raw Data'!$AX:$AX,"&gt;" &amp;DATE(LEFT($AV$3, 4), MONTH("1 " &amp; AE$6 &amp; " " &amp; LEFT($AV$3, 4)), 0 ),'Raw Data'!$P:$P,""&amp;'Raw Data'!$B$1,'Raw Data'!$D:$D,"&lt;&gt;*ithdr*",'Raw Data'!$D:$D,"&lt;&gt;*ancel*", 'Raw Data'!$H:$H, "Non*", 'Raw Data'!$J:$J, "*tendance", 'Raw Data'!$J:$J, "*upport")))*100,
"---"   )</f>
        <v>---</v>
      </c>
      <c r="AF18" s="40"/>
      <c r="AG18" s="40"/>
      <c r="AH18" s="52"/>
      <c r="AI18" s="122" t="str">
        <f>IFERROR(
((COUNTIFS('Raw Data'!$AX:$AX,"&lt;=" &amp;DATE(LEFT($AV$3, 4), MONTH("1 " &amp; AI$6 &amp; " " &amp; LEFT($AV$3, 4)) + 1, 0 ), 'Raw Data'!$AX:$AX,"&gt;" &amp;DATE(LEFT($AV$3, 4), MONTH("1 " &amp; AI$6 &amp; " " &amp; LEFT($AV$3, 4)), 0 ),'Raw Data'!$O:$O,""&amp;'Raw Data'!$B$1,'Raw Data'!$D:$D,"&lt;&gt;*ithdr*",'Raw Data'!$D:$D,"&lt;&gt;*ancel*",'Raw Data'!$P:$P,"--", 'Raw Data'!$AZ:$AZ,"*Earl*", 'Raw Data'!$H:$H, "Non*", 'Raw Data'!$J:$J, "*tendance", 'Raw Data'!$J:$J, "*upport")
+
COUNTIFS('Raw Data'!$AX:$AX,"&lt;=" &amp;DATE(LEFT($AV$3, 4), MONTH("1 " &amp; AI$6 &amp; " " &amp; LEFT($AV$3, 4)) + 1, 0 ), 'Raw Data'!$AX:$AX,"&gt;" &amp;DATE(LEFT($AV$3, 4), MONTH("1 " &amp; AI$6 &amp; " " &amp; LEFT($AV$3, 4)), 0 ),'Raw Data'!$P:$P,""&amp;'Raw Data'!$B$1,'Raw Data'!$D:$D,"&lt;&gt;*ithdr*",'Raw Data'!$D:$D,"&lt;&gt;*ancel*", 'Raw Data'!$AZ:$AZ,"*Earl*", 'Raw Data'!$H:$H, "Non*", 'Raw Data'!$J:$J, "*tendance", 'Raw Data'!$J:$J, "*upport"))
/
(COUNTIFS('Raw Data'!$AX:$AX,"&lt;=" &amp;DATE(LEFT($AV$3, 4), MONTH("1 " &amp; AI$6 &amp; " " &amp; LEFT($AV$3, 4)) + 1, 0 ), 'Raw Data'!$AX:$AX,"&gt;" &amp;DATE(LEFT($AV$3, 4), MONTH("1 " &amp; AI$6 &amp; " " &amp; LEFT($AV$3, 4)), 0 ),'Raw Data'!$O:$O,""&amp;'Raw Data'!$B$1,'Raw Data'!$D:$D,"&lt;&gt;*ithdr*",'Raw Data'!$D:$D,"&lt;&gt;*ancel*",'Raw Data'!$P:$P,"--", 'Raw Data'!$H:$H, "Non*", 'Raw Data'!$J:$J, "*tendance", 'Raw Data'!$J:$J, "*upport")
+
COUNTIFS('Raw Data'!$AX:$AX,"&lt;=" &amp;DATE(LEFT($AV$3, 4), MONTH("1 " &amp; AI$6 &amp; " " &amp; LEFT($AV$3, 4)) + 1, 0 ), 'Raw Data'!$AX:$AX,"&gt;" &amp;DATE(LEFT($AV$3, 4), MONTH("1 " &amp; AI$6 &amp; " " &amp; LEFT($AV$3, 4)), 0 ),'Raw Data'!$P:$P,""&amp;'Raw Data'!$B$1,'Raw Data'!$D:$D,"&lt;&gt;*ithdr*",'Raw Data'!$D:$D,"&lt;&gt;*ancel*", 'Raw Data'!$H:$H, "Non*", 'Raw Data'!$J:$J, "*tendance", 'Raw Data'!$J:$J, "*upport")))*100,
"---"   )</f>
        <v>---</v>
      </c>
      <c r="AJ18" s="40"/>
      <c r="AK18" s="40"/>
      <c r="AL18" s="52"/>
      <c r="AM18" s="122" t="str">
        <f>IFERROR(
((COUNTIFS('Raw Data'!$AX:$AX,"&lt;=" &amp;DATE(LEFT($AV$3, 4), MONTH("1 " &amp; AM$6 &amp; " " &amp; LEFT($AV$3, 4)) + 1, 0 ), 'Raw Data'!$AX:$AX,"&gt;" &amp;DATE(LEFT($AV$3, 4), MONTH("1 " &amp; AM$6 &amp; " " &amp; LEFT($AV$3, 4)), 0 ),'Raw Data'!$O:$O,""&amp;'Raw Data'!$B$1,'Raw Data'!$D:$D,"&lt;&gt;*ithdr*",'Raw Data'!$D:$D,"&lt;&gt;*ancel*",'Raw Data'!$P:$P,"--", 'Raw Data'!$AZ:$AZ,"*Earl*", 'Raw Data'!$H:$H, "Non*", 'Raw Data'!$J:$J, "*tendance", 'Raw Data'!$J:$J, "*upport")
+
COUNTIFS('Raw Data'!$AX:$AX,"&lt;=" &amp;DATE(LEFT($AV$3, 4), MONTH("1 " &amp; AM$6 &amp; " " &amp; LEFT($AV$3, 4)) + 1, 0 ), 'Raw Data'!$AX:$AX,"&gt;" &amp;DATE(LEFT($AV$3, 4), MONTH("1 " &amp; AM$6 &amp; " " &amp; LEFT($AV$3, 4)), 0 ),'Raw Data'!$P:$P,""&amp;'Raw Data'!$B$1,'Raw Data'!$D:$D,"&lt;&gt;*ithdr*",'Raw Data'!$D:$D,"&lt;&gt;*ancel*", 'Raw Data'!$AZ:$AZ,"*Earl*", 'Raw Data'!$H:$H, "Non*", 'Raw Data'!$J:$J, "*tendance", 'Raw Data'!$J:$J, "*upport"))
/
(COUNTIFS('Raw Data'!$AX:$AX,"&lt;=" &amp;DATE(LEFT($AV$3, 4), MONTH("1 " &amp; AM$6 &amp; " " &amp; LEFT($AV$3, 4)) + 1, 0 ), 'Raw Data'!$AX:$AX,"&gt;" &amp;DATE(LEFT($AV$3, 4), MONTH("1 " &amp; AM$6 &amp; " " &amp; LEFT($AV$3, 4)), 0 ),'Raw Data'!$O:$O,""&amp;'Raw Data'!$B$1,'Raw Data'!$D:$D,"&lt;&gt;*ithdr*",'Raw Data'!$D:$D,"&lt;&gt;*ancel*",'Raw Data'!$P:$P,"--", 'Raw Data'!$H:$H, "Non*", 'Raw Data'!$J:$J, "*tendance", 'Raw Data'!$J:$J, "*upport")
+
COUNTIFS('Raw Data'!$AX:$AX,"&lt;=" &amp;DATE(LEFT($AV$3, 4), MONTH("1 " &amp; AM$6 &amp; " " &amp; LEFT($AV$3, 4)) + 1, 0 ), 'Raw Data'!$AX:$AX,"&gt;" &amp;DATE(LEFT($AV$3, 4), MONTH("1 " &amp; AM$6 &amp; " " &amp; LEFT($AV$3, 4)), 0 ),'Raw Data'!$P:$P,""&amp;'Raw Data'!$B$1,'Raw Data'!$D:$D,"&lt;&gt;*ithdr*",'Raw Data'!$D:$D,"&lt;&gt;*ancel*", 'Raw Data'!$H:$H, "Non*", 'Raw Data'!$J:$J, "*tendance", 'Raw Data'!$J:$J, "*upport")))*100,
"---"   )</f>
        <v>---</v>
      </c>
      <c r="AN18" s="40"/>
      <c r="AO18" s="40"/>
      <c r="AP18" s="52"/>
      <c r="AQ18" s="122" t="str">
        <f>IFERROR(
((COUNTIFS('Raw Data'!$AX:$AX,"&lt;=" &amp;DATE(LEFT($AV$3, 4), MONTH("1 " &amp; AQ$6 &amp; " " &amp; LEFT($AV$3, 4)) + 1, 0 ), 'Raw Data'!$AX:$AX,"&gt;" &amp;DATE(LEFT($AV$3, 4), MONTH("1 " &amp; AQ$6 &amp; " " &amp; LEFT($AV$3, 4)), 0 ),'Raw Data'!$O:$O,""&amp;'Raw Data'!$B$1,'Raw Data'!$D:$D,"&lt;&gt;*ithdr*",'Raw Data'!$D:$D,"&lt;&gt;*ancel*",'Raw Data'!$P:$P,"--", 'Raw Data'!$AZ:$AZ,"*Earl*", 'Raw Data'!$H:$H, "Non*", 'Raw Data'!$J:$J, "*tendance", 'Raw Data'!$J:$J, "*upport")
+
COUNTIFS('Raw Data'!$AX:$AX,"&lt;=" &amp;DATE(LEFT($AV$3, 4), MONTH("1 " &amp; AQ$6 &amp; " " &amp; LEFT($AV$3, 4)) + 1, 0 ), 'Raw Data'!$AX:$AX,"&gt;" &amp;DATE(LEFT($AV$3, 4), MONTH("1 " &amp; AQ$6 &amp; " " &amp; LEFT($AV$3, 4)), 0 ),'Raw Data'!$P:$P,""&amp;'Raw Data'!$B$1,'Raw Data'!$D:$D,"&lt;&gt;*ithdr*",'Raw Data'!$D:$D,"&lt;&gt;*ancel*", 'Raw Data'!$AZ:$AZ,"*Earl*", 'Raw Data'!$H:$H, "Non*", 'Raw Data'!$J:$J, "*tendance", 'Raw Data'!$J:$J, "*upport"))
/
(COUNTIFS('Raw Data'!$AX:$AX,"&lt;=" &amp;DATE(LEFT($AV$3, 4), MONTH("1 " &amp; AQ$6 &amp; " " &amp; LEFT($AV$3, 4)) + 1, 0 ), 'Raw Data'!$AX:$AX,"&gt;" &amp;DATE(LEFT($AV$3, 4), MONTH("1 " &amp; AQ$6 &amp; " " &amp; LEFT($AV$3, 4)), 0 ),'Raw Data'!$O:$O,""&amp;'Raw Data'!$B$1,'Raw Data'!$D:$D,"&lt;&gt;*ithdr*",'Raw Data'!$D:$D,"&lt;&gt;*ancel*",'Raw Data'!$P:$P,"--", 'Raw Data'!$H:$H, "Non*", 'Raw Data'!$J:$J, "*tendance", 'Raw Data'!$J:$J, "*upport")
+
COUNTIFS('Raw Data'!$AX:$AX,"&lt;=" &amp;DATE(LEFT($AV$3, 4), MONTH("1 " &amp; AQ$6 &amp; " " &amp; LEFT($AV$3, 4)) + 1, 0 ), 'Raw Data'!$AX:$AX,"&gt;" &amp;DATE(LEFT($AV$3, 4), MONTH("1 " &amp; AQ$6 &amp; " " &amp; LEFT($AV$3, 4)), 0 ),'Raw Data'!$P:$P,""&amp;'Raw Data'!$B$1,'Raw Data'!$D:$D,"&lt;&gt;*ithdr*",'Raw Data'!$D:$D,"&lt;&gt;*ancel*", 'Raw Data'!$H:$H, "Non*", 'Raw Data'!$J:$J, "*tendance", 'Raw Data'!$J:$J, "*upport")))*100,
"---"   )</f>
        <v>---</v>
      </c>
      <c r="AR18" s="40"/>
      <c r="AS18" s="40"/>
      <c r="AT18" s="52"/>
      <c r="AU18" s="122" t="str">
        <f>IFERROR(
((COUNTIFS('Raw Data'!$AX:$AX,"&lt;=" &amp;DATE(MID($AV$3, 15, 4), MONTH("1 " &amp; AU$6 &amp; " " &amp; MID($AV$3, 15, 4)) + 1, 0 ), 'Raw Data'!$AM:$AM,"&gt;" &amp;DATE(MID($AV$3, 15, 4), MONTH("1 " &amp; AU$6 &amp; " " &amp; MID($AV$3, 15, 4)), 0 ),'Raw Data'!$O:$O,""&amp;'Raw Data'!$B$1,'Raw Data'!$D:$D,"&lt;&gt;*ithdr*",'Raw Data'!$D:$D,"&lt;&gt;*ancel*",'Raw Data'!$P:$P,"--", 'Raw Data'!$AZ:$AZ,"*Earl*",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Data'!$AZ:$AZ,"*Earl*", 'Raw Data'!$H:$H, "Non*", 'Raw Data'!$J:$J, "*tendance", 'Raw Data'!$J:$J, "*upport"))
/
(COUNTIFS('Raw Data'!$AX:$AX,"&lt;=" &amp;DATE(MID($AV$3, 15, 4), MONTH("1 " &amp; AU$6 &amp; " " &amp; MID($AV$3, 15, 4)) + 1, 0 ), 'Raw Data'!$AM:$AM,"&gt;" &amp;DATE(MID($AV$3, 15, 4), MONTH("1 " &amp; AU$6 &amp; " " &amp; MID($AV$3, 15, 4)), 0 ),'Raw Data'!$O:$O,""&amp;'Raw Data'!$B$1,'Raw Data'!$D:$D,"&lt;&gt;*ithdr*",'Raw Data'!$D:$D,"&lt;&gt;*ancel*",'Raw Data'!$P:$P,"--", 'Raw Data'!$H:$H, "Non*", 'Raw Data'!$J:$J, "*tendance", 'Raw Data'!$J:$J, "*upport")
+
COUNTIFS('Raw Data'!$AX:$AX,"&lt;=" &amp;DATE(MID($AV$3, 15, 4), MONTH("1 " &amp; AU$6 &amp; " " &amp; MID($AV$3, 15, 4)) + 1, 0 ), 'Raw Data'!$AM:$AM,"&gt;" &amp;DATE(MID($AV$3, 15, 4), MONTH("1 " &amp; AU$6 &amp; " " &amp; MID($AV$3, 15, 4)), 0 ),'Raw Data'!$P:$P,""&amp;'Raw Data'!$B$1,'Raw Data'!$D:$D,"&lt;&gt;*ithdr*",'Raw Data'!$D:$D,"&lt;&gt;*ancel*", 'Raw Data'!$H:$H, "Non*", 'Raw Data'!$J:$J, "*tendance", 'Raw Data'!$J:$J, "*upport")))*100,
"---"   )</f>
        <v>---</v>
      </c>
      <c r="AV18" s="40"/>
      <c r="AW18" s="40"/>
      <c r="AX18" s="52"/>
      <c r="AY18" s="122" t="str">
        <f>IFERROR(
((COUNTIFS('Raw Data'!$AX:$AX,"&lt;=" &amp;DATE(MID($AV$3, 15, 4), MONTH("1 " &amp; AY$6 &amp; " " &amp; MID($AV$3, 15, 4)) + 1, 0 ), 'Raw Data'!$AM:$AM,"&gt;" &amp;DATE(MID($AV$3, 15, 4), MONTH("1 " &amp; AY$6 &amp; " " &amp; MID($AV$3, 15, 4)), 0 ),'Raw Data'!$O:$O,""&amp;'Raw Data'!$B$1,'Raw Data'!$D:$D,"&lt;&gt;*ithdr*",'Raw Data'!$D:$D,"&lt;&gt;*ancel*",'Raw Data'!$P:$P,"--", 'Raw Data'!$AZ:$AZ,"*Earl*",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Data'!$AZ:$AZ,"*Earl*", 'Raw Data'!$H:$H, "Non*", 'Raw Data'!$J:$J, "*tendance", 'Raw Data'!$J:$J, "*upport"))
/
(COUNTIFS('Raw Data'!$AX:$AX,"&lt;=" &amp;DATE(MID($AV$3, 15, 4), MONTH("1 " &amp; AY$6 &amp; " " &amp; MID($AV$3, 15, 4)) + 1, 0 ), 'Raw Data'!$AM:$AM,"&gt;" &amp;DATE(MID($AV$3, 15, 4), MONTH("1 " &amp; AY$6 &amp; " " &amp; MID($AV$3, 15, 4)), 0 ),'Raw Data'!$O:$O,""&amp;'Raw Data'!$B$1,'Raw Data'!$D:$D,"&lt;&gt;*ithdr*",'Raw Data'!$D:$D,"&lt;&gt;*ancel*",'Raw Data'!$P:$P,"--", 'Raw Data'!$H:$H, "Non*", 'Raw Data'!$J:$J, "*tendance", 'Raw Data'!$J:$J, "*upport")
+
COUNTIFS('Raw Data'!$AX:$AX,"&lt;=" &amp;DATE(MID($AV$3, 15, 4), MONTH("1 " &amp; AY$6 &amp; " " &amp; MID($AV$3, 15, 4)) + 1, 0 ), 'Raw Data'!$AM:$AM,"&gt;" &amp;DATE(MID($AV$3, 15, 4), MONTH("1 " &amp; AY$6 &amp; " " &amp; MID($AV$3, 15, 4)), 0 ),'Raw Data'!$P:$P,""&amp;'Raw Data'!$B$1,'Raw Data'!$D:$D,"&lt;&gt;*ithdr*",'Raw Data'!$D:$D,"&lt;&gt;*ancel*", 'Raw Data'!$H:$H, "Non*", 'Raw Data'!$J:$J, "*tendance", 'Raw Data'!$J:$J, "*upport")))*100,
"---"   )</f>
        <v>---</v>
      </c>
      <c r="AZ18" s="40"/>
      <c r="BA18" s="40"/>
      <c r="BB18" s="52"/>
      <c r="BC18" s="122" t="str">
        <f>IFERROR(
((COUNTIFS('Raw Data'!$AX:$AX,"&lt;=" &amp;DATE(MID($AV$3, 15, 4), MONTH("1 " &amp; BC$6 &amp; " " &amp; MID($AV$3, 15, 4)) + 1, 0 ), 'Raw Data'!$AM:$AM,"&gt;" &amp;DATE(MID($AV$3, 15, 4), MONTH("1 " &amp; BC$6 &amp; " " &amp; MID($AV$3, 15, 4)), 0 ),'Raw Data'!$O:$O,""&amp;'Raw Data'!$B$1,'Raw Data'!$D:$D,"&lt;&gt;*ithdr*",'Raw Data'!$D:$D,"&lt;&gt;*ancel*",'Raw Data'!$P:$P,"--", 'Raw Data'!$AZ:$AZ,"*Earl*",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Data'!$AZ:$AZ,"*Earl*", 'Raw Data'!$H:$H, "Non*", 'Raw Data'!$J:$J, "*tendance", 'Raw Data'!$J:$J, "*upport"))
/
(COUNTIFS('Raw Data'!$AX:$AX,"&lt;=" &amp;DATE(MID($AV$3, 15, 4), MONTH("1 " &amp; BC$6 &amp; " " &amp; MID($AV$3, 15, 4)) + 1, 0 ), 'Raw Data'!$AM:$AM,"&gt;" &amp;DATE(MID($AV$3, 15, 4), MONTH("1 " &amp; BC$6 &amp; " " &amp; MID($AV$3, 15, 4)), 0 ),'Raw Data'!$O:$O,""&amp;'Raw Data'!$B$1,'Raw Data'!$D:$D,"&lt;&gt;*ithdr*",'Raw Data'!$D:$D,"&lt;&gt;*ancel*",'Raw Data'!$P:$P,"--", 'Raw Data'!$H:$H, "Non*", 'Raw Data'!$J:$J, "*tendance", 'Raw Data'!$J:$J, "*upport")
+
COUNTIFS('Raw Data'!$AX:$AX,"&lt;=" &amp;DATE(MID($AV$3, 15, 4), MONTH("1 " &amp; BC$6 &amp; " " &amp; MID($AV$3, 15, 4)) + 1, 0 ), 'Raw Data'!$AM:$AM,"&gt;" &amp;DATE(MID($AV$3, 15, 4), MONTH("1 " &amp; BC$6 &amp; " " &amp; MID($AV$3, 15, 4)), 0 ),'Raw Data'!$P:$P,""&amp;'Raw Data'!$B$1,'Raw Data'!$D:$D,"&lt;&gt;*ithdr*",'Raw Data'!$D:$D,"&lt;&gt;*ancel*", 'Raw Data'!$H:$H, "Non*", 'Raw Data'!$J:$J, "*tendance", 'Raw Data'!$J:$J, "*upport")))*100,
"---"   )</f>
        <v>---</v>
      </c>
      <c r="BD18" s="40"/>
      <c r="BE18" s="40"/>
      <c r="BF18" s="52"/>
    </row>
    <row r="19" ht="12.75" customHeight="1">
      <c r="A19" s="100" t="s">
        <v>144</v>
      </c>
      <c r="B19" s="40"/>
      <c r="C19" s="40"/>
      <c r="D19" s="40"/>
      <c r="E19" s="40"/>
      <c r="F19" s="40"/>
      <c r="G19" s="40"/>
      <c r="H19" s="40"/>
      <c r="I19" s="40"/>
      <c r="J19" s="52"/>
      <c r="K19" s="123">
        <f>COUNTIFS('Raw Data'!$AM:$AM,"&lt;=" &amp;DATE(LEFT($AV$3, 4), MONTH("1 " &amp; K$6 &amp; " " &amp; LEFT($AV$3, 4)) + 1, 0 ), 'Raw Data'!$AM:$AM,"&gt;" &amp;DATE(LEFT($AV$3, 4), MONTH("1 " &amp; K$6 &amp; " " &amp; LEFT($AV$3, 4)), 0 ),'Raw Data'!$O:$O,""&amp;'Raw Data'!$B$1,'Raw Data'!$D:$D,"&lt;&gt;*ithdr*",'Raw Data'!$D:$D,"&lt;&gt;*ancel*",'Raw Data'!$P:$P,"--")
+
COUNTIFS('Raw Data'!$AM:$AM,"&lt;=" &amp;DATE(LEFT($AV$3, 4), MONTH("1 " &amp; K$6 &amp; " " &amp; LEFT($AV$3, 4)) + 1, 0 ), 'Raw Data'!$AM:$AM,"&gt;" &amp;DATE(LEFT($AV$3, 4), MONTH("1 " &amp; K$6 &amp; " " &amp; LEFT($AV$3, 4)), 0 ),'Raw Data'!$P:$P,""&amp;'Raw Data'!$B$1,'Raw Data'!$D:$D,"&lt;&gt;*ithdr*",'Raw Data'!$D:$D,"&lt;&gt;*ancel*")</f>
        <v>0</v>
      </c>
      <c r="L19" s="40"/>
      <c r="M19" s="40"/>
      <c r="N19" s="52"/>
      <c r="O19" s="123">
        <f>COUNTIFS('Raw Data'!$AM:$AM,"&lt;=" &amp;DATE(LEFT($AV$3, 4), MONTH("1 " &amp; O$6 &amp; " " &amp; LEFT($AV$3, 4)) + 1, 0 ), 'Raw Data'!$AM:$AM,"&gt;" &amp;DATE(LEFT($AV$3, 4), MONTH("1 " &amp; O$6 &amp; " " &amp; LEFT($AV$3, 4)), 0 ),'Raw Data'!$O:$O,""&amp;'Raw Data'!$B$1,'Raw Data'!$D:$D,"&lt;&gt;*ithdr*",'Raw Data'!$D:$D,"&lt;&gt;*ancel*",'Raw Data'!$P:$P,"--")
+
COUNTIFS('Raw Data'!$AM:$AM,"&lt;=" &amp;DATE(LEFT($AV$3, 4), MONTH("1 " &amp; O$6 &amp; " " &amp; LEFT($AV$3, 4)) + 1, 0 ), 'Raw Data'!$AM:$AM,"&gt;" &amp;DATE(LEFT($AV$3, 4), MONTH("1 " &amp; O$6 &amp; " " &amp; LEFT($AV$3, 4)), 0 ),'Raw Data'!$P:$P,""&amp;'Raw Data'!$B$1,'Raw Data'!$D:$D,"&lt;&gt;*ithdr*",'Raw Data'!$D:$D,"&lt;&gt;*ancel*")</f>
        <v>0</v>
      </c>
      <c r="P19" s="40"/>
      <c r="Q19" s="40"/>
      <c r="R19" s="52"/>
      <c r="S19" s="123">
        <f>COUNTIFS('Raw Data'!$AM:$AM,"&lt;=" &amp;DATE(LEFT($AV$3, 4), MONTH("1 " &amp; S$6 &amp; " " &amp; LEFT($AV$3, 4)) + 1, 0 ), 'Raw Data'!$AM:$AM,"&gt;" &amp;DATE(LEFT($AV$3, 4), MONTH("1 " &amp; S$6 &amp; " " &amp; LEFT($AV$3, 4)), 0 ),'Raw Data'!$O:$O,""&amp;'Raw Data'!$B$1,'Raw Data'!$D:$D,"&lt;&gt;*ithdr*",'Raw Data'!$D:$D,"&lt;&gt;*ancel*",'Raw Data'!$P:$P,"--")
+
COUNTIFS('Raw Data'!$AM:$AM,"&lt;=" &amp;DATE(LEFT($AV$3, 4), MONTH("1 " &amp; S$6 &amp; " " &amp; LEFT($AV$3, 4)) + 1, 0 ), 'Raw Data'!$AM:$AM,"&gt;" &amp;DATE(LEFT($AV$3, 4), MONTH("1 " &amp; S$6 &amp; " " &amp; LEFT($AV$3, 4)), 0 ),'Raw Data'!$P:$P,""&amp;'Raw Data'!$B$1,'Raw Data'!$D:$D,"&lt;&gt;*ithdr*",'Raw Data'!$D:$D,"&lt;&gt;*ancel*")</f>
        <v>0</v>
      </c>
      <c r="T19" s="40"/>
      <c r="U19" s="40"/>
      <c r="V19" s="52"/>
      <c r="W19" s="123">
        <f>COUNTIFS('Raw Data'!$AM:$AM,"&lt;=" &amp;DATE(LEFT($AV$3, 4), MONTH("1 " &amp; W$6 &amp; " " &amp; LEFT($AV$3, 4)) + 1, 0 ), 'Raw Data'!$AM:$AM,"&gt;" &amp;DATE(LEFT($AV$3, 4), MONTH("1 " &amp; W$6 &amp; " " &amp; LEFT($AV$3, 4)), 0 ),'Raw Data'!$O:$O,""&amp;'Raw Data'!$B$1,'Raw Data'!$D:$D,"&lt;&gt;*ithdr*",'Raw Data'!$D:$D,"&lt;&gt;*ancel*",'Raw Data'!$P:$P,"--")
+
COUNTIFS('Raw Data'!$AM:$AM,"&lt;=" &amp;DATE(LEFT($AV$3, 4), MONTH("1 " &amp; W$6 &amp; " " &amp; LEFT($AV$3, 4)) + 1, 0 ), 'Raw Data'!$AM:$AM,"&gt;" &amp;DATE(LEFT($AV$3, 4), MONTH("1 " &amp; W$6 &amp; " " &amp; LEFT($AV$3, 4)), 0 ),'Raw Data'!$P:$P,""&amp;'Raw Data'!$B$1,'Raw Data'!$D:$D,"&lt;&gt;*ithdr*",'Raw Data'!$D:$D,"&lt;&gt;*ancel*")</f>
        <v>0</v>
      </c>
      <c r="X19" s="40"/>
      <c r="Y19" s="40"/>
      <c r="Z19" s="52"/>
      <c r="AA19" s="123">
        <f>COUNTIFS('Raw Data'!$AM:$AM,"&lt;=" &amp;DATE(LEFT($AV$3, 4), MONTH("1 " &amp; AA$6 &amp; " " &amp; LEFT($AV$3, 4)) + 1, 0 ), 'Raw Data'!$AM:$AM,"&gt;" &amp;DATE(LEFT($AV$3, 4), MONTH("1 " &amp; AA$6 &amp; " " &amp; LEFT($AV$3, 4)), 0 ),'Raw Data'!$O:$O,""&amp;'Raw Data'!$B$1,'Raw Data'!$D:$D,"&lt;&gt;*ithdr*",'Raw Data'!$D:$D,"&lt;&gt;*ancel*",'Raw Data'!$P:$P,"--")
+
COUNTIFS('Raw Data'!$AM:$AM,"&lt;=" &amp;DATE(LEFT($AV$3, 4), MONTH("1 " &amp; AA$6 &amp; " " &amp; LEFT($AV$3, 4)) + 1, 0 ), 'Raw Data'!$AM:$AM,"&gt;" &amp;DATE(LEFT($AV$3, 4), MONTH("1 " &amp; AA$6 &amp; " " &amp; LEFT($AV$3, 4)), 0 ),'Raw Data'!$P:$P,""&amp;'Raw Data'!$B$1,'Raw Data'!$D:$D,"&lt;&gt;*ithdr*",'Raw Data'!$D:$D,"&lt;&gt;*ancel*")</f>
        <v>0</v>
      </c>
      <c r="AB19" s="40"/>
      <c r="AC19" s="40"/>
      <c r="AD19" s="52"/>
      <c r="AE19" s="123">
        <f>COUNTIFS('Raw Data'!$AM:$AM,"&lt;=" &amp;DATE(LEFT($AV$3, 4), MONTH("1 " &amp; AE$6 &amp; " " &amp; LEFT($AV$3, 4)) + 1, 0 ), 'Raw Data'!$AM:$AM,"&gt;" &amp;DATE(LEFT($AV$3, 4), MONTH("1 " &amp; AE$6 &amp; " " &amp; LEFT($AV$3, 4)), 0 ),'Raw Data'!$O:$O,""&amp;'Raw Data'!$B$1,'Raw Data'!$D:$D,"&lt;&gt;*ithdr*",'Raw Data'!$D:$D,"&lt;&gt;*ancel*",'Raw Data'!$P:$P,"--")
+
COUNTIFS('Raw Data'!$AM:$AM,"&lt;=" &amp;DATE(LEFT($AV$3, 4), MONTH("1 " &amp; AE$6 &amp; " " &amp; LEFT($AV$3, 4)) + 1, 0 ), 'Raw Data'!$AM:$AM,"&gt;" &amp;DATE(LEFT($AV$3, 4), MONTH("1 " &amp; AE$6 &amp; " " &amp; LEFT($AV$3, 4)), 0 ),'Raw Data'!$P:$P,""&amp;'Raw Data'!$B$1,'Raw Data'!$D:$D,"&lt;&gt;*ithdr*",'Raw Data'!$D:$D,"&lt;&gt;*ancel*")</f>
        <v>0</v>
      </c>
      <c r="AF19" s="40"/>
      <c r="AG19" s="40"/>
      <c r="AH19" s="52"/>
      <c r="AI19" s="123">
        <f>COUNTIFS('Raw Data'!$AM:$AM,"&lt;=" &amp;DATE(LEFT($AV$3, 4), MONTH("1 " &amp; AI$6 &amp; " " &amp; LEFT($AV$3, 4)) + 1, 0 ), 'Raw Data'!$AM:$AM,"&gt;" &amp;DATE(LEFT($AV$3, 4), MONTH("1 " &amp; AI$6 &amp; " " &amp; LEFT($AV$3, 4)), 0 ),'Raw Data'!$O:$O,""&amp;'Raw Data'!$B$1,'Raw Data'!$D:$D,"&lt;&gt;*ithdr*",'Raw Data'!$D:$D,"&lt;&gt;*ancel*",'Raw Data'!$P:$P,"--")
+
COUNTIFS('Raw Data'!$AM:$AM,"&lt;=" &amp;DATE(LEFT($AV$3, 4), MONTH("1 " &amp; AI$6 &amp; " " &amp; LEFT($AV$3, 4)) + 1, 0 ), 'Raw Data'!$AM:$AM,"&gt;" &amp;DATE(LEFT($AV$3, 4), MONTH("1 " &amp; AI$6 &amp; " " &amp; LEFT($AV$3, 4)), 0 ),'Raw Data'!$P:$P,""&amp;'Raw Data'!$B$1,'Raw Data'!$D:$D,"&lt;&gt;*ithdr*",'Raw Data'!$D:$D,"&lt;&gt;*ancel*")</f>
        <v>0</v>
      </c>
      <c r="AJ19" s="40"/>
      <c r="AK19" s="40"/>
      <c r="AL19" s="52"/>
      <c r="AM19" s="123">
        <f>COUNTIFS('Raw Data'!$AM:$AM,"&lt;=" &amp;DATE(LEFT($AV$3, 4), MONTH("1 " &amp; AM$6 &amp; " " &amp; LEFT($AV$3, 4)) + 1, 0 ), 'Raw Data'!$AM:$AM,"&gt;" &amp;DATE(LEFT($AV$3, 4), MONTH("1 " &amp; AM$6 &amp; " " &amp; LEFT($AV$3, 4)), 0 ),'Raw Data'!$O:$O,""&amp;'Raw Data'!$B$1,'Raw Data'!$D:$D,"&lt;&gt;*ithdr*",'Raw Data'!$D:$D,"&lt;&gt;*ancel*",'Raw Data'!$P:$P,"--")
+
COUNTIFS('Raw Data'!$AM:$AM,"&lt;=" &amp;DATE(LEFT($AV$3, 4), MONTH("1 " &amp; AM$6 &amp; " " &amp; LEFT($AV$3, 4)) + 1, 0 ), 'Raw Data'!$AM:$AM,"&gt;" &amp;DATE(LEFT($AV$3, 4), MONTH("1 " &amp; AM$6 &amp; " " &amp; LEFT($AV$3, 4)), 0 ),'Raw Data'!$P:$P,""&amp;'Raw Data'!$B$1,'Raw Data'!$D:$D,"&lt;&gt;*ithdr*",'Raw Data'!$D:$D,"&lt;&gt;*ancel*")</f>
        <v>0</v>
      </c>
      <c r="AN19" s="40"/>
      <c r="AO19" s="40"/>
      <c r="AP19" s="52"/>
      <c r="AQ19" s="123">
        <f>COUNTIFS('Raw Data'!$AM:$AM,"&lt;=" &amp;DATE(LEFT($AV$3, 4), MONTH("1 " &amp; AQ$6 &amp; " " &amp; LEFT($AV$3, 4)) + 1, 0 ), 'Raw Data'!$AM:$AM,"&gt;" &amp;DATE(LEFT($AV$3, 4), MONTH("1 " &amp; AQ$6 &amp; " " &amp; LEFT($AV$3, 4)), 0 ),'Raw Data'!$O:$O,""&amp;'Raw Data'!$B$1,'Raw Data'!$D:$D,"&lt;&gt;*ithdr*",'Raw Data'!$D:$D,"&lt;&gt;*ancel*",'Raw Data'!$P:$P,"--")
+
COUNTIFS('Raw Data'!$AM:$AM,"&lt;=" &amp;DATE(LEFT($AV$3, 4), MONTH("1 " &amp; AQ$6 &amp; " " &amp; LEFT($AV$3, 4)) + 1, 0 ), 'Raw Data'!$AM:$AM,"&gt;" &amp;DATE(LEFT($AV$3, 4), MONTH("1 " &amp; AQ$6 &amp; " " &amp; LEFT($AV$3, 4)), 0 ),'Raw Data'!$P:$P,""&amp;'Raw Data'!$B$1,'Raw Data'!$D:$D,"&lt;&gt;*ithdr*",'Raw Data'!$D:$D,"&lt;&gt;*ancel*")</f>
        <v>0</v>
      </c>
      <c r="AR19" s="40"/>
      <c r="AS19" s="40"/>
      <c r="AT19" s="52"/>
      <c r="AU19" s="123">
        <f>COUNTIFS('Raw Data'!$AM:$AM,"&lt;=" &amp;DATE(MID($AV$3, 15, 4), MONTH("1 " &amp; AU$6 &amp; " " &amp; MID($AV$3, 15, 4)) + 1, 0 ), 'Raw Data'!$AM:$AM,"&gt;" &amp;DATE(MID($AV$3, 15, 4), MONTH("1 " &amp; AU$6 &amp; " " &amp; MID($AV$3, 15, 4)), 0 ),'Raw Data'!$O:$O,""&amp;'Raw Data'!$B$1,'Raw Data'!$D:$D,"&lt;&gt;*ithdr*",'Raw Data'!$D:$D,"&lt;&gt;*ancel*",'Raw Data'!$P:$P,"--")
+
COUNTIFS('Raw Data'!$AM:$AM,"&lt;=" &amp;DATE(MID($AV$3, 15, 4), MONTH("1 " &amp; AU$6 &amp; " " &amp; MID($AV$3, 15, 4)) + 1, 0 ), 'Raw Data'!$AM:$AM,"&gt;" &amp;DATE(MID($AV$3, 15, 4), MONTH("1 " &amp; AU$6 &amp; " " &amp; MID($AV$3, 15, 4)), 0 ),'Raw Data'!$P:$P,""&amp;'Raw Data'!$B$1,'Raw Data'!$D:$D,"&lt;&gt;*ithdr*",'Raw Data'!$D:$D,"&lt;&gt;*ancel*")</f>
        <v>0</v>
      </c>
      <c r="AV19" s="40"/>
      <c r="AW19" s="40"/>
      <c r="AX19" s="52"/>
      <c r="AY19" s="123">
        <f>COUNTIFS('Raw Data'!$AM:$AM,"&lt;=" &amp;DATE(MID($AV$3, 15, 4), MONTH("1 " &amp; AY$6 &amp; " " &amp; MID($AV$3, 15, 4)) + 1, 0 ), 'Raw Data'!$AM:$AM,"&gt;" &amp;DATE(MID($AV$3, 15, 4), MONTH("1 " &amp; AY$6 &amp; " " &amp; MID($AV$3, 15, 4)), 0 ),'Raw Data'!$O:$O,""&amp;'Raw Data'!$B$1,'Raw Data'!$D:$D,"&lt;&gt;*ithdr*",'Raw Data'!$D:$D,"&lt;&gt;*ancel*",'Raw Data'!$P:$P,"--")
+
COUNTIFS('Raw Data'!$AM:$AM,"&lt;=" &amp;DATE(MID($AV$3, 15, 4), MONTH("1 " &amp; AY$6 &amp; " " &amp; MID($AV$3, 15, 4)) + 1, 0 ), 'Raw Data'!$AM:$AM,"&gt;" &amp;DATE(MID($AV$3, 15, 4), MONTH("1 " &amp; AY$6 &amp; " " &amp; MID($AV$3, 15, 4)), 0 ),'Raw Data'!$P:$P,""&amp;'Raw Data'!$B$1,'Raw Data'!$D:$D,"&lt;&gt;*ithdr*",'Raw Data'!$D:$D,"&lt;&gt;*ancel*")</f>
        <v>0</v>
      </c>
      <c r="AZ19" s="40"/>
      <c r="BA19" s="40"/>
      <c r="BB19" s="52"/>
      <c r="BC19" s="123">
        <f>COUNTIFS('Raw Data'!$AM:$AM,"&lt;=" &amp;DATE(MID($AV$3, 15, 4), MONTH("1 " &amp; BC$6 &amp; " " &amp; MID($AV$3, 15, 4)) + 1, 0 ), 'Raw Data'!$AM:$AM,"&gt;" &amp;DATE(MID($AV$3, 15, 4), MONTH("1 " &amp; BC$6 &amp; " " &amp; MID($AV$3, 15, 4)), 0 ),'Raw Data'!$O:$O,""&amp;'Raw Data'!$B$1,'Raw Data'!$D:$D,"&lt;&gt;*ithdr*",'Raw Data'!$D:$D,"&lt;&gt;*ancel*",'Raw Data'!$P:$P,"--")
+
COUNTIFS('Raw Data'!$AM:$AM,"&lt;=" &amp;DATE(MID($AV$3, 15, 4), MONTH("1 " &amp; BC$6 &amp; " " &amp; MID($AV$3, 15, 4)) + 1, 0 ), 'Raw Data'!$AM:$AM,"&gt;" &amp;DATE(MID($AV$3, 15, 4), MONTH("1 " &amp; BC$6 &amp; " " &amp; MID($AV$3, 15, 4)), 0 ),'Raw Data'!$P:$P,""&amp;'Raw Data'!$B$1,'Raw Data'!$D:$D,"&lt;&gt;*ithdr*",'Raw Data'!$D:$D,"&lt;&gt;*ancel*")</f>
        <v>0</v>
      </c>
      <c r="BD19" s="40"/>
      <c r="BE19" s="40"/>
      <c r="BF19" s="45"/>
    </row>
    <row r="20" ht="12.75" customHeight="1">
      <c r="A20" s="47" t="s">
        <v>100</v>
      </c>
      <c r="B20" s="40"/>
      <c r="C20" s="40"/>
      <c r="D20" s="40"/>
      <c r="E20" s="40"/>
      <c r="F20" s="40"/>
      <c r="G20" s="40"/>
      <c r="H20" s="40"/>
      <c r="I20" s="40"/>
      <c r="J20" s="52"/>
      <c r="K20" s="125">
        <f>COUNTIFS('Raw Data'!$AM:$AM,"&lt;=" &amp;DATE(LEFT($AV$3, 4), MONTH("1 " &amp; K$6 &amp; " " &amp; LEFT($AV$3, 4)) + 1, 0 ), 'Raw Data'!$AM:$AM,"&gt;" &amp;DATE(LEFT($AV$3, 4), MONTH("1 " &amp; K$6 &amp; " " &amp; LEFT($AV$3, 4)), 0 ), 'Raw Data'!$H:$H, "Ear*", 'Raw Data'!$O:$O,""&amp;'Raw Data'!$B$1,'Raw Data'!$D:$D,"&lt;&gt;*ithdr*",'Raw Data'!$D:$D,"&lt;&gt;*ancel*",'Raw Data'!$P:$P,"--")
+
COUNTIFS('Raw Data'!$AM:$AM,"&lt;=" &amp;DATE(LEFT($AV$3, 4), MONTH("1 " &amp; K$6 &amp; " " &amp; LEFT($AV$3, 4)) + 1, 0 ), 'Raw Data'!$AM:$AM,"&gt;" &amp;DATE(LEFT($AV$3, 4), MONTH("1 " &amp; K$6 &amp; " " &amp; LEFT($AV$3, 4)), 0 ), 'Raw Data'!$H:$H, "Ear*", 'Raw Data'!$P:$P,""&amp;'Raw Data'!$B$1,'Raw Data'!$D:$D,"&lt;&gt;*ithdr*",'Raw Data'!$D:$D,"&lt;&gt;*ancel*")</f>
        <v>0</v>
      </c>
      <c r="L20" s="40"/>
      <c r="M20" s="40"/>
      <c r="N20" s="52"/>
      <c r="O20" s="125">
        <f>COUNTIFS('Raw Data'!$AM:$AM,"&lt;=" &amp;DATE(LEFT($AV$3, 4), MONTH("1 " &amp; O$6 &amp; " " &amp; LEFT($AV$3, 4)) + 1, 0 ), 'Raw Data'!$AM:$AM,"&gt;" &amp;DATE(LEFT($AV$3, 4), MONTH("1 " &amp; O$6 &amp; " " &amp; LEFT($AV$3, 4)), 0 ), 'Raw Data'!$H:$H, "Ear*", 'Raw Data'!$O:$O,""&amp;'Raw Data'!$B$1,'Raw Data'!$D:$D,"&lt;&gt;*ithdr*",'Raw Data'!$D:$D,"&lt;&gt;*ancel*",'Raw Data'!$P:$P,"--")
+
COUNTIFS('Raw Data'!$AM:$AM,"&lt;=" &amp;DATE(LEFT($AV$3, 4), MONTH("1 " &amp; O$6 &amp; " " &amp; LEFT($AV$3, 4)) + 1, 0 ), 'Raw Data'!$AM:$AM,"&gt;" &amp;DATE(LEFT($AV$3, 4), MONTH("1 " &amp; O$6 &amp; " " &amp; LEFT($AV$3, 4)), 0 ), 'Raw Data'!$H:$H, "Ear*", 'Raw Data'!$P:$P,""&amp;'Raw Data'!$B$1,'Raw Data'!$D:$D,"&lt;&gt;*ithdr*",'Raw Data'!$D:$D,"&lt;&gt;*ancel*")</f>
        <v>0</v>
      </c>
      <c r="P20" s="40"/>
      <c r="Q20" s="40"/>
      <c r="R20" s="52"/>
      <c r="S20" s="125">
        <f>COUNTIFS('Raw Data'!$AM:$AM,"&lt;=" &amp;DATE(LEFT($AV$3, 4), MONTH("1 " &amp; S$6 &amp; " " &amp; LEFT($AV$3, 4)) + 1, 0 ), 'Raw Data'!$AM:$AM,"&gt;" &amp;DATE(LEFT($AV$3, 4), MONTH("1 " &amp; S$6 &amp; " " &amp; LEFT($AV$3, 4)), 0 ), 'Raw Data'!$H:$H, "Ear*", 'Raw Data'!$O:$O,""&amp;'Raw Data'!$B$1,'Raw Data'!$D:$D,"&lt;&gt;*ithdr*",'Raw Data'!$D:$D,"&lt;&gt;*ancel*",'Raw Data'!$P:$P,"--")
+
COUNTIFS('Raw Data'!$AM:$AM,"&lt;=" &amp;DATE(LEFT($AV$3, 4), MONTH("1 " &amp; S$6 &amp; " " &amp; LEFT($AV$3, 4)) + 1, 0 ), 'Raw Data'!$AM:$AM,"&gt;" &amp;DATE(LEFT($AV$3, 4), MONTH("1 " &amp; S$6 &amp; " " &amp; LEFT($AV$3, 4)), 0 ), 'Raw Data'!$H:$H, "Ear*", 'Raw Data'!$P:$P,""&amp;'Raw Data'!$B$1,'Raw Data'!$D:$D,"&lt;&gt;*ithdr*",'Raw Data'!$D:$D,"&lt;&gt;*ancel*")</f>
        <v>0</v>
      </c>
      <c r="T20" s="40"/>
      <c r="U20" s="40"/>
      <c r="V20" s="52"/>
      <c r="W20" s="125">
        <f>COUNTIFS('Raw Data'!$AM:$AM,"&lt;=" &amp;DATE(LEFT($AV$3, 4), MONTH("1 " &amp; W$6 &amp; " " &amp; LEFT($AV$3, 4)) + 1, 0 ), 'Raw Data'!$AM:$AM,"&gt;" &amp;DATE(LEFT($AV$3, 4), MONTH("1 " &amp; W$6 &amp; " " &amp; LEFT($AV$3, 4)), 0 ), 'Raw Data'!$H:$H, "Ear*", 'Raw Data'!$O:$O,""&amp;'Raw Data'!$B$1,'Raw Data'!$D:$D,"&lt;&gt;*ithdr*",'Raw Data'!$D:$D,"&lt;&gt;*ancel*",'Raw Data'!$P:$P,"--")
+
COUNTIFS('Raw Data'!$AM:$AM,"&lt;=" &amp;DATE(LEFT($AV$3, 4), MONTH("1 " &amp; W$6 &amp; " " &amp; LEFT($AV$3, 4)) + 1, 0 ), 'Raw Data'!$AM:$AM,"&gt;" &amp;DATE(LEFT($AV$3, 4), MONTH("1 " &amp; W$6 &amp; " " &amp; LEFT($AV$3, 4)), 0 ), 'Raw Data'!$H:$H, "Ear*", 'Raw Data'!$P:$P,""&amp;'Raw Data'!$B$1,'Raw Data'!$D:$D,"&lt;&gt;*ithdr*",'Raw Data'!$D:$D,"&lt;&gt;*ancel*")</f>
        <v>0</v>
      </c>
      <c r="X20" s="40"/>
      <c r="Y20" s="40"/>
      <c r="Z20" s="52"/>
      <c r="AA20" s="125">
        <f>COUNTIFS('Raw Data'!$AM:$AM,"&lt;=" &amp;DATE(LEFT($AV$3, 4), MONTH("1 " &amp; AA$6 &amp; " " &amp; LEFT($AV$3, 4)) + 1, 0 ), 'Raw Data'!$AM:$AM,"&gt;" &amp;DATE(LEFT($AV$3, 4), MONTH("1 " &amp; AA$6 &amp; " " &amp; LEFT($AV$3, 4)), 0 ), 'Raw Data'!$H:$H, "Ear*", 'Raw Data'!$O:$O,""&amp;'Raw Data'!$B$1,'Raw Data'!$D:$D,"&lt;&gt;*ithdr*",'Raw Data'!$D:$D,"&lt;&gt;*ancel*",'Raw Data'!$P:$P,"--")
+
COUNTIFS('Raw Data'!$AM:$AM,"&lt;=" &amp;DATE(LEFT($AV$3, 4), MONTH("1 " &amp; AA$6 &amp; " " &amp; LEFT($AV$3, 4)) + 1, 0 ), 'Raw Data'!$AM:$AM,"&gt;" &amp;DATE(LEFT($AV$3, 4), MONTH("1 " &amp; AA$6 &amp; " " &amp; LEFT($AV$3, 4)), 0 ), 'Raw Data'!$H:$H, "Ear*", 'Raw Data'!$P:$P,""&amp;'Raw Data'!$B$1,'Raw Data'!$D:$D,"&lt;&gt;*ithdr*",'Raw Data'!$D:$D,"&lt;&gt;*ancel*")</f>
        <v>0</v>
      </c>
      <c r="AB20" s="40"/>
      <c r="AC20" s="40"/>
      <c r="AD20" s="52"/>
      <c r="AE20" s="125">
        <f>COUNTIFS('Raw Data'!$AM:$AM,"&lt;=" &amp;DATE(LEFT($AV$3, 4), MONTH("1 " &amp; AE$6 &amp; " " &amp; LEFT($AV$3, 4)) + 1, 0 ), 'Raw Data'!$AM:$AM,"&gt;" &amp;DATE(LEFT($AV$3, 4), MONTH("1 " &amp; AE$6 &amp; " " &amp; LEFT($AV$3, 4)), 0 ), 'Raw Data'!$H:$H, "Ear*", 'Raw Data'!$O:$O,""&amp;'Raw Data'!$B$1,'Raw Data'!$D:$D,"&lt;&gt;*ithdr*",'Raw Data'!$D:$D,"&lt;&gt;*ancel*",'Raw Data'!$P:$P,"--")
+
COUNTIFS('Raw Data'!$AM:$AM,"&lt;=" &amp;DATE(LEFT($AV$3, 4), MONTH("1 " &amp; AE$6 &amp; " " &amp; LEFT($AV$3, 4)) + 1, 0 ), 'Raw Data'!$AM:$AM,"&gt;" &amp;DATE(LEFT($AV$3, 4), MONTH("1 " &amp; AE$6 &amp; " " &amp; LEFT($AV$3, 4)), 0 ), 'Raw Data'!$H:$H, "Ear*", 'Raw Data'!$P:$P,""&amp;'Raw Data'!$B$1,'Raw Data'!$D:$D,"&lt;&gt;*ithdr*",'Raw Data'!$D:$D,"&lt;&gt;*ancel*")</f>
        <v>0</v>
      </c>
      <c r="AF20" s="40"/>
      <c r="AG20" s="40"/>
      <c r="AH20" s="52"/>
      <c r="AI20" s="125">
        <f>COUNTIFS('Raw Data'!$AM:$AM,"&lt;=" &amp;DATE(LEFT($AV$3, 4), MONTH("1 " &amp; AI$6 &amp; " " &amp; LEFT($AV$3, 4)) + 1, 0 ), 'Raw Data'!$AM:$AM,"&gt;" &amp;DATE(LEFT($AV$3, 4), MONTH("1 " &amp; AI$6 &amp; " " &amp; LEFT($AV$3, 4)), 0 ), 'Raw Data'!$H:$H, "Ear*", 'Raw Data'!$O:$O,""&amp;'Raw Data'!$B$1,'Raw Data'!$D:$D,"&lt;&gt;*ithdr*",'Raw Data'!$D:$D,"&lt;&gt;*ancel*",'Raw Data'!$P:$P,"--")
+
COUNTIFS('Raw Data'!$AM:$AM,"&lt;=" &amp;DATE(LEFT($AV$3, 4), MONTH("1 " &amp; AI$6 &amp; " " &amp; LEFT($AV$3, 4)) + 1, 0 ), 'Raw Data'!$AM:$AM,"&gt;" &amp;DATE(LEFT($AV$3, 4), MONTH("1 " &amp; AI$6 &amp; " " &amp; LEFT($AV$3, 4)), 0 ), 'Raw Data'!$H:$H, "Ear*", 'Raw Data'!$P:$P,""&amp;'Raw Data'!$B$1,'Raw Data'!$D:$D,"&lt;&gt;*ithdr*",'Raw Data'!$D:$D,"&lt;&gt;*ancel*")</f>
        <v>0</v>
      </c>
      <c r="AJ20" s="40"/>
      <c r="AK20" s="40"/>
      <c r="AL20" s="52"/>
      <c r="AM20" s="125">
        <f>COUNTIFS('Raw Data'!$AM:$AM,"&lt;=" &amp;DATE(LEFT($AV$3, 4), MONTH("1 " &amp; AM$6 &amp; " " &amp; LEFT($AV$3, 4)) + 1, 0 ), 'Raw Data'!$AM:$AM,"&gt;" &amp;DATE(LEFT($AV$3, 4), MONTH("1 " &amp; AM$6 &amp; " " &amp; LEFT($AV$3, 4)), 0 ), 'Raw Data'!$H:$H, "Ear*", 'Raw Data'!$O:$O,""&amp;'Raw Data'!$B$1,'Raw Data'!$D:$D,"&lt;&gt;*ithdr*",'Raw Data'!$D:$D,"&lt;&gt;*ancel*",'Raw Data'!$P:$P,"--")
+
COUNTIFS('Raw Data'!$AM:$AM,"&lt;=" &amp;DATE(LEFT($AV$3, 4), MONTH("1 " &amp; AM$6 &amp; " " &amp; LEFT($AV$3, 4)) + 1, 0 ), 'Raw Data'!$AM:$AM,"&gt;" &amp;DATE(LEFT($AV$3, 4), MONTH("1 " &amp; AM$6 &amp; " " &amp; LEFT($AV$3, 4)), 0 ), 'Raw Data'!$H:$H, "Ear*", 'Raw Data'!$P:$P,""&amp;'Raw Data'!$B$1,'Raw Data'!$D:$D,"&lt;&gt;*ithdr*",'Raw Data'!$D:$D,"&lt;&gt;*ancel*")</f>
        <v>0</v>
      </c>
      <c r="AN20" s="40"/>
      <c r="AO20" s="40"/>
      <c r="AP20" s="52"/>
      <c r="AQ20" s="125">
        <f>COUNTIFS('Raw Data'!$AM:$AM,"&lt;=" &amp;DATE(LEFT($AV$3, 4), MONTH("1 " &amp; AQ$6 &amp; " " &amp; LEFT($AV$3, 4)) + 1, 0 ), 'Raw Data'!$AM:$AM,"&gt;" &amp;DATE(LEFT($AV$3, 4), MONTH("1 " &amp; AQ$6 &amp; " " &amp; LEFT($AV$3, 4)), 0 ), 'Raw Data'!$H:$H, "Ear*", 'Raw Data'!$O:$O,""&amp;'Raw Data'!$B$1,'Raw Data'!$D:$D,"&lt;&gt;*ithdr*",'Raw Data'!$D:$D,"&lt;&gt;*ancel*",'Raw Data'!$P:$P,"--")
+
COUNTIFS('Raw Data'!$AM:$AM,"&lt;=" &amp;DATE(LEFT($AV$3, 4), MONTH("1 " &amp; AQ$6 &amp; " " &amp; LEFT($AV$3, 4)) + 1, 0 ), 'Raw Data'!$AM:$AM,"&gt;" &amp;DATE(LEFT($AV$3, 4), MONTH("1 " &amp; AQ$6 &amp; " " &amp; LEFT($AV$3, 4)), 0 ), 'Raw Data'!$H:$H, "Ear*", 'Raw Data'!$P:$P,""&amp;'Raw Data'!$B$1,'Raw Data'!$D:$D,"&lt;&gt;*ithdr*",'Raw Data'!$D:$D,"&lt;&gt;*ancel*")</f>
        <v>0</v>
      </c>
      <c r="AR20" s="40"/>
      <c r="AS20" s="40"/>
      <c r="AT20" s="52"/>
      <c r="AU20" s="125">
        <f>COUNTIFS('Raw Data'!$AM:$AM,"&lt;=" &amp;DATE(MID($AV$3, 15, 4), MONTH("1 " &amp; AU$6 &amp; " " &amp; MID($AV$3, 15, 4)) + 1, 0 ), 'Raw Data'!$AM:$AM,"&gt;" &amp;DATE(MID($AV$3, 15, 4), MONTH("1 " &amp; AU$6 &amp; " " &amp; MID($AV$3, 15, 4)), 0 ), 'Raw Data'!$H:$H, "Ear*", 'Raw Data'!$O:$O,""&amp;'Raw Data'!$B$1,'Raw Data'!$D:$D,"&lt;&gt;*ithdr*",'Raw Data'!$D:$D,"&lt;&gt;*ancel*",'Raw Data'!$P:$P,"--")
+
COUNTIFS('Raw Data'!$AM:$AM,"&lt;=" &amp;DATE(MID($AV$3, 15, 4), MONTH("1 " &amp; AU$6 &amp; " " &amp; MID($AV$3, 15, 4)) + 1, 0 ), 'Raw Data'!$AM:$AM,"&gt;" &amp;DATE(MID($AV$3, 15, 4), MONTH("1 " &amp; AU$6 &amp; " " &amp; MID($AV$3, 15, 4)), 0 ), 'Raw Data'!$H:$H, "Ear*", 'Raw Data'!$P:$P,""&amp;'Raw Data'!$B$1,'Raw Data'!$D:$D,"&lt;&gt;*ithdr*",'Raw Data'!$D:$D,"&lt;&gt;*ancel*")</f>
        <v>0</v>
      </c>
      <c r="AV20" s="40"/>
      <c r="AW20" s="40"/>
      <c r="AX20" s="52"/>
      <c r="AY20" s="125">
        <f>COUNTIFS('Raw Data'!$AM:$AM,"&lt;=" &amp;DATE(MID($AV$3, 15, 4), MONTH("1 " &amp; AY$6 &amp; " " &amp; MID($AV$3, 15, 4)) + 1, 0 ), 'Raw Data'!$AM:$AM,"&gt;" &amp;DATE(MID($AV$3, 15, 4), MONTH("1 " &amp; AY$6 &amp; " " &amp; MID($AV$3, 15, 4)), 0 ), 'Raw Data'!$H:$H, "Ear*", 'Raw Data'!$O:$O,""&amp;'Raw Data'!$B$1,'Raw Data'!$D:$D,"&lt;&gt;*ithdr*",'Raw Data'!$D:$D,"&lt;&gt;*ancel*",'Raw Data'!$P:$P,"--")
+
COUNTIFS('Raw Data'!$AM:$AM,"&lt;=" &amp;DATE(MID($AV$3, 15, 4), MONTH("1 " &amp; AY$6 &amp; " " &amp; MID($AV$3, 15, 4)) + 1, 0 ), 'Raw Data'!$AM:$AM,"&gt;" &amp;DATE(MID($AV$3, 15, 4), MONTH("1 " &amp; AY$6 &amp; " " &amp; MID($AV$3, 15, 4)), 0 ), 'Raw Data'!$H:$H, "Ear*", 'Raw Data'!$P:$P,""&amp;'Raw Data'!$B$1,'Raw Data'!$D:$D,"&lt;&gt;*ithdr*",'Raw Data'!$D:$D,"&lt;&gt;*ancel*")</f>
        <v>0</v>
      </c>
      <c r="AZ20" s="40"/>
      <c r="BA20" s="40"/>
      <c r="BB20" s="52"/>
      <c r="BC20" s="125">
        <f>COUNTIFS('Raw Data'!$AM:$AM,"&lt;=" &amp;DATE(MID($AV$3, 15, 4), MONTH("1 " &amp; BC$6 &amp; " " &amp; MID($AV$3, 15, 4)) + 1, 0 ), 'Raw Data'!$AM:$AM,"&gt;" &amp;DATE(MID($AV$3, 15, 4), MONTH("1 " &amp; BC$6 &amp; " " &amp; MID($AV$3, 15, 4)), 0 ), 'Raw Data'!$H:$H, "Ear*", 'Raw Data'!$O:$O,""&amp;'Raw Data'!$B$1,'Raw Data'!$D:$D,"&lt;&gt;*ithdr*",'Raw Data'!$D:$D,"&lt;&gt;*ancel*",'Raw Data'!$P:$P,"--")
+
COUNTIFS('Raw Data'!$AM:$AM,"&lt;=" &amp;DATE(MID($AV$3, 15, 4), MONTH("1 " &amp; BC$6 &amp; " " &amp; MID($AV$3, 15, 4)) + 1, 0 ), 'Raw Data'!$AM:$AM,"&gt;" &amp;DATE(MID($AV$3, 15, 4), MONTH("1 " &amp; BC$6 &amp; " " &amp; MID($AV$3, 15, 4)), 0 ), 'Raw Data'!$H:$H, "Ear*", 'Raw Data'!$P:$P,""&amp;'Raw Data'!$B$1,'Raw Data'!$D:$D,"&lt;&gt;*ithdr*",'Raw Data'!$D:$D,"&lt;&gt;*ancel*")</f>
        <v>0</v>
      </c>
      <c r="BD20" s="40"/>
      <c r="BE20" s="40"/>
      <c r="BF20" s="45"/>
    </row>
    <row r="21" ht="12.75" customHeight="1">
      <c r="A21" s="110" t="s">
        <v>148</v>
      </c>
      <c r="B21" s="40"/>
      <c r="C21" s="40"/>
      <c r="D21" s="40"/>
      <c r="E21" s="40"/>
      <c r="F21" s="40"/>
      <c r="G21" s="40"/>
      <c r="H21" s="40"/>
      <c r="I21" s="40"/>
      <c r="J21" s="52"/>
      <c r="K21" s="122">
        <f>COUNTIFS('Raw Data'!$AM:$AM,"&lt;=" &amp;DATE(LEFT($AV$3, 4), MONTH("1 " &amp; K$6 &amp; " " &amp; LEFT($AV$3, 4)) + 1, 0 ), 'Raw Data'!$AM:$AM,"&gt;" &amp;DATE(LEFT($AV$3, 4), MONTH("1 " &amp; K$6 &amp; " " &amp; LEFT($AV$3, 4)), 0 ), 'Raw Data'!$H:$H, "Ear*", 'Raw Data'!$O:$O,""&amp;'Raw Data'!$B$1,'Raw Data'!$D:$D,"&lt;&gt;*ithdr*",'Raw Data'!$D:$D,"&lt;&gt;*ancel*",'Raw Data'!$P:$P,"--", 'Raw Data'!$AW:$AW,"Completed Early")
+
COUNTIFS('Raw Data'!$AM:$AM,"&lt;=" &amp;DATE(LEFT($AV$3, 4), MONTH("1 " &amp; K$6 &amp; " " &amp; LEFT($AV$3, 4)) + 1, 0 ), 'Raw Data'!$AM:$AM,"&gt;" &amp;DATE(LEFT($AV$3, 4), MONTH("1 " &amp; K$6 &amp; " " &amp; LEFT($AV$3, 4)), 0 ), 'Raw Data'!$H:$H, "Ear*", 'Raw Data'!$P:$P,""&amp;'Raw Data'!$B$1,'Raw Data'!$D:$D,"&lt;&gt;*ithdr*",'Raw Data'!$D:$D,"&lt;&gt;*ancel*", 'Raw Data'!$AW:$AW,"Completed Early")</f>
        <v>0</v>
      </c>
      <c r="L21" s="40"/>
      <c r="M21" s="40"/>
      <c r="N21" s="52"/>
      <c r="O21" s="122">
        <f>COUNTIFS('Raw Data'!$AM:$AM,"&lt;=" &amp;DATE(LEFT($AV$3, 4), MONTH("1 " &amp; O$6 &amp; " " &amp; LEFT($AV$3, 4)) + 1, 0 ), 'Raw Data'!$AM:$AM,"&gt;" &amp;DATE(LEFT($AV$3, 4), MONTH("1 " &amp; O$6 &amp; " " &amp; LEFT($AV$3, 4)), 0 ), 'Raw Data'!$H:$H, "Ear*", 'Raw Data'!$O:$O,""&amp;'Raw Data'!$B$1,'Raw Data'!$D:$D,"&lt;&gt;*ithdr*",'Raw Data'!$D:$D,"&lt;&gt;*ancel*",'Raw Data'!$P:$P,"--", 'Raw Data'!$AW:$AW,"Completed Early")
+
COUNTIFS('Raw Data'!$AM:$AM,"&lt;=" &amp;DATE(LEFT($AV$3, 4), MONTH("1 " &amp; O$6 &amp; " " &amp; LEFT($AV$3, 4)) + 1, 0 ), 'Raw Data'!$AM:$AM,"&gt;" &amp;DATE(LEFT($AV$3, 4), MONTH("1 " &amp; O$6 &amp; " " &amp; LEFT($AV$3, 4)), 0 ), 'Raw Data'!$H:$H, "Ear*", 'Raw Data'!$P:$P,""&amp;'Raw Data'!$B$1,'Raw Data'!$D:$D,"&lt;&gt;*ithdr*",'Raw Data'!$D:$D,"&lt;&gt;*ancel*", 'Raw Data'!$AW:$AW,"Completed Early")</f>
        <v>0</v>
      </c>
      <c r="P21" s="40"/>
      <c r="Q21" s="40"/>
      <c r="R21" s="52"/>
      <c r="S21" s="122">
        <f>COUNTIFS('Raw Data'!$AM:$AM,"&lt;=" &amp;DATE(LEFT($AV$3, 4), MONTH("1 " &amp; S$6 &amp; " " &amp; LEFT($AV$3, 4)) + 1, 0 ), 'Raw Data'!$AM:$AM,"&gt;" &amp;DATE(LEFT($AV$3, 4), MONTH("1 " &amp; S$6 &amp; " " &amp; LEFT($AV$3, 4)), 0 ), 'Raw Data'!$H:$H, "Ear*", 'Raw Data'!$O:$O,""&amp;'Raw Data'!$B$1,'Raw Data'!$D:$D,"&lt;&gt;*ithdr*",'Raw Data'!$D:$D,"&lt;&gt;*ancel*",'Raw Data'!$P:$P,"--", 'Raw Data'!$AW:$AW,"Completed Early")
+
COUNTIFS('Raw Data'!$AM:$AM,"&lt;=" &amp;DATE(LEFT($AV$3, 4), MONTH("1 " &amp; S$6 &amp; " " &amp; LEFT($AV$3, 4)) + 1, 0 ), 'Raw Data'!$AM:$AM,"&gt;" &amp;DATE(LEFT($AV$3, 4), MONTH("1 " &amp; S$6 &amp; " " &amp; LEFT($AV$3, 4)), 0 ), 'Raw Data'!$H:$H, "Ear*", 'Raw Data'!$P:$P,""&amp;'Raw Data'!$B$1,'Raw Data'!$D:$D,"&lt;&gt;*ithdr*",'Raw Data'!$D:$D,"&lt;&gt;*ancel*", 'Raw Data'!$AW:$AW,"Completed Early")</f>
        <v>0</v>
      </c>
      <c r="T21" s="40"/>
      <c r="U21" s="40"/>
      <c r="V21" s="52"/>
      <c r="W21" s="122">
        <f>COUNTIFS('Raw Data'!$AM:$AM,"&lt;=" &amp;DATE(LEFT($AV$3, 4), MONTH("1 " &amp; W$6 &amp; " " &amp; LEFT($AV$3, 4)) + 1, 0 ), 'Raw Data'!$AM:$AM,"&gt;" &amp;DATE(LEFT($AV$3, 4), MONTH("1 " &amp; W$6 &amp; " " &amp; LEFT($AV$3, 4)), 0 ), 'Raw Data'!$H:$H, "Ear*", 'Raw Data'!$O:$O,""&amp;'Raw Data'!$B$1,'Raw Data'!$D:$D,"&lt;&gt;*ithdr*",'Raw Data'!$D:$D,"&lt;&gt;*ancel*",'Raw Data'!$P:$P,"--", 'Raw Data'!$AW:$AW,"Completed Early")
+
COUNTIFS('Raw Data'!$AM:$AM,"&lt;=" &amp;DATE(LEFT($AV$3, 4), MONTH("1 " &amp; W$6 &amp; " " &amp; LEFT($AV$3, 4)) + 1, 0 ), 'Raw Data'!$AM:$AM,"&gt;" &amp;DATE(LEFT($AV$3, 4), MONTH("1 " &amp; W$6 &amp; " " &amp; LEFT($AV$3, 4)), 0 ), 'Raw Data'!$H:$H, "Ear*", 'Raw Data'!$P:$P,""&amp;'Raw Data'!$B$1,'Raw Data'!$D:$D,"&lt;&gt;*ithdr*",'Raw Data'!$D:$D,"&lt;&gt;*ancel*", 'Raw Data'!$AW:$AW,"Completed Early")</f>
        <v>0</v>
      </c>
      <c r="X21" s="40"/>
      <c r="Y21" s="40"/>
      <c r="Z21" s="52"/>
      <c r="AA21" s="122">
        <f>COUNTIFS('Raw Data'!$AM:$AM,"&lt;=" &amp;DATE(LEFT($AV$3, 4), MONTH("1 " &amp; AA$6 &amp; " " &amp; LEFT($AV$3, 4)) + 1, 0 ), 'Raw Data'!$AM:$AM,"&gt;" &amp;DATE(LEFT($AV$3, 4), MONTH("1 " &amp; AA$6 &amp; " " &amp; LEFT($AV$3, 4)), 0 ), 'Raw Data'!$H:$H, "Ear*", 'Raw Data'!$O:$O,""&amp;'Raw Data'!$B$1,'Raw Data'!$D:$D,"&lt;&gt;*ithdr*",'Raw Data'!$D:$D,"&lt;&gt;*ancel*",'Raw Data'!$P:$P,"--", 'Raw Data'!$AW:$AW,"Completed Early")
+
COUNTIFS('Raw Data'!$AM:$AM,"&lt;=" &amp;DATE(LEFT($AV$3, 4), MONTH("1 " &amp; AA$6 &amp; " " &amp; LEFT($AV$3, 4)) + 1, 0 ), 'Raw Data'!$AM:$AM,"&gt;" &amp;DATE(LEFT($AV$3, 4), MONTH("1 " &amp; AA$6 &amp; " " &amp; LEFT($AV$3, 4)), 0 ), 'Raw Data'!$H:$H, "Ear*", 'Raw Data'!$P:$P,""&amp;'Raw Data'!$B$1,'Raw Data'!$D:$D,"&lt;&gt;*ithdr*",'Raw Data'!$D:$D,"&lt;&gt;*ancel*", 'Raw Data'!$AW:$AW,"Completed Early")</f>
        <v>0</v>
      </c>
      <c r="AB21" s="40"/>
      <c r="AC21" s="40"/>
      <c r="AD21" s="52"/>
      <c r="AE21" s="122">
        <f>COUNTIFS('Raw Data'!$AM:$AM,"&lt;=" &amp;DATE(LEFT($AV$3, 4), MONTH("1 " &amp; AE$6 &amp; " " &amp; LEFT($AV$3, 4)) + 1, 0 ), 'Raw Data'!$AM:$AM,"&gt;" &amp;DATE(LEFT($AV$3, 4), MONTH("1 " &amp; AE$6 &amp; " " &amp; LEFT($AV$3, 4)), 0 ), 'Raw Data'!$H:$H, "Ear*", 'Raw Data'!$O:$O,""&amp;'Raw Data'!$B$1,'Raw Data'!$D:$D,"&lt;&gt;*ithdr*",'Raw Data'!$D:$D,"&lt;&gt;*ancel*",'Raw Data'!$P:$P,"--", 'Raw Data'!$AW:$AW,"Completed Early")
+
COUNTIFS('Raw Data'!$AM:$AM,"&lt;=" &amp;DATE(LEFT($AV$3, 4), MONTH("1 " &amp; AE$6 &amp; " " &amp; LEFT($AV$3, 4)) + 1, 0 ), 'Raw Data'!$AM:$AM,"&gt;" &amp;DATE(LEFT($AV$3, 4), MONTH("1 " &amp; AE$6 &amp; " " &amp; LEFT($AV$3, 4)), 0 ), 'Raw Data'!$H:$H, "Ear*", 'Raw Data'!$P:$P,""&amp;'Raw Data'!$B$1,'Raw Data'!$D:$D,"&lt;&gt;*ithdr*",'Raw Data'!$D:$D,"&lt;&gt;*ancel*", 'Raw Data'!$AW:$AW,"Completed Early")</f>
        <v>0</v>
      </c>
      <c r="AF21" s="40"/>
      <c r="AG21" s="40"/>
      <c r="AH21" s="52"/>
      <c r="AI21" s="122">
        <f>COUNTIFS('Raw Data'!$AM:$AM,"&lt;=" &amp;DATE(LEFT($AV$3, 4), MONTH("1 " &amp; AI$6 &amp; " " &amp; LEFT($AV$3, 4)) + 1, 0 ), 'Raw Data'!$AM:$AM,"&gt;" &amp;DATE(LEFT($AV$3, 4), MONTH("1 " &amp; AI$6 &amp; " " &amp; LEFT($AV$3, 4)), 0 ), 'Raw Data'!$H:$H, "Ear*", 'Raw Data'!$O:$O,""&amp;'Raw Data'!$B$1,'Raw Data'!$D:$D,"&lt;&gt;*ithdr*",'Raw Data'!$D:$D,"&lt;&gt;*ancel*",'Raw Data'!$P:$P,"--", 'Raw Data'!$AW:$AW,"Completed Early")
+
COUNTIFS('Raw Data'!$AM:$AM,"&lt;=" &amp;DATE(LEFT($AV$3, 4), MONTH("1 " &amp; AI$6 &amp; " " &amp; LEFT($AV$3, 4)) + 1, 0 ), 'Raw Data'!$AM:$AM,"&gt;" &amp;DATE(LEFT($AV$3, 4), MONTH("1 " &amp; AI$6 &amp; " " &amp; LEFT($AV$3, 4)), 0 ), 'Raw Data'!$H:$H, "Ear*", 'Raw Data'!$P:$P,""&amp;'Raw Data'!$B$1,'Raw Data'!$D:$D,"&lt;&gt;*ithdr*",'Raw Data'!$D:$D,"&lt;&gt;*ancel*", 'Raw Data'!$AW:$AW,"Completed Early")</f>
        <v>0</v>
      </c>
      <c r="AJ21" s="40"/>
      <c r="AK21" s="40"/>
      <c r="AL21" s="52"/>
      <c r="AM21" s="122">
        <f>COUNTIFS('Raw Data'!$AM:$AM,"&lt;=" &amp;DATE(LEFT($AV$3, 4), MONTH("1 " &amp; AM$6 &amp; " " &amp; LEFT($AV$3, 4)) + 1, 0 ), 'Raw Data'!$AM:$AM,"&gt;" &amp;DATE(LEFT($AV$3, 4), MONTH("1 " &amp; AM$6 &amp; " " &amp; LEFT($AV$3, 4)), 0 ), 'Raw Data'!$H:$H, "Ear*", 'Raw Data'!$O:$O,""&amp;'Raw Data'!$B$1,'Raw Data'!$D:$D,"&lt;&gt;*ithdr*",'Raw Data'!$D:$D,"&lt;&gt;*ancel*",'Raw Data'!$P:$P,"--", 'Raw Data'!$AW:$AW,"Completed Early")
+
COUNTIFS('Raw Data'!$AM:$AM,"&lt;=" &amp;DATE(LEFT($AV$3, 4), MONTH("1 " &amp; AM$6 &amp; " " &amp; LEFT($AV$3, 4)) + 1, 0 ), 'Raw Data'!$AM:$AM,"&gt;" &amp;DATE(LEFT($AV$3, 4), MONTH("1 " &amp; AM$6 &amp; " " &amp; LEFT($AV$3, 4)), 0 ), 'Raw Data'!$H:$H, "Ear*", 'Raw Data'!$P:$P,""&amp;'Raw Data'!$B$1,'Raw Data'!$D:$D,"&lt;&gt;*ithdr*",'Raw Data'!$D:$D,"&lt;&gt;*ancel*", 'Raw Data'!$AW:$AW,"Completed Early")</f>
        <v>0</v>
      </c>
      <c r="AN21" s="40"/>
      <c r="AO21" s="40"/>
      <c r="AP21" s="52"/>
      <c r="AQ21" s="122">
        <f>COUNTIFS('Raw Data'!$AM:$AM,"&lt;=" &amp;DATE(LEFT($AV$3, 4), MONTH("1 " &amp; AQ$6 &amp; " " &amp; LEFT($AV$3, 4)) + 1, 0 ), 'Raw Data'!$AM:$AM,"&gt;" &amp;DATE(LEFT($AV$3, 4), MONTH("1 " &amp; AQ$6 &amp; " " &amp; LEFT($AV$3, 4)), 0 ), 'Raw Data'!$H:$H, "Ear*", 'Raw Data'!$O:$O,""&amp;'Raw Data'!$B$1,'Raw Data'!$D:$D,"&lt;&gt;*ithdr*",'Raw Data'!$D:$D,"&lt;&gt;*ancel*",'Raw Data'!$P:$P,"--", 'Raw Data'!$AW:$AW,"Completed Early")
+
COUNTIFS('Raw Data'!$AM:$AM,"&lt;=" &amp;DATE(LEFT($AV$3, 4), MONTH("1 " &amp; AQ$6 &amp; " " &amp; LEFT($AV$3, 4)) + 1, 0 ), 'Raw Data'!$AM:$AM,"&gt;" &amp;DATE(LEFT($AV$3, 4), MONTH("1 " &amp; AQ$6 &amp; " " &amp; LEFT($AV$3, 4)), 0 ), 'Raw Data'!$H:$H, "Ear*", 'Raw Data'!$P:$P,""&amp;'Raw Data'!$B$1,'Raw Data'!$D:$D,"&lt;&gt;*ithdr*",'Raw Data'!$D:$D,"&lt;&gt;*ancel*", 'Raw Data'!$AW:$AW,"Completed Early")</f>
        <v>0</v>
      </c>
      <c r="AR21" s="40"/>
      <c r="AS21" s="40"/>
      <c r="AT21" s="52"/>
      <c r="AU21" s="122">
        <f>COUNTIFS('Raw Data'!$AM:$AM,"&lt;=" &amp;DATE(MID($AV$3, 15, 4), MONTH("1 " &amp; AU$6 &amp; " " &amp; MID($AV$3, 15, 4)) + 1, 0 ), 'Raw Data'!$AM:$AM,"&gt;" &amp;DATE(MID($AV$3, 15, 4), MONTH("1 " &amp; AU$6 &amp; " " &amp; MID($AV$3, 15, 4)), 0 ), 'Raw Data'!$H:$H, "Ear*", 'Raw Data'!$O:$O,""&amp;'Raw Data'!$B$1,'Raw Data'!$D:$D,"&lt;&gt;*ithdr*",'Raw Data'!$D:$D,"&lt;&gt;*ancel*",'Raw Data'!$P:$P,"--", 'Raw Data'!$AW:$AW,"Completed Early")
+
COUNTIFS('Raw Data'!$AM:$AM,"&lt;=" &amp;DATE(MID($AV$3, 15, 4), MONTH("1 " &amp; AU$6 &amp; " " &amp; MID($AV$3, 15, 4)) + 1, 0 ), 'Raw Data'!$AM:$AM,"&gt;" &amp;DATE(MID($AV$3, 15, 4), MONTH("1 " &amp; AU$6 &amp; " " &amp; MID($AV$3, 15, 4)), 0 ), 'Raw Data'!$H:$H, "Ear*", 'Raw Data'!$P:$P,""&amp;'Raw Data'!$B$1,'Raw Data'!$D:$D,"&lt;&gt;*ithdr*",'Raw Data'!$D:$D,"&lt;&gt;*ancel*", 'Raw Data'!$AW:$AW,"Completed Early")</f>
        <v>0</v>
      </c>
      <c r="AV21" s="40"/>
      <c r="AW21" s="40"/>
      <c r="AX21" s="52"/>
      <c r="AY21" s="122">
        <f>COUNTIFS('Raw Data'!$AM:$AM,"&lt;=" &amp;DATE(MID($AV$3, 15, 4), MONTH("1 " &amp; AY$6 &amp; " " &amp; MID($AV$3, 15, 4)) + 1, 0 ), 'Raw Data'!$AM:$AM,"&gt;" &amp;DATE(MID($AV$3, 15, 4), MONTH("1 " &amp; AY$6 &amp; " " &amp; MID($AV$3, 15, 4)), 0 ), 'Raw Data'!$H:$H, "Ear*", 'Raw Data'!$O:$O,""&amp;'Raw Data'!$B$1,'Raw Data'!$D:$D,"&lt;&gt;*ithdr*",'Raw Data'!$D:$D,"&lt;&gt;*ancel*",'Raw Data'!$P:$P,"--", 'Raw Data'!$AW:$AW,"Completed Early")
+
COUNTIFS('Raw Data'!$AM:$AM,"&lt;=" &amp;DATE(MID($AV$3, 15, 4), MONTH("1 " &amp; AY$6 &amp; " " &amp; MID($AV$3, 15, 4)) + 1, 0 ), 'Raw Data'!$AM:$AM,"&gt;" &amp;DATE(MID($AV$3, 15, 4), MONTH("1 " &amp; AY$6 &amp; " " &amp; MID($AV$3, 15, 4)), 0 ), 'Raw Data'!$H:$H, "Ear*", 'Raw Data'!$P:$P,""&amp;'Raw Data'!$B$1,'Raw Data'!$D:$D,"&lt;&gt;*ithdr*",'Raw Data'!$D:$D,"&lt;&gt;*ancel*", 'Raw Data'!$AW:$AW,"Completed Early")</f>
        <v>0</v>
      </c>
      <c r="AZ21" s="40"/>
      <c r="BA21" s="40"/>
      <c r="BB21" s="52"/>
      <c r="BC21" s="122">
        <f>COUNTIFS('Raw Data'!$AM:$AM,"&lt;=" &amp;DATE(MID($AV$3, 15, 4), MONTH("1 " &amp; BC$6 &amp; " " &amp; MID($AV$3, 15, 4)) + 1, 0 ), 'Raw Data'!$AM:$AM,"&gt;" &amp;DATE(MID($AV$3, 15, 4), MONTH("1 " &amp; BC$6 &amp; " " &amp; MID($AV$3, 15, 4)), 0 ), 'Raw Data'!$H:$H, "Ear*", 'Raw Data'!$O:$O,""&amp;'Raw Data'!$B$1,'Raw Data'!$D:$D,"&lt;&gt;*ithdr*",'Raw Data'!$D:$D,"&lt;&gt;*ancel*",'Raw Data'!$P:$P,"--", 'Raw Data'!$AW:$AW,"Completed Early")
+
COUNTIFS('Raw Data'!$AM:$AM,"&lt;=" &amp;DATE(MID($AV$3, 15, 4), MONTH("1 " &amp; BC$6 &amp; " " &amp; MID($AV$3, 15, 4)) + 1, 0 ), 'Raw Data'!$AM:$AM,"&gt;" &amp;DATE(MID($AV$3, 15, 4), MONTH("1 " &amp; BC$6 &amp; " " &amp; MID($AV$3, 15, 4)), 0 ), 'Raw Data'!$H:$H, "Ear*", 'Raw Data'!$P:$P,""&amp;'Raw Data'!$B$1,'Raw Data'!$D:$D,"&lt;&gt;*ithdr*",'Raw Data'!$D:$D,"&lt;&gt;*ancel*", 'Raw Data'!$AW:$AW,"Completed Early")</f>
        <v>0</v>
      </c>
      <c r="BD21" s="40"/>
      <c r="BE21" s="40"/>
      <c r="BF21" s="52"/>
    </row>
    <row r="22" ht="12.75" customHeight="1">
      <c r="A22" s="110" t="s">
        <v>238</v>
      </c>
      <c r="B22" s="40"/>
      <c r="C22" s="40"/>
      <c r="D22" s="40"/>
      <c r="E22" s="40"/>
      <c r="F22" s="40"/>
      <c r="G22" s="40"/>
      <c r="H22" s="40"/>
      <c r="I22" s="40"/>
      <c r="J22" s="52"/>
      <c r="K22" s="122">
        <f>COUNTIFS('Raw Data'!$AM:$AM,"&lt;=" &amp;DATE(LEFT($AV$3, 4), MONTH("1 " &amp; K$6 &amp; " " &amp; LEFT($AV$3, 4)) + 1, 0 ), 'Raw Data'!$AM:$AM,"&gt;" &amp;DATE(LEFT($AV$3, 4), MONTH("1 " &amp; K$6 &amp; " " &amp; LEFT($AV$3, 4)), 0 ), 'Raw Data'!$H:$H, "Ear*", 'Raw Data'!$O:$O,""&amp;'Raw Data'!$B$1,'Raw Data'!$D:$D,"&lt;&gt;*ithdr*",'Raw Data'!$D:$D,"&lt;&gt;*ancel*",'Raw Data'!$P:$P,"--", 'Raw Data'!$AW:$AW,"Completed Late")
+
COUNTIFS('Raw Data'!$AM:$AM,"&lt;=" &amp;DATE(LEFT($AV$3, 4), MONTH("1 " &amp; K$6 &amp; " " &amp; LEFT($AV$3, 4)) + 1, 0 ), 'Raw Data'!$AM:$AM,"&gt;" &amp;DATE(LEFT($AV$3, 4), MONTH("1 " &amp; K$6 &amp; " " &amp; LEFT($AV$3, 4)), 0 ), 'Raw Data'!$H:$H, "Ear*", 'Raw Data'!$P:$P,""&amp;'Raw Data'!$B$1,'Raw Data'!$D:$D,"&lt;&gt;*ithdr*",'Raw Data'!$D:$D,"&lt;&gt;*ancel*", 'Raw Data'!$AW:$AW,"Completed Late")</f>
        <v>0</v>
      </c>
      <c r="L22" s="40"/>
      <c r="M22" s="40"/>
      <c r="N22" s="52"/>
      <c r="O22" s="122">
        <f>COUNTIFS('Raw Data'!$AM:$AM,"&lt;=" &amp;DATE(LEFT($AV$3, 4), MONTH("1 " &amp; O$6 &amp; " " &amp; LEFT($AV$3, 4)) + 1, 0 ), 'Raw Data'!$AM:$AM,"&gt;" &amp;DATE(LEFT($AV$3, 4), MONTH("1 " &amp; O$6 &amp; " " &amp; LEFT($AV$3, 4)), 0 ), 'Raw Data'!$H:$H, "Ear*", 'Raw Data'!$O:$O,""&amp;'Raw Data'!$B$1,'Raw Data'!$D:$D,"&lt;&gt;*ithdr*",'Raw Data'!$D:$D,"&lt;&gt;*ancel*",'Raw Data'!$P:$P,"--", 'Raw Data'!$AW:$AW,"Completed Late")
+
COUNTIFS('Raw Data'!$AM:$AM,"&lt;=" &amp;DATE(LEFT($AV$3, 4), MONTH("1 " &amp; O$6 &amp; " " &amp; LEFT($AV$3, 4)) + 1, 0 ), 'Raw Data'!$AM:$AM,"&gt;" &amp;DATE(LEFT($AV$3, 4), MONTH("1 " &amp; O$6 &amp; " " &amp; LEFT($AV$3, 4)), 0 ), 'Raw Data'!$H:$H, "Ear*", 'Raw Data'!$P:$P,""&amp;'Raw Data'!$B$1,'Raw Data'!$D:$D,"&lt;&gt;*ithdr*",'Raw Data'!$D:$D,"&lt;&gt;*ancel*", 'Raw Data'!$AW:$AW,"Completed Late")</f>
        <v>0</v>
      </c>
      <c r="P22" s="40"/>
      <c r="Q22" s="40"/>
      <c r="R22" s="52"/>
      <c r="S22" s="122">
        <f>COUNTIFS('Raw Data'!$AM:$AM,"&lt;=" &amp;DATE(LEFT($AV$3, 4), MONTH("1 " &amp; S$6 &amp; " " &amp; LEFT($AV$3, 4)) + 1, 0 ), 'Raw Data'!$AM:$AM,"&gt;" &amp;DATE(LEFT($AV$3, 4), MONTH("1 " &amp; S$6 &amp; " " &amp; LEFT($AV$3, 4)), 0 ), 'Raw Data'!$H:$H, "Ear*", 'Raw Data'!$O:$O,""&amp;'Raw Data'!$B$1,'Raw Data'!$D:$D,"&lt;&gt;*ithdr*",'Raw Data'!$D:$D,"&lt;&gt;*ancel*",'Raw Data'!$P:$P,"--", 'Raw Data'!$AW:$AW,"Completed Late")
+
COUNTIFS('Raw Data'!$AM:$AM,"&lt;=" &amp;DATE(LEFT($AV$3, 4), MONTH("1 " &amp; S$6 &amp; " " &amp; LEFT($AV$3, 4)) + 1, 0 ), 'Raw Data'!$AM:$AM,"&gt;" &amp;DATE(LEFT($AV$3, 4), MONTH("1 " &amp; S$6 &amp; " " &amp; LEFT($AV$3, 4)), 0 ), 'Raw Data'!$H:$H, "Ear*", 'Raw Data'!$P:$P,""&amp;'Raw Data'!$B$1,'Raw Data'!$D:$D,"&lt;&gt;*ithdr*",'Raw Data'!$D:$D,"&lt;&gt;*ancel*", 'Raw Data'!$AW:$AW,"Completed Late")</f>
        <v>0</v>
      </c>
      <c r="T22" s="40"/>
      <c r="U22" s="40"/>
      <c r="V22" s="52"/>
      <c r="W22" s="122">
        <f>COUNTIFS('Raw Data'!$AM:$AM,"&lt;=" &amp;DATE(LEFT($AV$3, 4), MONTH("1 " &amp; W$6 &amp; " " &amp; LEFT($AV$3, 4)) + 1, 0 ), 'Raw Data'!$AM:$AM,"&gt;" &amp;DATE(LEFT($AV$3, 4), MONTH("1 " &amp; W$6 &amp; " " &amp; LEFT($AV$3, 4)), 0 ), 'Raw Data'!$H:$H, "Ear*", 'Raw Data'!$O:$O,""&amp;'Raw Data'!$B$1,'Raw Data'!$D:$D,"&lt;&gt;*ithdr*",'Raw Data'!$D:$D,"&lt;&gt;*ancel*",'Raw Data'!$P:$P,"--", 'Raw Data'!$AW:$AW,"Completed Late")
+
COUNTIFS('Raw Data'!$AM:$AM,"&lt;=" &amp;DATE(LEFT($AV$3, 4), MONTH("1 " &amp; W$6 &amp; " " &amp; LEFT($AV$3, 4)) + 1, 0 ), 'Raw Data'!$AM:$AM,"&gt;" &amp;DATE(LEFT($AV$3, 4), MONTH("1 " &amp; W$6 &amp; " " &amp; LEFT($AV$3, 4)), 0 ), 'Raw Data'!$H:$H, "Ear*", 'Raw Data'!$P:$P,""&amp;'Raw Data'!$B$1,'Raw Data'!$D:$D,"&lt;&gt;*ithdr*",'Raw Data'!$D:$D,"&lt;&gt;*ancel*", 'Raw Data'!$AW:$AW,"Completed Late")</f>
        <v>0</v>
      </c>
      <c r="X22" s="40"/>
      <c r="Y22" s="40"/>
      <c r="Z22" s="52"/>
      <c r="AA22" s="122">
        <f>COUNTIFS('Raw Data'!$AM:$AM,"&lt;=" &amp;DATE(LEFT($AV$3, 4), MONTH("1 " &amp; AA$6 &amp; " " &amp; LEFT($AV$3, 4)) + 1, 0 ), 'Raw Data'!$AM:$AM,"&gt;" &amp;DATE(LEFT($AV$3, 4), MONTH("1 " &amp; AA$6 &amp; " " &amp; LEFT($AV$3, 4)), 0 ), 'Raw Data'!$H:$H, "Ear*", 'Raw Data'!$O:$O,""&amp;'Raw Data'!$B$1,'Raw Data'!$D:$D,"&lt;&gt;*ithdr*",'Raw Data'!$D:$D,"&lt;&gt;*ancel*",'Raw Data'!$P:$P,"--", 'Raw Data'!$AW:$AW,"Completed Late")
+
COUNTIFS('Raw Data'!$AM:$AM,"&lt;=" &amp;DATE(LEFT($AV$3, 4), MONTH("1 " &amp; AA$6 &amp; " " &amp; LEFT($AV$3, 4)) + 1, 0 ), 'Raw Data'!$AM:$AM,"&gt;" &amp;DATE(LEFT($AV$3, 4), MONTH("1 " &amp; AA$6 &amp; " " &amp; LEFT($AV$3, 4)), 0 ), 'Raw Data'!$H:$H, "Ear*", 'Raw Data'!$P:$P,""&amp;'Raw Data'!$B$1,'Raw Data'!$D:$D,"&lt;&gt;*ithdr*",'Raw Data'!$D:$D,"&lt;&gt;*ancel*", 'Raw Data'!$AW:$AW,"Completed Late")</f>
        <v>0</v>
      </c>
      <c r="AB22" s="40"/>
      <c r="AC22" s="40"/>
      <c r="AD22" s="52"/>
      <c r="AE22" s="122">
        <f>COUNTIFS('Raw Data'!$AM:$AM,"&lt;=" &amp;DATE(LEFT($AV$3, 4), MONTH("1 " &amp; AE$6 &amp; " " &amp; LEFT($AV$3, 4)) + 1, 0 ), 'Raw Data'!$AM:$AM,"&gt;" &amp;DATE(LEFT($AV$3, 4), MONTH("1 " &amp; AE$6 &amp; " " &amp; LEFT($AV$3, 4)), 0 ), 'Raw Data'!$H:$H, "Ear*", 'Raw Data'!$O:$O,""&amp;'Raw Data'!$B$1,'Raw Data'!$D:$D,"&lt;&gt;*ithdr*",'Raw Data'!$D:$D,"&lt;&gt;*ancel*",'Raw Data'!$P:$P,"--", 'Raw Data'!$AW:$AW,"Completed Late")
+
COUNTIFS('Raw Data'!$AM:$AM,"&lt;=" &amp;DATE(LEFT($AV$3, 4), MONTH("1 " &amp; AE$6 &amp; " " &amp; LEFT($AV$3, 4)) + 1, 0 ), 'Raw Data'!$AM:$AM,"&gt;" &amp;DATE(LEFT($AV$3, 4), MONTH("1 " &amp; AE$6 &amp; " " &amp; LEFT($AV$3, 4)), 0 ), 'Raw Data'!$H:$H, "Ear*", 'Raw Data'!$P:$P,""&amp;'Raw Data'!$B$1,'Raw Data'!$D:$D,"&lt;&gt;*ithdr*",'Raw Data'!$D:$D,"&lt;&gt;*ancel*", 'Raw Data'!$AW:$AW,"Completed Late")</f>
        <v>0</v>
      </c>
      <c r="AF22" s="40"/>
      <c r="AG22" s="40"/>
      <c r="AH22" s="52"/>
      <c r="AI22" s="122">
        <f>COUNTIFS('Raw Data'!$AM:$AM,"&lt;=" &amp;DATE(LEFT($AV$3, 4), MONTH("1 " &amp; AI$6 &amp; " " &amp; LEFT($AV$3, 4)) + 1, 0 ), 'Raw Data'!$AM:$AM,"&gt;" &amp;DATE(LEFT($AV$3, 4), MONTH("1 " &amp; AI$6 &amp; " " &amp; LEFT($AV$3, 4)), 0 ), 'Raw Data'!$H:$H, "Ear*", 'Raw Data'!$O:$O,""&amp;'Raw Data'!$B$1,'Raw Data'!$D:$D,"&lt;&gt;*ithdr*",'Raw Data'!$D:$D,"&lt;&gt;*ancel*",'Raw Data'!$P:$P,"--", 'Raw Data'!$AW:$AW,"Completed Late")
+
COUNTIFS('Raw Data'!$AM:$AM,"&lt;=" &amp;DATE(LEFT($AV$3, 4), MONTH("1 " &amp; AI$6 &amp; " " &amp; LEFT($AV$3, 4)) + 1, 0 ), 'Raw Data'!$AM:$AM,"&gt;" &amp;DATE(LEFT($AV$3, 4), MONTH("1 " &amp; AI$6 &amp; " " &amp; LEFT($AV$3, 4)), 0 ), 'Raw Data'!$H:$H, "Ear*", 'Raw Data'!$P:$P,""&amp;'Raw Data'!$B$1,'Raw Data'!$D:$D,"&lt;&gt;*ithdr*",'Raw Data'!$D:$D,"&lt;&gt;*ancel*", 'Raw Data'!$AW:$AW,"Completed Late")</f>
        <v>0</v>
      </c>
      <c r="AJ22" s="40"/>
      <c r="AK22" s="40"/>
      <c r="AL22" s="52"/>
      <c r="AM22" s="122">
        <f>COUNTIFS('Raw Data'!$AM:$AM,"&lt;=" &amp;DATE(LEFT($AV$3, 4), MONTH("1 " &amp; AM$6 &amp; " " &amp; LEFT($AV$3, 4)) + 1, 0 ), 'Raw Data'!$AM:$AM,"&gt;" &amp;DATE(LEFT($AV$3, 4), MONTH("1 " &amp; AM$6 &amp; " " &amp; LEFT($AV$3, 4)), 0 ), 'Raw Data'!$H:$H, "Ear*", 'Raw Data'!$O:$O,""&amp;'Raw Data'!$B$1,'Raw Data'!$D:$D,"&lt;&gt;*ithdr*",'Raw Data'!$D:$D,"&lt;&gt;*ancel*",'Raw Data'!$P:$P,"--", 'Raw Data'!$AW:$AW,"Completed Late")
+
COUNTIFS('Raw Data'!$AM:$AM,"&lt;=" &amp;DATE(LEFT($AV$3, 4), MONTH("1 " &amp; AM$6 &amp; " " &amp; LEFT($AV$3, 4)) + 1, 0 ), 'Raw Data'!$AM:$AM,"&gt;" &amp;DATE(LEFT($AV$3, 4), MONTH("1 " &amp; AM$6 &amp; " " &amp; LEFT($AV$3, 4)), 0 ), 'Raw Data'!$H:$H, "Ear*", 'Raw Data'!$P:$P,""&amp;'Raw Data'!$B$1,'Raw Data'!$D:$D,"&lt;&gt;*ithdr*",'Raw Data'!$D:$D,"&lt;&gt;*ancel*", 'Raw Data'!$AW:$AW,"Completed Late")</f>
        <v>0</v>
      </c>
      <c r="AN22" s="40"/>
      <c r="AO22" s="40"/>
      <c r="AP22" s="52"/>
      <c r="AQ22" s="122">
        <f>COUNTIFS('Raw Data'!$AM:$AM,"&lt;=" &amp;DATE(LEFT($AV$3, 4), MONTH("1 " &amp; AQ$6 &amp; " " &amp; LEFT($AV$3, 4)) + 1, 0 ), 'Raw Data'!$AM:$AM,"&gt;" &amp;DATE(LEFT($AV$3, 4), MONTH("1 " &amp; AQ$6 &amp; " " &amp; LEFT($AV$3, 4)), 0 ), 'Raw Data'!$H:$H, "Ear*", 'Raw Data'!$O:$O,""&amp;'Raw Data'!$B$1,'Raw Data'!$D:$D,"&lt;&gt;*ithdr*",'Raw Data'!$D:$D,"&lt;&gt;*ancel*",'Raw Data'!$P:$P,"--", 'Raw Data'!$AW:$AW,"Completed Late")
+
COUNTIFS('Raw Data'!$AM:$AM,"&lt;=" &amp;DATE(LEFT($AV$3, 4), MONTH("1 " &amp; AQ$6 &amp; " " &amp; LEFT($AV$3, 4)) + 1, 0 ), 'Raw Data'!$AM:$AM,"&gt;" &amp;DATE(LEFT($AV$3, 4), MONTH("1 " &amp; AQ$6 &amp; " " &amp; LEFT($AV$3, 4)), 0 ), 'Raw Data'!$H:$H, "Ear*", 'Raw Data'!$P:$P,""&amp;'Raw Data'!$B$1,'Raw Data'!$D:$D,"&lt;&gt;*ithdr*",'Raw Data'!$D:$D,"&lt;&gt;*ancel*", 'Raw Data'!$AW:$AW,"Completed Late")</f>
        <v>0</v>
      </c>
      <c r="AR22" s="40"/>
      <c r="AS22" s="40"/>
      <c r="AT22" s="52"/>
      <c r="AU22" s="122">
        <f>COUNTIFS('Raw Data'!$AM:$AM,"&lt;=" &amp;DATE(MID($AV$3, 15, 4), MONTH("1 " &amp; AU$6 &amp; " " &amp; MID($AV$3, 15, 4)) + 1, 0 ), 'Raw Data'!$AM:$AM,"&gt;" &amp;DATE(MID($AV$3, 15, 4), MONTH("1 " &amp; AU$6 &amp; " " &amp; MID($AV$3, 15, 4)), 0 ), 'Raw Data'!$H:$H, "Ear*", 'Raw Data'!$O:$O,""&amp;'Raw Data'!$B$1,'Raw Data'!$D:$D,"&lt;&gt;*ithdr*",'Raw Data'!$D:$D,"&lt;&gt;*ancel*",'Raw Data'!$P:$P,"--", 'Raw Data'!$AW:$AW,"Completed Late")
+
COUNTIFS('Raw Data'!$AM:$AM,"&lt;=" &amp;DATE(MID($AV$3, 15, 4), MONTH("1 " &amp; AU$6 &amp; " " &amp; MID($AV$3, 15, 4)) + 1, 0 ), 'Raw Data'!$AM:$AM,"&gt;" &amp;DATE(MID($AV$3, 15, 4), MONTH("1 " &amp; AU$6 &amp; " " &amp; MID($AV$3, 15, 4)), 0 ), 'Raw Data'!$H:$H, "Ear*", 'Raw Data'!$P:$P,""&amp;'Raw Data'!$B$1,'Raw Data'!$D:$D,"&lt;&gt;*ithdr*",'Raw Data'!$D:$D,"&lt;&gt;*ancel*", 'Raw Data'!$AW:$AW,"Completed Late")</f>
        <v>0</v>
      </c>
      <c r="AV22" s="40"/>
      <c r="AW22" s="40"/>
      <c r="AX22" s="52"/>
      <c r="AY22" s="122">
        <f>COUNTIFS('Raw Data'!$AM:$AM,"&lt;=" &amp;DATE(MID($AV$3, 15, 4), MONTH("1 " &amp; AY$6 &amp; " " &amp; MID($AV$3, 15, 4)) + 1, 0 ), 'Raw Data'!$AM:$AM,"&gt;" &amp;DATE(MID($AV$3, 15, 4), MONTH("1 " &amp; AY$6 &amp; " " &amp; MID($AV$3, 15, 4)), 0 ), 'Raw Data'!$H:$H, "Ear*", 'Raw Data'!$O:$O,""&amp;'Raw Data'!$B$1,'Raw Data'!$D:$D,"&lt;&gt;*ithdr*",'Raw Data'!$D:$D,"&lt;&gt;*ancel*",'Raw Data'!$P:$P,"--", 'Raw Data'!$AW:$AW,"Completed Late")
+
COUNTIFS('Raw Data'!$AM:$AM,"&lt;=" &amp;DATE(MID($AV$3, 15, 4), MONTH("1 " &amp; AY$6 &amp; " " &amp; MID($AV$3, 15, 4)) + 1, 0 ), 'Raw Data'!$AM:$AM,"&gt;" &amp;DATE(MID($AV$3, 15, 4), MONTH("1 " &amp; AY$6 &amp; " " &amp; MID($AV$3, 15, 4)), 0 ), 'Raw Data'!$H:$H, "Ear*", 'Raw Data'!$P:$P,""&amp;'Raw Data'!$B$1,'Raw Data'!$D:$D,"&lt;&gt;*ithdr*",'Raw Data'!$D:$D,"&lt;&gt;*ancel*", 'Raw Data'!$AW:$AW,"Completed Late")</f>
        <v>0</v>
      </c>
      <c r="AZ22" s="40"/>
      <c r="BA22" s="40"/>
      <c r="BB22" s="52"/>
      <c r="BC22" s="122">
        <f>COUNTIFS('Raw Data'!$AM:$AM,"&lt;=" &amp;DATE(MID($AV$3, 15, 4), MONTH("1 " &amp; BC$6 &amp; " " &amp; MID($AV$3, 15, 4)) + 1, 0 ), 'Raw Data'!$AM:$AM,"&gt;" &amp;DATE(MID($AV$3, 15, 4), MONTH("1 " &amp; BC$6 &amp; " " &amp; MID($AV$3, 15, 4)), 0 ), 'Raw Data'!$H:$H, "Ear*", 'Raw Data'!$O:$O,""&amp;'Raw Data'!$B$1,'Raw Data'!$D:$D,"&lt;&gt;*ithdr*",'Raw Data'!$D:$D,"&lt;&gt;*ancel*",'Raw Data'!$P:$P,"--", 'Raw Data'!$AW:$AW,"Completed Late")
+
COUNTIFS('Raw Data'!$AM:$AM,"&lt;=" &amp;DATE(MID($AV$3, 15, 4), MONTH("1 " &amp; BC$6 &amp; " " &amp; MID($AV$3, 15, 4)) + 1, 0 ), 'Raw Data'!$AM:$AM,"&gt;" &amp;DATE(MID($AV$3, 15, 4), MONTH("1 " &amp; BC$6 &amp; " " &amp; MID($AV$3, 15, 4)), 0 ), 'Raw Data'!$H:$H, "Ear*", 'Raw Data'!$P:$P,""&amp;'Raw Data'!$B$1,'Raw Data'!$D:$D,"&lt;&gt;*ithdr*",'Raw Data'!$D:$D,"&lt;&gt;*ancel*", 'Raw Data'!$AW:$AW,"Completed Late")</f>
        <v>0</v>
      </c>
      <c r="BD22" s="40"/>
      <c r="BE22" s="40"/>
      <c r="BF22" s="52"/>
    </row>
    <row r="23" ht="12.75" customHeight="1">
      <c r="A23" s="110" t="s">
        <v>239</v>
      </c>
      <c r="B23" s="40"/>
      <c r="C23" s="40"/>
      <c r="D23" s="40"/>
      <c r="E23" s="40"/>
      <c r="F23" s="40"/>
      <c r="G23" s="40"/>
      <c r="H23" s="40"/>
      <c r="I23" s="40"/>
      <c r="J23" s="52"/>
      <c r="K23" s="122">
        <f>COUNTIFS('Raw Data'!$AM:$AM,"&lt;=" &amp;DATE(LEFT($AV$3, 4), MONTH("1 " &amp; K$6 &amp; " " &amp; LEFT($AV$3, 4)) + 1, 0 ), 'Raw Data'!$AM:$AM,"&gt;" &amp;DATE(LEFT($AV$3, 4), MONTH("1 " &amp; K$6 &amp; " " &amp; LEFT($AV$3, 4)), 0 ), 'Raw Data'!$H:$H, "Ear*", 'Raw Data'!$O:$O,""&amp;'Raw Data'!$B$1,'Raw Data'!$D:$D,"&lt;&gt;*ithdr*",'Raw Data'!$D:$D,"&lt;&gt;*ancel*",'Raw Data'!$P:$P,"--", 'Raw Data'!$AW:$AW,"Not Yet Completed")
+
COUNTIFS('Raw Data'!$AM:$AM,"&lt;=" &amp;DATE(LEFT($AV$3, 4), MONTH("1 " &amp; K$6 &amp; " " &amp; LEFT($AV$3, 4)) + 1, 0 ), 'Raw Data'!$AM:$AM,"&gt;" &amp;DATE(LEFT($AV$3, 4), MONTH("1 " &amp; K$6 &amp; " " &amp; LEFT($AV$3, 4)), 0 ), 'Raw Data'!$H:$H, "Ear*", 'Raw Data'!$P:$P,""&amp;'Raw Data'!$B$1,'Raw Data'!$D:$D,"&lt;&gt;*ithdr*",'Raw Data'!$D:$D,"&lt;&gt;*ancel*", 'Raw Data'!$AW:$AW,"Not Yet Completed")</f>
        <v>0</v>
      </c>
      <c r="L23" s="40"/>
      <c r="M23" s="40"/>
      <c r="N23" s="52"/>
      <c r="O23" s="122">
        <f>COUNTIFS('Raw Data'!$AM:$AM,"&lt;=" &amp;DATE(LEFT($AV$3, 4), MONTH("1 " &amp; O$6 &amp; " " &amp; LEFT($AV$3, 4)) + 1, 0 ), 'Raw Data'!$AM:$AM,"&gt;" &amp;DATE(LEFT($AV$3, 4), MONTH("1 " &amp; O$6 &amp; " " &amp; LEFT($AV$3, 4)), 0 ), 'Raw Data'!$H:$H, "Ear*", 'Raw Data'!$O:$O,""&amp;'Raw Data'!$B$1,'Raw Data'!$D:$D,"&lt;&gt;*ithdr*",'Raw Data'!$D:$D,"&lt;&gt;*ancel*",'Raw Data'!$P:$P,"--", 'Raw Data'!$AW:$AW,"Not Yet Completed")
+
COUNTIFS('Raw Data'!$AM:$AM,"&lt;=" &amp;DATE(LEFT($AV$3, 4), MONTH("1 " &amp; O$6 &amp; " " &amp; LEFT($AV$3, 4)) + 1, 0 ), 'Raw Data'!$AM:$AM,"&gt;" &amp;DATE(LEFT($AV$3, 4), MONTH("1 " &amp; O$6 &amp; " " &amp; LEFT($AV$3, 4)), 0 ), 'Raw Data'!$H:$H, "Ear*", 'Raw Data'!$P:$P,""&amp;'Raw Data'!$B$1,'Raw Data'!$D:$D,"&lt;&gt;*ithdr*",'Raw Data'!$D:$D,"&lt;&gt;*ancel*", 'Raw Data'!$AW:$AW,"Not Yet Completed")</f>
        <v>0</v>
      </c>
      <c r="P23" s="40"/>
      <c r="Q23" s="40"/>
      <c r="R23" s="52"/>
      <c r="S23" s="122">
        <f>COUNTIFS('Raw Data'!$AM:$AM,"&lt;=" &amp;DATE(LEFT($AV$3, 4), MONTH("1 " &amp; S$6 &amp; " " &amp; LEFT($AV$3, 4)) + 1, 0 ), 'Raw Data'!$AM:$AM,"&gt;" &amp;DATE(LEFT($AV$3, 4), MONTH("1 " &amp; S$6 &amp; " " &amp; LEFT($AV$3, 4)), 0 ), 'Raw Data'!$H:$H, "Ear*", 'Raw Data'!$O:$O,""&amp;'Raw Data'!$B$1,'Raw Data'!$D:$D,"&lt;&gt;*ithdr*",'Raw Data'!$D:$D,"&lt;&gt;*ancel*",'Raw Data'!$P:$P,"--", 'Raw Data'!$AW:$AW,"Not Yet Completed")
+
COUNTIFS('Raw Data'!$AM:$AM,"&lt;=" &amp;DATE(LEFT($AV$3, 4), MONTH("1 " &amp; S$6 &amp; " " &amp; LEFT($AV$3, 4)) + 1, 0 ), 'Raw Data'!$AM:$AM,"&gt;" &amp;DATE(LEFT($AV$3, 4), MONTH("1 " &amp; S$6 &amp; " " &amp; LEFT($AV$3, 4)), 0 ), 'Raw Data'!$H:$H, "Ear*", 'Raw Data'!$P:$P,""&amp;'Raw Data'!$B$1,'Raw Data'!$D:$D,"&lt;&gt;*ithdr*",'Raw Data'!$D:$D,"&lt;&gt;*ancel*", 'Raw Data'!$AW:$AW,"Not Yet Completed")</f>
        <v>0</v>
      </c>
      <c r="T23" s="40"/>
      <c r="U23" s="40"/>
      <c r="V23" s="52"/>
      <c r="W23" s="122">
        <f>COUNTIFS('Raw Data'!$AM:$AM,"&lt;=" &amp;DATE(LEFT($AV$3, 4), MONTH("1 " &amp; W$6 &amp; " " &amp; LEFT($AV$3, 4)) + 1, 0 ), 'Raw Data'!$AM:$AM,"&gt;" &amp;DATE(LEFT($AV$3, 4), MONTH("1 " &amp; W$6 &amp; " " &amp; LEFT($AV$3, 4)), 0 ), 'Raw Data'!$H:$H, "Ear*", 'Raw Data'!$O:$O,""&amp;'Raw Data'!$B$1,'Raw Data'!$D:$D,"&lt;&gt;*ithdr*",'Raw Data'!$D:$D,"&lt;&gt;*ancel*",'Raw Data'!$P:$P,"--", 'Raw Data'!$AW:$AW,"Not Yet Completed")
+
COUNTIFS('Raw Data'!$AM:$AM,"&lt;=" &amp;DATE(LEFT($AV$3, 4), MONTH("1 " &amp; W$6 &amp; " " &amp; LEFT($AV$3, 4)) + 1, 0 ), 'Raw Data'!$AM:$AM,"&gt;" &amp;DATE(LEFT($AV$3, 4), MONTH("1 " &amp; W$6 &amp; " " &amp; LEFT($AV$3, 4)), 0 ), 'Raw Data'!$H:$H, "Ear*", 'Raw Data'!$P:$P,""&amp;'Raw Data'!$B$1,'Raw Data'!$D:$D,"&lt;&gt;*ithdr*",'Raw Data'!$D:$D,"&lt;&gt;*ancel*", 'Raw Data'!$AW:$AW,"Not Yet Completed")</f>
        <v>0</v>
      </c>
      <c r="X23" s="40"/>
      <c r="Y23" s="40"/>
      <c r="Z23" s="52"/>
      <c r="AA23" s="122">
        <f>COUNTIFS('Raw Data'!$AM:$AM,"&lt;=" &amp;DATE(LEFT($AV$3, 4), MONTH("1 " &amp; AA$6 &amp; " " &amp; LEFT($AV$3, 4)) + 1, 0 ), 'Raw Data'!$AM:$AM,"&gt;" &amp;DATE(LEFT($AV$3, 4), MONTH("1 " &amp; AA$6 &amp; " " &amp; LEFT($AV$3, 4)), 0 ), 'Raw Data'!$H:$H, "Ear*", 'Raw Data'!$O:$O,""&amp;'Raw Data'!$B$1,'Raw Data'!$D:$D,"&lt;&gt;*ithdr*",'Raw Data'!$D:$D,"&lt;&gt;*ancel*",'Raw Data'!$P:$P,"--", 'Raw Data'!$AW:$AW,"Not Yet Completed")
+
COUNTIFS('Raw Data'!$AM:$AM,"&lt;=" &amp;DATE(LEFT($AV$3, 4), MONTH("1 " &amp; AA$6 &amp; " " &amp; LEFT($AV$3, 4)) + 1, 0 ), 'Raw Data'!$AM:$AM,"&gt;" &amp;DATE(LEFT($AV$3, 4), MONTH("1 " &amp; AA$6 &amp; " " &amp; LEFT($AV$3, 4)), 0 ), 'Raw Data'!$H:$H, "Ear*", 'Raw Data'!$P:$P,""&amp;'Raw Data'!$B$1,'Raw Data'!$D:$D,"&lt;&gt;*ithdr*",'Raw Data'!$D:$D,"&lt;&gt;*ancel*", 'Raw Data'!$AW:$AW,"Not Yet Completed")</f>
        <v>0</v>
      </c>
      <c r="AB23" s="40"/>
      <c r="AC23" s="40"/>
      <c r="AD23" s="52"/>
      <c r="AE23" s="122">
        <f>COUNTIFS('Raw Data'!$AM:$AM,"&lt;=" &amp;DATE(LEFT($AV$3, 4), MONTH("1 " &amp; AE$6 &amp; " " &amp; LEFT($AV$3, 4)) + 1, 0 ), 'Raw Data'!$AM:$AM,"&gt;" &amp;DATE(LEFT($AV$3, 4), MONTH("1 " &amp; AE$6 &amp; " " &amp; LEFT($AV$3, 4)), 0 ), 'Raw Data'!$H:$H, "Ear*", 'Raw Data'!$O:$O,""&amp;'Raw Data'!$B$1,'Raw Data'!$D:$D,"&lt;&gt;*ithdr*",'Raw Data'!$D:$D,"&lt;&gt;*ancel*",'Raw Data'!$P:$P,"--", 'Raw Data'!$AW:$AW,"Not Yet Completed")
+
COUNTIFS('Raw Data'!$AM:$AM,"&lt;=" &amp;DATE(LEFT($AV$3, 4), MONTH("1 " &amp; AE$6 &amp; " " &amp; LEFT($AV$3, 4)) + 1, 0 ), 'Raw Data'!$AM:$AM,"&gt;" &amp;DATE(LEFT($AV$3, 4), MONTH("1 " &amp; AE$6 &amp; " " &amp; LEFT($AV$3, 4)), 0 ), 'Raw Data'!$H:$H, "Ear*", 'Raw Data'!$P:$P,""&amp;'Raw Data'!$B$1,'Raw Data'!$D:$D,"&lt;&gt;*ithdr*",'Raw Data'!$D:$D,"&lt;&gt;*ancel*", 'Raw Data'!$AW:$AW,"Not Yet Completed")</f>
        <v>0</v>
      </c>
      <c r="AF23" s="40"/>
      <c r="AG23" s="40"/>
      <c r="AH23" s="52"/>
      <c r="AI23" s="122">
        <f>COUNTIFS('Raw Data'!$AM:$AM,"&lt;=" &amp;DATE(LEFT($AV$3, 4), MONTH("1 " &amp; AI$6 &amp; " " &amp; LEFT($AV$3, 4)) + 1, 0 ), 'Raw Data'!$AM:$AM,"&gt;" &amp;DATE(LEFT($AV$3, 4), MONTH("1 " &amp; AI$6 &amp; " " &amp; LEFT($AV$3, 4)), 0 ), 'Raw Data'!$H:$H, "Ear*", 'Raw Data'!$O:$O,""&amp;'Raw Data'!$B$1,'Raw Data'!$D:$D,"&lt;&gt;*ithdr*",'Raw Data'!$D:$D,"&lt;&gt;*ancel*",'Raw Data'!$P:$P,"--", 'Raw Data'!$AW:$AW,"Not Yet Completed")
+
COUNTIFS('Raw Data'!$AM:$AM,"&lt;=" &amp;DATE(LEFT($AV$3, 4), MONTH("1 " &amp; AI$6 &amp; " " &amp; LEFT($AV$3, 4)) + 1, 0 ), 'Raw Data'!$AM:$AM,"&gt;" &amp;DATE(LEFT($AV$3, 4), MONTH("1 " &amp; AI$6 &amp; " " &amp; LEFT($AV$3, 4)), 0 ), 'Raw Data'!$H:$H, "Ear*", 'Raw Data'!$P:$P,""&amp;'Raw Data'!$B$1,'Raw Data'!$D:$D,"&lt;&gt;*ithdr*",'Raw Data'!$D:$D,"&lt;&gt;*ancel*", 'Raw Data'!$AW:$AW,"Not Yet Completed")</f>
        <v>0</v>
      </c>
      <c r="AJ23" s="40"/>
      <c r="AK23" s="40"/>
      <c r="AL23" s="52"/>
      <c r="AM23" s="122">
        <f>COUNTIFS('Raw Data'!$AM:$AM,"&lt;=" &amp;DATE(LEFT($AV$3, 4), MONTH("1 " &amp; AM$6 &amp; " " &amp; LEFT($AV$3, 4)) + 1, 0 ), 'Raw Data'!$AM:$AM,"&gt;" &amp;DATE(LEFT($AV$3, 4), MONTH("1 " &amp; AM$6 &amp; " " &amp; LEFT($AV$3, 4)), 0 ), 'Raw Data'!$H:$H, "Ear*", 'Raw Data'!$O:$O,""&amp;'Raw Data'!$B$1,'Raw Data'!$D:$D,"&lt;&gt;*ithdr*",'Raw Data'!$D:$D,"&lt;&gt;*ancel*",'Raw Data'!$P:$P,"--", 'Raw Data'!$AW:$AW,"Not Yet Completed")
+
COUNTIFS('Raw Data'!$AM:$AM,"&lt;=" &amp;DATE(LEFT($AV$3, 4), MONTH("1 " &amp; AM$6 &amp; " " &amp; LEFT($AV$3, 4)) + 1, 0 ), 'Raw Data'!$AM:$AM,"&gt;" &amp;DATE(LEFT($AV$3, 4), MONTH("1 " &amp; AM$6 &amp; " " &amp; LEFT($AV$3, 4)), 0 ), 'Raw Data'!$H:$H, "Ear*", 'Raw Data'!$P:$P,""&amp;'Raw Data'!$B$1,'Raw Data'!$D:$D,"&lt;&gt;*ithdr*",'Raw Data'!$D:$D,"&lt;&gt;*ancel*", 'Raw Data'!$AW:$AW,"Not Yet Completed")</f>
        <v>0</v>
      </c>
      <c r="AN23" s="40"/>
      <c r="AO23" s="40"/>
      <c r="AP23" s="52"/>
      <c r="AQ23" s="122">
        <f>COUNTIFS('Raw Data'!$AM:$AM,"&lt;=" &amp;DATE(LEFT($AV$3, 4), MONTH("1 " &amp; AQ$6 &amp; " " &amp; LEFT($AV$3, 4)) + 1, 0 ), 'Raw Data'!$AM:$AM,"&gt;" &amp;DATE(LEFT($AV$3, 4), MONTH("1 " &amp; AQ$6 &amp; " " &amp; LEFT($AV$3, 4)), 0 ), 'Raw Data'!$H:$H, "Ear*", 'Raw Data'!$O:$O,""&amp;'Raw Data'!$B$1,'Raw Data'!$D:$D,"&lt;&gt;*ithdr*",'Raw Data'!$D:$D,"&lt;&gt;*ancel*",'Raw Data'!$P:$P,"--", 'Raw Data'!$AW:$AW,"Not Yet Completed")
+
COUNTIFS('Raw Data'!$AM:$AM,"&lt;=" &amp;DATE(LEFT($AV$3, 4), MONTH("1 " &amp; AQ$6 &amp; " " &amp; LEFT($AV$3, 4)) + 1, 0 ), 'Raw Data'!$AM:$AM,"&gt;" &amp;DATE(LEFT($AV$3, 4), MONTH("1 " &amp; AQ$6 &amp; " " &amp; LEFT($AV$3, 4)), 0 ), 'Raw Data'!$H:$H, "Ear*", 'Raw Data'!$P:$P,""&amp;'Raw Data'!$B$1,'Raw Data'!$D:$D,"&lt;&gt;*ithdr*",'Raw Data'!$D:$D,"&lt;&gt;*ancel*", 'Raw Data'!$AW:$AW,"Not Yet Completed")</f>
        <v>0</v>
      </c>
      <c r="AR23" s="40"/>
      <c r="AS23" s="40"/>
      <c r="AT23" s="52"/>
      <c r="AU23" s="122">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
COUNTIFS('Raw Data'!$AM:$AM,"&lt;=" &amp;DATE(MID($AV$3, 15, 4), MONTH("1 " &amp; AU$6 &amp; " " &amp; MID($AV$3, 15, 4)) + 1, 0 ), 'Raw Data'!$AM:$AM,"&gt;" &amp;DATE(MID($AV$3, 15, 4), MONTH("1 " &amp; AU$6 &amp; " " &amp; MID($AV$3, 15, 4)), 0 ), 'Raw Data'!$H:$H, "Ear*", 'Raw Data'!$P:$P,""&amp;'Raw Data'!$B$1,'Raw Data'!$D:$D,"&lt;&gt;*ithdr*",'Raw Data'!$D:$D,"&lt;&gt;*ancel*", 'Raw Data'!$AW:$AW,"Not Yet Completed")</f>
        <v>0</v>
      </c>
      <c r="AV23" s="40"/>
      <c r="AW23" s="40"/>
      <c r="AX23" s="52"/>
      <c r="AY23" s="122">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
COUNTIFS('Raw Data'!$AM:$AM,"&lt;=" &amp;DATE(MID($AV$3, 15, 4), MONTH("1 " &amp; AY$6 &amp; " " &amp; MID($AV$3, 15, 4)) + 1, 0 ), 'Raw Data'!$AM:$AM,"&gt;" &amp;DATE(MID($AV$3, 15, 4), MONTH("1 " &amp; AY$6 &amp; " " &amp; MID($AV$3, 15, 4)), 0 ), 'Raw Data'!$H:$H, "Ear*", 'Raw Data'!$P:$P,""&amp;'Raw Data'!$B$1,'Raw Data'!$D:$D,"&lt;&gt;*ithdr*",'Raw Data'!$D:$D,"&lt;&gt;*ancel*", 'Raw Data'!$AW:$AW,"Not Yet Completed")</f>
        <v>0</v>
      </c>
      <c r="AZ23" s="40"/>
      <c r="BA23" s="40"/>
      <c r="BB23" s="52"/>
      <c r="BC23" s="122">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
COUNTIFS('Raw Data'!$AM:$AM,"&lt;=" &amp;DATE(MID($AV$3, 15, 4), MONTH("1 " &amp; BC$6 &amp; " " &amp; MID($AV$3, 15, 4)) + 1, 0 ), 'Raw Data'!$AM:$AM,"&gt;" &amp;DATE(MID($AV$3, 15, 4), MONTH("1 " &amp; BC$6 &amp; " " &amp; MID($AV$3, 15, 4)), 0 ), 'Raw Data'!$H:$H, "Ear*", 'Raw Data'!$P:$P,""&amp;'Raw Data'!$B$1,'Raw Data'!$D:$D,"&lt;&gt;*ithdr*",'Raw Data'!$D:$D,"&lt;&gt;*ancel*", 'Raw Data'!$AW:$AW,"Not Yet Completed")</f>
        <v>0</v>
      </c>
      <c r="BD23" s="40"/>
      <c r="BE23" s="40"/>
      <c r="BF23" s="52"/>
    </row>
    <row r="24" ht="12.75" customHeight="1">
      <c r="A24" s="126" t="s">
        <v>242</v>
      </c>
      <c r="B24" s="40"/>
      <c r="C24" s="40"/>
      <c r="D24" s="40"/>
      <c r="E24" s="40"/>
      <c r="F24" s="40"/>
      <c r="G24" s="40"/>
      <c r="H24" s="40"/>
      <c r="I24" s="40"/>
      <c r="J24" s="52"/>
      <c r="K24" s="15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"Ear*", 'Raw Data'!$P:$P,""&amp;'Raw Data'!$B$1,'Raw Data'!$D:$D,"&lt;&gt;*ithdr*",'Raw Data'!$D:$D,"&lt;&gt;*ancel*", 'Raw Data'!$AW:$AW,"Not Yet Completed", 'Raw Data'!$D:$D,"*aiting on clien*")</f>
        <v>0</v>
      </c>
      <c r="L24" s="40"/>
      <c r="M24" s="40"/>
      <c r="N24" s="52"/>
      <c r="O24" s="15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"Ear*", 'Raw Data'!$P:$P,""&amp;'Raw Data'!$B$1,'Raw Data'!$D:$D,"&lt;&gt;*ithdr*",'Raw Data'!$D:$D,"&lt;&gt;*ancel*", 'Raw Data'!$AW:$AW,"Not Yet Completed", 'Raw Data'!$D:$D,"*aiting on clien*")</f>
        <v>0</v>
      </c>
      <c r="P24" s="40"/>
      <c r="Q24" s="40"/>
      <c r="R24" s="52"/>
      <c r="S24" s="15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"Ear*", 'Raw Data'!$P:$P,""&amp;'Raw Data'!$B$1,'Raw Data'!$D:$D,"&lt;&gt;*ithdr*",'Raw Data'!$D:$D,"&lt;&gt;*ancel*", 'Raw Data'!$AW:$AW,"Not Yet Completed", 'Raw Data'!$D:$D,"*aiting on clien*")</f>
        <v>0</v>
      </c>
      <c r="T24" s="40"/>
      <c r="U24" s="40"/>
      <c r="V24" s="52"/>
      <c r="W24" s="15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"Ear*", 'Raw Data'!$P:$P,""&amp;'Raw Data'!$B$1,'Raw Data'!$D:$D,"&lt;&gt;*ithdr*",'Raw Data'!$D:$D,"&lt;&gt;*ancel*", 'Raw Data'!$AW:$AW,"Not Yet Completed", 'Raw Data'!$D:$D,"*aiting on clien*")</f>
        <v>0</v>
      </c>
      <c r="X24" s="40"/>
      <c r="Y24" s="40"/>
      <c r="Z24" s="52"/>
      <c r="AA24" s="15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"Ear*", 'Raw Data'!$P:$P,""&amp;'Raw Data'!$B$1,'Raw Data'!$D:$D,"&lt;&gt;*ithdr*",'Raw Data'!$D:$D,"&lt;&gt;*ancel*", 'Raw Data'!$AW:$AW,"Not Yet Completed", 'Raw Data'!$D:$D,"*aiting on clien*")</f>
        <v>0</v>
      </c>
      <c r="AB24" s="40"/>
      <c r="AC24" s="40"/>
      <c r="AD24" s="52"/>
      <c r="AE24" s="15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"Ear*", 'Raw Data'!$P:$P,""&amp;'Raw Data'!$B$1,'Raw Data'!$D:$D,"&lt;&gt;*ithdr*",'Raw Data'!$D:$D,"&lt;&gt;*ancel*", 'Raw Data'!$AW:$AW,"Not Yet Completed", 'Raw Data'!$D:$D,"*aiting on clien*")</f>
        <v>0</v>
      </c>
      <c r="AF24" s="40"/>
      <c r="AG24" s="40"/>
      <c r="AH24" s="52"/>
      <c r="AI24" s="15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"Ear*", 'Raw Data'!$P:$P,""&amp;'Raw Data'!$B$1,'Raw Data'!$D:$D,"&lt;&gt;*ithdr*",'Raw Data'!$D:$D,"&lt;&gt;*ancel*", 'Raw Data'!$AW:$AW,"Not Yet Completed", 'Raw Data'!$D:$D,"*aiting on clien*")</f>
        <v>0</v>
      </c>
      <c r="AJ24" s="40"/>
      <c r="AK24" s="40"/>
      <c r="AL24" s="52"/>
      <c r="AM24" s="15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"Ear*", 'Raw Data'!$P:$P,""&amp;'Raw Data'!$B$1,'Raw Data'!$D:$D,"&lt;&gt;*ithdr*",'Raw Data'!$D:$D,"&lt;&gt;*ancel*", 'Raw Data'!$AW:$AW,"Not Yet Completed", 'Raw Data'!$D:$D,"*aiting on clien*")</f>
        <v>0</v>
      </c>
      <c r="AN24" s="40"/>
      <c r="AO24" s="40"/>
      <c r="AP24" s="52"/>
      <c r="AQ24" s="15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"Ear*", 'Raw Data'!$P:$P,""&amp;'Raw Data'!$B$1,'Raw Data'!$D:$D,"&lt;&gt;*ithdr*",'Raw Data'!$D:$D,"&lt;&gt;*ancel*", 'Raw Data'!$AW:$AW,"Not Yet Completed", 'Raw Data'!$D:$D,"*aiting on clien*")</f>
        <v>0</v>
      </c>
      <c r="AR24" s="40"/>
      <c r="AS24" s="40"/>
      <c r="AT24" s="52"/>
      <c r="AU24" s="15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Data'!$D:$D,"*aiting on clien*")</f>
        <v>0</v>
      </c>
      <c r="AV24" s="40"/>
      <c r="AW24" s="40"/>
      <c r="AX24" s="52"/>
      <c r="AY24" s="15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Data'!$D:$D,"*aiting on clien*")</f>
        <v>0</v>
      </c>
      <c r="AZ24" s="40"/>
      <c r="BA24" s="40"/>
      <c r="BB24" s="52"/>
      <c r="BC24" s="15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Data'!$D:$D,"*aiting on clien*")</f>
        <v>0</v>
      </c>
      <c r="BD24" s="40"/>
      <c r="BE24" s="40"/>
      <c r="BF24" s="52"/>
    </row>
    <row r="25" ht="12.75" customHeight="1">
      <c r="A25" s="126" t="s">
        <v>244</v>
      </c>
      <c r="B25" s="40"/>
      <c r="C25" s="40"/>
      <c r="D25" s="40"/>
      <c r="E25" s="40"/>
      <c r="F25" s="40"/>
      <c r="G25" s="40"/>
      <c r="H25" s="40"/>
      <c r="I25" s="40"/>
      <c r="J25" s="52"/>
      <c r="K25" s="15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"Ear*", 'Raw Data'!$P:$P,""&amp;'Raw Data'!$B$1,'Raw Data'!$D:$D,"&lt;&gt;*ithdr*",'Raw Data'!$D:$D,"&lt;&gt;*ancel*", 'Raw Data'!$AW:$AW,"Not Yet Completed", 'Raw Data'!$D:$D,"*ause*")</f>
        <v>0</v>
      </c>
      <c r="L25" s="40"/>
      <c r="M25" s="40"/>
      <c r="N25" s="52"/>
      <c r="O25" s="15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"Ear*", 'Raw Data'!$P:$P,""&amp;'Raw Data'!$B$1,'Raw Data'!$D:$D,"&lt;&gt;*ithdr*",'Raw Data'!$D:$D,"&lt;&gt;*ancel*", 'Raw Data'!$AW:$AW,"Not Yet Completed", 'Raw Data'!$D:$D,"*ause*")</f>
        <v>0</v>
      </c>
      <c r="P25" s="40"/>
      <c r="Q25" s="40"/>
      <c r="R25" s="52"/>
      <c r="S25" s="15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"Ear*", 'Raw Data'!$P:$P,""&amp;'Raw Data'!$B$1,'Raw Data'!$D:$D,"&lt;&gt;*ithdr*",'Raw Data'!$D:$D,"&lt;&gt;*ancel*", 'Raw Data'!$AW:$AW,"Not Yet Completed", 'Raw Data'!$D:$D,"*ause*")</f>
        <v>0</v>
      </c>
      <c r="T25" s="40"/>
      <c r="U25" s="40"/>
      <c r="V25" s="52"/>
      <c r="W25" s="15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"Ear*", 'Raw Data'!$P:$P,""&amp;'Raw Data'!$B$1,'Raw Data'!$D:$D,"&lt;&gt;*ithdr*",'Raw Data'!$D:$D,"&lt;&gt;*ancel*", 'Raw Data'!$AW:$AW,"Not Yet Completed", 'Raw Data'!$D:$D,"*ause*")</f>
        <v>0</v>
      </c>
      <c r="X25" s="40"/>
      <c r="Y25" s="40"/>
      <c r="Z25" s="52"/>
      <c r="AA25" s="15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"Ear*", 'Raw Data'!$P:$P,""&amp;'Raw Data'!$B$1,'Raw Data'!$D:$D,"&lt;&gt;*ithdr*",'Raw Data'!$D:$D,"&lt;&gt;*ancel*", 'Raw Data'!$AW:$AW,"Not Yet Completed", 'Raw Data'!$D:$D,"*ause*")</f>
        <v>0</v>
      </c>
      <c r="AB25" s="40"/>
      <c r="AC25" s="40"/>
      <c r="AD25" s="52"/>
      <c r="AE25" s="15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"Ear*", 'Raw Data'!$P:$P,""&amp;'Raw Data'!$B$1,'Raw Data'!$D:$D,"&lt;&gt;*ithdr*",'Raw Data'!$D:$D,"&lt;&gt;*ancel*", 'Raw Data'!$AW:$AW,"Not Yet Completed", 'Raw Data'!$D:$D,"*ause*")</f>
        <v>0</v>
      </c>
      <c r="AF25" s="40"/>
      <c r="AG25" s="40"/>
      <c r="AH25" s="52"/>
      <c r="AI25" s="15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"Ear*", 'Raw Data'!$P:$P,""&amp;'Raw Data'!$B$1,'Raw Data'!$D:$D,"&lt;&gt;*ithdr*",'Raw Data'!$D:$D,"&lt;&gt;*ancel*", 'Raw Data'!$AW:$AW,"Not Yet Completed", 'Raw Data'!$D:$D,"*ause*")</f>
        <v>0</v>
      </c>
      <c r="AJ25" s="40"/>
      <c r="AK25" s="40"/>
      <c r="AL25" s="52"/>
      <c r="AM25" s="15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"Ear*", 'Raw Data'!$P:$P,""&amp;'Raw Data'!$B$1,'Raw Data'!$D:$D,"&lt;&gt;*ithdr*",'Raw Data'!$D:$D,"&lt;&gt;*ancel*", 'Raw Data'!$AW:$AW,"Not Yet Completed", 'Raw Data'!$D:$D,"*ause*")</f>
        <v>0</v>
      </c>
      <c r="AN25" s="40"/>
      <c r="AO25" s="40"/>
      <c r="AP25" s="52"/>
      <c r="AQ25" s="15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"Ear*", 'Raw Data'!$P:$P,""&amp;'Raw Data'!$B$1,'Raw Data'!$D:$D,"&lt;&gt;*ithdr*",'Raw Data'!$D:$D,"&lt;&gt;*ancel*", 'Raw Data'!$AW:$AW,"Not Yet Completed", 'Raw Data'!$D:$D,"*ause*")</f>
        <v>0</v>
      </c>
      <c r="AR25" s="40"/>
      <c r="AS25" s="40"/>
      <c r="AT25" s="52"/>
      <c r="AU25" s="15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Data'!$D:$D,"*ause*")</f>
        <v>0</v>
      </c>
      <c r="AV25" s="40"/>
      <c r="AW25" s="40"/>
      <c r="AX25" s="52"/>
      <c r="AY25" s="15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Data'!$D:$D,"*ause*")</f>
        <v>0</v>
      </c>
      <c r="AZ25" s="40"/>
      <c r="BA25" s="40"/>
      <c r="BB25" s="52"/>
      <c r="BC25" s="15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Data'!$D:$D,"*ause*")</f>
        <v>0</v>
      </c>
      <c r="BD25" s="40"/>
      <c r="BE25" s="40"/>
      <c r="BF25" s="52"/>
    </row>
    <row r="26" ht="12.75" customHeight="1">
      <c r="A26" s="126" t="s">
        <v>246</v>
      </c>
      <c r="B26" s="40"/>
      <c r="C26" s="40"/>
      <c r="D26" s="40"/>
      <c r="E26" s="40"/>
      <c r="F26" s="40"/>
      <c r="G26" s="40"/>
      <c r="H26" s="40"/>
      <c r="I26" s="40"/>
      <c r="J26" s="52"/>
      <c r="K26" s="15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"Ear*", 'Raw Data'!$P:$P,""&amp;'Raw Data'!$B$1,'Raw Data'!$D:$D,"&lt;&gt;*ithdr*",'Raw Data'!$D:$D,"&lt;&gt;*ancel*", 'Raw Data'!$AW:$AW,"Not Yet Completed", 'Raw Data'!$D:$D,"*ngoi*")</f>
        <v>0</v>
      </c>
      <c r="L26" s="40"/>
      <c r="M26" s="40"/>
      <c r="N26" s="52"/>
      <c r="O26" s="15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"Ear*", 'Raw Data'!$P:$P,""&amp;'Raw Data'!$B$1,'Raw Data'!$D:$D,"&lt;&gt;*ithdr*",'Raw Data'!$D:$D,"&lt;&gt;*ancel*", 'Raw Data'!$AW:$AW,"Not Yet Completed", 'Raw Data'!$D:$D,"*ngoi*")</f>
        <v>0</v>
      </c>
      <c r="P26" s="40"/>
      <c r="Q26" s="40"/>
      <c r="R26" s="52"/>
      <c r="S26" s="15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"Ear*", 'Raw Data'!$P:$P,""&amp;'Raw Data'!$B$1,'Raw Data'!$D:$D,"&lt;&gt;*ithdr*",'Raw Data'!$D:$D,"&lt;&gt;*ancel*", 'Raw Data'!$AW:$AW,"Not Yet Completed", 'Raw Data'!$D:$D,"*ngoi*")</f>
        <v>0</v>
      </c>
      <c r="T26" s="40"/>
      <c r="U26" s="40"/>
      <c r="V26" s="52"/>
      <c r="W26" s="15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"Ear*", 'Raw Data'!$P:$P,""&amp;'Raw Data'!$B$1,'Raw Data'!$D:$D,"&lt;&gt;*ithdr*",'Raw Data'!$D:$D,"&lt;&gt;*ancel*", 'Raw Data'!$AW:$AW,"Not Yet Completed", 'Raw Data'!$D:$D,"*ngoi*")</f>
        <v>0</v>
      </c>
      <c r="X26" s="40"/>
      <c r="Y26" s="40"/>
      <c r="Z26" s="52"/>
      <c r="AA26" s="15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"Ear*", 'Raw Data'!$P:$P,""&amp;'Raw Data'!$B$1,'Raw Data'!$D:$D,"&lt;&gt;*ithdr*",'Raw Data'!$D:$D,"&lt;&gt;*ancel*", 'Raw Data'!$AW:$AW,"Not Yet Completed", 'Raw Data'!$D:$D,"*ngoi*")</f>
        <v>0</v>
      </c>
      <c r="AB26" s="40"/>
      <c r="AC26" s="40"/>
      <c r="AD26" s="52"/>
      <c r="AE26" s="15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"Ear*", 'Raw Data'!$P:$P,""&amp;'Raw Data'!$B$1,'Raw Data'!$D:$D,"&lt;&gt;*ithdr*",'Raw Data'!$D:$D,"&lt;&gt;*ancel*", 'Raw Data'!$AW:$AW,"Not Yet Completed", 'Raw Data'!$D:$D,"*ngoi*")</f>
        <v>0</v>
      </c>
      <c r="AF26" s="40"/>
      <c r="AG26" s="40"/>
      <c r="AH26" s="52"/>
      <c r="AI26" s="15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"Ear*", 'Raw Data'!$P:$P,""&amp;'Raw Data'!$B$1,'Raw Data'!$D:$D,"&lt;&gt;*ithdr*",'Raw Data'!$D:$D,"&lt;&gt;*ancel*", 'Raw Data'!$AW:$AW,"Not Yet Completed", 'Raw Data'!$D:$D,"*ngoi*")</f>
        <v>0</v>
      </c>
      <c r="AJ26" s="40"/>
      <c r="AK26" s="40"/>
      <c r="AL26" s="52"/>
      <c r="AM26" s="15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"Ear*", 'Raw Data'!$P:$P,""&amp;'Raw Data'!$B$1,'Raw Data'!$D:$D,"&lt;&gt;*ithdr*",'Raw Data'!$D:$D,"&lt;&gt;*ancel*", 'Raw Data'!$AW:$AW,"Not Yet Completed", 'Raw Data'!$D:$D,"*ngoi*")</f>
        <v>0</v>
      </c>
      <c r="AN26" s="40"/>
      <c r="AO26" s="40"/>
      <c r="AP26" s="52"/>
      <c r="AQ26" s="15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"Ear*", 'Raw Data'!$P:$P,""&amp;'Raw Data'!$B$1,'Raw Data'!$D:$D,"&lt;&gt;*ithdr*",'Raw Data'!$D:$D,"&lt;&gt;*ancel*", 'Raw Data'!$AW:$AW,"Not Yet Completed", 'Raw Data'!$D:$D,"*ngoi*")</f>
        <v>0</v>
      </c>
      <c r="AR26" s="40"/>
      <c r="AS26" s="40"/>
      <c r="AT26" s="52"/>
      <c r="AU26" s="15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Data'!$D:$D,"*ngoi*")</f>
        <v>0</v>
      </c>
      <c r="AV26" s="40"/>
      <c r="AW26" s="40"/>
      <c r="AX26" s="52"/>
      <c r="AY26" s="15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Data'!$D:$D,"*ngoi*")</f>
        <v>0</v>
      </c>
      <c r="AZ26" s="40"/>
      <c r="BA26" s="40"/>
      <c r="BB26" s="52"/>
      <c r="BC26" s="15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Data'!$D:$D,"*ngoi*")</f>
        <v>0</v>
      </c>
      <c r="BD26" s="40"/>
      <c r="BE26" s="40"/>
      <c r="BF26" s="52"/>
    </row>
    <row r="27" ht="12.75" customHeight="1">
      <c r="A27" s="126" t="s">
        <v>249</v>
      </c>
      <c r="B27" s="40"/>
      <c r="C27" s="40"/>
      <c r="D27" s="40"/>
      <c r="E27" s="40"/>
      <c r="F27" s="40"/>
      <c r="G27" s="40"/>
      <c r="H27" s="40"/>
      <c r="I27" s="40"/>
      <c r="J27" s="52"/>
      <c r="K27" s="157">
        <f>COUNTIFS('Raw Data'!$AM:$AM,"&lt;=" &amp;DATE(LEFT($AV$3, 4), MONTH("1 " &amp; K$6 &amp; " " &amp; LEFT($AV$3, 4)) + 1, 0 ), 'Raw Data'!$AM:$AM,"&gt;" &amp;DATE(LEFT($AV$3, 4), MONTH("1 " &amp; K$6 &amp; " " &amp; LEFT($AV$3, 4)), 0 ), 'Raw Data'!$H:$H, "Ear*",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"Ear*", 'Raw Data'!$P:$P,""&amp;'Raw Data'!$B$1,'Raw Data'!$D:$D,"&lt;&gt;*ithdr*",'Raw Data'!$D:$D,"&lt;&gt;*ancel*", 'Raw Data'!$AW:$AW,"Not Yet Completed", 'Raw Data'!$D:$D,"*ot start*")</f>
        <v>0</v>
      </c>
      <c r="L27" s="40"/>
      <c r="M27" s="40"/>
      <c r="N27" s="52"/>
      <c r="O27" s="157">
        <f>COUNTIFS('Raw Data'!$AM:$AM,"&lt;=" &amp;DATE(LEFT($AV$3, 4), MONTH("1 " &amp; O$6 &amp; " " &amp; LEFT($AV$3, 4)) + 1, 0 ), 'Raw Data'!$AM:$AM,"&gt;" &amp;DATE(LEFT($AV$3, 4), MONTH("1 " &amp; O$6 &amp; " " &amp; LEFT($AV$3, 4)), 0 ), 'Raw Data'!$H:$H, "Ear*",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"Ear*", 'Raw Data'!$P:$P,""&amp;'Raw Data'!$B$1,'Raw Data'!$D:$D,"&lt;&gt;*ithdr*",'Raw Data'!$D:$D,"&lt;&gt;*ancel*", 'Raw Data'!$AW:$AW,"Not Yet Completed", 'Raw Data'!$D:$D,"*ot start*")</f>
        <v>0</v>
      </c>
      <c r="P27" s="40"/>
      <c r="Q27" s="40"/>
      <c r="R27" s="52"/>
      <c r="S27" s="157">
        <f>COUNTIFS('Raw Data'!$AM:$AM,"&lt;=" &amp;DATE(LEFT($AV$3, 4), MONTH("1 " &amp; S$6 &amp; " " &amp; LEFT($AV$3, 4)) + 1, 0 ), 'Raw Data'!$AM:$AM,"&gt;" &amp;DATE(LEFT($AV$3, 4), MONTH("1 " &amp; S$6 &amp; " " &amp; LEFT($AV$3, 4)), 0 ), 'Raw Data'!$H:$H, "Ear*",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"Ear*", 'Raw Data'!$P:$P,""&amp;'Raw Data'!$B$1,'Raw Data'!$D:$D,"&lt;&gt;*ithdr*",'Raw Data'!$D:$D,"&lt;&gt;*ancel*", 'Raw Data'!$AW:$AW,"Not Yet Completed", 'Raw Data'!$D:$D,"*ot start*")</f>
        <v>0</v>
      </c>
      <c r="T27" s="40"/>
      <c r="U27" s="40"/>
      <c r="V27" s="52"/>
      <c r="W27" s="157">
        <f>COUNTIFS('Raw Data'!$AM:$AM,"&lt;=" &amp;DATE(LEFT($AV$3, 4), MONTH("1 " &amp; W$6 &amp; " " &amp; LEFT($AV$3, 4)) + 1, 0 ), 'Raw Data'!$AM:$AM,"&gt;" &amp;DATE(LEFT($AV$3, 4), MONTH("1 " &amp; W$6 &amp; " " &amp; LEFT($AV$3, 4)), 0 ), 'Raw Data'!$H:$H, "Ear*",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"Ear*", 'Raw Data'!$P:$P,""&amp;'Raw Data'!$B$1,'Raw Data'!$D:$D,"&lt;&gt;*ithdr*",'Raw Data'!$D:$D,"&lt;&gt;*ancel*", 'Raw Data'!$AW:$AW,"Not Yet Completed", 'Raw Data'!$D:$D,"*ot start*")</f>
        <v>0</v>
      </c>
      <c r="X27" s="40"/>
      <c r="Y27" s="40"/>
      <c r="Z27" s="52"/>
      <c r="AA27" s="157">
        <f>COUNTIFS('Raw Data'!$AM:$AM,"&lt;=" &amp;DATE(LEFT($AV$3, 4), MONTH("1 " &amp; AA$6 &amp; " " &amp; LEFT($AV$3, 4)) + 1, 0 ), 'Raw Data'!$AM:$AM,"&gt;" &amp;DATE(LEFT($AV$3, 4), MONTH("1 " &amp; AA$6 &amp; " " &amp; LEFT($AV$3, 4)), 0 ), 'Raw Data'!$H:$H, "Ear*",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"Ear*", 'Raw Data'!$P:$P,""&amp;'Raw Data'!$B$1,'Raw Data'!$D:$D,"&lt;&gt;*ithdr*",'Raw Data'!$D:$D,"&lt;&gt;*ancel*", 'Raw Data'!$AW:$AW,"Not Yet Completed", 'Raw Data'!$D:$D,"*ot start*")</f>
        <v>0</v>
      </c>
      <c r="AB27" s="40"/>
      <c r="AC27" s="40"/>
      <c r="AD27" s="52"/>
      <c r="AE27" s="157">
        <f>COUNTIFS('Raw Data'!$AM:$AM,"&lt;=" &amp;DATE(LEFT($AV$3, 4), MONTH("1 " &amp; AE$6 &amp; " " &amp; LEFT($AV$3, 4)) + 1, 0 ), 'Raw Data'!$AM:$AM,"&gt;" &amp;DATE(LEFT($AV$3, 4), MONTH("1 " &amp; AE$6 &amp; " " &amp; LEFT($AV$3, 4)), 0 ), 'Raw Data'!$H:$H, "Ear*",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"Ear*", 'Raw Data'!$P:$P,""&amp;'Raw Data'!$B$1,'Raw Data'!$D:$D,"&lt;&gt;*ithdr*",'Raw Data'!$D:$D,"&lt;&gt;*ancel*", 'Raw Data'!$AW:$AW,"Not Yet Completed", 'Raw Data'!$D:$D,"*ot start*")</f>
        <v>0</v>
      </c>
      <c r="AF27" s="40"/>
      <c r="AG27" s="40"/>
      <c r="AH27" s="52"/>
      <c r="AI27" s="157">
        <f>COUNTIFS('Raw Data'!$AM:$AM,"&lt;=" &amp;DATE(LEFT($AV$3, 4), MONTH("1 " &amp; AI$6 &amp; " " &amp; LEFT($AV$3, 4)) + 1, 0 ), 'Raw Data'!$AM:$AM,"&gt;" &amp;DATE(LEFT($AV$3, 4), MONTH("1 " &amp; AI$6 &amp; " " &amp; LEFT($AV$3, 4)), 0 ), 'Raw Data'!$H:$H, "Ear*",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"Ear*", 'Raw Data'!$P:$P,""&amp;'Raw Data'!$B$1,'Raw Data'!$D:$D,"&lt;&gt;*ithdr*",'Raw Data'!$D:$D,"&lt;&gt;*ancel*", 'Raw Data'!$AW:$AW,"Not Yet Completed", 'Raw Data'!$D:$D,"*ot start*")</f>
        <v>0</v>
      </c>
      <c r="AJ27" s="40"/>
      <c r="AK27" s="40"/>
      <c r="AL27" s="52"/>
      <c r="AM27" s="157">
        <f>COUNTIFS('Raw Data'!$AM:$AM,"&lt;=" &amp;DATE(LEFT($AV$3, 4), MONTH("1 " &amp; AM$6 &amp; " " &amp; LEFT($AV$3, 4)) + 1, 0 ), 'Raw Data'!$AM:$AM,"&gt;" &amp;DATE(LEFT($AV$3, 4), MONTH("1 " &amp; AM$6 &amp; " " &amp; LEFT($AV$3, 4)), 0 ), 'Raw Data'!$H:$H, "Ear*",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"Ear*", 'Raw Data'!$P:$P,""&amp;'Raw Data'!$B$1,'Raw Data'!$D:$D,"&lt;&gt;*ithdr*",'Raw Data'!$D:$D,"&lt;&gt;*ancel*", 'Raw Data'!$AW:$AW,"Not Yet Completed", 'Raw Data'!$D:$D,"*ot start*")</f>
        <v>0</v>
      </c>
      <c r="AN27" s="40"/>
      <c r="AO27" s="40"/>
      <c r="AP27" s="52"/>
      <c r="AQ27" s="157">
        <f>COUNTIFS('Raw Data'!$AM:$AM,"&lt;=" &amp;DATE(LEFT($AV$3, 4), MONTH("1 " &amp; AQ$6 &amp; " " &amp; LEFT($AV$3, 4)) + 1, 0 ), 'Raw Data'!$AM:$AM,"&gt;" &amp;DATE(LEFT($AV$3, 4), MONTH("1 " &amp; AQ$6 &amp; " " &amp; LEFT($AV$3, 4)), 0 ), 'Raw Data'!$H:$H, "Ear*",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"Ear*", 'Raw Data'!$P:$P,""&amp;'Raw Data'!$B$1,'Raw Data'!$D:$D,"&lt;&gt;*ithdr*",'Raw Data'!$D:$D,"&lt;&gt;*ancel*", 'Raw Data'!$AW:$AW,"Not Yet Completed", 'Raw Data'!$D:$D,"*ot start*")</f>
        <v>0</v>
      </c>
      <c r="AR27" s="40"/>
      <c r="AS27" s="40"/>
      <c r="AT27" s="52"/>
      <c r="AU27" s="15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27" s="40"/>
      <c r="AW27" s="40"/>
      <c r="AX27" s="52"/>
      <c r="AY27" s="15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27" s="40"/>
      <c r="BA27" s="40"/>
      <c r="BB27" s="52"/>
      <c r="BC27" s="15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27" s="40"/>
      <c r="BE27" s="40"/>
      <c r="BF27" s="52"/>
    </row>
    <row r="28" ht="12.75" customHeight="1">
      <c r="A28" s="47" t="s">
        <v>112</v>
      </c>
      <c r="B28" s="40"/>
      <c r="C28" s="40"/>
      <c r="D28" s="40"/>
      <c r="E28" s="40"/>
      <c r="F28" s="40"/>
      <c r="G28" s="40"/>
      <c r="H28" s="40"/>
      <c r="I28" s="40"/>
      <c r="J28" s="52"/>
      <c r="K28" s="125">
        <f>COUNTIFS('Raw Data'!$AM:$AM,"&lt;=" &amp;DATE(LEFT($AV$3, 4), MONTH("1 " &amp; K$6 &amp; " " &amp; LEFT($AV$3, 4)) + 1, 0 ), 'Raw Data'!$AM:$AM,"&gt;" &amp;DATE(LEFT($AV$3, 4), MONTH("1 " &amp; K$6 &amp; " " &amp; LEFT($AV$3, 4)), 0 ), 'Raw Data'!$H:$H, "Non*", 'Raw Data'!$O:$O,""&amp;'Raw Data'!$B$1,'Raw Data'!$D:$D,"&lt;&gt;*ithdr*",'Raw Data'!$D:$D,"&lt;&gt;*ancel*",'Raw Data'!$P:$P,"--")
+
COUNTIFS('Raw Data'!$AM:$AM,"&lt;=" &amp;DATE(LEFT($AV$3, 4), MONTH("1 " &amp; K$6 &amp; " " &amp; LEFT($AV$3, 4)) + 1, 0 ), 'Raw Data'!$AM:$AM,"&gt;" &amp;DATE(LEFT($AV$3, 4), MONTH("1 " &amp; K$6 &amp; " " &amp; LEFT($AV$3, 4)), 0 ), 'Raw Data'!$H:$H, "Non*", 'Raw Data'!$P:$P,""&amp;'Raw Data'!$B$1,'Raw Data'!$D:$D,"&lt;&gt;*ithdr*",'Raw Data'!$D:$D,"&lt;&gt;*ancel*")</f>
        <v>0</v>
      </c>
      <c r="L28" s="40"/>
      <c r="M28" s="40"/>
      <c r="N28" s="52"/>
      <c r="O28" s="125">
        <f>COUNTIFS('Raw Data'!$AM:$AM,"&lt;=" &amp;DATE(LEFT($AV$3, 4), MONTH("1 " &amp; O$6 &amp; " " &amp; LEFT($AV$3, 4)) + 1, 0 ), 'Raw Data'!$AM:$AM,"&gt;" &amp;DATE(LEFT($AV$3, 4), MONTH("1 " &amp; O$6 &amp; " " &amp; LEFT($AV$3, 4)), 0 ), 'Raw Data'!$H:$H, "Non*", 'Raw Data'!$O:$O,""&amp;'Raw Data'!$B$1,'Raw Data'!$D:$D,"&lt;&gt;*ithdr*",'Raw Data'!$D:$D,"&lt;&gt;*ancel*",'Raw Data'!$P:$P,"--")
+
COUNTIFS('Raw Data'!$AM:$AM,"&lt;=" &amp;DATE(LEFT($AV$3, 4), MONTH("1 " &amp; O$6 &amp; " " &amp; LEFT($AV$3, 4)) + 1, 0 ), 'Raw Data'!$AM:$AM,"&gt;" &amp;DATE(LEFT($AV$3, 4), MONTH("1 " &amp; O$6 &amp; " " &amp; LEFT($AV$3, 4)), 0 ), 'Raw Data'!$H:$H, "Non*", 'Raw Data'!$P:$P,""&amp;'Raw Data'!$B$1,'Raw Data'!$D:$D,"&lt;&gt;*ithdr*",'Raw Data'!$D:$D,"&lt;&gt;*ancel*")</f>
        <v>0</v>
      </c>
      <c r="P28" s="40"/>
      <c r="Q28" s="40"/>
      <c r="R28" s="52"/>
      <c r="S28" s="125">
        <f>COUNTIFS('Raw Data'!$AM:$AM,"&lt;=" &amp;DATE(LEFT($AV$3, 4), MONTH("1 " &amp; S$6 &amp; " " &amp; LEFT($AV$3, 4)) + 1, 0 ), 'Raw Data'!$AM:$AM,"&gt;" &amp;DATE(LEFT($AV$3, 4), MONTH("1 " &amp; S$6 &amp; " " &amp; LEFT($AV$3, 4)), 0 ), 'Raw Data'!$H:$H, "Non*", 'Raw Data'!$O:$O,""&amp;'Raw Data'!$B$1,'Raw Data'!$D:$D,"&lt;&gt;*ithdr*",'Raw Data'!$D:$D,"&lt;&gt;*ancel*",'Raw Data'!$P:$P,"--")
+
COUNTIFS('Raw Data'!$AM:$AM,"&lt;=" &amp;DATE(LEFT($AV$3, 4), MONTH("1 " &amp; S$6 &amp; " " &amp; LEFT($AV$3, 4)) + 1, 0 ), 'Raw Data'!$AM:$AM,"&gt;" &amp;DATE(LEFT($AV$3, 4), MONTH("1 " &amp; S$6 &amp; " " &amp; LEFT($AV$3, 4)), 0 ), 'Raw Data'!$H:$H, "Non*", 'Raw Data'!$P:$P,""&amp;'Raw Data'!$B$1,'Raw Data'!$D:$D,"&lt;&gt;*ithdr*",'Raw Data'!$D:$D,"&lt;&gt;*ancel*")</f>
        <v>0</v>
      </c>
      <c r="T28" s="40"/>
      <c r="U28" s="40"/>
      <c r="V28" s="52"/>
      <c r="W28" s="125">
        <f>COUNTIFS('Raw Data'!$AM:$AM,"&lt;=" &amp;DATE(LEFT($AV$3, 4), MONTH("1 " &amp; W$6 &amp; " " &amp; LEFT($AV$3, 4)) + 1, 0 ), 'Raw Data'!$AM:$AM,"&gt;" &amp;DATE(LEFT($AV$3, 4), MONTH("1 " &amp; W$6 &amp; " " &amp; LEFT($AV$3, 4)), 0 ), 'Raw Data'!$H:$H, "Non*", 'Raw Data'!$O:$O,""&amp;'Raw Data'!$B$1,'Raw Data'!$D:$D,"&lt;&gt;*ithdr*",'Raw Data'!$D:$D,"&lt;&gt;*ancel*",'Raw Data'!$P:$P,"--")
+
COUNTIFS('Raw Data'!$AM:$AM,"&lt;=" &amp;DATE(LEFT($AV$3, 4), MONTH("1 " &amp; W$6 &amp; " " &amp; LEFT($AV$3, 4)) + 1, 0 ), 'Raw Data'!$AM:$AM,"&gt;" &amp;DATE(LEFT($AV$3, 4), MONTH("1 " &amp; W$6 &amp; " " &amp; LEFT($AV$3, 4)), 0 ), 'Raw Data'!$H:$H, "Non*", 'Raw Data'!$P:$P,""&amp;'Raw Data'!$B$1,'Raw Data'!$D:$D,"&lt;&gt;*ithdr*",'Raw Data'!$D:$D,"&lt;&gt;*ancel*")</f>
        <v>0</v>
      </c>
      <c r="X28" s="40"/>
      <c r="Y28" s="40"/>
      <c r="Z28" s="52"/>
      <c r="AA28" s="125">
        <f>COUNTIFS('Raw Data'!$AM:$AM,"&lt;=" &amp;DATE(LEFT($AV$3, 4), MONTH("1 " &amp; AA$6 &amp; " " &amp; LEFT($AV$3, 4)) + 1, 0 ), 'Raw Data'!$AM:$AM,"&gt;" &amp;DATE(LEFT($AV$3, 4), MONTH("1 " &amp; AA$6 &amp; " " &amp; LEFT($AV$3, 4)), 0 ), 'Raw Data'!$H:$H, "Non*", 'Raw Data'!$O:$O,""&amp;'Raw Data'!$B$1,'Raw Data'!$D:$D,"&lt;&gt;*ithdr*",'Raw Data'!$D:$D,"&lt;&gt;*ancel*",'Raw Data'!$P:$P,"--")
+
COUNTIFS('Raw Data'!$AM:$AM,"&lt;=" &amp;DATE(LEFT($AV$3, 4), MONTH("1 " &amp; AA$6 &amp; " " &amp; LEFT($AV$3, 4)) + 1, 0 ), 'Raw Data'!$AM:$AM,"&gt;" &amp;DATE(LEFT($AV$3, 4), MONTH("1 " &amp; AA$6 &amp; " " &amp; LEFT($AV$3, 4)), 0 ), 'Raw Data'!$H:$H, "Non*", 'Raw Data'!$P:$P,""&amp;'Raw Data'!$B$1,'Raw Data'!$D:$D,"&lt;&gt;*ithdr*",'Raw Data'!$D:$D,"&lt;&gt;*ancel*")</f>
        <v>0</v>
      </c>
      <c r="AB28" s="40"/>
      <c r="AC28" s="40"/>
      <c r="AD28" s="52"/>
      <c r="AE28" s="125">
        <f>COUNTIFS('Raw Data'!$AM:$AM,"&lt;=" &amp;DATE(LEFT($AV$3, 4), MONTH("1 " &amp; AE$6 &amp; " " &amp; LEFT($AV$3, 4)) + 1, 0 ), 'Raw Data'!$AM:$AM,"&gt;" &amp;DATE(LEFT($AV$3, 4), MONTH("1 " &amp; AE$6 &amp; " " &amp; LEFT($AV$3, 4)), 0 ), 'Raw Data'!$H:$H, "Non*", 'Raw Data'!$O:$O,""&amp;'Raw Data'!$B$1,'Raw Data'!$D:$D,"&lt;&gt;*ithdr*",'Raw Data'!$D:$D,"&lt;&gt;*ancel*",'Raw Data'!$P:$P,"--")
+
COUNTIFS('Raw Data'!$AM:$AM,"&lt;=" &amp;DATE(LEFT($AV$3, 4), MONTH("1 " &amp; AE$6 &amp; " " &amp; LEFT($AV$3, 4)) + 1, 0 ), 'Raw Data'!$AM:$AM,"&gt;" &amp;DATE(LEFT($AV$3, 4), MONTH("1 " &amp; AE$6 &amp; " " &amp; LEFT($AV$3, 4)), 0 ), 'Raw Data'!$H:$H, "Non*", 'Raw Data'!$P:$P,""&amp;'Raw Data'!$B$1,'Raw Data'!$D:$D,"&lt;&gt;*ithdr*",'Raw Data'!$D:$D,"&lt;&gt;*ancel*")</f>
        <v>0</v>
      </c>
      <c r="AF28" s="40"/>
      <c r="AG28" s="40"/>
      <c r="AH28" s="52"/>
      <c r="AI28" s="125">
        <f>COUNTIFS('Raw Data'!$AM:$AM,"&lt;=" &amp;DATE(LEFT($AV$3, 4), MONTH("1 " &amp; AI$6 &amp; " " &amp; LEFT($AV$3, 4)) + 1, 0 ), 'Raw Data'!$AM:$AM,"&gt;" &amp;DATE(LEFT($AV$3, 4), MONTH("1 " &amp; AI$6 &amp; " " &amp; LEFT($AV$3, 4)), 0 ), 'Raw Data'!$H:$H, "Non*", 'Raw Data'!$O:$O,""&amp;'Raw Data'!$B$1,'Raw Data'!$D:$D,"&lt;&gt;*ithdr*",'Raw Data'!$D:$D,"&lt;&gt;*ancel*",'Raw Data'!$P:$P,"--")
+
COUNTIFS('Raw Data'!$AM:$AM,"&lt;=" &amp;DATE(LEFT($AV$3, 4), MONTH("1 " &amp; AI$6 &amp; " " &amp; LEFT($AV$3, 4)) + 1, 0 ), 'Raw Data'!$AM:$AM,"&gt;" &amp;DATE(LEFT($AV$3, 4), MONTH("1 " &amp; AI$6 &amp; " " &amp; LEFT($AV$3, 4)), 0 ), 'Raw Data'!$H:$H, "Non*", 'Raw Data'!$P:$P,""&amp;'Raw Data'!$B$1,'Raw Data'!$D:$D,"&lt;&gt;*ithdr*",'Raw Data'!$D:$D,"&lt;&gt;*ancel*")</f>
        <v>0</v>
      </c>
      <c r="AJ28" s="40"/>
      <c r="AK28" s="40"/>
      <c r="AL28" s="52"/>
      <c r="AM28" s="125">
        <f>COUNTIFS('Raw Data'!$AM:$AM,"&lt;=" &amp;DATE(LEFT($AV$3, 4), MONTH("1 " &amp; AM$6 &amp; " " &amp; LEFT($AV$3, 4)) + 1, 0 ), 'Raw Data'!$AM:$AM,"&gt;" &amp;DATE(LEFT($AV$3, 4), MONTH("1 " &amp; AM$6 &amp; " " &amp; LEFT($AV$3, 4)), 0 ), 'Raw Data'!$H:$H, "Non*", 'Raw Data'!$O:$O,""&amp;'Raw Data'!$B$1,'Raw Data'!$D:$D,"&lt;&gt;*ithdr*",'Raw Data'!$D:$D,"&lt;&gt;*ancel*",'Raw Data'!$P:$P,"--")
+
COUNTIFS('Raw Data'!$AM:$AM,"&lt;=" &amp;DATE(LEFT($AV$3, 4), MONTH("1 " &amp; AM$6 &amp; " " &amp; LEFT($AV$3, 4)) + 1, 0 ), 'Raw Data'!$AM:$AM,"&gt;" &amp;DATE(LEFT($AV$3, 4), MONTH("1 " &amp; AM$6 &amp; " " &amp; LEFT($AV$3, 4)), 0 ), 'Raw Data'!$H:$H, "Non*", 'Raw Data'!$P:$P,""&amp;'Raw Data'!$B$1,'Raw Data'!$D:$D,"&lt;&gt;*ithdr*",'Raw Data'!$D:$D,"&lt;&gt;*ancel*")</f>
        <v>0</v>
      </c>
      <c r="AN28" s="40"/>
      <c r="AO28" s="40"/>
      <c r="AP28" s="52"/>
      <c r="AQ28" s="125">
        <f>COUNTIFS('Raw Data'!$AM:$AM,"&lt;=" &amp;DATE(LEFT($AV$3, 4), MONTH("1 " &amp; AQ$6 &amp; " " &amp; LEFT($AV$3, 4)) + 1, 0 ), 'Raw Data'!$AM:$AM,"&gt;" &amp;DATE(LEFT($AV$3, 4), MONTH("1 " &amp; AQ$6 &amp; " " &amp; LEFT($AV$3, 4)), 0 ), 'Raw Data'!$H:$H, "Non*", 'Raw Data'!$O:$O,""&amp;'Raw Data'!$B$1,'Raw Data'!$D:$D,"&lt;&gt;*ithdr*",'Raw Data'!$D:$D,"&lt;&gt;*ancel*",'Raw Data'!$P:$P,"--")
+
COUNTIFS('Raw Data'!$AM:$AM,"&lt;=" &amp;DATE(LEFT($AV$3, 4), MONTH("1 " &amp; AQ$6 &amp; " " &amp; LEFT($AV$3, 4)) + 1, 0 ), 'Raw Data'!$AM:$AM,"&gt;" &amp;DATE(LEFT($AV$3, 4), MONTH("1 " &amp; AQ$6 &amp; " " &amp; LEFT($AV$3, 4)), 0 ), 'Raw Data'!$H:$H, "Non*", 'Raw Data'!$P:$P,""&amp;'Raw Data'!$B$1,'Raw Data'!$D:$D,"&lt;&gt;*ithdr*",'Raw Data'!$D:$D,"&lt;&gt;*ancel*")</f>
        <v>0</v>
      </c>
      <c r="AR28" s="40"/>
      <c r="AS28" s="40"/>
      <c r="AT28" s="52"/>
      <c r="AU28" s="125">
        <f>COUNTIFS('Raw Data'!$AM:$AM,"&lt;=" &amp;DATE(MID($AV$3, 15, 4), MONTH("1 " &amp; AU$6 &amp; " " &amp; MID($AV$3, 15, 4)) + 1, 0 ), 'Raw Data'!$AM:$AM,"&gt;" &amp;DATE(MID($AV$3, 15, 4), MONTH("1 " &amp; AU$6 &amp; " " &amp; MID($AV$3, 15, 4)), 0 ), 'Raw Data'!$H:$H, "Non*", 'Raw Data'!$O:$O,""&amp;'Raw Data'!$B$1,'Raw Data'!$D:$D,"&lt;&gt;*ithdr*",'Raw Data'!$D:$D,"&lt;&gt;*ancel*",'Raw Data'!$P:$P,"--")
+
COUNTIFS('Raw Data'!$AM:$AM,"&lt;=" &amp;DATE(MID($AV$3, 15, 4), MONTH("1 " &amp; AU$6 &amp; " " &amp; MID($AV$3, 15, 4)) + 1, 0 ), 'Raw Data'!$AM:$AM,"&gt;" &amp;DATE(MID($AV$3, 15, 4), MONTH("1 " &amp; AU$6 &amp; " " &amp; MID($AV$3, 15, 4)), 0 ), 'Raw Data'!$H:$H, "Non*", 'Raw Data'!$P:$P,""&amp;'Raw Data'!$B$1,'Raw Data'!$D:$D,"&lt;&gt;*ithdr*",'Raw Data'!$D:$D,"&lt;&gt;*ancel*")</f>
        <v>0</v>
      </c>
      <c r="AV28" s="40"/>
      <c r="AW28" s="40"/>
      <c r="AX28" s="52"/>
      <c r="AY28" s="125">
        <f>COUNTIFS('Raw Data'!$AM:$AM,"&lt;=" &amp;DATE(MID($AV$3, 15, 4), MONTH("1 " &amp; AY$6 &amp; " " &amp; MID($AV$3, 15, 4)) + 1, 0 ), 'Raw Data'!$AM:$AM,"&gt;" &amp;DATE(MID($AV$3, 15, 4), MONTH("1 " &amp; AY$6 &amp; " " &amp; MID($AV$3, 15, 4)), 0 ), 'Raw Data'!$H:$H, "Non*", 'Raw Data'!$O:$O,""&amp;'Raw Data'!$B$1,'Raw Data'!$D:$D,"&lt;&gt;*ithdr*",'Raw Data'!$D:$D,"&lt;&gt;*ancel*",'Raw Data'!$P:$P,"--")
+
COUNTIFS('Raw Data'!$AM:$AM,"&lt;=" &amp;DATE(MID($AV$3, 15, 4), MONTH("1 " &amp; AY$6 &amp; " " &amp; MID($AV$3, 15, 4)) + 1, 0 ), 'Raw Data'!$AM:$AM,"&gt;" &amp;DATE(MID($AV$3, 15, 4), MONTH("1 " &amp; AY$6 &amp; " " &amp; MID($AV$3, 15, 4)), 0 ), 'Raw Data'!$H:$H, "Non*", 'Raw Data'!$P:$P,""&amp;'Raw Data'!$B$1,'Raw Data'!$D:$D,"&lt;&gt;*ithdr*",'Raw Data'!$D:$D,"&lt;&gt;*ancel*")</f>
        <v>0</v>
      </c>
      <c r="AZ28" s="40"/>
      <c r="BA28" s="40"/>
      <c r="BB28" s="52"/>
      <c r="BC28" s="125">
        <f>COUNTIFS('Raw Data'!$AM:$AM,"&lt;=" &amp;DATE(MID($AV$3, 15, 4), MONTH("1 " &amp; BC$6 &amp; " " &amp; MID($AV$3, 15, 4)) + 1, 0 ), 'Raw Data'!$AM:$AM,"&gt;" &amp;DATE(MID($AV$3, 15, 4), MONTH("1 " &amp; BC$6 &amp; " " &amp; MID($AV$3, 15, 4)), 0 ), 'Raw Data'!$H:$H, "Non*", 'Raw Data'!$O:$O,""&amp;'Raw Data'!$B$1,'Raw Data'!$D:$D,"&lt;&gt;*ithdr*",'Raw Data'!$D:$D,"&lt;&gt;*ancel*",'Raw Data'!$P:$P,"--")
+
COUNTIFS('Raw Data'!$AM:$AM,"&lt;=" &amp;DATE(MID($AV$3, 15, 4), MONTH("1 " &amp; BC$6 &amp; " " &amp; MID($AV$3, 15, 4)) + 1, 0 ), 'Raw Data'!$AM:$AM,"&gt;" &amp;DATE(MID($AV$3, 15, 4), MONTH("1 " &amp; BC$6 &amp; " " &amp; MID($AV$3, 15, 4)), 0 ), 'Raw Data'!$H:$H, "Non*", 'Raw Data'!$P:$P,""&amp;'Raw Data'!$B$1,'Raw Data'!$D:$D,"&lt;&gt;*ithdr*",'Raw Data'!$D:$D,"&lt;&gt;*ancel*")</f>
        <v>0</v>
      </c>
      <c r="BD28" s="40"/>
      <c r="BE28" s="40"/>
      <c r="BF28" s="45"/>
    </row>
    <row r="29" ht="12.75" customHeight="1">
      <c r="A29" s="110" t="s">
        <v>110</v>
      </c>
      <c r="B29" s="40"/>
      <c r="C29" s="40"/>
      <c r="D29" s="40"/>
      <c r="E29" s="40"/>
      <c r="F29" s="40"/>
      <c r="G29" s="40"/>
      <c r="H29" s="40"/>
      <c r="I29" s="40"/>
      <c r="J29" s="52"/>
      <c r="K29" s="122">
        <f>COUNTIFS('Raw Data'!$AM:$AM,"&lt;=" &amp;DATE(LEFT($AV$3, 4), MONTH("1 " &amp; K$6 &amp; " " &amp; LEFT($AV$3, 4)) + 1, 0 ), 'Raw Data'!$AM:$AM,"&gt;" &amp;DATE(LEFT($AV$3, 4), MONTH("1 " &amp; K$6 &amp; " " &amp; LEFT($AV$3, 4)), 0 ), 'Raw Data'!$H:$H, "Non*", 'Raw Data'!$J:$J, "&lt;&gt;*tendanc*", 'Raw Data'!$J:$J, "&lt;&gt;*upport", 'Raw Data'!$O:$O,""&amp;'Raw Data'!$B$1,'Raw Data'!$D:$D,"&lt;&gt;*ithdr*",'Raw Data'!$D:$D,"&lt;&gt;*ancel*",'Raw Data'!$P:$P,"--")
+
COUNTIFS('Raw Data'!$AM:$AM,"&lt;=" &amp;DATE(LEFT($AV$3, 4), MONTH("1 " &amp; K$6 &amp; " " &amp; LEFT($AV$3, 4)) + 1, 0 ), 'Raw Data'!$AM:$AM,"&gt;" &amp;DATE(LEFT($AV$3, 4), MONTH("1 " &amp; K$6 &amp; " " &amp; LEFT($AV$3, 4)), 0 ), 'Raw Data'!$H:$H, "Non*", 'Raw Data'!$J:$J, "&lt;&gt;*tendanc*", 'Raw Data'!$J:$J, "&lt;&gt;*upport", 'Raw Data'!$P:$P,""&amp;'Raw Data'!$B$1,'Raw Data'!$D:$D,"&lt;&gt;*ithdr*",'Raw Data'!$D:$D,"&lt;&gt;*ancel*")</f>
        <v>0</v>
      </c>
      <c r="L29" s="40"/>
      <c r="M29" s="40"/>
      <c r="N29" s="52"/>
      <c r="O29" s="122">
        <f>COUNTIFS('Raw Data'!$AM:$AM,"&lt;=" &amp;DATE(LEFT($AV$3, 4), MONTH("1 " &amp; O$6 &amp; " " &amp; LEFT($AV$3, 4)) + 1, 0 ), 'Raw Data'!$AM:$AM,"&gt;" &amp;DATE(LEFT($AV$3, 4), MONTH("1 " &amp; O$6 &amp; " " &amp; LEFT($AV$3, 4)), 0 ), 'Raw Data'!$H:$H, "Non*", 'Raw Data'!$J:$J, "&lt;&gt;*tendanc*", 'Raw Data'!$J:$J, "&lt;&gt;*upport", 'Raw Data'!$O:$O,""&amp;'Raw Data'!$B$1,'Raw Data'!$D:$D,"&lt;&gt;*ithdr*",'Raw Data'!$D:$D,"&lt;&gt;*ancel*",'Raw Data'!$P:$P,"--")
+
COUNTIFS('Raw Data'!$AM:$AM,"&lt;=" &amp;DATE(LEFT($AV$3, 4), MONTH("1 " &amp; O$6 &amp; " " &amp; LEFT($AV$3, 4)) + 1, 0 ), 'Raw Data'!$AM:$AM,"&gt;" &amp;DATE(LEFT($AV$3, 4), MONTH("1 " &amp; O$6 &amp; " " &amp; LEFT($AV$3, 4)), 0 ), 'Raw Data'!$H:$H, "Non*", 'Raw Data'!$J:$J, "&lt;&gt;*tendanc*", 'Raw Data'!$J:$J, "&lt;&gt;*upport", 'Raw Data'!$P:$P,""&amp;'Raw Data'!$B$1,'Raw Data'!$D:$D,"&lt;&gt;*ithdr*",'Raw Data'!$D:$D,"&lt;&gt;*ancel*")</f>
        <v>0</v>
      </c>
      <c r="P29" s="40"/>
      <c r="Q29" s="40"/>
      <c r="R29" s="52"/>
      <c r="S29" s="122">
        <f>COUNTIFS('Raw Data'!$AM:$AM,"&lt;=" &amp;DATE(LEFT($AV$3, 4), MONTH("1 " &amp; S$6 &amp; " " &amp; LEFT($AV$3, 4)) + 1, 0 ), 'Raw Data'!$AM:$AM,"&gt;" &amp;DATE(LEFT($AV$3, 4), MONTH("1 " &amp; S$6 &amp; " " &amp; LEFT($AV$3, 4)), 0 ), 'Raw Data'!$H:$H, "Non*", 'Raw Data'!$J:$J, "&lt;&gt;*tendanc*", 'Raw Data'!$J:$J, "&lt;&gt;*upport", 'Raw Data'!$O:$O,""&amp;'Raw Data'!$B$1,'Raw Data'!$D:$D,"&lt;&gt;*ithdr*",'Raw Data'!$D:$D,"&lt;&gt;*ancel*",'Raw Data'!$P:$P,"--")
+
COUNTIFS('Raw Data'!$AM:$AM,"&lt;=" &amp;DATE(LEFT($AV$3, 4), MONTH("1 " &amp; S$6 &amp; " " &amp; LEFT($AV$3, 4)) + 1, 0 ), 'Raw Data'!$AM:$AM,"&gt;" &amp;DATE(LEFT($AV$3, 4), MONTH("1 " &amp; S$6 &amp; " " &amp; LEFT($AV$3, 4)), 0 ), 'Raw Data'!$H:$H, "Non*", 'Raw Data'!$J:$J, "&lt;&gt;*tendanc*", 'Raw Data'!$J:$J, "&lt;&gt;*upport", 'Raw Data'!$P:$P,""&amp;'Raw Data'!$B$1,'Raw Data'!$D:$D,"&lt;&gt;*ithdr*",'Raw Data'!$D:$D,"&lt;&gt;*ancel*")</f>
        <v>0</v>
      </c>
      <c r="T29" s="40"/>
      <c r="U29" s="40"/>
      <c r="V29" s="52"/>
      <c r="W29" s="122">
        <f>COUNTIFS('Raw Data'!$AM:$AM,"&lt;=" &amp;DATE(LEFT($AV$3, 4), MONTH("1 " &amp; W$6 &amp; " " &amp; LEFT($AV$3, 4)) + 1, 0 ), 'Raw Data'!$AM:$AM,"&gt;" &amp;DATE(LEFT($AV$3, 4), MONTH("1 " &amp; W$6 &amp; " " &amp; LEFT($AV$3, 4)), 0 ), 'Raw Data'!$H:$H, "Non*", 'Raw Data'!$J:$J, "&lt;&gt;*tendanc*", 'Raw Data'!$J:$J, "&lt;&gt;*upport", 'Raw Data'!$O:$O,""&amp;'Raw Data'!$B$1,'Raw Data'!$D:$D,"&lt;&gt;*ithdr*",'Raw Data'!$D:$D,"&lt;&gt;*ancel*",'Raw Data'!$P:$P,"--")
+
COUNTIFS('Raw Data'!$AM:$AM,"&lt;=" &amp;DATE(LEFT($AV$3, 4), MONTH("1 " &amp; W$6 &amp; " " &amp; LEFT($AV$3, 4)) + 1, 0 ), 'Raw Data'!$AM:$AM,"&gt;" &amp;DATE(LEFT($AV$3, 4), MONTH("1 " &amp; W$6 &amp; " " &amp; LEFT($AV$3, 4)), 0 ), 'Raw Data'!$H:$H, "Non*", 'Raw Data'!$J:$J, "&lt;&gt;*tendanc*", 'Raw Data'!$J:$J, "&lt;&gt;*upport", 'Raw Data'!$P:$P,""&amp;'Raw Data'!$B$1,'Raw Data'!$D:$D,"&lt;&gt;*ithdr*",'Raw Data'!$D:$D,"&lt;&gt;*ancel*")</f>
        <v>0</v>
      </c>
      <c r="X29" s="40"/>
      <c r="Y29" s="40"/>
      <c r="Z29" s="52"/>
      <c r="AA29" s="122">
        <f>COUNTIFS('Raw Data'!$AM:$AM,"&lt;=" &amp;DATE(LEFT($AV$3, 4), MONTH("1 " &amp; AA$6 &amp; " " &amp; LEFT($AV$3, 4)) + 1, 0 ), 'Raw Data'!$AM:$AM,"&gt;" &amp;DATE(LEFT($AV$3, 4), MONTH("1 " &amp; AA$6 &amp; " " &amp; LEFT($AV$3, 4)), 0 ), 'Raw Data'!$H:$H, "Non*", 'Raw Data'!$J:$J, "&lt;&gt;*tendanc*", 'Raw Data'!$J:$J, "&lt;&gt;*upport", 'Raw Data'!$O:$O,""&amp;'Raw Data'!$B$1,'Raw Data'!$D:$D,"&lt;&gt;*ithdr*",'Raw Data'!$D:$D,"&lt;&gt;*ancel*",'Raw Data'!$P:$P,"--")
+
COUNTIFS('Raw Data'!$AM:$AM,"&lt;=" &amp;DATE(LEFT($AV$3, 4), MONTH("1 " &amp; AA$6 &amp; " " &amp; LEFT($AV$3, 4)) + 1, 0 ), 'Raw Data'!$AM:$AM,"&gt;" &amp;DATE(LEFT($AV$3, 4), MONTH("1 " &amp; AA$6 &amp; " " &amp; LEFT($AV$3, 4)), 0 ), 'Raw Data'!$H:$H, "Non*", 'Raw Data'!$J:$J, "&lt;&gt;*tendanc*", 'Raw Data'!$J:$J, "&lt;&gt;*upport", 'Raw Data'!$P:$P,""&amp;'Raw Data'!$B$1,'Raw Data'!$D:$D,"&lt;&gt;*ithdr*",'Raw Data'!$D:$D,"&lt;&gt;*ancel*")</f>
        <v>0</v>
      </c>
      <c r="AB29" s="40"/>
      <c r="AC29" s="40"/>
      <c r="AD29" s="52"/>
      <c r="AE29" s="122">
        <f>COUNTIFS('Raw Data'!$AM:$AM,"&lt;=" &amp;DATE(LEFT($AV$3, 4), MONTH("1 " &amp; AE$6 &amp; " " &amp; LEFT($AV$3, 4)) + 1, 0 ), 'Raw Data'!$AM:$AM,"&gt;" &amp;DATE(LEFT($AV$3, 4), MONTH("1 " &amp; AE$6 &amp; " " &amp; LEFT($AV$3, 4)), 0 ), 'Raw Data'!$H:$H, "Non*", 'Raw Data'!$J:$J, "&lt;&gt;*tendanc*", 'Raw Data'!$J:$J, "&lt;&gt;*upport", 'Raw Data'!$O:$O,""&amp;'Raw Data'!$B$1,'Raw Data'!$D:$D,"&lt;&gt;*ithdr*",'Raw Data'!$D:$D,"&lt;&gt;*ancel*",'Raw Data'!$P:$P,"--")
+
COUNTIFS('Raw Data'!$AM:$AM,"&lt;=" &amp;DATE(LEFT($AV$3, 4), MONTH("1 " &amp; AE$6 &amp; " " &amp; LEFT($AV$3, 4)) + 1, 0 ), 'Raw Data'!$AM:$AM,"&gt;" &amp;DATE(LEFT($AV$3, 4), MONTH("1 " &amp; AE$6 &amp; " " &amp; LEFT($AV$3, 4)), 0 ), 'Raw Data'!$H:$H, "Non*", 'Raw Data'!$J:$J, "&lt;&gt;*tendanc*", 'Raw Data'!$J:$J, "&lt;&gt;*upport", 'Raw Data'!$P:$P,""&amp;'Raw Data'!$B$1,'Raw Data'!$D:$D,"&lt;&gt;*ithdr*",'Raw Data'!$D:$D,"&lt;&gt;*ancel*")</f>
        <v>0</v>
      </c>
      <c r="AF29" s="40"/>
      <c r="AG29" s="40"/>
      <c r="AH29" s="52"/>
      <c r="AI29" s="122">
        <f>COUNTIFS('Raw Data'!$AM:$AM,"&lt;=" &amp;DATE(LEFT($AV$3, 4), MONTH("1 " &amp; AI$6 &amp; " " &amp; LEFT($AV$3, 4)) + 1, 0 ), 'Raw Data'!$AM:$AM,"&gt;" &amp;DATE(LEFT($AV$3, 4), MONTH("1 " &amp; AI$6 &amp; " " &amp; LEFT($AV$3, 4)), 0 ), 'Raw Data'!$H:$H, "Non*", 'Raw Data'!$J:$J, "&lt;&gt;*tendanc*", 'Raw Data'!$J:$J, "&lt;&gt;*upport", 'Raw Data'!$O:$O,""&amp;'Raw Data'!$B$1,'Raw Data'!$D:$D,"&lt;&gt;*ithdr*",'Raw Data'!$D:$D,"&lt;&gt;*ancel*",'Raw Data'!$P:$P,"--")
+
COUNTIFS('Raw Data'!$AM:$AM,"&lt;=" &amp;DATE(LEFT($AV$3, 4), MONTH("1 " &amp; AI$6 &amp; " " &amp; LEFT($AV$3, 4)) + 1, 0 ), 'Raw Data'!$AM:$AM,"&gt;" &amp;DATE(LEFT($AV$3, 4), MONTH("1 " &amp; AI$6 &amp; " " &amp; LEFT($AV$3, 4)), 0 ), 'Raw Data'!$H:$H, "Non*", 'Raw Data'!$J:$J, "&lt;&gt;*tendanc*", 'Raw Data'!$J:$J, "&lt;&gt;*upport", 'Raw Data'!$P:$P,""&amp;'Raw Data'!$B$1,'Raw Data'!$D:$D,"&lt;&gt;*ithdr*",'Raw Data'!$D:$D,"&lt;&gt;*ancel*")</f>
        <v>0</v>
      </c>
      <c r="AJ29" s="40"/>
      <c r="AK29" s="40"/>
      <c r="AL29" s="52"/>
      <c r="AM29" s="122">
        <f>COUNTIFS('Raw Data'!$AM:$AM,"&lt;=" &amp;DATE(LEFT($AV$3, 4), MONTH("1 " &amp; AM$6 &amp; " " &amp; LEFT($AV$3, 4)) + 1, 0 ), 'Raw Data'!$AM:$AM,"&gt;" &amp;DATE(LEFT($AV$3, 4), MONTH("1 " &amp; AM$6 &amp; " " &amp; LEFT($AV$3, 4)), 0 ), 'Raw Data'!$H:$H, "Non*", 'Raw Data'!$J:$J, "&lt;&gt;*tendanc*", 'Raw Data'!$J:$J, "&lt;&gt;*upport", 'Raw Data'!$O:$O,""&amp;'Raw Data'!$B$1,'Raw Data'!$D:$D,"&lt;&gt;*ithdr*",'Raw Data'!$D:$D,"&lt;&gt;*ancel*",'Raw Data'!$P:$P,"--")
+
COUNTIFS('Raw Data'!$AM:$AM,"&lt;=" &amp;DATE(LEFT($AV$3, 4), MONTH("1 " &amp; AM$6 &amp; " " &amp; LEFT($AV$3, 4)) + 1, 0 ), 'Raw Data'!$AM:$AM,"&gt;" &amp;DATE(LEFT($AV$3, 4), MONTH("1 " &amp; AM$6 &amp; " " &amp; LEFT($AV$3, 4)), 0 ), 'Raw Data'!$H:$H, "Non*", 'Raw Data'!$J:$J, "&lt;&gt;*tendanc*", 'Raw Data'!$J:$J, "&lt;&gt;*upport", 'Raw Data'!$P:$P,""&amp;'Raw Data'!$B$1,'Raw Data'!$D:$D,"&lt;&gt;*ithdr*",'Raw Data'!$D:$D,"&lt;&gt;*ancel*")</f>
        <v>0</v>
      </c>
      <c r="AN29" s="40"/>
      <c r="AO29" s="40"/>
      <c r="AP29" s="52"/>
      <c r="AQ29" s="122">
        <f>COUNTIFS('Raw Data'!$AM:$AM,"&lt;=" &amp;DATE(LEFT($AV$3, 4), MONTH("1 " &amp; AQ$6 &amp; " " &amp; LEFT($AV$3, 4)) + 1, 0 ), 'Raw Data'!$AM:$AM,"&gt;" &amp;DATE(LEFT($AV$3, 4), MONTH("1 " &amp; AQ$6 &amp; " " &amp; LEFT($AV$3, 4)), 0 ), 'Raw Data'!$H:$H, "Non*", 'Raw Data'!$J:$J, "&lt;&gt;*tendanc*", 'Raw Data'!$J:$J, "&lt;&gt;*upport", 'Raw Data'!$O:$O,""&amp;'Raw Data'!$B$1,'Raw Data'!$D:$D,"&lt;&gt;*ithdr*",'Raw Data'!$D:$D,"&lt;&gt;*ancel*",'Raw Data'!$P:$P,"--")
+
COUNTIFS('Raw Data'!$AM:$AM,"&lt;=" &amp;DATE(LEFT($AV$3, 4), MONTH("1 " &amp; AQ$6 &amp; " " &amp; LEFT($AV$3, 4)) + 1, 0 ), 'Raw Data'!$AM:$AM,"&gt;" &amp;DATE(LEFT($AV$3, 4), MONTH("1 " &amp; AQ$6 &amp; " " &amp; LEFT($AV$3, 4)), 0 ), 'Raw Data'!$H:$H, "Non*", 'Raw Data'!$J:$J, "&lt;&gt;*tendanc*", 'Raw Data'!$J:$J, "&lt;&gt;*upport", 'Raw Data'!$P:$P,""&amp;'Raw Data'!$B$1,'Raw Data'!$D:$D,"&lt;&gt;*ithdr*",'Raw Data'!$D:$D,"&lt;&gt;*ancel*")</f>
        <v>0</v>
      </c>
      <c r="AR29" s="40"/>
      <c r="AS29" s="40"/>
      <c r="AT29" s="52"/>
      <c r="AU29" s="122">
        <f>COUNTIFS('Raw Data'!$AM:$AM,"&lt;=" &amp;DATE(MID($AV$3, 15, 4), MONTH("1 " &amp; AU$6 &amp; " " &amp; MID($AV$3, 15, 4)) + 1, 0 ), 'Raw Data'!$AM:$AM,"&gt;" &amp;DATE(MID($AV$3, 15, 4), MONTH("1 " &amp; AU$6 &amp; " " &amp; MID($AV$3, 15, 4)), 0 ), 'Raw Data'!$H:$H, "Non*", 'Raw Data'!$J:$J, "&lt;&gt;*tendance", 'Raw Data'!$J:$J, "&lt;&gt;*upport", 'Raw Data'!$O:$O,""&amp;'Raw Data'!$B$1,'Raw Data'!$D:$D,"&lt;&gt;*ithdr*",'Raw Data'!$D:$D,"&lt;&gt;*ancel*",'Raw Data'!$P:$P,"--")
+
COUNTIFS('Raw Data'!$AM:$AM,"&lt;=" &amp;DATE(MID($AV$3, 15, 4), MONTH("1 " &amp; AU$6 &amp; " " &amp; MID($AV$3, 15, 4)) + 1, 0 ), 'Raw Data'!$AM:$AM,"&gt;" &amp;DATE(MID($AV$3, 15, 4), MONTH("1 " &amp; AU$6 &amp; " " &amp; MID($AV$3, 15, 4)), 0 ), 'Raw Data'!$H:$H, "Non*", 'Raw Data'!$J:$J, "&lt;&gt;*tendance", 'Raw Data'!$J:$J, "&lt;&gt;*upport", 'Raw Data'!$P:$P,""&amp;'Raw Data'!$B$1,'Raw Data'!$D:$D,"&lt;&gt;*ithdr*",'Raw Data'!$D:$D,"&lt;&gt;*ancel*")</f>
        <v>0</v>
      </c>
      <c r="AV29" s="40"/>
      <c r="AW29" s="40"/>
      <c r="AX29" s="52"/>
      <c r="AY29" s="122">
        <f>COUNTIFS('Raw Data'!$AM:$AM,"&lt;=" &amp;DATE(MID($AV$3, 15, 4), MONTH("1 " &amp; AY$6 &amp; " " &amp; MID($AV$3, 15, 4)) + 1, 0 ), 'Raw Data'!$AM:$AM,"&gt;" &amp;DATE(MID($AV$3, 15, 4), MONTH("1 " &amp; AY$6 &amp; " " &amp; MID($AV$3, 15, 4)), 0 ), 'Raw Data'!$H:$H, "Non*", 'Raw Data'!$J:$J, "&lt;&gt;*tendance", 'Raw Data'!$J:$J, "&lt;&gt;*upport", 'Raw Data'!$O:$O,""&amp;'Raw Data'!$B$1,'Raw Data'!$D:$D,"&lt;&gt;*ithdr*",'Raw Data'!$D:$D,"&lt;&gt;*ancel*",'Raw Data'!$P:$P,"--")
+
COUNTIFS('Raw Data'!$AM:$AM,"&lt;=" &amp;DATE(MID($AV$3, 15, 4), MONTH("1 " &amp; AY$6 &amp; " " &amp; MID($AV$3, 15, 4)) + 1, 0 ), 'Raw Data'!$AM:$AM,"&gt;" &amp;DATE(MID($AV$3, 15, 4), MONTH("1 " &amp; AY$6 &amp; " " &amp; MID($AV$3, 15, 4)), 0 ), 'Raw Data'!$H:$H, "Non*", 'Raw Data'!$J:$J, "&lt;&gt;*tendance", 'Raw Data'!$J:$J, "&lt;&gt;*upport", 'Raw Data'!$P:$P,""&amp;'Raw Data'!$B$1,'Raw Data'!$D:$D,"&lt;&gt;*ithdr*",'Raw Data'!$D:$D,"&lt;&gt;*ancel*")</f>
        <v>0</v>
      </c>
      <c r="AZ29" s="40"/>
      <c r="BA29" s="40"/>
      <c r="BB29" s="52"/>
      <c r="BC29" s="122">
        <f>COUNTIFS('Raw Data'!$AM:$AM,"&lt;=" &amp;DATE(MID($AV$3, 15, 4), MONTH("1 " &amp; BC$6 &amp; " " &amp; MID($AV$3, 15, 4)) + 1, 0 ), 'Raw Data'!$AM:$AM,"&gt;" &amp;DATE(MID($AV$3, 15, 4), MONTH("1 " &amp; BC$6 &amp; " " &amp; MID($AV$3, 15, 4)), 0 ), 'Raw Data'!$H:$H, "Non*", 'Raw Data'!$J:$J, "&lt;&gt;*tendance", 'Raw Data'!$J:$J, "&lt;&gt;*upport", 'Raw Data'!$O:$O,""&amp;'Raw Data'!$B$1,'Raw Data'!$D:$D,"&lt;&gt;*ithdr*",'Raw Data'!$D:$D,"&lt;&gt;*ancel*",'Raw Data'!$P:$P,"--")
+
COUNTIFS('Raw Data'!$AM:$AM,"&lt;=" &amp;DATE(MID($AV$3, 15, 4), MONTH("1 " &amp; BC$6 &amp; " " &amp; MID($AV$3, 15, 4)) + 1, 0 ), 'Raw Data'!$AM:$AM,"&gt;" &amp;DATE(MID($AV$3, 15, 4), MONTH("1 " &amp; BC$6 &amp; " " &amp; MID($AV$3, 15, 4)), 0 ), 'Raw Data'!$H:$H, "Non*", 'Raw Data'!$J:$J, "&lt;&gt;*tendance", 'Raw Data'!$J:$J, "&lt;&gt;*upport", 'Raw Data'!$P:$P,""&amp;'Raw Data'!$B$1,'Raw Data'!$D:$D,"&lt;&gt;*ithdr*",'Raw Data'!$D:$D,"&lt;&gt;*ancel*")</f>
        <v>0</v>
      </c>
      <c r="BD29" s="40"/>
      <c r="BE29" s="40"/>
      <c r="BF29" s="52"/>
    </row>
    <row r="30" ht="12.75" customHeight="1">
      <c r="A30" s="110" t="s">
        <v>254</v>
      </c>
      <c r="B30" s="40"/>
      <c r="C30" s="40"/>
      <c r="D30" s="40"/>
      <c r="E30" s="40"/>
      <c r="F30" s="40"/>
      <c r="G30" s="40"/>
      <c r="H30" s="40"/>
      <c r="I30" s="40"/>
      <c r="J30" s="52"/>
      <c r="K30" s="122">
        <f>COUNTIFS('Raw Data'!$AM:$AM,"&lt;=" &amp;DATE(LEFT($AV$3, 4), MONTH("1 " &amp; K$6 &amp; " " &amp; LEFT($AV$3, 4)) + 1, 0 ), 'Raw Data'!$AM:$AM,"&gt;" &amp;DATE(LEFT($AV$3, 4), MONTH("1 " &amp; K$6 &amp; " " &amp; LEFT($AV$3, 4)), 0 ), 'Raw Data'!$H:$H, "Non*", 'Raw Data'!$O:$O,""&amp;'Raw Data'!$B$1,'Raw Data'!$D:$D,"&lt;&gt;*ithdr*",'Raw Data'!$D:$D,"&lt;&gt;*ancel*",'Raw Data'!$P:$P,"--", 'Raw Data'!$AW:$AW,"Completed Early")
+
COUNTIFS('Raw Data'!$AM:$AM,"&lt;=" &amp;DATE(LEFT($AV$3, 4), MONTH("1 " &amp; K$6 &amp; " " &amp; LEFT($AV$3, 4)) + 1, 0 ), 'Raw Data'!$AM:$AM,"&gt;" &amp;DATE(LEFT($AV$3, 4), MONTH("1 " &amp; K$6 &amp; " " &amp; LEFT($AV$3, 4)), 0 ), 'Raw Data'!$H:$H, "Non*", 'Raw Data'!$P:$P,""&amp;'Raw Data'!$B$1,'Raw Data'!$D:$D,"&lt;&gt;*ithdr*",'Raw Data'!$D:$D,"&lt;&gt;*ancel*", 'Raw Data'!$AW:$AW,"Completed Early")</f>
        <v>0</v>
      </c>
      <c r="L30" s="40"/>
      <c r="M30" s="40"/>
      <c r="N30" s="52"/>
      <c r="O30" s="122">
        <f>COUNTIFS('Raw Data'!$AM:$AM,"&lt;=" &amp;DATE(LEFT($AV$3, 4), MONTH("1 " &amp; O$6 &amp; " " &amp; LEFT($AV$3, 4)) + 1, 0 ), 'Raw Data'!$AM:$AM,"&gt;" &amp;DATE(LEFT($AV$3, 4), MONTH("1 " &amp; O$6 &amp; " " &amp; LEFT($AV$3, 4)), 0 ), 'Raw Data'!$H:$H, "Non*", 'Raw Data'!$O:$O,""&amp;'Raw Data'!$B$1,'Raw Data'!$D:$D,"&lt;&gt;*ithdr*",'Raw Data'!$D:$D,"&lt;&gt;*ancel*",'Raw Data'!$P:$P,"--", 'Raw Data'!$AW:$AW,"Completed Early")
+
COUNTIFS('Raw Data'!$AM:$AM,"&lt;=" &amp;DATE(LEFT($AV$3, 4), MONTH("1 " &amp; O$6 &amp; " " &amp; LEFT($AV$3, 4)) + 1, 0 ), 'Raw Data'!$AM:$AM,"&gt;" &amp;DATE(LEFT($AV$3, 4), MONTH("1 " &amp; O$6 &amp; " " &amp; LEFT($AV$3, 4)), 0 ), 'Raw Data'!$H:$H, "Non*", 'Raw Data'!$P:$P,""&amp;'Raw Data'!$B$1,'Raw Data'!$D:$D,"&lt;&gt;*ithdr*",'Raw Data'!$D:$D,"&lt;&gt;*ancel*", 'Raw Data'!$AW:$AW,"Completed Early")</f>
        <v>0</v>
      </c>
      <c r="P30" s="40"/>
      <c r="Q30" s="40"/>
      <c r="R30" s="52"/>
      <c r="S30" s="122">
        <f>COUNTIFS('Raw Data'!$AM:$AM,"&lt;=" &amp;DATE(LEFT($AV$3, 4), MONTH("1 " &amp; S$6 &amp; " " &amp; LEFT($AV$3, 4)) + 1, 0 ), 'Raw Data'!$AM:$AM,"&gt;" &amp;DATE(LEFT($AV$3, 4), MONTH("1 " &amp; S$6 &amp; " " &amp; LEFT($AV$3, 4)), 0 ), 'Raw Data'!$H:$H, "Non*", 'Raw Data'!$O:$O,""&amp;'Raw Data'!$B$1,'Raw Data'!$D:$D,"&lt;&gt;*ithdr*",'Raw Data'!$D:$D,"&lt;&gt;*ancel*",'Raw Data'!$P:$P,"--", 'Raw Data'!$AW:$AW,"Completed Early")
+
COUNTIFS('Raw Data'!$AM:$AM,"&lt;=" &amp;DATE(LEFT($AV$3, 4), MONTH("1 " &amp; S$6 &amp; " " &amp; LEFT($AV$3, 4)) + 1, 0 ), 'Raw Data'!$AM:$AM,"&gt;" &amp;DATE(LEFT($AV$3, 4), MONTH("1 " &amp; S$6 &amp; " " &amp; LEFT($AV$3, 4)), 0 ), 'Raw Data'!$H:$H, "Non*", 'Raw Data'!$P:$P,""&amp;'Raw Data'!$B$1,'Raw Data'!$D:$D,"&lt;&gt;*ithdr*",'Raw Data'!$D:$D,"&lt;&gt;*ancel*", 'Raw Data'!$AW:$AW,"Completed Early")</f>
        <v>0</v>
      </c>
      <c r="T30" s="40"/>
      <c r="U30" s="40"/>
      <c r="V30" s="52"/>
      <c r="W30" s="122">
        <f>COUNTIFS('Raw Data'!$AM:$AM,"&lt;=" &amp;DATE(LEFT($AV$3, 4), MONTH("1 " &amp; W$6 &amp; " " &amp; LEFT($AV$3, 4)) + 1, 0 ), 'Raw Data'!$AM:$AM,"&gt;" &amp;DATE(LEFT($AV$3, 4), MONTH("1 " &amp; W$6 &amp; " " &amp; LEFT($AV$3, 4)), 0 ), 'Raw Data'!$H:$H, "Non*", 'Raw Data'!$O:$O,""&amp;'Raw Data'!$B$1,'Raw Data'!$D:$D,"&lt;&gt;*ithdr*",'Raw Data'!$D:$D,"&lt;&gt;*ancel*",'Raw Data'!$P:$P,"--", 'Raw Data'!$AW:$AW,"Completed Early")
+
COUNTIFS('Raw Data'!$AM:$AM,"&lt;=" &amp;DATE(LEFT($AV$3, 4), MONTH("1 " &amp; W$6 &amp; " " &amp; LEFT($AV$3, 4)) + 1, 0 ), 'Raw Data'!$AM:$AM,"&gt;" &amp;DATE(LEFT($AV$3, 4), MONTH("1 " &amp; W$6 &amp; " " &amp; LEFT($AV$3, 4)), 0 ), 'Raw Data'!$H:$H, "Non*", 'Raw Data'!$P:$P,""&amp;'Raw Data'!$B$1,'Raw Data'!$D:$D,"&lt;&gt;*ithdr*",'Raw Data'!$D:$D,"&lt;&gt;*ancel*", 'Raw Data'!$AW:$AW,"Completed Early")</f>
        <v>0</v>
      </c>
      <c r="X30" s="40"/>
      <c r="Y30" s="40"/>
      <c r="Z30" s="52"/>
      <c r="AA30" s="122">
        <f>COUNTIFS('Raw Data'!$AM:$AM,"&lt;=" &amp;DATE(LEFT($AV$3, 4), MONTH("1 " &amp; AA$6 &amp; " " &amp; LEFT($AV$3, 4)) + 1, 0 ), 'Raw Data'!$AM:$AM,"&gt;" &amp;DATE(LEFT($AV$3, 4), MONTH("1 " &amp; AA$6 &amp; " " &amp; LEFT($AV$3, 4)), 0 ), 'Raw Data'!$H:$H, "Non*", 'Raw Data'!$O:$O,""&amp;'Raw Data'!$B$1,'Raw Data'!$D:$D,"&lt;&gt;*ithdr*",'Raw Data'!$D:$D,"&lt;&gt;*ancel*",'Raw Data'!$P:$P,"--", 'Raw Data'!$AW:$AW,"Completed Early")
+
COUNTIFS('Raw Data'!$AM:$AM,"&lt;=" &amp;DATE(LEFT($AV$3, 4), MONTH("1 " &amp; AA$6 &amp; " " &amp; LEFT($AV$3, 4)) + 1, 0 ), 'Raw Data'!$AM:$AM,"&gt;" &amp;DATE(LEFT($AV$3, 4), MONTH("1 " &amp; AA$6 &amp; " " &amp; LEFT($AV$3, 4)), 0 ), 'Raw Data'!$H:$H, "Non*", 'Raw Data'!$P:$P,""&amp;'Raw Data'!$B$1,'Raw Data'!$D:$D,"&lt;&gt;*ithdr*",'Raw Data'!$D:$D,"&lt;&gt;*ancel*", 'Raw Data'!$AW:$AW,"Completed Early")</f>
        <v>0</v>
      </c>
      <c r="AB30" s="40"/>
      <c r="AC30" s="40"/>
      <c r="AD30" s="52"/>
      <c r="AE30" s="122">
        <f>COUNTIFS('Raw Data'!$AM:$AM,"&lt;=" &amp;DATE(LEFT($AV$3, 4), MONTH("1 " &amp; AE$6 &amp; " " &amp; LEFT($AV$3, 4)) + 1, 0 ), 'Raw Data'!$AM:$AM,"&gt;" &amp;DATE(LEFT($AV$3, 4), MONTH("1 " &amp; AE$6 &amp; " " &amp; LEFT($AV$3, 4)), 0 ), 'Raw Data'!$H:$H, "Non*", 'Raw Data'!$O:$O,""&amp;'Raw Data'!$B$1,'Raw Data'!$D:$D,"&lt;&gt;*ithdr*",'Raw Data'!$D:$D,"&lt;&gt;*ancel*",'Raw Data'!$P:$P,"--", 'Raw Data'!$AW:$AW,"Completed Early")
+
COUNTIFS('Raw Data'!$AM:$AM,"&lt;=" &amp;DATE(LEFT($AV$3, 4), MONTH("1 " &amp; AE$6 &amp; " " &amp; LEFT($AV$3, 4)) + 1, 0 ), 'Raw Data'!$AM:$AM,"&gt;" &amp;DATE(LEFT($AV$3, 4), MONTH("1 " &amp; AE$6 &amp; " " &amp; LEFT($AV$3, 4)), 0 ), 'Raw Data'!$H:$H, "Non*", 'Raw Data'!$P:$P,""&amp;'Raw Data'!$B$1,'Raw Data'!$D:$D,"&lt;&gt;*ithdr*",'Raw Data'!$D:$D,"&lt;&gt;*ancel*", 'Raw Data'!$AW:$AW,"Completed Early")</f>
        <v>0</v>
      </c>
      <c r="AF30" s="40"/>
      <c r="AG30" s="40"/>
      <c r="AH30" s="52"/>
      <c r="AI30" s="122">
        <f>COUNTIFS('Raw Data'!$AM:$AM,"&lt;=" &amp;DATE(LEFT($AV$3, 4), MONTH("1 " &amp; AI$6 &amp; " " &amp; LEFT($AV$3, 4)) + 1, 0 ), 'Raw Data'!$AM:$AM,"&gt;" &amp;DATE(LEFT($AV$3, 4), MONTH("1 " &amp; AI$6 &amp; " " &amp; LEFT($AV$3, 4)), 0 ), 'Raw Data'!$H:$H, "Non*", 'Raw Data'!$O:$O,""&amp;'Raw Data'!$B$1,'Raw Data'!$D:$D,"&lt;&gt;*ithdr*",'Raw Data'!$D:$D,"&lt;&gt;*ancel*",'Raw Data'!$P:$P,"--", 'Raw Data'!$AW:$AW,"Completed Early")
+
COUNTIFS('Raw Data'!$AM:$AM,"&lt;=" &amp;DATE(LEFT($AV$3, 4), MONTH("1 " &amp; AI$6 &amp; " " &amp; LEFT($AV$3, 4)) + 1, 0 ), 'Raw Data'!$AM:$AM,"&gt;" &amp;DATE(LEFT($AV$3, 4), MONTH("1 " &amp; AI$6 &amp; " " &amp; LEFT($AV$3, 4)), 0 ), 'Raw Data'!$H:$H, "Non*", 'Raw Data'!$P:$P,""&amp;'Raw Data'!$B$1,'Raw Data'!$D:$D,"&lt;&gt;*ithdr*",'Raw Data'!$D:$D,"&lt;&gt;*ancel*", 'Raw Data'!$AW:$AW,"Completed Early")</f>
        <v>0</v>
      </c>
      <c r="AJ30" s="40"/>
      <c r="AK30" s="40"/>
      <c r="AL30" s="52"/>
      <c r="AM30" s="122">
        <f>COUNTIFS('Raw Data'!$AM:$AM,"&lt;=" &amp;DATE(LEFT($AV$3, 4), MONTH("1 " &amp; AM$6 &amp; " " &amp; LEFT($AV$3, 4)) + 1, 0 ), 'Raw Data'!$AM:$AM,"&gt;" &amp;DATE(LEFT($AV$3, 4), MONTH("1 " &amp; AM$6 &amp; " " &amp; LEFT($AV$3, 4)), 0 ), 'Raw Data'!$H:$H, "Non*", 'Raw Data'!$O:$O,""&amp;'Raw Data'!$B$1,'Raw Data'!$D:$D,"&lt;&gt;*ithdr*",'Raw Data'!$D:$D,"&lt;&gt;*ancel*",'Raw Data'!$P:$P,"--", 'Raw Data'!$AW:$AW,"Completed Early")
+
COUNTIFS('Raw Data'!$AM:$AM,"&lt;=" &amp;DATE(LEFT($AV$3, 4), MONTH("1 " &amp; AM$6 &amp; " " &amp; LEFT($AV$3, 4)) + 1, 0 ), 'Raw Data'!$AM:$AM,"&gt;" &amp;DATE(LEFT($AV$3, 4), MONTH("1 " &amp; AM$6 &amp; " " &amp; LEFT($AV$3, 4)), 0 ), 'Raw Data'!$H:$H, "Non*", 'Raw Data'!$P:$P,""&amp;'Raw Data'!$B$1,'Raw Data'!$D:$D,"&lt;&gt;*ithdr*",'Raw Data'!$D:$D,"&lt;&gt;*ancel*", 'Raw Data'!$AW:$AW,"Completed Early")</f>
        <v>0</v>
      </c>
      <c r="AN30" s="40"/>
      <c r="AO30" s="40"/>
      <c r="AP30" s="52"/>
      <c r="AQ30" s="122">
        <f>COUNTIFS('Raw Data'!$AM:$AM,"&lt;=" &amp;DATE(LEFT($AV$3, 4), MONTH("1 " &amp; AQ$6 &amp; " " &amp; LEFT($AV$3, 4)) + 1, 0 ), 'Raw Data'!$AM:$AM,"&gt;" &amp;DATE(LEFT($AV$3, 4), MONTH("1 " &amp; AQ$6 &amp; " " &amp; LEFT($AV$3, 4)), 0 ), 'Raw Data'!$H:$H, "Non*", 'Raw Data'!$O:$O,""&amp;'Raw Data'!$B$1,'Raw Data'!$D:$D,"&lt;&gt;*ithdr*",'Raw Data'!$D:$D,"&lt;&gt;*ancel*",'Raw Data'!$P:$P,"--", 'Raw Data'!$AW:$AW,"Completed Early")
+
COUNTIFS('Raw Data'!$AM:$AM,"&lt;=" &amp;DATE(LEFT($AV$3, 4), MONTH("1 " &amp; AQ$6 &amp; " " &amp; LEFT($AV$3, 4)) + 1, 0 ), 'Raw Data'!$AM:$AM,"&gt;" &amp;DATE(LEFT($AV$3, 4), MONTH("1 " &amp; AQ$6 &amp; " " &amp; LEFT($AV$3, 4)), 0 ), 'Raw Data'!$H:$H, "Non*", 'Raw Data'!$P:$P,""&amp;'Raw Data'!$B$1,'Raw Data'!$D:$D,"&lt;&gt;*ithdr*",'Raw Data'!$D:$D,"&lt;&gt;*ancel*", 'Raw Data'!$AW:$AW,"Completed Early")</f>
        <v>0</v>
      </c>
      <c r="AR30" s="40"/>
      <c r="AS30" s="40"/>
      <c r="AT30" s="52"/>
      <c r="AU30" s="122">
        <f>COUNTIFS('Raw Data'!$AM:$AM,"&lt;=" &amp;DATE(MID($AV$3, 15, 4), MONTH("1 " &amp; AU$6 &amp; " " &amp; MID($AV$3, 15, 4)) + 1, 0 ), 'Raw Data'!$AM:$AM,"&gt;" &amp;DATE(MID($AV$3, 15, 4), MONTH("1 " &amp; AU$6 &amp; " " &amp; MID($AV$3, 15, 4)), 0 ), 'Raw Data'!$H:$H, "Non*", 'Raw Data'!$O:$O,""&amp;'Raw Data'!$B$1,'Raw Data'!$D:$D,"&lt;&gt;*ithdr*",'Raw Data'!$D:$D,"&lt;&gt;*ancel*",'Raw Data'!$P:$P,"--", 'Raw Data'!$AW:$AW,"Completed Early")
+
COUNTIFS('Raw Data'!$AM:$AM,"&lt;=" &amp;DATE(MID($AV$3, 15, 4), MONTH("1 " &amp; AU$6 &amp; " " &amp; MID($AV$3, 15, 4)) + 1, 0 ), 'Raw Data'!$AM:$AM,"&gt;" &amp;DATE(MID($AV$3, 15, 4), MONTH("1 " &amp; AU$6 &amp; " " &amp; MID($AV$3, 15, 4)), 0 ), 'Raw Data'!$H:$H, "Non*", 'Raw Data'!$P:$P,""&amp;'Raw Data'!$B$1,'Raw Data'!$D:$D,"&lt;&gt;*ithdr*",'Raw Data'!$D:$D,"&lt;&gt;*ancel*", 'Raw Data'!$AW:$AW,"Completed Early")</f>
        <v>0</v>
      </c>
      <c r="AV30" s="40"/>
      <c r="AW30" s="40"/>
      <c r="AX30" s="52"/>
      <c r="AY30" s="122">
        <f>COUNTIFS('Raw Data'!$AM:$AM,"&lt;=" &amp;DATE(MID($AV$3, 15, 4), MONTH("1 " &amp; AY$6 &amp; " " &amp; MID($AV$3, 15, 4)) + 1, 0 ), 'Raw Data'!$AM:$AM,"&gt;" &amp;DATE(MID($AV$3, 15, 4), MONTH("1 " &amp; AY$6 &amp; " " &amp; MID($AV$3, 15, 4)), 0 ), 'Raw Data'!$H:$H, "Non*", 'Raw Data'!$O:$O,""&amp;'Raw Data'!$B$1,'Raw Data'!$D:$D,"&lt;&gt;*ithdr*",'Raw Data'!$D:$D,"&lt;&gt;*ancel*",'Raw Data'!$P:$P,"--", 'Raw Data'!$AW:$AW,"Completed Early")
+
COUNTIFS('Raw Data'!$AM:$AM,"&lt;=" &amp;DATE(MID($AV$3, 15, 4), MONTH("1 " &amp; AY$6 &amp; " " &amp; MID($AV$3, 15, 4)) + 1, 0 ), 'Raw Data'!$AM:$AM,"&gt;" &amp;DATE(MID($AV$3, 15, 4), MONTH("1 " &amp; AY$6 &amp; " " &amp; MID($AV$3, 15, 4)), 0 ), 'Raw Data'!$H:$H, "Non*", 'Raw Data'!$P:$P,""&amp;'Raw Data'!$B$1,'Raw Data'!$D:$D,"&lt;&gt;*ithdr*",'Raw Data'!$D:$D,"&lt;&gt;*ancel*", 'Raw Data'!$AW:$AW,"Completed Early")</f>
        <v>0</v>
      </c>
      <c r="AZ30" s="40"/>
      <c r="BA30" s="40"/>
      <c r="BB30" s="52"/>
      <c r="BC30" s="122">
        <f>COUNTIFS('Raw Data'!$AM:$AM,"&lt;=" &amp;DATE(MID($AV$3, 15, 4), MONTH("1 " &amp; BC$6 &amp; " " &amp; MID($AV$3, 15, 4)) + 1, 0 ), 'Raw Data'!$AM:$AM,"&gt;" &amp;DATE(MID($AV$3, 15, 4), MONTH("1 " &amp; BC$6 &amp; " " &amp; MID($AV$3, 15, 4)), 0 ), 'Raw Data'!$H:$H, "Non*", 'Raw Data'!$O:$O,""&amp;'Raw Data'!$B$1,'Raw Data'!$D:$D,"&lt;&gt;*ithdr*",'Raw Data'!$D:$D,"&lt;&gt;*ancel*",'Raw Data'!$P:$P,"--", 'Raw Data'!$AW:$AW,"Completed Early")
+
COUNTIFS('Raw Data'!$AM:$AM,"&lt;=" &amp;DATE(MID($AV$3, 15, 4), MONTH("1 " &amp; BC$6 &amp; " " &amp; MID($AV$3, 15, 4)) + 1, 0 ), 'Raw Data'!$AM:$AM,"&gt;" &amp;DATE(MID($AV$3, 15, 4), MONTH("1 " &amp; BC$6 &amp; " " &amp; MID($AV$3, 15, 4)), 0 ), 'Raw Data'!$H:$H, "Non*", 'Raw Data'!$P:$P,""&amp;'Raw Data'!$B$1,'Raw Data'!$D:$D,"&lt;&gt;*ithdr*",'Raw Data'!$D:$D,"&lt;&gt;*ancel*", 'Raw Data'!$AW:$AW,"Completed Early")</f>
        <v>0</v>
      </c>
      <c r="BD30" s="40"/>
      <c r="BE30" s="40"/>
      <c r="BF30" s="52"/>
    </row>
    <row r="31" ht="12.75" customHeight="1">
      <c r="A31" s="126" t="s">
        <v>256</v>
      </c>
      <c r="B31" s="40"/>
      <c r="C31" s="40"/>
      <c r="D31" s="40"/>
      <c r="E31" s="40"/>
      <c r="F31" s="40"/>
      <c r="G31" s="40"/>
      <c r="H31" s="40"/>
      <c r="I31" s="40"/>
      <c r="J31" s="52"/>
      <c r="K31" s="157">
        <f>COUNTIFS('Raw Data'!$AM:$AM,"&lt;=" &amp;DATE(LEFT($AV$3, 4), MONTH("1 " &amp; K$6 &amp; " " &amp; LEFT($AV$3, 4)) + 1, 0 ), 'Raw Data'!$AM:$AM,"&gt;" &amp;DATE(LEFT($AV$3, 4), MONTH("1 " &amp; K$6 &amp; " " &amp; LEFT($AV$3, 4)), 0 ), 'Raw Data'!$H:$H, "Non*", 'Raw Data'!$O:$O,""&amp;'Raw Data'!$B$1,'Raw Data'!$D:$D,"&lt;&gt;*ithdr*",'Raw Data'!$D:$D,"&lt;&gt;*ancel*",'Raw Data'!$P:$P,"--", 'Raw Data'!$AW:$AW,"Completed Early", 'Raw Data'!$J:$J,"&lt;&gt;*ttendanc*", 'Raw Data'!$J:$J,"&lt;&gt;*uppor*", 'Raw Data'!$J:$J,"&lt;&gt;--")
+
COUNTIFS('Raw Data'!$AM:$AM,"&lt;=" &amp;DATE(LEFT($AV$3, 4), MONTH("1 " &amp; K$6 &amp; " " &amp; LEFT($AV$3, 4)) + 1, 0 ), 'Raw Data'!$AM:$AM,"&gt;" &amp;DATE(LEFT($AV$3, 4), MONTH("1 " &amp; K$6 &amp; " " &amp; LEFT($AV$3, 4)), 0 ), 'Raw Data'!$H:$H, "Non*", 'Raw Data'!$P:$P,""&amp;'Raw Data'!$B$1,'Raw Data'!$D:$D,"&lt;&gt;*ithdr*",'Raw Data'!$D:$D,"&lt;&gt;*ancel*", 'Raw Data'!$AW:$AW,"Completed Early", 'Raw Data'!$J:$J,"&lt;&gt;*ttendanc*", 'Raw Data'!$J:$J,"&lt;&gt;*uppor*", 'Raw Data'!$J:$J,"&lt;&gt;--")</f>
        <v>0</v>
      </c>
      <c r="L31" s="40"/>
      <c r="M31" s="40"/>
      <c r="N31" s="52"/>
      <c r="O31" s="157">
        <f>COUNTIFS('Raw Data'!$AM:$AM,"&lt;=" &amp;DATE(LEFT($AV$3, 4), MONTH("1 " &amp; O$6 &amp; " " &amp; LEFT($AV$3, 4)) + 1, 0 ), 'Raw Data'!$AM:$AM,"&gt;" &amp;DATE(LEFT($AV$3, 4), MONTH("1 " &amp; O$6 &amp; " " &amp; LEFT($AV$3, 4)), 0 ), 'Raw Data'!$H:$H, "Non*", 'Raw Data'!$O:$O,""&amp;'Raw Data'!$B$1,'Raw Data'!$D:$D,"&lt;&gt;*ithdr*",'Raw Data'!$D:$D,"&lt;&gt;*ancel*",'Raw Data'!$P:$P,"--", 'Raw Data'!$AW:$AW,"Completed Early", 'Raw Data'!$J:$J,"&lt;&gt;*ttendanc*", 'Raw Data'!$J:$J,"&lt;&gt;*uppor*", 'Raw Data'!$J:$J,"&lt;&gt;--")
+
COUNTIFS('Raw Data'!$AM:$AM,"&lt;=" &amp;DATE(LEFT($AV$3, 4), MONTH("1 " &amp; O$6 &amp; " " &amp; LEFT($AV$3, 4)) + 1, 0 ), 'Raw Data'!$AM:$AM,"&gt;" &amp;DATE(LEFT($AV$3, 4), MONTH("1 " &amp; O$6 &amp; " " &amp; LEFT($AV$3, 4)), 0 ), 'Raw Data'!$H:$H, "Non*", 'Raw Data'!$P:$P,""&amp;'Raw Data'!$B$1,'Raw Data'!$D:$D,"&lt;&gt;*ithdr*",'Raw Data'!$D:$D,"&lt;&gt;*ancel*", 'Raw Data'!$AW:$AW,"Completed Early", 'Raw Data'!$J:$J,"&lt;&gt;*ttendanc*", 'Raw Data'!$J:$J,"&lt;&gt;*uppor*", 'Raw Data'!$J:$J,"&lt;&gt;--")</f>
        <v>0</v>
      </c>
      <c r="P31" s="40"/>
      <c r="Q31" s="40"/>
      <c r="R31" s="52"/>
      <c r="S31" s="157">
        <f>COUNTIFS('Raw Data'!$AM:$AM,"&lt;=" &amp;DATE(LEFT($AV$3, 4), MONTH("1 " &amp; S$6 &amp; " " &amp; LEFT($AV$3, 4)) + 1, 0 ), 'Raw Data'!$AM:$AM,"&gt;" &amp;DATE(LEFT($AV$3, 4), MONTH("1 " &amp; S$6 &amp; " " &amp; LEFT($AV$3, 4)), 0 ), 'Raw Data'!$H:$H, "Non*", 'Raw Data'!$O:$O,""&amp;'Raw Data'!$B$1,'Raw Data'!$D:$D,"&lt;&gt;*ithdr*",'Raw Data'!$D:$D,"&lt;&gt;*ancel*",'Raw Data'!$P:$P,"--", 'Raw Data'!$AW:$AW,"Completed Early", 'Raw Data'!$J:$J,"&lt;&gt;*ttendanc*", 'Raw Data'!$J:$J,"&lt;&gt;*uppor*", 'Raw Data'!$J:$J,"&lt;&gt;--")
+
COUNTIFS('Raw Data'!$AM:$AM,"&lt;=" &amp;DATE(LEFT($AV$3, 4), MONTH("1 " &amp; S$6 &amp; " " &amp; LEFT($AV$3, 4)) + 1, 0 ), 'Raw Data'!$AM:$AM,"&gt;" &amp;DATE(LEFT($AV$3, 4), MONTH("1 " &amp; S$6 &amp; " " &amp; LEFT($AV$3, 4)), 0 ), 'Raw Data'!$H:$H, "Non*", 'Raw Data'!$P:$P,""&amp;'Raw Data'!$B$1,'Raw Data'!$D:$D,"&lt;&gt;*ithdr*",'Raw Data'!$D:$D,"&lt;&gt;*ancel*", 'Raw Data'!$AW:$AW,"Completed Early", 'Raw Data'!$J:$J,"&lt;&gt;*ttendanc*", 'Raw Data'!$J:$J,"&lt;&gt;*uppor*", 'Raw Data'!$J:$J,"&lt;&gt;--")</f>
        <v>0</v>
      </c>
      <c r="T31" s="40"/>
      <c r="U31" s="40"/>
      <c r="V31" s="52"/>
      <c r="W31" s="157">
        <f>COUNTIFS('Raw Data'!$AM:$AM,"&lt;=" &amp;DATE(LEFT($AV$3, 4), MONTH("1 " &amp; W$6 &amp; " " &amp; LEFT($AV$3, 4)) + 1, 0 ), 'Raw Data'!$AM:$AM,"&gt;" &amp;DATE(LEFT($AV$3, 4), MONTH("1 " &amp; W$6 &amp; " " &amp; LEFT($AV$3, 4)), 0 ), 'Raw Data'!$H:$H, "Non*", 'Raw Data'!$O:$O,""&amp;'Raw Data'!$B$1,'Raw Data'!$D:$D,"&lt;&gt;*ithdr*",'Raw Data'!$D:$D,"&lt;&gt;*ancel*",'Raw Data'!$P:$P,"--", 'Raw Data'!$AW:$AW,"Completed Early", 'Raw Data'!$J:$J,"&lt;&gt;*ttendanc*", 'Raw Data'!$J:$J,"&lt;&gt;*uppor*", 'Raw Data'!$J:$J,"&lt;&gt;--")
+
COUNTIFS('Raw Data'!$AM:$AM,"&lt;=" &amp;DATE(LEFT($AV$3, 4), MONTH("1 " &amp; W$6 &amp; " " &amp; LEFT($AV$3, 4)) + 1, 0 ), 'Raw Data'!$AM:$AM,"&gt;" &amp;DATE(LEFT($AV$3, 4), MONTH("1 " &amp; W$6 &amp; " " &amp; LEFT($AV$3, 4)), 0 ), 'Raw Data'!$H:$H, "Non*", 'Raw Data'!$P:$P,""&amp;'Raw Data'!$B$1,'Raw Data'!$D:$D,"&lt;&gt;*ithdr*",'Raw Data'!$D:$D,"&lt;&gt;*ancel*", 'Raw Data'!$AW:$AW,"Completed Early", 'Raw Data'!$J:$J,"&lt;&gt;*ttendanc*", 'Raw Data'!$J:$J,"&lt;&gt;*uppor*", 'Raw Data'!$J:$J,"&lt;&gt;--")</f>
        <v>0</v>
      </c>
      <c r="X31" s="40"/>
      <c r="Y31" s="40"/>
      <c r="Z31" s="52"/>
      <c r="AA31" s="15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Data'!$J:$J,"&lt;&gt;*ttendanc*", 'Raw Data'!$J:$J,"&lt;&gt;*uppor*", 'Raw Data'!$J:$J,"&lt;&gt;--")
+
COUNTIFS('Raw Data'!$AM:$AM,"&lt;=" &amp;DATE(LEFT($AV$3, 4), MONTH("1 " &amp; AA$6 &amp; " " &amp; LEFT($AV$3, 4)) + 1, 0 ), 'Raw Data'!$AM:$AM,"&gt;" &amp;DATE(LEFT($AV$3, 4), MONTH("1 " &amp; AA$6 &amp; " " &amp; LEFT($AV$3, 4)), 0 ), 'Raw Data'!$H:$H, "Non*", 'Raw Data'!$P:$P,""&amp;'Raw Data'!$B$1,'Raw Data'!$D:$D,"&lt;&gt;*ithdr*",'Raw Data'!$D:$D,"&lt;&gt;*ancel*", 'Raw Data'!$AW:$AW,"Completed Early", 'Raw Data'!$J:$J,"&lt;&gt;*ttendanc*", 'Raw Data'!$J:$J,"&lt;&gt;*uppor*", 'Raw Data'!$J:$J,"&lt;&gt;--")</f>
        <v>0</v>
      </c>
      <c r="AB31" s="40"/>
      <c r="AC31" s="40"/>
      <c r="AD31" s="52"/>
      <c r="AE31" s="15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Data'!$J:$J,"&lt;&gt;*ttendanc*", 'Raw Data'!$J:$J,"&lt;&gt;*uppor*", 'Raw Data'!$J:$J,"&lt;&gt;--")
+
COUNTIFS('Raw Data'!$AM:$AM,"&lt;=" &amp;DATE(LEFT($AV$3, 4), MONTH("1 " &amp; AE$6 &amp; " " &amp; LEFT($AV$3, 4)) + 1, 0 ), 'Raw Data'!$AM:$AM,"&gt;" &amp;DATE(LEFT($AV$3, 4), MONTH("1 " &amp; AE$6 &amp; " " &amp; LEFT($AV$3, 4)), 0 ), 'Raw Data'!$H:$H, "Non*", 'Raw Data'!$P:$P,""&amp;'Raw Data'!$B$1,'Raw Data'!$D:$D,"&lt;&gt;*ithdr*",'Raw Data'!$D:$D,"&lt;&gt;*ancel*", 'Raw Data'!$AW:$AW,"Completed Early", 'Raw Data'!$J:$J,"&lt;&gt;*ttendanc*", 'Raw Data'!$J:$J,"&lt;&gt;*uppor*", 'Raw Data'!$J:$J,"&lt;&gt;--")</f>
        <v>0</v>
      </c>
      <c r="AF31" s="40"/>
      <c r="AG31" s="40"/>
      <c r="AH31" s="52"/>
      <c r="AI31" s="15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Data'!$J:$J,"&lt;&gt;*ttendanc*", 'Raw Data'!$J:$J,"&lt;&gt;*uppor*", 'Raw Data'!$J:$J,"&lt;&gt;--")
+
COUNTIFS('Raw Data'!$AM:$AM,"&lt;=" &amp;DATE(LEFT($AV$3, 4), MONTH("1 " &amp; AI$6 &amp; " " &amp; LEFT($AV$3, 4)) + 1, 0 ), 'Raw Data'!$AM:$AM,"&gt;" &amp;DATE(LEFT($AV$3, 4), MONTH("1 " &amp; AI$6 &amp; " " &amp; LEFT($AV$3, 4)), 0 ), 'Raw Data'!$H:$H, "Non*", 'Raw Data'!$P:$P,""&amp;'Raw Data'!$B$1,'Raw Data'!$D:$D,"&lt;&gt;*ithdr*",'Raw Data'!$D:$D,"&lt;&gt;*ancel*", 'Raw Data'!$AW:$AW,"Completed Early", 'Raw Data'!$J:$J,"&lt;&gt;*ttendanc*", 'Raw Data'!$J:$J,"&lt;&gt;*uppor*", 'Raw Data'!$J:$J,"&lt;&gt;--")</f>
        <v>0</v>
      </c>
      <c r="AJ31" s="40"/>
      <c r="AK31" s="40"/>
      <c r="AL31" s="52"/>
      <c r="AM31" s="15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Data'!$J:$J,"&lt;&gt;*ttendanc*", 'Raw Data'!$J:$J,"&lt;&gt;*uppor*", 'Raw Data'!$J:$J,"&lt;&gt;--")
+
COUNTIFS('Raw Data'!$AM:$AM,"&lt;=" &amp;DATE(LEFT($AV$3, 4), MONTH("1 " &amp; AM$6 &amp; " " &amp; LEFT($AV$3, 4)) + 1, 0 ), 'Raw Data'!$AM:$AM,"&gt;" &amp;DATE(LEFT($AV$3, 4), MONTH("1 " &amp; AM$6 &amp; " " &amp; LEFT($AV$3, 4)), 0 ), 'Raw Data'!$H:$H, "Non*", 'Raw Data'!$P:$P,""&amp;'Raw Data'!$B$1,'Raw Data'!$D:$D,"&lt;&gt;*ithdr*",'Raw Data'!$D:$D,"&lt;&gt;*ancel*", 'Raw Data'!$AW:$AW,"Completed Early", 'Raw Data'!$J:$J,"&lt;&gt;*ttendanc*", 'Raw Data'!$J:$J,"&lt;&gt;*uppor*", 'Raw Data'!$J:$J,"&lt;&gt;--")</f>
        <v>0</v>
      </c>
      <c r="AN31" s="40"/>
      <c r="AO31" s="40"/>
      <c r="AP31" s="52"/>
      <c r="AQ31" s="15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Data'!$J:$J,"&lt;&gt;*ttendanc*", 'Raw Data'!$J:$J,"&lt;&gt;*uppor*", 'Raw Data'!$J:$J,"&lt;&gt;--")
+
COUNTIFS('Raw Data'!$AM:$AM,"&lt;=" &amp;DATE(LEFT($AV$3, 4), MONTH("1 " &amp; AQ$6 &amp; " " &amp; LEFT($AV$3, 4)) + 1, 0 ), 'Raw Data'!$AM:$AM,"&gt;" &amp;DATE(LEFT($AV$3, 4), MONTH("1 " &amp; AQ$6 &amp; " " &amp; LEFT($AV$3, 4)), 0 ), 'Raw Data'!$H:$H, "Non*", 'Raw Data'!$P:$P,""&amp;'Raw Data'!$B$1,'Raw Data'!$D:$D,"&lt;&gt;*ithdr*",'Raw Data'!$D:$D,"&lt;&gt;*ancel*", 'Raw Data'!$AW:$AW,"Completed Early", 'Raw Data'!$J:$J,"&lt;&gt;*ttendanc*", 'Raw Data'!$J:$J,"&lt;&gt;*uppor*", 'Raw Data'!$J:$J,"&lt;&gt;--")</f>
        <v>0</v>
      </c>
      <c r="AR31" s="40"/>
      <c r="AS31" s="40"/>
      <c r="AT31" s="52"/>
      <c r="AU31" s="15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Data'!$J:$J,"&lt;&gt;*ttendanc*", 'Raw Data'!$J:$J,"&lt;&gt;*uppor*", 'Raw Data'!$J:$J,"&lt;&gt;--")
+
COUNTIFS('Raw Data'!$AM:$AM,"&lt;=" &amp;DATE(MID($AV$3, 15, 4), MONTH("1 " &amp; AU$6 &amp; " " &amp; MID($AV$3, 15, 4)) + 1, 0 ), 'Raw Data'!$AM:$AM,"&gt;" &amp;DATE(MID($AV$3, 15, 4), MONTH("1 " &amp; AU$6 &amp; " " &amp; MID($AV$3, 15, 4)), 0 ), 'Raw Data'!$H:$H, "Non*", 'Raw Data'!$P:$P,""&amp;'Raw Data'!$B$1,'Raw Data'!$D:$D,"&lt;&gt;*ithdr*",'Raw Data'!$D:$D,"&lt;&gt;*ancel*", 'Raw Data'!$AW:$AW,"Completed Early", 'Raw Data'!$J:$J,"&lt;&gt;*ttendanc*", 'Raw Data'!$J:$J,"&lt;&gt;*uppor*", 'Raw Data'!$J:$J,"&lt;&gt;--")</f>
        <v>0</v>
      </c>
      <c r="AV31" s="40"/>
      <c r="AW31" s="40"/>
      <c r="AX31" s="52"/>
      <c r="AY31" s="15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Data'!$J:$J,"&lt;&gt;*ttendanc*", 'Raw Data'!$J:$J,"&lt;&gt;*uppor*", 'Raw Data'!$J:$J,"&lt;&gt;--")
+
COUNTIFS('Raw Data'!$AM:$AM,"&lt;=" &amp;DATE(MID($AV$3, 15, 4), MONTH("1 " &amp; AY$6 &amp; " " &amp; MID($AV$3, 15, 4)) + 1, 0 ), 'Raw Data'!$AM:$AM,"&gt;" &amp;DATE(MID($AV$3, 15, 4), MONTH("1 " &amp; AY$6 &amp; " " &amp; MID($AV$3, 15, 4)), 0 ), 'Raw Data'!$H:$H, "Non*", 'Raw Data'!$P:$P,""&amp;'Raw Data'!$B$1,'Raw Data'!$D:$D,"&lt;&gt;*ithdr*",'Raw Data'!$D:$D,"&lt;&gt;*ancel*", 'Raw Data'!$AW:$AW,"Completed Early", 'Raw Data'!$J:$J,"&lt;&gt;*ttendanc*", 'Raw Data'!$J:$J,"&lt;&gt;*uppor*", 'Raw Data'!$J:$J,"&lt;&gt;--")</f>
        <v>0</v>
      </c>
      <c r="AZ31" s="40"/>
      <c r="BA31" s="40"/>
      <c r="BB31" s="52"/>
      <c r="BC31" s="15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Data'!$J:$J,"&lt;&gt;*ttendanc*", 'Raw Data'!$J:$J,"&lt;&gt;*uppor*", 'Raw Data'!$J:$J,"&lt;&gt;--")
+
COUNTIFS('Raw Data'!$AM:$AM,"&lt;=" &amp;DATE(MID($AV$3, 15, 4), MONTH("1 " &amp; BC$6 &amp; " " &amp; MID($AV$3, 15, 4)) + 1, 0 ), 'Raw Data'!$AM:$AM,"&gt;" &amp;DATE(MID($AV$3, 15, 4), MONTH("1 " &amp; BC$6 &amp; " " &amp; MID($AV$3, 15, 4)), 0 ), 'Raw Data'!$H:$H, "Non*", 'Raw Data'!$P:$P,""&amp;'Raw Data'!$B$1,'Raw Data'!$D:$D,"&lt;&gt;*ithdr*",'Raw Data'!$D:$D,"&lt;&gt;*ancel*", 'Raw Data'!$AW:$AW,"Completed Early", 'Raw Data'!$J:$J,"&lt;&gt;*ttendanc*", 'Raw Data'!$J:$J,"&lt;&gt;*uppor*", 'Raw Data'!$J:$J,"&lt;&gt;--")</f>
        <v>0</v>
      </c>
      <c r="BD31" s="40"/>
      <c r="BE31" s="40"/>
      <c r="BF31" s="52"/>
    </row>
    <row r="32" ht="12.75" customHeight="1">
      <c r="A32" s="126" t="s">
        <v>258</v>
      </c>
      <c r="B32" s="40"/>
      <c r="C32" s="40"/>
      <c r="D32" s="40"/>
      <c r="E32" s="40"/>
      <c r="F32" s="40"/>
      <c r="G32" s="40"/>
      <c r="H32" s="40"/>
      <c r="I32" s="40"/>
      <c r="J32" s="52"/>
      <c r="K32" s="157">
        <f>COUNTIFS('Raw Data'!$AM:$AM,"&lt;=" &amp;DATE(LEFT($AV$3, 4), MONTH("1 " &amp; K$6 &amp; " " &amp; LEFT($AV$3, 4)) + 1, 0 ), 'Raw Data'!$AM:$AM,"&gt;" &amp;DATE(LEFT($AV$3, 4), MONTH("1 " &amp; K$6 &amp; " " &amp; LEFT($AV$3, 4)), 0 ), 'Raw Data'!$H:$H, "Non*", 'Raw Data'!$O:$O,""&amp;'Raw Data'!$B$1,'Raw Data'!$D:$D,"&lt;&gt;*ithdr*",'Raw Data'!$D:$D,"&lt;&gt;*ancel*",'Raw Data'!$P:$P,"--", 'Raw Data'!$AW:$AW,"Completed Early", 'Raw Data'!$J:$J,"*ttendanc*")
+
COUNTIFS('Raw Data'!$AM:$AM,"&lt;=" &amp;DATE(LEFT($AV$3, 4), MONTH("1 " &amp; K$6 &amp; " " &amp; LEFT($AV$3, 4)) + 1, 0 ), 'Raw Data'!$AM:$AM,"&gt;" &amp;DATE(LEFT($AV$3, 4), MONTH("1 " &amp; K$6 &amp; " " &amp; LEFT($AV$3, 4)), 0 ), 'Raw Data'!$H:$H, "Non*", 'Raw Data'!$O:$O,""&amp;'Raw Data'!$B$1,'Raw Data'!$D:$D,"&lt;&gt;*ithdr*",'Raw Data'!$D:$D,"&lt;&gt;*ancel*",'Raw Data'!$P:$P,"--", 'Raw Data'!$AW:$AW,"Completed Early", 'Raw Data'!$J:$J,"*uppor*")
+
COUNTIFS('Raw Data'!$AM:$AM,"&lt;=" &amp;DATE(LEFT($AV$3, 4), MONTH("1 " &amp; K$6 &amp; " " &amp; LEFT($AV$3, 4)) + 1, 0 ), 'Raw Data'!$AM:$AM,"&gt;" &amp;DATE(LEFT($AV$3, 4), MONTH("1 " &amp; K$6 &amp; " " &amp; LEFT($AV$3, 4)), 0 ), 'Raw Data'!$H:$H, "Non*", 'Raw Data'!$P:$P,""&amp;'Raw Data'!$B$1,'Raw Data'!$D:$D,"&lt;&gt;*ithdr*",'Raw Data'!$D:$D,"&lt;&gt;*ancel*", 'Raw Data'!$AW:$AW,"Completed Early", 'Raw Data'!$J:$J,"*ttendanc*")
+
COUNTIFS('Raw Data'!$AM:$AM,"&lt;=" &amp;DATE(LEFT($AV$3, 4), MONTH("1 " &amp; K$6 &amp; " " &amp; LEFT($AV$3, 4)) + 1, 0 ), 'Raw Data'!$AM:$AM,"&gt;" &amp;DATE(LEFT($AV$3, 4), MONTH("1 " &amp; K$6 &amp; " " &amp; LEFT($AV$3, 4)), 0 ), 'Raw Data'!$H:$H, "Non*", 'Raw Data'!$P:$P,""&amp;'Raw Data'!$B$1,'Raw Data'!$D:$D,"&lt;&gt;*ithdr*",'Raw Data'!$D:$D,"&lt;&gt;*ancel*", 'Raw Data'!$AW:$AW,"Completed Early", 'Raw Data'!$J:$J,"*uppor*")</f>
        <v>0</v>
      </c>
      <c r="L32" s="40"/>
      <c r="M32" s="40"/>
      <c r="N32" s="52"/>
      <c r="O32" s="157">
        <f>COUNTIFS('Raw Data'!$AM:$AM,"&lt;=" &amp;DATE(LEFT($AV$3, 4), MONTH("1 " &amp; O$6 &amp; " " &amp; LEFT($AV$3, 4)) + 1, 0 ), 'Raw Data'!$AM:$AM,"&gt;" &amp;DATE(LEFT($AV$3, 4), MONTH("1 " &amp; O$6 &amp; " " &amp; LEFT($AV$3, 4)), 0 ), 'Raw Data'!$H:$H, "Non*", 'Raw Data'!$O:$O,""&amp;'Raw Data'!$B$1,'Raw Data'!$D:$D,"&lt;&gt;*ithdr*",'Raw Data'!$D:$D,"&lt;&gt;*ancel*",'Raw Data'!$P:$P,"--", 'Raw Data'!$AW:$AW,"Completed Early", 'Raw Data'!$J:$J,"*ttendanc*")
+
COUNTIFS('Raw Data'!$AM:$AM,"&lt;=" &amp;DATE(LEFT($AV$3, 4), MONTH("1 " &amp; O$6 &amp; " " &amp; LEFT($AV$3, 4)) + 1, 0 ), 'Raw Data'!$AM:$AM,"&gt;" &amp;DATE(LEFT($AV$3, 4), MONTH("1 " &amp; O$6 &amp; " " &amp; LEFT($AV$3, 4)), 0 ), 'Raw Data'!$H:$H, "Non*", 'Raw Data'!$O:$O,""&amp;'Raw Data'!$B$1,'Raw Data'!$D:$D,"&lt;&gt;*ithdr*",'Raw Data'!$D:$D,"&lt;&gt;*ancel*",'Raw Data'!$P:$P,"--", 'Raw Data'!$AW:$AW,"Completed Early", 'Raw Data'!$J:$J,"*uppor*")
+
COUNTIFS('Raw Data'!$AM:$AM,"&lt;=" &amp;DATE(LEFT($AV$3, 4), MONTH("1 " &amp; O$6 &amp; " " &amp; LEFT($AV$3, 4)) + 1, 0 ), 'Raw Data'!$AM:$AM,"&gt;" &amp;DATE(LEFT($AV$3, 4), MONTH("1 " &amp; O$6 &amp; " " &amp; LEFT($AV$3, 4)), 0 ), 'Raw Data'!$H:$H, "Non*", 'Raw Data'!$P:$P,""&amp;'Raw Data'!$B$1,'Raw Data'!$D:$D,"&lt;&gt;*ithdr*",'Raw Data'!$D:$D,"&lt;&gt;*ancel*", 'Raw Data'!$AW:$AW,"Completed Early", 'Raw Data'!$J:$J,"*ttendanc*")
+
COUNTIFS('Raw Data'!$AM:$AM,"&lt;=" &amp;DATE(LEFT($AV$3, 4), MONTH("1 " &amp; O$6 &amp; " " &amp; LEFT($AV$3, 4)) + 1, 0 ), 'Raw Data'!$AM:$AM,"&gt;" &amp;DATE(LEFT($AV$3, 4), MONTH("1 " &amp; O$6 &amp; " " &amp; LEFT($AV$3, 4)), 0 ), 'Raw Data'!$H:$H, "Non*", 'Raw Data'!$P:$P,""&amp;'Raw Data'!$B$1,'Raw Data'!$D:$D,"&lt;&gt;*ithdr*",'Raw Data'!$D:$D,"&lt;&gt;*ancel*", 'Raw Data'!$AW:$AW,"Completed Early", 'Raw Data'!$J:$J,"*uppor*")</f>
        <v>0</v>
      </c>
      <c r="P32" s="40"/>
      <c r="Q32" s="40"/>
      <c r="R32" s="52"/>
      <c r="S32" s="157">
        <f>COUNTIFS('Raw Data'!$AM:$AM,"&lt;=" &amp;DATE(LEFT($AV$3, 4), MONTH("1 " &amp; S$6 &amp; " " &amp; LEFT($AV$3, 4)) + 1, 0 ), 'Raw Data'!$AM:$AM,"&gt;" &amp;DATE(LEFT($AV$3, 4), MONTH("1 " &amp; S$6 &amp; " " &amp; LEFT($AV$3, 4)), 0 ), 'Raw Data'!$H:$H, "Non*", 'Raw Data'!$O:$O,""&amp;'Raw Data'!$B$1,'Raw Data'!$D:$D,"&lt;&gt;*ithdr*",'Raw Data'!$D:$D,"&lt;&gt;*ancel*",'Raw Data'!$P:$P,"--", 'Raw Data'!$AW:$AW,"Completed Early", 'Raw Data'!$J:$J,"*ttendanc*")
+
COUNTIFS('Raw Data'!$AM:$AM,"&lt;=" &amp;DATE(LEFT($AV$3, 4), MONTH("1 " &amp; S$6 &amp; " " &amp; LEFT($AV$3, 4)) + 1, 0 ), 'Raw Data'!$AM:$AM,"&gt;" &amp;DATE(LEFT($AV$3, 4), MONTH("1 " &amp; S$6 &amp; " " &amp; LEFT($AV$3, 4)), 0 ), 'Raw Data'!$H:$H, "Non*", 'Raw Data'!$O:$O,""&amp;'Raw Data'!$B$1,'Raw Data'!$D:$D,"&lt;&gt;*ithdr*",'Raw Data'!$D:$D,"&lt;&gt;*ancel*",'Raw Data'!$P:$P,"--", 'Raw Data'!$AW:$AW,"Completed Early", 'Raw Data'!$J:$J,"*uppor*")
+
COUNTIFS('Raw Data'!$AM:$AM,"&lt;=" &amp;DATE(LEFT($AV$3, 4), MONTH("1 " &amp; S$6 &amp; " " &amp; LEFT($AV$3, 4)) + 1, 0 ), 'Raw Data'!$AM:$AM,"&gt;" &amp;DATE(LEFT($AV$3, 4), MONTH("1 " &amp; S$6 &amp; " " &amp; LEFT($AV$3, 4)), 0 ), 'Raw Data'!$H:$H, "Non*", 'Raw Data'!$P:$P,""&amp;'Raw Data'!$B$1,'Raw Data'!$D:$D,"&lt;&gt;*ithdr*",'Raw Data'!$D:$D,"&lt;&gt;*ancel*", 'Raw Data'!$AW:$AW,"Completed Early", 'Raw Data'!$J:$J,"*ttendanc*")
+
COUNTIFS('Raw Data'!$AM:$AM,"&lt;=" &amp;DATE(LEFT($AV$3, 4), MONTH("1 " &amp; S$6 &amp; " " &amp; LEFT($AV$3, 4)) + 1, 0 ), 'Raw Data'!$AM:$AM,"&gt;" &amp;DATE(LEFT($AV$3, 4), MONTH("1 " &amp; S$6 &amp; " " &amp; LEFT($AV$3, 4)), 0 ), 'Raw Data'!$H:$H, "Non*", 'Raw Data'!$P:$P,""&amp;'Raw Data'!$B$1,'Raw Data'!$D:$D,"&lt;&gt;*ithdr*",'Raw Data'!$D:$D,"&lt;&gt;*ancel*", 'Raw Data'!$AW:$AW,"Completed Early", 'Raw Data'!$J:$J,"*uppor*")</f>
        <v>0</v>
      </c>
      <c r="T32" s="40"/>
      <c r="U32" s="40"/>
      <c r="V32" s="52"/>
      <c r="W32" s="157">
        <f>COUNTIFS('Raw Data'!$AM:$AM,"&lt;=" &amp;DATE(LEFT($AV$3, 4), MONTH("1 " &amp; W$6 &amp; " " &amp; LEFT($AV$3, 4)) + 1, 0 ), 'Raw Data'!$AM:$AM,"&gt;" &amp;DATE(LEFT($AV$3, 4), MONTH("1 " &amp; W$6 &amp; " " &amp; LEFT($AV$3, 4)), 0 ), 'Raw Data'!$H:$H, "Non*", 'Raw Data'!$O:$O,""&amp;'Raw Data'!$B$1,'Raw Data'!$D:$D,"&lt;&gt;*ithdr*",'Raw Data'!$D:$D,"&lt;&gt;*ancel*",'Raw Data'!$P:$P,"--", 'Raw Data'!$AW:$AW,"Completed Early", 'Raw Data'!$J:$J,"*ttendanc*")
+
COUNTIFS('Raw Data'!$AM:$AM,"&lt;=" &amp;DATE(LEFT($AV$3, 4), MONTH("1 " &amp; W$6 &amp; " " &amp; LEFT($AV$3, 4)) + 1, 0 ), 'Raw Data'!$AM:$AM,"&gt;" &amp;DATE(LEFT($AV$3, 4), MONTH("1 " &amp; W$6 &amp; " " &amp; LEFT($AV$3, 4)), 0 ), 'Raw Data'!$H:$H, "Non*", 'Raw Data'!$O:$O,""&amp;'Raw Data'!$B$1,'Raw Data'!$D:$D,"&lt;&gt;*ithdr*",'Raw Data'!$D:$D,"&lt;&gt;*ancel*",'Raw Data'!$P:$P,"--", 'Raw Data'!$AW:$AW,"Completed Early", 'Raw Data'!$J:$J,"*uppor*")
+
COUNTIFS('Raw Data'!$AM:$AM,"&lt;=" &amp;DATE(LEFT($AV$3, 4), MONTH("1 " &amp; W$6 &amp; " " &amp; LEFT($AV$3, 4)) + 1, 0 ), 'Raw Data'!$AM:$AM,"&gt;" &amp;DATE(LEFT($AV$3, 4), MONTH("1 " &amp; W$6 &amp; " " &amp; LEFT($AV$3, 4)), 0 ), 'Raw Data'!$H:$H, "Non*", 'Raw Data'!$P:$P,""&amp;'Raw Data'!$B$1,'Raw Data'!$D:$D,"&lt;&gt;*ithdr*",'Raw Data'!$D:$D,"&lt;&gt;*ancel*", 'Raw Data'!$AW:$AW,"Completed Early", 'Raw Data'!$J:$J,"*ttendanc*")
+
COUNTIFS('Raw Data'!$AM:$AM,"&lt;=" &amp;DATE(LEFT($AV$3, 4), MONTH("1 " &amp; W$6 &amp; " " &amp; LEFT($AV$3, 4)) + 1, 0 ), 'Raw Data'!$AM:$AM,"&gt;" &amp;DATE(LEFT($AV$3, 4), MONTH("1 " &amp; W$6 &amp; " " &amp; LEFT($AV$3, 4)), 0 ), 'Raw Data'!$H:$H, "Non*", 'Raw Data'!$P:$P,""&amp;'Raw Data'!$B$1,'Raw Data'!$D:$D,"&lt;&gt;*ithdr*",'Raw Data'!$D:$D,"&lt;&gt;*ancel*", 'Raw Data'!$AW:$AW,"Completed Early", 'Raw Data'!$J:$J,"*uppor*")</f>
        <v>0</v>
      </c>
      <c r="X32" s="40"/>
      <c r="Y32" s="40"/>
      <c r="Z32" s="52"/>
      <c r="AA32" s="157">
        <f>COUNTIFS('Raw Data'!$AM:$AM,"&lt;=" &amp;DATE(LEFT($AV$3, 4), MONTH("1 " &amp; AA$6 &amp; " " &amp; LEFT($AV$3, 4)) + 1, 0 ), 'Raw Data'!$AM:$AM,"&gt;" &amp;DATE(LEFT($AV$3, 4), MONTH("1 " &amp; AA$6 &amp; " " &amp; LEFT($AV$3, 4)), 0 ), 'Raw Data'!$H:$H, "Non*", 'Raw Data'!$O:$O,""&amp;'Raw Data'!$B$1,'Raw Data'!$D:$D,"&lt;&gt;*ithdr*",'Raw Data'!$D:$D,"&lt;&gt;*ancel*",'Raw Data'!$P:$P,"--", 'Raw Data'!$AW:$AW,"Completed Early", 'Raw Data'!$J:$J,"*ttendanc*")
+
COUNTIFS('Raw Data'!$AM:$AM,"&lt;=" &amp;DATE(LEFT($AV$3, 4), MONTH("1 " &amp; AA$6 &amp; " " &amp; LEFT($AV$3, 4)) + 1, 0 ), 'Raw Data'!$AM:$AM,"&gt;" &amp;DATE(LEFT($AV$3, 4), MONTH("1 " &amp; AA$6 &amp; " " &amp; LEFT($AV$3, 4)), 0 ), 'Raw Data'!$H:$H, "Non*", 'Raw Data'!$O:$O,""&amp;'Raw Data'!$B$1,'Raw Data'!$D:$D,"&lt;&gt;*ithdr*",'Raw Data'!$D:$D,"&lt;&gt;*ancel*",'Raw Data'!$P:$P,"--", 'Raw Data'!$AW:$AW,"Completed Early", 'Raw Data'!$J:$J,"*uppor*")
+
COUNTIFS('Raw Data'!$AM:$AM,"&lt;=" &amp;DATE(LEFT($AV$3, 4), MONTH("1 " &amp; AA$6 &amp; " " &amp; LEFT($AV$3, 4)) + 1, 0 ), 'Raw Data'!$AM:$AM,"&gt;" &amp;DATE(LEFT($AV$3, 4), MONTH("1 " &amp; AA$6 &amp; " " &amp; LEFT($AV$3, 4)), 0 ), 'Raw Data'!$H:$H, "Non*", 'Raw Data'!$P:$P,""&amp;'Raw Data'!$B$1,'Raw Data'!$D:$D,"&lt;&gt;*ithdr*",'Raw Data'!$D:$D,"&lt;&gt;*ancel*", 'Raw Data'!$AW:$AW,"Completed Early", 'Raw Data'!$J:$J,"*ttendanc*")
+
COUNTIFS('Raw Data'!$AM:$AM,"&lt;=" &amp;DATE(LEFT($AV$3, 4), MONTH("1 " &amp; AA$6 &amp; " " &amp; LEFT($AV$3, 4)) + 1, 0 ), 'Raw Data'!$AM:$AM,"&gt;" &amp;DATE(LEFT($AV$3, 4), MONTH("1 " &amp; AA$6 &amp; " " &amp; LEFT($AV$3, 4)), 0 ), 'Raw Data'!$H:$H, "Non*", 'Raw Data'!$P:$P,""&amp;'Raw Data'!$B$1,'Raw Data'!$D:$D,"&lt;&gt;*ithdr*",'Raw Data'!$D:$D,"&lt;&gt;*ancel*", 'Raw Data'!$AW:$AW,"Completed Early", 'Raw Data'!$J:$J,"*uppor*")</f>
        <v>0</v>
      </c>
      <c r="AB32" s="40"/>
      <c r="AC32" s="40"/>
      <c r="AD32" s="52"/>
      <c r="AE32" s="157">
        <f>COUNTIFS('Raw Data'!$AM:$AM,"&lt;=" &amp;DATE(LEFT($AV$3, 4), MONTH("1 " &amp; AE$6 &amp; " " &amp; LEFT($AV$3, 4)) + 1, 0 ), 'Raw Data'!$AM:$AM,"&gt;" &amp;DATE(LEFT($AV$3, 4), MONTH("1 " &amp; AE$6 &amp; " " &amp; LEFT($AV$3, 4)), 0 ), 'Raw Data'!$H:$H, "Non*", 'Raw Data'!$O:$O,""&amp;'Raw Data'!$B$1,'Raw Data'!$D:$D,"&lt;&gt;*ithdr*",'Raw Data'!$D:$D,"&lt;&gt;*ancel*",'Raw Data'!$P:$P,"--", 'Raw Data'!$AW:$AW,"Completed Early", 'Raw Data'!$J:$J,"*ttendanc*")
+
COUNTIFS('Raw Data'!$AM:$AM,"&lt;=" &amp;DATE(LEFT($AV$3, 4), MONTH("1 " &amp; AE$6 &amp; " " &amp; LEFT($AV$3, 4)) + 1, 0 ), 'Raw Data'!$AM:$AM,"&gt;" &amp;DATE(LEFT($AV$3, 4), MONTH("1 " &amp; AE$6 &amp; " " &amp; LEFT($AV$3, 4)), 0 ), 'Raw Data'!$H:$H, "Non*", 'Raw Data'!$O:$O,""&amp;'Raw Data'!$B$1,'Raw Data'!$D:$D,"&lt;&gt;*ithdr*",'Raw Data'!$D:$D,"&lt;&gt;*ancel*",'Raw Data'!$P:$P,"--", 'Raw Data'!$AW:$AW,"Completed Early", 'Raw Data'!$J:$J,"*uppor*")
+
COUNTIFS('Raw Data'!$AM:$AM,"&lt;=" &amp;DATE(LEFT($AV$3, 4), MONTH("1 " &amp; AE$6 &amp; " " &amp; LEFT($AV$3, 4)) + 1, 0 ), 'Raw Data'!$AM:$AM,"&gt;" &amp;DATE(LEFT($AV$3, 4), MONTH("1 " &amp; AE$6 &amp; " " &amp; LEFT($AV$3, 4)), 0 ), 'Raw Data'!$H:$H, "Non*", 'Raw Data'!$P:$P,""&amp;'Raw Data'!$B$1,'Raw Data'!$D:$D,"&lt;&gt;*ithdr*",'Raw Data'!$D:$D,"&lt;&gt;*ancel*", 'Raw Data'!$AW:$AW,"Completed Early", 'Raw Data'!$J:$J,"*ttendanc*")
+
COUNTIFS('Raw Data'!$AM:$AM,"&lt;=" &amp;DATE(LEFT($AV$3, 4), MONTH("1 " &amp; AE$6 &amp; " " &amp; LEFT($AV$3, 4)) + 1, 0 ), 'Raw Data'!$AM:$AM,"&gt;" &amp;DATE(LEFT($AV$3, 4), MONTH("1 " &amp; AE$6 &amp; " " &amp; LEFT($AV$3, 4)), 0 ), 'Raw Data'!$H:$H, "Non*", 'Raw Data'!$P:$P,""&amp;'Raw Data'!$B$1,'Raw Data'!$D:$D,"&lt;&gt;*ithdr*",'Raw Data'!$D:$D,"&lt;&gt;*ancel*", 'Raw Data'!$AW:$AW,"Completed Early", 'Raw Data'!$J:$J,"*uppor*")</f>
        <v>0</v>
      </c>
      <c r="AF32" s="40"/>
      <c r="AG32" s="40"/>
      <c r="AH32" s="52"/>
      <c r="AI32" s="157">
        <f>COUNTIFS('Raw Data'!$AM:$AM,"&lt;=" &amp;DATE(LEFT($AV$3, 4), MONTH("1 " &amp; AI$6 &amp; " " &amp; LEFT($AV$3, 4)) + 1, 0 ), 'Raw Data'!$AM:$AM,"&gt;" &amp;DATE(LEFT($AV$3, 4), MONTH("1 " &amp; AI$6 &amp; " " &amp; LEFT($AV$3, 4)), 0 ), 'Raw Data'!$H:$H, "Non*", 'Raw Data'!$O:$O,""&amp;'Raw Data'!$B$1,'Raw Data'!$D:$D,"&lt;&gt;*ithdr*",'Raw Data'!$D:$D,"&lt;&gt;*ancel*",'Raw Data'!$P:$P,"--", 'Raw Data'!$AW:$AW,"Completed Early", 'Raw Data'!$J:$J,"*ttendanc*")
+
COUNTIFS('Raw Data'!$AM:$AM,"&lt;=" &amp;DATE(LEFT($AV$3, 4), MONTH("1 " &amp; AI$6 &amp; " " &amp; LEFT($AV$3, 4)) + 1, 0 ), 'Raw Data'!$AM:$AM,"&gt;" &amp;DATE(LEFT($AV$3, 4), MONTH("1 " &amp; AI$6 &amp; " " &amp; LEFT($AV$3, 4)), 0 ), 'Raw Data'!$H:$H, "Non*", 'Raw Data'!$O:$O,""&amp;'Raw Data'!$B$1,'Raw Data'!$D:$D,"&lt;&gt;*ithdr*",'Raw Data'!$D:$D,"&lt;&gt;*ancel*",'Raw Data'!$P:$P,"--", 'Raw Data'!$AW:$AW,"Completed Early", 'Raw Data'!$J:$J,"*uppor*")
+
COUNTIFS('Raw Data'!$AM:$AM,"&lt;=" &amp;DATE(LEFT($AV$3, 4), MONTH("1 " &amp; AI$6 &amp; " " &amp; LEFT($AV$3, 4)) + 1, 0 ), 'Raw Data'!$AM:$AM,"&gt;" &amp;DATE(LEFT($AV$3, 4), MONTH("1 " &amp; AI$6 &amp; " " &amp; LEFT($AV$3, 4)), 0 ), 'Raw Data'!$H:$H, "Non*", 'Raw Data'!$P:$P,""&amp;'Raw Data'!$B$1,'Raw Data'!$D:$D,"&lt;&gt;*ithdr*",'Raw Data'!$D:$D,"&lt;&gt;*ancel*", 'Raw Data'!$AW:$AW,"Completed Early", 'Raw Data'!$J:$J,"*ttendanc*")
+
COUNTIFS('Raw Data'!$AM:$AM,"&lt;=" &amp;DATE(LEFT($AV$3, 4), MONTH("1 " &amp; AI$6 &amp; " " &amp; LEFT($AV$3, 4)) + 1, 0 ), 'Raw Data'!$AM:$AM,"&gt;" &amp;DATE(LEFT($AV$3, 4), MONTH("1 " &amp; AI$6 &amp; " " &amp; LEFT($AV$3, 4)), 0 ), 'Raw Data'!$H:$H, "Non*", 'Raw Data'!$P:$P,""&amp;'Raw Data'!$B$1,'Raw Data'!$D:$D,"&lt;&gt;*ithdr*",'Raw Data'!$D:$D,"&lt;&gt;*ancel*", 'Raw Data'!$AW:$AW,"Completed Early", 'Raw Data'!$J:$J,"*uppor*")</f>
        <v>0</v>
      </c>
      <c r="AJ32" s="40"/>
      <c r="AK32" s="40"/>
      <c r="AL32" s="52"/>
      <c r="AM32" s="157">
        <f>COUNTIFS('Raw Data'!$AM:$AM,"&lt;=" &amp;DATE(LEFT($AV$3, 4), MONTH("1 " &amp; AM$6 &amp; " " &amp; LEFT($AV$3, 4)) + 1, 0 ), 'Raw Data'!$AM:$AM,"&gt;" &amp;DATE(LEFT($AV$3, 4), MONTH("1 " &amp; AM$6 &amp; " " &amp; LEFT($AV$3, 4)), 0 ), 'Raw Data'!$H:$H, "Non*", 'Raw Data'!$O:$O,""&amp;'Raw Data'!$B$1,'Raw Data'!$D:$D,"&lt;&gt;*ithdr*",'Raw Data'!$D:$D,"&lt;&gt;*ancel*",'Raw Data'!$P:$P,"--", 'Raw Data'!$AW:$AW,"Completed Early", 'Raw Data'!$J:$J,"*ttendanc*")
+
COUNTIFS('Raw Data'!$AM:$AM,"&lt;=" &amp;DATE(LEFT($AV$3, 4), MONTH("1 " &amp; AM$6 &amp; " " &amp; LEFT($AV$3, 4)) + 1, 0 ), 'Raw Data'!$AM:$AM,"&gt;" &amp;DATE(LEFT($AV$3, 4), MONTH("1 " &amp; AM$6 &amp; " " &amp; LEFT($AV$3, 4)), 0 ), 'Raw Data'!$H:$H, "Non*", 'Raw Data'!$O:$O,""&amp;'Raw Data'!$B$1,'Raw Data'!$D:$D,"&lt;&gt;*ithdr*",'Raw Data'!$D:$D,"&lt;&gt;*ancel*",'Raw Data'!$P:$P,"--", 'Raw Data'!$AW:$AW,"Completed Early", 'Raw Data'!$J:$J,"*uppor*")
+
COUNTIFS('Raw Data'!$AM:$AM,"&lt;=" &amp;DATE(LEFT($AV$3, 4), MONTH("1 " &amp; AM$6 &amp; " " &amp; LEFT($AV$3, 4)) + 1, 0 ), 'Raw Data'!$AM:$AM,"&gt;" &amp;DATE(LEFT($AV$3, 4), MONTH("1 " &amp; AM$6 &amp; " " &amp; LEFT($AV$3, 4)), 0 ), 'Raw Data'!$H:$H, "Non*", 'Raw Data'!$P:$P,""&amp;'Raw Data'!$B$1,'Raw Data'!$D:$D,"&lt;&gt;*ithdr*",'Raw Data'!$D:$D,"&lt;&gt;*ancel*", 'Raw Data'!$AW:$AW,"Completed Early", 'Raw Data'!$J:$J,"*ttendanc*")
+
COUNTIFS('Raw Data'!$AM:$AM,"&lt;=" &amp;DATE(LEFT($AV$3, 4), MONTH("1 " &amp; AM$6 &amp; " " &amp; LEFT($AV$3, 4)) + 1, 0 ), 'Raw Data'!$AM:$AM,"&gt;" &amp;DATE(LEFT($AV$3, 4), MONTH("1 " &amp; AM$6 &amp; " " &amp; LEFT($AV$3, 4)), 0 ), 'Raw Data'!$H:$H, "Non*", 'Raw Data'!$P:$P,""&amp;'Raw Data'!$B$1,'Raw Data'!$D:$D,"&lt;&gt;*ithdr*",'Raw Data'!$D:$D,"&lt;&gt;*ancel*", 'Raw Data'!$AW:$AW,"Completed Early", 'Raw Data'!$J:$J,"*uppor*")</f>
        <v>0</v>
      </c>
      <c r="AN32" s="40"/>
      <c r="AO32" s="40"/>
      <c r="AP32" s="52"/>
      <c r="AQ32" s="157">
        <f>COUNTIFS('Raw Data'!$AM:$AM,"&lt;=" &amp;DATE(LEFT($AV$3, 4), MONTH("1 " &amp; AQ$6 &amp; " " &amp; LEFT($AV$3, 4)) + 1, 0 ), 'Raw Data'!$AM:$AM,"&gt;" &amp;DATE(LEFT($AV$3, 4), MONTH("1 " &amp; AQ$6 &amp; " " &amp; LEFT($AV$3, 4)), 0 ), 'Raw Data'!$H:$H, "Non*", 'Raw Data'!$O:$O,""&amp;'Raw Data'!$B$1,'Raw Data'!$D:$D,"&lt;&gt;*ithdr*",'Raw Data'!$D:$D,"&lt;&gt;*ancel*",'Raw Data'!$P:$P,"--", 'Raw Data'!$AW:$AW,"Completed Early", 'Raw Data'!$J:$J,"*ttendanc*")
+
COUNTIFS('Raw Data'!$AM:$AM,"&lt;=" &amp;DATE(LEFT($AV$3, 4), MONTH("1 " &amp; AQ$6 &amp; " " &amp; LEFT($AV$3, 4)) + 1, 0 ), 'Raw Data'!$AM:$AM,"&gt;" &amp;DATE(LEFT($AV$3, 4), MONTH("1 " &amp; AQ$6 &amp; " " &amp; LEFT($AV$3, 4)), 0 ), 'Raw Data'!$H:$H, "Non*", 'Raw Data'!$O:$O,""&amp;'Raw Data'!$B$1,'Raw Data'!$D:$D,"&lt;&gt;*ithdr*",'Raw Data'!$D:$D,"&lt;&gt;*ancel*",'Raw Data'!$P:$P,"--", 'Raw Data'!$AW:$AW,"Completed Early", 'Raw Data'!$J:$J,"*uppor*")
+
COUNTIFS('Raw Data'!$AM:$AM,"&lt;=" &amp;DATE(LEFT($AV$3, 4), MONTH("1 " &amp; AQ$6 &amp; " " &amp; LEFT($AV$3, 4)) + 1, 0 ), 'Raw Data'!$AM:$AM,"&gt;" &amp;DATE(LEFT($AV$3, 4), MONTH("1 " &amp; AQ$6 &amp; " " &amp; LEFT($AV$3, 4)), 0 ), 'Raw Data'!$H:$H, "Non*", 'Raw Data'!$P:$P,""&amp;'Raw Data'!$B$1,'Raw Data'!$D:$D,"&lt;&gt;*ithdr*",'Raw Data'!$D:$D,"&lt;&gt;*ancel*", 'Raw Data'!$AW:$AW,"Completed Early", 'Raw Data'!$J:$J,"*ttendanc*")
+
COUNTIFS('Raw Data'!$AM:$AM,"&lt;=" &amp;DATE(LEFT($AV$3, 4), MONTH("1 " &amp; AQ$6 &amp; " " &amp; LEFT($AV$3, 4)) + 1, 0 ), 'Raw Data'!$AM:$AM,"&gt;" &amp;DATE(LEFT($AV$3, 4), MONTH("1 " &amp; AQ$6 &amp; " " &amp; LEFT($AV$3, 4)), 0 ), 'Raw Data'!$H:$H, "Non*", 'Raw Data'!$P:$P,""&amp;'Raw Data'!$B$1,'Raw Data'!$D:$D,"&lt;&gt;*ithdr*",'Raw Data'!$D:$D,"&lt;&gt;*ancel*", 'Raw Data'!$AW:$AW,"Completed Early", 'Raw Data'!$J:$J,"*uppor*")</f>
        <v>0</v>
      </c>
      <c r="AR32" s="40"/>
      <c r="AS32" s="40"/>
      <c r="AT32" s="52"/>
      <c r="AU32" s="157">
        <f>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Data'!$J:$J,"*ttendanc*")
+
COUNTIFS('Raw Data'!$AM:$AM,"&lt;=" &amp;DATE(MID($AV$3, 15, 4), MONTH("1 " &amp; AU$6 &amp; " " &amp; MID($AV$3, 15, 4)) + 1, 0 ), 'Raw Data'!$AM:$AM,"&gt;" &amp;DATE(MID($AV$3, 15, 4), MONTH("1 " &amp; AU$6 &amp; " " &amp; MID($AV$3, 15, 4)), 0 ), 'Raw Data'!$H:$H, "Non*", 'Raw Data'!$O:$O,""&amp;'Raw Data'!$B$1,'Raw Data'!$D:$D,"&lt;&gt;*ithdr*",'Raw Data'!$D:$D,"&lt;&gt;*ancel*",'Raw Data'!$P:$P,"--", 'Raw Data'!$AW:$AW,"Completed Early", 'Raw Data'!$J:$J,"*uppor*")
+
COUNTIFS('Raw Data'!$AM:$AM,"&lt;=" &amp;DATE(MID($AV$3, 15, 4), MONTH("1 " &amp; AU$6 &amp; " " &amp; MID($AV$3, 15, 4)) + 1, 0 ), 'Raw Data'!$AM:$AM,"&gt;" &amp;DATE(MID($AV$3, 15, 4), MONTH("1 " &amp; AU$6 &amp; " " &amp; MID($AV$3, 15, 4)), 0 ), 'Raw Data'!$H:$H, "Non*", 'Raw Data'!$P:$P,""&amp;'Raw Data'!$B$1,'Raw Data'!$D:$D,"&lt;&gt;*ithdr*",'Raw Data'!$D:$D,"&lt;&gt;*ancel*", 'Raw Data'!$AW:$AW,"Completed Early", 'Raw Data'!$J:$J,"*ttendanc*")
+
COUNTIFS('Raw Data'!$AM:$AM,"&lt;=" &amp;DATE(MID($AV$3, 15, 4), MONTH("1 " &amp; AU$6 &amp; " " &amp; MID($AV$3, 15, 4)) + 1, 0 ), 'Raw Data'!$AM:$AM,"&gt;" &amp;DATE(MID($AV$3, 15, 4), MONTH("1 " &amp; AU$6 &amp; " " &amp; MID($AV$3, 15, 4)), 0 ), 'Raw Data'!$H:$H, "Non*", 'Raw Data'!$P:$P,""&amp;'Raw Data'!$B$1,'Raw Data'!$D:$D,"&lt;&gt;*ithdr*",'Raw Data'!$D:$D,"&lt;&gt;*ancel*", 'Raw Data'!$AW:$AW,"Completed Early", 'Raw Data'!$J:$J,"*uppor*")</f>
        <v>0</v>
      </c>
      <c r="AV32" s="40"/>
      <c r="AW32" s="40"/>
      <c r="AX32" s="52"/>
      <c r="AY32" s="157">
        <f>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Data'!$J:$J,"*ttendanc*")
+
COUNTIFS('Raw Data'!$AM:$AM,"&lt;=" &amp;DATE(MID($AV$3, 15, 4), MONTH("1 " &amp; AY$6 &amp; " " &amp; MID($AV$3, 15, 4)) + 1, 0 ), 'Raw Data'!$AM:$AM,"&gt;" &amp;DATE(MID($AV$3, 15, 4), MONTH("1 " &amp; AY$6 &amp; " " &amp; MID($AV$3, 15, 4)), 0 ), 'Raw Data'!$H:$H, "Non*", 'Raw Data'!$O:$O,""&amp;'Raw Data'!$B$1,'Raw Data'!$D:$D,"&lt;&gt;*ithdr*",'Raw Data'!$D:$D,"&lt;&gt;*ancel*",'Raw Data'!$P:$P,"--", 'Raw Data'!$AW:$AW,"Completed Early", 'Raw Data'!$J:$J,"*uppor*")
+
COUNTIFS('Raw Data'!$AM:$AM,"&lt;=" &amp;DATE(MID($AV$3, 15, 4), MONTH("1 " &amp; AY$6 &amp; " " &amp; MID($AV$3, 15, 4)) + 1, 0 ), 'Raw Data'!$AM:$AM,"&gt;" &amp;DATE(MID($AV$3, 15, 4), MONTH("1 " &amp; AY$6 &amp; " " &amp; MID($AV$3, 15, 4)), 0 ), 'Raw Data'!$H:$H, "Non*", 'Raw Data'!$P:$P,""&amp;'Raw Data'!$B$1,'Raw Data'!$D:$D,"&lt;&gt;*ithdr*",'Raw Data'!$D:$D,"&lt;&gt;*ancel*", 'Raw Data'!$AW:$AW,"Completed Early", 'Raw Data'!$J:$J,"*ttendanc*")
+
COUNTIFS('Raw Data'!$AM:$AM,"&lt;=" &amp;DATE(MID($AV$3, 15, 4), MONTH("1 " &amp; AY$6 &amp; " " &amp; MID($AV$3, 15, 4)) + 1, 0 ), 'Raw Data'!$AM:$AM,"&gt;" &amp;DATE(MID($AV$3, 15, 4), MONTH("1 " &amp; AY$6 &amp; " " &amp; MID($AV$3, 15, 4)), 0 ), 'Raw Data'!$H:$H, "Non*", 'Raw Data'!$P:$P,""&amp;'Raw Data'!$B$1,'Raw Data'!$D:$D,"&lt;&gt;*ithdr*",'Raw Data'!$D:$D,"&lt;&gt;*ancel*", 'Raw Data'!$AW:$AW,"Completed Early", 'Raw Data'!$J:$J,"*uppor*")</f>
        <v>0</v>
      </c>
      <c r="AZ32" s="40"/>
      <c r="BA32" s="40"/>
      <c r="BB32" s="52"/>
      <c r="BC32" s="157">
        <f>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Data'!$J:$J,"*ttendanc*")
+
COUNTIFS('Raw Data'!$AM:$AM,"&lt;=" &amp;DATE(MID($AV$3, 15, 4), MONTH("1 " &amp; BC$6 &amp; " " &amp; MID($AV$3, 15, 4)) + 1, 0 ), 'Raw Data'!$AM:$AM,"&gt;" &amp;DATE(MID($AV$3, 15, 4), MONTH("1 " &amp; BC$6 &amp; " " &amp; MID($AV$3, 15, 4)), 0 ), 'Raw Data'!$H:$H, "Non*", 'Raw Data'!$O:$O,""&amp;'Raw Data'!$B$1,'Raw Data'!$D:$D,"&lt;&gt;*ithdr*",'Raw Data'!$D:$D,"&lt;&gt;*ancel*",'Raw Data'!$P:$P,"--", 'Raw Data'!$AW:$AW,"Completed Early", 'Raw Data'!$J:$J,"*uppor*")
+
COUNTIFS('Raw Data'!$AM:$AM,"&lt;=" &amp;DATE(MID($AV$3, 15, 4), MONTH("1 " &amp; BC$6 &amp; " " &amp; MID($AV$3, 15, 4)) + 1, 0 ), 'Raw Data'!$AM:$AM,"&gt;" &amp;DATE(MID($AV$3, 15, 4), MONTH("1 " &amp; BC$6 &amp; " " &amp; MID($AV$3, 15, 4)), 0 ), 'Raw Data'!$H:$H, "Non*", 'Raw Data'!$P:$P,""&amp;'Raw Data'!$B$1,'Raw Data'!$D:$D,"&lt;&gt;*ithdr*",'Raw Data'!$D:$D,"&lt;&gt;*ancel*", 'Raw Data'!$AW:$AW,"Completed Early", 'Raw Data'!$J:$J,"*ttendanc*")
+
COUNTIFS('Raw Data'!$AM:$AM,"&lt;=" &amp;DATE(MID($AV$3, 15, 4), MONTH("1 " &amp; BC$6 &amp; " " &amp; MID($AV$3, 15, 4)) + 1, 0 ), 'Raw Data'!$AM:$AM,"&gt;" &amp;DATE(MID($AV$3, 15, 4), MONTH("1 " &amp; BC$6 &amp; " " &amp; MID($AV$3, 15, 4)), 0 ), 'Raw Data'!$H:$H, "Non*", 'Raw Data'!$P:$P,""&amp;'Raw Data'!$B$1,'Raw Data'!$D:$D,"&lt;&gt;*ithdr*",'Raw Data'!$D:$D,"&lt;&gt;*ancel*", 'Raw Data'!$AW:$AW,"Completed Early", 'Raw Data'!$J:$J,"*uppor*")</f>
        <v>0</v>
      </c>
      <c r="BD32" s="40"/>
      <c r="BE32" s="40"/>
      <c r="BF32" s="52"/>
    </row>
    <row r="33" ht="12.75" customHeight="1">
      <c r="A33" s="110" t="s">
        <v>262</v>
      </c>
      <c r="B33" s="40"/>
      <c r="C33" s="40"/>
      <c r="D33" s="40"/>
      <c r="E33" s="40"/>
      <c r="F33" s="40"/>
      <c r="G33" s="40"/>
      <c r="H33" s="40"/>
      <c r="I33" s="40"/>
      <c r="J33" s="52"/>
      <c r="K33" s="122">
        <f>COUNTIFS('Raw Data'!$AM:$AM,"&lt;=" &amp;DATE(LEFT($AV$3, 4), MONTH("1 " &amp; K$6 &amp; " " &amp; LEFT($AV$3, 4)) + 1, 0 ), 'Raw Data'!$AM:$AM,"&gt;" &amp;DATE(LEFT($AV$3, 4), MONTH("1 " &amp; K$6 &amp; " " &amp; LEFT($AV$3, 4)), 0 ), 'Raw Data'!$H:$H, "Non*", 'Raw Data'!$O:$O,""&amp;'Raw Data'!$B$1,'Raw Data'!$D:$D,"&lt;&gt;*ithdr*",'Raw Data'!$D:$D,"&lt;&gt;*ancel*",'Raw Data'!$P:$P,"--", 'Raw Data'!$AW:$AW,"Completed Late")
+
COUNTIFS('Raw Data'!$AM:$AM,"&lt;=" &amp;DATE(LEFT($AV$3, 4), MONTH("1 " &amp; K$6 &amp; " " &amp; LEFT($AV$3, 4)) + 1, 0 ), 'Raw Data'!$AM:$AM,"&gt;" &amp;DATE(LEFT($AV$3, 4), MONTH("1 " &amp; K$6 &amp; " " &amp; LEFT($AV$3, 4)), 0 ), 'Raw Data'!$H:$H, "Non*", 'Raw Data'!$P:$P,""&amp;'Raw Data'!$B$1,'Raw Data'!$D:$D,"&lt;&gt;*ithdr*",'Raw Data'!$D:$D,"&lt;&gt;*ancel*", 'Raw Data'!$AW:$AW,"Completed Late")</f>
        <v>0</v>
      </c>
      <c r="L33" s="40"/>
      <c r="M33" s="40"/>
      <c r="N33" s="52"/>
      <c r="O33" s="122">
        <f>COUNTIFS('Raw Data'!$AM:$AM,"&lt;=" &amp;DATE(LEFT($AV$3, 4), MONTH("1 " &amp; O$6 &amp; " " &amp; LEFT($AV$3, 4)) + 1, 0 ), 'Raw Data'!$AM:$AM,"&gt;" &amp;DATE(LEFT($AV$3, 4), MONTH("1 " &amp; O$6 &amp; " " &amp; LEFT($AV$3, 4)), 0 ), 'Raw Data'!$H:$H, "Non*", 'Raw Data'!$O:$O,""&amp;'Raw Data'!$B$1,'Raw Data'!$D:$D,"&lt;&gt;*ithdr*",'Raw Data'!$D:$D,"&lt;&gt;*ancel*",'Raw Data'!$P:$P,"--", 'Raw Data'!$AW:$AW,"Completed Late")
+
COUNTIFS('Raw Data'!$AM:$AM,"&lt;=" &amp;DATE(LEFT($AV$3, 4), MONTH("1 " &amp; O$6 &amp; " " &amp; LEFT($AV$3, 4)) + 1, 0 ), 'Raw Data'!$AM:$AM,"&gt;" &amp;DATE(LEFT($AV$3, 4), MONTH("1 " &amp; O$6 &amp; " " &amp; LEFT($AV$3, 4)), 0 ), 'Raw Data'!$H:$H, "Non*", 'Raw Data'!$P:$P,""&amp;'Raw Data'!$B$1,'Raw Data'!$D:$D,"&lt;&gt;*ithdr*",'Raw Data'!$D:$D,"&lt;&gt;*ancel*", 'Raw Data'!$AW:$AW,"Completed Late")</f>
        <v>0</v>
      </c>
      <c r="P33" s="40"/>
      <c r="Q33" s="40"/>
      <c r="R33" s="52"/>
      <c r="S33" s="122">
        <f>COUNTIFS('Raw Data'!$AM:$AM,"&lt;=" &amp;DATE(LEFT($AV$3, 4), MONTH("1 " &amp; S$6 &amp; " " &amp; LEFT($AV$3, 4)) + 1, 0 ), 'Raw Data'!$AM:$AM,"&gt;" &amp;DATE(LEFT($AV$3, 4), MONTH("1 " &amp; S$6 &amp; " " &amp; LEFT($AV$3, 4)), 0 ), 'Raw Data'!$H:$H, "Non*", 'Raw Data'!$O:$O,""&amp;'Raw Data'!$B$1,'Raw Data'!$D:$D,"&lt;&gt;*ithdr*",'Raw Data'!$D:$D,"&lt;&gt;*ancel*",'Raw Data'!$P:$P,"--", 'Raw Data'!$AW:$AW,"Completed Late")
+
COUNTIFS('Raw Data'!$AM:$AM,"&lt;=" &amp;DATE(LEFT($AV$3, 4), MONTH("1 " &amp; S$6 &amp; " " &amp; LEFT($AV$3, 4)) + 1, 0 ), 'Raw Data'!$AM:$AM,"&gt;" &amp;DATE(LEFT($AV$3, 4), MONTH("1 " &amp; S$6 &amp; " " &amp; LEFT($AV$3, 4)), 0 ), 'Raw Data'!$H:$H, "Non*", 'Raw Data'!$P:$P,""&amp;'Raw Data'!$B$1,'Raw Data'!$D:$D,"&lt;&gt;*ithdr*",'Raw Data'!$D:$D,"&lt;&gt;*ancel*", 'Raw Data'!$AW:$AW,"Completed Late")</f>
        <v>0</v>
      </c>
      <c r="T33" s="40"/>
      <c r="U33" s="40"/>
      <c r="V33" s="52"/>
      <c r="W33" s="122">
        <f>COUNTIFS('Raw Data'!$AM:$AM,"&lt;=" &amp;DATE(LEFT($AV$3, 4), MONTH("1 " &amp; W$6 &amp; " " &amp; LEFT($AV$3, 4)) + 1, 0 ), 'Raw Data'!$AM:$AM,"&gt;" &amp;DATE(LEFT($AV$3, 4), MONTH("1 " &amp; W$6 &amp; " " &amp; LEFT($AV$3, 4)), 0 ), 'Raw Data'!$H:$H, "Non*", 'Raw Data'!$O:$O,""&amp;'Raw Data'!$B$1,'Raw Data'!$D:$D,"&lt;&gt;*ithdr*",'Raw Data'!$D:$D,"&lt;&gt;*ancel*",'Raw Data'!$P:$P,"--", 'Raw Data'!$AW:$AW,"Completed Late")
+
COUNTIFS('Raw Data'!$AM:$AM,"&lt;=" &amp;DATE(LEFT($AV$3, 4), MONTH("1 " &amp; W$6 &amp; " " &amp; LEFT($AV$3, 4)) + 1, 0 ), 'Raw Data'!$AM:$AM,"&gt;" &amp;DATE(LEFT($AV$3, 4), MONTH("1 " &amp; W$6 &amp; " " &amp; LEFT($AV$3, 4)), 0 ), 'Raw Data'!$H:$H, "Non*", 'Raw Data'!$P:$P,""&amp;'Raw Data'!$B$1,'Raw Data'!$D:$D,"&lt;&gt;*ithdr*",'Raw Data'!$D:$D,"&lt;&gt;*ancel*", 'Raw Data'!$AW:$AW,"Completed Late")</f>
        <v>0</v>
      </c>
      <c r="X33" s="40"/>
      <c r="Y33" s="40"/>
      <c r="Z33" s="52"/>
      <c r="AA33" s="122">
        <f>COUNTIFS('Raw Data'!$AM:$AM,"&lt;=" &amp;DATE(LEFT($AV$3, 4), MONTH("1 " &amp; AA$6 &amp; " " &amp; LEFT($AV$3, 4)) + 1, 0 ), 'Raw Data'!$AM:$AM,"&gt;" &amp;DATE(LEFT($AV$3, 4), MONTH("1 " &amp; AA$6 &amp; " " &amp; LEFT($AV$3, 4)), 0 ), 'Raw Data'!$H:$H, "Non*", 'Raw Data'!$O:$O,""&amp;'Raw Data'!$B$1,'Raw Data'!$D:$D,"&lt;&gt;*ithdr*",'Raw Data'!$D:$D,"&lt;&gt;*ancel*",'Raw Data'!$P:$P,"--", 'Raw Data'!$AW:$AW,"Completed Late")
+
COUNTIFS('Raw Data'!$AM:$AM,"&lt;=" &amp;DATE(LEFT($AV$3, 4), MONTH("1 " &amp; AA$6 &amp; " " &amp; LEFT($AV$3, 4)) + 1, 0 ), 'Raw Data'!$AM:$AM,"&gt;" &amp;DATE(LEFT($AV$3, 4), MONTH("1 " &amp; AA$6 &amp; " " &amp; LEFT($AV$3, 4)), 0 ), 'Raw Data'!$H:$H, "Non*", 'Raw Data'!$P:$P,""&amp;'Raw Data'!$B$1,'Raw Data'!$D:$D,"&lt;&gt;*ithdr*",'Raw Data'!$D:$D,"&lt;&gt;*ancel*", 'Raw Data'!$AW:$AW,"Completed Late")</f>
        <v>0</v>
      </c>
      <c r="AB33" s="40"/>
      <c r="AC33" s="40"/>
      <c r="AD33" s="52"/>
      <c r="AE33" s="122">
        <f>COUNTIFS('Raw Data'!$AM:$AM,"&lt;=" &amp;DATE(LEFT($AV$3, 4), MONTH("1 " &amp; AE$6 &amp; " " &amp; LEFT($AV$3, 4)) + 1, 0 ), 'Raw Data'!$AM:$AM,"&gt;" &amp;DATE(LEFT($AV$3, 4), MONTH("1 " &amp; AE$6 &amp; " " &amp; LEFT($AV$3, 4)), 0 ), 'Raw Data'!$H:$H, "Non*", 'Raw Data'!$O:$O,""&amp;'Raw Data'!$B$1,'Raw Data'!$D:$D,"&lt;&gt;*ithdr*",'Raw Data'!$D:$D,"&lt;&gt;*ancel*",'Raw Data'!$P:$P,"--", 'Raw Data'!$AW:$AW,"Completed Late")
+
COUNTIFS('Raw Data'!$AM:$AM,"&lt;=" &amp;DATE(LEFT($AV$3, 4), MONTH("1 " &amp; AE$6 &amp; " " &amp; LEFT($AV$3, 4)) + 1, 0 ), 'Raw Data'!$AM:$AM,"&gt;" &amp;DATE(LEFT($AV$3, 4), MONTH("1 " &amp; AE$6 &amp; " " &amp; LEFT($AV$3, 4)), 0 ), 'Raw Data'!$H:$H, "Non*", 'Raw Data'!$P:$P,""&amp;'Raw Data'!$B$1,'Raw Data'!$D:$D,"&lt;&gt;*ithdr*",'Raw Data'!$D:$D,"&lt;&gt;*ancel*", 'Raw Data'!$AW:$AW,"Completed Late")</f>
        <v>0</v>
      </c>
      <c r="AF33" s="40"/>
      <c r="AG33" s="40"/>
      <c r="AH33" s="52"/>
      <c r="AI33" s="122">
        <f>COUNTIFS('Raw Data'!$AM:$AM,"&lt;=" &amp;DATE(LEFT($AV$3, 4), MONTH("1 " &amp; AI$6 &amp; " " &amp; LEFT($AV$3, 4)) + 1, 0 ), 'Raw Data'!$AM:$AM,"&gt;" &amp;DATE(LEFT($AV$3, 4), MONTH("1 " &amp; AI$6 &amp; " " &amp; LEFT($AV$3, 4)), 0 ), 'Raw Data'!$H:$H, "Non*", 'Raw Data'!$O:$O,""&amp;'Raw Data'!$B$1,'Raw Data'!$D:$D,"&lt;&gt;*ithdr*",'Raw Data'!$D:$D,"&lt;&gt;*ancel*",'Raw Data'!$P:$P,"--", 'Raw Data'!$AW:$AW,"Completed Late")
+
COUNTIFS('Raw Data'!$AM:$AM,"&lt;=" &amp;DATE(LEFT($AV$3, 4), MONTH("1 " &amp; AI$6 &amp; " " &amp; LEFT($AV$3, 4)) + 1, 0 ), 'Raw Data'!$AM:$AM,"&gt;" &amp;DATE(LEFT($AV$3, 4), MONTH("1 " &amp; AI$6 &amp; " " &amp; LEFT($AV$3, 4)), 0 ), 'Raw Data'!$H:$H, "Non*", 'Raw Data'!$P:$P,""&amp;'Raw Data'!$B$1,'Raw Data'!$D:$D,"&lt;&gt;*ithdr*",'Raw Data'!$D:$D,"&lt;&gt;*ancel*", 'Raw Data'!$AW:$AW,"Completed Late")</f>
        <v>0</v>
      </c>
      <c r="AJ33" s="40"/>
      <c r="AK33" s="40"/>
      <c r="AL33" s="52"/>
      <c r="AM33" s="122">
        <f>COUNTIFS('Raw Data'!$AM:$AM,"&lt;=" &amp;DATE(LEFT($AV$3, 4), MONTH("1 " &amp; AM$6 &amp; " " &amp; LEFT($AV$3, 4)) + 1, 0 ), 'Raw Data'!$AM:$AM,"&gt;" &amp;DATE(LEFT($AV$3, 4), MONTH("1 " &amp; AM$6 &amp; " " &amp; LEFT($AV$3, 4)), 0 ), 'Raw Data'!$H:$H, "Non*", 'Raw Data'!$O:$O,""&amp;'Raw Data'!$B$1,'Raw Data'!$D:$D,"&lt;&gt;*ithdr*",'Raw Data'!$D:$D,"&lt;&gt;*ancel*",'Raw Data'!$P:$P,"--", 'Raw Data'!$AW:$AW,"Completed Late")
+
COUNTIFS('Raw Data'!$AM:$AM,"&lt;=" &amp;DATE(LEFT($AV$3, 4), MONTH("1 " &amp; AM$6 &amp; " " &amp; LEFT($AV$3, 4)) + 1, 0 ), 'Raw Data'!$AM:$AM,"&gt;" &amp;DATE(LEFT($AV$3, 4), MONTH("1 " &amp; AM$6 &amp; " " &amp; LEFT($AV$3, 4)), 0 ), 'Raw Data'!$H:$H, "Non*", 'Raw Data'!$P:$P,""&amp;'Raw Data'!$B$1,'Raw Data'!$D:$D,"&lt;&gt;*ithdr*",'Raw Data'!$D:$D,"&lt;&gt;*ancel*", 'Raw Data'!$AW:$AW,"Completed Late")</f>
        <v>0</v>
      </c>
      <c r="AN33" s="40"/>
      <c r="AO33" s="40"/>
      <c r="AP33" s="52"/>
      <c r="AQ33" s="122">
        <f>COUNTIFS('Raw Data'!$AM:$AM,"&lt;=" &amp;DATE(LEFT($AV$3, 4), MONTH("1 " &amp; AQ$6 &amp; " " &amp; LEFT($AV$3, 4)) + 1, 0 ), 'Raw Data'!$AM:$AM,"&gt;" &amp;DATE(LEFT($AV$3, 4), MONTH("1 " &amp; AQ$6 &amp; " " &amp; LEFT($AV$3, 4)), 0 ), 'Raw Data'!$H:$H, "Non*", 'Raw Data'!$O:$O,""&amp;'Raw Data'!$B$1,'Raw Data'!$D:$D,"&lt;&gt;*ithdr*",'Raw Data'!$D:$D,"&lt;&gt;*ancel*",'Raw Data'!$P:$P,"--", 'Raw Data'!$AW:$AW,"Completed Late")
+
COUNTIFS('Raw Data'!$AM:$AM,"&lt;=" &amp;DATE(LEFT($AV$3, 4), MONTH("1 " &amp; AQ$6 &amp; " " &amp; LEFT($AV$3, 4)) + 1, 0 ), 'Raw Data'!$AM:$AM,"&gt;" &amp;DATE(LEFT($AV$3, 4), MONTH("1 " &amp; AQ$6 &amp; " " &amp; LEFT($AV$3, 4)), 0 ), 'Raw Data'!$H:$H, "Non*", 'Raw Data'!$P:$P,""&amp;'Raw Data'!$B$1,'Raw Data'!$D:$D,"&lt;&gt;*ithdr*",'Raw Data'!$D:$D,"&lt;&gt;*ancel*", 'Raw Data'!$AW:$AW,"Completed Late")</f>
        <v>0</v>
      </c>
      <c r="AR33" s="40"/>
      <c r="AS33" s="40"/>
      <c r="AT33" s="52"/>
      <c r="AU33" s="122">
        <f>COUNTIFS('Raw Data'!$AM:$AM,"&lt;=" &amp;DATE(MID($AV$3, 15, 4), MONTH("1 " &amp; AU$6 &amp; " " &amp; MID($AV$3, 15, 4)) + 1, 0 ), 'Raw Data'!$AM:$AM,"&gt;" &amp;DATE(MID($AV$3, 15, 4), MONTH("1 " &amp; AU$6 &amp; " " &amp; MID($AV$3, 15, 4)), 0 ), 'Raw Data'!$H:$H, "Non*", 'Raw Data'!$O:$O,""&amp;'Raw Data'!$B$1,'Raw Data'!$D:$D,"&lt;&gt;*ithdr*",'Raw Data'!$D:$D,"&lt;&gt;*ancel*",'Raw Data'!$P:$P,"--", 'Raw Data'!$AW:$AW,"Completed Late")
+
COUNTIFS('Raw Data'!$AM:$AM,"&lt;=" &amp;DATE(MID($AV$3, 15, 4), MONTH("1 " &amp; AU$6 &amp; " " &amp; MID($AV$3, 15, 4)) + 1, 0 ), 'Raw Data'!$AM:$AM,"&gt;" &amp;DATE(MID($AV$3, 15, 4), MONTH("1 " &amp; AU$6 &amp; " " &amp; MID($AV$3, 15, 4)), 0 ), 'Raw Data'!$H:$H, "Non*", 'Raw Data'!$P:$P,""&amp;'Raw Data'!$B$1,'Raw Data'!$D:$D,"&lt;&gt;*ithdr*",'Raw Data'!$D:$D,"&lt;&gt;*ancel*", 'Raw Data'!$AW:$AW,"Completed Late")</f>
        <v>0</v>
      </c>
      <c r="AV33" s="40"/>
      <c r="AW33" s="40"/>
      <c r="AX33" s="52"/>
      <c r="AY33" s="122">
        <f>COUNTIFS('Raw Data'!$AM:$AM,"&lt;=" &amp;DATE(MID($AV$3, 15, 4), MONTH("1 " &amp; AY$6 &amp; " " &amp; MID($AV$3, 15, 4)) + 1, 0 ), 'Raw Data'!$AM:$AM,"&gt;" &amp;DATE(MID($AV$3, 15, 4), MONTH("1 " &amp; AY$6 &amp; " " &amp; MID($AV$3, 15, 4)), 0 ), 'Raw Data'!$H:$H, "Non*", 'Raw Data'!$O:$O,""&amp;'Raw Data'!$B$1,'Raw Data'!$D:$D,"&lt;&gt;*ithdr*",'Raw Data'!$D:$D,"&lt;&gt;*ancel*",'Raw Data'!$P:$P,"--", 'Raw Data'!$AW:$AW,"Completed Late")
+
COUNTIFS('Raw Data'!$AM:$AM,"&lt;=" &amp;DATE(MID($AV$3, 15, 4), MONTH("1 " &amp; AY$6 &amp; " " &amp; MID($AV$3, 15, 4)) + 1, 0 ), 'Raw Data'!$AM:$AM,"&gt;" &amp;DATE(MID($AV$3, 15, 4), MONTH("1 " &amp; AY$6 &amp; " " &amp; MID($AV$3, 15, 4)), 0 ), 'Raw Data'!$H:$H, "Non*", 'Raw Data'!$P:$P,""&amp;'Raw Data'!$B$1,'Raw Data'!$D:$D,"&lt;&gt;*ithdr*",'Raw Data'!$D:$D,"&lt;&gt;*ancel*", 'Raw Data'!$AW:$AW,"Completed Late")</f>
        <v>0</v>
      </c>
      <c r="AZ33" s="40"/>
      <c r="BA33" s="40"/>
      <c r="BB33" s="52"/>
      <c r="BC33" s="122">
        <f>COUNTIFS('Raw Data'!$AM:$AM,"&lt;=" &amp;DATE(MID($AV$3, 15, 4), MONTH("1 " &amp; BC$6 &amp; " " &amp; MID($AV$3, 15, 4)) + 1, 0 ), 'Raw Data'!$AM:$AM,"&gt;" &amp;DATE(MID($AV$3, 15, 4), MONTH("1 " &amp; BC$6 &amp; " " &amp; MID($AV$3, 15, 4)), 0 ), 'Raw Data'!$H:$H, "Non*", 'Raw Data'!$O:$O,""&amp;'Raw Data'!$B$1,'Raw Data'!$D:$D,"&lt;&gt;*ithdr*",'Raw Data'!$D:$D,"&lt;&gt;*ancel*",'Raw Data'!$P:$P,"--", 'Raw Data'!$AW:$AW,"Completed Late")
+
COUNTIFS('Raw Data'!$AM:$AM,"&lt;=" &amp;DATE(MID($AV$3, 15, 4), MONTH("1 " &amp; BC$6 &amp; " " &amp; MID($AV$3, 15, 4)) + 1, 0 ), 'Raw Data'!$AM:$AM,"&gt;" &amp;DATE(MID($AV$3, 15, 4), MONTH("1 " &amp; BC$6 &amp; " " &amp; MID($AV$3, 15, 4)), 0 ), 'Raw Data'!$H:$H, "Non*", 'Raw Data'!$P:$P,""&amp;'Raw Data'!$B$1,'Raw Data'!$D:$D,"&lt;&gt;*ithdr*",'Raw Data'!$D:$D,"&lt;&gt;*ancel*", 'Raw Data'!$AW:$AW,"Completed Late")</f>
        <v>0</v>
      </c>
      <c r="BD33" s="40"/>
      <c r="BE33" s="40"/>
      <c r="BF33" s="52"/>
    </row>
    <row r="34" ht="12.75" customHeight="1">
      <c r="A34" s="110" t="s">
        <v>264</v>
      </c>
      <c r="B34" s="40"/>
      <c r="C34" s="40"/>
      <c r="D34" s="40"/>
      <c r="E34" s="40"/>
      <c r="F34" s="40"/>
      <c r="G34" s="40"/>
      <c r="H34" s="40"/>
      <c r="I34" s="40"/>
      <c r="J34" s="52"/>
      <c r="K34" s="122">
        <f>COUNTIFS('Raw Data'!$AM:$AM,"&lt;=" &amp;DATE(LEFT($AV$3, 4), MONTH("1 " &amp; K$6 &amp; " " &amp; LEFT($AV$3, 4)) + 1, 0 ), 'Raw Data'!$AM:$AM,"&gt;" &amp;DATE(LEFT($AV$3, 4), MONTH("1 " &amp; K$6 &amp; " " &amp; LEFT($AV$3, 4)), 0 ), 'Raw Data'!$H:$H, "Non*", 'Raw Data'!$O:$O,""&amp;'Raw Data'!$B$1,'Raw Data'!$D:$D,"&lt;&gt;*ithdr*",'Raw Data'!$D:$D,"&lt;&gt;*ancel*",'Raw Data'!$P:$P,"--", 'Raw Data'!$AW:$AW,"Not Yet Completed")
+
COUNTIFS('Raw Data'!$AM:$AM,"&lt;=" &amp;DATE(LEFT($AV$3, 4), MONTH("1 " &amp; K$6 &amp; " " &amp; LEFT($AV$3, 4)) + 1, 0 ), 'Raw Data'!$AM:$AM,"&gt;" &amp;DATE(LEFT($AV$3, 4), MONTH("1 " &amp; K$6 &amp; " " &amp; LEFT($AV$3, 4)), 0 ), 'Raw Data'!$H:$H, "Non*", 'Raw Data'!$P:$P,""&amp;'Raw Data'!$B$1,'Raw Data'!$D:$D,"&lt;&gt;*ithdr*",'Raw Data'!$D:$D,"&lt;&gt;*ancel*", 'Raw Data'!$AW:$AW,"Not Yet Completed")</f>
        <v>0</v>
      </c>
      <c r="L34" s="40"/>
      <c r="M34" s="40"/>
      <c r="N34" s="52"/>
      <c r="O34" s="122">
        <f>COUNTIFS('Raw Data'!$AM:$AM,"&lt;=" &amp;DATE(LEFT($AV$3, 4), MONTH("1 " &amp; O$6 &amp; " " &amp; LEFT($AV$3, 4)) + 1, 0 ), 'Raw Data'!$AM:$AM,"&gt;" &amp;DATE(LEFT($AV$3, 4), MONTH("1 " &amp; O$6 &amp; " " &amp; LEFT($AV$3, 4)), 0 ), 'Raw Data'!$H:$H, "Non*", 'Raw Data'!$O:$O,""&amp;'Raw Data'!$B$1,'Raw Data'!$D:$D,"&lt;&gt;*ithdr*",'Raw Data'!$D:$D,"&lt;&gt;*ancel*",'Raw Data'!$P:$P,"--", 'Raw Data'!$AW:$AW,"Not Yet Completed")
+
COUNTIFS('Raw Data'!$AM:$AM,"&lt;=" &amp;DATE(LEFT($AV$3, 4), MONTH("1 " &amp; O$6 &amp; " " &amp; LEFT($AV$3, 4)) + 1, 0 ), 'Raw Data'!$AM:$AM,"&gt;" &amp;DATE(LEFT($AV$3, 4), MONTH("1 " &amp; O$6 &amp; " " &amp; LEFT($AV$3, 4)), 0 ), 'Raw Data'!$H:$H, "Non*", 'Raw Data'!$P:$P,""&amp;'Raw Data'!$B$1,'Raw Data'!$D:$D,"&lt;&gt;*ithdr*",'Raw Data'!$D:$D,"&lt;&gt;*ancel*", 'Raw Data'!$AW:$AW,"Not Yet Completed")</f>
        <v>0</v>
      </c>
      <c r="P34" s="40"/>
      <c r="Q34" s="40"/>
      <c r="R34" s="52"/>
      <c r="S34" s="122">
        <f>COUNTIFS('Raw Data'!$AM:$AM,"&lt;=" &amp;DATE(LEFT($AV$3, 4), MONTH("1 " &amp; S$6 &amp; " " &amp; LEFT($AV$3, 4)) + 1, 0 ), 'Raw Data'!$AM:$AM,"&gt;" &amp;DATE(LEFT($AV$3, 4), MONTH("1 " &amp; S$6 &amp; " " &amp; LEFT($AV$3, 4)), 0 ), 'Raw Data'!$H:$H, "Non*", 'Raw Data'!$O:$O,""&amp;'Raw Data'!$B$1,'Raw Data'!$D:$D,"&lt;&gt;*ithdr*",'Raw Data'!$D:$D,"&lt;&gt;*ancel*",'Raw Data'!$P:$P,"--", 'Raw Data'!$AW:$AW,"Not Yet Completed")
+
COUNTIFS('Raw Data'!$AM:$AM,"&lt;=" &amp;DATE(LEFT($AV$3, 4), MONTH("1 " &amp; S$6 &amp; " " &amp; LEFT($AV$3, 4)) + 1, 0 ), 'Raw Data'!$AM:$AM,"&gt;" &amp;DATE(LEFT($AV$3, 4), MONTH("1 " &amp; S$6 &amp; " " &amp; LEFT($AV$3, 4)), 0 ), 'Raw Data'!$H:$H, "Non*", 'Raw Data'!$P:$P,""&amp;'Raw Data'!$B$1,'Raw Data'!$D:$D,"&lt;&gt;*ithdr*",'Raw Data'!$D:$D,"&lt;&gt;*ancel*", 'Raw Data'!$AW:$AW,"Not Yet Completed")</f>
        <v>0</v>
      </c>
      <c r="T34" s="40"/>
      <c r="U34" s="40"/>
      <c r="V34" s="52"/>
      <c r="W34" s="122">
        <f>COUNTIFS('Raw Data'!$AM:$AM,"&lt;=" &amp;DATE(LEFT($AV$3, 4), MONTH("1 " &amp; W$6 &amp; " " &amp; LEFT($AV$3, 4)) + 1, 0 ), 'Raw Data'!$AM:$AM,"&gt;" &amp;DATE(LEFT($AV$3, 4), MONTH("1 " &amp; W$6 &amp; " " &amp; LEFT($AV$3, 4)), 0 ), 'Raw Data'!$H:$H, "Non*", 'Raw Data'!$O:$O,""&amp;'Raw Data'!$B$1,'Raw Data'!$D:$D,"&lt;&gt;*ithdr*",'Raw Data'!$D:$D,"&lt;&gt;*ancel*",'Raw Data'!$P:$P,"--", 'Raw Data'!$AW:$AW,"Not Yet Completed")
+
COUNTIFS('Raw Data'!$AM:$AM,"&lt;=" &amp;DATE(LEFT($AV$3, 4), MONTH("1 " &amp; W$6 &amp; " " &amp; LEFT($AV$3, 4)) + 1, 0 ), 'Raw Data'!$AM:$AM,"&gt;" &amp;DATE(LEFT($AV$3, 4), MONTH("1 " &amp; W$6 &amp; " " &amp; LEFT($AV$3, 4)), 0 ), 'Raw Data'!$H:$H, "Non*", 'Raw Data'!$P:$P,""&amp;'Raw Data'!$B$1,'Raw Data'!$D:$D,"&lt;&gt;*ithdr*",'Raw Data'!$D:$D,"&lt;&gt;*ancel*", 'Raw Data'!$AW:$AW,"Not Yet Completed")</f>
        <v>0</v>
      </c>
      <c r="X34" s="40"/>
      <c r="Y34" s="40"/>
      <c r="Z34" s="52"/>
      <c r="AA34" s="122">
        <f>COUNTIFS('Raw Data'!$AM:$AM,"&lt;=" &amp;DATE(LEFT($AV$3, 4), MONTH("1 " &amp; AA$6 &amp; " " &amp; LEFT($AV$3, 4)) + 1, 0 ), 'Raw Data'!$AM:$AM,"&gt;" &amp;DATE(LEFT($AV$3, 4), MONTH("1 " &amp; AA$6 &amp; " " &amp; LEFT($AV$3, 4)), 0 ), 'Raw Data'!$H:$H, "Non*", 'Raw Data'!$O:$O,""&amp;'Raw Data'!$B$1,'Raw Data'!$D:$D,"&lt;&gt;*ithdr*",'Raw Data'!$D:$D,"&lt;&gt;*ancel*",'Raw Data'!$P:$P,"--", 'Raw Data'!$AW:$AW,"Not Yet Completed")
+
COUNTIFS('Raw Data'!$AM:$AM,"&lt;=" &amp;DATE(LEFT($AV$3, 4), MONTH("1 " &amp; AA$6 &amp; " " &amp; LEFT($AV$3, 4)) + 1, 0 ), 'Raw Data'!$AM:$AM,"&gt;" &amp;DATE(LEFT($AV$3, 4), MONTH("1 " &amp; AA$6 &amp; " " &amp; LEFT($AV$3, 4)), 0 ), 'Raw Data'!$H:$H, "Non*", 'Raw Data'!$P:$P,""&amp;'Raw Data'!$B$1,'Raw Data'!$D:$D,"&lt;&gt;*ithdr*",'Raw Data'!$D:$D,"&lt;&gt;*ancel*", 'Raw Data'!$AW:$AW,"Not Yet Completed")</f>
        <v>0</v>
      </c>
      <c r="AB34" s="40"/>
      <c r="AC34" s="40"/>
      <c r="AD34" s="52"/>
      <c r="AE34" s="122">
        <f>COUNTIFS('Raw Data'!$AM:$AM,"&lt;=" &amp;DATE(LEFT($AV$3, 4), MONTH("1 " &amp; AE$6 &amp; " " &amp; LEFT($AV$3, 4)) + 1, 0 ), 'Raw Data'!$AM:$AM,"&gt;" &amp;DATE(LEFT($AV$3, 4), MONTH("1 " &amp; AE$6 &amp; " " &amp; LEFT($AV$3, 4)), 0 ), 'Raw Data'!$H:$H, "Non*", 'Raw Data'!$O:$O,""&amp;'Raw Data'!$B$1,'Raw Data'!$D:$D,"&lt;&gt;*ithdr*",'Raw Data'!$D:$D,"&lt;&gt;*ancel*",'Raw Data'!$P:$P,"--", 'Raw Data'!$AW:$AW,"Not Yet Completed")
+
COUNTIFS('Raw Data'!$AM:$AM,"&lt;=" &amp;DATE(LEFT($AV$3, 4), MONTH("1 " &amp; AE$6 &amp; " " &amp; LEFT($AV$3, 4)) + 1, 0 ), 'Raw Data'!$AM:$AM,"&gt;" &amp;DATE(LEFT($AV$3, 4), MONTH("1 " &amp; AE$6 &amp; " " &amp; LEFT($AV$3, 4)), 0 ), 'Raw Data'!$H:$H, "Non*", 'Raw Data'!$P:$P,""&amp;'Raw Data'!$B$1,'Raw Data'!$D:$D,"&lt;&gt;*ithdr*",'Raw Data'!$D:$D,"&lt;&gt;*ancel*", 'Raw Data'!$AW:$AW,"Not Yet Completed")</f>
        <v>0</v>
      </c>
      <c r="AF34" s="40"/>
      <c r="AG34" s="40"/>
      <c r="AH34" s="52"/>
      <c r="AI34" s="122">
        <f>COUNTIFS('Raw Data'!$AM:$AM,"&lt;=" &amp;DATE(LEFT($AV$3, 4), MONTH("1 " &amp; AI$6 &amp; " " &amp; LEFT($AV$3, 4)) + 1, 0 ), 'Raw Data'!$AM:$AM,"&gt;" &amp;DATE(LEFT($AV$3, 4), MONTH("1 " &amp; AI$6 &amp; " " &amp; LEFT($AV$3, 4)), 0 ), 'Raw Data'!$H:$H, "Non*", 'Raw Data'!$O:$O,""&amp;'Raw Data'!$B$1,'Raw Data'!$D:$D,"&lt;&gt;*ithdr*",'Raw Data'!$D:$D,"&lt;&gt;*ancel*",'Raw Data'!$P:$P,"--", 'Raw Data'!$AW:$AW,"Not Yet Completed")
+
COUNTIFS('Raw Data'!$AM:$AM,"&lt;=" &amp;DATE(LEFT($AV$3, 4), MONTH("1 " &amp; AI$6 &amp; " " &amp; LEFT($AV$3, 4)) + 1, 0 ), 'Raw Data'!$AM:$AM,"&gt;" &amp;DATE(LEFT($AV$3, 4), MONTH("1 " &amp; AI$6 &amp; " " &amp; LEFT($AV$3, 4)), 0 ), 'Raw Data'!$H:$H, "Non*", 'Raw Data'!$P:$P,""&amp;'Raw Data'!$B$1,'Raw Data'!$D:$D,"&lt;&gt;*ithdr*",'Raw Data'!$D:$D,"&lt;&gt;*ancel*", 'Raw Data'!$AW:$AW,"Not Yet Completed")</f>
        <v>0</v>
      </c>
      <c r="AJ34" s="40"/>
      <c r="AK34" s="40"/>
      <c r="AL34" s="52"/>
      <c r="AM34" s="122">
        <f>COUNTIFS('Raw Data'!$AM:$AM,"&lt;=" &amp;DATE(LEFT($AV$3, 4), MONTH("1 " &amp; AM$6 &amp; " " &amp; LEFT($AV$3, 4)) + 1, 0 ), 'Raw Data'!$AM:$AM,"&gt;" &amp;DATE(LEFT($AV$3, 4), MONTH("1 " &amp; AM$6 &amp; " " &amp; LEFT($AV$3, 4)), 0 ), 'Raw Data'!$H:$H, "Non*", 'Raw Data'!$O:$O,""&amp;'Raw Data'!$B$1,'Raw Data'!$D:$D,"&lt;&gt;*ithdr*",'Raw Data'!$D:$D,"&lt;&gt;*ancel*",'Raw Data'!$P:$P,"--", 'Raw Data'!$AW:$AW,"Not Yet Completed")
+
COUNTIFS('Raw Data'!$AM:$AM,"&lt;=" &amp;DATE(LEFT($AV$3, 4), MONTH("1 " &amp; AM$6 &amp; " " &amp; LEFT($AV$3, 4)) + 1, 0 ), 'Raw Data'!$AM:$AM,"&gt;" &amp;DATE(LEFT($AV$3, 4), MONTH("1 " &amp; AM$6 &amp; " " &amp; LEFT($AV$3, 4)), 0 ), 'Raw Data'!$H:$H, "Non*", 'Raw Data'!$P:$P,""&amp;'Raw Data'!$B$1,'Raw Data'!$D:$D,"&lt;&gt;*ithdr*",'Raw Data'!$D:$D,"&lt;&gt;*ancel*", 'Raw Data'!$AW:$AW,"Not Yet Completed")</f>
        <v>0</v>
      </c>
      <c r="AN34" s="40"/>
      <c r="AO34" s="40"/>
      <c r="AP34" s="52"/>
      <c r="AQ34" s="122">
        <f>COUNTIFS('Raw Data'!$AM:$AM,"&lt;=" &amp;DATE(LEFT($AV$3, 4), MONTH("1 " &amp; AQ$6 &amp; " " &amp; LEFT($AV$3, 4)) + 1, 0 ), 'Raw Data'!$AM:$AM,"&gt;" &amp;DATE(LEFT($AV$3, 4), MONTH("1 " &amp; AQ$6 &amp; " " &amp; LEFT($AV$3, 4)), 0 ), 'Raw Data'!$H:$H, "Non*", 'Raw Data'!$O:$O,""&amp;'Raw Data'!$B$1,'Raw Data'!$D:$D,"&lt;&gt;*ithdr*",'Raw Data'!$D:$D,"&lt;&gt;*ancel*",'Raw Data'!$P:$P,"--", 'Raw Data'!$AW:$AW,"Not Yet Completed")
+
COUNTIFS('Raw Data'!$AM:$AM,"&lt;=" &amp;DATE(LEFT($AV$3, 4), MONTH("1 " &amp; AQ$6 &amp; " " &amp; LEFT($AV$3, 4)) + 1, 0 ), 'Raw Data'!$AM:$AM,"&gt;" &amp;DATE(LEFT($AV$3, 4), MONTH("1 " &amp; AQ$6 &amp; " " &amp; LEFT($AV$3, 4)), 0 ), 'Raw Data'!$H:$H, "Non*", 'Raw Data'!$P:$P,""&amp;'Raw Data'!$B$1,'Raw Data'!$D:$D,"&lt;&gt;*ithdr*",'Raw Data'!$D:$D,"&lt;&gt;*ancel*", 'Raw Data'!$AW:$AW,"Not Yet Completed")</f>
        <v>0</v>
      </c>
      <c r="AR34" s="40"/>
      <c r="AS34" s="40"/>
      <c r="AT34" s="52"/>
      <c r="AU34" s="122">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
COUNTIFS('Raw Data'!$AM:$AM,"&lt;=" &amp;DATE(MID($AV$3, 15, 4), MONTH("1 " &amp; AU$6 &amp; " " &amp; MID($AV$3, 15, 4)) + 1, 0 ), 'Raw Data'!$AM:$AM,"&gt;" &amp;DATE(MID($AV$3, 15, 4), MONTH("1 " &amp; AU$6 &amp; " " &amp; MID($AV$3, 15, 4)), 0 ), 'Raw Data'!$H:$H, "Non*", 'Raw Data'!$P:$P,""&amp;'Raw Data'!$B$1,'Raw Data'!$D:$D,"&lt;&gt;*ithdr*",'Raw Data'!$D:$D,"&lt;&gt;*ancel*", 'Raw Data'!$AW:$AW,"Not Yet Completed")</f>
        <v>0</v>
      </c>
      <c r="AV34" s="40"/>
      <c r="AW34" s="40"/>
      <c r="AX34" s="52"/>
      <c r="AY34" s="122">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
COUNTIFS('Raw Data'!$AM:$AM,"&lt;=" &amp;DATE(MID($AV$3, 15, 4), MONTH("1 " &amp; AY$6 &amp; " " &amp; MID($AV$3, 15, 4)) + 1, 0 ), 'Raw Data'!$AM:$AM,"&gt;" &amp;DATE(MID($AV$3, 15, 4), MONTH("1 " &amp; AY$6 &amp; " " &amp; MID($AV$3, 15, 4)), 0 ), 'Raw Data'!$H:$H, "Non*", 'Raw Data'!$P:$P,""&amp;'Raw Data'!$B$1,'Raw Data'!$D:$D,"&lt;&gt;*ithdr*",'Raw Data'!$D:$D,"&lt;&gt;*ancel*", 'Raw Data'!$AW:$AW,"Not Yet Completed")</f>
        <v>0</v>
      </c>
      <c r="AZ34" s="40"/>
      <c r="BA34" s="40"/>
      <c r="BB34" s="52"/>
      <c r="BC34" s="122">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
COUNTIFS('Raw Data'!$AM:$AM,"&lt;=" &amp;DATE(MID($AV$3, 15, 4), MONTH("1 " &amp; BC$6 &amp; " " &amp; MID($AV$3, 15, 4)) + 1, 0 ), 'Raw Data'!$AM:$AM,"&gt;" &amp;DATE(MID($AV$3, 15, 4), MONTH("1 " &amp; BC$6 &amp; " " &amp; MID($AV$3, 15, 4)), 0 ), 'Raw Data'!$H:$H, "Non*", 'Raw Data'!$P:$P,""&amp;'Raw Data'!$B$1,'Raw Data'!$D:$D,"&lt;&gt;*ithdr*",'Raw Data'!$D:$D,"&lt;&gt;*ancel*", 'Raw Data'!$AW:$AW,"Not Yet Completed")</f>
        <v>0</v>
      </c>
      <c r="BD34" s="40"/>
      <c r="BE34" s="40"/>
      <c r="BF34" s="52"/>
    </row>
    <row r="35" ht="12.75" customHeight="1">
      <c r="A35" s="126" t="s">
        <v>242</v>
      </c>
      <c r="B35" s="40"/>
      <c r="C35" s="40"/>
      <c r="D35" s="40"/>
      <c r="E35" s="40"/>
      <c r="F35" s="40"/>
      <c r="G35" s="40"/>
      <c r="H35" s="40"/>
      <c r="I35" s="40"/>
      <c r="J35" s="52"/>
      <c r="K35" s="15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Data'!$D:$D,"*aiting on clien*")
+
COUNTIFS('Raw Data'!$AM:$AM,"&lt;=" &amp;DATE(LEFT($AV$3, 4), MONTH("1 " &amp; K$6 &amp; " " &amp; LEFT($AV$3, 4)) + 1, 0 ), 'Raw Data'!$AM:$AM,"&gt;" &amp;DATE(LEFT($AV$3, 4), MONTH("1 " &amp; K$6 &amp; " " &amp; LEFT($AV$3, 4)), 0 ), 'Raw Data'!$H:$H, "Non*", 'Raw Data'!$P:$P,""&amp;'Raw Data'!$B$1,'Raw Data'!$D:$D,"&lt;&gt;*ithdr*",'Raw Data'!$D:$D,"&lt;&gt;*ancel*", 'Raw Data'!$AW:$AW,"Not Yet Completed", 'Raw Data'!$D:$D,"*aiting on clien*")</f>
        <v>0</v>
      </c>
      <c r="L35" s="40"/>
      <c r="M35" s="40"/>
      <c r="N35" s="52"/>
      <c r="O35" s="15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Data'!$D:$D,"*aiting on clien*")
+
COUNTIFS('Raw Data'!$AM:$AM,"&lt;=" &amp;DATE(LEFT($AV$3, 4), MONTH("1 " &amp; O$6 &amp; " " &amp; LEFT($AV$3, 4)) + 1, 0 ), 'Raw Data'!$AM:$AM,"&gt;" &amp;DATE(LEFT($AV$3, 4), MONTH("1 " &amp; O$6 &amp; " " &amp; LEFT($AV$3, 4)), 0 ), 'Raw Data'!$H:$H, "Non*", 'Raw Data'!$P:$P,""&amp;'Raw Data'!$B$1,'Raw Data'!$D:$D,"&lt;&gt;*ithdr*",'Raw Data'!$D:$D,"&lt;&gt;*ancel*", 'Raw Data'!$AW:$AW,"Not Yet Completed", 'Raw Data'!$D:$D,"*aiting on clien*")</f>
        <v>0</v>
      </c>
      <c r="P35" s="40"/>
      <c r="Q35" s="40"/>
      <c r="R35" s="52"/>
      <c r="S35" s="15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Data'!$D:$D,"*aiting on clien*")
+
COUNTIFS('Raw Data'!$AM:$AM,"&lt;=" &amp;DATE(LEFT($AV$3, 4), MONTH("1 " &amp; S$6 &amp; " " &amp; LEFT($AV$3, 4)) + 1, 0 ), 'Raw Data'!$AM:$AM,"&gt;" &amp;DATE(LEFT($AV$3, 4), MONTH("1 " &amp; S$6 &amp; " " &amp; LEFT($AV$3, 4)), 0 ), 'Raw Data'!$H:$H, "Non*", 'Raw Data'!$P:$P,""&amp;'Raw Data'!$B$1,'Raw Data'!$D:$D,"&lt;&gt;*ithdr*",'Raw Data'!$D:$D,"&lt;&gt;*ancel*", 'Raw Data'!$AW:$AW,"Not Yet Completed", 'Raw Data'!$D:$D,"*aiting on clien*")</f>
        <v>0</v>
      </c>
      <c r="T35" s="40"/>
      <c r="U35" s="40"/>
      <c r="V35" s="52"/>
      <c r="W35" s="15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Data'!$D:$D,"*aiting on clien*")
+
COUNTIFS('Raw Data'!$AM:$AM,"&lt;=" &amp;DATE(LEFT($AV$3, 4), MONTH("1 " &amp; W$6 &amp; " " &amp; LEFT($AV$3, 4)) + 1, 0 ), 'Raw Data'!$AM:$AM,"&gt;" &amp;DATE(LEFT($AV$3, 4), MONTH("1 " &amp; W$6 &amp; " " &amp; LEFT($AV$3, 4)), 0 ), 'Raw Data'!$H:$H, "Non*", 'Raw Data'!$P:$P,""&amp;'Raw Data'!$B$1,'Raw Data'!$D:$D,"&lt;&gt;*ithdr*",'Raw Data'!$D:$D,"&lt;&gt;*ancel*", 'Raw Data'!$AW:$AW,"Not Yet Completed", 'Raw Data'!$D:$D,"*aiting on clien*")</f>
        <v>0</v>
      </c>
      <c r="X35" s="40"/>
      <c r="Y35" s="40"/>
      <c r="Z35" s="52"/>
      <c r="AA35" s="15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Data'!$D:$D,"*aiting on clien*")
+
COUNTIFS('Raw Data'!$AM:$AM,"&lt;=" &amp;DATE(LEFT($AV$3, 4), MONTH("1 " &amp; AA$6 &amp; " " &amp; LEFT($AV$3, 4)) + 1, 0 ), 'Raw Data'!$AM:$AM,"&gt;" &amp;DATE(LEFT($AV$3, 4), MONTH("1 " &amp; AA$6 &amp; " " &amp; LEFT($AV$3, 4)), 0 ), 'Raw Data'!$H:$H, "Non*", 'Raw Data'!$P:$P,""&amp;'Raw Data'!$B$1,'Raw Data'!$D:$D,"&lt;&gt;*ithdr*",'Raw Data'!$D:$D,"&lt;&gt;*ancel*", 'Raw Data'!$AW:$AW,"Not Yet Completed", 'Raw Data'!$D:$D,"*aiting on clien*")</f>
        <v>0</v>
      </c>
      <c r="AB35" s="40"/>
      <c r="AC35" s="40"/>
      <c r="AD35" s="52"/>
      <c r="AE35" s="15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Data'!$D:$D,"*aiting on clien*")
+
COUNTIFS('Raw Data'!$AM:$AM,"&lt;=" &amp;DATE(LEFT($AV$3, 4), MONTH("1 " &amp; AE$6 &amp; " " &amp; LEFT($AV$3, 4)) + 1, 0 ), 'Raw Data'!$AM:$AM,"&gt;" &amp;DATE(LEFT($AV$3, 4), MONTH("1 " &amp; AE$6 &amp; " " &amp; LEFT($AV$3, 4)), 0 ), 'Raw Data'!$H:$H, "Non*", 'Raw Data'!$P:$P,""&amp;'Raw Data'!$B$1,'Raw Data'!$D:$D,"&lt;&gt;*ithdr*",'Raw Data'!$D:$D,"&lt;&gt;*ancel*", 'Raw Data'!$AW:$AW,"Not Yet Completed", 'Raw Data'!$D:$D,"*aiting on clien*")</f>
        <v>0</v>
      </c>
      <c r="AF35" s="40"/>
      <c r="AG35" s="40"/>
      <c r="AH35" s="52"/>
      <c r="AI35" s="15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Data'!$D:$D,"*aiting on clien*")
+
COUNTIFS('Raw Data'!$AM:$AM,"&lt;=" &amp;DATE(LEFT($AV$3, 4), MONTH("1 " &amp; AI$6 &amp; " " &amp; LEFT($AV$3, 4)) + 1, 0 ), 'Raw Data'!$AM:$AM,"&gt;" &amp;DATE(LEFT($AV$3, 4), MONTH("1 " &amp; AI$6 &amp; " " &amp; LEFT($AV$3, 4)), 0 ), 'Raw Data'!$H:$H, "Non*", 'Raw Data'!$P:$P,""&amp;'Raw Data'!$B$1,'Raw Data'!$D:$D,"&lt;&gt;*ithdr*",'Raw Data'!$D:$D,"&lt;&gt;*ancel*", 'Raw Data'!$AW:$AW,"Not Yet Completed", 'Raw Data'!$D:$D,"*aiting on clien*")</f>
        <v>0</v>
      </c>
      <c r="AJ35" s="40"/>
      <c r="AK35" s="40"/>
      <c r="AL35" s="52"/>
      <c r="AM35" s="15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Data'!$D:$D,"*aiting on clien*")
+
COUNTIFS('Raw Data'!$AM:$AM,"&lt;=" &amp;DATE(LEFT($AV$3, 4), MONTH("1 " &amp; AM$6 &amp; " " &amp; LEFT($AV$3, 4)) + 1, 0 ), 'Raw Data'!$AM:$AM,"&gt;" &amp;DATE(LEFT($AV$3, 4), MONTH("1 " &amp; AM$6 &amp; " " &amp; LEFT($AV$3, 4)), 0 ), 'Raw Data'!$H:$H, "Non*", 'Raw Data'!$P:$P,""&amp;'Raw Data'!$B$1,'Raw Data'!$D:$D,"&lt;&gt;*ithdr*",'Raw Data'!$D:$D,"&lt;&gt;*ancel*", 'Raw Data'!$AW:$AW,"Not Yet Completed", 'Raw Data'!$D:$D,"*aiting on clien*")</f>
        <v>0</v>
      </c>
      <c r="AN35" s="40"/>
      <c r="AO35" s="40"/>
      <c r="AP35" s="52"/>
      <c r="AQ35" s="15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Data'!$D:$D,"*aiting on clien*")
+
COUNTIFS('Raw Data'!$AM:$AM,"&lt;=" &amp;DATE(LEFT($AV$3, 4), MONTH("1 " &amp; AQ$6 &amp; " " &amp; LEFT($AV$3, 4)) + 1, 0 ), 'Raw Data'!$AM:$AM,"&gt;" &amp;DATE(LEFT($AV$3, 4), MONTH("1 " &amp; AQ$6 &amp; " " &amp; LEFT($AV$3, 4)), 0 ), 'Raw Data'!$H:$H, "Non*", 'Raw Data'!$P:$P,""&amp;'Raw Data'!$B$1,'Raw Data'!$D:$D,"&lt;&gt;*ithdr*",'Raw Data'!$D:$D,"&lt;&gt;*ancel*", 'Raw Data'!$AW:$AW,"Not Yet Completed", 'Raw Data'!$D:$D,"*aiting on clien*")</f>
        <v>0</v>
      </c>
      <c r="AR35" s="40"/>
      <c r="AS35" s="40"/>
      <c r="AT35" s="52"/>
      <c r="AU35" s="15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Data'!$D:$D,"*aiting on clien*")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Data'!$D:$D,"*aiting on clien*")</f>
        <v>0</v>
      </c>
      <c r="AV35" s="40"/>
      <c r="AW35" s="40"/>
      <c r="AX35" s="52"/>
      <c r="AY35" s="15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Data'!$D:$D,"*aiting on clien*")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Data'!$D:$D,"*aiting on clien*")</f>
        <v>0</v>
      </c>
      <c r="AZ35" s="40"/>
      <c r="BA35" s="40"/>
      <c r="BB35" s="52"/>
      <c r="BC35" s="15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Data'!$D:$D,"*aiting on clien*")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Data'!$D:$D,"*aiting on clien*")</f>
        <v>0</v>
      </c>
      <c r="BD35" s="40"/>
      <c r="BE35" s="40"/>
      <c r="BF35" s="52"/>
    </row>
    <row r="36" ht="12.75" customHeight="1">
      <c r="A36" s="126" t="s">
        <v>244</v>
      </c>
      <c r="B36" s="40"/>
      <c r="C36" s="40"/>
      <c r="D36" s="40"/>
      <c r="E36" s="40"/>
      <c r="F36" s="40"/>
      <c r="G36" s="40"/>
      <c r="H36" s="40"/>
      <c r="I36" s="40"/>
      <c r="J36" s="52"/>
      <c r="K36" s="15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Data'!$D:$D,"*ause*")
+
COUNTIFS('Raw Data'!$AM:$AM,"&lt;=" &amp;DATE(LEFT($AV$3, 4), MONTH("1 " &amp; K$6 &amp; " " &amp; LEFT($AV$3, 4)) + 1, 0 ), 'Raw Data'!$AM:$AM,"&gt;" &amp;DATE(LEFT($AV$3, 4), MONTH("1 " &amp; K$6 &amp; " " &amp; LEFT($AV$3, 4)), 0 ), 'Raw Data'!$H:$H, "Non*", 'Raw Data'!$P:$P,""&amp;'Raw Data'!$B$1,'Raw Data'!$D:$D,"&lt;&gt;*ithdr*",'Raw Data'!$D:$D,"&lt;&gt;*ancel*", 'Raw Data'!$AW:$AW,"Not Yet Completed", 'Raw Data'!$D:$D,"*ause*")</f>
        <v>0</v>
      </c>
      <c r="L36" s="40"/>
      <c r="M36" s="40"/>
      <c r="N36" s="52"/>
      <c r="O36" s="15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Data'!$D:$D,"*ause*")
+
COUNTIFS('Raw Data'!$AM:$AM,"&lt;=" &amp;DATE(LEFT($AV$3, 4), MONTH("1 " &amp; O$6 &amp; " " &amp; LEFT($AV$3, 4)) + 1, 0 ), 'Raw Data'!$AM:$AM,"&gt;" &amp;DATE(LEFT($AV$3, 4), MONTH("1 " &amp; O$6 &amp; " " &amp; LEFT($AV$3, 4)), 0 ), 'Raw Data'!$H:$H, "Non*", 'Raw Data'!$P:$P,""&amp;'Raw Data'!$B$1,'Raw Data'!$D:$D,"&lt;&gt;*ithdr*",'Raw Data'!$D:$D,"&lt;&gt;*ancel*", 'Raw Data'!$AW:$AW,"Not Yet Completed", 'Raw Data'!$D:$D,"*ause*")</f>
        <v>0</v>
      </c>
      <c r="P36" s="40"/>
      <c r="Q36" s="40"/>
      <c r="R36" s="52"/>
      <c r="S36" s="15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Data'!$D:$D,"*ause*")
+
COUNTIFS('Raw Data'!$AM:$AM,"&lt;=" &amp;DATE(LEFT($AV$3, 4), MONTH("1 " &amp; S$6 &amp; " " &amp; LEFT($AV$3, 4)) + 1, 0 ), 'Raw Data'!$AM:$AM,"&gt;" &amp;DATE(LEFT($AV$3, 4), MONTH("1 " &amp; S$6 &amp; " " &amp; LEFT($AV$3, 4)), 0 ), 'Raw Data'!$H:$H, "Non*", 'Raw Data'!$P:$P,""&amp;'Raw Data'!$B$1,'Raw Data'!$D:$D,"&lt;&gt;*ithdr*",'Raw Data'!$D:$D,"&lt;&gt;*ancel*", 'Raw Data'!$AW:$AW,"Not Yet Completed", 'Raw Data'!$D:$D,"*ause*")</f>
        <v>0</v>
      </c>
      <c r="T36" s="40"/>
      <c r="U36" s="40"/>
      <c r="V36" s="52"/>
      <c r="W36" s="15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Data'!$D:$D,"*ause*")
+
COUNTIFS('Raw Data'!$AM:$AM,"&lt;=" &amp;DATE(LEFT($AV$3, 4), MONTH("1 " &amp; W$6 &amp; " " &amp; LEFT($AV$3, 4)) + 1, 0 ), 'Raw Data'!$AM:$AM,"&gt;" &amp;DATE(LEFT($AV$3, 4), MONTH("1 " &amp; W$6 &amp; " " &amp; LEFT($AV$3, 4)), 0 ), 'Raw Data'!$H:$H, "Non*", 'Raw Data'!$P:$P,""&amp;'Raw Data'!$B$1,'Raw Data'!$D:$D,"&lt;&gt;*ithdr*",'Raw Data'!$D:$D,"&lt;&gt;*ancel*", 'Raw Data'!$AW:$AW,"Not Yet Completed", 'Raw Data'!$D:$D,"*ause*")</f>
        <v>0</v>
      </c>
      <c r="X36" s="40"/>
      <c r="Y36" s="40"/>
      <c r="Z36" s="52"/>
      <c r="AA36" s="15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Data'!$D:$D,"*ause*")
+
COUNTIFS('Raw Data'!$AM:$AM,"&lt;=" &amp;DATE(LEFT($AV$3, 4), MONTH("1 " &amp; AA$6 &amp; " " &amp; LEFT($AV$3, 4)) + 1, 0 ), 'Raw Data'!$AM:$AM,"&gt;" &amp;DATE(LEFT($AV$3, 4), MONTH("1 " &amp; AA$6 &amp; " " &amp; LEFT($AV$3, 4)), 0 ), 'Raw Data'!$H:$H, "Non*", 'Raw Data'!$P:$P,""&amp;'Raw Data'!$B$1,'Raw Data'!$D:$D,"&lt;&gt;*ithdr*",'Raw Data'!$D:$D,"&lt;&gt;*ancel*", 'Raw Data'!$AW:$AW,"Not Yet Completed", 'Raw Data'!$D:$D,"*ause*")</f>
        <v>0</v>
      </c>
      <c r="AB36" s="40"/>
      <c r="AC36" s="40"/>
      <c r="AD36" s="52"/>
      <c r="AE36" s="15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Data'!$D:$D,"*ause*")
+
COUNTIFS('Raw Data'!$AM:$AM,"&lt;=" &amp;DATE(LEFT($AV$3, 4), MONTH("1 " &amp; AE$6 &amp; " " &amp; LEFT($AV$3, 4)) + 1, 0 ), 'Raw Data'!$AM:$AM,"&gt;" &amp;DATE(LEFT($AV$3, 4), MONTH("1 " &amp; AE$6 &amp; " " &amp; LEFT($AV$3, 4)), 0 ), 'Raw Data'!$H:$H, "Non*", 'Raw Data'!$P:$P,""&amp;'Raw Data'!$B$1,'Raw Data'!$D:$D,"&lt;&gt;*ithdr*",'Raw Data'!$D:$D,"&lt;&gt;*ancel*", 'Raw Data'!$AW:$AW,"Not Yet Completed", 'Raw Data'!$D:$D,"*ause*")</f>
        <v>0</v>
      </c>
      <c r="AF36" s="40"/>
      <c r="AG36" s="40"/>
      <c r="AH36" s="52"/>
      <c r="AI36" s="15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Data'!$D:$D,"*ause*")
+
COUNTIFS('Raw Data'!$AM:$AM,"&lt;=" &amp;DATE(LEFT($AV$3, 4), MONTH("1 " &amp; AI$6 &amp; " " &amp; LEFT($AV$3, 4)) + 1, 0 ), 'Raw Data'!$AM:$AM,"&gt;" &amp;DATE(LEFT($AV$3, 4), MONTH("1 " &amp; AI$6 &amp; " " &amp; LEFT($AV$3, 4)), 0 ), 'Raw Data'!$H:$H, "Non*", 'Raw Data'!$P:$P,""&amp;'Raw Data'!$B$1,'Raw Data'!$D:$D,"&lt;&gt;*ithdr*",'Raw Data'!$D:$D,"&lt;&gt;*ancel*", 'Raw Data'!$AW:$AW,"Not Yet Completed", 'Raw Data'!$D:$D,"*ause*")</f>
        <v>0</v>
      </c>
      <c r="AJ36" s="40"/>
      <c r="AK36" s="40"/>
      <c r="AL36" s="52"/>
      <c r="AM36" s="15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Data'!$D:$D,"*ause*")
+
COUNTIFS('Raw Data'!$AM:$AM,"&lt;=" &amp;DATE(LEFT($AV$3, 4), MONTH("1 " &amp; AM$6 &amp; " " &amp; LEFT($AV$3, 4)) + 1, 0 ), 'Raw Data'!$AM:$AM,"&gt;" &amp;DATE(LEFT($AV$3, 4), MONTH("1 " &amp; AM$6 &amp; " " &amp; LEFT($AV$3, 4)), 0 ), 'Raw Data'!$H:$H, "Non*", 'Raw Data'!$P:$P,""&amp;'Raw Data'!$B$1,'Raw Data'!$D:$D,"&lt;&gt;*ithdr*",'Raw Data'!$D:$D,"&lt;&gt;*ancel*", 'Raw Data'!$AW:$AW,"Not Yet Completed", 'Raw Data'!$D:$D,"*ause*")</f>
        <v>0</v>
      </c>
      <c r="AN36" s="40"/>
      <c r="AO36" s="40"/>
      <c r="AP36" s="52"/>
      <c r="AQ36" s="15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Data'!$D:$D,"*ause*")
+
COUNTIFS('Raw Data'!$AM:$AM,"&lt;=" &amp;DATE(LEFT($AV$3, 4), MONTH("1 " &amp; AQ$6 &amp; " " &amp; LEFT($AV$3, 4)) + 1, 0 ), 'Raw Data'!$AM:$AM,"&gt;" &amp;DATE(LEFT($AV$3, 4), MONTH("1 " &amp; AQ$6 &amp; " " &amp; LEFT($AV$3, 4)), 0 ), 'Raw Data'!$H:$H, "Non*", 'Raw Data'!$P:$P,""&amp;'Raw Data'!$B$1,'Raw Data'!$D:$D,"&lt;&gt;*ithdr*",'Raw Data'!$D:$D,"&lt;&gt;*ancel*", 'Raw Data'!$AW:$AW,"Not Yet Completed", 'Raw Data'!$D:$D,"*ause*")</f>
        <v>0</v>
      </c>
      <c r="AR36" s="40"/>
      <c r="AS36" s="40"/>
      <c r="AT36" s="52"/>
      <c r="AU36" s="15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Data'!$D:$D,"*ause*")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Data'!$D:$D,"*ause*")</f>
        <v>0</v>
      </c>
      <c r="AV36" s="40"/>
      <c r="AW36" s="40"/>
      <c r="AX36" s="52"/>
      <c r="AY36" s="15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Data'!$D:$D,"*ause*")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Data'!$D:$D,"*ause*")</f>
        <v>0</v>
      </c>
      <c r="AZ36" s="40"/>
      <c r="BA36" s="40"/>
      <c r="BB36" s="52"/>
      <c r="BC36" s="15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Data'!$D:$D,"*ause*")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Data'!$D:$D,"*ause*")</f>
        <v>0</v>
      </c>
      <c r="BD36" s="40"/>
      <c r="BE36" s="40"/>
      <c r="BF36" s="52"/>
    </row>
    <row r="37" ht="12.75" customHeight="1">
      <c r="A37" s="126" t="s">
        <v>246</v>
      </c>
      <c r="B37" s="40"/>
      <c r="C37" s="40"/>
      <c r="D37" s="40"/>
      <c r="E37" s="40"/>
      <c r="F37" s="40"/>
      <c r="G37" s="40"/>
      <c r="H37" s="40"/>
      <c r="I37" s="40"/>
      <c r="J37" s="52"/>
      <c r="K37" s="15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Data'!$D:$D,"*ngoi*")
+
COUNTIFS('Raw Data'!$AM:$AM,"&lt;=" &amp;DATE(LEFT($AV$3, 4), MONTH("1 " &amp; K$6 &amp; " " &amp; LEFT($AV$3, 4)) + 1, 0 ), 'Raw Data'!$AM:$AM,"&gt;" &amp;DATE(LEFT($AV$3, 4), MONTH("1 " &amp; K$6 &amp; " " &amp; LEFT($AV$3, 4)), 0 ), 'Raw Data'!$H:$H, "Non*", 'Raw Data'!$P:$P,""&amp;'Raw Data'!$B$1,'Raw Data'!$D:$D,"&lt;&gt;*ithdr*",'Raw Data'!$D:$D,"&lt;&gt;*ancel*", 'Raw Data'!$AW:$AW,"Not Yet Completed", 'Raw Data'!$D:$D,"*ngoi*")</f>
        <v>0</v>
      </c>
      <c r="L37" s="40"/>
      <c r="M37" s="40"/>
      <c r="N37" s="52"/>
      <c r="O37" s="15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Data'!$D:$D,"*ngoi*")
+
COUNTIFS('Raw Data'!$AM:$AM,"&lt;=" &amp;DATE(LEFT($AV$3, 4), MONTH("1 " &amp; O$6 &amp; " " &amp; LEFT($AV$3, 4)) + 1, 0 ), 'Raw Data'!$AM:$AM,"&gt;" &amp;DATE(LEFT($AV$3, 4), MONTH("1 " &amp; O$6 &amp; " " &amp; LEFT($AV$3, 4)), 0 ), 'Raw Data'!$H:$H, "Non*", 'Raw Data'!$P:$P,""&amp;'Raw Data'!$B$1,'Raw Data'!$D:$D,"&lt;&gt;*ithdr*",'Raw Data'!$D:$D,"&lt;&gt;*ancel*", 'Raw Data'!$AW:$AW,"Not Yet Completed", 'Raw Data'!$D:$D,"*ngoi*")</f>
        <v>0</v>
      </c>
      <c r="P37" s="40"/>
      <c r="Q37" s="40"/>
      <c r="R37" s="52"/>
      <c r="S37" s="15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Data'!$D:$D,"*ngoi*")
+
COUNTIFS('Raw Data'!$AM:$AM,"&lt;=" &amp;DATE(LEFT($AV$3, 4), MONTH("1 " &amp; S$6 &amp; " " &amp; LEFT($AV$3, 4)) + 1, 0 ), 'Raw Data'!$AM:$AM,"&gt;" &amp;DATE(LEFT($AV$3, 4), MONTH("1 " &amp; S$6 &amp; " " &amp; LEFT($AV$3, 4)), 0 ), 'Raw Data'!$H:$H, "Non*", 'Raw Data'!$P:$P,""&amp;'Raw Data'!$B$1,'Raw Data'!$D:$D,"&lt;&gt;*ithdr*",'Raw Data'!$D:$D,"&lt;&gt;*ancel*", 'Raw Data'!$AW:$AW,"Not Yet Completed", 'Raw Data'!$D:$D,"*ngoi*")</f>
        <v>0</v>
      </c>
      <c r="T37" s="40"/>
      <c r="U37" s="40"/>
      <c r="V37" s="52"/>
      <c r="W37" s="15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Data'!$D:$D,"*ngoi*")
+
COUNTIFS('Raw Data'!$AM:$AM,"&lt;=" &amp;DATE(LEFT($AV$3, 4), MONTH("1 " &amp; W$6 &amp; " " &amp; LEFT($AV$3, 4)) + 1, 0 ), 'Raw Data'!$AM:$AM,"&gt;" &amp;DATE(LEFT($AV$3, 4), MONTH("1 " &amp; W$6 &amp; " " &amp; LEFT($AV$3, 4)), 0 ), 'Raw Data'!$H:$H, "Non*", 'Raw Data'!$P:$P,""&amp;'Raw Data'!$B$1,'Raw Data'!$D:$D,"&lt;&gt;*ithdr*",'Raw Data'!$D:$D,"&lt;&gt;*ancel*", 'Raw Data'!$AW:$AW,"Not Yet Completed", 'Raw Data'!$D:$D,"*ngoi*")</f>
        <v>0</v>
      </c>
      <c r="X37" s="40"/>
      <c r="Y37" s="40"/>
      <c r="Z37" s="52"/>
      <c r="AA37" s="15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Data'!$D:$D,"*ngoi*")
+
COUNTIFS('Raw Data'!$AM:$AM,"&lt;=" &amp;DATE(LEFT($AV$3, 4), MONTH("1 " &amp; AA$6 &amp; " " &amp; LEFT($AV$3, 4)) + 1, 0 ), 'Raw Data'!$AM:$AM,"&gt;" &amp;DATE(LEFT($AV$3, 4), MONTH("1 " &amp; AA$6 &amp; " " &amp; LEFT($AV$3, 4)), 0 ), 'Raw Data'!$H:$H, "Non*", 'Raw Data'!$P:$P,""&amp;'Raw Data'!$B$1,'Raw Data'!$D:$D,"&lt;&gt;*ithdr*",'Raw Data'!$D:$D,"&lt;&gt;*ancel*", 'Raw Data'!$AW:$AW,"Not Yet Completed", 'Raw Data'!$D:$D,"*ngoi*")</f>
        <v>0</v>
      </c>
      <c r="AB37" s="40"/>
      <c r="AC37" s="40"/>
      <c r="AD37" s="52"/>
      <c r="AE37" s="15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Data'!$D:$D,"*ngoi*")
+
COUNTIFS('Raw Data'!$AM:$AM,"&lt;=" &amp;DATE(LEFT($AV$3, 4), MONTH("1 " &amp; AE$6 &amp; " " &amp; LEFT($AV$3, 4)) + 1, 0 ), 'Raw Data'!$AM:$AM,"&gt;" &amp;DATE(LEFT($AV$3, 4), MONTH("1 " &amp; AE$6 &amp; " " &amp; LEFT($AV$3, 4)), 0 ), 'Raw Data'!$H:$H, "Non*", 'Raw Data'!$P:$P,""&amp;'Raw Data'!$B$1,'Raw Data'!$D:$D,"&lt;&gt;*ithdr*",'Raw Data'!$D:$D,"&lt;&gt;*ancel*", 'Raw Data'!$AW:$AW,"Not Yet Completed", 'Raw Data'!$D:$D,"*ngoi*")</f>
        <v>0</v>
      </c>
      <c r="AF37" s="40"/>
      <c r="AG37" s="40"/>
      <c r="AH37" s="52"/>
      <c r="AI37" s="15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Data'!$D:$D,"*ngoi*")
+
COUNTIFS('Raw Data'!$AM:$AM,"&lt;=" &amp;DATE(LEFT($AV$3, 4), MONTH("1 " &amp; AI$6 &amp; " " &amp; LEFT($AV$3, 4)) + 1, 0 ), 'Raw Data'!$AM:$AM,"&gt;" &amp;DATE(LEFT($AV$3, 4), MONTH("1 " &amp; AI$6 &amp; " " &amp; LEFT($AV$3, 4)), 0 ), 'Raw Data'!$H:$H, "Non*", 'Raw Data'!$P:$P,""&amp;'Raw Data'!$B$1,'Raw Data'!$D:$D,"&lt;&gt;*ithdr*",'Raw Data'!$D:$D,"&lt;&gt;*ancel*", 'Raw Data'!$AW:$AW,"Not Yet Completed", 'Raw Data'!$D:$D,"*ngoi*")</f>
        <v>0</v>
      </c>
      <c r="AJ37" s="40"/>
      <c r="AK37" s="40"/>
      <c r="AL37" s="52"/>
      <c r="AM37" s="15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Data'!$D:$D,"*ngoi*")
+
COUNTIFS('Raw Data'!$AM:$AM,"&lt;=" &amp;DATE(LEFT($AV$3, 4), MONTH("1 " &amp; AM$6 &amp; " " &amp; LEFT($AV$3, 4)) + 1, 0 ), 'Raw Data'!$AM:$AM,"&gt;" &amp;DATE(LEFT($AV$3, 4), MONTH("1 " &amp; AM$6 &amp; " " &amp; LEFT($AV$3, 4)), 0 ), 'Raw Data'!$H:$H, "Non*", 'Raw Data'!$P:$P,""&amp;'Raw Data'!$B$1,'Raw Data'!$D:$D,"&lt;&gt;*ithdr*",'Raw Data'!$D:$D,"&lt;&gt;*ancel*", 'Raw Data'!$AW:$AW,"Not Yet Completed", 'Raw Data'!$D:$D,"*ngoi*")</f>
        <v>0</v>
      </c>
      <c r="AN37" s="40"/>
      <c r="AO37" s="40"/>
      <c r="AP37" s="52"/>
      <c r="AQ37" s="15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Data'!$D:$D,"*ngoi*")
+
COUNTIFS('Raw Data'!$AM:$AM,"&lt;=" &amp;DATE(LEFT($AV$3, 4), MONTH("1 " &amp; AQ$6 &amp; " " &amp; LEFT($AV$3, 4)) + 1, 0 ), 'Raw Data'!$AM:$AM,"&gt;" &amp;DATE(LEFT($AV$3, 4), MONTH("1 " &amp; AQ$6 &amp; " " &amp; LEFT($AV$3, 4)), 0 ), 'Raw Data'!$H:$H, "Non*", 'Raw Data'!$P:$P,""&amp;'Raw Data'!$B$1,'Raw Data'!$D:$D,"&lt;&gt;*ithdr*",'Raw Data'!$D:$D,"&lt;&gt;*ancel*", 'Raw Data'!$AW:$AW,"Not Yet Completed", 'Raw Data'!$D:$D,"*ngoi*")</f>
        <v>0</v>
      </c>
      <c r="AR37" s="40"/>
      <c r="AS37" s="40"/>
      <c r="AT37" s="52"/>
      <c r="AU37" s="157">
        <f>COUNTIFS('Raw Data'!$AM:$AM,"&lt;=" &amp;DATE(MID($AV$3, 15, 4), MONTH("1 " &amp; AU$6 &amp; " " &amp; MID($AV$3, 15, 4)) + 1, 0 ), 'Raw Data'!$AM:$AM,"&gt;" &amp;DATE(MID($AV$3, 15, 4), MONTH("1 " &amp; AU$6 &amp; " " &amp; MID($AV$3, 15, 4)), 0 ), 'Raw Data'!$H:$H, "Non*", 'Raw Data'!$O:$O,""&amp;'Raw Data'!$B$1,'Raw Data'!$D:$D,"&lt;&gt;*ithdr*",'Raw Data'!$D:$D,"&lt;&gt;*ancel*",'Raw Data'!$P:$P,"--", 'Raw Data'!$AW:$AW,"Not Yet Completed", 'Raw Data'!$D:$D,"*ngoi*")
+
COUNTIFS('Raw Data'!$AM:$AM,"&lt;=" &amp;DATE(MID($AV$3, 15, 4), MONTH("1 " &amp; AU$6 &amp; " " &amp; MID($AV$3, 15, 4)) + 1, 0 ), 'Raw Data'!$AM:$AM,"&gt;" &amp;DATE(MID($AV$3, 15, 4), MONTH("1 " &amp; AU$6 &amp; " " &amp; MID($AV$3, 15, 4)), 0 ), 'Raw Data'!$H:$H, "Non*", 'Raw Data'!$P:$P,""&amp;'Raw Data'!$B$1,'Raw Data'!$D:$D,"&lt;&gt;*ithdr*",'Raw Data'!$D:$D,"&lt;&gt;*ancel*", 'Raw Data'!$AW:$AW,"Not Yet Completed", 'Raw Data'!$D:$D,"*ngoi*")</f>
        <v>0</v>
      </c>
      <c r="AV37" s="40"/>
      <c r="AW37" s="40"/>
      <c r="AX37" s="52"/>
      <c r="AY37" s="157">
        <f>COUNTIFS('Raw Data'!$AM:$AM,"&lt;=" &amp;DATE(MID($AV$3, 15, 4), MONTH("1 " &amp; AY$6 &amp; " " &amp; MID($AV$3, 15, 4)) + 1, 0 ), 'Raw Data'!$AM:$AM,"&gt;" &amp;DATE(MID($AV$3, 15, 4), MONTH("1 " &amp; AY$6 &amp; " " &amp; MID($AV$3, 15, 4)), 0 ), 'Raw Data'!$H:$H, "Non*", 'Raw Data'!$O:$O,""&amp;'Raw Data'!$B$1,'Raw Data'!$D:$D,"&lt;&gt;*ithdr*",'Raw Data'!$D:$D,"&lt;&gt;*ancel*",'Raw Data'!$P:$P,"--", 'Raw Data'!$AW:$AW,"Not Yet Completed", 'Raw Data'!$D:$D,"*ngoi*")
+
COUNTIFS('Raw Data'!$AM:$AM,"&lt;=" &amp;DATE(MID($AV$3, 15, 4), MONTH("1 " &amp; AY$6 &amp; " " &amp; MID($AV$3, 15, 4)) + 1, 0 ), 'Raw Data'!$AM:$AM,"&gt;" &amp;DATE(MID($AV$3, 15, 4), MONTH("1 " &amp; AY$6 &amp; " " &amp; MID($AV$3, 15, 4)), 0 ), 'Raw Data'!$H:$H, "Non*", 'Raw Data'!$P:$P,""&amp;'Raw Data'!$B$1,'Raw Data'!$D:$D,"&lt;&gt;*ithdr*",'Raw Data'!$D:$D,"&lt;&gt;*ancel*", 'Raw Data'!$AW:$AW,"Not Yet Completed", 'Raw Data'!$D:$D,"*ngoi*")</f>
        <v>0</v>
      </c>
      <c r="AZ37" s="40"/>
      <c r="BA37" s="40"/>
      <c r="BB37" s="52"/>
      <c r="BC37" s="157">
        <f>COUNTIFS('Raw Data'!$AM:$AM,"&lt;=" &amp;DATE(MID($AV$3, 15, 4), MONTH("1 " &amp; BC$6 &amp; " " &amp; MID($AV$3, 15, 4)) + 1, 0 ), 'Raw Data'!$AM:$AM,"&gt;" &amp;DATE(MID($AV$3, 15, 4), MONTH("1 " &amp; BC$6 &amp; " " &amp; MID($AV$3, 15, 4)), 0 ), 'Raw Data'!$H:$H, "Non*", 'Raw Data'!$O:$O,""&amp;'Raw Data'!$B$1,'Raw Data'!$D:$D,"&lt;&gt;*ithdr*",'Raw Data'!$D:$D,"&lt;&gt;*ancel*",'Raw Data'!$P:$P,"--", 'Raw Data'!$AW:$AW,"Not Yet Completed", 'Raw Data'!$D:$D,"*ngoi*")
+
COUNTIFS('Raw Data'!$AM:$AM,"&lt;=" &amp;DATE(MID($AV$3, 15, 4), MONTH("1 " &amp; BC$6 &amp; " " &amp; MID($AV$3, 15, 4)) + 1, 0 ), 'Raw Data'!$AM:$AM,"&gt;" &amp;DATE(MID($AV$3, 15, 4), MONTH("1 " &amp; BC$6 &amp; " " &amp; MID($AV$3, 15, 4)), 0 ), 'Raw Data'!$H:$H, "Non*", 'Raw Data'!$P:$P,""&amp;'Raw Data'!$B$1,'Raw Data'!$D:$D,"&lt;&gt;*ithdr*",'Raw Data'!$D:$D,"&lt;&gt;*ancel*", 'Raw Data'!$AW:$AW,"Not Yet Completed", 'Raw Data'!$D:$D,"*ngoi*")</f>
        <v>0</v>
      </c>
      <c r="BD37" s="40"/>
      <c r="BE37" s="40"/>
      <c r="BF37" s="52"/>
    </row>
    <row r="38" ht="12.75" customHeight="1">
      <c r="A38" s="126" t="s">
        <v>249</v>
      </c>
      <c r="B38" s="40"/>
      <c r="C38" s="40"/>
      <c r="D38" s="40"/>
      <c r="E38" s="40"/>
      <c r="F38" s="40"/>
      <c r="G38" s="40"/>
      <c r="H38" s="40"/>
      <c r="I38" s="40"/>
      <c r="J38" s="52"/>
      <c r="K38" s="157">
        <f>COUNTIFS('Raw Data'!$AM:$AM,"&lt;=" &amp;DATE(LEFT($AV$3, 4), MONTH("1 " &amp; K$6 &amp; " " &amp; LEFT($AV$3, 4)) + 1, 0 ), 'Raw Data'!$AM:$AM,"&gt;" &amp;DATE(LEFT($AV$3, 4), MONTH("1 " &amp; K$6 &amp; " " &amp; LEFT($AV$3, 4)), 0 ), 'Raw Data'!$H:$H, "Non*", 'Raw Data'!$O:$O,""&amp;'Raw Data'!$B$1,'Raw Data'!$D:$D,"&lt;&gt;*ithdr*",'Raw Data'!$D:$D,"&lt;&gt;*ancel*",'Raw Data'!$P:$P,"--", 'Raw Data'!$AW:$AW,"Not Yet Completed", 'Raw Data'!$D:$D,"*ot start*")
+
COUNTIFS('Raw Data'!$AM:$AM,"&lt;=" &amp;DATE(LEFT($AV$3, 4), MONTH("1 " &amp; K$6 &amp; " " &amp; LEFT($AV$3, 4)) + 1, 0 ), 'Raw Data'!$AM:$AM,"&gt;" &amp;DATE(LEFT($AV$3, 4), MONTH("1 " &amp; K$6 &amp; " " &amp; LEFT($AV$3, 4)), 0 ), 'Raw Data'!$H:$H, "Non*", 'Raw Data'!$P:$P,""&amp;'Raw Data'!$B$1,'Raw Data'!$D:$D,"&lt;&gt;*ithdr*",'Raw Data'!$D:$D,"&lt;&gt;*ancel*", 'Raw Data'!$AW:$AW,"Not Yet Completed", 'Raw Data'!$D:$D,"*ot start*")</f>
        <v>0</v>
      </c>
      <c r="L38" s="40"/>
      <c r="M38" s="40"/>
      <c r="N38" s="52"/>
      <c r="O38" s="157">
        <f>COUNTIFS('Raw Data'!$AM:$AM,"&lt;=" &amp;DATE(LEFT($AV$3, 4), MONTH("1 " &amp; O$6 &amp; " " &amp; LEFT($AV$3, 4)) + 1, 0 ), 'Raw Data'!$AM:$AM,"&gt;" &amp;DATE(LEFT($AV$3, 4), MONTH("1 " &amp; O$6 &amp; " " &amp; LEFT($AV$3, 4)), 0 ), 'Raw Data'!$H:$H, "Non*", 'Raw Data'!$O:$O,""&amp;'Raw Data'!$B$1,'Raw Data'!$D:$D,"&lt;&gt;*ithdr*",'Raw Data'!$D:$D,"&lt;&gt;*ancel*",'Raw Data'!$P:$P,"--", 'Raw Data'!$AW:$AW,"Not Yet Completed", 'Raw Data'!$D:$D,"*ot start*")
+
COUNTIFS('Raw Data'!$AM:$AM,"&lt;=" &amp;DATE(LEFT($AV$3, 4), MONTH("1 " &amp; O$6 &amp; " " &amp; LEFT($AV$3, 4)) + 1, 0 ), 'Raw Data'!$AM:$AM,"&gt;" &amp;DATE(LEFT($AV$3, 4), MONTH("1 " &amp; O$6 &amp; " " &amp; LEFT($AV$3, 4)), 0 ), 'Raw Data'!$H:$H, "Non*", 'Raw Data'!$P:$P,""&amp;'Raw Data'!$B$1,'Raw Data'!$D:$D,"&lt;&gt;*ithdr*",'Raw Data'!$D:$D,"&lt;&gt;*ancel*", 'Raw Data'!$AW:$AW,"Not Yet Completed", 'Raw Data'!$D:$D,"*ot start*")</f>
        <v>0</v>
      </c>
      <c r="P38" s="40"/>
      <c r="Q38" s="40"/>
      <c r="R38" s="52"/>
      <c r="S38" s="157">
        <f>COUNTIFS('Raw Data'!$AM:$AM,"&lt;=" &amp;DATE(LEFT($AV$3, 4), MONTH("1 " &amp; S$6 &amp; " " &amp; LEFT($AV$3, 4)) + 1, 0 ), 'Raw Data'!$AM:$AM,"&gt;" &amp;DATE(LEFT($AV$3, 4), MONTH("1 " &amp; S$6 &amp; " " &amp; LEFT($AV$3, 4)), 0 ), 'Raw Data'!$H:$H, "Non*", 'Raw Data'!$O:$O,""&amp;'Raw Data'!$B$1,'Raw Data'!$D:$D,"&lt;&gt;*ithdr*",'Raw Data'!$D:$D,"&lt;&gt;*ancel*",'Raw Data'!$P:$P,"--", 'Raw Data'!$AW:$AW,"Not Yet Completed", 'Raw Data'!$D:$D,"*ot start*")
+
COUNTIFS('Raw Data'!$AM:$AM,"&lt;=" &amp;DATE(LEFT($AV$3, 4), MONTH("1 " &amp; S$6 &amp; " " &amp; LEFT($AV$3, 4)) + 1, 0 ), 'Raw Data'!$AM:$AM,"&gt;" &amp;DATE(LEFT($AV$3, 4), MONTH("1 " &amp; S$6 &amp; " " &amp; LEFT($AV$3, 4)), 0 ), 'Raw Data'!$H:$H, "Non*", 'Raw Data'!$P:$P,""&amp;'Raw Data'!$B$1,'Raw Data'!$D:$D,"&lt;&gt;*ithdr*",'Raw Data'!$D:$D,"&lt;&gt;*ancel*", 'Raw Data'!$AW:$AW,"Not Yet Completed", 'Raw Data'!$D:$D,"*ot start*")</f>
        <v>0</v>
      </c>
      <c r="T38" s="40"/>
      <c r="U38" s="40"/>
      <c r="V38" s="52"/>
      <c r="W38" s="157">
        <f>COUNTIFS('Raw Data'!$AM:$AM,"&lt;=" &amp;DATE(LEFT($AV$3, 4), MONTH("1 " &amp; W$6 &amp; " " &amp; LEFT($AV$3, 4)) + 1, 0 ), 'Raw Data'!$AM:$AM,"&gt;" &amp;DATE(LEFT($AV$3, 4), MONTH("1 " &amp; W$6 &amp; " " &amp; LEFT($AV$3, 4)), 0 ), 'Raw Data'!$H:$H, "Non*", 'Raw Data'!$O:$O,""&amp;'Raw Data'!$B$1,'Raw Data'!$D:$D,"&lt;&gt;*ithdr*",'Raw Data'!$D:$D,"&lt;&gt;*ancel*",'Raw Data'!$P:$P,"--", 'Raw Data'!$AW:$AW,"Not Yet Completed", 'Raw Data'!$D:$D,"*ot start*")
+
COUNTIFS('Raw Data'!$AM:$AM,"&lt;=" &amp;DATE(LEFT($AV$3, 4), MONTH("1 " &amp; W$6 &amp; " " &amp; LEFT($AV$3, 4)) + 1, 0 ), 'Raw Data'!$AM:$AM,"&gt;" &amp;DATE(LEFT($AV$3, 4), MONTH("1 " &amp; W$6 &amp; " " &amp; LEFT($AV$3, 4)), 0 ), 'Raw Data'!$H:$H, "Non*", 'Raw Data'!$P:$P,""&amp;'Raw Data'!$B$1,'Raw Data'!$D:$D,"&lt;&gt;*ithdr*",'Raw Data'!$D:$D,"&lt;&gt;*ancel*", 'Raw Data'!$AW:$AW,"Not Yet Completed", 'Raw Data'!$D:$D,"*ot start*")</f>
        <v>0</v>
      </c>
      <c r="X38" s="40"/>
      <c r="Y38" s="40"/>
      <c r="Z38" s="52"/>
      <c r="AA38" s="157">
        <f>COUNTIFS('Raw Data'!$AM:$AM,"&lt;=" &amp;DATE(LEFT($AV$3, 4), MONTH("1 " &amp; AA$6 &amp; " " &amp; LEFT($AV$3, 4)) + 1, 0 ), 'Raw Data'!$AM:$AM,"&gt;" &amp;DATE(LEFT($AV$3, 4), MONTH("1 " &amp; AA$6 &amp; " " &amp; LEFT($AV$3, 4)), 0 ), 'Raw Data'!$H:$H, "Non*", 'Raw Data'!$O:$O,""&amp;'Raw Data'!$B$1,'Raw Data'!$D:$D,"&lt;&gt;*ithdr*",'Raw Data'!$D:$D,"&lt;&gt;*ancel*",'Raw Data'!$P:$P,"--", 'Raw Data'!$AW:$AW,"Not Yet Completed", 'Raw Data'!$D:$D,"*ot start*")
+
COUNTIFS('Raw Data'!$AM:$AM,"&lt;=" &amp;DATE(LEFT($AV$3, 4), MONTH("1 " &amp; AA$6 &amp; " " &amp; LEFT($AV$3, 4)) + 1, 0 ), 'Raw Data'!$AM:$AM,"&gt;" &amp;DATE(LEFT($AV$3, 4), MONTH("1 " &amp; AA$6 &amp; " " &amp; LEFT($AV$3, 4)), 0 ), 'Raw Data'!$H:$H, "Non*", 'Raw Data'!$P:$P,""&amp;'Raw Data'!$B$1,'Raw Data'!$D:$D,"&lt;&gt;*ithdr*",'Raw Data'!$D:$D,"&lt;&gt;*ancel*", 'Raw Data'!$AW:$AW,"Not Yet Completed", 'Raw Data'!$D:$D,"*ot start*")</f>
        <v>0</v>
      </c>
      <c r="AB38" s="40"/>
      <c r="AC38" s="40"/>
      <c r="AD38" s="52"/>
      <c r="AE38" s="157">
        <f>COUNTIFS('Raw Data'!$AM:$AM,"&lt;=" &amp;DATE(LEFT($AV$3, 4), MONTH("1 " &amp; AE$6 &amp; " " &amp; LEFT($AV$3, 4)) + 1, 0 ), 'Raw Data'!$AM:$AM,"&gt;" &amp;DATE(LEFT($AV$3, 4), MONTH("1 " &amp; AE$6 &amp; " " &amp; LEFT($AV$3, 4)), 0 ), 'Raw Data'!$H:$H, "Non*", 'Raw Data'!$O:$O,""&amp;'Raw Data'!$B$1,'Raw Data'!$D:$D,"&lt;&gt;*ithdr*",'Raw Data'!$D:$D,"&lt;&gt;*ancel*",'Raw Data'!$P:$P,"--", 'Raw Data'!$AW:$AW,"Not Yet Completed", 'Raw Data'!$D:$D,"*ot start*")
+
COUNTIFS('Raw Data'!$AM:$AM,"&lt;=" &amp;DATE(LEFT($AV$3, 4), MONTH("1 " &amp; AE$6 &amp; " " &amp; LEFT($AV$3, 4)) + 1, 0 ), 'Raw Data'!$AM:$AM,"&gt;" &amp;DATE(LEFT($AV$3, 4), MONTH("1 " &amp; AE$6 &amp; " " &amp; LEFT($AV$3, 4)), 0 ), 'Raw Data'!$H:$H, "Non*", 'Raw Data'!$P:$P,""&amp;'Raw Data'!$B$1,'Raw Data'!$D:$D,"&lt;&gt;*ithdr*",'Raw Data'!$D:$D,"&lt;&gt;*ancel*", 'Raw Data'!$AW:$AW,"Not Yet Completed", 'Raw Data'!$D:$D,"*ot start*")</f>
        <v>0</v>
      </c>
      <c r="AF38" s="40"/>
      <c r="AG38" s="40"/>
      <c r="AH38" s="52"/>
      <c r="AI38" s="157">
        <f>COUNTIFS('Raw Data'!$AM:$AM,"&lt;=" &amp;DATE(LEFT($AV$3, 4), MONTH("1 " &amp; AI$6 &amp; " " &amp; LEFT($AV$3, 4)) + 1, 0 ), 'Raw Data'!$AM:$AM,"&gt;" &amp;DATE(LEFT($AV$3, 4), MONTH("1 " &amp; AI$6 &amp; " " &amp; LEFT($AV$3, 4)), 0 ), 'Raw Data'!$H:$H, "Non*", 'Raw Data'!$O:$O,""&amp;'Raw Data'!$B$1,'Raw Data'!$D:$D,"&lt;&gt;*ithdr*",'Raw Data'!$D:$D,"&lt;&gt;*ancel*",'Raw Data'!$P:$P,"--", 'Raw Data'!$AW:$AW,"Not Yet Completed", 'Raw Data'!$D:$D,"*ot start*")
+
COUNTIFS('Raw Data'!$AM:$AM,"&lt;=" &amp;DATE(LEFT($AV$3, 4), MONTH("1 " &amp; AI$6 &amp; " " &amp; LEFT($AV$3, 4)) + 1, 0 ), 'Raw Data'!$AM:$AM,"&gt;" &amp;DATE(LEFT($AV$3, 4), MONTH("1 " &amp; AI$6 &amp; " " &amp; LEFT($AV$3, 4)), 0 ), 'Raw Data'!$H:$H, "Non*", 'Raw Data'!$P:$P,""&amp;'Raw Data'!$B$1,'Raw Data'!$D:$D,"&lt;&gt;*ithdr*",'Raw Data'!$D:$D,"&lt;&gt;*ancel*", 'Raw Data'!$AW:$AW,"Not Yet Completed", 'Raw Data'!$D:$D,"*ot start*")</f>
        <v>0</v>
      </c>
      <c r="AJ38" s="40"/>
      <c r="AK38" s="40"/>
      <c r="AL38" s="52"/>
      <c r="AM38" s="157">
        <f>COUNTIFS('Raw Data'!$AM:$AM,"&lt;=" &amp;DATE(LEFT($AV$3, 4), MONTH("1 " &amp; AM$6 &amp; " " &amp; LEFT($AV$3, 4)) + 1, 0 ), 'Raw Data'!$AM:$AM,"&gt;" &amp;DATE(LEFT($AV$3, 4), MONTH("1 " &amp; AM$6 &amp; " " &amp; LEFT($AV$3, 4)), 0 ), 'Raw Data'!$H:$H, "Non*", 'Raw Data'!$O:$O,""&amp;'Raw Data'!$B$1,'Raw Data'!$D:$D,"&lt;&gt;*ithdr*",'Raw Data'!$D:$D,"&lt;&gt;*ancel*",'Raw Data'!$P:$P,"--", 'Raw Data'!$AW:$AW,"Not Yet Completed", 'Raw Data'!$D:$D,"*ot start*")
+
COUNTIFS('Raw Data'!$AM:$AM,"&lt;=" &amp;DATE(LEFT($AV$3, 4), MONTH("1 " &amp; AM$6 &amp; " " &amp; LEFT($AV$3, 4)) + 1, 0 ), 'Raw Data'!$AM:$AM,"&gt;" &amp;DATE(LEFT($AV$3, 4), MONTH("1 " &amp; AM$6 &amp; " " &amp; LEFT($AV$3, 4)), 0 ), 'Raw Data'!$H:$H, "Non*", 'Raw Data'!$P:$P,""&amp;'Raw Data'!$B$1,'Raw Data'!$D:$D,"&lt;&gt;*ithdr*",'Raw Data'!$D:$D,"&lt;&gt;*ancel*", 'Raw Data'!$AW:$AW,"Not Yet Completed", 'Raw Data'!$D:$D,"*ot start*")</f>
        <v>0</v>
      </c>
      <c r="AN38" s="40"/>
      <c r="AO38" s="40"/>
      <c r="AP38" s="52"/>
      <c r="AQ38" s="157">
        <f>COUNTIFS('Raw Data'!$AM:$AM,"&lt;=" &amp;DATE(LEFT($AV$3, 4), MONTH("1 " &amp; AQ$6 &amp; " " &amp; LEFT($AV$3, 4)) + 1, 0 ), 'Raw Data'!$AM:$AM,"&gt;" &amp;DATE(LEFT($AV$3, 4), MONTH("1 " &amp; AQ$6 &amp; " " &amp; LEFT($AV$3, 4)), 0 ), 'Raw Data'!$H:$H, "Non*", 'Raw Data'!$O:$O,""&amp;'Raw Data'!$B$1,'Raw Data'!$D:$D,"&lt;&gt;*ithdr*",'Raw Data'!$D:$D,"&lt;&gt;*ancel*",'Raw Data'!$P:$P,"--", 'Raw Data'!$AW:$AW,"Not Yet Completed", 'Raw Data'!$D:$D,"*ot start*")
+
COUNTIFS('Raw Data'!$AM:$AM,"&lt;=" &amp;DATE(LEFT($AV$3, 4), MONTH("1 " &amp; AQ$6 &amp; " " &amp; LEFT($AV$3, 4)) + 1, 0 ), 'Raw Data'!$AM:$AM,"&gt;" &amp;DATE(LEFT($AV$3, 4), MONTH("1 " &amp; AQ$6 &amp; " " &amp; LEFT($AV$3, 4)), 0 ), 'Raw Data'!$H:$H, "Non*", 'Raw Data'!$P:$P,""&amp;'Raw Data'!$B$1,'Raw Data'!$D:$D,"&lt;&gt;*ithdr*",'Raw Data'!$D:$D,"&lt;&gt;*ancel*", 'Raw Data'!$AW:$AW,"Not Yet Completed", 'Raw Data'!$D:$D,"*ot start*")</f>
        <v>0</v>
      </c>
      <c r="AR38" s="40"/>
      <c r="AS38" s="40"/>
      <c r="AT38" s="52"/>
      <c r="AU38" s="157">
        <f>COUNTIFS('Raw Data'!$AM:$AM,"&lt;=" &amp;DATE(MID($AV$3, 15, 4), MONTH("1 " &amp; AU$6 &amp; " " &amp; MID($AV$3, 15, 4)) + 1, 0 ), 'Raw Data'!$AM:$AM,"&gt;" &amp;DATE(MID($AV$3, 15, 4), MONTH("1 " &amp; AU$6 &amp; " " &amp; MID($AV$3, 15, 4)), 0 ), 'Raw Data'!$H:$H, "Ear*", 'Raw Data'!$O:$O,""&amp;'Raw Data'!$B$1,'Raw Data'!$D:$D,"&lt;&gt;*ithdr*",'Raw Data'!$D:$D,"&lt;&gt;*ancel*",'Raw Data'!$P:$P,"--", 'Raw Data'!$AW:$AW,"Not Yet Completed", 'Raw Data'!$D:$D,"*ot start*")
+
COUNTIFS('Raw Data'!$AM:$AM,"&lt;=" &amp;DATE(MID($AV$3, 15, 4), MONTH("1 " &amp; AU$6 &amp; " " &amp; MID($AV$3, 15, 4)) + 1, 0 ), 'Raw Data'!$AM:$AM,"&gt;" &amp;DATE(MID($AV$3, 15, 4), MONTH("1 " &amp; AU$6 &amp; " " &amp; MID($AV$3, 15, 4)), 0 ), 'Raw Data'!$H:$H, "Ear*", 'Raw Data'!$P:$P,""&amp;'Raw Data'!$B$1,'Raw Data'!$D:$D,"&lt;&gt;*ithdr*",'Raw Data'!$D:$D,"&lt;&gt;*ancel*", 'Raw Data'!$AW:$AW,"Not Yet Completed", 'Raw Data'!$D:$D,"*ot start*")</f>
        <v>0</v>
      </c>
      <c r="AV38" s="40"/>
      <c r="AW38" s="40"/>
      <c r="AX38" s="52"/>
      <c r="AY38" s="157">
        <f>COUNTIFS('Raw Data'!$AM:$AM,"&lt;=" &amp;DATE(MID($AV$3, 15, 4), MONTH("1 " &amp; AY$6 &amp; " " &amp; MID($AV$3, 15, 4)) + 1, 0 ), 'Raw Data'!$AM:$AM,"&gt;" &amp;DATE(MID($AV$3, 15, 4), MONTH("1 " &amp; AY$6 &amp; " " &amp; MID($AV$3, 15, 4)), 0 ), 'Raw Data'!$H:$H, "Ear*", 'Raw Data'!$O:$O,""&amp;'Raw Data'!$B$1,'Raw Data'!$D:$D,"&lt;&gt;*ithdr*",'Raw Data'!$D:$D,"&lt;&gt;*ancel*",'Raw Data'!$P:$P,"--", 'Raw Data'!$AW:$AW,"Not Yet Completed", 'Raw Data'!$D:$D,"*ot start*")
+
COUNTIFS('Raw Data'!$AM:$AM,"&lt;=" &amp;DATE(MID($AV$3, 15, 4), MONTH("1 " &amp; AY$6 &amp; " " &amp; MID($AV$3, 15, 4)) + 1, 0 ), 'Raw Data'!$AM:$AM,"&gt;" &amp;DATE(MID($AV$3, 15, 4), MONTH("1 " &amp; AY$6 &amp; " " &amp; MID($AV$3, 15, 4)), 0 ), 'Raw Data'!$H:$H, "Ear*", 'Raw Data'!$P:$P,""&amp;'Raw Data'!$B$1,'Raw Data'!$D:$D,"&lt;&gt;*ithdr*",'Raw Data'!$D:$D,"&lt;&gt;*ancel*", 'Raw Data'!$AW:$AW,"Not Yet Completed", 'Raw Data'!$D:$D,"*ot start*")</f>
        <v>0</v>
      </c>
      <c r="AZ38" s="40"/>
      <c r="BA38" s="40"/>
      <c r="BB38" s="52"/>
      <c r="BC38" s="157">
        <f>COUNTIFS('Raw Data'!$AM:$AM,"&lt;=" &amp;DATE(MID($AV$3, 15, 4), MONTH("1 " &amp; BC$6 &amp; " " &amp; MID($AV$3, 15, 4)) + 1, 0 ), 'Raw Data'!$AM:$AM,"&gt;" &amp;DATE(MID($AV$3, 15, 4), MONTH("1 " &amp; BC$6 &amp; " " &amp; MID($AV$3, 15, 4)), 0 ), 'Raw Data'!$H:$H, "Ear*", 'Raw Data'!$O:$O,""&amp;'Raw Data'!$B$1,'Raw Data'!$D:$D,"&lt;&gt;*ithdr*",'Raw Data'!$D:$D,"&lt;&gt;*ancel*",'Raw Data'!$P:$P,"--", 'Raw Data'!$AW:$AW,"Not Yet Completed", 'Raw Data'!$D:$D,"*ot start*")
+
COUNTIFS('Raw Data'!$AM:$AM,"&lt;=" &amp;DATE(MID($AV$3, 15, 4), MONTH("1 " &amp; BC$6 &amp; " " &amp; MID($AV$3, 15, 4)) + 1, 0 ), 'Raw Data'!$AM:$AM,"&gt;" &amp;DATE(MID($AV$3, 15, 4), MONTH("1 " &amp; BC$6 &amp; " " &amp; MID($AV$3, 15, 4)), 0 ), 'Raw Data'!$H:$H, "Ear*", 'Raw Data'!$P:$P,""&amp;'Raw Data'!$B$1,'Raw Data'!$D:$D,"&lt;&gt;*ithdr*",'Raw Data'!$D:$D,"&lt;&gt;*ancel*", 'Raw Data'!$AW:$AW,"Not Yet Completed", 'Raw Data'!$D:$D,"*ot start*")</f>
        <v>0</v>
      </c>
      <c r="BD38" s="40"/>
      <c r="BE38" s="40"/>
      <c r="BF38" s="52"/>
    </row>
    <row r="39" ht="12.75" customHeight="1">
      <c r="A39" s="100" t="s">
        <v>705</v>
      </c>
      <c r="B39" s="40"/>
      <c r="C39" s="40"/>
      <c r="D39" s="40"/>
      <c r="E39" s="40"/>
      <c r="F39" s="40"/>
      <c r="G39" s="40"/>
      <c r="H39" s="40"/>
      <c r="I39" s="40"/>
      <c r="J39" s="52"/>
      <c r="K39" s="123">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
SUMIFS('Raw Data'!$AN:$AN, 'Raw Data'!$AN:$AN,"&lt;=" &amp;DATE(LEFT($AV$3, 4), MONTH("1 " &amp; K$6 &amp; " " &amp; LEFT($AV$3, 4)) + 1, 0 ), 'Raw Data'!$AN:$AN,"&gt;" &amp;DATE(LEFT($AV$3, 4), MONTH("1 " &amp; K$6 &amp; " " &amp; LEFT($AV$3, 4)), 0 ),'Raw Data'!$P:$P,""&amp;'Raw Data'!$B$1,'Raw Data'!$D:$D,"&lt;&gt;*ithdr*",'Raw Data'!$D:$D,"&lt;&gt;*ancel*", 'Raw Data'!$AN:$AN,"&gt;" &amp;DATE(2010, 1, 15 ))
)
-
(   SUMIFS('Raw Data'!$AL:$AL, 'Raw Data'!$AN:$AN,"&lt;=" &amp;DATE(LEFT($AV$3, 4), MONTH("1 " &amp; K$6 &amp; " " &amp; LEFT($AV$3, 4)) + 1, 0 ), 'Raw Data'!$AN:$AN,"&gt;" &amp;DATE(LEFT($AV$3, 4), MONTH("1 " &amp; K$6 &amp; " " &amp; LEFT($AV$3, 4)), 0 ),'Raw Data'!$O:$O,""&amp;'Raw Data'!$B$1,'Raw Data'!$D:$D,"&lt;&gt;*ithdr*",'Raw Data'!$D:$D,"&lt;&gt;*ancel*",'Raw Data'!$P:$P,"--", 'Raw Data'!$AN:$AN,"&gt;" &amp;DATE(2010, 1, 15 ))
+
SUMIFS('Raw Data'!$AL:$AL, 'Raw Data'!$AN:$AN,"&lt;=" &amp;DATE(LEFT($AV$3, 4), MONTH("1 " &amp; K$6 &amp; " " &amp; LEFT($AV$3, 4)) + 1, 0 ), 'Raw Data'!$AN:$AN,"&gt;" &amp;DATE(LEFT($AV$3, 4), MONTH("1 " &amp; K$6 &amp; " " &amp; LEFT($AV$3, 4)), 0 ),'Raw Data'!$P:$P,""&amp;'Raw Data'!$B$1,'Raw Data'!$D:$D,"&lt;&gt;*ithdr*",'Raw Data'!$D:$D,"&lt;&gt;*ancel*", 'Raw Data'!$AN:$AN,"&gt;" &amp;DATE(2010, 1, 15 ))
)
                        )
/
(COUNTIFS('Raw Data'!$AN:$AN,"&lt;=" &amp;DATE(LEFT($AV$3, 4), MONTH("1 " &amp; K$6 &amp; " " &amp; LEFT($AV$3, 4)) + 1, 0 ), 'Raw Data'!$AN:$AN,"&gt;" &amp;DATE(LEFT($AV$3, 4), MONTH("1 " &amp; K$6 &amp; " " &amp; LEFT($AV$3, 4)), 0 ),'Raw Data'!$O:$O,""&amp;'Raw Data'!$B$1,'Raw Data'!$D:$D,"&lt;&gt;*ithdr*",'Raw Data'!$D:$D,"&lt;&gt;*ancel*",'Raw Data'!$P:$P,"--", 'Raw Data'!$AN:$AN,"&gt;" &amp;DATE(2010, 1, 15 ))
+
COUNTIFS('Raw Data'!$AN:$AN,"&lt;=" &amp;DATE(LEFT($AV$3, 4), MONTH("1 " &amp; K$6 &amp; " " &amp; LEFT($AV$3, 4)) + 1, 0 ), 'Raw Data'!$AN:$AN,"&gt;" &amp;DATE(LEFT($AV$3, 4), MONTH("1 " &amp; K$6 &amp; " " &amp; LEFT($AV$3, 4)), 0 ),'Raw Data'!$P:$P,""&amp;'Raw Data'!$B$1,'Raw Data'!$D:$D,"&lt;&gt;*ithdr*",'Raw Data'!$D:$D,"&lt;&gt;*ancel*", 'Raw Data'!$AN:$AN,"&gt;" &amp;DATE(2010, 1, 15 ))
)             )
),                   0)</f>
        <v>0</v>
      </c>
      <c r="L39" s="40"/>
      <c r="M39" s="40"/>
      <c r="N39" s="52"/>
      <c r="O39" s="123">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
SUMIFS('Raw Data'!$AN:$AN, 'Raw Data'!$AN:$AN,"&lt;=" &amp;DATE(LEFT($AV$3, 4), MONTH("1 " &amp; O$6 &amp; " " &amp; LEFT($AV$3, 4)) + 1, 0 ), 'Raw Data'!$AN:$AN,"&gt;" &amp;DATE(LEFT($AV$3, 4), MONTH("1 " &amp; O$6 &amp; " " &amp; LEFT($AV$3, 4)), 0 ),'Raw Data'!$P:$P,""&amp;'Raw Data'!$B$1,'Raw Data'!$D:$D,"&lt;&gt;*ithdr*",'Raw Data'!$D:$D,"&lt;&gt;*ancel*", 'Raw Data'!$AN:$AN,"&gt;" &amp;DATE(2010, 1, 15 ))
)
-
(   SUMIFS('Raw Data'!$AL:$AL, 'Raw Data'!$AN:$AN,"&lt;=" &amp;DATE(LEFT($AV$3, 4), MONTH("1 " &amp; O$6 &amp; " " &amp; LEFT($AV$3, 4)) + 1, 0 ), 'Raw Data'!$AN:$AN,"&gt;" &amp;DATE(LEFT($AV$3, 4), MONTH("1 " &amp; O$6 &amp; " " &amp; LEFT($AV$3, 4)), 0 ),'Raw Data'!$O:$O,""&amp;'Raw Data'!$B$1,'Raw Data'!$D:$D,"&lt;&gt;*ithdr*",'Raw Data'!$D:$D,"&lt;&gt;*ancel*",'Raw Data'!$P:$P,"--", 'Raw Data'!$AN:$AN,"&gt;" &amp;DATE(2010, 1, 15 ))
+
SUMIFS('Raw Data'!$AL:$AL, 'Raw Data'!$AN:$AN,"&lt;=" &amp;DATE(LEFT($AV$3, 4), MONTH("1 " &amp; O$6 &amp; " " &amp; LEFT($AV$3, 4)) + 1, 0 ), 'Raw Data'!$AN:$AN,"&gt;" &amp;DATE(LEFT($AV$3, 4), MONTH("1 " &amp; O$6 &amp; " " &amp; LEFT($AV$3, 4)), 0 ),'Raw Data'!$P:$P,""&amp;'Raw Data'!$B$1,'Raw Data'!$D:$D,"&lt;&gt;*ithdr*",'Raw Data'!$D:$D,"&lt;&gt;*ancel*", 'Raw Data'!$AN:$AN,"&gt;" &amp;DATE(2010, 1, 15 ))
)
                        )
/
(COUNTIFS('Raw Data'!$AN:$AN,"&lt;=" &amp;DATE(LEFT($AV$3, 4), MONTH("1 " &amp; O$6 &amp; " " &amp; LEFT($AV$3, 4)) + 1, 0 ), 'Raw Data'!$AN:$AN,"&gt;" &amp;DATE(LEFT($AV$3, 4), MONTH("1 " &amp; O$6 &amp; " " &amp; LEFT($AV$3, 4)), 0 ),'Raw Data'!$O:$O,""&amp;'Raw Data'!$B$1,'Raw Data'!$D:$D,"&lt;&gt;*ithdr*",'Raw Data'!$D:$D,"&lt;&gt;*ancel*",'Raw Data'!$P:$P,"--", 'Raw Data'!$AN:$AN,"&gt;" &amp;DATE(2010, 1, 15 ))
+
COUNTIFS('Raw Data'!$AN:$AN,"&lt;=" &amp;DATE(LEFT($AV$3, 4), MONTH("1 " &amp; O$6 &amp; " " &amp; LEFT($AV$3, 4)) + 1, 0 ), 'Raw Data'!$AN:$AN,"&gt;" &amp;DATE(LEFT($AV$3, 4), MONTH("1 " &amp; O$6 &amp; " " &amp; LEFT($AV$3, 4)), 0 ),'Raw Data'!$P:$P,""&amp;'Raw Data'!$B$1,'Raw Data'!$D:$D,"&lt;&gt;*ithdr*",'Raw Data'!$D:$D,"&lt;&gt;*ancel*", 'Raw Data'!$AN:$AN,"&gt;" &amp;DATE(2010, 1, 15 ))
)             )
),                   0)</f>
        <v>0</v>
      </c>
      <c r="P39" s="40"/>
      <c r="Q39" s="40"/>
      <c r="R39" s="52"/>
      <c r="S39" s="123">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
SUMIFS('Raw Data'!$AN:$AN, 'Raw Data'!$AN:$AN,"&lt;=" &amp;DATE(LEFT($AV$3, 4), MONTH("1 " &amp; S$6 &amp; " " &amp; LEFT($AV$3, 4)) + 1, 0 ), 'Raw Data'!$AN:$AN,"&gt;" &amp;DATE(LEFT($AV$3, 4), MONTH("1 " &amp; S$6 &amp; " " &amp; LEFT($AV$3, 4)), 0 ),'Raw Data'!$P:$P,""&amp;'Raw Data'!$B$1,'Raw Data'!$D:$D,"&lt;&gt;*ithdr*",'Raw Data'!$D:$D,"&lt;&gt;*ancel*", 'Raw Data'!$AN:$AN,"&gt;" &amp;DATE(2010, 1, 15 ))
)
-
(   SUMIFS('Raw Data'!$AL:$AL, 'Raw Data'!$AN:$AN,"&lt;=" &amp;DATE(LEFT($AV$3, 4), MONTH("1 " &amp; S$6 &amp; " " &amp; LEFT($AV$3, 4)) + 1, 0 ), 'Raw Data'!$AN:$AN,"&gt;" &amp;DATE(LEFT($AV$3, 4), MONTH("1 " &amp; S$6 &amp; " " &amp; LEFT($AV$3, 4)), 0 ),'Raw Data'!$O:$O,""&amp;'Raw Data'!$B$1,'Raw Data'!$D:$D,"&lt;&gt;*ithdr*",'Raw Data'!$D:$D,"&lt;&gt;*ancel*",'Raw Data'!$P:$P,"--", 'Raw Data'!$AN:$AN,"&gt;" &amp;DATE(2010, 1, 15 ))
+
SUMIFS('Raw Data'!$AL:$AL, 'Raw Data'!$AN:$AN,"&lt;=" &amp;DATE(LEFT($AV$3, 4), MONTH("1 " &amp; S$6 &amp; " " &amp; LEFT($AV$3, 4)) + 1, 0 ), 'Raw Data'!$AN:$AN,"&gt;" &amp;DATE(LEFT($AV$3, 4), MONTH("1 " &amp; S$6 &amp; " " &amp; LEFT($AV$3, 4)), 0 ),'Raw Data'!$P:$P,""&amp;'Raw Data'!$B$1,'Raw Data'!$D:$D,"&lt;&gt;*ithdr*",'Raw Data'!$D:$D,"&lt;&gt;*ancel*", 'Raw Data'!$AN:$AN,"&gt;" &amp;DATE(2010, 1, 15 ))
)
                        )
/
(COUNTIFS('Raw Data'!$AN:$AN,"&lt;=" &amp;DATE(LEFT($AV$3, 4), MONTH("1 " &amp; S$6 &amp; " " &amp; LEFT($AV$3, 4)) + 1, 0 ), 'Raw Data'!$AN:$AN,"&gt;" &amp;DATE(LEFT($AV$3, 4), MONTH("1 " &amp; S$6 &amp; " " &amp; LEFT($AV$3, 4)), 0 ),'Raw Data'!$O:$O,""&amp;'Raw Data'!$B$1,'Raw Data'!$D:$D,"&lt;&gt;*ithdr*",'Raw Data'!$D:$D,"&lt;&gt;*ancel*",'Raw Data'!$P:$P,"--", 'Raw Data'!$AN:$AN,"&gt;" &amp;DATE(2010, 1, 15 ))
+
COUNTIFS('Raw Data'!$AN:$AN,"&lt;=" &amp;DATE(LEFT($AV$3, 4), MONTH("1 " &amp; S$6 &amp; " " &amp; LEFT($AV$3, 4)) + 1, 0 ), 'Raw Data'!$AN:$AN,"&gt;" &amp;DATE(LEFT($AV$3, 4), MONTH("1 " &amp; S$6 &amp; " " &amp; LEFT($AV$3, 4)), 0 ),'Raw Data'!$P:$P,""&amp;'Raw Data'!$B$1,'Raw Data'!$D:$D,"&lt;&gt;*ithdr*",'Raw Data'!$D:$D,"&lt;&gt;*ancel*", 'Raw Data'!$AN:$AN,"&gt;" &amp;DATE(2010, 1, 15 ))
)             )
),                   0)</f>
        <v>0</v>
      </c>
      <c r="T39" s="40"/>
      <c r="U39" s="40"/>
      <c r="V39" s="52"/>
      <c r="W39" s="123">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
SUMIFS('Raw Data'!$AN:$AN, 'Raw Data'!$AN:$AN,"&lt;=" &amp;DATE(LEFT($AV$3, 4), MONTH("1 " &amp; W$6 &amp; " " &amp; LEFT($AV$3, 4)) + 1, 0 ), 'Raw Data'!$AN:$AN,"&gt;" &amp;DATE(LEFT($AV$3, 4), MONTH("1 " &amp; W$6 &amp; " " &amp; LEFT($AV$3, 4)), 0 ),'Raw Data'!$P:$P,""&amp;'Raw Data'!$B$1,'Raw Data'!$D:$D,"&lt;&gt;*ithdr*",'Raw Data'!$D:$D,"&lt;&gt;*ancel*", 'Raw Data'!$AN:$AN,"&gt;" &amp;DATE(2010, 1, 15 ))
)
-
(   SUMIFS('Raw Data'!$AL:$AL, 'Raw Data'!$AN:$AN,"&lt;=" &amp;DATE(LEFT($AV$3, 4), MONTH("1 " &amp; W$6 &amp; " " &amp; LEFT($AV$3, 4)) + 1, 0 ), 'Raw Data'!$AN:$AN,"&gt;" &amp;DATE(LEFT($AV$3, 4), MONTH("1 " &amp; W$6 &amp; " " &amp; LEFT($AV$3, 4)), 0 ),'Raw Data'!$O:$O,""&amp;'Raw Data'!$B$1,'Raw Data'!$D:$D,"&lt;&gt;*ithdr*",'Raw Data'!$D:$D,"&lt;&gt;*ancel*",'Raw Data'!$P:$P,"--", 'Raw Data'!$AN:$AN,"&gt;" &amp;DATE(2010, 1, 15 ))
+
SUMIFS('Raw Data'!$AL:$AL, 'Raw Data'!$AN:$AN,"&lt;=" &amp;DATE(LEFT($AV$3, 4), MONTH("1 " &amp; W$6 &amp; " " &amp; LEFT($AV$3, 4)) + 1, 0 ), 'Raw Data'!$AN:$AN,"&gt;" &amp;DATE(LEFT($AV$3, 4), MONTH("1 " &amp; W$6 &amp; " " &amp; LEFT($AV$3, 4)), 0 ),'Raw Data'!$P:$P,""&amp;'Raw Data'!$B$1,'Raw Data'!$D:$D,"&lt;&gt;*ithdr*",'Raw Data'!$D:$D,"&lt;&gt;*ancel*", 'Raw Data'!$AN:$AN,"&gt;" &amp;DATE(2010, 1, 15 ))
)
                        )
/
(COUNTIFS('Raw Data'!$AN:$AN,"&lt;=" &amp;DATE(LEFT($AV$3, 4), MONTH("1 " &amp; W$6 &amp; " " &amp; LEFT($AV$3, 4)) + 1, 0 ), 'Raw Data'!$AN:$AN,"&gt;" &amp;DATE(LEFT($AV$3, 4), MONTH("1 " &amp; W$6 &amp; " " &amp; LEFT($AV$3, 4)), 0 ),'Raw Data'!$O:$O,""&amp;'Raw Data'!$B$1,'Raw Data'!$D:$D,"&lt;&gt;*ithdr*",'Raw Data'!$D:$D,"&lt;&gt;*ancel*",'Raw Data'!$P:$P,"--", 'Raw Data'!$AN:$AN,"&gt;" &amp;DATE(2010, 1, 15 ))
+
COUNTIFS('Raw Data'!$AN:$AN,"&lt;=" &amp;DATE(LEFT($AV$3, 4), MONTH("1 " &amp; W$6 &amp; " " &amp; LEFT($AV$3, 4)) + 1, 0 ), 'Raw Data'!$AN:$AN,"&gt;" &amp;DATE(LEFT($AV$3, 4), MONTH("1 " &amp; W$6 &amp; " " &amp; LEFT($AV$3, 4)), 0 ),'Raw Data'!$P:$P,""&amp;'Raw Data'!$B$1,'Raw Data'!$D:$D,"&lt;&gt;*ithdr*",'Raw Data'!$D:$D,"&lt;&gt;*ancel*", 'Raw Data'!$AN:$AN,"&gt;" &amp;DATE(2010, 1, 15 ))
)             )
),                   0)</f>
        <v>0</v>
      </c>
      <c r="X39" s="40"/>
      <c r="Y39" s="40"/>
      <c r="Z39" s="52"/>
      <c r="AA39" s="123">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
SUMIFS('Raw Data'!$AN:$AN, 'Raw Data'!$AN:$AN,"&lt;=" &amp;DATE(LEFT($AV$3, 4), MONTH("1 " &amp; AA$6 &amp; " " &amp; LEFT($AV$3, 4)) + 1, 0 ), 'Raw Data'!$AN:$AN,"&gt;" &amp;DATE(LEFT($AV$3, 4), MONTH("1 " &amp; AA$6 &amp; " " &amp; LEFT($AV$3, 4)), 0 ),'Raw Data'!$P:$P,""&amp;'Raw Data'!$B$1,'Raw Data'!$D:$D,"&lt;&gt;*ithdr*",'Raw Data'!$D:$D,"&lt;&gt;*ancel*", 'Raw Data'!$AN:$AN,"&gt;" &amp;DATE(2010, 1, 15 ))
)
-
(   SUMIFS('Raw Data'!$AL:$AL, 'Raw Data'!$AN:$AN,"&lt;=" &amp;DATE(LEFT($AV$3, 4), MONTH("1 " &amp; AA$6 &amp; " " &amp; LEFT($AV$3, 4)) + 1, 0 ), 'Raw Data'!$AN:$AN,"&gt;" &amp;DATE(LEFT($AV$3, 4), MONTH("1 " &amp; AA$6 &amp; " " &amp; LEFT($AV$3, 4)), 0 ),'Raw Data'!$O:$O,""&amp;'Raw Data'!$B$1,'Raw Data'!$D:$D,"&lt;&gt;*ithdr*",'Raw Data'!$D:$D,"&lt;&gt;*ancel*",'Raw Data'!$P:$P,"--", 'Raw Data'!$AN:$AN,"&gt;" &amp;DATE(2010, 1, 15 ))
+
SUMIFS('Raw Data'!$AL:$AL, 'Raw Data'!$AN:$AN,"&lt;=" &amp;DATE(LEFT($AV$3, 4), MONTH("1 " &amp; AA$6 &amp; " " &amp; LEFT($AV$3, 4)) + 1, 0 ), 'Raw Data'!$AN:$AN,"&gt;" &amp;DATE(LEFT($AV$3, 4), MONTH("1 " &amp; AA$6 &amp; " " &amp; LEFT($AV$3, 4)), 0 ),'Raw Data'!$P:$P,""&amp;'Raw Data'!$B$1,'Raw Data'!$D:$D,"&lt;&gt;*ithdr*",'Raw Data'!$D:$D,"&lt;&gt;*ancel*", 'Raw Data'!$AN:$AN,"&gt;" &amp;DATE(2010, 1, 15 ))
)
                        )
/
(COUNTIFS('Raw Data'!$AN:$AN,"&lt;=" &amp;DATE(LEFT($AV$3, 4), MONTH("1 " &amp; AA$6 &amp; " " &amp; LEFT($AV$3, 4)) + 1, 0 ), 'Raw Data'!$AN:$AN,"&gt;" &amp;DATE(LEFT($AV$3, 4), MONTH("1 " &amp; AA$6 &amp; " " &amp; LEFT($AV$3, 4)), 0 ),'Raw Data'!$O:$O,""&amp;'Raw Data'!$B$1,'Raw Data'!$D:$D,"&lt;&gt;*ithdr*",'Raw Data'!$D:$D,"&lt;&gt;*ancel*",'Raw Data'!$P:$P,"--", 'Raw Data'!$AN:$AN,"&gt;" &amp;DATE(2010, 1, 15 ))
+
COUNTIFS('Raw Data'!$AN:$AN,"&lt;=" &amp;DATE(LEFT($AV$3, 4), MONTH("1 " &amp; AA$6 &amp; " " &amp; LEFT($AV$3, 4)) + 1, 0 ), 'Raw Data'!$AN:$AN,"&gt;" &amp;DATE(LEFT($AV$3, 4), MONTH("1 " &amp; AA$6 &amp; " " &amp; LEFT($AV$3, 4)), 0 ),'Raw Data'!$P:$P,""&amp;'Raw Data'!$B$1,'Raw Data'!$D:$D,"&lt;&gt;*ithdr*",'Raw Data'!$D:$D,"&lt;&gt;*ancel*", 'Raw Data'!$AN:$AN,"&gt;" &amp;DATE(2010, 1, 15 ))
)             )
),                   0)</f>
        <v>0</v>
      </c>
      <c r="AB39" s="40"/>
      <c r="AC39" s="40"/>
      <c r="AD39" s="52"/>
      <c r="AE39" s="123">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
SUMIFS('Raw Data'!$AN:$AN, 'Raw Data'!$AN:$AN,"&lt;=" &amp;DATE(LEFT($AV$3, 4), MONTH("1 " &amp; AE$6 &amp; " " &amp; LEFT($AV$3, 4)) + 1, 0 ), 'Raw Data'!$AN:$AN,"&gt;" &amp;DATE(LEFT($AV$3, 4), MONTH("1 " &amp; AE$6 &amp; " " &amp; LEFT($AV$3, 4)), 0 ),'Raw Data'!$P:$P,""&amp;'Raw Data'!$B$1,'Raw Data'!$D:$D,"&lt;&gt;*ithdr*",'Raw Data'!$D:$D,"&lt;&gt;*ancel*", 'Raw Data'!$AN:$AN,"&gt;" &amp;DATE(2010, 1, 15 ))
)
-
(   SUMIFS('Raw Data'!$AL:$AL, 'Raw Data'!$AN:$AN,"&lt;=" &amp;DATE(LEFT($AV$3, 4), MONTH("1 " &amp; AE$6 &amp; " " &amp; LEFT($AV$3, 4)) + 1, 0 ), 'Raw Data'!$AN:$AN,"&gt;" &amp;DATE(LEFT($AV$3, 4), MONTH("1 " &amp; AE$6 &amp; " " &amp; LEFT($AV$3, 4)), 0 ),'Raw Data'!$O:$O,""&amp;'Raw Data'!$B$1,'Raw Data'!$D:$D,"&lt;&gt;*ithdr*",'Raw Data'!$D:$D,"&lt;&gt;*ancel*",'Raw Data'!$P:$P,"--", 'Raw Data'!$AN:$AN,"&gt;" &amp;DATE(2010, 1, 15 ))
+
SUMIFS('Raw Data'!$AL:$AL, 'Raw Data'!$AN:$AN,"&lt;=" &amp;DATE(LEFT($AV$3, 4), MONTH("1 " &amp; AE$6 &amp; " " &amp; LEFT($AV$3, 4)) + 1, 0 ), 'Raw Data'!$AN:$AN,"&gt;" &amp;DATE(LEFT($AV$3, 4), MONTH("1 " &amp; AE$6 &amp; " " &amp; LEFT($AV$3, 4)), 0 ),'Raw Data'!$P:$P,""&amp;'Raw Data'!$B$1,'Raw Data'!$D:$D,"&lt;&gt;*ithdr*",'Raw Data'!$D:$D,"&lt;&gt;*ancel*", 'Raw Data'!$AN:$AN,"&gt;" &amp;DATE(2010, 1, 15 ))
)
                        )
/
(COUNTIFS('Raw Data'!$AN:$AN,"&lt;=" &amp;DATE(LEFT($AV$3, 4), MONTH("1 " &amp; AE$6 &amp; " " &amp; LEFT($AV$3, 4)) + 1, 0 ), 'Raw Data'!$AN:$AN,"&gt;" &amp;DATE(LEFT($AV$3, 4), MONTH("1 " &amp; AE$6 &amp; " " &amp; LEFT($AV$3, 4)), 0 ),'Raw Data'!$O:$O,""&amp;'Raw Data'!$B$1,'Raw Data'!$D:$D,"&lt;&gt;*ithdr*",'Raw Data'!$D:$D,"&lt;&gt;*ancel*",'Raw Data'!$P:$P,"--", 'Raw Data'!$AN:$AN,"&gt;" &amp;DATE(2010, 1, 15 ))
+
COUNTIFS('Raw Data'!$AN:$AN,"&lt;=" &amp;DATE(LEFT($AV$3, 4), MONTH("1 " &amp; AE$6 &amp; " " &amp; LEFT($AV$3, 4)) + 1, 0 ), 'Raw Data'!$AN:$AN,"&gt;" &amp;DATE(LEFT($AV$3, 4), MONTH("1 " &amp; AE$6 &amp; " " &amp; LEFT($AV$3, 4)), 0 ),'Raw Data'!$P:$P,""&amp;'Raw Data'!$B$1,'Raw Data'!$D:$D,"&lt;&gt;*ithdr*",'Raw Data'!$D:$D,"&lt;&gt;*ancel*", 'Raw Data'!$AN:$AN,"&gt;" &amp;DATE(2010, 1, 15 ))
)             )
),                   0)</f>
        <v>0</v>
      </c>
      <c r="AF39" s="40"/>
      <c r="AG39" s="40"/>
      <c r="AH39" s="52"/>
      <c r="AI39" s="123">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
SUMIFS('Raw Data'!$AN:$AN, 'Raw Data'!$AN:$AN,"&lt;=" &amp;DATE(LEFT($AV$3, 4), MONTH("1 " &amp; AI$6 &amp; " " &amp; LEFT($AV$3, 4)) + 1, 0 ), 'Raw Data'!$AN:$AN,"&gt;" &amp;DATE(LEFT($AV$3, 4), MONTH("1 " &amp; AI$6 &amp; " " &amp; LEFT($AV$3, 4)), 0 ),'Raw Data'!$P:$P,""&amp;'Raw Data'!$B$1,'Raw Data'!$D:$D,"&lt;&gt;*ithdr*",'Raw Data'!$D:$D,"&lt;&gt;*ancel*", 'Raw Data'!$AN:$AN,"&gt;" &amp;DATE(2010, 1, 15 ))
)
-
(   SUMIFS('Raw Data'!$AL:$AL, 'Raw Data'!$AN:$AN,"&lt;=" &amp;DATE(LEFT($AV$3, 4), MONTH("1 " &amp; AI$6 &amp; " " &amp; LEFT($AV$3, 4)) + 1, 0 ), 'Raw Data'!$AN:$AN,"&gt;" &amp;DATE(LEFT($AV$3, 4), MONTH("1 " &amp; AI$6 &amp; " " &amp; LEFT($AV$3, 4)), 0 ),'Raw Data'!$O:$O,""&amp;'Raw Data'!$B$1,'Raw Data'!$D:$D,"&lt;&gt;*ithdr*",'Raw Data'!$D:$D,"&lt;&gt;*ancel*",'Raw Data'!$P:$P,"--", 'Raw Data'!$AN:$AN,"&gt;" &amp;DATE(2010, 1, 15 ))
+
SUMIFS('Raw Data'!$AL:$AL, 'Raw Data'!$AN:$AN,"&lt;=" &amp;DATE(LEFT($AV$3, 4), MONTH("1 " &amp; AI$6 &amp; " " &amp; LEFT($AV$3, 4)) + 1, 0 ), 'Raw Data'!$AN:$AN,"&gt;" &amp;DATE(LEFT($AV$3, 4), MONTH("1 " &amp; AI$6 &amp; " " &amp; LEFT($AV$3, 4)), 0 ),'Raw Data'!$P:$P,""&amp;'Raw Data'!$B$1,'Raw Data'!$D:$D,"&lt;&gt;*ithdr*",'Raw Data'!$D:$D,"&lt;&gt;*ancel*", 'Raw Data'!$AN:$AN,"&gt;" &amp;DATE(2010, 1, 15 ))
)
                        )
/
(COUNTIFS('Raw Data'!$AN:$AN,"&lt;=" &amp;DATE(LEFT($AV$3, 4), MONTH("1 " &amp; AI$6 &amp; " " &amp; LEFT($AV$3, 4)) + 1, 0 ), 'Raw Data'!$AN:$AN,"&gt;" &amp;DATE(LEFT($AV$3, 4), MONTH("1 " &amp; AI$6 &amp; " " &amp; LEFT($AV$3, 4)), 0 ),'Raw Data'!$O:$O,""&amp;'Raw Data'!$B$1,'Raw Data'!$D:$D,"&lt;&gt;*ithdr*",'Raw Data'!$D:$D,"&lt;&gt;*ancel*",'Raw Data'!$P:$P,"--", 'Raw Data'!$AN:$AN,"&gt;" &amp;DATE(2010, 1, 15 ))
+
COUNTIFS('Raw Data'!$AN:$AN,"&lt;=" &amp;DATE(LEFT($AV$3, 4), MONTH("1 " &amp; AI$6 &amp; " " &amp; LEFT($AV$3, 4)) + 1, 0 ), 'Raw Data'!$AN:$AN,"&gt;" &amp;DATE(LEFT($AV$3, 4), MONTH("1 " &amp; AI$6 &amp; " " &amp; LEFT($AV$3, 4)), 0 ),'Raw Data'!$P:$P,""&amp;'Raw Data'!$B$1,'Raw Data'!$D:$D,"&lt;&gt;*ithdr*",'Raw Data'!$D:$D,"&lt;&gt;*ancel*", 'Raw Data'!$AN:$AN,"&gt;" &amp;DATE(2010, 1, 15 ))
)             )
),                   0)</f>
        <v>0</v>
      </c>
      <c r="AJ39" s="40"/>
      <c r="AK39" s="40"/>
      <c r="AL39" s="52"/>
      <c r="AM39" s="123">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
SUMIFS('Raw Data'!$AN:$AN, 'Raw Data'!$AN:$AN,"&lt;=" &amp;DATE(LEFT($AV$3, 4), MONTH("1 " &amp; AM$6 &amp; " " &amp; LEFT($AV$3, 4)) + 1, 0 ), 'Raw Data'!$AN:$AN,"&gt;" &amp;DATE(LEFT($AV$3, 4), MONTH("1 " &amp; AM$6 &amp; " " &amp; LEFT($AV$3, 4)), 0 ),'Raw Data'!$P:$P,""&amp;'Raw Data'!$B$1,'Raw Data'!$D:$D,"&lt;&gt;*ithdr*",'Raw Data'!$D:$D,"&lt;&gt;*ancel*", 'Raw Data'!$AN:$AN,"&gt;" &amp;DATE(2010, 1, 15 ))
)
-
(   SUMIFS('Raw Data'!$AL:$AL, 'Raw Data'!$AN:$AN,"&lt;=" &amp;DATE(LEFT($AV$3, 4), MONTH("1 " &amp; AM$6 &amp; " " &amp; LEFT($AV$3, 4)) + 1, 0 ), 'Raw Data'!$AN:$AN,"&gt;" &amp;DATE(LEFT($AV$3, 4), MONTH("1 " &amp; AM$6 &amp; " " &amp; LEFT($AV$3, 4)), 0 ),'Raw Data'!$O:$O,""&amp;'Raw Data'!$B$1,'Raw Data'!$D:$D,"&lt;&gt;*ithdr*",'Raw Data'!$D:$D,"&lt;&gt;*ancel*",'Raw Data'!$P:$P,"--", 'Raw Data'!$AN:$AN,"&gt;" &amp;DATE(2010, 1, 15 ))
+
SUMIFS('Raw Data'!$AL:$AL, 'Raw Data'!$AN:$AN,"&lt;=" &amp;DATE(LEFT($AV$3, 4), MONTH("1 " &amp; AM$6 &amp; " " &amp; LEFT($AV$3, 4)) + 1, 0 ), 'Raw Data'!$AN:$AN,"&gt;" &amp;DATE(LEFT($AV$3, 4), MONTH("1 " &amp; AM$6 &amp; " " &amp; LEFT($AV$3, 4)), 0 ),'Raw Data'!$P:$P,""&amp;'Raw Data'!$B$1,'Raw Data'!$D:$D,"&lt;&gt;*ithdr*",'Raw Data'!$D:$D,"&lt;&gt;*ancel*", 'Raw Data'!$AN:$AN,"&gt;" &amp;DATE(2010, 1, 15 ))
)
                        )
/
(COUNTIFS('Raw Data'!$AN:$AN,"&lt;=" &amp;DATE(LEFT($AV$3, 4), MONTH("1 " &amp; AM$6 &amp; " " &amp; LEFT($AV$3, 4)) + 1, 0 ), 'Raw Data'!$AN:$AN,"&gt;" &amp;DATE(LEFT($AV$3, 4), MONTH("1 " &amp; AM$6 &amp; " " &amp; LEFT($AV$3, 4)), 0 ),'Raw Data'!$O:$O,""&amp;'Raw Data'!$B$1,'Raw Data'!$D:$D,"&lt;&gt;*ithdr*",'Raw Data'!$D:$D,"&lt;&gt;*ancel*",'Raw Data'!$P:$P,"--", 'Raw Data'!$AN:$AN,"&gt;" &amp;DATE(2010, 1, 15 ))
+
COUNTIFS('Raw Data'!$AN:$AN,"&lt;=" &amp;DATE(LEFT($AV$3, 4), MONTH("1 " &amp; AM$6 &amp; " " &amp; LEFT($AV$3, 4)) + 1, 0 ), 'Raw Data'!$AN:$AN,"&gt;" &amp;DATE(LEFT($AV$3, 4), MONTH("1 " &amp; AM$6 &amp; " " &amp; LEFT($AV$3, 4)), 0 ),'Raw Data'!$P:$P,""&amp;'Raw Data'!$B$1,'Raw Data'!$D:$D,"&lt;&gt;*ithdr*",'Raw Data'!$D:$D,"&lt;&gt;*ancel*", 'Raw Data'!$AN:$AN,"&gt;" &amp;DATE(2010, 1, 15 ))
)             )
),                   0)</f>
        <v>0</v>
      </c>
      <c r="AN39" s="40"/>
      <c r="AO39" s="40"/>
      <c r="AP39" s="52"/>
      <c r="AQ39" s="123">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
SUMIFS('Raw Data'!$AN:$AN, 'Raw Data'!$AN:$AN,"&lt;=" &amp;DATE(LEFT($AV$3, 4), MONTH("1 " &amp; AQ$6 &amp; " " &amp; LEFT($AV$3, 4)) + 1, 0 ), 'Raw Data'!$AN:$AN,"&gt;" &amp;DATE(LEFT($AV$3, 4), MONTH("1 " &amp; AQ$6 &amp; " " &amp; LEFT($AV$3, 4)), 0 ),'Raw Data'!$P:$P,""&amp;'Raw Data'!$B$1,'Raw Data'!$D:$D,"&lt;&gt;*ithdr*",'Raw Data'!$D:$D,"&lt;&gt;*ancel*", 'Raw Data'!$AN:$AN,"&gt;" &amp;DATE(2010, 1, 15 ))
)
-
(   SUMIFS('Raw Data'!$AL:$AL, 'Raw Data'!$AN:$AN,"&lt;=" &amp;DATE(LEFT($AV$3, 4), MONTH("1 " &amp; AQ$6 &amp; " " &amp; LEFT($AV$3, 4)) + 1, 0 ), 'Raw Data'!$AN:$AN,"&gt;" &amp;DATE(LEFT($AV$3, 4), MONTH("1 " &amp; AQ$6 &amp; " " &amp; LEFT($AV$3, 4)), 0 ),'Raw Data'!$O:$O,""&amp;'Raw Data'!$B$1,'Raw Data'!$D:$D,"&lt;&gt;*ithdr*",'Raw Data'!$D:$D,"&lt;&gt;*ancel*",'Raw Data'!$P:$P,"--", 'Raw Data'!$AN:$AN,"&gt;" &amp;DATE(2010, 1, 15 ))
+
SUMIFS('Raw Data'!$AL:$AL, 'Raw Data'!$AN:$AN,"&lt;=" &amp;DATE(LEFT($AV$3, 4), MONTH("1 " &amp; AQ$6 &amp; " " &amp; LEFT($AV$3, 4)) + 1, 0 ), 'Raw Data'!$AN:$AN,"&gt;" &amp;DATE(LEFT($AV$3, 4), MONTH("1 " &amp; AQ$6 &amp; " " &amp; LEFT($AV$3, 4)), 0 ),'Raw Data'!$P:$P,""&amp;'Raw Data'!$B$1,'Raw Data'!$D:$D,"&lt;&gt;*ithdr*",'Raw Data'!$D:$D,"&lt;&gt;*ancel*", 'Raw Data'!$AN:$AN,"&gt;" &amp;DATE(2010, 1, 15 ))
)
                        )
/
(COUNTIFS('Raw Data'!$AN:$AN,"&lt;=" &amp;DATE(LEFT($AV$3, 4), MONTH("1 " &amp; AQ$6 &amp; " " &amp; LEFT($AV$3, 4)) + 1, 0 ), 'Raw Data'!$AN:$AN,"&gt;" &amp;DATE(LEFT($AV$3, 4), MONTH("1 " &amp; AQ$6 &amp; " " &amp; LEFT($AV$3, 4)), 0 ),'Raw Data'!$O:$O,""&amp;'Raw Data'!$B$1,'Raw Data'!$D:$D,"&lt;&gt;*ithdr*",'Raw Data'!$D:$D,"&lt;&gt;*ancel*",'Raw Data'!$P:$P,"--", 'Raw Data'!$AN:$AN,"&gt;" &amp;DATE(2010, 1, 15 ))
+
COUNTIFS('Raw Data'!$AN:$AN,"&lt;=" &amp;DATE(LEFT($AV$3, 4), MONTH("1 " &amp; AQ$6 &amp; " " &amp; LEFT($AV$3, 4)) + 1, 0 ), 'Raw Data'!$AN:$AN,"&gt;" &amp;DATE(LEFT($AV$3, 4), MONTH("1 " &amp; AQ$6 &amp; " " &amp; LEFT($AV$3, 4)), 0 ),'Raw Data'!$P:$P,""&amp;'Raw Data'!$B$1,'Raw Data'!$D:$D,"&lt;&gt;*ithdr*",'Raw Data'!$D:$D,"&lt;&gt;*ancel*", 'Raw Data'!$AN:$AN,"&gt;" &amp;DATE(2010, 1, 15 ))
)             )
),                   0)</f>
        <v>0</v>
      </c>
      <c r="AR39" s="40"/>
      <c r="AS39" s="40"/>
      <c r="AT39" s="52"/>
      <c r="AU39" s="123">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
SUMIFS('Raw Data'!$AN:$AN, 'Raw Data'!$AN:$AN,"&lt;=" &amp;DATE(MID($AV$3, 15, 4), MONTH("1 " &amp; AU$6 &amp; " " &amp; MID($AV$3, 15, 4)) + 1, 0 ), 'Raw Data'!$AN:$AN,"&gt;" &amp;DATE(MID($AV$3, 15, 4), MONTH("1 " &amp; AU$6 &amp; " " &amp; MID($AV$3, 15, 4)), 0 ),'Raw Data'!$P:$P,""&amp;'Raw Data'!$B$1,'Raw Data'!$D:$D,"&lt;&gt;*ithdr*",'Raw Data'!$D:$D,"&lt;&gt;*ancel*", 'Raw Data'!$AN:$AN,"&gt;" &amp;DATE(2010, 1, 15 ))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
SUMIFS('Raw Data'!$AL:$AL, 'Raw Data'!$AN:$AN,"&lt;=" &amp;DATE(MID($AV$3, 15, 4), MONTH("1 " &amp; AU$6 &amp; " " &amp; MID($AV$3, 15, 4)) + 1, 0 ), 'Raw Data'!$AN:$AN,"&gt;" &amp;DATE(MID($AV$3, 15, 4), MONTH("1 " &amp; AU$6 &amp; " " &amp; MID($AV$3, 15, 4)), 0 ),'Raw Data'!$P:$P,""&amp;'Raw Data'!$B$1,'Raw Data'!$D:$D,"&lt;&gt;*ithdr*",'Raw Data'!$D:$D,"&lt;&gt;*ancel*", 'Raw Data'!$AN:$AN,"&gt;" &amp;DATE(2010, 1, 15 ))
)
                        )
/
(COUNTIFS('Raw Data'!$AN:$AN,"&lt;=" &amp;DATE(MID($AV$3, 15, 4), MONTH("1 " &amp; AU$6 &amp; " " &amp; MID($AV$3, 15, 4)) + 1, 0 ), 'Raw Data'!$AN:$AN,"&gt;" &amp;DATE(MID($AV$3, 15, 4), MONTH("1 " &amp; AU$6 &amp; " " &amp; MID($AV$3, 15, 4)), 0 ),'Raw Data'!$O:$O,""&amp;'Raw Data'!$B$1,'Raw Data'!$D:$D,"&lt;&gt;*ithdr*",'Raw Data'!$D:$D,"&lt;&gt;*ancel*",'Raw Data'!$P:$P,"--", 'Raw Data'!$AN:$AN,"&gt;" &amp;DATE(2010, 1, 15 ))
+
COUNTIFS('Raw Data'!$AN:$AN,"&lt;=" &amp;DATE(MID($AV$3, 15, 4), MONTH("1 " &amp; AU$6 &amp; " " &amp; MID($AV$3, 15, 4)) + 1, 0 ), 'Raw Data'!$AN:$AN,"&gt;" &amp;DATE(MID($AV$3, 15, 4), MONTH("1 " &amp; AU$6 &amp; " " &amp; MID($AV$3, 15, 4)), 0 ),'Raw Data'!$P:$P,""&amp;'Raw Data'!$B$1,'Raw Data'!$D:$D,"&lt;&gt;*ithdr*",'Raw Data'!$D:$D,"&lt;&gt;*ancel*", 'Raw Data'!$AN:$AN,"&gt;" &amp;DATE(2010, 1, 15 ))
)             )
),                   0)</f>
        <v>0</v>
      </c>
      <c r="AV39" s="40"/>
      <c r="AW39" s="40"/>
      <c r="AX39" s="52"/>
      <c r="AY39" s="123">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
SUMIFS('Raw Data'!$AN:$AN, 'Raw Data'!$AN:$AN,"&lt;=" &amp;DATE(MID($AV$3, 15, 4), MONTH("1 " &amp; AY$6 &amp; " " &amp; MID($AV$3, 15, 4)) + 1, 0 ), 'Raw Data'!$AN:$AN,"&gt;" &amp;DATE(MID($AV$3, 15, 4), MONTH("1 " &amp; AY$6 &amp; " " &amp; MID($AV$3, 15, 4)), 0 ),'Raw Data'!$P:$P,""&amp;'Raw Data'!$B$1,'Raw Data'!$D:$D,"&lt;&gt;*ithdr*",'Raw Data'!$D:$D,"&lt;&gt;*ancel*", 'Raw Data'!$AN:$AN,"&gt;" &amp;DATE(2010, 1, 15 ))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
SUMIFS('Raw Data'!$AL:$AL, 'Raw Data'!$AN:$AN,"&lt;=" &amp;DATE(MID($AV$3, 15, 4), MONTH("1 " &amp; AY$6 &amp; " " &amp; MID($AV$3, 15, 4)) + 1, 0 ), 'Raw Data'!$AN:$AN,"&gt;" &amp;DATE(MID($AV$3, 15, 4), MONTH("1 " &amp; AY$6 &amp; " " &amp; MID($AV$3, 15, 4)), 0 ),'Raw Data'!$P:$P,""&amp;'Raw Data'!$B$1,'Raw Data'!$D:$D,"&lt;&gt;*ithdr*",'Raw Data'!$D:$D,"&lt;&gt;*ancel*", 'Raw Data'!$AN:$AN,"&gt;" &amp;DATE(2010, 1, 15 ))
)
                        )
/
(COUNTIFS('Raw Data'!$AN:$AN,"&lt;=" &amp;DATE(MID($AV$3, 15, 4), MONTH("1 " &amp; AY$6 &amp; " " &amp; MID($AV$3, 15, 4)) + 1, 0 ), 'Raw Data'!$AN:$AN,"&gt;" &amp;DATE(MID($AV$3, 15, 4), MONTH("1 " &amp; AY$6 &amp; " " &amp; MID($AV$3, 15, 4)), 0 ),'Raw Data'!$O:$O,""&amp;'Raw Data'!$B$1,'Raw Data'!$D:$D,"&lt;&gt;*ithdr*",'Raw Data'!$D:$D,"&lt;&gt;*ancel*",'Raw Data'!$P:$P,"--", 'Raw Data'!$AN:$AN,"&gt;" &amp;DATE(2010, 1, 15 ))
+
COUNTIFS('Raw Data'!$AN:$AN,"&lt;=" &amp;DATE(MID($AV$3, 15, 4), MONTH("1 " &amp; AY$6 &amp; " " &amp; MID($AV$3, 15, 4)) + 1, 0 ), 'Raw Data'!$AN:$AN,"&gt;" &amp;DATE(MID($AV$3, 15, 4), MONTH("1 " &amp; AY$6 &amp; " " &amp; MID($AV$3, 15, 4)), 0 ),'Raw Data'!$P:$P,""&amp;'Raw Data'!$B$1,'Raw Data'!$D:$D,"&lt;&gt;*ithdr*",'Raw Data'!$D:$D,"&lt;&gt;*ancel*", 'Raw Data'!$AN:$AN,"&gt;" &amp;DATE(2010, 1, 15 ))
)             )
),                   0)</f>
        <v>0</v>
      </c>
      <c r="AZ39" s="40"/>
      <c r="BA39" s="40"/>
      <c r="BB39" s="52"/>
      <c r="BC39" s="123">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
SUMIFS('Raw Data'!$AN:$AN, 'Raw Data'!$AN:$AN,"&lt;=" &amp;DATE(MID($AV$3, 15, 4), MONTH("1 " &amp; BC$6 &amp; " " &amp; MID($AV$3, 15, 4)) + 1, 0 ), 'Raw Data'!$AN:$AN,"&gt;" &amp;DATE(MID($AV$3, 15, 4), MONTH("1 " &amp; BC$6 &amp; " " &amp; MID($AV$3, 15, 4)), 0 ),'Raw Data'!$P:$P,""&amp;'Raw Data'!$B$1,'Raw Data'!$D:$D,"&lt;&gt;*ithdr*",'Raw Data'!$D:$D,"&lt;&gt;*ancel*", 'Raw Data'!$AN:$AN,"&gt;" &amp;DATE(2010, 1, 15 ))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
SUMIFS('Raw Data'!$AL:$AL, 'Raw Data'!$AN:$AN,"&lt;=" &amp;DATE(MID($AV$3, 15, 4), MONTH("1 " &amp; BC$6 &amp; " " &amp; MID($AV$3, 15, 4)) + 1, 0 ), 'Raw Data'!$AN:$AN,"&gt;" &amp;DATE(MID($AV$3, 15, 4), MONTH("1 " &amp; BC$6 &amp; " " &amp; MID($AV$3, 15, 4)), 0 ),'Raw Data'!$P:$P,""&amp;'Raw Data'!$B$1,'Raw Data'!$D:$D,"&lt;&gt;*ithdr*",'Raw Data'!$D:$D,"&lt;&gt;*ancel*", 'Raw Data'!$AN:$AN,"&gt;" &amp;DATE(2010, 1, 15 ))
)
                        )
/
(COUNTIFS('Raw Data'!$AN:$AN,"&lt;=" &amp;DATE(MID($AV$3, 15, 4), MONTH("1 " &amp; BC$6 &amp; " " &amp; MID($AV$3, 15, 4)) + 1, 0 ), 'Raw Data'!$AN:$AN,"&gt;" &amp;DATE(MID($AV$3, 15, 4), MONTH("1 " &amp; BC$6 &amp; " " &amp; MID($AV$3, 15, 4)), 0 ),'Raw Data'!$O:$O,""&amp;'Raw Data'!$B$1,'Raw Data'!$D:$D,"&lt;&gt;*ithdr*",'Raw Data'!$D:$D,"&lt;&gt;*ancel*",'Raw Data'!$P:$P,"--", 'Raw Data'!$AN:$AN,"&gt;" &amp;DATE(2010, 1, 15 ))
+
COUNTIFS('Raw Data'!$AN:$AN,"&lt;=" &amp;DATE(MID($AV$3, 15, 4), MONTH("1 " &amp; BC$6 &amp; " " &amp; MID($AV$3, 15, 4)) + 1, 0 ), 'Raw Data'!$AN:$AN,"&gt;" &amp;DATE(MID($AV$3, 15, 4), MONTH("1 " &amp; BC$6 &amp; " " &amp; MID($AV$3, 15, 4)), 0 ),'Raw Data'!$P:$P,""&amp;'Raw Data'!$B$1,'Raw Data'!$D:$D,"&lt;&gt;*ithdr*",'Raw Data'!$D:$D,"&lt;&gt;*ancel*", 'Raw Data'!$AN:$AN,"&gt;" &amp;DATE(2010, 1, 15 ))
)             )
),                   0)</f>
        <v>0</v>
      </c>
      <c r="BD39" s="40"/>
      <c r="BE39" s="40"/>
      <c r="BF39" s="45"/>
    </row>
    <row r="40" ht="12.75" customHeight="1">
      <c r="A40" s="47" t="s">
        <v>103</v>
      </c>
      <c r="B40" s="40"/>
      <c r="C40" s="40"/>
      <c r="D40" s="40"/>
      <c r="E40" s="40"/>
      <c r="F40" s="40"/>
      <c r="G40" s="40"/>
      <c r="H40" s="40"/>
      <c r="I40" s="40"/>
      <c r="J40" s="52"/>
      <c r="K40" s="125">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Data'!$H:$H,"Ear*")
+
SUMIFS('Raw Data'!$AN:$AN, 'Raw Data'!$AN:$AN,"&lt;=" &amp;DATE(LEFT($AV$3, 4), MONTH("1 " &amp; K$6 &amp; " " &amp; LEFT($AV$3, 4)) + 1, 0 ), 'Raw Data'!$AN:$AN,"&gt;" &amp;DATE(LEFT($AV$3, 4), MONTH("1 " &amp; K$6 &amp; " " &amp; LEFT($AV$3, 4)), 0 ),'Raw Data'!$P:$P,""&amp;'Raw Data'!$B$1,'Raw Data'!$D:$D,"&lt;&gt;*ithdr*",'Raw Data'!$D:$D,"&lt;&gt;*ancel*", 'Raw Data'!$AN:$AN,"&gt;" &amp;DATE(2010, 1, 15 ), 'Raw Data'!$H:$H,"Ear*")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Data'!$H:$H,"Ear*")
+
SUMIFS('Raw Data'!$AL:$AL, 'Raw Data'!$AN:$AN,"&lt;=" &amp;DATE(LEFT($AV$3, 4), MONTH("1 " &amp; K$6 &amp; " " &amp; LEFT($AV$3, 4)) + 1, 0 ), 'Raw Data'!$AN:$AN,"&gt;" &amp;DATE(LEFT($AV$3, 4), MONTH("1 " &amp; K$6 &amp; " " &amp; LEFT($AV$3, 4)), 0 ),'Raw Data'!$P:$P,""&amp;'Raw Data'!$B$1,'Raw Data'!$D:$D,"&lt;&gt;*ithdr*",'Raw Data'!$D:$D,"&lt;&gt;*ancel*", 'Raw Data'!$AN:$AN,"&gt;" &amp;DATE(2010, 1, 15 ), 'Raw Data'!$H:$H,"Ear*")
)
                        )
/
(COUNTIFS('Raw Data'!$AN:$AN,"&lt;=" &amp;DATE(LEFT($AV$3, 4), MONTH("1 " &amp; K$6 &amp; " " &amp; LEFT($AV$3, 4)) + 1, 0 ), 'Raw Data'!$AN:$AN,"&gt;" &amp;DATE(LEFT($AV$3, 4), MONTH("1 " &amp; K$6 &amp; " " &amp; LEFT($AV$3, 4)), 0 ),'Raw Data'!$O:$O,""&amp;'Raw Data'!$B$1,'Raw Data'!$D:$D,"&lt;&gt;*ithdr*",'Raw Data'!$D:$D,"&lt;&gt;*ancel*",'Raw Data'!$P:$P,"--", 'Raw Data'!$AN:$AN,"&gt;" &amp;DATE(2010, 1, 15 ), 'Raw Data'!$H:$H,"Ear*")
+
COUNTIFS('Raw Data'!$AN:$AN,"&lt;=" &amp;DATE(LEFT($AV$3, 4), MONTH("1 " &amp; K$6 &amp; " " &amp; LEFT($AV$3, 4)) + 1, 0 ), 'Raw Data'!$AN:$AN,"&gt;" &amp;DATE(LEFT($AV$3, 4), MONTH("1 " &amp; K$6 &amp; " " &amp; LEFT($AV$3, 4)), 0 ),'Raw Data'!$P:$P,""&amp;'Raw Data'!$B$1,'Raw Data'!$D:$D,"&lt;&gt;*ithdr*",'Raw Data'!$D:$D,"&lt;&gt;*ancel*", 'Raw Data'!$AN:$AN,"&gt;" &amp;DATE(2010, 1, 15 ), 'Raw Data'!$H:$H,"Ear*")
)             )
),                   0)</f>
        <v>0</v>
      </c>
      <c r="L40" s="40"/>
      <c r="M40" s="40"/>
      <c r="N40" s="52"/>
      <c r="O40" s="125">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Data'!$H:$H,"Ear*")
+
SUMIFS('Raw Data'!$AN:$AN, 'Raw Data'!$AN:$AN,"&lt;=" &amp;DATE(LEFT($AV$3, 4), MONTH("1 " &amp; O$6 &amp; " " &amp; LEFT($AV$3, 4)) + 1, 0 ), 'Raw Data'!$AN:$AN,"&gt;" &amp;DATE(LEFT($AV$3, 4), MONTH("1 " &amp; O$6 &amp; " " &amp; LEFT($AV$3, 4)), 0 ),'Raw Data'!$P:$P,""&amp;'Raw Data'!$B$1,'Raw Data'!$D:$D,"&lt;&gt;*ithdr*",'Raw Data'!$D:$D,"&lt;&gt;*ancel*", 'Raw Data'!$AN:$AN,"&gt;" &amp;DATE(2010, 1, 15 ), 'Raw Data'!$H:$H,"Ear*")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Data'!$H:$H,"Ear*")
+
SUMIFS('Raw Data'!$AL:$AL, 'Raw Data'!$AN:$AN,"&lt;=" &amp;DATE(LEFT($AV$3, 4), MONTH("1 " &amp; O$6 &amp; " " &amp; LEFT($AV$3, 4)) + 1, 0 ), 'Raw Data'!$AN:$AN,"&gt;" &amp;DATE(LEFT($AV$3, 4), MONTH("1 " &amp; O$6 &amp; " " &amp; LEFT($AV$3, 4)), 0 ),'Raw Data'!$P:$P,""&amp;'Raw Data'!$B$1,'Raw Data'!$D:$D,"&lt;&gt;*ithdr*",'Raw Data'!$D:$D,"&lt;&gt;*ancel*", 'Raw Data'!$AN:$AN,"&gt;" &amp;DATE(2010, 1, 15 ), 'Raw Data'!$H:$H,"Ear*")
)
                        )
/
(COUNTIFS('Raw Data'!$AN:$AN,"&lt;=" &amp;DATE(LEFT($AV$3, 4), MONTH("1 " &amp; O$6 &amp; " " &amp; LEFT($AV$3, 4)) + 1, 0 ), 'Raw Data'!$AN:$AN,"&gt;" &amp;DATE(LEFT($AV$3, 4), MONTH("1 " &amp; O$6 &amp; " " &amp; LEFT($AV$3, 4)), 0 ),'Raw Data'!$O:$O,""&amp;'Raw Data'!$B$1,'Raw Data'!$D:$D,"&lt;&gt;*ithdr*",'Raw Data'!$D:$D,"&lt;&gt;*ancel*",'Raw Data'!$P:$P,"--", 'Raw Data'!$AN:$AN,"&gt;" &amp;DATE(2010, 1, 15 ), 'Raw Data'!$H:$H,"Ear*")
+
COUNTIFS('Raw Data'!$AN:$AN,"&lt;=" &amp;DATE(LEFT($AV$3, 4), MONTH("1 " &amp; O$6 &amp; " " &amp; LEFT($AV$3, 4)) + 1, 0 ), 'Raw Data'!$AN:$AN,"&gt;" &amp;DATE(LEFT($AV$3, 4), MONTH("1 " &amp; O$6 &amp; " " &amp; LEFT($AV$3, 4)), 0 ),'Raw Data'!$P:$P,""&amp;'Raw Data'!$B$1,'Raw Data'!$D:$D,"&lt;&gt;*ithdr*",'Raw Data'!$D:$D,"&lt;&gt;*ancel*", 'Raw Data'!$AN:$AN,"&gt;" &amp;DATE(2010, 1, 15 ), 'Raw Data'!$H:$H,"Ear*")
)             )
),                   0)</f>
        <v>0</v>
      </c>
      <c r="P40" s="40"/>
      <c r="Q40" s="40"/>
      <c r="R40" s="52"/>
      <c r="S40" s="125">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Data'!$H:$H,"Ear*")
+
SUMIFS('Raw Data'!$AN:$AN, 'Raw Data'!$AN:$AN,"&lt;=" &amp;DATE(LEFT($AV$3, 4), MONTH("1 " &amp; S$6 &amp; " " &amp; LEFT($AV$3, 4)) + 1, 0 ), 'Raw Data'!$AN:$AN,"&gt;" &amp;DATE(LEFT($AV$3, 4), MONTH("1 " &amp; S$6 &amp; " " &amp; LEFT($AV$3, 4)), 0 ),'Raw Data'!$P:$P,""&amp;'Raw Data'!$B$1,'Raw Data'!$D:$D,"&lt;&gt;*ithdr*",'Raw Data'!$D:$D,"&lt;&gt;*ancel*", 'Raw Data'!$AN:$AN,"&gt;" &amp;DATE(2010, 1, 15 ), 'Raw Data'!$H:$H,"Ear*")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Data'!$H:$H,"Ear*")
+
SUMIFS('Raw Data'!$AL:$AL, 'Raw Data'!$AN:$AN,"&lt;=" &amp;DATE(LEFT($AV$3, 4), MONTH("1 " &amp; S$6 &amp; " " &amp; LEFT($AV$3, 4)) + 1, 0 ), 'Raw Data'!$AN:$AN,"&gt;" &amp;DATE(LEFT($AV$3, 4), MONTH("1 " &amp; S$6 &amp; " " &amp; LEFT($AV$3, 4)), 0 ),'Raw Data'!$P:$P,""&amp;'Raw Data'!$B$1,'Raw Data'!$D:$D,"&lt;&gt;*ithdr*",'Raw Data'!$D:$D,"&lt;&gt;*ancel*", 'Raw Data'!$AN:$AN,"&gt;" &amp;DATE(2010, 1, 15 ), 'Raw Data'!$H:$H,"Ear*")
)
                        )
/
(COUNTIFS('Raw Data'!$AN:$AN,"&lt;=" &amp;DATE(LEFT($AV$3, 4), MONTH("1 " &amp; S$6 &amp; " " &amp; LEFT($AV$3, 4)) + 1, 0 ), 'Raw Data'!$AN:$AN,"&gt;" &amp;DATE(LEFT($AV$3, 4), MONTH("1 " &amp; S$6 &amp; " " &amp; LEFT($AV$3, 4)), 0 ),'Raw Data'!$O:$O,""&amp;'Raw Data'!$B$1,'Raw Data'!$D:$D,"&lt;&gt;*ithdr*",'Raw Data'!$D:$D,"&lt;&gt;*ancel*",'Raw Data'!$P:$P,"--", 'Raw Data'!$AN:$AN,"&gt;" &amp;DATE(2010, 1, 15 ), 'Raw Data'!$H:$H,"Ear*")
+
COUNTIFS('Raw Data'!$AN:$AN,"&lt;=" &amp;DATE(LEFT($AV$3, 4), MONTH("1 " &amp; S$6 &amp; " " &amp; LEFT($AV$3, 4)) + 1, 0 ), 'Raw Data'!$AN:$AN,"&gt;" &amp;DATE(LEFT($AV$3, 4), MONTH("1 " &amp; S$6 &amp; " " &amp; LEFT($AV$3, 4)), 0 ),'Raw Data'!$P:$P,""&amp;'Raw Data'!$B$1,'Raw Data'!$D:$D,"&lt;&gt;*ithdr*",'Raw Data'!$D:$D,"&lt;&gt;*ancel*", 'Raw Data'!$AN:$AN,"&gt;" &amp;DATE(2010, 1, 15 ), 'Raw Data'!$H:$H,"Ear*")
)             )
),                   0)</f>
        <v>0</v>
      </c>
      <c r="T40" s="40"/>
      <c r="U40" s="40"/>
      <c r="V40" s="52"/>
      <c r="W40" s="125">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Data'!$H:$H,"Ear*")
+
SUMIFS('Raw Data'!$AN:$AN, 'Raw Data'!$AN:$AN,"&lt;=" &amp;DATE(LEFT($AV$3, 4), MONTH("1 " &amp; W$6 &amp; " " &amp; LEFT($AV$3, 4)) + 1, 0 ), 'Raw Data'!$AN:$AN,"&gt;" &amp;DATE(LEFT($AV$3, 4), MONTH("1 " &amp; W$6 &amp; " " &amp; LEFT($AV$3, 4)), 0 ),'Raw Data'!$P:$P,""&amp;'Raw Data'!$B$1,'Raw Data'!$D:$D,"&lt;&gt;*ithdr*",'Raw Data'!$D:$D,"&lt;&gt;*ancel*", 'Raw Data'!$AN:$AN,"&gt;" &amp;DATE(2010, 1, 15 ), 'Raw Data'!$H:$H,"Ear*")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Data'!$H:$H,"Ear*")
+
SUMIFS('Raw Data'!$AL:$AL, 'Raw Data'!$AN:$AN,"&lt;=" &amp;DATE(LEFT($AV$3, 4), MONTH("1 " &amp; W$6 &amp; " " &amp; LEFT($AV$3, 4)) + 1, 0 ), 'Raw Data'!$AN:$AN,"&gt;" &amp;DATE(LEFT($AV$3, 4), MONTH("1 " &amp; W$6 &amp; " " &amp; LEFT($AV$3, 4)), 0 ),'Raw Data'!$P:$P,""&amp;'Raw Data'!$B$1,'Raw Data'!$D:$D,"&lt;&gt;*ithdr*",'Raw Data'!$D:$D,"&lt;&gt;*ancel*", 'Raw Data'!$AN:$AN,"&gt;" &amp;DATE(2010, 1, 15 ), 'Raw Data'!$H:$H,"Ear*")
)
                        )
/
(COUNTIFS('Raw Data'!$AN:$AN,"&lt;=" &amp;DATE(LEFT($AV$3, 4), MONTH("1 " &amp; W$6 &amp; " " &amp; LEFT($AV$3, 4)) + 1, 0 ), 'Raw Data'!$AN:$AN,"&gt;" &amp;DATE(LEFT($AV$3, 4), MONTH("1 " &amp; W$6 &amp; " " &amp; LEFT($AV$3, 4)), 0 ),'Raw Data'!$O:$O,""&amp;'Raw Data'!$B$1,'Raw Data'!$D:$D,"&lt;&gt;*ithdr*",'Raw Data'!$D:$D,"&lt;&gt;*ancel*",'Raw Data'!$P:$P,"--", 'Raw Data'!$AN:$AN,"&gt;" &amp;DATE(2010, 1, 15 ), 'Raw Data'!$H:$H,"Ear*")
+
COUNTIFS('Raw Data'!$AN:$AN,"&lt;=" &amp;DATE(LEFT($AV$3, 4), MONTH("1 " &amp; W$6 &amp; " " &amp; LEFT($AV$3, 4)) + 1, 0 ), 'Raw Data'!$AN:$AN,"&gt;" &amp;DATE(LEFT($AV$3, 4), MONTH("1 " &amp; W$6 &amp; " " &amp; LEFT($AV$3, 4)), 0 ),'Raw Data'!$P:$P,""&amp;'Raw Data'!$B$1,'Raw Data'!$D:$D,"&lt;&gt;*ithdr*",'Raw Data'!$D:$D,"&lt;&gt;*ancel*", 'Raw Data'!$AN:$AN,"&gt;" &amp;DATE(2010, 1, 15 ), 'Raw Data'!$H:$H,"Ear*")
)             )
),                   0)</f>
        <v>0</v>
      </c>
      <c r="X40" s="40"/>
      <c r="Y40" s="40"/>
      <c r="Z40" s="52"/>
      <c r="AA40" s="125">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Data'!$AN:$AN, 'Raw Data'!$AN:$AN,"&lt;=" &amp;DATE(LEFT($AV$3, 4), MONTH("1 " &amp; AA$6 &amp; " " &amp; LEFT($AV$3, 4)) + 1, 0 ), 'Raw Data'!$AN:$AN,"&gt;" &amp;DATE(LEFT($AV$3, 4), MONTH("1 " &amp; AA$6 &amp; " " &amp; LEFT($AV$3, 4)), 0 ),'Raw Data'!$P:$P,""&amp;'Raw Data'!$B$1,'Raw Data'!$D:$D,"&lt;&gt;*ithdr*",'Raw Data'!$D:$D,"&lt;&gt;*ancel*", 'Raw Data'!$AN:$AN,"&gt;" &amp;DATE(2010, 1, 15 ), 'Raw Data'!$H:$H,"Ear*")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Data'!$H:$H,"Ear*")
+
SUMIFS('Raw Data'!$AL:$AL, 'Raw Data'!$AN:$AN,"&lt;=" &amp;DATE(LEFT($AV$3, 4), MONTH("1 " &amp; AA$6 &amp; " " &amp; LEFT($AV$3, 4)) + 1, 0 ), 'Raw Data'!$AN:$AN,"&gt;" &amp;DATE(LEFT($AV$3, 4), MONTH("1 " &amp; AA$6 &amp; " " &amp; LEFT($AV$3, 4)), 0 ),'Raw Data'!$P:$P,""&amp;'Raw Data'!$B$1,'Raw Data'!$D:$D,"&lt;&gt;*ithdr*",'Raw Data'!$D:$D,"&lt;&gt;*ancel*", 'Raw Data'!$AN:$AN,"&gt;" &amp;DATE(2010, 1, 15 ), 'Raw Data'!$H:$H,"Ear*")
)
                        )
/
(COUNTIFS('Raw Data'!$AN:$AN,"&lt;=" &amp;DATE(LEFT($AV$3, 4), MONTH("1 " &amp; AA$6 &amp; " " &amp; LEFT($AV$3, 4)) + 1, 0 ), 'Raw Data'!$AN:$AN,"&gt;" &amp;DATE(LEFT($AV$3, 4), MONTH("1 " &amp; AA$6 &amp; " " &amp; LEFT($AV$3, 4)), 0 ),'Raw Data'!$O:$O,""&amp;'Raw Data'!$B$1,'Raw Data'!$D:$D,"&lt;&gt;*ithdr*",'Raw Data'!$D:$D,"&lt;&gt;*ancel*",'Raw Data'!$P:$P,"--", 'Raw Data'!$AN:$AN,"&gt;" &amp;DATE(2010, 1, 15 ), 'Raw Data'!$H:$H,"Ear*")
+
COUNTIFS('Raw Data'!$AN:$AN,"&lt;=" &amp;DATE(LEFT($AV$3, 4), MONTH("1 " &amp; AA$6 &amp; " " &amp; LEFT($AV$3, 4)) + 1, 0 ), 'Raw Data'!$AN:$AN,"&gt;" &amp;DATE(LEFT($AV$3, 4), MONTH("1 " &amp; AA$6 &amp; " " &amp; LEFT($AV$3, 4)), 0 ),'Raw Data'!$P:$P,""&amp;'Raw Data'!$B$1,'Raw Data'!$D:$D,"&lt;&gt;*ithdr*",'Raw Data'!$D:$D,"&lt;&gt;*ancel*", 'Raw Data'!$AN:$AN,"&gt;" &amp;DATE(2010, 1, 15 ), 'Raw Data'!$H:$H,"Ear*")
)             )
),                   0)</f>
        <v>0</v>
      </c>
      <c r="AB40" s="40"/>
      <c r="AC40" s="40"/>
      <c r="AD40" s="52"/>
      <c r="AE40" s="125">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Data'!$AN:$AN, 'Raw Data'!$AN:$AN,"&lt;=" &amp;DATE(LEFT($AV$3, 4), MONTH("1 " &amp; AE$6 &amp; " " &amp; LEFT($AV$3, 4)) + 1, 0 ), 'Raw Data'!$AN:$AN,"&gt;" &amp;DATE(LEFT($AV$3, 4), MONTH("1 " &amp; AE$6 &amp; " " &amp; LEFT($AV$3, 4)), 0 ),'Raw Data'!$P:$P,""&amp;'Raw Data'!$B$1,'Raw Data'!$D:$D,"&lt;&gt;*ithdr*",'Raw Data'!$D:$D,"&lt;&gt;*ancel*", 'Raw Data'!$AN:$AN,"&gt;" &amp;DATE(2010, 1, 15 ), 'Raw Data'!$H:$H,"Ear*")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Data'!$H:$H,"Ear*")
+
SUMIFS('Raw Data'!$AL:$AL, 'Raw Data'!$AN:$AN,"&lt;=" &amp;DATE(LEFT($AV$3, 4), MONTH("1 " &amp; AE$6 &amp; " " &amp; LEFT($AV$3, 4)) + 1, 0 ), 'Raw Data'!$AN:$AN,"&gt;" &amp;DATE(LEFT($AV$3, 4), MONTH("1 " &amp; AE$6 &amp; " " &amp; LEFT($AV$3, 4)), 0 ),'Raw Data'!$P:$P,""&amp;'Raw Data'!$B$1,'Raw Data'!$D:$D,"&lt;&gt;*ithdr*",'Raw Data'!$D:$D,"&lt;&gt;*ancel*", 'Raw Data'!$AN:$AN,"&gt;" &amp;DATE(2010, 1, 15 ), 'Raw Data'!$H:$H,"Ear*")
)
                        )
/
(COUNTIFS('Raw Data'!$AN:$AN,"&lt;=" &amp;DATE(LEFT($AV$3, 4), MONTH("1 " &amp; AE$6 &amp; " " &amp; LEFT($AV$3, 4)) + 1, 0 ), 'Raw Data'!$AN:$AN,"&gt;" &amp;DATE(LEFT($AV$3, 4), MONTH("1 " &amp; AE$6 &amp; " " &amp; LEFT($AV$3, 4)), 0 ),'Raw Data'!$O:$O,""&amp;'Raw Data'!$B$1,'Raw Data'!$D:$D,"&lt;&gt;*ithdr*",'Raw Data'!$D:$D,"&lt;&gt;*ancel*",'Raw Data'!$P:$P,"--", 'Raw Data'!$AN:$AN,"&gt;" &amp;DATE(2010, 1, 15 ), 'Raw Data'!$H:$H,"Ear*")
+
COUNTIFS('Raw Data'!$AN:$AN,"&lt;=" &amp;DATE(LEFT($AV$3, 4), MONTH("1 " &amp; AE$6 &amp; " " &amp; LEFT($AV$3, 4)) + 1, 0 ), 'Raw Data'!$AN:$AN,"&gt;" &amp;DATE(LEFT($AV$3, 4), MONTH("1 " &amp; AE$6 &amp; " " &amp; LEFT($AV$3, 4)), 0 ),'Raw Data'!$P:$P,""&amp;'Raw Data'!$B$1,'Raw Data'!$D:$D,"&lt;&gt;*ithdr*",'Raw Data'!$D:$D,"&lt;&gt;*ancel*", 'Raw Data'!$AN:$AN,"&gt;" &amp;DATE(2010, 1, 15 ), 'Raw Data'!$H:$H,"Ear*")
)             )
),                   0)</f>
        <v>0</v>
      </c>
      <c r="AF40" s="40"/>
      <c r="AG40" s="40"/>
      <c r="AH40" s="52"/>
      <c r="AI40" s="125">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Data'!$AN:$AN, 'Raw Data'!$AN:$AN,"&lt;=" &amp;DATE(LEFT($AV$3, 4), MONTH("1 " &amp; AI$6 &amp; " " &amp; LEFT($AV$3, 4)) + 1, 0 ), 'Raw Data'!$AN:$AN,"&gt;" &amp;DATE(LEFT($AV$3, 4), MONTH("1 " &amp; AI$6 &amp; " " &amp; LEFT($AV$3, 4)), 0 ),'Raw Data'!$P:$P,""&amp;'Raw Data'!$B$1,'Raw Data'!$D:$D,"&lt;&gt;*ithdr*",'Raw Data'!$D:$D,"&lt;&gt;*ancel*", 'Raw Data'!$AN:$AN,"&gt;" &amp;DATE(2010, 1, 15 ), 'Raw Data'!$H:$H,"Ear*")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Data'!$H:$H,"Ear*")
+
SUMIFS('Raw Data'!$AL:$AL, 'Raw Data'!$AN:$AN,"&lt;=" &amp;DATE(LEFT($AV$3, 4), MONTH("1 " &amp; AI$6 &amp; " " &amp; LEFT($AV$3, 4)) + 1, 0 ), 'Raw Data'!$AN:$AN,"&gt;" &amp;DATE(LEFT($AV$3, 4), MONTH("1 " &amp; AI$6 &amp; " " &amp; LEFT($AV$3, 4)), 0 ),'Raw Data'!$P:$P,""&amp;'Raw Data'!$B$1,'Raw Data'!$D:$D,"&lt;&gt;*ithdr*",'Raw Data'!$D:$D,"&lt;&gt;*ancel*", 'Raw Data'!$AN:$AN,"&gt;" &amp;DATE(2010, 1, 15 ), 'Raw Data'!$H:$H,"Ear*")
)
                        )
/
(COUNTIFS('Raw Data'!$AN:$AN,"&lt;=" &amp;DATE(LEFT($AV$3, 4), MONTH("1 " &amp; AI$6 &amp; " " &amp; LEFT($AV$3, 4)) + 1, 0 ), 'Raw Data'!$AN:$AN,"&gt;" &amp;DATE(LEFT($AV$3, 4), MONTH("1 " &amp; AI$6 &amp; " " &amp; LEFT($AV$3, 4)), 0 ),'Raw Data'!$O:$O,""&amp;'Raw Data'!$B$1,'Raw Data'!$D:$D,"&lt;&gt;*ithdr*",'Raw Data'!$D:$D,"&lt;&gt;*ancel*",'Raw Data'!$P:$P,"--", 'Raw Data'!$AN:$AN,"&gt;" &amp;DATE(2010, 1, 15 ), 'Raw Data'!$H:$H,"Ear*")
+
COUNTIFS('Raw Data'!$AN:$AN,"&lt;=" &amp;DATE(LEFT($AV$3, 4), MONTH("1 " &amp; AI$6 &amp; " " &amp; LEFT($AV$3, 4)) + 1, 0 ), 'Raw Data'!$AN:$AN,"&gt;" &amp;DATE(LEFT($AV$3, 4), MONTH("1 " &amp; AI$6 &amp; " " &amp; LEFT($AV$3, 4)), 0 ),'Raw Data'!$P:$P,""&amp;'Raw Data'!$B$1,'Raw Data'!$D:$D,"&lt;&gt;*ithdr*",'Raw Data'!$D:$D,"&lt;&gt;*ancel*", 'Raw Data'!$AN:$AN,"&gt;" &amp;DATE(2010, 1, 15 ), 'Raw Data'!$H:$H,"Ear*")
)             )
),                   0)</f>
        <v>0</v>
      </c>
      <c r="AJ40" s="40"/>
      <c r="AK40" s="40"/>
      <c r="AL40" s="52"/>
      <c r="AM40" s="125">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Data'!$AN:$AN, 'Raw Data'!$AN:$AN,"&lt;=" &amp;DATE(LEFT($AV$3, 4), MONTH("1 " &amp; AM$6 &amp; " " &amp; LEFT($AV$3, 4)) + 1, 0 ), 'Raw Data'!$AN:$AN,"&gt;" &amp;DATE(LEFT($AV$3, 4), MONTH("1 " &amp; AM$6 &amp; " " &amp; LEFT($AV$3, 4)), 0 ),'Raw Data'!$P:$P,""&amp;'Raw Data'!$B$1,'Raw Data'!$D:$D,"&lt;&gt;*ithdr*",'Raw Data'!$D:$D,"&lt;&gt;*ancel*", 'Raw Data'!$AN:$AN,"&gt;" &amp;DATE(2010, 1, 15 ), 'Raw Data'!$H:$H,"Ear*")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Data'!$H:$H,"Ear*")
+
SUMIFS('Raw Data'!$AL:$AL, 'Raw Data'!$AN:$AN,"&lt;=" &amp;DATE(LEFT($AV$3, 4), MONTH("1 " &amp; AM$6 &amp; " " &amp; LEFT($AV$3, 4)) + 1, 0 ), 'Raw Data'!$AN:$AN,"&gt;" &amp;DATE(LEFT($AV$3, 4), MONTH("1 " &amp; AM$6 &amp; " " &amp; LEFT($AV$3, 4)), 0 ),'Raw Data'!$P:$P,""&amp;'Raw Data'!$B$1,'Raw Data'!$D:$D,"&lt;&gt;*ithdr*",'Raw Data'!$D:$D,"&lt;&gt;*ancel*", 'Raw Data'!$AN:$AN,"&gt;" &amp;DATE(2010, 1, 15 ), 'Raw Data'!$H:$H,"Ear*")
)
                        )
/
(COUNTIFS('Raw Data'!$AN:$AN,"&lt;=" &amp;DATE(LEFT($AV$3, 4), MONTH("1 " &amp; AM$6 &amp; " " &amp; LEFT($AV$3, 4)) + 1, 0 ), 'Raw Data'!$AN:$AN,"&gt;" &amp;DATE(LEFT($AV$3, 4), MONTH("1 " &amp; AM$6 &amp; " " &amp; LEFT($AV$3, 4)), 0 ),'Raw Data'!$O:$O,""&amp;'Raw Data'!$B$1,'Raw Data'!$D:$D,"&lt;&gt;*ithdr*",'Raw Data'!$D:$D,"&lt;&gt;*ancel*",'Raw Data'!$P:$P,"--", 'Raw Data'!$AN:$AN,"&gt;" &amp;DATE(2010, 1, 15 ), 'Raw Data'!$H:$H,"Ear*")
+
COUNTIFS('Raw Data'!$AN:$AN,"&lt;=" &amp;DATE(LEFT($AV$3, 4), MONTH("1 " &amp; AM$6 &amp; " " &amp; LEFT($AV$3, 4)) + 1, 0 ), 'Raw Data'!$AN:$AN,"&gt;" &amp;DATE(LEFT($AV$3, 4), MONTH("1 " &amp; AM$6 &amp; " " &amp; LEFT($AV$3, 4)), 0 ),'Raw Data'!$P:$P,""&amp;'Raw Data'!$B$1,'Raw Data'!$D:$D,"&lt;&gt;*ithdr*",'Raw Data'!$D:$D,"&lt;&gt;*ancel*", 'Raw Data'!$AN:$AN,"&gt;" &amp;DATE(2010, 1, 15 ), 'Raw Data'!$H:$H,"Ear*")
)             )
),                   0)</f>
        <v>0</v>
      </c>
      <c r="AN40" s="40"/>
      <c r="AO40" s="40"/>
      <c r="AP40" s="52"/>
      <c r="AQ40" s="125">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Data'!$AN:$AN, 'Raw Data'!$AN:$AN,"&lt;=" &amp;DATE(LEFT($AV$3, 4), MONTH("1 " &amp; AQ$6 &amp; " " &amp; LEFT($AV$3, 4)) + 1, 0 ), 'Raw Data'!$AN:$AN,"&gt;" &amp;DATE(LEFT($AV$3, 4), MONTH("1 " &amp; AQ$6 &amp; " " &amp; LEFT($AV$3, 4)), 0 ),'Raw Data'!$P:$P,""&amp;'Raw Data'!$B$1,'Raw Data'!$D:$D,"&lt;&gt;*ithdr*",'Raw Data'!$D:$D,"&lt;&gt;*ancel*", 'Raw Data'!$AN:$AN,"&gt;" &amp;DATE(2010, 1, 15 ), 'Raw Data'!$H:$H,"Ear*")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Data'!$H:$H,"Ear*")
+
SUMIFS('Raw Data'!$AL:$AL, 'Raw Data'!$AN:$AN,"&lt;=" &amp;DATE(LEFT($AV$3, 4), MONTH("1 " &amp; AQ$6 &amp; " " &amp; LEFT($AV$3, 4)) + 1, 0 ), 'Raw Data'!$AN:$AN,"&gt;" &amp;DATE(LEFT($AV$3, 4), MONTH("1 " &amp; AQ$6 &amp; " " &amp; LEFT($AV$3, 4)), 0 ),'Raw Data'!$P:$P,""&amp;'Raw Data'!$B$1,'Raw Data'!$D:$D,"&lt;&gt;*ithdr*",'Raw Data'!$D:$D,"&lt;&gt;*ancel*", 'Raw Data'!$AN:$AN,"&gt;" &amp;DATE(2010, 1, 15 ), 'Raw Data'!$H:$H,"Ear*")
)
                        )
/
(COUNTIFS('Raw Data'!$AN:$AN,"&lt;=" &amp;DATE(LEFT($AV$3, 4), MONTH("1 " &amp; AQ$6 &amp; " " &amp; LEFT($AV$3, 4)) + 1, 0 ), 'Raw Data'!$AN:$AN,"&gt;" &amp;DATE(LEFT($AV$3, 4), MONTH("1 " &amp; AQ$6 &amp; " " &amp; LEFT($AV$3, 4)), 0 ),'Raw Data'!$O:$O,""&amp;'Raw Data'!$B$1,'Raw Data'!$D:$D,"&lt;&gt;*ithdr*",'Raw Data'!$D:$D,"&lt;&gt;*ancel*",'Raw Data'!$P:$P,"--", 'Raw Data'!$AN:$AN,"&gt;" &amp;DATE(2010, 1, 15 ), 'Raw Data'!$H:$H,"Ear*")
+
COUNTIFS('Raw Data'!$AN:$AN,"&lt;=" &amp;DATE(LEFT($AV$3, 4), MONTH("1 " &amp; AQ$6 &amp; " " &amp; LEFT($AV$3, 4)) + 1, 0 ), 'Raw Data'!$AN:$AN,"&gt;" &amp;DATE(LEFT($AV$3, 4), MONTH("1 " &amp; AQ$6 &amp; " " &amp; LEFT($AV$3, 4)), 0 ),'Raw Data'!$P:$P,""&amp;'Raw Data'!$B$1,'Raw Data'!$D:$D,"&lt;&gt;*ithdr*",'Raw Data'!$D:$D,"&lt;&gt;*ancel*", 'Raw Data'!$AN:$AN,"&gt;" &amp;DATE(2010, 1, 15 ), 'Raw Data'!$H:$H,"Ear*")
)             )
),                   0)</f>
        <v>0</v>
      </c>
      <c r="AR40" s="40"/>
      <c r="AS40" s="40"/>
      <c r="AT40" s="52"/>
      <c r="AU40" s="125">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Data'!$AN:$AN, 'Raw Data'!$AN:$AN,"&lt;=" &amp;DATE(MID($AV$3, 15, 4), MONTH("1 " &amp; AU$6 &amp; " " &amp; MID($AV$3, 15, 4)) + 1, 0 ), 'Raw Data'!$AN:$AN,"&gt;" &amp;DATE(MID($AV$3, 15, 4), MONTH("1 " &amp; AU$6 &amp; " " &amp; MID($AV$3, 15, 4)), 0 ),'Raw Data'!$P:$P,""&amp;'Raw Data'!$B$1,'Raw Data'!$D:$D,"&lt;&gt;*ithdr*",'Raw Data'!$D:$D,"&lt;&gt;*ancel*", 'Raw Data'!$AN:$AN,"&gt;" &amp;DATE(2010, 1, 15 ), 'Raw Data'!$H:$H,"Ear*")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Data'!$H:$H,"Ear*")
+
SUMIFS('Raw Data'!$AL:$AL, 'Raw Data'!$AN:$AN,"&lt;=" &amp;DATE(MID($AV$3, 15, 4), MONTH("1 " &amp; AU$6 &amp; " " &amp; MID($AV$3, 15, 4)) + 1, 0 ), 'Raw Data'!$AN:$AN,"&gt;" &amp;DATE(MID($AV$3, 15, 4), MONTH("1 " &amp; AU$6 &amp; " " &amp; MID($AV$3, 15, 4)), 0 ),'Raw Data'!$P:$P,""&amp;'Raw Data'!$B$1,'Raw Data'!$D:$D,"&lt;&gt;*ithdr*",'Raw Data'!$D:$D,"&lt;&gt;*ancel*", 'Raw Data'!$AN:$AN,"&gt;" &amp;DATE(2010, 1, 15 ), 'Raw Data'!$H:$H,"Ear*")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Data'!$H:$H,"Ear*")
+
COUNTIFS('Raw Data'!$AN:$AN,"&lt;=" &amp;DATE(MID($AV$3, 15, 4), MONTH("1 " &amp; AU$6 &amp; " " &amp; MID($AV$3, 15, 4)) + 1, 0 ), 'Raw Data'!$AN:$AN,"&gt;" &amp;DATE(MID($AV$3, 15, 4), MONTH("1 " &amp; AU$6 &amp; " " &amp; MID($AV$3, 15, 4)), 0 ),'Raw Data'!$P:$P,""&amp;'Raw Data'!$B$1,'Raw Data'!$D:$D,"&lt;&gt;*ithdr*",'Raw Data'!$D:$D,"&lt;&gt;*ancel*", 'Raw Data'!$AN:$AN,"&gt;" &amp;DATE(2010, 1, 15 ), 'Raw Data'!$H:$H,"Ear*")
)             )
),                   0)</f>
        <v>0</v>
      </c>
      <c r="AV40" s="40"/>
      <c r="AW40" s="40"/>
      <c r="AX40" s="52"/>
      <c r="AY40" s="125">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Data'!$AN:$AN, 'Raw Data'!$AN:$AN,"&lt;=" &amp;DATE(MID($AV$3, 15, 4), MONTH("1 " &amp; AY$6 &amp; " " &amp; MID($AV$3, 15, 4)) + 1, 0 ), 'Raw Data'!$AN:$AN,"&gt;" &amp;DATE(MID($AV$3, 15, 4), MONTH("1 " &amp; AY$6 &amp; " " &amp; MID($AV$3, 15, 4)), 0 ),'Raw Data'!$P:$P,""&amp;'Raw Data'!$B$1,'Raw Data'!$D:$D,"&lt;&gt;*ithdr*",'Raw Data'!$D:$D,"&lt;&gt;*ancel*", 'Raw Data'!$AN:$AN,"&gt;" &amp;DATE(2010, 1, 15 ), 'Raw Data'!$H:$H,"Ear*")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Data'!$H:$H,"Ear*")
+
SUMIFS('Raw Data'!$AL:$AL, 'Raw Data'!$AN:$AN,"&lt;=" &amp;DATE(MID($AV$3, 15, 4), MONTH("1 " &amp; AY$6 &amp; " " &amp; MID($AV$3, 15, 4)) + 1, 0 ), 'Raw Data'!$AN:$AN,"&gt;" &amp;DATE(MID($AV$3, 15, 4), MONTH("1 " &amp; AY$6 &amp; " " &amp; MID($AV$3, 15, 4)), 0 ),'Raw Data'!$P:$P,""&amp;'Raw Data'!$B$1,'Raw Data'!$D:$D,"&lt;&gt;*ithdr*",'Raw Data'!$D:$D,"&lt;&gt;*ancel*", 'Raw Data'!$AN:$AN,"&gt;" &amp;DATE(2010, 1, 15 ), 'Raw Data'!$H:$H,"Ear*")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Data'!$H:$H,"Ear*")
+
COUNTIFS('Raw Data'!$AN:$AN,"&lt;=" &amp;DATE(MID($AV$3, 15, 4), MONTH("1 " &amp; AY$6 &amp; " " &amp; MID($AV$3, 15, 4)) + 1, 0 ), 'Raw Data'!$AN:$AN,"&gt;" &amp;DATE(MID($AV$3, 15, 4), MONTH("1 " &amp; AY$6 &amp; " " &amp; MID($AV$3, 15, 4)), 0 ),'Raw Data'!$P:$P,""&amp;'Raw Data'!$B$1,'Raw Data'!$D:$D,"&lt;&gt;*ithdr*",'Raw Data'!$D:$D,"&lt;&gt;*ancel*", 'Raw Data'!$AN:$AN,"&gt;" &amp;DATE(2010, 1, 15 ), 'Raw Data'!$H:$H,"Ear*")
)             )
),                   0)</f>
        <v>0</v>
      </c>
      <c r="AZ40" s="40"/>
      <c r="BA40" s="40"/>
      <c r="BB40" s="52"/>
      <c r="BC40" s="125">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Data'!$AN:$AN, 'Raw Data'!$AN:$AN,"&lt;=" &amp;DATE(MID($AV$3, 15, 4), MONTH("1 " &amp; BC$6 &amp; " " &amp; MID($AV$3, 15, 4)) + 1, 0 ), 'Raw Data'!$AN:$AN,"&gt;" &amp;DATE(MID($AV$3, 15, 4), MONTH("1 " &amp; BC$6 &amp; " " &amp; MID($AV$3, 15, 4)), 0 ),'Raw Data'!$P:$P,""&amp;'Raw Data'!$B$1,'Raw Data'!$D:$D,"&lt;&gt;*ithdr*",'Raw Data'!$D:$D,"&lt;&gt;*ancel*", 'Raw Data'!$AN:$AN,"&gt;" &amp;DATE(2010, 1, 15 ), 'Raw Data'!$H:$H,"Ear*")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Data'!$H:$H,"Ear*")
+
SUMIFS('Raw Data'!$AL:$AL, 'Raw Data'!$AN:$AN,"&lt;=" &amp;DATE(MID($AV$3, 15, 4), MONTH("1 " &amp; BC$6 &amp; " " &amp; MID($AV$3, 15, 4)) + 1, 0 ), 'Raw Data'!$AN:$AN,"&gt;" &amp;DATE(MID($AV$3, 15, 4), MONTH("1 " &amp; BC$6 &amp; " " &amp; MID($AV$3, 15, 4)), 0 ),'Raw Data'!$P:$P,""&amp;'Raw Data'!$B$1,'Raw Data'!$D:$D,"&lt;&gt;*ithdr*",'Raw Data'!$D:$D,"&lt;&gt;*ancel*", 'Raw Data'!$AN:$AN,"&gt;" &amp;DATE(2010, 1, 15 ), 'Raw Data'!$H:$H,"Ear*")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Data'!$H:$H,"Ear*")
+
COUNTIFS('Raw Data'!$AN:$AN,"&lt;=" &amp;DATE(MID($AV$3, 15, 4), MONTH("1 " &amp; BC$6 &amp; " " &amp; MID($AV$3, 15, 4)) + 1, 0 ), 'Raw Data'!$AN:$AN,"&gt;" &amp;DATE(MID($AV$3, 15, 4), MONTH("1 " &amp; BC$6 &amp; " " &amp; MID($AV$3, 15, 4)), 0 ),'Raw Data'!$P:$P,""&amp;'Raw Data'!$B$1,'Raw Data'!$D:$D,"&lt;&gt;*ithdr*",'Raw Data'!$D:$D,"&lt;&gt;*ancel*", 'Raw Data'!$AN:$AN,"&gt;" &amp;DATE(2010, 1, 15 ), 'Raw Data'!$H:$H,"Ear*")
)             )
),                   0)</f>
        <v>0</v>
      </c>
      <c r="BD40" s="40"/>
      <c r="BE40" s="40"/>
      <c r="BF40" s="45"/>
    </row>
    <row r="41" ht="12.75" customHeight="1">
      <c r="A41" s="47" t="s">
        <v>108</v>
      </c>
      <c r="B41" s="40"/>
      <c r="C41" s="40"/>
      <c r="D41" s="40"/>
      <c r="E41" s="40"/>
      <c r="F41" s="40"/>
      <c r="G41" s="40"/>
      <c r="H41" s="40"/>
      <c r="I41" s="40"/>
      <c r="J41" s="52"/>
      <c r="K41" s="125">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
SUMIFS('Raw Data'!$AN:$AN, 'Raw Data'!$AN:$AN,"&lt;=" &amp;DATE(LEFT($AV$3, 4), MONTH("1 " &amp; K$6 &amp; " " &amp; LEFT($AV$3, 4)) + 1, 0 ), 'Raw Data'!$AN:$AN,"&gt;" &amp;DATE(LEFT($AV$3, 4), MONTH("1 " &amp; K$6 &amp; " " &amp; LEFT($AV$3, 4)), 0 ),'Raw Data'!$P:$P,""&amp;'Raw Data'!$B$1,'Raw Data'!$D:$D,"&lt;&gt;*ithdr*",'Raw Data'!$D:$D,"&lt;&gt;*ancel*", 'Raw Data'!$AN:$AN,"&gt;" &amp;DATE(2010, 1, 15 ), 'Raw Data'!$H:$H,"Non*")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
SUMIFS('Raw Data'!$AL:$AL, 'Raw Data'!$AN:$AN,"&lt;=" &amp;DATE(LEFT($AV$3, 4), MONTH("1 " &amp; K$6 &amp; " " &amp; LEFT($AV$3, 4)) + 1, 0 ), 'Raw Data'!$AN:$AN,"&gt;" &amp;DATE(LEFT($AV$3, 4), MONTH("1 " &amp; K$6 &amp; " " &amp; LEFT($AV$3, 4)), 0 ),'Raw Data'!$P:$P,""&amp;'Raw Data'!$B$1,'Raw Data'!$D:$D,"&lt;&gt;*ithdr*",'Raw Data'!$D:$D,"&lt;&gt;*ancel*", 'Raw Data'!$AN:$AN,"&gt;" &amp;DATE(2010, 1, 15 ), 'Raw Data'!$H:$H,"Non*")
)
                        )
/
(COUNTIFS('Raw Data'!$AN:$AN,"&lt;=" &amp;DATE(LEFT($AV$3, 4), MONTH("1 " &amp; K$6 &amp; " " &amp; LEFT($AV$3, 4)) + 1, 0 ), 'Raw Data'!$AN:$AN,"&gt;" &amp;DATE(LEFT($AV$3, 4), MONTH("1 " &amp; K$6 &amp; " " &amp; LEFT($AV$3, 4)), 0 ),'Raw Data'!$O:$O,""&amp;'Raw Data'!$B$1,'Raw Data'!$D:$D,"&lt;&gt;*ithdr*",'Raw Data'!$D:$D,"&lt;&gt;*ancel*",'Raw Data'!$P:$P,"--", 'Raw Data'!$AN:$AN,"&gt;" &amp;DATE(2010, 1, 15 ), 'Raw Data'!$H:$H,"Non*")
+
COUNTIFS('Raw Data'!$AN:$AN,"&lt;=" &amp;DATE(LEFT($AV$3, 4), MONTH("1 " &amp; K$6 &amp; " " &amp; LEFT($AV$3, 4)) + 1, 0 ), 'Raw Data'!$AN:$AN,"&gt;" &amp;DATE(LEFT($AV$3, 4), MONTH("1 " &amp; K$6 &amp; " " &amp; LEFT($AV$3, 4)), 0 ),'Raw Data'!$P:$P,""&amp;'Raw Data'!$B$1,'Raw Data'!$D:$D,"&lt;&gt;*ithdr*",'Raw Data'!$D:$D,"&lt;&gt;*ancel*", 'Raw Data'!$AN:$AN,"&gt;" &amp;DATE(2010, 1, 15 ), 'Raw Data'!$H:$H,"Non*")
)             )
),                   0)</f>
        <v>0</v>
      </c>
      <c r="L41" s="40"/>
      <c r="M41" s="40"/>
      <c r="N41" s="52"/>
      <c r="O41" s="125">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
SUMIFS('Raw Data'!$AN:$AN, 'Raw Data'!$AN:$AN,"&lt;=" &amp;DATE(LEFT($AV$3, 4), MONTH("1 " &amp; O$6 &amp; " " &amp; LEFT($AV$3, 4)) + 1, 0 ), 'Raw Data'!$AN:$AN,"&gt;" &amp;DATE(LEFT($AV$3, 4), MONTH("1 " &amp; O$6 &amp; " " &amp; LEFT($AV$3, 4)), 0 ),'Raw Data'!$P:$P,""&amp;'Raw Data'!$B$1,'Raw Data'!$D:$D,"&lt;&gt;*ithdr*",'Raw Data'!$D:$D,"&lt;&gt;*ancel*", 'Raw Data'!$AN:$AN,"&gt;" &amp;DATE(2010, 1, 15 ), 'Raw Data'!$H:$H,"Non*")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
SUMIFS('Raw Data'!$AL:$AL, 'Raw Data'!$AN:$AN,"&lt;=" &amp;DATE(LEFT($AV$3, 4), MONTH("1 " &amp; O$6 &amp; " " &amp; LEFT($AV$3, 4)) + 1, 0 ), 'Raw Data'!$AN:$AN,"&gt;" &amp;DATE(LEFT($AV$3, 4), MONTH("1 " &amp; O$6 &amp; " " &amp; LEFT($AV$3, 4)), 0 ),'Raw Data'!$P:$P,""&amp;'Raw Data'!$B$1,'Raw Data'!$D:$D,"&lt;&gt;*ithdr*",'Raw Data'!$D:$D,"&lt;&gt;*ancel*", 'Raw Data'!$AN:$AN,"&gt;" &amp;DATE(2010, 1, 15 ), 'Raw Data'!$H:$H,"Non*")
)
                        )
/
(COUNTIFS('Raw Data'!$AN:$AN,"&lt;=" &amp;DATE(LEFT($AV$3, 4), MONTH("1 " &amp; O$6 &amp; " " &amp; LEFT($AV$3, 4)) + 1, 0 ), 'Raw Data'!$AN:$AN,"&gt;" &amp;DATE(LEFT($AV$3, 4), MONTH("1 " &amp; O$6 &amp; " " &amp; LEFT($AV$3, 4)), 0 ),'Raw Data'!$O:$O,""&amp;'Raw Data'!$B$1,'Raw Data'!$D:$D,"&lt;&gt;*ithdr*",'Raw Data'!$D:$D,"&lt;&gt;*ancel*",'Raw Data'!$P:$P,"--", 'Raw Data'!$AN:$AN,"&gt;" &amp;DATE(2010, 1, 15 ), 'Raw Data'!$H:$H,"Non*")
+
COUNTIFS('Raw Data'!$AN:$AN,"&lt;=" &amp;DATE(LEFT($AV$3, 4), MONTH("1 " &amp; O$6 &amp; " " &amp; LEFT($AV$3, 4)) + 1, 0 ), 'Raw Data'!$AN:$AN,"&gt;" &amp;DATE(LEFT($AV$3, 4), MONTH("1 " &amp; O$6 &amp; " " &amp; LEFT($AV$3, 4)), 0 ),'Raw Data'!$P:$P,""&amp;'Raw Data'!$B$1,'Raw Data'!$D:$D,"&lt;&gt;*ithdr*",'Raw Data'!$D:$D,"&lt;&gt;*ancel*", 'Raw Data'!$AN:$AN,"&gt;" &amp;DATE(2010, 1, 15 ), 'Raw Data'!$H:$H,"Non*")
)             )
),                   0)</f>
        <v>0</v>
      </c>
      <c r="P41" s="40"/>
      <c r="Q41" s="40"/>
      <c r="R41" s="52"/>
      <c r="S41" s="125">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
SUMIFS('Raw Data'!$AN:$AN, 'Raw Data'!$AN:$AN,"&lt;=" &amp;DATE(LEFT($AV$3, 4), MONTH("1 " &amp; S$6 &amp; " " &amp; LEFT($AV$3, 4)) + 1, 0 ), 'Raw Data'!$AN:$AN,"&gt;" &amp;DATE(LEFT($AV$3, 4), MONTH("1 " &amp; S$6 &amp; " " &amp; LEFT($AV$3, 4)), 0 ),'Raw Data'!$P:$P,""&amp;'Raw Data'!$B$1,'Raw Data'!$D:$D,"&lt;&gt;*ithdr*",'Raw Data'!$D:$D,"&lt;&gt;*ancel*", 'Raw Data'!$AN:$AN,"&gt;" &amp;DATE(2010, 1, 15 ), 'Raw Data'!$H:$H,"Non*")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
SUMIFS('Raw Data'!$AL:$AL, 'Raw Data'!$AN:$AN,"&lt;=" &amp;DATE(LEFT($AV$3, 4), MONTH("1 " &amp; S$6 &amp; " " &amp; LEFT($AV$3, 4)) + 1, 0 ), 'Raw Data'!$AN:$AN,"&gt;" &amp;DATE(LEFT($AV$3, 4), MONTH("1 " &amp; S$6 &amp; " " &amp; LEFT($AV$3, 4)), 0 ),'Raw Data'!$P:$P,""&amp;'Raw Data'!$B$1,'Raw Data'!$D:$D,"&lt;&gt;*ithdr*",'Raw Data'!$D:$D,"&lt;&gt;*ancel*", 'Raw Data'!$AN:$AN,"&gt;" &amp;DATE(2010, 1, 15 ), 'Raw Data'!$H:$H,"Non*")
)
                        )
/
(COUNTIFS('Raw Data'!$AN:$AN,"&lt;=" &amp;DATE(LEFT($AV$3, 4), MONTH("1 " &amp; S$6 &amp; " " &amp; LEFT($AV$3, 4)) + 1, 0 ), 'Raw Data'!$AN:$AN,"&gt;" &amp;DATE(LEFT($AV$3, 4), MONTH("1 " &amp; S$6 &amp; " " &amp; LEFT($AV$3, 4)), 0 ),'Raw Data'!$O:$O,""&amp;'Raw Data'!$B$1,'Raw Data'!$D:$D,"&lt;&gt;*ithdr*",'Raw Data'!$D:$D,"&lt;&gt;*ancel*",'Raw Data'!$P:$P,"--", 'Raw Data'!$AN:$AN,"&gt;" &amp;DATE(2010, 1, 15 ), 'Raw Data'!$H:$H,"Non*")
+
COUNTIFS('Raw Data'!$AN:$AN,"&lt;=" &amp;DATE(LEFT($AV$3, 4), MONTH("1 " &amp; S$6 &amp; " " &amp; LEFT($AV$3, 4)) + 1, 0 ), 'Raw Data'!$AN:$AN,"&gt;" &amp;DATE(LEFT($AV$3, 4), MONTH("1 " &amp; S$6 &amp; " " &amp; LEFT($AV$3, 4)), 0 ),'Raw Data'!$P:$P,""&amp;'Raw Data'!$B$1,'Raw Data'!$D:$D,"&lt;&gt;*ithdr*",'Raw Data'!$D:$D,"&lt;&gt;*ancel*", 'Raw Data'!$AN:$AN,"&gt;" &amp;DATE(2010, 1, 15 ), 'Raw Data'!$H:$H,"Non*")
)             )
),                   0)</f>
        <v>0</v>
      </c>
      <c r="T41" s="40"/>
      <c r="U41" s="40"/>
      <c r="V41" s="52"/>
      <c r="W41" s="125">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
SUMIFS('Raw Data'!$AN:$AN, 'Raw Data'!$AN:$AN,"&lt;=" &amp;DATE(LEFT($AV$3, 4), MONTH("1 " &amp; W$6 &amp; " " &amp; LEFT($AV$3, 4)) + 1, 0 ), 'Raw Data'!$AN:$AN,"&gt;" &amp;DATE(LEFT($AV$3, 4), MONTH("1 " &amp; W$6 &amp; " " &amp; LEFT($AV$3, 4)), 0 ),'Raw Data'!$P:$P,""&amp;'Raw Data'!$B$1,'Raw Data'!$D:$D,"&lt;&gt;*ithdr*",'Raw Data'!$D:$D,"&lt;&gt;*ancel*", 'Raw Data'!$AN:$AN,"&gt;" &amp;DATE(2010, 1, 15 ), 'Raw Data'!$H:$H,"Non*")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
SUMIFS('Raw Data'!$AL:$AL, 'Raw Data'!$AN:$AN,"&lt;=" &amp;DATE(LEFT($AV$3, 4), MONTH("1 " &amp; W$6 &amp; " " &amp; LEFT($AV$3, 4)) + 1, 0 ), 'Raw Data'!$AN:$AN,"&gt;" &amp;DATE(LEFT($AV$3, 4), MONTH("1 " &amp; W$6 &amp; " " &amp; LEFT($AV$3, 4)), 0 ),'Raw Data'!$P:$P,""&amp;'Raw Data'!$B$1,'Raw Data'!$D:$D,"&lt;&gt;*ithdr*",'Raw Data'!$D:$D,"&lt;&gt;*ancel*", 'Raw Data'!$AN:$AN,"&gt;" &amp;DATE(2010, 1, 15 ), 'Raw Data'!$H:$H,"Non*")
)
                        )
/
(COUNTIFS('Raw Data'!$AN:$AN,"&lt;=" &amp;DATE(LEFT($AV$3, 4), MONTH("1 " &amp; W$6 &amp; " " &amp; LEFT($AV$3, 4)) + 1, 0 ), 'Raw Data'!$AN:$AN,"&gt;" &amp;DATE(LEFT($AV$3, 4), MONTH("1 " &amp; W$6 &amp; " " &amp; LEFT($AV$3, 4)), 0 ),'Raw Data'!$O:$O,""&amp;'Raw Data'!$B$1,'Raw Data'!$D:$D,"&lt;&gt;*ithdr*",'Raw Data'!$D:$D,"&lt;&gt;*ancel*",'Raw Data'!$P:$P,"--", 'Raw Data'!$AN:$AN,"&gt;" &amp;DATE(2010, 1, 15 ), 'Raw Data'!$H:$H,"Non*")
+
COUNTIFS('Raw Data'!$AN:$AN,"&lt;=" &amp;DATE(LEFT($AV$3, 4), MONTH("1 " &amp; W$6 &amp; " " &amp; LEFT($AV$3, 4)) + 1, 0 ), 'Raw Data'!$AN:$AN,"&gt;" &amp;DATE(LEFT($AV$3, 4), MONTH("1 " &amp; W$6 &amp; " " &amp; LEFT($AV$3, 4)), 0 ),'Raw Data'!$P:$P,""&amp;'Raw Data'!$B$1,'Raw Data'!$D:$D,"&lt;&gt;*ithdr*",'Raw Data'!$D:$D,"&lt;&gt;*ancel*", 'Raw Data'!$AN:$AN,"&gt;" &amp;DATE(2010, 1, 15 ), 'Raw Data'!$H:$H,"Non*")
)             )
),                   0)</f>
        <v>0</v>
      </c>
      <c r="X41" s="40"/>
      <c r="Y41" s="40"/>
      <c r="Z41" s="52"/>
      <c r="AA41" s="125">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Data'!$AN:$AN, 'Raw Data'!$AN:$AN,"&lt;=" &amp;DATE(LEFT($AV$3, 4), MONTH("1 " &amp; AA$6 &amp; " " &amp; LEFT($AV$3, 4)) + 1, 0 ), 'Raw Data'!$AN:$AN,"&gt;" &amp;DATE(LEFT($AV$3, 4), MONTH("1 " &amp; AA$6 &amp; " " &amp; LEFT($AV$3, 4)), 0 ),'Raw Data'!$P:$P,""&amp;'Raw Data'!$B$1,'Raw Data'!$D:$D,"&lt;&gt;*ithdr*",'Raw Data'!$D:$D,"&lt;&gt;*ancel*", 'Raw Data'!$AN:$AN,"&gt;" &amp;DATE(2010, 1, 15 ), 'Raw Data'!$H:$H,"Non*")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
SUMIFS('Raw Data'!$AL:$AL, 'Raw Data'!$AN:$AN,"&lt;=" &amp;DATE(LEFT($AV$3, 4), MONTH("1 " &amp; AA$6 &amp; " " &amp; LEFT($AV$3, 4)) + 1, 0 ), 'Raw Data'!$AN:$AN,"&gt;" &amp;DATE(LEFT($AV$3, 4), MONTH("1 " &amp; AA$6 &amp; " " &amp; LEFT($AV$3, 4)), 0 ),'Raw Data'!$P:$P,""&amp;'Raw Data'!$B$1,'Raw Data'!$D:$D,"&lt;&gt;*ithdr*",'Raw Data'!$D:$D,"&lt;&gt;*ancel*", 'Raw Data'!$AN:$AN,"&gt;" &amp;DATE(2010, 1, 15 ), 'Raw Data'!$H:$H,"Non*")
)
                        )
/
(COUNTIFS('Raw Data'!$AN:$AN,"&lt;=" &amp;DATE(LEFT($AV$3, 4), MONTH("1 " &amp; AA$6 &amp; " " &amp; LEFT($AV$3, 4)) + 1, 0 ), 'Raw Data'!$AN:$AN,"&gt;" &amp;DATE(LEFT($AV$3, 4), MONTH("1 " &amp; AA$6 &amp; " " &amp; LEFT($AV$3, 4)), 0 ),'Raw Data'!$O:$O,""&amp;'Raw Data'!$B$1,'Raw Data'!$D:$D,"&lt;&gt;*ithdr*",'Raw Data'!$D:$D,"&lt;&gt;*ancel*",'Raw Data'!$P:$P,"--", 'Raw Data'!$AN:$AN,"&gt;" &amp;DATE(2010, 1, 15 ), 'Raw Data'!$H:$H,"Non*")
+
COUNTIFS('Raw Data'!$AN:$AN,"&lt;=" &amp;DATE(LEFT($AV$3, 4), MONTH("1 " &amp; AA$6 &amp; " " &amp; LEFT($AV$3, 4)) + 1, 0 ), 'Raw Data'!$AN:$AN,"&gt;" &amp;DATE(LEFT($AV$3, 4), MONTH("1 " &amp; AA$6 &amp; " " &amp; LEFT($AV$3, 4)), 0 ),'Raw Data'!$P:$P,""&amp;'Raw Data'!$B$1,'Raw Data'!$D:$D,"&lt;&gt;*ithdr*",'Raw Data'!$D:$D,"&lt;&gt;*ancel*", 'Raw Data'!$AN:$AN,"&gt;" &amp;DATE(2010, 1, 15 ), 'Raw Data'!$H:$H,"Non*")
)             )
),                   0)</f>
        <v>0</v>
      </c>
      <c r="AB41" s="40"/>
      <c r="AC41" s="40"/>
      <c r="AD41" s="52"/>
      <c r="AE41" s="125">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Data'!$AN:$AN, 'Raw Data'!$AN:$AN,"&lt;=" &amp;DATE(LEFT($AV$3, 4), MONTH("1 " &amp; AE$6 &amp; " " &amp; LEFT($AV$3, 4)) + 1, 0 ), 'Raw Data'!$AN:$AN,"&gt;" &amp;DATE(LEFT($AV$3, 4), MONTH("1 " &amp; AE$6 &amp; " " &amp; LEFT($AV$3, 4)), 0 ),'Raw Data'!$P:$P,""&amp;'Raw Data'!$B$1,'Raw Data'!$D:$D,"&lt;&gt;*ithdr*",'Raw Data'!$D:$D,"&lt;&gt;*ancel*", 'Raw Data'!$AN:$AN,"&gt;" &amp;DATE(2010, 1, 15 ), 'Raw Data'!$H:$H,"Non*")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
SUMIFS('Raw Data'!$AL:$AL, 'Raw Data'!$AN:$AN,"&lt;=" &amp;DATE(LEFT($AV$3, 4), MONTH("1 " &amp; AE$6 &amp; " " &amp; LEFT($AV$3, 4)) + 1, 0 ), 'Raw Data'!$AN:$AN,"&gt;" &amp;DATE(LEFT($AV$3, 4), MONTH("1 " &amp; AE$6 &amp; " " &amp; LEFT($AV$3, 4)), 0 ),'Raw Data'!$P:$P,""&amp;'Raw Data'!$B$1,'Raw Data'!$D:$D,"&lt;&gt;*ithdr*",'Raw Data'!$D:$D,"&lt;&gt;*ancel*", 'Raw Data'!$AN:$AN,"&gt;" &amp;DATE(2010, 1, 15 ), 'Raw Data'!$H:$H,"Non*")
)
                        )
/
(COUNTIFS('Raw Data'!$AN:$AN,"&lt;=" &amp;DATE(LEFT($AV$3, 4), MONTH("1 " &amp; AE$6 &amp; " " &amp; LEFT($AV$3, 4)) + 1, 0 ), 'Raw Data'!$AN:$AN,"&gt;" &amp;DATE(LEFT($AV$3, 4), MONTH("1 " &amp; AE$6 &amp; " " &amp; LEFT($AV$3, 4)), 0 ),'Raw Data'!$O:$O,""&amp;'Raw Data'!$B$1,'Raw Data'!$D:$D,"&lt;&gt;*ithdr*",'Raw Data'!$D:$D,"&lt;&gt;*ancel*",'Raw Data'!$P:$P,"--", 'Raw Data'!$AN:$AN,"&gt;" &amp;DATE(2010, 1, 15 ), 'Raw Data'!$H:$H,"Non*")
+
COUNTIFS('Raw Data'!$AN:$AN,"&lt;=" &amp;DATE(LEFT($AV$3, 4), MONTH("1 " &amp; AE$6 &amp; " " &amp; LEFT($AV$3, 4)) + 1, 0 ), 'Raw Data'!$AN:$AN,"&gt;" &amp;DATE(LEFT($AV$3, 4), MONTH("1 " &amp; AE$6 &amp; " " &amp; LEFT($AV$3, 4)), 0 ),'Raw Data'!$P:$P,""&amp;'Raw Data'!$B$1,'Raw Data'!$D:$D,"&lt;&gt;*ithdr*",'Raw Data'!$D:$D,"&lt;&gt;*ancel*", 'Raw Data'!$AN:$AN,"&gt;" &amp;DATE(2010, 1, 15 ), 'Raw Data'!$H:$H,"Non*")
)             )
),                   0)</f>
        <v>0</v>
      </c>
      <c r="AF41" s="40"/>
      <c r="AG41" s="40"/>
      <c r="AH41" s="52"/>
      <c r="AI41" s="125">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Data'!$AN:$AN, 'Raw Data'!$AN:$AN,"&lt;=" &amp;DATE(LEFT($AV$3, 4), MONTH("1 " &amp; AI$6 &amp; " " &amp; LEFT($AV$3, 4)) + 1, 0 ), 'Raw Data'!$AN:$AN,"&gt;" &amp;DATE(LEFT($AV$3, 4), MONTH("1 " &amp; AI$6 &amp; " " &amp; LEFT($AV$3, 4)), 0 ),'Raw Data'!$P:$P,""&amp;'Raw Data'!$B$1,'Raw Data'!$D:$D,"&lt;&gt;*ithdr*",'Raw Data'!$D:$D,"&lt;&gt;*ancel*", 'Raw Data'!$AN:$AN,"&gt;" &amp;DATE(2010, 1, 15 ), 'Raw Data'!$H:$H,"Non*")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
SUMIFS('Raw Data'!$AL:$AL, 'Raw Data'!$AN:$AN,"&lt;=" &amp;DATE(LEFT($AV$3, 4), MONTH("1 " &amp; AI$6 &amp; " " &amp; LEFT($AV$3, 4)) + 1, 0 ), 'Raw Data'!$AN:$AN,"&gt;" &amp;DATE(LEFT($AV$3, 4), MONTH("1 " &amp; AI$6 &amp; " " &amp; LEFT($AV$3, 4)), 0 ),'Raw Data'!$P:$P,""&amp;'Raw Data'!$B$1,'Raw Data'!$D:$D,"&lt;&gt;*ithdr*",'Raw Data'!$D:$D,"&lt;&gt;*ancel*", 'Raw Data'!$AN:$AN,"&gt;" &amp;DATE(2010, 1, 15 ), 'Raw Data'!$H:$H,"Non*")
)
                        )
/
(COUNTIFS('Raw Data'!$AN:$AN,"&lt;=" &amp;DATE(LEFT($AV$3, 4), MONTH("1 " &amp; AI$6 &amp; " " &amp; LEFT($AV$3, 4)) + 1, 0 ), 'Raw Data'!$AN:$AN,"&gt;" &amp;DATE(LEFT($AV$3, 4), MONTH("1 " &amp; AI$6 &amp; " " &amp; LEFT($AV$3, 4)), 0 ),'Raw Data'!$O:$O,""&amp;'Raw Data'!$B$1,'Raw Data'!$D:$D,"&lt;&gt;*ithdr*",'Raw Data'!$D:$D,"&lt;&gt;*ancel*",'Raw Data'!$P:$P,"--", 'Raw Data'!$AN:$AN,"&gt;" &amp;DATE(2010, 1, 15 ), 'Raw Data'!$H:$H,"Non*")
+
COUNTIFS('Raw Data'!$AN:$AN,"&lt;=" &amp;DATE(LEFT($AV$3, 4), MONTH("1 " &amp; AI$6 &amp; " " &amp; LEFT($AV$3, 4)) + 1, 0 ), 'Raw Data'!$AN:$AN,"&gt;" &amp;DATE(LEFT($AV$3, 4), MONTH("1 " &amp; AI$6 &amp; " " &amp; LEFT($AV$3, 4)), 0 ),'Raw Data'!$P:$P,""&amp;'Raw Data'!$B$1,'Raw Data'!$D:$D,"&lt;&gt;*ithdr*",'Raw Data'!$D:$D,"&lt;&gt;*ancel*", 'Raw Data'!$AN:$AN,"&gt;" &amp;DATE(2010, 1, 15 ), 'Raw Data'!$H:$H,"Non*")
)             )
),                   0)</f>
        <v>0</v>
      </c>
      <c r="AJ41" s="40"/>
      <c r="AK41" s="40"/>
      <c r="AL41" s="52"/>
      <c r="AM41" s="125">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Data'!$AN:$AN, 'Raw Data'!$AN:$AN,"&lt;=" &amp;DATE(LEFT($AV$3, 4), MONTH("1 " &amp; AM$6 &amp; " " &amp; LEFT($AV$3, 4)) + 1, 0 ), 'Raw Data'!$AN:$AN,"&gt;" &amp;DATE(LEFT($AV$3, 4), MONTH("1 " &amp; AM$6 &amp; " " &amp; LEFT($AV$3, 4)), 0 ),'Raw Data'!$P:$P,""&amp;'Raw Data'!$B$1,'Raw Data'!$D:$D,"&lt;&gt;*ithdr*",'Raw Data'!$D:$D,"&lt;&gt;*ancel*", 'Raw Data'!$AN:$AN,"&gt;" &amp;DATE(2010, 1, 15 ), 'Raw Data'!$H:$H,"Non*")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
SUMIFS('Raw Data'!$AL:$AL, 'Raw Data'!$AN:$AN,"&lt;=" &amp;DATE(LEFT($AV$3, 4), MONTH("1 " &amp; AM$6 &amp; " " &amp; LEFT($AV$3, 4)) + 1, 0 ), 'Raw Data'!$AN:$AN,"&gt;" &amp;DATE(LEFT($AV$3, 4), MONTH("1 " &amp; AM$6 &amp; " " &amp; LEFT($AV$3, 4)), 0 ),'Raw Data'!$P:$P,""&amp;'Raw Data'!$B$1,'Raw Data'!$D:$D,"&lt;&gt;*ithdr*",'Raw Data'!$D:$D,"&lt;&gt;*ancel*", 'Raw Data'!$AN:$AN,"&gt;" &amp;DATE(2010, 1, 15 ), 'Raw Data'!$H:$H,"Non*")
)
                        )
/
(COUNTIFS('Raw Data'!$AN:$AN,"&lt;=" &amp;DATE(LEFT($AV$3, 4), MONTH("1 " &amp; AM$6 &amp; " " &amp; LEFT($AV$3, 4)) + 1, 0 ), 'Raw Data'!$AN:$AN,"&gt;" &amp;DATE(LEFT($AV$3, 4), MONTH("1 " &amp; AM$6 &amp; " " &amp; LEFT($AV$3, 4)), 0 ),'Raw Data'!$O:$O,""&amp;'Raw Data'!$B$1,'Raw Data'!$D:$D,"&lt;&gt;*ithdr*",'Raw Data'!$D:$D,"&lt;&gt;*ancel*",'Raw Data'!$P:$P,"--", 'Raw Data'!$AN:$AN,"&gt;" &amp;DATE(2010, 1, 15 ), 'Raw Data'!$H:$H,"Non*")
+
COUNTIFS('Raw Data'!$AN:$AN,"&lt;=" &amp;DATE(LEFT($AV$3, 4), MONTH("1 " &amp; AM$6 &amp; " " &amp; LEFT($AV$3, 4)) + 1, 0 ), 'Raw Data'!$AN:$AN,"&gt;" &amp;DATE(LEFT($AV$3, 4), MONTH("1 " &amp; AM$6 &amp; " " &amp; LEFT($AV$3, 4)), 0 ),'Raw Data'!$P:$P,""&amp;'Raw Data'!$B$1,'Raw Data'!$D:$D,"&lt;&gt;*ithdr*",'Raw Data'!$D:$D,"&lt;&gt;*ancel*", 'Raw Data'!$AN:$AN,"&gt;" &amp;DATE(2010, 1, 15 ), 'Raw Data'!$H:$H,"Non*")
)             )
),                   0)</f>
        <v>0</v>
      </c>
      <c r="AN41" s="40"/>
      <c r="AO41" s="40"/>
      <c r="AP41" s="52"/>
      <c r="AQ41" s="125">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Data'!$AN:$AN, 'Raw Data'!$AN:$AN,"&lt;=" &amp;DATE(LEFT($AV$3, 4), MONTH("1 " &amp; AQ$6 &amp; " " &amp; LEFT($AV$3, 4)) + 1, 0 ), 'Raw Data'!$AN:$AN,"&gt;" &amp;DATE(LEFT($AV$3, 4), MONTH("1 " &amp; AQ$6 &amp; " " &amp; LEFT($AV$3, 4)), 0 ),'Raw Data'!$P:$P,""&amp;'Raw Data'!$B$1,'Raw Data'!$D:$D,"&lt;&gt;*ithdr*",'Raw Data'!$D:$D,"&lt;&gt;*ancel*", 'Raw Data'!$AN:$AN,"&gt;" &amp;DATE(2010, 1, 15 ), 'Raw Data'!$H:$H,"Non*")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
SUMIFS('Raw Data'!$AL:$AL, 'Raw Data'!$AN:$AN,"&lt;=" &amp;DATE(LEFT($AV$3, 4), MONTH("1 " &amp; AQ$6 &amp; " " &amp; LEFT($AV$3, 4)) + 1, 0 ), 'Raw Data'!$AN:$AN,"&gt;" &amp;DATE(LEFT($AV$3, 4), MONTH("1 " &amp; AQ$6 &amp; " " &amp; LEFT($AV$3, 4)), 0 ),'Raw Data'!$P:$P,""&amp;'Raw Data'!$B$1,'Raw Data'!$D:$D,"&lt;&gt;*ithdr*",'Raw Data'!$D:$D,"&lt;&gt;*ancel*", 'Raw Data'!$AN:$AN,"&gt;" &amp;DATE(2010, 1, 15 ), 'Raw Data'!$H:$H,"Non*")
)
                        )
/
(COUNTIFS('Raw Data'!$AN:$AN,"&lt;=" &amp;DATE(LEFT($AV$3, 4), MONTH("1 " &amp; AQ$6 &amp; " " &amp; LEFT($AV$3, 4)) + 1, 0 ), 'Raw Data'!$AN:$AN,"&gt;" &amp;DATE(LEFT($AV$3, 4), MONTH("1 " &amp; AQ$6 &amp; " " &amp; LEFT($AV$3, 4)), 0 ),'Raw Data'!$O:$O,""&amp;'Raw Data'!$B$1,'Raw Data'!$D:$D,"&lt;&gt;*ithdr*",'Raw Data'!$D:$D,"&lt;&gt;*ancel*",'Raw Data'!$P:$P,"--", 'Raw Data'!$AN:$AN,"&gt;" &amp;DATE(2010, 1, 15 ), 'Raw Data'!$H:$H,"Non*")
+
COUNTIFS('Raw Data'!$AN:$AN,"&lt;=" &amp;DATE(LEFT($AV$3, 4), MONTH("1 " &amp; AQ$6 &amp; " " &amp; LEFT($AV$3, 4)) + 1, 0 ), 'Raw Data'!$AN:$AN,"&gt;" &amp;DATE(LEFT($AV$3, 4), MONTH("1 " &amp; AQ$6 &amp; " " &amp; LEFT($AV$3, 4)), 0 ),'Raw Data'!$P:$P,""&amp;'Raw Data'!$B$1,'Raw Data'!$D:$D,"&lt;&gt;*ithdr*",'Raw Data'!$D:$D,"&lt;&gt;*ancel*", 'Raw Data'!$AN:$AN,"&gt;" &amp;DATE(2010, 1, 15 ), 'Raw Data'!$H:$H,"Non*")
)             )
),                   0)</f>
        <v>0</v>
      </c>
      <c r="AR41" s="40"/>
      <c r="AS41" s="40"/>
      <c r="AT41" s="52"/>
      <c r="AU41" s="125">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
COUNTIFS('Raw Data'!$AN:$AN,"&lt;=" &amp;DATE(MID($AV$3, 15, 4), MONTH("1 " &amp; AU$6 &amp; " " &amp; MID($AV$3, 15, 4)) + 1, 0 ), 'Raw Data'!$AN:$AN,"&gt;" &amp;DATE(MID($AV$3, 15, 4), MONTH("1 " &amp; AU$6 &amp; " " &amp; MID($AV$3, 15, 4)), 0 ),'Raw Data'!$P:$P,""&amp;'Raw Data'!$B$1,'Raw Data'!$D:$D,"&lt;&gt;*ithdr*",'Raw Data'!$D:$D,"&lt;&gt;*ancel*", 'Raw Data'!$AN:$AN,"&gt;" &amp;DATE(2010, 1, 15 ), 'Raw Data'!$H:$H,"Non*")
)             )
),                   0)</f>
        <v>0</v>
      </c>
      <c r="AV41" s="40"/>
      <c r="AW41" s="40"/>
      <c r="AX41" s="52"/>
      <c r="AY41" s="125">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
COUNTIFS('Raw Data'!$AN:$AN,"&lt;=" &amp;DATE(MID($AV$3, 15, 4), MONTH("1 " &amp; AY$6 &amp; " " &amp; MID($AV$3, 15, 4)) + 1, 0 ), 'Raw Data'!$AN:$AN,"&gt;" &amp;DATE(MID($AV$3, 15, 4), MONTH("1 " &amp; AY$6 &amp; " " &amp; MID($AV$3, 15, 4)), 0 ),'Raw Data'!$P:$P,""&amp;'Raw Data'!$B$1,'Raw Data'!$D:$D,"&lt;&gt;*ithdr*",'Raw Data'!$D:$D,"&lt;&gt;*ancel*", 'Raw Data'!$AN:$AN,"&gt;" &amp;DATE(2010, 1, 15 ), 'Raw Data'!$H:$H,"Non*")
)             )
),                   0)</f>
        <v>0</v>
      </c>
      <c r="AZ41" s="40"/>
      <c r="BA41" s="40"/>
      <c r="BB41" s="52"/>
      <c r="BC41" s="125">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
COUNTIFS('Raw Data'!$AN:$AN,"&lt;=" &amp;DATE(MID($AV$3, 15, 4), MONTH("1 " &amp; BC$6 &amp; " " &amp; MID($AV$3, 15, 4)) + 1, 0 ), 'Raw Data'!$AN:$AN,"&gt;" &amp;DATE(MID($AV$3, 15, 4), MONTH("1 " &amp; BC$6 &amp; " " &amp; MID($AV$3, 15, 4)), 0 ),'Raw Data'!$P:$P,""&amp;'Raw Data'!$B$1,'Raw Data'!$D:$D,"&lt;&gt;*ithdr*",'Raw Data'!$D:$D,"&lt;&gt;*ancel*", 'Raw Data'!$AN:$AN,"&gt;" &amp;DATE(2010, 1, 15 ), 'Raw Data'!$H:$H,"Non*")
)             )
),                   0)</f>
        <v>0</v>
      </c>
      <c r="BD41" s="40"/>
      <c r="BE41" s="40"/>
      <c r="BF41" s="45"/>
    </row>
    <row r="42" ht="12.75" customHeight="1">
      <c r="A42" s="110" t="s">
        <v>110</v>
      </c>
      <c r="B42" s="40"/>
      <c r="C42" s="40"/>
      <c r="D42" s="40"/>
      <c r="E42" s="40"/>
      <c r="F42" s="40"/>
      <c r="G42" s="40"/>
      <c r="H42" s="40"/>
      <c r="I42" s="40"/>
      <c r="J42" s="52"/>
      <c r="K42" s="122">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Data'!$AN:$AN,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SUMIFS('Raw Data'!$AL:$AL, 'Raw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(COUNTIFS('Raw Data'!$AN:$AN,"&lt;=" &amp;DATE(LEFT($AV$3, 4), MONTH("1 " &amp; K$6 &amp; " " &amp; LEFT($AV$3, 4)) + 1, 0 ), 'Raw Data'!$AN:$AN,"&gt;" &amp;DATE(LEFT($AV$3, 4), MONTH("1 " &amp; K$6 &amp; " " &amp; LEFT($AV$3, 4)), 0 ),'Raw Data'!$O:$O,""&amp;'Raw Data'!$B$1,'Raw Data'!$D:$D,"&lt;&gt;*ithdr*",'Raw Data'!$D:$D,"&lt;&gt;*ancel*",'Raw Data'!$P:$P,"--", 'Raw Data'!$AN:$AN,"&gt;" &amp;DATE(2010, 1, 15 ), 'Raw Data'!$H:$H,"Non*", 'Raw Data'!$J:$J,"&lt;&gt;*tendanc*", 'Raw Data'!$J:$J,"&lt;&gt;*uppor*")
+
COUNTIFS('Raw Data'!$AN:$AN,"&lt;=" &amp;DATE(LEFT($AV$3, 4), MONTH("1 " &amp; K$6 &amp; " " &amp; LEFT($AV$3, 4)) + 1, 0 ), 'Raw Data'!$AN:$AN,"&gt;" &amp;DATE(LEFT($AV$3, 4), MONTH("1 " &amp; K$6 &amp; " " &amp; LEFT($AV$3, 4)), 0 ),'Raw Data'!$P:$P,""&amp;'Raw Data'!$B$1,'Raw Data'!$D:$D,"&lt;&gt;*ithdr*",'Raw Data'!$D:$D,"&lt;&gt;*ancel*", 'Raw Data'!$AN:$AN,"&gt;" &amp;DATE(2010, 1, 15 ), 'Raw Data'!$H:$H,"Non*",  'Raw Data'!$J:$J,"&lt;&gt;*tendanc*", 'Raw Data'!$J:$J,"&lt;&gt;*uppor*")
)             )
),                   0)</f>
        <v>0</v>
      </c>
      <c r="L42" s="40"/>
      <c r="M42" s="40"/>
      <c r="N42" s="52"/>
      <c r="O42" s="122">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Data'!$AN:$AN,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SUMIFS('Raw Data'!$AL:$AL, 'Raw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(COUNTIFS('Raw Data'!$AN:$AN,"&lt;=" &amp;DATE(LEFT($AV$3, 4), MONTH("1 " &amp; O$6 &amp; " " &amp; LEFT($AV$3, 4)) + 1, 0 ), 'Raw Data'!$AN:$AN,"&gt;" &amp;DATE(LEFT($AV$3, 4), MONTH("1 " &amp; O$6 &amp; " " &amp; LEFT($AV$3, 4)), 0 ),'Raw Data'!$O:$O,""&amp;'Raw Data'!$B$1,'Raw Data'!$D:$D,"&lt;&gt;*ithdr*",'Raw Data'!$D:$D,"&lt;&gt;*ancel*",'Raw Data'!$P:$P,"--", 'Raw Data'!$AN:$AN,"&gt;" &amp;DATE(2010, 1, 15 ), 'Raw Data'!$H:$H,"Non*", 'Raw Data'!$J:$J,"&lt;&gt;*tendanc*", 'Raw Data'!$J:$J,"&lt;&gt;*uppor*")
+
COUNTIFS('Raw Data'!$AN:$AN,"&lt;=" &amp;DATE(LEFT($AV$3, 4), MONTH("1 " &amp; O$6 &amp; " " &amp; LEFT($AV$3, 4)) + 1, 0 ), 'Raw Data'!$AN:$AN,"&gt;" &amp;DATE(LEFT($AV$3, 4), MONTH("1 " &amp; O$6 &amp; " " &amp; LEFT($AV$3, 4)), 0 ),'Raw Data'!$P:$P,""&amp;'Raw Data'!$B$1,'Raw Data'!$D:$D,"&lt;&gt;*ithdr*",'Raw Data'!$D:$D,"&lt;&gt;*ancel*", 'Raw Data'!$AN:$AN,"&gt;" &amp;DATE(2010, 1, 15 ), 'Raw Data'!$H:$H,"Non*",  'Raw Data'!$J:$J,"&lt;&gt;*tendanc*", 'Raw Data'!$J:$J,"&lt;&gt;*uppor*")
)             )
),                   0)</f>
        <v>0</v>
      </c>
      <c r="P42" s="40"/>
      <c r="Q42" s="40"/>
      <c r="R42" s="52"/>
      <c r="S42" s="122">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Data'!$AN:$AN,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SUMIFS('Raw Data'!$AL:$AL, 'Raw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(COUNTIFS('Raw Data'!$AN:$AN,"&lt;=" &amp;DATE(LEFT($AV$3, 4), MONTH("1 " &amp; S$6 &amp; " " &amp; LEFT($AV$3, 4)) + 1, 0 ), 'Raw Data'!$AN:$AN,"&gt;" &amp;DATE(LEFT($AV$3, 4), MONTH("1 " &amp; S$6 &amp; " " &amp; LEFT($AV$3, 4)), 0 ),'Raw Data'!$O:$O,""&amp;'Raw Data'!$B$1,'Raw Data'!$D:$D,"&lt;&gt;*ithdr*",'Raw Data'!$D:$D,"&lt;&gt;*ancel*",'Raw Data'!$P:$P,"--", 'Raw Data'!$AN:$AN,"&gt;" &amp;DATE(2010, 1, 15 ), 'Raw Data'!$H:$H,"Non*", 'Raw Data'!$J:$J,"&lt;&gt;*tendanc*", 'Raw Data'!$J:$J,"&lt;&gt;*uppor*")
+
COUNTIFS('Raw Data'!$AN:$AN,"&lt;=" &amp;DATE(LEFT($AV$3, 4), MONTH("1 " &amp; S$6 &amp; " " &amp; LEFT($AV$3, 4)) + 1, 0 ), 'Raw Data'!$AN:$AN,"&gt;" &amp;DATE(LEFT($AV$3, 4), MONTH("1 " &amp; S$6 &amp; " " &amp; LEFT($AV$3, 4)), 0 ),'Raw Data'!$P:$P,""&amp;'Raw Data'!$B$1,'Raw Data'!$D:$D,"&lt;&gt;*ithdr*",'Raw Data'!$D:$D,"&lt;&gt;*ancel*", 'Raw Data'!$AN:$AN,"&gt;" &amp;DATE(2010, 1, 15 ), 'Raw Data'!$H:$H,"Non*",  'Raw Data'!$J:$J,"&lt;&gt;*tendanc*", 'Raw Data'!$J:$J,"&lt;&gt;*uppor*")
)             )
),                   0)</f>
        <v>0</v>
      </c>
      <c r="T42" s="40"/>
      <c r="U42" s="40"/>
      <c r="V42" s="52"/>
      <c r="W42" s="122">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Data'!$AN:$AN,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SUMIFS('Raw Data'!$AL:$AL, 'Raw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(COUNTIFS('Raw Data'!$AN:$AN,"&lt;=" &amp;DATE(LEFT($AV$3, 4), MONTH("1 " &amp; W$6 &amp; " " &amp; LEFT($AV$3, 4)) + 1, 0 ), 'Raw Data'!$AN:$AN,"&gt;" &amp;DATE(LEFT($AV$3, 4), MONTH("1 " &amp; W$6 &amp; " " &amp; LEFT($AV$3, 4)), 0 ),'Raw Data'!$O:$O,""&amp;'Raw Data'!$B$1,'Raw Data'!$D:$D,"&lt;&gt;*ithdr*",'Raw Data'!$D:$D,"&lt;&gt;*ancel*",'Raw Data'!$P:$P,"--", 'Raw Data'!$AN:$AN,"&gt;" &amp;DATE(2010, 1, 15 ), 'Raw Data'!$H:$H,"Non*", 'Raw Data'!$J:$J,"&lt;&gt;*tendanc*", 'Raw Data'!$J:$J,"&lt;&gt;*uppor*")
+
COUNTIFS('Raw Data'!$AN:$AN,"&lt;=" &amp;DATE(LEFT($AV$3, 4), MONTH("1 " &amp; W$6 &amp; " " &amp; LEFT($AV$3, 4)) + 1, 0 ), 'Raw Data'!$AN:$AN,"&gt;" &amp;DATE(LEFT($AV$3, 4), MONTH("1 " &amp; W$6 &amp; " " &amp; LEFT($AV$3, 4)), 0 ),'Raw Data'!$P:$P,""&amp;'Raw Data'!$B$1,'Raw Data'!$D:$D,"&lt;&gt;*ithdr*",'Raw Data'!$D:$D,"&lt;&gt;*ancel*", 'Raw Data'!$AN:$AN,"&gt;" &amp;DATE(2010, 1, 15 ), 'Raw Data'!$H:$H,"Non*",  'Raw Data'!$J:$J,"&lt;&gt;*tendanc*", 'Raw Data'!$J:$J,"&lt;&gt;*uppor*")
)             )
),                   0)</f>
        <v>0</v>
      </c>
      <c r="X42" s="40"/>
      <c r="Y42" s="40"/>
      <c r="Z42" s="52"/>
      <c r="AA42" s="122">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Data'!$AN:$AN,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SUMIFS('Raw Data'!$AL:$AL, 'Raw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(COUNTIFS('Raw Data'!$AN:$AN,"&lt;=" &amp;DATE(LEFT($AV$3, 4), MONTH("1 " &amp; AA$6 &amp; " " &amp; LEFT($AV$3, 4)) + 1, 0 ), 'Raw Data'!$AN:$AN,"&gt;" &amp;DATE(LEFT($AV$3, 4), MONTH("1 " &amp; AA$6 &amp; " " &amp; LEFT($AV$3, 4)), 0 ),'Raw Data'!$O:$O,""&amp;'Raw Data'!$B$1,'Raw Data'!$D:$D,"&lt;&gt;*ithdr*",'Raw Data'!$D:$D,"&lt;&gt;*ancel*",'Raw Data'!$P:$P,"--", 'Raw Data'!$AN:$AN,"&gt;" &amp;DATE(2010, 1, 15 ), 'Raw Data'!$H:$H,"Non*", 'Raw Data'!$J:$J,"&lt;&gt;*tendanc*", 'Raw Data'!$J:$J,"&lt;&gt;*uppor*")
+
COUNTIFS('Raw Data'!$AN:$AN,"&lt;=" &amp;DATE(LEFT($AV$3, 4), MONTH("1 " &amp; AA$6 &amp; " " &amp; LEFT($AV$3, 4)) + 1, 0 ), 'Raw Data'!$AN:$AN,"&gt;" &amp;DATE(LEFT($AV$3, 4), MONTH("1 " &amp; AA$6 &amp; " " &amp; LEFT($AV$3, 4)), 0 ),'Raw Data'!$P:$P,""&amp;'Raw Data'!$B$1,'Raw Data'!$D:$D,"&lt;&gt;*ithdr*",'Raw Data'!$D:$D,"&lt;&gt;*ancel*", 'Raw Data'!$AN:$AN,"&gt;" &amp;DATE(2010, 1, 15 ), 'Raw Data'!$H:$H,"Non*",  'Raw Data'!$J:$J,"&lt;&gt;*tendanc*", 'Raw Data'!$J:$J,"&lt;&gt;*uppor*")
)             )
),                   0)</f>
        <v>0</v>
      </c>
      <c r="AB42" s="40"/>
      <c r="AC42" s="40"/>
      <c r="AD42" s="52"/>
      <c r="AE42" s="122">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Data'!$AN:$AN,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SUMIFS('Raw Data'!$AL:$AL, 'Raw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(COUNTIFS('Raw Data'!$AN:$AN,"&lt;=" &amp;DATE(LEFT($AV$3, 4), MONTH("1 " &amp; AE$6 &amp; " " &amp; LEFT($AV$3, 4)) + 1, 0 ), 'Raw Data'!$AN:$AN,"&gt;" &amp;DATE(LEFT($AV$3, 4), MONTH("1 " &amp; AE$6 &amp; " " &amp; LEFT($AV$3, 4)), 0 ),'Raw Data'!$O:$O,""&amp;'Raw Data'!$B$1,'Raw Data'!$D:$D,"&lt;&gt;*ithdr*",'Raw Data'!$D:$D,"&lt;&gt;*ancel*",'Raw Data'!$P:$P,"--", 'Raw Data'!$AN:$AN,"&gt;" &amp;DATE(2010, 1, 15 ), 'Raw Data'!$H:$H,"Non*", 'Raw Data'!$J:$J,"&lt;&gt;*tendanc*", 'Raw Data'!$J:$J,"&lt;&gt;*uppor*")
+
COUNTIFS('Raw Data'!$AN:$AN,"&lt;=" &amp;DATE(LEFT($AV$3, 4), MONTH("1 " &amp; AE$6 &amp; " " &amp; LEFT($AV$3, 4)) + 1, 0 ), 'Raw Data'!$AN:$AN,"&gt;" &amp;DATE(LEFT($AV$3, 4), MONTH("1 " &amp; AE$6 &amp; " " &amp; LEFT($AV$3, 4)), 0 ),'Raw Data'!$P:$P,""&amp;'Raw Data'!$B$1,'Raw Data'!$D:$D,"&lt;&gt;*ithdr*",'Raw Data'!$D:$D,"&lt;&gt;*ancel*", 'Raw Data'!$AN:$AN,"&gt;" &amp;DATE(2010, 1, 15 ), 'Raw Data'!$H:$H,"Non*",  'Raw Data'!$J:$J,"&lt;&gt;*tendanc*", 'Raw Data'!$J:$J,"&lt;&gt;*uppor*")
)             )
),                   0)</f>
        <v>0</v>
      </c>
      <c r="AF42" s="40"/>
      <c r="AG42" s="40"/>
      <c r="AH42" s="52"/>
      <c r="AI42" s="122">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Data'!$AN:$AN,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SUMIFS('Raw Data'!$AL:$AL, 'Raw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(COUNTIFS('Raw Data'!$AN:$AN,"&lt;=" &amp;DATE(LEFT($AV$3, 4), MONTH("1 " &amp; AI$6 &amp; " " &amp; LEFT($AV$3, 4)) + 1, 0 ), 'Raw Data'!$AN:$AN,"&gt;" &amp;DATE(LEFT($AV$3, 4), MONTH("1 " &amp; AI$6 &amp; " " &amp; LEFT($AV$3, 4)), 0 ),'Raw Data'!$O:$O,""&amp;'Raw Data'!$B$1,'Raw Data'!$D:$D,"&lt;&gt;*ithdr*",'Raw Data'!$D:$D,"&lt;&gt;*ancel*",'Raw Data'!$P:$P,"--", 'Raw Data'!$AN:$AN,"&gt;" &amp;DATE(2010, 1, 15 ), 'Raw Data'!$H:$H,"Non*", 'Raw Data'!$J:$J,"&lt;&gt;*tendanc*", 'Raw Data'!$J:$J,"&lt;&gt;*uppor*")
+
COUNTIFS('Raw Data'!$AN:$AN,"&lt;=" &amp;DATE(LEFT($AV$3, 4), MONTH("1 " &amp; AI$6 &amp; " " &amp; LEFT($AV$3, 4)) + 1, 0 ), 'Raw Data'!$AN:$AN,"&gt;" &amp;DATE(LEFT($AV$3, 4), MONTH("1 " &amp; AI$6 &amp; " " &amp; LEFT($AV$3, 4)), 0 ),'Raw Data'!$P:$P,""&amp;'Raw Data'!$B$1,'Raw Data'!$D:$D,"&lt;&gt;*ithdr*",'Raw Data'!$D:$D,"&lt;&gt;*ancel*", 'Raw Data'!$AN:$AN,"&gt;" &amp;DATE(2010, 1, 15 ), 'Raw Data'!$H:$H,"Non*",  'Raw Data'!$J:$J,"&lt;&gt;*tendanc*", 'Raw Data'!$J:$J,"&lt;&gt;*uppor*")
)             )
),                   0)</f>
        <v>0</v>
      </c>
      <c r="AJ42" s="40"/>
      <c r="AK42" s="40"/>
      <c r="AL42" s="52"/>
      <c r="AM42" s="122">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Data'!$AN:$AN,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SUMIFS('Raw Data'!$AL:$AL, 'Raw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(COUNTIFS('Raw Data'!$AN:$AN,"&lt;=" &amp;DATE(LEFT($AV$3, 4), MONTH("1 " &amp; AM$6 &amp; " " &amp; LEFT($AV$3, 4)) + 1, 0 ), 'Raw Data'!$AN:$AN,"&gt;" &amp;DATE(LEFT($AV$3, 4), MONTH("1 " &amp; AM$6 &amp; " " &amp; LEFT($AV$3, 4)), 0 ),'Raw Data'!$O:$O,""&amp;'Raw Data'!$B$1,'Raw Data'!$D:$D,"&lt;&gt;*ithdr*",'Raw Data'!$D:$D,"&lt;&gt;*ancel*",'Raw Data'!$P:$P,"--", 'Raw Data'!$AN:$AN,"&gt;" &amp;DATE(2010, 1, 15 ), 'Raw Data'!$H:$H,"Non*", 'Raw Data'!$J:$J,"&lt;&gt;*tendanc*", 'Raw Data'!$J:$J,"&lt;&gt;*uppor*")
+
COUNTIFS('Raw Data'!$AN:$AN,"&lt;=" &amp;DATE(LEFT($AV$3, 4), MONTH("1 " &amp; AM$6 &amp; " " &amp; LEFT($AV$3, 4)) + 1, 0 ), 'Raw Data'!$AN:$AN,"&gt;" &amp;DATE(LEFT($AV$3, 4), MONTH("1 " &amp; AM$6 &amp; " " &amp; LEFT($AV$3, 4)), 0 ),'Raw Data'!$P:$P,""&amp;'Raw Data'!$B$1,'Raw Data'!$D:$D,"&lt;&gt;*ithdr*",'Raw Data'!$D:$D,"&lt;&gt;*ancel*", 'Raw Data'!$AN:$AN,"&gt;" &amp;DATE(2010, 1, 15 ), 'Raw Data'!$H:$H,"Non*",  'Raw Data'!$J:$J,"&lt;&gt;*tendanc*", 'Raw Data'!$J:$J,"&lt;&gt;*uppor*")
)             )
),                   0)</f>
        <v>0</v>
      </c>
      <c r="AN42" s="40"/>
      <c r="AO42" s="40"/>
      <c r="AP42" s="52"/>
      <c r="AQ42" s="122">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Data'!$AN:$AN,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SUMIFS('Raw Data'!$AL:$AL, 'Raw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(COUNTIFS('Raw Data'!$AN:$AN,"&lt;=" &amp;DATE(LEFT($AV$3, 4), MONTH("1 " &amp; AQ$6 &amp; " " &amp; LEFT($AV$3, 4)) + 1, 0 ), 'Raw Data'!$AN:$AN,"&gt;" &amp;DATE(LEFT($AV$3, 4), MONTH("1 " &amp; AQ$6 &amp; " " &amp; LEFT($AV$3, 4)), 0 ),'Raw Data'!$O:$O,""&amp;'Raw Data'!$B$1,'Raw Data'!$D:$D,"&lt;&gt;*ithdr*",'Raw Data'!$D:$D,"&lt;&gt;*ancel*",'Raw Data'!$P:$P,"--", 'Raw Data'!$AN:$AN,"&gt;" &amp;DATE(2010, 1, 15 ), 'Raw Data'!$H:$H,"Non*", 'Raw Data'!$J:$J,"&lt;&gt;*tendanc*", 'Raw Data'!$J:$J,"&lt;&gt;*uppor*")
+
COUNTIFS('Raw Data'!$AN:$AN,"&lt;=" &amp;DATE(LEFT($AV$3, 4), MONTH("1 " &amp; AQ$6 &amp; " " &amp; LEFT($AV$3, 4)) + 1, 0 ), 'Raw Data'!$AN:$AN,"&gt;" &amp;DATE(LEFT($AV$3, 4), MONTH("1 " &amp; AQ$6 &amp; " " &amp; LEFT($AV$3, 4)), 0 ),'Raw Data'!$P:$P,""&amp;'Raw Data'!$B$1,'Raw Data'!$D:$D,"&lt;&gt;*ithdr*",'Raw Data'!$D:$D,"&lt;&gt;*ancel*", 'Raw Data'!$AN:$AN,"&gt;" &amp;DATE(2010, 1, 15 ), 'Raw Data'!$H:$H,"Non*",  'Raw Data'!$J:$J,"&lt;&gt;*tendanc*", 'Raw Data'!$J:$J,"&lt;&gt;*uppor*")
)             )
),                   0)</f>
        <v>0</v>
      </c>
      <c r="AR42" s="40"/>
      <c r="AS42" s="40"/>
      <c r="AT42" s="52"/>
      <c r="AU42" s="122">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Data'!$AN:$AN,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SUMIFS('Raw Data'!$AL:$AL, 'Raw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Data'!$H:$H,"Non*", 'Raw Data'!$J:$J,"&lt;&gt;*tendanc*", 'Raw Data'!$J:$J,"&lt;&gt;*uppor*")
+
COUNTIFS('Raw Data'!$AN:$AN,"&lt;=" &amp;DATE(MID($AV$3, 15, 4), MONTH("1 " &amp; AU$6 &amp; " " &amp; MID($AV$3, 15, 4)) + 1, 0 ), 'Raw Data'!$AN:$AN,"&gt;" &amp;DATE(MID($AV$3, 15, 4), MONTH("1 " &amp; AU$6 &amp; " " &amp; MID($AV$3, 15, 4)), 0 ),'Raw Data'!$P:$P,""&amp;'Raw Data'!$B$1,'Raw Data'!$D:$D,"&lt;&gt;*ithdr*",'Raw Data'!$D:$D,"&lt;&gt;*ancel*", 'Raw Data'!$AN:$AN,"&gt;" &amp;DATE(2010, 1, 15 ), 'Raw Data'!$H:$H,"Non*",  'Raw Data'!$J:$J,"&lt;&gt;*tendanc*", 'Raw Data'!$J:$J,"&lt;&gt;*uppor*")
)             )
),                   0)</f>
        <v>0</v>
      </c>
      <c r="AV42" s="40"/>
      <c r="AW42" s="40"/>
      <c r="AX42" s="52"/>
      <c r="AY42" s="122">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Data'!$AN:$AN,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SUMIFS('Raw Data'!$AL:$AL, 'Raw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Data'!$H:$H,"Non*", 'Raw Data'!$J:$J,"&lt;&gt;*tendanc*", 'Raw Data'!$J:$J,"&lt;&gt;*uppor*")
+
COUNTIFS('Raw Data'!$AN:$AN,"&lt;=" &amp;DATE(MID($AV$3, 15, 4), MONTH("1 " &amp; AY$6 &amp; " " &amp; MID($AV$3, 15, 4)) + 1, 0 ), 'Raw Data'!$AN:$AN,"&gt;" &amp;DATE(MID($AV$3, 15, 4), MONTH("1 " &amp; AY$6 &amp; " " &amp; MID($AV$3, 15, 4)), 0 ),'Raw Data'!$P:$P,""&amp;'Raw Data'!$B$1,'Raw Data'!$D:$D,"&lt;&gt;*ithdr*",'Raw Data'!$D:$D,"&lt;&gt;*ancel*", 'Raw Data'!$AN:$AN,"&gt;" &amp;DATE(2010, 1, 15 ), 'Raw Data'!$H:$H,"Non*",  'Raw Data'!$J:$J,"&lt;&gt;*tendanc*", 'Raw Data'!$J:$J,"&lt;&gt;*uppor*")
)             )
),                   0)</f>
        <v>0</v>
      </c>
      <c r="AZ42" s="40"/>
      <c r="BA42" s="40"/>
      <c r="BB42" s="52"/>
      <c r="BC42" s="122">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Data'!$AN:$AN,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SUMIFS('Raw Data'!$AL:$AL, 'Raw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Data'!$H:$H,"Non*", 'Raw Data'!$J:$J,"&lt;&gt;*tendanc*", 'Raw Data'!$J:$J,"&lt;&gt;*uppor*")
+
COUNTIFS('Raw Data'!$AN:$AN,"&lt;=" &amp;DATE(MID($AV$3, 15, 4), MONTH("1 " &amp; BC$6 &amp; " " &amp; MID($AV$3, 15, 4)) + 1, 0 ), 'Raw Data'!$AN:$AN,"&gt;" &amp;DATE(MID($AV$3, 15, 4), MONTH("1 " &amp; BC$6 &amp; " " &amp; MID($AV$3, 15, 4)), 0 ),'Raw Data'!$P:$P,""&amp;'Raw Data'!$B$1,'Raw Data'!$D:$D,"&lt;&gt;*ithdr*",'Raw Data'!$D:$D,"&lt;&gt;*ancel*", 'Raw Data'!$AN:$AN,"&gt;" &amp;DATE(2010, 1, 15 ), 'Raw Data'!$H:$H,"Non*",  'Raw Data'!$J:$J,"&lt;&gt;*tendanc*", 'Raw Data'!$J:$J,"&lt;&gt;*uppor*")
)             )
),                   0)</f>
        <v>0</v>
      </c>
      <c r="BD42" s="40"/>
      <c r="BE42" s="40"/>
      <c r="BF42" s="45"/>
    </row>
    <row r="43" ht="12.75" customHeight="1">
      <c r="A43" s="110" t="s">
        <v>756</v>
      </c>
      <c r="B43" s="40"/>
      <c r="C43" s="40"/>
      <c r="D43" s="40"/>
      <c r="E43" s="40"/>
      <c r="F43" s="40"/>
      <c r="G43" s="40"/>
      <c r="H43" s="40"/>
      <c r="I43" s="40"/>
      <c r="J43" s="52"/>
      <c r="K43" s="122">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Data'!$AN:$AN, 'Raw Data'!$AN:$AN,"&lt;=" &amp;DATE(LEFT($AV$3, 4), MONTH("1 " &amp; K$6 &amp; " " &amp; LEFT($AV$3, 4)) + 1, 0 ), 'Raw Data'!$AN:$AN,"&gt;" &amp;DATE(LEFT($AV$3, 4), MONTH("1 " &amp; K$6 &amp; " " &amp; LEFT($AV$3, 4)), 0 ),'Raw Data'!$P:$P,""&amp;'Raw Data'!$B$1,'Raw Data'!$D:$D,"&lt;&gt;*ithdr*",'Raw Data'!$D:$D,"&lt;&gt;*ancel*", 'Raw Data'!$AN:$AN,"&gt;" &amp;DATE(2010, 1, 15 ), 'Raw Data'!$H:$H,"*nternal*")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Data'!$H:$H,"*nternal*")
+
SUMIFS('Raw Data'!$AL:$AL, 'Raw Data'!$AN:$AN,"&lt;=" &amp;DATE(LEFT($AV$3, 4), MONTH("1 " &amp; K$6 &amp; " " &amp; LEFT($AV$3, 4)) + 1, 0 ), 'Raw Data'!$AN:$AN,"&gt;" &amp;DATE(LEFT($AV$3, 4), MONTH("1 " &amp; K$6 &amp; " " &amp; LEFT($AV$3, 4)), 0 ),'Raw Data'!$P:$P,""&amp;'Raw Data'!$B$1,'Raw Data'!$D:$D,"&lt;&gt;*ithdr*",'Raw Data'!$D:$D,"&lt;&gt;*ancel*", 'Raw Data'!$AN:$AN,"&gt;" &amp;DATE(2010, 1, 15 ), 'Raw Data'!$H:$H,"*nternal*")
)
                        )
/
(COUNTIFS('Raw Data'!$AN:$AN,"&lt;=" &amp;DATE(LEFT($AV$3, 4), MONTH("1 " &amp; K$6 &amp; " " &amp; LEFT($AV$3, 4)) + 1, 0 ), 'Raw Data'!$AN:$AN,"&gt;" &amp;DATE(LEFT($AV$3, 4), MONTH("1 " &amp; K$6 &amp; " " &amp; LEFT($AV$3, 4)), 0 ),'Raw Data'!$O:$O,""&amp;'Raw Data'!$B$1,'Raw Data'!$D:$D,"&lt;&gt;*ithdr*",'Raw Data'!$D:$D,"&lt;&gt;*ancel*",'Raw Data'!$P:$P,"--", 'Raw Data'!$AN:$AN,"&gt;" &amp;DATE(2010, 1, 15 ), 'Raw Data'!$H:$H,"*nternal*")
+
COUNTIFS('Raw Data'!$AN:$AN,"&lt;=" &amp;DATE(LEFT($AV$3, 4), MONTH("1 " &amp; K$6 &amp; " " &amp; LEFT($AV$3, 4)) + 1, 0 ), 'Raw Data'!$AN:$AN,"&gt;" &amp;DATE(LEFT($AV$3, 4), MONTH("1 " &amp; K$6 &amp; " " &amp; LEFT($AV$3, 4)), 0 ),'Raw Data'!$P:$P,""&amp;'Raw Data'!$B$1,'Raw Data'!$D:$D,"&lt;&gt;*ithdr*",'Raw Data'!$D:$D,"&lt;&gt;*ancel*", 'Raw Data'!$AN:$AN,"&gt;" &amp;DATE(2010, 1, 15 ), 'Raw Data'!$H:$H,"*nternal*")
)             )
), 0)</f>
        <v>0</v>
      </c>
      <c r="L43" s="40"/>
      <c r="M43" s="40"/>
      <c r="N43" s="52"/>
      <c r="O43" s="122">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Data'!$AN:$AN, 'Raw Data'!$AN:$AN,"&lt;=" &amp;DATE(LEFT($AV$3, 4), MONTH("1 " &amp; O$6 &amp; " " &amp; LEFT($AV$3, 4)) + 1, 0 ), 'Raw Data'!$AN:$AN,"&gt;" &amp;DATE(LEFT($AV$3, 4), MONTH("1 " &amp; O$6 &amp; " " &amp; LEFT($AV$3, 4)), 0 ),'Raw Data'!$P:$P,""&amp;'Raw Data'!$B$1,'Raw Data'!$D:$D,"&lt;&gt;*ithdr*",'Raw Data'!$D:$D,"&lt;&gt;*ancel*", 'Raw Data'!$AN:$AN,"&gt;" &amp;DATE(2010, 1, 15 ), 'Raw Data'!$H:$H,"*nternal*")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Data'!$H:$H,"*nternal*")
+
SUMIFS('Raw Data'!$AL:$AL, 'Raw Data'!$AN:$AN,"&lt;=" &amp;DATE(LEFT($AV$3, 4), MONTH("1 " &amp; O$6 &amp; " " &amp; LEFT($AV$3, 4)) + 1, 0 ), 'Raw Data'!$AN:$AN,"&gt;" &amp;DATE(LEFT($AV$3, 4), MONTH("1 " &amp; O$6 &amp; " " &amp; LEFT($AV$3, 4)), 0 ),'Raw Data'!$P:$P,""&amp;'Raw Data'!$B$1,'Raw Data'!$D:$D,"&lt;&gt;*ithdr*",'Raw Data'!$D:$D,"&lt;&gt;*ancel*", 'Raw Data'!$AN:$AN,"&gt;" &amp;DATE(2010, 1, 15 ), 'Raw Data'!$H:$H,"*nternal*")
)
                        )
/
(COUNTIFS('Raw Data'!$AN:$AN,"&lt;=" &amp;DATE(LEFT($AV$3, 4), MONTH("1 " &amp; O$6 &amp; " " &amp; LEFT($AV$3, 4)) + 1, 0 ), 'Raw Data'!$AN:$AN,"&gt;" &amp;DATE(LEFT($AV$3, 4), MONTH("1 " &amp; O$6 &amp; " " &amp; LEFT($AV$3, 4)), 0 ),'Raw Data'!$O:$O,""&amp;'Raw Data'!$B$1,'Raw Data'!$D:$D,"&lt;&gt;*ithdr*",'Raw Data'!$D:$D,"&lt;&gt;*ancel*",'Raw Data'!$P:$P,"--", 'Raw Data'!$AN:$AN,"&gt;" &amp;DATE(2010, 1, 15 ), 'Raw Data'!$H:$H,"*nternal*")
+
COUNTIFS('Raw Data'!$AN:$AN,"&lt;=" &amp;DATE(LEFT($AV$3, 4), MONTH("1 " &amp; O$6 &amp; " " &amp; LEFT($AV$3, 4)) + 1, 0 ), 'Raw Data'!$AN:$AN,"&gt;" &amp;DATE(LEFT($AV$3, 4), MONTH("1 " &amp; O$6 &amp; " " &amp; LEFT($AV$3, 4)), 0 ),'Raw Data'!$P:$P,""&amp;'Raw Data'!$B$1,'Raw Data'!$D:$D,"&lt;&gt;*ithdr*",'Raw Data'!$D:$D,"&lt;&gt;*ancel*", 'Raw Data'!$AN:$AN,"&gt;" &amp;DATE(2010, 1, 15 ), 'Raw Data'!$H:$H,"*nternal*")
)             )
), 0)</f>
        <v>0</v>
      </c>
      <c r="P43" s="40"/>
      <c r="Q43" s="40"/>
      <c r="R43" s="52"/>
      <c r="S43" s="122">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Data'!$AN:$AN, 'Raw Data'!$AN:$AN,"&lt;=" &amp;DATE(LEFT($AV$3, 4), MONTH("1 " &amp; S$6 &amp; " " &amp; LEFT($AV$3, 4)) + 1, 0 ), 'Raw Data'!$AN:$AN,"&gt;" &amp;DATE(LEFT($AV$3, 4), MONTH("1 " &amp; S$6 &amp; " " &amp; LEFT($AV$3, 4)), 0 ),'Raw Data'!$P:$P,""&amp;'Raw Data'!$B$1,'Raw Data'!$D:$D,"&lt;&gt;*ithdr*",'Raw Data'!$D:$D,"&lt;&gt;*ancel*", 'Raw Data'!$AN:$AN,"&gt;" &amp;DATE(2010, 1, 15 ), 'Raw Data'!$H:$H,"*nternal*")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Data'!$H:$H,"*nternal*")
+
SUMIFS('Raw Data'!$AL:$AL, 'Raw Data'!$AN:$AN,"&lt;=" &amp;DATE(LEFT($AV$3, 4), MONTH("1 " &amp; S$6 &amp; " " &amp; LEFT($AV$3, 4)) + 1, 0 ), 'Raw Data'!$AN:$AN,"&gt;" &amp;DATE(LEFT($AV$3, 4), MONTH("1 " &amp; S$6 &amp; " " &amp; LEFT($AV$3, 4)), 0 ),'Raw Data'!$P:$P,""&amp;'Raw Data'!$B$1,'Raw Data'!$D:$D,"&lt;&gt;*ithdr*",'Raw Data'!$D:$D,"&lt;&gt;*ancel*", 'Raw Data'!$AN:$AN,"&gt;" &amp;DATE(2010, 1, 15 ), 'Raw Data'!$H:$H,"*nternal*")
)
                        )
/
(COUNTIFS('Raw Data'!$AN:$AN,"&lt;=" &amp;DATE(LEFT($AV$3, 4), MONTH("1 " &amp; S$6 &amp; " " &amp; LEFT($AV$3, 4)) + 1, 0 ), 'Raw Data'!$AN:$AN,"&gt;" &amp;DATE(LEFT($AV$3, 4), MONTH("1 " &amp; S$6 &amp; " " &amp; LEFT($AV$3, 4)), 0 ),'Raw Data'!$O:$O,""&amp;'Raw Data'!$B$1,'Raw Data'!$D:$D,"&lt;&gt;*ithdr*",'Raw Data'!$D:$D,"&lt;&gt;*ancel*",'Raw Data'!$P:$P,"--", 'Raw Data'!$AN:$AN,"&gt;" &amp;DATE(2010, 1, 15 ), 'Raw Data'!$H:$H,"*nternal*")
+
COUNTIFS('Raw Data'!$AN:$AN,"&lt;=" &amp;DATE(LEFT($AV$3, 4), MONTH("1 " &amp; S$6 &amp; " " &amp; LEFT($AV$3, 4)) + 1, 0 ), 'Raw Data'!$AN:$AN,"&gt;" &amp;DATE(LEFT($AV$3, 4), MONTH("1 " &amp; S$6 &amp; " " &amp; LEFT($AV$3, 4)), 0 ),'Raw Data'!$P:$P,""&amp;'Raw Data'!$B$1,'Raw Data'!$D:$D,"&lt;&gt;*ithdr*",'Raw Data'!$D:$D,"&lt;&gt;*ancel*", 'Raw Data'!$AN:$AN,"&gt;" &amp;DATE(2010, 1, 15 ), 'Raw Data'!$H:$H,"*nternal*")
)             )
), 0)</f>
        <v>0</v>
      </c>
      <c r="T43" s="40"/>
      <c r="U43" s="40"/>
      <c r="V43" s="52"/>
      <c r="W43" s="122">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Data'!$AN:$AN, 'Raw Data'!$AN:$AN,"&lt;=" &amp;DATE(LEFT($AV$3, 4), MONTH("1 " &amp; W$6 &amp; " " &amp; LEFT($AV$3, 4)) + 1, 0 ), 'Raw Data'!$AN:$AN,"&gt;" &amp;DATE(LEFT($AV$3, 4), MONTH("1 " &amp; W$6 &amp; " " &amp; LEFT($AV$3, 4)), 0 ),'Raw Data'!$P:$P,""&amp;'Raw Data'!$B$1,'Raw Data'!$D:$D,"&lt;&gt;*ithdr*",'Raw Data'!$D:$D,"&lt;&gt;*ancel*", 'Raw Data'!$AN:$AN,"&gt;" &amp;DATE(2010, 1, 15 ), 'Raw Data'!$H:$H,"*nternal*")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Data'!$H:$H,"*nternal*")
+
SUMIFS('Raw Data'!$AL:$AL, 'Raw Data'!$AN:$AN,"&lt;=" &amp;DATE(LEFT($AV$3, 4), MONTH("1 " &amp; W$6 &amp; " " &amp; LEFT($AV$3, 4)) + 1, 0 ), 'Raw Data'!$AN:$AN,"&gt;" &amp;DATE(LEFT($AV$3, 4), MONTH("1 " &amp; W$6 &amp; " " &amp; LEFT($AV$3, 4)), 0 ),'Raw Data'!$P:$P,""&amp;'Raw Data'!$B$1,'Raw Data'!$D:$D,"&lt;&gt;*ithdr*",'Raw Data'!$D:$D,"&lt;&gt;*ancel*", 'Raw Data'!$AN:$AN,"&gt;" &amp;DATE(2010, 1, 15 ), 'Raw Data'!$H:$H,"*nternal*")
)
                        )
/
(COUNTIFS('Raw Data'!$AN:$AN,"&lt;=" &amp;DATE(LEFT($AV$3, 4), MONTH("1 " &amp; W$6 &amp; " " &amp; LEFT($AV$3, 4)) + 1, 0 ), 'Raw Data'!$AN:$AN,"&gt;" &amp;DATE(LEFT($AV$3, 4), MONTH("1 " &amp; W$6 &amp; " " &amp; LEFT($AV$3, 4)), 0 ),'Raw Data'!$O:$O,""&amp;'Raw Data'!$B$1,'Raw Data'!$D:$D,"&lt;&gt;*ithdr*",'Raw Data'!$D:$D,"&lt;&gt;*ancel*",'Raw Data'!$P:$P,"--", 'Raw Data'!$AN:$AN,"&gt;" &amp;DATE(2010, 1, 15 ), 'Raw Data'!$H:$H,"*nternal*")
+
COUNTIFS('Raw Data'!$AN:$AN,"&lt;=" &amp;DATE(LEFT($AV$3, 4), MONTH("1 " &amp; W$6 &amp; " " &amp; LEFT($AV$3, 4)) + 1, 0 ), 'Raw Data'!$AN:$AN,"&gt;" &amp;DATE(LEFT($AV$3, 4), MONTH("1 " &amp; W$6 &amp; " " &amp; LEFT($AV$3, 4)), 0 ),'Raw Data'!$P:$P,""&amp;'Raw Data'!$B$1,'Raw Data'!$D:$D,"&lt;&gt;*ithdr*",'Raw Data'!$D:$D,"&lt;&gt;*ancel*", 'Raw Data'!$AN:$AN,"&gt;" &amp;DATE(2010, 1, 15 ), 'Raw Data'!$H:$H,"*nternal*")
)             )
), 0)</f>
        <v>0</v>
      </c>
      <c r="X43" s="40"/>
      <c r="Y43" s="40"/>
      <c r="Z43" s="52"/>
      <c r="AA43" s="122">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Data'!$AN:$AN, 'Raw Data'!$AN:$AN,"&lt;=" &amp;DATE(LEFT($AV$3, 4), MONTH("1 " &amp; AA$6 &amp; " " &amp; LEFT($AV$3, 4)) + 1, 0 ), 'Raw Data'!$AN:$AN,"&gt;" &amp;DATE(LEFT($AV$3, 4), MONTH("1 " &amp; AA$6 &amp; " " &amp; LEFT($AV$3, 4)), 0 ),'Raw Data'!$P:$P,""&amp;'Raw Data'!$B$1,'Raw Data'!$D:$D,"&lt;&gt;*ithdr*",'Raw Data'!$D:$D,"&lt;&gt;*ancel*", 'Raw Data'!$AN:$AN,"&gt;" &amp;DATE(2010, 1, 15 ), 'Raw Data'!$H:$H,"*nternal*")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Data'!$H:$H,"*nternal*")
+
SUMIFS('Raw Data'!$AL:$AL, 'Raw Data'!$AN:$AN,"&lt;=" &amp;DATE(LEFT($AV$3, 4), MONTH("1 " &amp; AA$6 &amp; " " &amp; LEFT($AV$3, 4)) + 1, 0 ), 'Raw Data'!$AN:$AN,"&gt;" &amp;DATE(LEFT($AV$3, 4), MONTH("1 " &amp; AA$6 &amp; " " &amp; LEFT($AV$3, 4)), 0 ),'Raw Data'!$P:$P,""&amp;'Raw Data'!$B$1,'Raw Data'!$D:$D,"&lt;&gt;*ithdr*",'Raw Data'!$D:$D,"&lt;&gt;*ancel*", 'Raw Data'!$AN:$AN,"&gt;" &amp;DATE(2010, 1, 15 ), 'Raw Data'!$H:$H,"*nternal*")
)
                        )
/
(COUNTIFS('Raw Data'!$AN:$AN,"&lt;=" &amp;DATE(LEFT($AV$3, 4), MONTH("1 " &amp; AA$6 &amp; " " &amp; LEFT($AV$3, 4)) + 1, 0 ), 'Raw Data'!$AN:$AN,"&gt;" &amp;DATE(LEFT($AV$3, 4), MONTH("1 " &amp; AA$6 &amp; " " &amp; LEFT($AV$3, 4)), 0 ),'Raw Data'!$O:$O,""&amp;'Raw Data'!$B$1,'Raw Data'!$D:$D,"&lt;&gt;*ithdr*",'Raw Data'!$D:$D,"&lt;&gt;*ancel*",'Raw Data'!$P:$P,"--", 'Raw Data'!$AN:$AN,"&gt;" &amp;DATE(2010, 1, 15 ), 'Raw Data'!$H:$H,"*nternal*")
+
COUNTIFS('Raw Data'!$AN:$AN,"&lt;=" &amp;DATE(LEFT($AV$3, 4), MONTH("1 " &amp; AA$6 &amp; " " &amp; LEFT($AV$3, 4)) + 1, 0 ), 'Raw Data'!$AN:$AN,"&gt;" &amp;DATE(LEFT($AV$3, 4), MONTH("1 " &amp; AA$6 &amp; " " &amp; LEFT($AV$3, 4)), 0 ),'Raw Data'!$P:$P,""&amp;'Raw Data'!$B$1,'Raw Data'!$D:$D,"&lt;&gt;*ithdr*",'Raw Data'!$D:$D,"&lt;&gt;*ancel*", 'Raw Data'!$AN:$AN,"&gt;" &amp;DATE(2010, 1, 15 ), 'Raw Data'!$H:$H,"*nternal*")
)             )
), 0)</f>
        <v>0</v>
      </c>
      <c r="AB43" s="40"/>
      <c r="AC43" s="40"/>
      <c r="AD43" s="52"/>
      <c r="AE43" s="122">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Data'!$AN:$AN, 'Raw Data'!$AN:$AN,"&lt;=" &amp;DATE(LEFT($AV$3, 4), MONTH("1 " &amp; AE$6 &amp; " " &amp; LEFT($AV$3, 4)) + 1, 0 ), 'Raw Data'!$AN:$AN,"&gt;" &amp;DATE(LEFT($AV$3, 4), MONTH("1 " &amp; AE$6 &amp; " " &amp; LEFT($AV$3, 4)), 0 ),'Raw Data'!$P:$P,""&amp;'Raw Data'!$B$1,'Raw Data'!$D:$D,"&lt;&gt;*ithdr*",'Raw Data'!$D:$D,"&lt;&gt;*ancel*", 'Raw Data'!$AN:$AN,"&gt;" &amp;DATE(2010, 1, 15 ), 'Raw Data'!$H:$H,"*nternal*")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Data'!$H:$H,"*nternal*")
+
SUMIFS('Raw Data'!$AL:$AL, 'Raw Data'!$AN:$AN,"&lt;=" &amp;DATE(LEFT($AV$3, 4), MONTH("1 " &amp; AE$6 &amp; " " &amp; LEFT($AV$3, 4)) + 1, 0 ), 'Raw Data'!$AN:$AN,"&gt;" &amp;DATE(LEFT($AV$3, 4), MONTH("1 " &amp; AE$6 &amp; " " &amp; LEFT($AV$3, 4)), 0 ),'Raw Data'!$P:$P,""&amp;'Raw Data'!$B$1,'Raw Data'!$D:$D,"&lt;&gt;*ithdr*",'Raw Data'!$D:$D,"&lt;&gt;*ancel*", 'Raw Data'!$AN:$AN,"&gt;" &amp;DATE(2010, 1, 15 ), 'Raw Data'!$H:$H,"*nternal*")
)
                        )
/
(COUNTIFS('Raw Data'!$AN:$AN,"&lt;=" &amp;DATE(LEFT($AV$3, 4), MONTH("1 " &amp; AE$6 &amp; " " &amp; LEFT($AV$3, 4)) + 1, 0 ), 'Raw Data'!$AN:$AN,"&gt;" &amp;DATE(LEFT($AV$3, 4), MONTH("1 " &amp; AE$6 &amp; " " &amp; LEFT($AV$3, 4)), 0 ),'Raw Data'!$O:$O,""&amp;'Raw Data'!$B$1,'Raw Data'!$D:$D,"&lt;&gt;*ithdr*",'Raw Data'!$D:$D,"&lt;&gt;*ancel*",'Raw Data'!$P:$P,"--", 'Raw Data'!$AN:$AN,"&gt;" &amp;DATE(2010, 1, 15 ), 'Raw Data'!$H:$H,"*nternal*")
+
COUNTIFS('Raw Data'!$AN:$AN,"&lt;=" &amp;DATE(LEFT($AV$3, 4), MONTH("1 " &amp; AE$6 &amp; " " &amp; LEFT($AV$3, 4)) + 1, 0 ), 'Raw Data'!$AN:$AN,"&gt;" &amp;DATE(LEFT($AV$3, 4), MONTH("1 " &amp; AE$6 &amp; " " &amp; LEFT($AV$3, 4)), 0 ),'Raw Data'!$P:$P,""&amp;'Raw Data'!$B$1,'Raw Data'!$D:$D,"&lt;&gt;*ithdr*",'Raw Data'!$D:$D,"&lt;&gt;*ancel*", 'Raw Data'!$AN:$AN,"&gt;" &amp;DATE(2010, 1, 15 ), 'Raw Data'!$H:$H,"*nternal*")
)             )
), 0)</f>
        <v>0</v>
      </c>
      <c r="AF43" s="40"/>
      <c r="AG43" s="40"/>
      <c r="AH43" s="52"/>
      <c r="AI43" s="122">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Data'!$AN:$AN, 'Raw Data'!$AN:$AN,"&lt;=" &amp;DATE(LEFT($AV$3, 4), MONTH("1 " &amp; AI$6 &amp; " " &amp; LEFT($AV$3, 4)) + 1, 0 ), 'Raw Data'!$AN:$AN,"&gt;" &amp;DATE(LEFT($AV$3, 4), MONTH("1 " &amp; AI$6 &amp; " " &amp; LEFT($AV$3, 4)), 0 ),'Raw Data'!$P:$P,""&amp;'Raw Data'!$B$1,'Raw Data'!$D:$D,"&lt;&gt;*ithdr*",'Raw Data'!$D:$D,"&lt;&gt;*ancel*", 'Raw Data'!$AN:$AN,"&gt;" &amp;DATE(2010, 1, 15 ), 'Raw Data'!$H:$H,"*nternal*")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Data'!$H:$H,"*nternal*")
+
SUMIFS('Raw Data'!$AL:$AL, 'Raw Data'!$AN:$AN,"&lt;=" &amp;DATE(LEFT($AV$3, 4), MONTH("1 " &amp; AI$6 &amp; " " &amp; LEFT($AV$3, 4)) + 1, 0 ), 'Raw Data'!$AN:$AN,"&gt;" &amp;DATE(LEFT($AV$3, 4), MONTH("1 " &amp; AI$6 &amp; " " &amp; LEFT($AV$3, 4)), 0 ),'Raw Data'!$P:$P,""&amp;'Raw Data'!$B$1,'Raw Data'!$D:$D,"&lt;&gt;*ithdr*",'Raw Data'!$D:$D,"&lt;&gt;*ancel*", 'Raw Data'!$AN:$AN,"&gt;" &amp;DATE(2010, 1, 15 ), 'Raw Data'!$H:$H,"*nternal*")
)
                        )
/
(COUNTIFS('Raw Data'!$AN:$AN,"&lt;=" &amp;DATE(LEFT($AV$3, 4), MONTH("1 " &amp; AI$6 &amp; " " &amp; LEFT($AV$3, 4)) + 1, 0 ), 'Raw Data'!$AN:$AN,"&gt;" &amp;DATE(LEFT($AV$3, 4), MONTH("1 " &amp; AI$6 &amp; " " &amp; LEFT($AV$3, 4)), 0 ),'Raw Data'!$O:$O,""&amp;'Raw Data'!$B$1,'Raw Data'!$D:$D,"&lt;&gt;*ithdr*",'Raw Data'!$D:$D,"&lt;&gt;*ancel*",'Raw Data'!$P:$P,"--", 'Raw Data'!$AN:$AN,"&gt;" &amp;DATE(2010, 1, 15 ), 'Raw Data'!$H:$H,"*nternal*")
+
COUNTIFS('Raw Data'!$AN:$AN,"&lt;=" &amp;DATE(LEFT($AV$3, 4), MONTH("1 " &amp; AI$6 &amp; " " &amp; LEFT($AV$3, 4)) + 1, 0 ), 'Raw Data'!$AN:$AN,"&gt;" &amp;DATE(LEFT($AV$3, 4), MONTH("1 " &amp; AI$6 &amp; " " &amp; LEFT($AV$3, 4)), 0 ),'Raw Data'!$P:$P,""&amp;'Raw Data'!$B$1,'Raw Data'!$D:$D,"&lt;&gt;*ithdr*",'Raw Data'!$D:$D,"&lt;&gt;*ancel*", 'Raw Data'!$AN:$AN,"&gt;" &amp;DATE(2010, 1, 15 ), 'Raw Data'!$H:$H,"*nternal*")
)             )
), 0)</f>
        <v>0</v>
      </c>
      <c r="AJ43" s="40"/>
      <c r="AK43" s="40"/>
      <c r="AL43" s="52"/>
      <c r="AM43" s="122">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Data'!$AN:$AN, 'Raw Data'!$AN:$AN,"&lt;=" &amp;DATE(LEFT($AV$3, 4), MONTH("1 " &amp; AM$6 &amp; " " &amp; LEFT($AV$3, 4)) + 1, 0 ), 'Raw Data'!$AN:$AN,"&gt;" &amp;DATE(LEFT($AV$3, 4), MONTH("1 " &amp; AM$6 &amp; " " &amp; LEFT($AV$3, 4)), 0 ),'Raw Data'!$P:$P,""&amp;'Raw Data'!$B$1,'Raw Data'!$D:$D,"&lt;&gt;*ithdr*",'Raw Data'!$D:$D,"&lt;&gt;*ancel*", 'Raw Data'!$AN:$AN,"&gt;" &amp;DATE(2010, 1, 15 ), 'Raw Data'!$H:$H,"*nternal*")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Data'!$H:$H,"*nternal*")
+
SUMIFS('Raw Data'!$AL:$AL, 'Raw Data'!$AN:$AN,"&lt;=" &amp;DATE(LEFT($AV$3, 4), MONTH("1 " &amp; AM$6 &amp; " " &amp; LEFT($AV$3, 4)) + 1, 0 ), 'Raw Data'!$AN:$AN,"&gt;" &amp;DATE(LEFT($AV$3, 4), MONTH("1 " &amp; AM$6 &amp; " " &amp; LEFT($AV$3, 4)), 0 ),'Raw Data'!$P:$P,""&amp;'Raw Data'!$B$1,'Raw Data'!$D:$D,"&lt;&gt;*ithdr*",'Raw Data'!$D:$D,"&lt;&gt;*ancel*", 'Raw Data'!$AN:$AN,"&gt;" &amp;DATE(2010, 1, 15 ), 'Raw Data'!$H:$H,"*nternal*")
)
                        )
/
(COUNTIFS('Raw Data'!$AN:$AN,"&lt;=" &amp;DATE(LEFT($AV$3, 4), MONTH("1 " &amp; AM$6 &amp; " " &amp; LEFT($AV$3, 4)) + 1, 0 ), 'Raw Data'!$AN:$AN,"&gt;" &amp;DATE(LEFT($AV$3, 4), MONTH("1 " &amp; AM$6 &amp; " " &amp; LEFT($AV$3, 4)), 0 ),'Raw Data'!$O:$O,""&amp;'Raw Data'!$B$1,'Raw Data'!$D:$D,"&lt;&gt;*ithdr*",'Raw Data'!$D:$D,"&lt;&gt;*ancel*",'Raw Data'!$P:$P,"--", 'Raw Data'!$AN:$AN,"&gt;" &amp;DATE(2010, 1, 15 ), 'Raw Data'!$H:$H,"*nternal*")
+
COUNTIFS('Raw Data'!$AN:$AN,"&lt;=" &amp;DATE(LEFT($AV$3, 4), MONTH("1 " &amp; AM$6 &amp; " " &amp; LEFT($AV$3, 4)) + 1, 0 ), 'Raw Data'!$AN:$AN,"&gt;" &amp;DATE(LEFT($AV$3, 4), MONTH("1 " &amp; AM$6 &amp; " " &amp; LEFT($AV$3, 4)), 0 ),'Raw Data'!$P:$P,""&amp;'Raw Data'!$B$1,'Raw Data'!$D:$D,"&lt;&gt;*ithdr*",'Raw Data'!$D:$D,"&lt;&gt;*ancel*", 'Raw Data'!$AN:$AN,"&gt;" &amp;DATE(2010, 1, 15 ), 'Raw Data'!$H:$H,"*nternal*")
)             )
), 0)</f>
        <v>0</v>
      </c>
      <c r="AN43" s="40"/>
      <c r="AO43" s="40"/>
      <c r="AP43" s="52"/>
      <c r="AQ43" s="122">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Data'!$AN:$AN, 'Raw Data'!$AN:$AN,"&lt;=" &amp;DATE(LEFT($AV$3, 4), MONTH("1 " &amp; AQ$6 &amp; " " &amp; LEFT($AV$3, 4)) + 1, 0 ), 'Raw Data'!$AN:$AN,"&gt;" &amp;DATE(LEFT($AV$3, 4), MONTH("1 " &amp; AQ$6 &amp; " " &amp; LEFT($AV$3, 4)), 0 ),'Raw Data'!$P:$P,""&amp;'Raw Data'!$B$1,'Raw Data'!$D:$D,"&lt;&gt;*ithdr*",'Raw Data'!$D:$D,"&lt;&gt;*ancel*", 'Raw Data'!$AN:$AN,"&gt;" &amp;DATE(2010, 1, 15 ), 'Raw Data'!$H:$H,"*nternal*")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Data'!$H:$H,"*nternal*")
+
SUMIFS('Raw Data'!$AL:$AL, 'Raw Data'!$AN:$AN,"&lt;=" &amp;DATE(LEFT($AV$3, 4), MONTH("1 " &amp; AQ$6 &amp; " " &amp; LEFT($AV$3, 4)) + 1, 0 ), 'Raw Data'!$AN:$AN,"&gt;" &amp;DATE(LEFT($AV$3, 4), MONTH("1 " &amp; AQ$6 &amp; " " &amp; LEFT($AV$3, 4)), 0 ),'Raw Data'!$P:$P,""&amp;'Raw Data'!$B$1,'Raw Data'!$D:$D,"&lt;&gt;*ithdr*",'Raw Data'!$D:$D,"&lt;&gt;*ancel*", 'Raw Data'!$AN:$AN,"&gt;" &amp;DATE(2010, 1, 15 ), 'Raw Data'!$H:$H,"*nternal*")
)
                        )
/
(COUNTIFS('Raw Data'!$AN:$AN,"&lt;=" &amp;DATE(LEFT($AV$3, 4), MONTH("1 " &amp; AQ$6 &amp; " " &amp; LEFT($AV$3, 4)) + 1, 0 ), 'Raw Data'!$AN:$AN,"&gt;" &amp;DATE(LEFT($AV$3, 4), MONTH("1 " &amp; AQ$6 &amp; " " &amp; LEFT($AV$3, 4)), 0 ),'Raw Data'!$O:$O,""&amp;'Raw Data'!$B$1,'Raw Data'!$D:$D,"&lt;&gt;*ithdr*",'Raw Data'!$D:$D,"&lt;&gt;*ancel*",'Raw Data'!$P:$P,"--", 'Raw Data'!$AN:$AN,"&gt;" &amp;DATE(2010, 1, 15 ), 'Raw Data'!$H:$H,"*nternal*")
+
COUNTIFS('Raw Data'!$AN:$AN,"&lt;=" &amp;DATE(LEFT($AV$3, 4), MONTH("1 " &amp; AQ$6 &amp; " " &amp; LEFT($AV$3, 4)) + 1, 0 ), 'Raw Data'!$AN:$AN,"&gt;" &amp;DATE(LEFT($AV$3, 4), MONTH("1 " &amp; AQ$6 &amp; " " &amp; LEFT($AV$3, 4)), 0 ),'Raw Data'!$P:$P,""&amp;'Raw Data'!$B$1,'Raw Data'!$D:$D,"&lt;&gt;*ithdr*",'Raw Data'!$D:$D,"&lt;&gt;*ancel*", 'Raw Data'!$AN:$AN,"&gt;" &amp;DATE(2010, 1, 15 ), 'Raw Data'!$H:$H,"*nternal*")
)             )
), 0)</f>
        <v>0</v>
      </c>
      <c r="AR43" s="40"/>
      <c r="AS43" s="40"/>
      <c r="AT43" s="52"/>
      <c r="AU43" s="122">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Data'!$AN:$AN, 'Raw Data'!$AN:$AN,"&lt;=" &amp;DATE(MID($AV$3, 15, 4), MONTH("1 " &amp; AU$6 &amp; " " &amp; MID($AV$3, 15, 4)) + 1, 0 ), 'Raw Data'!$AN:$AN,"&gt;" &amp;DATE(MID($AV$3, 15, 4), MONTH("1 " &amp; AU$6 &amp; " " &amp; MID($AV$3, 15, 4)), 0 ),'Raw Data'!$P:$P,""&amp;'Raw Data'!$B$1,'Raw Data'!$D:$D,"&lt;&gt;*ithdr*",'Raw Data'!$D:$D,"&lt;&gt;*ancel*", 'Raw Data'!$AN:$AN,"&gt;" &amp;DATE(2010, 1, 15 ), 'Raw Data'!$H:$H,"*nternal*")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Data'!$H:$H,"*nternal*")
+
SUMIFS('Raw Data'!$AL:$AL, 'Raw Data'!$AN:$AN,"&lt;=" &amp;DATE(MID($AV$3, 15, 4), MONTH("1 " &amp; AU$6 &amp; " " &amp; MID($AV$3, 15, 4)) + 1, 0 ), 'Raw Data'!$AN:$AN,"&gt;" &amp;DATE(MID($AV$3, 15, 4), MONTH("1 " &amp; AU$6 &amp; " " &amp; MID($AV$3, 15, 4)), 0 ),'Raw Data'!$P:$P,""&amp;'Raw Data'!$B$1,'Raw Data'!$D:$D,"&lt;&gt;*ithdr*",'Raw Data'!$D:$D,"&lt;&gt;*ancel*", 'Raw Data'!$AN:$AN,"&gt;" &amp;DATE(2010, 1, 15 ), 'Raw Data'!$H:$H,"*nternal*")
)
                        )
/
(COUNTIFS('Raw Data'!$AN:$AN,"&lt;=" &amp;DATE(MID($AV$3, 15, 4), MONTH("1 " &amp; AU$6 &amp; " " &amp; MID($AV$3, 15, 4)) + 1, 0 ), 'Raw Data'!$AN:$AN,"&gt;" &amp;DATE(MID($AV$3, 15, 4), MONTH("1 " &amp; AU$6 &amp; " " &amp; MID($AV$3, 15, 4)), 0 ),'Raw Data'!$O:$O,""&amp;'Raw Data'!$B$1,'Raw Data'!$D:$D,"&lt;&gt;*ithdr*",'Raw Data'!$D:$D,"&lt;&gt;*ancel*",'Raw Data'!$P:$P,"--", 'Raw Data'!$AN:$AN,"&gt;" &amp;DATE(2010, 1, 15 ), 'Raw Data'!$H:$H,"*nternal*")
+
COUNTIFS('Raw Data'!$AN:$AN,"&lt;=" &amp;DATE(MID($AV$3, 15, 4), MONTH("1 " &amp; AU$6 &amp; " " &amp; MID($AV$3, 15, 4)) + 1, 0 ), 'Raw Data'!$AN:$AN,"&gt;" &amp;DATE(MID($AV$3, 15, 4), MONTH("1 " &amp; AU$6 &amp; " " &amp; MID($AV$3, 15, 4)), 0 ),'Raw Data'!$P:$P,""&amp;'Raw Data'!$B$1,'Raw Data'!$D:$D,"&lt;&gt;*ithdr*",'Raw Data'!$D:$D,"&lt;&gt;*ancel*", 'Raw Data'!$AN:$AN,"&gt;" &amp;DATE(2010, 1, 15 ), 'Raw Data'!$H:$H,"*nternal*")
)             )
), 0)</f>
        <v>0</v>
      </c>
      <c r="AV43" s="40"/>
      <c r="AW43" s="40"/>
      <c r="AX43" s="52"/>
      <c r="AY43" s="122">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Data'!$AN:$AN, 'Raw Data'!$AN:$AN,"&lt;=" &amp;DATE(MID($AV$3, 15, 4), MONTH("1 " &amp; AY$6 &amp; " " &amp; MID($AV$3, 15, 4)) + 1, 0 ), 'Raw Data'!$AN:$AN,"&gt;" &amp;DATE(MID($AV$3, 15, 4), MONTH("1 " &amp; AY$6 &amp; " " &amp; MID($AV$3, 15, 4)), 0 ),'Raw Data'!$P:$P,""&amp;'Raw Data'!$B$1,'Raw Data'!$D:$D,"&lt;&gt;*ithdr*",'Raw Data'!$D:$D,"&lt;&gt;*ancel*", 'Raw Data'!$AN:$AN,"&gt;" &amp;DATE(2010, 1, 15 ), 'Raw Data'!$H:$H,"*nternal*")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Data'!$H:$H,"*nternal*")
+
SUMIFS('Raw Data'!$AL:$AL, 'Raw Data'!$AN:$AN,"&lt;=" &amp;DATE(MID($AV$3, 15, 4), MONTH("1 " &amp; AY$6 &amp; " " &amp; MID($AV$3, 15, 4)) + 1, 0 ), 'Raw Data'!$AN:$AN,"&gt;" &amp;DATE(MID($AV$3, 15, 4), MONTH("1 " &amp; AY$6 &amp; " " &amp; MID($AV$3, 15, 4)), 0 ),'Raw Data'!$P:$P,""&amp;'Raw Data'!$B$1,'Raw Data'!$D:$D,"&lt;&gt;*ithdr*",'Raw Data'!$D:$D,"&lt;&gt;*ancel*", 'Raw Data'!$AN:$AN,"&gt;" &amp;DATE(2010, 1, 15 ), 'Raw Data'!$H:$H,"*nternal*")
)
                        )
/
(COUNTIFS('Raw Data'!$AN:$AN,"&lt;=" &amp;DATE(MID($AV$3, 15, 4), MONTH("1 " &amp; AY$6 &amp; " " &amp; MID($AV$3, 15, 4)) + 1, 0 ), 'Raw Data'!$AN:$AN,"&gt;" &amp;DATE(MID($AV$3, 15, 4), MONTH("1 " &amp; AY$6 &amp; " " &amp; MID($AV$3, 15, 4)), 0 ),'Raw Data'!$O:$O,""&amp;'Raw Data'!$B$1,'Raw Data'!$D:$D,"&lt;&gt;*ithdr*",'Raw Data'!$D:$D,"&lt;&gt;*ancel*",'Raw Data'!$P:$P,"--", 'Raw Data'!$AN:$AN,"&gt;" &amp;DATE(2010, 1, 15 ), 'Raw Data'!$H:$H,"*nternal*")
+
COUNTIFS('Raw Data'!$AN:$AN,"&lt;=" &amp;DATE(MID($AV$3, 15, 4), MONTH("1 " &amp; AY$6 &amp; " " &amp; MID($AV$3, 15, 4)) + 1, 0 ), 'Raw Data'!$AN:$AN,"&gt;" &amp;DATE(MID($AV$3, 15, 4), MONTH("1 " &amp; AY$6 &amp; " " &amp; MID($AV$3, 15, 4)), 0 ),'Raw Data'!$P:$P,""&amp;'Raw Data'!$B$1,'Raw Data'!$D:$D,"&lt;&gt;*ithdr*",'Raw Data'!$D:$D,"&lt;&gt;*ancel*", 'Raw Data'!$AN:$AN,"&gt;" &amp;DATE(2010, 1, 15 ), 'Raw Data'!$H:$H,"*nternal*")
)             )
), 0)</f>
        <v>0</v>
      </c>
      <c r="AZ43" s="40"/>
      <c r="BA43" s="40"/>
      <c r="BB43" s="52"/>
      <c r="BC43" s="122">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Data'!$AN:$AN, 'Raw Data'!$AN:$AN,"&lt;=" &amp;DATE(MID($AV$3, 15, 4), MONTH("1 " &amp; BC$6 &amp; " " &amp; MID($AV$3, 15, 4)) + 1, 0 ), 'Raw Data'!$AN:$AN,"&gt;" &amp;DATE(MID($AV$3, 15, 4), MONTH("1 " &amp; BC$6 &amp; " " &amp; MID($AV$3, 15, 4)), 0 ),'Raw Data'!$P:$P,""&amp;'Raw Data'!$B$1,'Raw Data'!$D:$D,"&lt;&gt;*ithdr*",'Raw Data'!$D:$D,"&lt;&gt;*ancel*", 'Raw Data'!$AN:$AN,"&gt;" &amp;DATE(2010, 1, 15 ), 'Raw Data'!$H:$H,"*nternal*")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Data'!$H:$H,"*nternal*")
+
SUMIFS('Raw Data'!$AL:$AL, 'Raw Data'!$AN:$AN,"&lt;=" &amp;DATE(MID($AV$3, 15, 4), MONTH("1 " &amp; BC$6 &amp; " " &amp; MID($AV$3, 15, 4)) + 1, 0 ), 'Raw Data'!$AN:$AN,"&gt;" &amp;DATE(MID($AV$3, 15, 4), MONTH("1 " &amp; BC$6 &amp; " " &amp; MID($AV$3, 15, 4)), 0 ),'Raw Data'!$P:$P,""&amp;'Raw Data'!$B$1,'Raw Data'!$D:$D,"&lt;&gt;*ithdr*",'Raw Data'!$D:$D,"&lt;&gt;*ancel*", 'Raw Data'!$AN:$AN,"&gt;" &amp;DATE(2010, 1, 15 ), 'Raw Data'!$H:$H,"*nternal*")
)
                        )
/
(COUNTIFS('Raw Data'!$AN:$AN,"&lt;=" &amp;DATE(MID($AV$3, 15, 4), MONTH("1 " &amp; BC$6 &amp; " " &amp; MID($AV$3, 15, 4)) + 1, 0 ), 'Raw Data'!$AN:$AN,"&gt;" &amp;DATE(MID($AV$3, 15, 4), MONTH("1 " &amp; BC$6 &amp; " " &amp; MID($AV$3, 15, 4)), 0 ),'Raw Data'!$O:$O,""&amp;'Raw Data'!$B$1,'Raw Data'!$D:$D,"&lt;&gt;*ithdr*",'Raw Data'!$D:$D,"&lt;&gt;*ancel*",'Raw Data'!$P:$P,"--", 'Raw Data'!$AN:$AN,"&gt;" &amp;DATE(2010, 1, 15 ), 'Raw Data'!$H:$H,"*nternal*")
+
COUNTIFS('Raw Data'!$AN:$AN,"&lt;=" &amp;DATE(MID($AV$3, 15, 4), MONTH("1 " &amp; BC$6 &amp; " " &amp; MID($AV$3, 15, 4)) + 1, 0 ), 'Raw Data'!$AN:$AN,"&gt;" &amp;DATE(MID($AV$3, 15, 4), MONTH("1 " &amp; BC$6 &amp; " " &amp; MID($AV$3, 15, 4)), 0 ),'Raw Data'!$P:$P,""&amp;'Raw Data'!$B$1,'Raw Data'!$D:$D,"&lt;&gt;*ithdr*",'Raw Data'!$D:$D,"&lt;&gt;*ancel*", 'Raw Data'!$AN:$AN,"&gt;" &amp;DATE(2010, 1, 15 ), 'Raw Data'!$H:$H,"*nternal*")
)             )
), 0)</f>
        <v>0</v>
      </c>
      <c r="BD43" s="40"/>
      <c r="BE43" s="40"/>
      <c r="BF43" s="45"/>
    </row>
    <row r="44" ht="12.75" customHeight="1">
      <c r="A44" s="110" t="s">
        <v>757</v>
      </c>
      <c r="B44" s="40"/>
      <c r="C44" s="40"/>
      <c r="D44" s="40"/>
      <c r="E44" s="40"/>
      <c r="F44" s="40"/>
      <c r="G44" s="40"/>
      <c r="H44" s="40"/>
      <c r="I44" s="40"/>
      <c r="J44" s="52"/>
      <c r="K44" s="122">
        <f>IFERROR(
((5/7) * ( (
(   SUMIFS('Raw Data'!$AN:$AN,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Data'!$AN:$AN, 'Raw Data'!$AN:$AN,"&lt;=" &amp;DATE(LEFT($AV$3, 4), MONTH("1 " &amp; K$6 &amp; " " &amp; LEFT($AV$3, 4)) + 1, 0 ), 'Raw Data'!$AN:$AN,"&gt;" &amp;DATE(LEFT($AV$3, 4), MONTH("1 " &amp; K$6 &amp; " " &amp; LEFT($AV$3, 4)), 0 ),'Raw Data'!$P:$P,""&amp;'Raw Data'!$B$1,'Raw Data'!$D:$D,"&lt;&gt;*ithdr*",'Raw Data'!$D:$D,"&lt;&gt;*ancel*", 'Raw Data'!$AN:$AN,"&gt;" &amp;DATE(2010, 1, 15 ), 'Raw Data'!$H:$H,"*bligat*")
)
-
(   SUMIFS('Raw Data'!$AL:$AL, 'Raw Data'!$AN:$AN,"&lt;=" &amp;DATE(LEFT($AV$3, 4), MONTH("1 " &amp; K$6 &amp; " " &amp; LEFT($AV$3, 4)) + 1, 0 ), 'Raw Data'!$AN:$AN,"&gt;" &amp;DATE(LEFT($AV$3, 4), MONTH("1 " &amp; K$6 &amp; " " &amp; LEFT($AV$3, 4)), 0 ),'Raw Data'!$O:$O,""&amp;'Raw Data'!$B$1,'Raw Data'!$D:$D,"&lt;&gt;*ithdr*",'Raw Data'!$D:$D,"&lt;&gt;*ancel*",'Raw Data'!$P:$P,"--", 'Raw Data'!$AN:$AN,"&gt;" &amp;DATE(2010, 1, 15 ), 'Raw Data'!$H:$H,"*bligat*")
+
SUMIFS('Raw Data'!$AL:$AL, 'Raw Data'!$AN:$AN,"&lt;=" &amp;DATE(LEFT($AV$3, 4), MONTH("1 " &amp; K$6 &amp; " " &amp; LEFT($AV$3, 4)) + 1, 0 ), 'Raw Data'!$AN:$AN,"&gt;" &amp;DATE(LEFT($AV$3, 4), MONTH("1 " &amp; K$6 &amp; " " &amp; LEFT($AV$3, 4)), 0 ),'Raw Data'!$P:$P,""&amp;'Raw Data'!$B$1,'Raw Data'!$D:$D,"&lt;&gt;*ithdr*",'Raw Data'!$D:$D,"&lt;&gt;*ancel*", 'Raw Data'!$AN:$AN,"&gt;" &amp;DATE(2010, 1, 15 ), 'Raw Data'!$H:$H,"*bligat*")
)
                        )
/
(COUNTIFS('Raw Data'!$AN:$AN,"&lt;=" &amp;DATE(LEFT($AV$3, 4), MONTH("1 " &amp; K$6 &amp; " " &amp; LEFT($AV$3, 4)) + 1, 0 ), 'Raw Data'!$AN:$AN,"&gt;" &amp;DATE(LEFT($AV$3, 4), MONTH("1 " &amp; K$6 &amp; " " &amp; LEFT($AV$3, 4)), 0 ),'Raw Data'!$O:$O,""&amp;'Raw Data'!$B$1,'Raw Data'!$D:$D,"&lt;&gt;*ithdr*",'Raw Data'!$D:$D,"&lt;&gt;*ancel*",'Raw Data'!$P:$P,"--", 'Raw Data'!$AN:$AN,"&gt;" &amp;DATE(2010, 1, 15 ), 'Raw Data'!$H:$H,"*bligat*")
+
COUNTIFS('Raw Data'!$AN:$AN,"&lt;=" &amp;DATE(LEFT($AV$3, 4), MONTH("1 " &amp; K$6 &amp; " " &amp; LEFT($AV$3, 4)) + 1, 0 ), 'Raw Data'!$AN:$AN,"&gt;" &amp;DATE(LEFT($AV$3, 4), MONTH("1 " &amp; K$6 &amp; " " &amp; LEFT($AV$3, 4)), 0 ),'Raw Data'!$P:$P,""&amp;'Raw Data'!$B$1,'Raw Data'!$D:$D,"&lt;&gt;*ithdr*",'Raw Data'!$D:$D,"&lt;&gt;*ancel*", 'Raw Data'!$AN:$AN,"&gt;" &amp;DATE(2010, 1, 15 ), 'Raw Data'!$H:$H,"*bligat*")
)             )
),                 0)</f>
        <v>0</v>
      </c>
      <c r="L44" s="40"/>
      <c r="M44" s="40"/>
      <c r="N44" s="52"/>
      <c r="O44" s="122">
        <f>IFERROR(
((5/7) * ( (
(   SUMIFS('Raw Data'!$AN:$AN,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Data'!$AN:$AN, 'Raw Data'!$AN:$AN,"&lt;=" &amp;DATE(LEFT($AV$3, 4), MONTH("1 " &amp; O$6 &amp; " " &amp; LEFT($AV$3, 4)) + 1, 0 ), 'Raw Data'!$AN:$AN,"&gt;" &amp;DATE(LEFT($AV$3, 4), MONTH("1 " &amp; O$6 &amp; " " &amp; LEFT($AV$3, 4)), 0 ),'Raw Data'!$P:$P,""&amp;'Raw Data'!$B$1,'Raw Data'!$D:$D,"&lt;&gt;*ithdr*",'Raw Data'!$D:$D,"&lt;&gt;*ancel*", 'Raw Data'!$AN:$AN,"&gt;" &amp;DATE(2010, 1, 15 ), 'Raw Data'!$H:$H,"*bligat*")
)
-
(   SUMIFS('Raw Data'!$AL:$AL, 'Raw Data'!$AN:$AN,"&lt;=" &amp;DATE(LEFT($AV$3, 4), MONTH("1 " &amp; O$6 &amp; " " &amp; LEFT($AV$3, 4)) + 1, 0 ), 'Raw Data'!$AN:$AN,"&gt;" &amp;DATE(LEFT($AV$3, 4), MONTH("1 " &amp; O$6 &amp; " " &amp; LEFT($AV$3, 4)), 0 ),'Raw Data'!$O:$O,""&amp;'Raw Data'!$B$1,'Raw Data'!$D:$D,"&lt;&gt;*ithdr*",'Raw Data'!$D:$D,"&lt;&gt;*ancel*",'Raw Data'!$P:$P,"--", 'Raw Data'!$AN:$AN,"&gt;" &amp;DATE(2010, 1, 15 ), 'Raw Data'!$H:$H,"*bligat*")
+
SUMIFS('Raw Data'!$AL:$AL, 'Raw Data'!$AN:$AN,"&lt;=" &amp;DATE(LEFT($AV$3, 4), MONTH("1 " &amp; O$6 &amp; " " &amp; LEFT($AV$3, 4)) + 1, 0 ), 'Raw Data'!$AN:$AN,"&gt;" &amp;DATE(LEFT($AV$3, 4), MONTH("1 " &amp; O$6 &amp; " " &amp; LEFT($AV$3, 4)), 0 ),'Raw Data'!$P:$P,""&amp;'Raw Data'!$B$1,'Raw Data'!$D:$D,"&lt;&gt;*ithdr*",'Raw Data'!$D:$D,"&lt;&gt;*ancel*", 'Raw Data'!$AN:$AN,"&gt;" &amp;DATE(2010, 1, 15 ), 'Raw Data'!$H:$H,"*bligat*")
)
                        )
/
(COUNTIFS('Raw Data'!$AN:$AN,"&lt;=" &amp;DATE(LEFT($AV$3, 4), MONTH("1 " &amp; O$6 &amp; " " &amp; LEFT($AV$3, 4)) + 1, 0 ), 'Raw Data'!$AN:$AN,"&gt;" &amp;DATE(LEFT($AV$3, 4), MONTH("1 " &amp; O$6 &amp; " " &amp; LEFT($AV$3, 4)), 0 ),'Raw Data'!$O:$O,""&amp;'Raw Data'!$B$1,'Raw Data'!$D:$D,"&lt;&gt;*ithdr*",'Raw Data'!$D:$D,"&lt;&gt;*ancel*",'Raw Data'!$P:$P,"--", 'Raw Data'!$AN:$AN,"&gt;" &amp;DATE(2010, 1, 15 ), 'Raw Data'!$H:$H,"*bligat*")
+
COUNTIFS('Raw Data'!$AN:$AN,"&lt;=" &amp;DATE(LEFT($AV$3, 4), MONTH("1 " &amp; O$6 &amp; " " &amp; LEFT($AV$3, 4)) + 1, 0 ), 'Raw Data'!$AN:$AN,"&gt;" &amp;DATE(LEFT($AV$3, 4), MONTH("1 " &amp; O$6 &amp; " " &amp; LEFT($AV$3, 4)), 0 ),'Raw Data'!$P:$P,""&amp;'Raw Data'!$B$1,'Raw Data'!$D:$D,"&lt;&gt;*ithdr*",'Raw Data'!$D:$D,"&lt;&gt;*ancel*", 'Raw Data'!$AN:$AN,"&gt;" &amp;DATE(2010, 1, 15 ), 'Raw Data'!$H:$H,"*bligat*")
)             )
),                 0)</f>
        <v>0</v>
      </c>
      <c r="P44" s="40"/>
      <c r="Q44" s="40"/>
      <c r="R44" s="52"/>
      <c r="S44" s="122">
        <f>IFERROR(
((5/7) * ( (
(   SUMIFS('Raw Data'!$AN:$AN,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Data'!$AN:$AN, 'Raw Data'!$AN:$AN,"&lt;=" &amp;DATE(LEFT($AV$3, 4), MONTH("1 " &amp; S$6 &amp; " " &amp; LEFT($AV$3, 4)) + 1, 0 ), 'Raw Data'!$AN:$AN,"&gt;" &amp;DATE(LEFT($AV$3, 4), MONTH("1 " &amp; S$6 &amp; " " &amp; LEFT($AV$3, 4)), 0 ),'Raw Data'!$P:$P,""&amp;'Raw Data'!$B$1,'Raw Data'!$D:$D,"&lt;&gt;*ithdr*",'Raw Data'!$D:$D,"&lt;&gt;*ancel*", 'Raw Data'!$AN:$AN,"&gt;" &amp;DATE(2010, 1, 15 ), 'Raw Data'!$H:$H,"*bligat*")
)
-
(   SUMIFS('Raw Data'!$AL:$AL, 'Raw Data'!$AN:$AN,"&lt;=" &amp;DATE(LEFT($AV$3, 4), MONTH("1 " &amp; S$6 &amp; " " &amp; LEFT($AV$3, 4)) + 1, 0 ), 'Raw Data'!$AN:$AN,"&gt;" &amp;DATE(LEFT($AV$3, 4), MONTH("1 " &amp; S$6 &amp; " " &amp; LEFT($AV$3, 4)), 0 ),'Raw Data'!$O:$O,""&amp;'Raw Data'!$B$1,'Raw Data'!$D:$D,"&lt;&gt;*ithdr*",'Raw Data'!$D:$D,"&lt;&gt;*ancel*",'Raw Data'!$P:$P,"--", 'Raw Data'!$AN:$AN,"&gt;" &amp;DATE(2010, 1, 15 ), 'Raw Data'!$H:$H,"*bligat*")
+
SUMIFS('Raw Data'!$AL:$AL, 'Raw Data'!$AN:$AN,"&lt;=" &amp;DATE(LEFT($AV$3, 4), MONTH("1 " &amp; S$6 &amp; " " &amp; LEFT($AV$3, 4)) + 1, 0 ), 'Raw Data'!$AN:$AN,"&gt;" &amp;DATE(LEFT($AV$3, 4), MONTH("1 " &amp; S$6 &amp; " " &amp; LEFT($AV$3, 4)), 0 ),'Raw Data'!$P:$P,""&amp;'Raw Data'!$B$1,'Raw Data'!$D:$D,"&lt;&gt;*ithdr*",'Raw Data'!$D:$D,"&lt;&gt;*ancel*", 'Raw Data'!$AN:$AN,"&gt;" &amp;DATE(2010, 1, 15 ), 'Raw Data'!$H:$H,"*bligat*")
)
                        )
/
(COUNTIFS('Raw Data'!$AN:$AN,"&lt;=" &amp;DATE(LEFT($AV$3, 4), MONTH("1 " &amp; S$6 &amp; " " &amp; LEFT($AV$3, 4)) + 1, 0 ), 'Raw Data'!$AN:$AN,"&gt;" &amp;DATE(LEFT($AV$3, 4), MONTH("1 " &amp; S$6 &amp; " " &amp; LEFT($AV$3, 4)), 0 ),'Raw Data'!$O:$O,""&amp;'Raw Data'!$B$1,'Raw Data'!$D:$D,"&lt;&gt;*ithdr*",'Raw Data'!$D:$D,"&lt;&gt;*ancel*",'Raw Data'!$P:$P,"--", 'Raw Data'!$AN:$AN,"&gt;" &amp;DATE(2010, 1, 15 ), 'Raw Data'!$H:$H,"*bligat*")
+
COUNTIFS('Raw Data'!$AN:$AN,"&lt;=" &amp;DATE(LEFT($AV$3, 4), MONTH("1 " &amp; S$6 &amp; " " &amp; LEFT($AV$3, 4)) + 1, 0 ), 'Raw Data'!$AN:$AN,"&gt;" &amp;DATE(LEFT($AV$3, 4), MONTH("1 " &amp; S$6 &amp; " " &amp; LEFT($AV$3, 4)), 0 ),'Raw Data'!$P:$P,""&amp;'Raw Data'!$B$1,'Raw Data'!$D:$D,"&lt;&gt;*ithdr*",'Raw Data'!$D:$D,"&lt;&gt;*ancel*", 'Raw Data'!$AN:$AN,"&gt;" &amp;DATE(2010, 1, 15 ), 'Raw Data'!$H:$H,"*bligat*")
)             )
),                 0)</f>
        <v>0</v>
      </c>
      <c r="T44" s="40"/>
      <c r="U44" s="40"/>
      <c r="V44" s="52"/>
      <c r="W44" s="122">
        <f>IFERROR(
((5/7) * ( (
(   SUMIFS('Raw Data'!$AN:$AN,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Data'!$AN:$AN, 'Raw Data'!$AN:$AN,"&lt;=" &amp;DATE(LEFT($AV$3, 4), MONTH("1 " &amp; W$6 &amp; " " &amp; LEFT($AV$3, 4)) + 1, 0 ), 'Raw Data'!$AN:$AN,"&gt;" &amp;DATE(LEFT($AV$3, 4), MONTH("1 " &amp; W$6 &amp; " " &amp; LEFT($AV$3, 4)), 0 ),'Raw Data'!$P:$P,""&amp;'Raw Data'!$B$1,'Raw Data'!$D:$D,"&lt;&gt;*ithdr*",'Raw Data'!$D:$D,"&lt;&gt;*ancel*", 'Raw Data'!$AN:$AN,"&gt;" &amp;DATE(2010, 1, 15 ), 'Raw Data'!$H:$H,"*bligat*")
)
-
(   SUMIFS('Raw Data'!$AL:$AL, 'Raw Data'!$AN:$AN,"&lt;=" &amp;DATE(LEFT($AV$3, 4), MONTH("1 " &amp; W$6 &amp; " " &amp; LEFT($AV$3, 4)) + 1, 0 ), 'Raw Data'!$AN:$AN,"&gt;" &amp;DATE(LEFT($AV$3, 4), MONTH("1 " &amp; W$6 &amp; " " &amp; LEFT($AV$3, 4)), 0 ),'Raw Data'!$O:$O,""&amp;'Raw Data'!$B$1,'Raw Data'!$D:$D,"&lt;&gt;*ithdr*",'Raw Data'!$D:$D,"&lt;&gt;*ancel*",'Raw Data'!$P:$P,"--", 'Raw Data'!$AN:$AN,"&gt;" &amp;DATE(2010, 1, 15 ), 'Raw Data'!$H:$H,"*bligat*")
+
SUMIFS('Raw Data'!$AL:$AL, 'Raw Data'!$AN:$AN,"&lt;=" &amp;DATE(LEFT($AV$3, 4), MONTH("1 " &amp; W$6 &amp; " " &amp; LEFT($AV$3, 4)) + 1, 0 ), 'Raw Data'!$AN:$AN,"&gt;" &amp;DATE(LEFT($AV$3, 4), MONTH("1 " &amp; W$6 &amp; " " &amp; LEFT($AV$3, 4)), 0 ),'Raw Data'!$P:$P,""&amp;'Raw Data'!$B$1,'Raw Data'!$D:$D,"&lt;&gt;*ithdr*",'Raw Data'!$D:$D,"&lt;&gt;*ancel*", 'Raw Data'!$AN:$AN,"&gt;" &amp;DATE(2010, 1, 15 ), 'Raw Data'!$H:$H,"*bligat*")
)
                        )
/
(COUNTIFS('Raw Data'!$AN:$AN,"&lt;=" &amp;DATE(LEFT($AV$3, 4), MONTH("1 " &amp; W$6 &amp; " " &amp; LEFT($AV$3, 4)) + 1, 0 ), 'Raw Data'!$AN:$AN,"&gt;" &amp;DATE(LEFT($AV$3, 4), MONTH("1 " &amp; W$6 &amp; " " &amp; LEFT($AV$3, 4)), 0 ),'Raw Data'!$O:$O,""&amp;'Raw Data'!$B$1,'Raw Data'!$D:$D,"&lt;&gt;*ithdr*",'Raw Data'!$D:$D,"&lt;&gt;*ancel*",'Raw Data'!$P:$P,"--", 'Raw Data'!$AN:$AN,"&gt;" &amp;DATE(2010, 1, 15 ), 'Raw Data'!$H:$H,"*bligat*")
+
COUNTIFS('Raw Data'!$AN:$AN,"&lt;=" &amp;DATE(LEFT($AV$3, 4), MONTH("1 " &amp; W$6 &amp; " " &amp; LEFT($AV$3, 4)) + 1, 0 ), 'Raw Data'!$AN:$AN,"&gt;" &amp;DATE(LEFT($AV$3, 4), MONTH("1 " &amp; W$6 &amp; " " &amp; LEFT($AV$3, 4)), 0 ),'Raw Data'!$P:$P,""&amp;'Raw Data'!$B$1,'Raw Data'!$D:$D,"&lt;&gt;*ithdr*",'Raw Data'!$D:$D,"&lt;&gt;*ancel*", 'Raw Data'!$AN:$AN,"&gt;" &amp;DATE(2010, 1, 15 ), 'Raw Data'!$H:$H,"*bligat*")
)             )
),                 0)</f>
        <v>0</v>
      </c>
      <c r="X44" s="40"/>
      <c r="Y44" s="40"/>
      <c r="Z44" s="52"/>
      <c r="AA44" s="122">
        <f>IFERROR(
((5/7) * ( (
(   SUMIFS('Raw Data'!$AN:$AN,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Data'!$AN:$AN, 'Raw Data'!$AN:$AN,"&lt;=" &amp;DATE(LEFT($AV$3, 4), MONTH("1 " &amp; AA$6 &amp; " " &amp; LEFT($AV$3, 4)) + 1, 0 ), 'Raw Data'!$AN:$AN,"&gt;" &amp;DATE(LEFT($AV$3, 4), MONTH("1 " &amp; AA$6 &amp; " " &amp; LEFT($AV$3, 4)), 0 ),'Raw Data'!$P:$P,""&amp;'Raw Data'!$B$1,'Raw Data'!$D:$D,"&lt;&gt;*ithdr*",'Raw Data'!$D:$D,"&lt;&gt;*ancel*", 'Raw Data'!$AN:$AN,"&gt;" &amp;DATE(2010, 1, 15 ), 'Raw Data'!$H:$H,"*bligat*")
)
-
(   SUMIFS('Raw Data'!$AL:$AL, 'Raw Data'!$AN:$AN,"&lt;=" &amp;DATE(LEFT($AV$3, 4), MONTH("1 " &amp; AA$6 &amp; " " &amp; LEFT($AV$3, 4)) + 1, 0 ), 'Raw Data'!$AN:$AN,"&gt;" &amp;DATE(LEFT($AV$3, 4), MONTH("1 " &amp; AA$6 &amp; " " &amp; LEFT($AV$3, 4)), 0 ),'Raw Data'!$O:$O,""&amp;'Raw Data'!$B$1,'Raw Data'!$D:$D,"&lt;&gt;*ithdr*",'Raw Data'!$D:$D,"&lt;&gt;*ancel*",'Raw Data'!$P:$P,"--", 'Raw Data'!$AN:$AN,"&gt;" &amp;DATE(2010, 1, 15 ), 'Raw Data'!$H:$H,"*bligat*")
+
SUMIFS('Raw Data'!$AL:$AL, 'Raw Data'!$AN:$AN,"&lt;=" &amp;DATE(LEFT($AV$3, 4), MONTH("1 " &amp; AA$6 &amp; " " &amp; LEFT($AV$3, 4)) + 1, 0 ), 'Raw Data'!$AN:$AN,"&gt;" &amp;DATE(LEFT($AV$3, 4), MONTH("1 " &amp; AA$6 &amp; " " &amp; LEFT($AV$3, 4)), 0 ),'Raw Data'!$P:$P,""&amp;'Raw Data'!$B$1,'Raw Data'!$D:$D,"&lt;&gt;*ithdr*",'Raw Data'!$D:$D,"&lt;&gt;*ancel*", 'Raw Data'!$AN:$AN,"&gt;" &amp;DATE(2010, 1, 15 ), 'Raw Data'!$H:$H,"*bligat*")
)
                        )
/
(COUNTIFS('Raw Data'!$AN:$AN,"&lt;=" &amp;DATE(LEFT($AV$3, 4), MONTH("1 " &amp; AA$6 &amp; " " &amp; LEFT($AV$3, 4)) + 1, 0 ), 'Raw Data'!$AN:$AN,"&gt;" &amp;DATE(LEFT($AV$3, 4), MONTH("1 " &amp; AA$6 &amp; " " &amp; LEFT($AV$3, 4)), 0 ),'Raw Data'!$O:$O,""&amp;'Raw Data'!$B$1,'Raw Data'!$D:$D,"&lt;&gt;*ithdr*",'Raw Data'!$D:$D,"&lt;&gt;*ancel*",'Raw Data'!$P:$P,"--", 'Raw Data'!$AN:$AN,"&gt;" &amp;DATE(2010, 1, 15 ), 'Raw Data'!$H:$H,"*bligat*")
+
COUNTIFS('Raw Data'!$AN:$AN,"&lt;=" &amp;DATE(LEFT($AV$3, 4), MONTH("1 " &amp; AA$6 &amp; " " &amp; LEFT($AV$3, 4)) + 1, 0 ), 'Raw Data'!$AN:$AN,"&gt;" &amp;DATE(LEFT($AV$3, 4), MONTH("1 " &amp; AA$6 &amp; " " &amp; LEFT($AV$3, 4)), 0 ),'Raw Data'!$P:$P,""&amp;'Raw Data'!$B$1,'Raw Data'!$D:$D,"&lt;&gt;*ithdr*",'Raw Data'!$D:$D,"&lt;&gt;*ancel*", 'Raw Data'!$AN:$AN,"&gt;" &amp;DATE(2010, 1, 15 ), 'Raw Data'!$H:$H,"*bligat*")
)             )
),                 0)</f>
        <v>0</v>
      </c>
      <c r="AB44" s="40"/>
      <c r="AC44" s="40"/>
      <c r="AD44" s="52"/>
      <c r="AE44" s="122">
        <f>IFERROR(
((5/7) * ( (
(   SUMIFS('Raw Data'!$AN:$AN,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Data'!$AN:$AN, 'Raw Data'!$AN:$AN,"&lt;=" &amp;DATE(LEFT($AV$3, 4), MONTH("1 " &amp; AE$6 &amp; " " &amp; LEFT($AV$3, 4)) + 1, 0 ), 'Raw Data'!$AN:$AN,"&gt;" &amp;DATE(LEFT($AV$3, 4), MONTH("1 " &amp; AE$6 &amp; " " &amp; LEFT($AV$3, 4)), 0 ),'Raw Data'!$P:$P,""&amp;'Raw Data'!$B$1,'Raw Data'!$D:$D,"&lt;&gt;*ithdr*",'Raw Data'!$D:$D,"&lt;&gt;*ancel*", 'Raw Data'!$AN:$AN,"&gt;" &amp;DATE(2010, 1, 15 ), 'Raw Data'!$H:$H,"*bligat*")
)
-
(   SUMIFS('Raw Data'!$AL:$AL, 'Raw Data'!$AN:$AN,"&lt;=" &amp;DATE(LEFT($AV$3, 4), MONTH("1 " &amp; AE$6 &amp; " " &amp; LEFT($AV$3, 4)) + 1, 0 ), 'Raw Data'!$AN:$AN,"&gt;" &amp;DATE(LEFT($AV$3, 4), MONTH("1 " &amp; AE$6 &amp; " " &amp; LEFT($AV$3, 4)), 0 ),'Raw Data'!$O:$O,""&amp;'Raw Data'!$B$1,'Raw Data'!$D:$D,"&lt;&gt;*ithdr*",'Raw Data'!$D:$D,"&lt;&gt;*ancel*",'Raw Data'!$P:$P,"--", 'Raw Data'!$AN:$AN,"&gt;" &amp;DATE(2010, 1, 15 ), 'Raw Data'!$H:$H,"*bligat*")
+
SUMIFS('Raw Data'!$AL:$AL, 'Raw Data'!$AN:$AN,"&lt;=" &amp;DATE(LEFT($AV$3, 4), MONTH("1 " &amp; AE$6 &amp; " " &amp; LEFT($AV$3, 4)) + 1, 0 ), 'Raw Data'!$AN:$AN,"&gt;" &amp;DATE(LEFT($AV$3, 4), MONTH("1 " &amp; AE$6 &amp; " " &amp; LEFT($AV$3, 4)), 0 ),'Raw Data'!$P:$P,""&amp;'Raw Data'!$B$1,'Raw Data'!$D:$D,"&lt;&gt;*ithdr*",'Raw Data'!$D:$D,"&lt;&gt;*ancel*", 'Raw Data'!$AN:$AN,"&gt;" &amp;DATE(2010, 1, 15 ), 'Raw Data'!$H:$H,"*bligat*")
)
                        )
/
(COUNTIFS('Raw Data'!$AN:$AN,"&lt;=" &amp;DATE(LEFT($AV$3, 4), MONTH("1 " &amp; AE$6 &amp; " " &amp; LEFT($AV$3, 4)) + 1, 0 ), 'Raw Data'!$AN:$AN,"&gt;" &amp;DATE(LEFT($AV$3, 4), MONTH("1 " &amp; AE$6 &amp; " " &amp; LEFT($AV$3, 4)), 0 ),'Raw Data'!$O:$O,""&amp;'Raw Data'!$B$1,'Raw Data'!$D:$D,"&lt;&gt;*ithdr*",'Raw Data'!$D:$D,"&lt;&gt;*ancel*",'Raw Data'!$P:$P,"--", 'Raw Data'!$AN:$AN,"&gt;" &amp;DATE(2010, 1, 15 ), 'Raw Data'!$H:$H,"*bligat*")
+
COUNTIFS('Raw Data'!$AN:$AN,"&lt;=" &amp;DATE(LEFT($AV$3, 4), MONTH("1 " &amp; AE$6 &amp; " " &amp; LEFT($AV$3, 4)) + 1, 0 ), 'Raw Data'!$AN:$AN,"&gt;" &amp;DATE(LEFT($AV$3, 4), MONTH("1 " &amp; AE$6 &amp; " " &amp; LEFT($AV$3, 4)), 0 ),'Raw Data'!$P:$P,""&amp;'Raw Data'!$B$1,'Raw Data'!$D:$D,"&lt;&gt;*ithdr*",'Raw Data'!$D:$D,"&lt;&gt;*ancel*", 'Raw Data'!$AN:$AN,"&gt;" &amp;DATE(2010, 1, 15 ), 'Raw Data'!$H:$H,"*bligat*")
)             )
),                 0)</f>
        <v>0</v>
      </c>
      <c r="AF44" s="40"/>
      <c r="AG44" s="40"/>
      <c r="AH44" s="52"/>
      <c r="AI44" s="122">
        <f>IFERROR(
((5/7) * ( (
(   SUMIFS('Raw Data'!$AN:$AN,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Data'!$AN:$AN, 'Raw Data'!$AN:$AN,"&lt;=" &amp;DATE(LEFT($AV$3, 4), MONTH("1 " &amp; AI$6 &amp; " " &amp; LEFT($AV$3, 4)) + 1, 0 ), 'Raw Data'!$AN:$AN,"&gt;" &amp;DATE(LEFT($AV$3, 4), MONTH("1 " &amp; AI$6 &amp; " " &amp; LEFT($AV$3, 4)), 0 ),'Raw Data'!$P:$P,""&amp;'Raw Data'!$B$1,'Raw Data'!$D:$D,"&lt;&gt;*ithdr*",'Raw Data'!$D:$D,"&lt;&gt;*ancel*", 'Raw Data'!$AN:$AN,"&gt;" &amp;DATE(2010, 1, 15 ), 'Raw Data'!$H:$H,"*bligat*")
)
-
(   SUMIFS('Raw Data'!$AL:$AL, 'Raw Data'!$AN:$AN,"&lt;=" &amp;DATE(LEFT($AV$3, 4), MONTH("1 " &amp; AI$6 &amp; " " &amp; LEFT($AV$3, 4)) + 1, 0 ), 'Raw Data'!$AN:$AN,"&gt;" &amp;DATE(LEFT($AV$3, 4), MONTH("1 " &amp; AI$6 &amp; " " &amp; LEFT($AV$3, 4)), 0 ),'Raw Data'!$O:$O,""&amp;'Raw Data'!$B$1,'Raw Data'!$D:$D,"&lt;&gt;*ithdr*",'Raw Data'!$D:$D,"&lt;&gt;*ancel*",'Raw Data'!$P:$P,"--", 'Raw Data'!$AN:$AN,"&gt;" &amp;DATE(2010, 1, 15 ), 'Raw Data'!$H:$H,"*bligat*")
+
SUMIFS('Raw Data'!$AL:$AL, 'Raw Data'!$AN:$AN,"&lt;=" &amp;DATE(LEFT($AV$3, 4), MONTH("1 " &amp; AI$6 &amp; " " &amp; LEFT($AV$3, 4)) + 1, 0 ), 'Raw Data'!$AN:$AN,"&gt;" &amp;DATE(LEFT($AV$3, 4), MONTH("1 " &amp; AI$6 &amp; " " &amp; LEFT($AV$3, 4)), 0 ),'Raw Data'!$P:$P,""&amp;'Raw Data'!$B$1,'Raw Data'!$D:$D,"&lt;&gt;*ithdr*",'Raw Data'!$D:$D,"&lt;&gt;*ancel*", 'Raw Data'!$AN:$AN,"&gt;" &amp;DATE(2010, 1, 15 ), 'Raw Data'!$H:$H,"*bligat*")
)
                        )
/
(COUNTIFS('Raw Data'!$AN:$AN,"&lt;=" &amp;DATE(LEFT($AV$3, 4), MONTH("1 " &amp; AI$6 &amp; " " &amp; LEFT($AV$3, 4)) + 1, 0 ), 'Raw Data'!$AN:$AN,"&gt;" &amp;DATE(LEFT($AV$3, 4), MONTH("1 " &amp; AI$6 &amp; " " &amp; LEFT($AV$3, 4)), 0 ),'Raw Data'!$O:$O,""&amp;'Raw Data'!$B$1,'Raw Data'!$D:$D,"&lt;&gt;*ithdr*",'Raw Data'!$D:$D,"&lt;&gt;*ancel*",'Raw Data'!$P:$P,"--", 'Raw Data'!$AN:$AN,"&gt;" &amp;DATE(2010, 1, 15 ), 'Raw Data'!$H:$H,"*bligat*")
+
COUNTIFS('Raw Data'!$AN:$AN,"&lt;=" &amp;DATE(LEFT($AV$3, 4), MONTH("1 " &amp; AI$6 &amp; " " &amp; LEFT($AV$3, 4)) + 1, 0 ), 'Raw Data'!$AN:$AN,"&gt;" &amp;DATE(LEFT($AV$3, 4), MONTH("1 " &amp; AI$6 &amp; " " &amp; LEFT($AV$3, 4)), 0 ),'Raw Data'!$P:$P,""&amp;'Raw Data'!$B$1,'Raw Data'!$D:$D,"&lt;&gt;*ithdr*",'Raw Data'!$D:$D,"&lt;&gt;*ancel*", 'Raw Data'!$AN:$AN,"&gt;" &amp;DATE(2010, 1, 15 ), 'Raw Data'!$H:$H,"*bligat*")
)             )
),                 0)</f>
        <v>0</v>
      </c>
      <c r="AJ44" s="40"/>
      <c r="AK44" s="40"/>
      <c r="AL44" s="52"/>
      <c r="AM44" s="122">
        <f>IFERROR(
((5/7) * ( (
(   SUMIFS('Raw Data'!$AN:$AN,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Data'!$AN:$AN, 'Raw Data'!$AN:$AN,"&lt;=" &amp;DATE(LEFT($AV$3, 4), MONTH("1 " &amp; AM$6 &amp; " " &amp; LEFT($AV$3, 4)) + 1, 0 ), 'Raw Data'!$AN:$AN,"&gt;" &amp;DATE(LEFT($AV$3, 4), MONTH("1 " &amp; AM$6 &amp; " " &amp; LEFT($AV$3, 4)), 0 ),'Raw Data'!$P:$P,""&amp;'Raw Data'!$B$1,'Raw Data'!$D:$D,"&lt;&gt;*ithdr*",'Raw Data'!$D:$D,"&lt;&gt;*ancel*", 'Raw Data'!$AN:$AN,"&gt;" &amp;DATE(2010, 1, 15 ), 'Raw Data'!$H:$H,"*bligat*")
)
-
(   SUMIFS('Raw Data'!$AL:$AL, 'Raw Data'!$AN:$AN,"&lt;=" &amp;DATE(LEFT($AV$3, 4), MONTH("1 " &amp; AM$6 &amp; " " &amp; LEFT($AV$3, 4)) + 1, 0 ), 'Raw Data'!$AN:$AN,"&gt;" &amp;DATE(LEFT($AV$3, 4), MONTH("1 " &amp; AM$6 &amp; " " &amp; LEFT($AV$3, 4)), 0 ),'Raw Data'!$O:$O,""&amp;'Raw Data'!$B$1,'Raw Data'!$D:$D,"&lt;&gt;*ithdr*",'Raw Data'!$D:$D,"&lt;&gt;*ancel*",'Raw Data'!$P:$P,"--", 'Raw Data'!$AN:$AN,"&gt;" &amp;DATE(2010, 1, 15 ), 'Raw Data'!$H:$H,"*bligat*")
+
SUMIFS('Raw Data'!$AL:$AL, 'Raw Data'!$AN:$AN,"&lt;=" &amp;DATE(LEFT($AV$3, 4), MONTH("1 " &amp; AM$6 &amp; " " &amp; LEFT($AV$3, 4)) + 1, 0 ), 'Raw Data'!$AN:$AN,"&gt;" &amp;DATE(LEFT($AV$3, 4), MONTH("1 " &amp; AM$6 &amp; " " &amp; LEFT($AV$3, 4)), 0 ),'Raw Data'!$P:$P,""&amp;'Raw Data'!$B$1,'Raw Data'!$D:$D,"&lt;&gt;*ithdr*",'Raw Data'!$D:$D,"&lt;&gt;*ancel*", 'Raw Data'!$AN:$AN,"&gt;" &amp;DATE(2010, 1, 15 ), 'Raw Data'!$H:$H,"*bligat*")
)
                        )
/
(COUNTIFS('Raw Data'!$AN:$AN,"&lt;=" &amp;DATE(LEFT($AV$3, 4), MONTH("1 " &amp; AM$6 &amp; " " &amp; LEFT($AV$3, 4)) + 1, 0 ), 'Raw Data'!$AN:$AN,"&gt;" &amp;DATE(LEFT($AV$3, 4), MONTH("1 " &amp; AM$6 &amp; " " &amp; LEFT($AV$3, 4)), 0 ),'Raw Data'!$O:$O,""&amp;'Raw Data'!$B$1,'Raw Data'!$D:$D,"&lt;&gt;*ithdr*",'Raw Data'!$D:$D,"&lt;&gt;*ancel*",'Raw Data'!$P:$P,"--", 'Raw Data'!$AN:$AN,"&gt;" &amp;DATE(2010, 1, 15 ), 'Raw Data'!$H:$H,"*bligat*")
+
COUNTIFS('Raw Data'!$AN:$AN,"&lt;=" &amp;DATE(LEFT($AV$3, 4), MONTH("1 " &amp; AM$6 &amp; " " &amp; LEFT($AV$3, 4)) + 1, 0 ), 'Raw Data'!$AN:$AN,"&gt;" &amp;DATE(LEFT($AV$3, 4), MONTH("1 " &amp; AM$6 &amp; " " &amp; LEFT($AV$3, 4)), 0 ),'Raw Data'!$P:$P,""&amp;'Raw Data'!$B$1,'Raw Data'!$D:$D,"&lt;&gt;*ithdr*",'Raw Data'!$D:$D,"&lt;&gt;*ancel*", 'Raw Data'!$AN:$AN,"&gt;" &amp;DATE(2010, 1, 15 ), 'Raw Data'!$H:$H,"*bligat*")
)             )
),                 0)</f>
        <v>0</v>
      </c>
      <c r="AN44" s="40"/>
      <c r="AO44" s="40"/>
      <c r="AP44" s="52"/>
      <c r="AQ44" s="122">
        <f>IFERROR(
((5/7) * ( (
(   SUMIFS('Raw Data'!$AN:$AN,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Data'!$AN:$AN, 'Raw Data'!$AN:$AN,"&lt;=" &amp;DATE(LEFT($AV$3, 4), MONTH("1 " &amp; AQ$6 &amp; " " &amp; LEFT($AV$3, 4)) + 1, 0 ), 'Raw Data'!$AN:$AN,"&gt;" &amp;DATE(LEFT($AV$3, 4), MONTH("1 " &amp; AQ$6 &amp; " " &amp; LEFT($AV$3, 4)), 0 ),'Raw Data'!$P:$P,""&amp;'Raw Data'!$B$1,'Raw Data'!$D:$D,"&lt;&gt;*ithdr*",'Raw Data'!$D:$D,"&lt;&gt;*ancel*", 'Raw Data'!$AN:$AN,"&gt;" &amp;DATE(2010, 1, 15 ), 'Raw Data'!$H:$H,"*bligat*")
)
-
(   SUMIFS('Raw Data'!$AL:$AL, 'Raw Data'!$AN:$AN,"&lt;=" &amp;DATE(LEFT($AV$3, 4), MONTH("1 " &amp; AQ$6 &amp; " " &amp; LEFT($AV$3, 4)) + 1, 0 ), 'Raw Data'!$AN:$AN,"&gt;" &amp;DATE(LEFT($AV$3, 4), MONTH("1 " &amp; AQ$6 &amp; " " &amp; LEFT($AV$3, 4)), 0 ),'Raw Data'!$O:$O,""&amp;'Raw Data'!$B$1,'Raw Data'!$D:$D,"&lt;&gt;*ithdr*",'Raw Data'!$D:$D,"&lt;&gt;*ancel*",'Raw Data'!$P:$P,"--", 'Raw Data'!$AN:$AN,"&gt;" &amp;DATE(2010, 1, 15 ), 'Raw Data'!$H:$H,"*bligat*")
+
SUMIFS('Raw Data'!$AL:$AL, 'Raw Data'!$AN:$AN,"&lt;=" &amp;DATE(LEFT($AV$3, 4), MONTH("1 " &amp; AQ$6 &amp; " " &amp; LEFT($AV$3, 4)) + 1, 0 ), 'Raw Data'!$AN:$AN,"&gt;" &amp;DATE(LEFT($AV$3, 4), MONTH("1 " &amp; AQ$6 &amp; " " &amp; LEFT($AV$3, 4)), 0 ),'Raw Data'!$P:$P,""&amp;'Raw Data'!$B$1,'Raw Data'!$D:$D,"&lt;&gt;*ithdr*",'Raw Data'!$D:$D,"&lt;&gt;*ancel*", 'Raw Data'!$AN:$AN,"&gt;" &amp;DATE(2010, 1, 15 ), 'Raw Data'!$H:$H,"*bligat*")
)
                        )
/
(COUNTIFS('Raw Data'!$AN:$AN,"&lt;=" &amp;DATE(LEFT($AV$3, 4), MONTH("1 " &amp; AQ$6 &amp; " " &amp; LEFT($AV$3, 4)) + 1, 0 ), 'Raw Data'!$AN:$AN,"&gt;" &amp;DATE(LEFT($AV$3, 4), MONTH("1 " &amp; AQ$6 &amp; " " &amp; LEFT($AV$3, 4)), 0 ),'Raw Data'!$O:$O,""&amp;'Raw Data'!$B$1,'Raw Data'!$D:$D,"&lt;&gt;*ithdr*",'Raw Data'!$D:$D,"&lt;&gt;*ancel*",'Raw Data'!$P:$P,"--", 'Raw Data'!$AN:$AN,"&gt;" &amp;DATE(2010, 1, 15 ), 'Raw Data'!$H:$H,"*bligat*")
+
COUNTIFS('Raw Data'!$AN:$AN,"&lt;=" &amp;DATE(LEFT($AV$3, 4), MONTH("1 " &amp; AQ$6 &amp; " " &amp; LEFT($AV$3, 4)) + 1, 0 ), 'Raw Data'!$AN:$AN,"&gt;" &amp;DATE(LEFT($AV$3, 4), MONTH("1 " &amp; AQ$6 &amp; " " &amp; LEFT($AV$3, 4)), 0 ),'Raw Data'!$P:$P,""&amp;'Raw Data'!$B$1,'Raw Data'!$D:$D,"&lt;&gt;*ithdr*",'Raw Data'!$D:$D,"&lt;&gt;*ancel*", 'Raw Data'!$AN:$AN,"&gt;" &amp;DATE(2010, 1, 15 ), 'Raw Data'!$H:$H,"*bligat*")
)             )
),                 0)</f>
        <v>0</v>
      </c>
      <c r="AR44" s="40"/>
      <c r="AS44" s="40"/>
      <c r="AT44" s="52"/>
      <c r="AU44" s="122">
        <f>IFERROR(
((5/7) * ( (
(   SUMIFS('Raw Data'!$AN:$AN,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Data'!$AN:$AN, 'Raw Data'!$AN:$AN,"&lt;=" &amp;DATE(MID($AV$3, 15, 4), MONTH("1 " &amp; AU$6 &amp; " " &amp; MID($AV$3, 15, 4)) + 1, 0 ), 'Raw Data'!$AN:$AN,"&gt;" &amp;DATE(MID($AV$3, 15, 4), MONTH("1 " &amp; AU$6 &amp; " " &amp; MID($AV$3, 15, 4)), 0 ),'Raw Data'!$P:$P,""&amp;'Raw Data'!$B$1,'Raw Data'!$D:$D,"&lt;&gt;*ithdr*",'Raw Data'!$D:$D,"&lt;&gt;*ancel*", 'Raw Data'!$AN:$AN,"&gt;" &amp;DATE(2010, 1, 15 ), 'Raw Data'!$H:$H,"*bligat*")
)
-
(   SUMIFS('Raw Data'!$AL:$AL, 'Raw Data'!$AN:$AN,"&lt;=" &amp;DATE(MID($AV$3, 15, 4), MONTH("1 " &amp; AU$6 &amp; " " &amp; MID($AV$3, 15, 4)) + 1, 0 ), 'Raw Data'!$AN:$AN,"&gt;" &amp;DATE(MID($AV$3, 15, 4), MONTH("1 " &amp; AU$6 &amp; " " &amp; MID($AV$3, 15, 4)), 0 ),'Raw Data'!$O:$O,""&amp;'Raw Data'!$B$1,'Raw Data'!$D:$D,"&lt;&gt;*ithdr*",'Raw Data'!$D:$D,"&lt;&gt;*ancel*",'Raw Data'!$P:$P,"--", 'Raw Data'!$AN:$AN,"&gt;" &amp;DATE(2010, 1, 15 ), 'Raw Data'!$H:$H,"*bligat*")
+
SUMIFS('Raw Data'!$AL:$AL, 'Raw Data'!$AN:$AN,"&lt;=" &amp;DATE(MID($AV$3, 15, 4), MONTH("1 " &amp; AU$6 &amp; " " &amp; MID($AV$3, 15, 4)) + 1, 0 ), 'Raw Data'!$AN:$AN,"&gt;" &amp;DATE(MID($AV$3, 15, 4), MONTH("1 " &amp; AU$6 &amp; " " &amp; MID($AV$3, 15, 4)), 0 ),'Raw Data'!$P:$P,""&amp;'Raw Data'!$B$1,'Raw Data'!$D:$D,"&lt;&gt;*ithdr*",'Raw Data'!$D:$D,"&lt;&gt;*ancel*", 'Raw Data'!$AN:$AN,"&gt;" &amp;DATE(2010, 1, 15 ), 'Raw Data'!$H:$H,"*bligat*")
)
                        )
/
(COUNTIFS('Raw Data'!$AN:$AN,"&lt;=" &amp;DATE(MID($AV$3, 15, 4), MONTH("1 " &amp; AU$6 &amp; " " &amp; MID($AV$3, 15, 4)) + 1, 0 ), 'Raw Data'!$AN:$AN,"&gt;" &amp;DATE(MID($AV$3, 15, 4), MONTH("1 " &amp; AU$6 &amp; " " &amp; MID($AV$3, 15, 4)), 0 ),'Raw Data'!$O:$O,""&amp;'Raw Data'!$B$1,'Raw Data'!$D:$D,"&lt;&gt;*ithdr*",'Raw Data'!$D:$D,"&lt;&gt;*ancel*",'Raw Data'!$P:$P,"--", 'Raw Data'!$AN:$AN,"&gt;" &amp;DATE(2010, 1, 15 ), 'Raw Data'!$H:$H,"*bligat*")
+
COUNTIFS('Raw Data'!$AN:$AN,"&lt;=" &amp;DATE(MID($AV$3, 15, 4), MONTH("1 " &amp; AU$6 &amp; " " &amp; MID($AV$3, 15, 4)) + 1, 0 ), 'Raw Data'!$AN:$AN,"&gt;" &amp;DATE(MID($AV$3, 15, 4), MONTH("1 " &amp; AU$6 &amp; " " &amp; MID($AV$3, 15, 4)), 0 ),'Raw Data'!$P:$P,""&amp;'Raw Data'!$B$1,'Raw Data'!$D:$D,"&lt;&gt;*ithdr*",'Raw Data'!$D:$D,"&lt;&gt;*ancel*", 'Raw Data'!$AN:$AN,"&gt;" &amp;DATE(2010, 1, 15 ), 'Raw Data'!$H:$H,"*bligat*")
)             )
),                 0)</f>
        <v>0</v>
      </c>
      <c r="AV44" s="40"/>
      <c r="AW44" s="40"/>
      <c r="AX44" s="52"/>
      <c r="AY44" s="122">
        <f>IFERROR(
((5/7) * ( (
(   SUMIFS('Raw Data'!$AN:$AN,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Data'!$AN:$AN, 'Raw Data'!$AN:$AN,"&lt;=" &amp;DATE(MID($AV$3, 15, 4), MONTH("1 " &amp; AY$6 &amp; " " &amp; MID($AV$3, 15, 4)) + 1, 0 ), 'Raw Data'!$AN:$AN,"&gt;" &amp;DATE(MID($AV$3, 15, 4), MONTH("1 " &amp; AY$6 &amp; " " &amp; MID($AV$3, 15, 4)), 0 ),'Raw Data'!$P:$P,""&amp;'Raw Data'!$B$1,'Raw Data'!$D:$D,"&lt;&gt;*ithdr*",'Raw Data'!$D:$D,"&lt;&gt;*ancel*", 'Raw Data'!$AN:$AN,"&gt;" &amp;DATE(2010, 1, 15 ), 'Raw Data'!$H:$H,"*bligat*")
)
-
(   SUMIFS('Raw Data'!$AL:$AL, 'Raw Data'!$AN:$AN,"&lt;=" &amp;DATE(MID($AV$3, 15, 4), MONTH("1 " &amp; AY$6 &amp; " " &amp; MID($AV$3, 15, 4)) + 1, 0 ), 'Raw Data'!$AN:$AN,"&gt;" &amp;DATE(MID($AV$3, 15, 4), MONTH("1 " &amp; AY$6 &amp; " " &amp; MID($AV$3, 15, 4)), 0 ),'Raw Data'!$O:$O,""&amp;'Raw Data'!$B$1,'Raw Data'!$D:$D,"&lt;&gt;*ithdr*",'Raw Data'!$D:$D,"&lt;&gt;*ancel*",'Raw Data'!$P:$P,"--", 'Raw Data'!$AN:$AN,"&gt;" &amp;DATE(2010, 1, 15 ), 'Raw Data'!$H:$H,"*bligat*")
+
SUMIFS('Raw Data'!$AL:$AL, 'Raw Data'!$AN:$AN,"&lt;=" &amp;DATE(MID($AV$3, 15, 4), MONTH("1 " &amp; AY$6 &amp; " " &amp; MID($AV$3, 15, 4)) + 1, 0 ), 'Raw Data'!$AN:$AN,"&gt;" &amp;DATE(MID($AV$3, 15, 4), MONTH("1 " &amp; AY$6 &amp; " " &amp; MID($AV$3, 15, 4)), 0 ),'Raw Data'!$P:$P,""&amp;'Raw Data'!$B$1,'Raw Data'!$D:$D,"&lt;&gt;*ithdr*",'Raw Data'!$D:$D,"&lt;&gt;*ancel*", 'Raw Data'!$AN:$AN,"&gt;" &amp;DATE(2010, 1, 15 ), 'Raw Data'!$H:$H,"*bligat*")
)
                        )
/
(COUNTIFS('Raw Data'!$AN:$AN,"&lt;=" &amp;DATE(MID($AV$3, 15, 4), MONTH("1 " &amp; AY$6 &amp; " " &amp; MID($AV$3, 15, 4)) + 1, 0 ), 'Raw Data'!$AN:$AN,"&gt;" &amp;DATE(MID($AV$3, 15, 4), MONTH("1 " &amp; AY$6 &amp; " " &amp; MID($AV$3, 15, 4)), 0 ),'Raw Data'!$O:$O,""&amp;'Raw Data'!$B$1,'Raw Data'!$D:$D,"&lt;&gt;*ithdr*",'Raw Data'!$D:$D,"&lt;&gt;*ancel*",'Raw Data'!$P:$P,"--", 'Raw Data'!$AN:$AN,"&gt;" &amp;DATE(2010, 1, 15 ), 'Raw Data'!$H:$H,"*bligat*")
+
COUNTIFS('Raw Data'!$AN:$AN,"&lt;=" &amp;DATE(MID($AV$3, 15, 4), MONTH("1 " &amp; AY$6 &amp; " " &amp; MID($AV$3, 15, 4)) + 1, 0 ), 'Raw Data'!$AN:$AN,"&gt;" &amp;DATE(MID($AV$3, 15, 4), MONTH("1 " &amp; AY$6 &amp; " " &amp; MID($AV$3, 15, 4)), 0 ),'Raw Data'!$P:$P,""&amp;'Raw Data'!$B$1,'Raw Data'!$D:$D,"&lt;&gt;*ithdr*",'Raw Data'!$D:$D,"&lt;&gt;*ancel*", 'Raw Data'!$AN:$AN,"&gt;" &amp;DATE(2010, 1, 15 ), 'Raw Data'!$H:$H,"*bligat*")
)             )
),                 0)</f>
        <v>0</v>
      </c>
      <c r="AZ44" s="40"/>
      <c r="BA44" s="40"/>
      <c r="BB44" s="52"/>
      <c r="BC44" s="122">
        <f>IFERROR(
((5/7) * ( (
(   SUMIFS('Raw Data'!$AN:$AN,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Data'!$AN:$AN, 'Raw Data'!$AN:$AN,"&lt;=" &amp;DATE(MID($AV$3, 15, 4), MONTH("1 " &amp; BC$6 &amp; " " &amp; MID($AV$3, 15, 4)) + 1, 0 ), 'Raw Data'!$AN:$AN,"&gt;" &amp;DATE(MID($AV$3, 15, 4), MONTH("1 " &amp; BC$6 &amp; " " &amp; MID($AV$3, 15, 4)), 0 ),'Raw Data'!$P:$P,""&amp;'Raw Data'!$B$1,'Raw Data'!$D:$D,"&lt;&gt;*ithdr*",'Raw Data'!$D:$D,"&lt;&gt;*ancel*", 'Raw Data'!$AN:$AN,"&gt;" &amp;DATE(2010, 1, 15 ), 'Raw Data'!$H:$H,"*bligat*")
)
-
(   SUMIFS('Raw Data'!$AL:$AL, 'Raw Data'!$AN:$AN,"&lt;=" &amp;DATE(MID($AV$3, 15, 4), MONTH("1 " &amp; BC$6 &amp; " " &amp; MID($AV$3, 15, 4)) + 1, 0 ), 'Raw Data'!$AN:$AN,"&gt;" &amp;DATE(MID($AV$3, 15, 4), MONTH("1 " &amp; BC$6 &amp; " " &amp; MID($AV$3, 15, 4)), 0 ),'Raw Data'!$O:$O,""&amp;'Raw Data'!$B$1,'Raw Data'!$D:$D,"&lt;&gt;*ithdr*",'Raw Data'!$D:$D,"&lt;&gt;*ancel*",'Raw Data'!$P:$P,"--", 'Raw Data'!$AN:$AN,"&gt;" &amp;DATE(2010, 1, 15 ), 'Raw Data'!$H:$H,"*bligat*")
+
SUMIFS('Raw Data'!$AL:$AL, 'Raw Data'!$AN:$AN,"&lt;=" &amp;DATE(MID($AV$3, 15, 4), MONTH("1 " &amp; BC$6 &amp; " " &amp; MID($AV$3, 15, 4)) + 1, 0 ), 'Raw Data'!$AN:$AN,"&gt;" &amp;DATE(MID($AV$3, 15, 4), MONTH("1 " &amp; BC$6 &amp; " " &amp; MID($AV$3, 15, 4)), 0 ),'Raw Data'!$P:$P,""&amp;'Raw Data'!$B$1,'Raw Data'!$D:$D,"&lt;&gt;*ithdr*",'Raw Data'!$D:$D,"&lt;&gt;*ancel*", 'Raw Data'!$AN:$AN,"&gt;" &amp;DATE(2010, 1, 15 ), 'Raw Data'!$H:$H,"*bligat*")
)
                        )
/
(COUNTIFS('Raw Data'!$AN:$AN,"&lt;=" &amp;DATE(MID($AV$3, 15, 4), MONTH("1 " &amp; BC$6 &amp; " " &amp; MID($AV$3, 15, 4)) + 1, 0 ), 'Raw Data'!$AN:$AN,"&gt;" &amp;DATE(MID($AV$3, 15, 4), MONTH("1 " &amp; BC$6 &amp; " " &amp; MID($AV$3, 15, 4)), 0 ),'Raw Data'!$O:$O,""&amp;'Raw Data'!$B$1,'Raw Data'!$D:$D,"&lt;&gt;*ithdr*",'Raw Data'!$D:$D,"&lt;&gt;*ancel*",'Raw Data'!$P:$P,"--", 'Raw Data'!$AN:$AN,"&gt;" &amp;DATE(2010, 1, 15 ), 'Raw Data'!$H:$H,"*bligat*")
+
COUNTIFS('Raw Data'!$AN:$AN,"&lt;=" &amp;DATE(MID($AV$3, 15, 4), MONTH("1 " &amp; BC$6 &amp; " " &amp; MID($AV$3, 15, 4)) + 1, 0 ), 'Raw Data'!$AN:$AN,"&gt;" &amp;DATE(MID($AV$3, 15, 4), MONTH("1 " &amp; BC$6 &amp; " " &amp; MID($AV$3, 15, 4)), 0 ),'Raw Data'!$P:$P,""&amp;'Raw Data'!$B$1,'Raw Data'!$D:$D,"&lt;&gt;*ithdr*",'Raw Data'!$D:$D,"&lt;&gt;*ancel*", 'Raw Data'!$AN:$AN,"&gt;" &amp;DATE(2010, 1, 15 ), 'Raw Data'!$H:$H,"*bligat*")
)             )
),                 0)</f>
        <v>0</v>
      </c>
      <c r="BD44" s="40"/>
      <c r="BE44" s="40"/>
      <c r="BF44" s="45"/>
    </row>
    <row r="45" ht="12.75" customHeight="1">
      <c r="A45" s="100" t="s">
        <v>96</v>
      </c>
      <c r="B45" s="40"/>
      <c r="C45" s="40"/>
      <c r="D45" s="40"/>
      <c r="E45" s="40"/>
      <c r="F45" s="40"/>
      <c r="G45" s="40"/>
      <c r="H45" s="40"/>
      <c r="I45" s="40"/>
      <c r="J45" s="52"/>
      <c r="K45" s="123">
        <f>COUNTIFS('Raw Data'!$AN:$AN,"&lt;=" &amp;DATE(LEFT($AV$3, 4), MONTH("1 " &amp; K$6 &amp; " " &amp; LEFT($AV$3, 4)) + 1, 0 ), 'Raw Data'!$AN:$AN,"&gt;" &amp;DATE(LEFT($AV$3, 4), MONTH("1 " &amp; K$6 &amp; " " &amp; LEFT($AV$3, 4)), 0 ), 'Raw Data'!$O:$O,""&amp;'Raw Data'!$B$1,'Raw Data'!$D:$D,"&lt;&gt;*ithdr*",'Raw Data'!$D:$D,"&lt;&gt;*ancel*",'Raw Data'!$P:$P,"--")
+
COUNTIFS('Raw Data'!$AN:$AN,"&lt;=" &amp;DATE(LEFT($AV$3, 4), MONTH("1 " &amp; K$6 &amp; " " &amp; LEFT($AV$3, 4)) + 1, 0 ), 'Raw Data'!$AN:$AN,"&gt;" &amp;DATE(LEFT($AV$3, 4), MONTH("1 " &amp; K$6 &amp; " " &amp; LEFT($AV$3, 4)), 0 ), 'Raw Data'!$P:$P,""&amp;'Raw Data'!$B$1,'Raw Data'!$D:$D,"&lt;&gt;*ithdr*",'Raw Data'!$D:$D,"&lt;&gt;*ancel*")</f>
        <v>0</v>
      </c>
      <c r="L45" s="40"/>
      <c r="M45" s="40"/>
      <c r="N45" s="52"/>
      <c r="O45" s="123">
        <f>COUNTIFS('Raw Data'!$AN:$AN,"&lt;=" &amp;DATE(LEFT($AV$3, 4), MONTH("1 " &amp; O$6 &amp; " " &amp; LEFT($AV$3, 4)) + 1, 0 ), 'Raw Data'!$AN:$AN,"&gt;" &amp;DATE(LEFT($AV$3, 4), MONTH("1 " &amp; O$6 &amp; " " &amp; LEFT($AV$3, 4)), 0 ), 'Raw Data'!$O:$O,""&amp;'Raw Data'!$B$1,'Raw Data'!$D:$D,"&lt;&gt;*ithdr*",'Raw Data'!$D:$D,"&lt;&gt;*ancel*",'Raw Data'!$P:$P,"--")
+
COUNTIFS('Raw Data'!$AN:$AN,"&lt;=" &amp;DATE(LEFT($AV$3, 4), MONTH("1 " &amp; O$6 &amp; " " &amp; LEFT($AV$3, 4)) + 1, 0 ), 'Raw Data'!$AN:$AN,"&gt;" &amp;DATE(LEFT($AV$3, 4), MONTH("1 " &amp; O$6 &amp; " " &amp; LEFT($AV$3, 4)), 0 ), 'Raw Data'!$P:$P,""&amp;'Raw Data'!$B$1,'Raw Data'!$D:$D,"&lt;&gt;*ithdr*",'Raw Data'!$D:$D,"&lt;&gt;*ancel*")</f>
        <v>0</v>
      </c>
      <c r="P45" s="40"/>
      <c r="Q45" s="40"/>
      <c r="R45" s="52"/>
      <c r="S45" s="123">
        <f>COUNTIFS('Raw Data'!$AN:$AN,"&lt;=" &amp;DATE(LEFT($AV$3, 4), MONTH("1 " &amp; S$6 &amp; " " &amp; LEFT($AV$3, 4)) + 1, 0 ), 'Raw Data'!$AN:$AN,"&gt;" &amp;DATE(LEFT($AV$3, 4), MONTH("1 " &amp; S$6 &amp; " " &amp; LEFT($AV$3, 4)), 0 ), 'Raw Data'!$O:$O,""&amp;'Raw Data'!$B$1,'Raw Data'!$D:$D,"&lt;&gt;*ithdr*",'Raw Data'!$D:$D,"&lt;&gt;*ancel*",'Raw Data'!$P:$P,"--")
+
COUNTIFS('Raw Data'!$AN:$AN,"&lt;=" &amp;DATE(LEFT($AV$3, 4), MONTH("1 " &amp; S$6 &amp; " " &amp; LEFT($AV$3, 4)) + 1, 0 ), 'Raw Data'!$AN:$AN,"&gt;" &amp;DATE(LEFT($AV$3, 4), MONTH("1 " &amp; S$6 &amp; " " &amp; LEFT($AV$3, 4)), 0 ), 'Raw Data'!$P:$P,""&amp;'Raw Data'!$B$1,'Raw Data'!$D:$D,"&lt;&gt;*ithdr*",'Raw Data'!$D:$D,"&lt;&gt;*ancel*")</f>
        <v>0</v>
      </c>
      <c r="T45" s="40"/>
      <c r="U45" s="40"/>
      <c r="V45" s="52"/>
      <c r="W45" s="123">
        <f>COUNTIFS('Raw Data'!$AN:$AN,"&lt;=" &amp;DATE(LEFT($AV$3, 4), MONTH("1 " &amp; W$6 &amp; " " &amp; LEFT($AV$3, 4)) + 1, 0 ), 'Raw Data'!$AN:$AN,"&gt;" &amp;DATE(LEFT($AV$3, 4), MONTH("1 " &amp; W$6 &amp; " " &amp; LEFT($AV$3, 4)), 0 ), 'Raw Data'!$O:$O,""&amp;'Raw Data'!$B$1,'Raw Data'!$D:$D,"&lt;&gt;*ithdr*",'Raw Data'!$D:$D,"&lt;&gt;*ancel*",'Raw Data'!$P:$P,"--")
+
COUNTIFS('Raw Data'!$AN:$AN,"&lt;=" &amp;DATE(LEFT($AV$3, 4), MONTH("1 " &amp; W$6 &amp; " " &amp; LEFT($AV$3, 4)) + 1, 0 ), 'Raw Data'!$AN:$AN,"&gt;" &amp;DATE(LEFT($AV$3, 4), MONTH("1 " &amp; W$6 &amp; " " &amp; LEFT($AV$3, 4)), 0 ), 'Raw Data'!$P:$P,""&amp;'Raw Data'!$B$1,'Raw Data'!$D:$D,"&lt;&gt;*ithdr*",'Raw Data'!$D:$D,"&lt;&gt;*ancel*")</f>
        <v>0</v>
      </c>
      <c r="X45" s="40"/>
      <c r="Y45" s="40"/>
      <c r="Z45" s="52"/>
      <c r="AA45" s="123">
        <f>COUNTIFS('Raw Data'!$AN:$AN,"&lt;=" &amp;DATE(LEFT($AV$3, 4), MONTH("1 " &amp; AA$6 &amp; " " &amp; LEFT($AV$3, 4)) + 1, 0 ), 'Raw Data'!$AN:$AN,"&gt;" &amp;DATE(LEFT($AV$3, 4), MONTH("1 " &amp; AA$6 &amp; " " &amp; LEFT($AV$3, 4)), 0 ), 'Raw Data'!$O:$O,""&amp;'Raw Data'!$B$1,'Raw Data'!$D:$D,"&lt;&gt;*ithdr*",'Raw Data'!$D:$D,"&lt;&gt;*ancel*",'Raw Data'!$P:$P,"--")
+
COUNTIFS('Raw Data'!$AN:$AN,"&lt;=" &amp;DATE(LEFT($AV$3, 4), MONTH("1 " &amp; AA$6 &amp; " " &amp; LEFT($AV$3, 4)) + 1, 0 ), 'Raw Data'!$AN:$AN,"&gt;" &amp;DATE(LEFT($AV$3, 4), MONTH("1 " &amp; AA$6 &amp; " " &amp; LEFT($AV$3, 4)), 0 ), 'Raw Data'!$P:$P,""&amp;'Raw Data'!$B$1,'Raw Data'!$D:$D,"&lt;&gt;*ithdr*",'Raw Data'!$D:$D,"&lt;&gt;*ancel*")</f>
        <v>0</v>
      </c>
      <c r="AB45" s="40"/>
      <c r="AC45" s="40"/>
      <c r="AD45" s="52"/>
      <c r="AE45" s="123">
        <f>COUNTIFS('Raw Data'!$AN:$AN,"&lt;=" &amp;DATE(LEFT($AV$3, 4), MONTH("1 " &amp; AE$6 &amp; " " &amp; LEFT($AV$3, 4)) + 1, 0 ), 'Raw Data'!$AN:$AN,"&gt;" &amp;DATE(LEFT($AV$3, 4), MONTH("1 " &amp; AE$6 &amp; " " &amp; LEFT($AV$3, 4)), 0 ), 'Raw Data'!$O:$O,""&amp;'Raw Data'!$B$1,'Raw Data'!$D:$D,"&lt;&gt;*ithdr*",'Raw Data'!$D:$D,"&lt;&gt;*ancel*",'Raw Data'!$P:$P,"--")
+
COUNTIFS('Raw Data'!$AN:$AN,"&lt;=" &amp;DATE(LEFT($AV$3, 4), MONTH("1 " &amp; AE$6 &amp; " " &amp; LEFT($AV$3, 4)) + 1, 0 ), 'Raw Data'!$AN:$AN,"&gt;" &amp;DATE(LEFT($AV$3, 4), MONTH("1 " &amp; AE$6 &amp; " " &amp; LEFT($AV$3, 4)), 0 ), 'Raw Data'!$P:$P,""&amp;'Raw Data'!$B$1,'Raw Data'!$D:$D,"&lt;&gt;*ithdr*",'Raw Data'!$D:$D,"&lt;&gt;*ancel*")</f>
        <v>0</v>
      </c>
      <c r="AF45" s="40"/>
      <c r="AG45" s="40"/>
      <c r="AH45" s="52"/>
      <c r="AI45" s="123">
        <f>COUNTIFS('Raw Data'!$AN:$AN,"&lt;=" &amp;DATE(LEFT($AV$3, 4), MONTH("1 " &amp; AI$6 &amp; " " &amp; LEFT($AV$3, 4)) + 1, 0 ), 'Raw Data'!$AN:$AN,"&gt;" &amp;DATE(LEFT($AV$3, 4), MONTH("1 " &amp; AI$6 &amp; " " &amp; LEFT($AV$3, 4)), 0 ), 'Raw Data'!$O:$O,""&amp;'Raw Data'!$B$1,'Raw Data'!$D:$D,"&lt;&gt;*ithdr*",'Raw Data'!$D:$D,"&lt;&gt;*ancel*",'Raw Data'!$P:$P,"--")
+
COUNTIFS('Raw Data'!$AN:$AN,"&lt;=" &amp;DATE(LEFT($AV$3, 4), MONTH("1 " &amp; AI$6 &amp; " " &amp; LEFT($AV$3, 4)) + 1, 0 ), 'Raw Data'!$AN:$AN,"&gt;" &amp;DATE(LEFT($AV$3, 4), MONTH("1 " &amp; AI$6 &amp; " " &amp; LEFT($AV$3, 4)), 0 ), 'Raw Data'!$P:$P,""&amp;'Raw Data'!$B$1,'Raw Data'!$D:$D,"&lt;&gt;*ithdr*",'Raw Data'!$D:$D,"&lt;&gt;*ancel*")</f>
        <v>0</v>
      </c>
      <c r="AJ45" s="40"/>
      <c r="AK45" s="40"/>
      <c r="AL45" s="52"/>
      <c r="AM45" s="123">
        <f>COUNTIFS('Raw Data'!$AN:$AN,"&lt;=" &amp;DATE(LEFT($AV$3, 4), MONTH("1 " &amp; AM$6 &amp; " " &amp; LEFT($AV$3, 4)) + 1, 0 ), 'Raw Data'!$AN:$AN,"&gt;" &amp;DATE(LEFT($AV$3, 4), MONTH("1 " &amp; AM$6 &amp; " " &amp; LEFT($AV$3, 4)), 0 ), 'Raw Data'!$O:$O,""&amp;'Raw Data'!$B$1,'Raw Data'!$D:$D,"&lt;&gt;*ithdr*",'Raw Data'!$D:$D,"&lt;&gt;*ancel*",'Raw Data'!$P:$P,"--")
+
COUNTIFS('Raw Data'!$AN:$AN,"&lt;=" &amp;DATE(LEFT($AV$3, 4), MONTH("1 " &amp; AM$6 &amp; " " &amp; LEFT($AV$3, 4)) + 1, 0 ), 'Raw Data'!$AN:$AN,"&gt;" &amp;DATE(LEFT($AV$3, 4), MONTH("1 " &amp; AM$6 &amp; " " &amp; LEFT($AV$3, 4)), 0 ), 'Raw Data'!$P:$P,""&amp;'Raw Data'!$B$1,'Raw Data'!$D:$D,"&lt;&gt;*ithdr*",'Raw Data'!$D:$D,"&lt;&gt;*ancel*")</f>
        <v>0</v>
      </c>
      <c r="AN45" s="40"/>
      <c r="AO45" s="40"/>
      <c r="AP45" s="52"/>
      <c r="AQ45" s="123">
        <f>COUNTIFS('Raw Data'!$AN:$AN,"&lt;=" &amp;DATE(LEFT($AV$3, 4), MONTH("1 " &amp; AQ$6 &amp; " " &amp; LEFT($AV$3, 4)) + 1, 0 ), 'Raw Data'!$AN:$AN,"&gt;" &amp;DATE(LEFT($AV$3, 4), MONTH("1 " &amp; AQ$6 &amp; " " &amp; LEFT($AV$3, 4)), 0 ), 'Raw Data'!$O:$O,""&amp;'Raw Data'!$B$1,'Raw Data'!$D:$D,"&lt;&gt;*ithdr*",'Raw Data'!$D:$D,"&lt;&gt;*ancel*",'Raw Data'!$P:$P,"--")
+
COUNTIFS('Raw Data'!$AN:$AN,"&lt;=" &amp;DATE(LEFT($AV$3, 4), MONTH("1 " &amp; AQ$6 &amp; " " &amp; LEFT($AV$3, 4)) + 1, 0 ), 'Raw Data'!$AN:$AN,"&gt;" &amp;DATE(LEFT($AV$3, 4), MONTH("1 " &amp; AQ$6 &amp; " " &amp; LEFT($AV$3, 4)), 0 ), 'Raw Data'!$P:$P,""&amp;'Raw Data'!$B$1,'Raw Data'!$D:$D,"&lt;&gt;*ithdr*",'Raw Data'!$D:$D,"&lt;&gt;*ancel*")</f>
        <v>0</v>
      </c>
      <c r="AR45" s="40"/>
      <c r="AS45" s="40"/>
      <c r="AT45" s="52"/>
      <c r="AU45" s="123">
        <f>COUNTIFS('Raw Data'!$AN:$AN,"&lt;=" &amp;DATE(MID($AV$3, 15, 4), MONTH("1 " &amp; AU$6 &amp; " " &amp; MID($AV$3, 15, 4)) + 1, 0 ), 'Raw Data'!$AN:$AN,"&gt;" &amp;DATE(MID($AV$3, 15, 4), MONTH("1 " &amp; AU$6 &amp; " " &amp; MID($AV$3, 15, 4)), 0 ), 'Raw Data'!$O:$O,""&amp;'Raw Data'!$B$1,'Raw Data'!$D:$D,"&lt;&gt;*ithdr*",'Raw Data'!$D:$D,"&lt;&gt;*ancel*",'Raw Data'!$P:$P,"--")
+
COUNTIFS('Raw Data'!$AN:$AN,"&lt;=" &amp;DATE(MID($AV$3, 15, 4), MONTH("1 " &amp; AU$6 &amp; " " &amp; MID($AV$3, 15, 4)) + 1, 0 ), 'Raw Data'!$AN:$AN,"&gt;" &amp;DATE(MID($AV$3, 15, 4), MONTH("1 " &amp; AU$6 &amp; " " &amp; MID($AV$3, 15, 4)), 0 ), 'Raw Data'!$P:$P,""&amp;'Raw Data'!$B$1,'Raw Data'!$D:$D,"&lt;&gt;*ithdr*",'Raw Data'!$D:$D,"&lt;&gt;*ancel*")</f>
        <v>0</v>
      </c>
      <c r="AV45" s="40"/>
      <c r="AW45" s="40"/>
      <c r="AX45" s="52"/>
      <c r="AY45" s="123">
        <f>COUNTIFS('Raw Data'!$AN:$AN,"&lt;=" &amp;DATE(MID($AV$3, 15, 4), MONTH("1 " &amp; AY$6 &amp; " " &amp; MID($AV$3, 15, 4)) + 1, 0 ), 'Raw Data'!$AN:$AN,"&gt;" &amp;DATE(MID($AV$3, 15, 4), MONTH("1 " &amp; AY$6 &amp; " " &amp; MID($AV$3, 15, 4)), 0 ), 'Raw Data'!$O:$O,""&amp;'Raw Data'!$B$1,'Raw Data'!$D:$D,"&lt;&gt;*ithdr*",'Raw Data'!$D:$D,"&lt;&gt;*ancel*",'Raw Data'!$P:$P,"--")
+
COUNTIFS('Raw Data'!$AN:$AN,"&lt;=" &amp;DATE(MID($AV$3, 15, 4), MONTH("1 " &amp; AY$6 &amp; " " &amp; MID($AV$3, 15, 4)) + 1, 0 ), 'Raw Data'!$AN:$AN,"&gt;" &amp;DATE(MID($AV$3, 15, 4), MONTH("1 " &amp; AY$6 &amp; " " &amp; MID($AV$3, 15, 4)), 0 ), 'Raw Data'!$P:$P,""&amp;'Raw Data'!$B$1,'Raw Data'!$D:$D,"&lt;&gt;*ithdr*",'Raw Data'!$D:$D,"&lt;&gt;*ancel*")</f>
        <v>0</v>
      </c>
      <c r="AZ45" s="40"/>
      <c r="BA45" s="40"/>
      <c r="BB45" s="52"/>
      <c r="BC45" s="123">
        <f>COUNTIFS('Raw Data'!$AN:$AN,"&lt;=" &amp;DATE(MID($AV$3, 15, 4), MONTH("1 " &amp; BC$6 &amp; " " &amp; MID($AV$3, 15, 4)) + 1, 0 ), 'Raw Data'!$AN:$AN,"&gt;" &amp;DATE(MID($AV$3, 15, 4), MONTH("1 " &amp; BC$6 &amp; " " &amp; MID($AV$3, 15, 4)), 0 ), 'Raw Data'!$O:$O,""&amp;'Raw Data'!$B$1,'Raw Data'!$D:$D,"&lt;&gt;*ithdr*",'Raw Data'!$D:$D,"&lt;&gt;*ancel*",'Raw Data'!$P:$P,"--")
+
COUNTIFS('Raw Data'!$AN:$AN,"&lt;=" &amp;DATE(MID($AV$3, 15, 4), MONTH("1 " &amp; BC$6 &amp; " " &amp; MID($AV$3, 15, 4)) + 1, 0 ), 'Raw Data'!$AN:$AN,"&gt;" &amp;DATE(MID($AV$3, 15, 4), MONTH("1 " &amp; BC$6 &amp; " " &amp; MID($AV$3, 15, 4)), 0 ), 'Raw Data'!$P:$P,""&amp;'Raw Data'!$B$1,'Raw Data'!$D:$D,"&lt;&gt;*ithdr*",'Raw Data'!$D:$D,"&lt;&gt;*ancel*")</f>
        <v>0</v>
      </c>
      <c r="BD45" s="40"/>
      <c r="BE45" s="40"/>
      <c r="BF45" s="45"/>
    </row>
    <row r="46" ht="12.75" customHeight="1">
      <c r="A46" s="47" t="s">
        <v>100</v>
      </c>
      <c r="B46" s="40"/>
      <c r="C46" s="40"/>
      <c r="D46" s="40"/>
      <c r="E46" s="40"/>
      <c r="F46" s="40"/>
      <c r="G46" s="40"/>
      <c r="H46" s="40"/>
      <c r="I46" s="40"/>
      <c r="J46" s="52"/>
      <c r="K46" s="125">
        <f>COUNTIFS('Raw Data'!$AN:$AN,"&lt;=" &amp;DATE(LEFT($AV$3, 4), MONTH("1 " &amp; K$6 &amp; " " &amp; LEFT($AV$3, 4)) + 1, 0 ), 'Raw Data'!$AN:$AN,"&gt;" &amp;DATE(LEFT($AV$3, 4), MONTH("1 " &amp; K$6 &amp; " " &amp; LEFT($AV$3, 4)), 0 ), 'Raw Data'!$H:$H, "Ear*", 'Raw Data'!$O:$O,""&amp;'Raw Data'!$B$1,'Raw Data'!$D:$D,"&lt;&gt;*ithdr*",'Raw Data'!$D:$D,"&lt;&gt;*ancel*",'Raw Data'!$P:$P,"--")
+
COUNTIFS('Raw Data'!$AN:$AN,"&lt;=" &amp;DATE(LEFT($AV$3, 4), MONTH("1 " &amp; K$6 &amp; " " &amp; LEFT($AV$3, 4)) + 1, 0 ), 'Raw Data'!$AN:$AN,"&gt;" &amp;DATE(LEFT($AV$3, 4), MONTH("1 " &amp; K$6 &amp; " " &amp; LEFT($AV$3, 4)), 0 ), 'Raw Data'!$H:$H, "Ear*", 'Raw Data'!$P:$P,""&amp;'Raw Data'!$B$1,'Raw Data'!$D:$D,"&lt;&gt;*ithdr*",'Raw Data'!$D:$D,"&lt;&gt;*ancel*")</f>
        <v>0</v>
      </c>
      <c r="L46" s="40"/>
      <c r="M46" s="40"/>
      <c r="N46" s="52"/>
      <c r="O46" s="125">
        <f>COUNTIFS('Raw Data'!$AN:$AN,"&lt;=" &amp;DATE(LEFT($AV$3, 4), MONTH("1 " &amp; O$6 &amp; " " &amp; LEFT($AV$3, 4)) + 1, 0 ), 'Raw Data'!$AN:$AN,"&gt;" &amp;DATE(LEFT($AV$3, 4), MONTH("1 " &amp; O$6 &amp; " " &amp; LEFT($AV$3, 4)), 0 ), 'Raw Data'!$H:$H, "Ear*", 'Raw Data'!$O:$O,""&amp;'Raw Data'!$B$1,'Raw Data'!$D:$D,"&lt;&gt;*ithdr*",'Raw Data'!$D:$D,"&lt;&gt;*ancel*",'Raw Data'!$P:$P,"--")
+
COUNTIFS('Raw Data'!$AN:$AN,"&lt;=" &amp;DATE(LEFT($AV$3, 4), MONTH("1 " &amp; O$6 &amp; " " &amp; LEFT($AV$3, 4)) + 1, 0 ), 'Raw Data'!$AN:$AN,"&gt;" &amp;DATE(LEFT($AV$3, 4), MONTH("1 " &amp; O$6 &amp; " " &amp; LEFT($AV$3, 4)), 0 ), 'Raw Data'!$H:$H, "Ear*", 'Raw Data'!$P:$P,""&amp;'Raw Data'!$B$1,'Raw Data'!$D:$D,"&lt;&gt;*ithdr*",'Raw Data'!$D:$D,"&lt;&gt;*ancel*")</f>
        <v>0</v>
      </c>
      <c r="P46" s="40"/>
      <c r="Q46" s="40"/>
      <c r="R46" s="52"/>
      <c r="S46" s="125">
        <f>COUNTIFS('Raw Data'!$AN:$AN,"&lt;=" &amp;DATE(LEFT($AV$3, 4), MONTH("1 " &amp; S$6 &amp; " " &amp; LEFT($AV$3, 4)) + 1, 0 ), 'Raw Data'!$AN:$AN,"&gt;" &amp;DATE(LEFT($AV$3, 4), MONTH("1 " &amp; S$6 &amp; " " &amp; LEFT($AV$3, 4)), 0 ), 'Raw Data'!$H:$H, "Ear*", 'Raw Data'!$O:$O,""&amp;'Raw Data'!$B$1,'Raw Data'!$D:$D,"&lt;&gt;*ithdr*",'Raw Data'!$D:$D,"&lt;&gt;*ancel*",'Raw Data'!$P:$P,"--")
+
COUNTIFS('Raw Data'!$AN:$AN,"&lt;=" &amp;DATE(LEFT($AV$3, 4), MONTH("1 " &amp; S$6 &amp; " " &amp; LEFT($AV$3, 4)) + 1, 0 ), 'Raw Data'!$AN:$AN,"&gt;" &amp;DATE(LEFT($AV$3, 4), MONTH("1 " &amp; S$6 &amp; " " &amp; LEFT($AV$3, 4)), 0 ), 'Raw Data'!$H:$H, "Ear*", 'Raw Data'!$P:$P,""&amp;'Raw Data'!$B$1,'Raw Data'!$D:$D,"&lt;&gt;*ithdr*",'Raw Data'!$D:$D,"&lt;&gt;*ancel*")</f>
        <v>0</v>
      </c>
      <c r="T46" s="40"/>
      <c r="U46" s="40"/>
      <c r="V46" s="52"/>
      <c r="W46" s="125">
        <f>COUNTIFS('Raw Data'!$AN:$AN,"&lt;=" &amp;DATE(LEFT($AV$3, 4), MONTH("1 " &amp; W$6 &amp; " " &amp; LEFT($AV$3, 4)) + 1, 0 ), 'Raw Data'!$AN:$AN,"&gt;" &amp;DATE(LEFT($AV$3, 4), MONTH("1 " &amp; W$6 &amp; " " &amp; LEFT($AV$3, 4)), 0 ), 'Raw Data'!$H:$H, "Ear*", 'Raw Data'!$O:$O,""&amp;'Raw Data'!$B$1,'Raw Data'!$D:$D,"&lt;&gt;*ithdr*",'Raw Data'!$D:$D,"&lt;&gt;*ancel*",'Raw Data'!$P:$P,"--")
+
COUNTIFS('Raw Data'!$AN:$AN,"&lt;=" &amp;DATE(LEFT($AV$3, 4), MONTH("1 " &amp; W$6 &amp; " " &amp; LEFT($AV$3, 4)) + 1, 0 ), 'Raw Data'!$AN:$AN,"&gt;" &amp;DATE(LEFT($AV$3, 4), MONTH("1 " &amp; W$6 &amp; " " &amp; LEFT($AV$3, 4)), 0 ), 'Raw Data'!$H:$H, "Ear*", 'Raw Data'!$P:$P,""&amp;'Raw Data'!$B$1,'Raw Data'!$D:$D,"&lt;&gt;*ithdr*",'Raw Data'!$D:$D,"&lt;&gt;*ancel*")</f>
        <v>0</v>
      </c>
      <c r="X46" s="40"/>
      <c r="Y46" s="40"/>
      <c r="Z46" s="52"/>
      <c r="AA46" s="125">
        <f>COUNTIFS('Raw Data'!$AN:$AN,"&lt;=" &amp;DATE(LEFT($AV$3, 4), MONTH("1 " &amp; AA$6 &amp; " " &amp; LEFT($AV$3, 4)) + 1, 0 ), 'Raw Data'!$AN:$AN,"&gt;" &amp;DATE(LEFT($AV$3, 4), MONTH("1 " &amp; AA$6 &amp; " " &amp; LEFT($AV$3, 4)), 0 ), 'Raw Data'!$H:$H, "Ear*", 'Raw Data'!$O:$O,""&amp;'Raw Data'!$B$1,'Raw Data'!$D:$D,"&lt;&gt;*ithdr*",'Raw Data'!$D:$D,"&lt;&gt;*ancel*",'Raw Data'!$P:$P,"--")
+
COUNTIFS('Raw Data'!$AN:$AN,"&lt;=" &amp;DATE(LEFT($AV$3, 4), MONTH("1 " &amp; AA$6 &amp; " " &amp; LEFT($AV$3, 4)) + 1, 0 ), 'Raw Data'!$AN:$AN,"&gt;" &amp;DATE(LEFT($AV$3, 4), MONTH("1 " &amp; AA$6 &amp; " " &amp; LEFT($AV$3, 4)), 0 ), 'Raw Data'!$H:$H, "Ear*", 'Raw Data'!$P:$P,""&amp;'Raw Data'!$B$1,'Raw Data'!$D:$D,"&lt;&gt;*ithdr*",'Raw Data'!$D:$D,"&lt;&gt;*ancel*")</f>
        <v>0</v>
      </c>
      <c r="AB46" s="40"/>
      <c r="AC46" s="40"/>
      <c r="AD46" s="52"/>
      <c r="AE46" s="125">
        <f>COUNTIFS('Raw Data'!$AN:$AN,"&lt;=" &amp;DATE(LEFT($AV$3, 4), MONTH("1 " &amp; AE$6 &amp; " " &amp; LEFT($AV$3, 4)) + 1, 0 ), 'Raw Data'!$AN:$AN,"&gt;" &amp;DATE(LEFT($AV$3, 4), MONTH("1 " &amp; AE$6 &amp; " " &amp; LEFT($AV$3, 4)), 0 ), 'Raw Data'!$H:$H, "Ear*", 'Raw Data'!$O:$O,""&amp;'Raw Data'!$B$1,'Raw Data'!$D:$D,"&lt;&gt;*ithdr*",'Raw Data'!$D:$D,"&lt;&gt;*ancel*",'Raw Data'!$P:$P,"--")
+
COUNTIFS('Raw Data'!$AN:$AN,"&lt;=" &amp;DATE(LEFT($AV$3, 4), MONTH("1 " &amp; AE$6 &amp; " " &amp; LEFT($AV$3, 4)) + 1, 0 ), 'Raw Data'!$AN:$AN,"&gt;" &amp;DATE(LEFT($AV$3, 4), MONTH("1 " &amp; AE$6 &amp; " " &amp; LEFT($AV$3, 4)), 0 ), 'Raw Data'!$H:$H, "Ear*", 'Raw Data'!$P:$P,""&amp;'Raw Data'!$B$1,'Raw Data'!$D:$D,"&lt;&gt;*ithdr*",'Raw Data'!$D:$D,"&lt;&gt;*ancel*")</f>
        <v>0</v>
      </c>
      <c r="AF46" s="40"/>
      <c r="AG46" s="40"/>
      <c r="AH46" s="52"/>
      <c r="AI46" s="125">
        <f>COUNTIFS('Raw Data'!$AN:$AN,"&lt;=" &amp;DATE(LEFT($AV$3, 4), MONTH("1 " &amp; AI$6 &amp; " " &amp; LEFT($AV$3, 4)) + 1, 0 ), 'Raw Data'!$AN:$AN,"&gt;" &amp;DATE(LEFT($AV$3, 4), MONTH("1 " &amp; AI$6 &amp; " " &amp; LEFT($AV$3, 4)), 0 ), 'Raw Data'!$H:$H, "Ear*", 'Raw Data'!$O:$O,""&amp;'Raw Data'!$B$1,'Raw Data'!$D:$D,"&lt;&gt;*ithdr*",'Raw Data'!$D:$D,"&lt;&gt;*ancel*",'Raw Data'!$P:$P,"--")
+
COUNTIFS('Raw Data'!$AN:$AN,"&lt;=" &amp;DATE(LEFT($AV$3, 4), MONTH("1 " &amp; AI$6 &amp; " " &amp; LEFT($AV$3, 4)) + 1, 0 ), 'Raw Data'!$AN:$AN,"&gt;" &amp;DATE(LEFT($AV$3, 4), MONTH("1 " &amp; AI$6 &amp; " " &amp; LEFT($AV$3, 4)), 0 ), 'Raw Data'!$H:$H, "Ear*", 'Raw Data'!$P:$P,""&amp;'Raw Data'!$B$1,'Raw Data'!$D:$D,"&lt;&gt;*ithdr*",'Raw Data'!$D:$D,"&lt;&gt;*ancel*")</f>
        <v>0</v>
      </c>
      <c r="AJ46" s="40"/>
      <c r="AK46" s="40"/>
      <c r="AL46" s="52"/>
      <c r="AM46" s="125">
        <f>COUNTIFS('Raw Data'!$AN:$AN,"&lt;=" &amp;DATE(LEFT($AV$3, 4), MONTH("1 " &amp; AM$6 &amp; " " &amp; LEFT($AV$3, 4)) + 1, 0 ), 'Raw Data'!$AN:$AN,"&gt;" &amp;DATE(LEFT($AV$3, 4), MONTH("1 " &amp; AM$6 &amp; " " &amp; LEFT($AV$3, 4)), 0 ), 'Raw Data'!$H:$H, "Ear*", 'Raw Data'!$O:$O,""&amp;'Raw Data'!$B$1,'Raw Data'!$D:$D,"&lt;&gt;*ithdr*",'Raw Data'!$D:$D,"&lt;&gt;*ancel*",'Raw Data'!$P:$P,"--")
+
COUNTIFS('Raw Data'!$AN:$AN,"&lt;=" &amp;DATE(LEFT($AV$3, 4), MONTH("1 " &amp; AM$6 &amp; " " &amp; LEFT($AV$3, 4)) + 1, 0 ), 'Raw Data'!$AN:$AN,"&gt;" &amp;DATE(LEFT($AV$3, 4), MONTH("1 " &amp; AM$6 &amp; " " &amp; LEFT($AV$3, 4)), 0 ), 'Raw Data'!$H:$H, "Ear*", 'Raw Data'!$P:$P,""&amp;'Raw Data'!$B$1,'Raw Data'!$D:$D,"&lt;&gt;*ithdr*",'Raw Data'!$D:$D,"&lt;&gt;*ancel*")</f>
        <v>0</v>
      </c>
      <c r="AN46" s="40"/>
      <c r="AO46" s="40"/>
      <c r="AP46" s="52"/>
      <c r="AQ46" s="125">
        <f>COUNTIFS('Raw Data'!$AN:$AN,"&lt;=" &amp;DATE(LEFT($AV$3, 4), MONTH("1 " &amp; AQ$6 &amp; " " &amp; LEFT($AV$3, 4)) + 1, 0 ), 'Raw Data'!$AN:$AN,"&gt;" &amp;DATE(LEFT($AV$3, 4), MONTH("1 " &amp; AQ$6 &amp; " " &amp; LEFT($AV$3, 4)), 0 ), 'Raw Data'!$H:$H, "Ear*", 'Raw Data'!$O:$O,""&amp;'Raw Data'!$B$1,'Raw Data'!$D:$D,"&lt;&gt;*ithdr*",'Raw Data'!$D:$D,"&lt;&gt;*ancel*",'Raw Data'!$P:$P,"--")
+
COUNTIFS('Raw Data'!$AN:$AN,"&lt;=" &amp;DATE(LEFT($AV$3, 4), MONTH("1 " &amp; AQ$6 &amp; " " &amp; LEFT($AV$3, 4)) + 1, 0 ), 'Raw Data'!$AN:$AN,"&gt;" &amp;DATE(LEFT($AV$3, 4), MONTH("1 " &amp; AQ$6 &amp; " " &amp; LEFT($AV$3, 4)), 0 ), 'Raw Data'!$H:$H, "Ear*", 'Raw Data'!$P:$P,""&amp;'Raw Data'!$B$1,'Raw Data'!$D:$D,"&lt;&gt;*ithdr*",'Raw Data'!$D:$D,"&lt;&gt;*ancel*")</f>
        <v>0</v>
      </c>
      <c r="AR46" s="40"/>
      <c r="AS46" s="40"/>
      <c r="AT46" s="52"/>
      <c r="AU46" s="125">
        <f>COUNTIFS('Raw Data'!$AN:$AN,"&lt;=" &amp;DATE(MID($AV$3, 15, 4), MONTH("1 " &amp; AU$6 &amp; " " &amp; MID($AV$3, 15, 4)) + 1, 0 ), 'Raw Data'!$AN:$AN,"&gt;" &amp;DATE(MID($AV$3, 15, 4), MONTH("1 " &amp; AU$6 &amp; " " &amp; MID($AV$3, 15, 4)), 0 ), 'Raw Data'!$H:$H, "Ear*", 'Raw Data'!$O:$O,""&amp;'Raw Data'!$B$1,'Raw Data'!$D:$D,"&lt;&gt;*ithdr*",'Raw Data'!$D:$D,"&lt;&gt;*ancel*",'Raw Data'!$P:$P,"--")
+
COUNTIFS('Raw Data'!$AN:$AN,"&lt;=" &amp;DATE(MID($AV$3, 15, 4), MONTH("1 " &amp; AU$6 &amp; " " &amp; MID($AV$3, 15, 4)) + 1, 0 ), 'Raw Data'!$AN:$AN,"&gt;" &amp;DATE(MID($AV$3, 15, 4), MONTH("1 " &amp; AU$6 &amp; " " &amp; MID($AV$3, 15, 4)), 0 ), 'Raw Data'!$H:$H, "Ear*", 'Raw Data'!$P:$P,""&amp;'Raw Data'!$B$1,'Raw Data'!$D:$D,"&lt;&gt;*ithdr*",'Raw Data'!$D:$D,"&lt;&gt;*ancel*")</f>
        <v>0</v>
      </c>
      <c r="AV46" s="40"/>
      <c r="AW46" s="40"/>
      <c r="AX46" s="52"/>
      <c r="AY46" s="125">
        <f>COUNTIFS('Raw Data'!$AN:$AN,"&lt;=" &amp;DATE(MID($AV$3, 15, 4), MONTH("1 " &amp; AY$6 &amp; " " &amp; MID($AV$3, 15, 4)) + 1, 0 ), 'Raw Data'!$AN:$AN,"&gt;" &amp;DATE(MID($AV$3, 15, 4), MONTH("1 " &amp; AY$6 &amp; " " &amp; MID($AV$3, 15, 4)), 0 ), 'Raw Data'!$H:$H, "Ear*", 'Raw Data'!$O:$O,""&amp;'Raw Data'!$B$1,'Raw Data'!$D:$D,"&lt;&gt;*ithdr*",'Raw Data'!$D:$D,"&lt;&gt;*ancel*",'Raw Data'!$P:$P,"--")
+
COUNTIFS('Raw Data'!$AN:$AN,"&lt;=" &amp;DATE(MID($AV$3, 15, 4), MONTH("1 " &amp; AY$6 &amp; " " &amp; MID($AV$3, 15, 4)) + 1, 0 ), 'Raw Data'!$AN:$AN,"&gt;" &amp;DATE(MID($AV$3, 15, 4), MONTH("1 " &amp; AY$6 &amp; " " &amp; MID($AV$3, 15, 4)), 0 ), 'Raw Data'!$H:$H, "Ear*", 'Raw Data'!$P:$P,""&amp;'Raw Data'!$B$1,'Raw Data'!$D:$D,"&lt;&gt;*ithdr*",'Raw Data'!$D:$D,"&lt;&gt;*ancel*")</f>
        <v>0</v>
      </c>
      <c r="AZ46" s="40"/>
      <c r="BA46" s="40"/>
      <c r="BB46" s="52"/>
      <c r="BC46" s="125">
        <f>COUNTIFS('Raw Data'!$AN:$AN,"&lt;=" &amp;DATE(MID($AV$3, 15, 4), MONTH("1 " &amp; BC$6 &amp; " " &amp; MID($AV$3, 15, 4)) + 1, 0 ), 'Raw Data'!$AN:$AN,"&gt;" &amp;DATE(MID($AV$3, 15, 4), MONTH("1 " &amp; BC$6 &amp; " " &amp; MID($AV$3, 15, 4)), 0 ), 'Raw Data'!$H:$H, "Ear*", 'Raw Data'!$O:$O,""&amp;'Raw Data'!$B$1,'Raw Data'!$D:$D,"&lt;&gt;*ithdr*",'Raw Data'!$D:$D,"&lt;&gt;*ancel*",'Raw Data'!$P:$P,"--")
+
COUNTIFS('Raw Data'!$AN:$AN,"&lt;=" &amp;DATE(MID($AV$3, 15, 4), MONTH("1 " &amp; BC$6 &amp; " " &amp; MID($AV$3, 15, 4)) + 1, 0 ), 'Raw Data'!$AN:$AN,"&gt;" &amp;DATE(MID($AV$3, 15, 4), MONTH("1 " &amp; BC$6 &amp; " " &amp; MID($AV$3, 15, 4)), 0 ), 'Raw Data'!$H:$H, "Ear*", 'Raw Data'!$P:$P,""&amp;'Raw Data'!$B$1,'Raw Data'!$D:$D,"&lt;&gt;*ithdr*",'Raw Data'!$D:$D,"&lt;&gt;*ancel*")</f>
        <v>0</v>
      </c>
      <c r="BD46" s="40"/>
      <c r="BE46" s="40"/>
      <c r="BF46" s="45"/>
    </row>
    <row r="47" ht="12.75" customHeight="1">
      <c r="A47" s="110" t="s">
        <v>102</v>
      </c>
      <c r="B47" s="40"/>
      <c r="C47" s="40"/>
      <c r="D47" s="40"/>
      <c r="E47" s="40"/>
      <c r="F47" s="40"/>
      <c r="G47" s="40"/>
      <c r="H47" s="40"/>
      <c r="I47" s="40"/>
      <c r="J47" s="52"/>
      <c r="K47" s="122">
        <f>COUNTIFS('Raw Data'!$AN:$AN,"&lt;=" &amp;DATE(LEFT($AV$3, 4), MONTH("1 " &amp; K$6 &amp; " " &amp; LEFT($AV$3, 4)) + 1, 0 ), 'Raw Data'!$AN:$AN,"&gt;" &amp;DATE(LEFT($AV$3, 4), MONTH("1 " &amp; K$6 &amp; " " &amp; LEFT($AV$3, 4)), 0 ), 'Raw Data'!$H:$H, "Earning - External Client*", 'Raw Data'!$O:$O,""&amp;'Raw Data'!$B$1,'Raw Data'!$D:$D,"&lt;&gt;*ithdr*",'Raw Data'!$D:$D,"&lt;&gt;*ancel*",'Raw Data'!$P:$P,"--")
+
COUNTIFS('Raw Data'!$AN:$AN,"&lt;=" &amp;DATE(LEFT($AV$3, 4), MONTH("1 " &amp; K$6 &amp; " " &amp; LEFT($AV$3, 4)) + 1, 0 ), 'Raw Data'!$AN:$AN,"&gt;" &amp;DATE(LEFT($AV$3, 4), MONTH("1 " &amp; K$6 &amp; " " &amp; LEFT($AV$3, 4)), 0 ), 'Raw Data'!$H:$H, "Earning - External Client*", 'Raw Data'!$P:$P,""&amp;'Raw Data'!$B$1,'Raw Data'!$D:$D,"&lt;&gt;*ithdr*",'Raw Data'!$D:$D,"&lt;&gt;*ancel*")</f>
        <v>0</v>
      </c>
      <c r="L47" s="40"/>
      <c r="M47" s="40"/>
      <c r="N47" s="52"/>
      <c r="O47" s="122">
        <f>COUNTIFS('Raw Data'!$AN:$AN,"&lt;=" &amp;DATE(LEFT($AV$3, 4), MONTH("1 " &amp; O$6 &amp; " " &amp; LEFT($AV$3, 4)) + 1, 0 ), 'Raw Data'!$AN:$AN,"&gt;" &amp;DATE(LEFT($AV$3, 4), MONTH("1 " &amp; O$6 &amp; " " &amp; LEFT($AV$3, 4)), 0 ), 'Raw Data'!$H:$H, "Earning - External Client*", 'Raw Data'!$O:$O,""&amp;'Raw Data'!$B$1,'Raw Data'!$D:$D,"&lt;&gt;*ithdr*",'Raw Data'!$D:$D,"&lt;&gt;*ancel*",'Raw Data'!$P:$P,"--")
+
COUNTIFS('Raw Data'!$AN:$AN,"&lt;=" &amp;DATE(LEFT($AV$3, 4), MONTH("1 " &amp; O$6 &amp; " " &amp; LEFT($AV$3, 4)) + 1, 0 ), 'Raw Data'!$AN:$AN,"&gt;" &amp;DATE(LEFT($AV$3, 4), MONTH("1 " &amp; O$6 &amp; " " &amp; LEFT($AV$3, 4)), 0 ), 'Raw Data'!$H:$H, "Earning - External Client*", 'Raw Data'!$P:$P,""&amp;'Raw Data'!$B$1,'Raw Data'!$D:$D,"&lt;&gt;*ithdr*",'Raw Data'!$D:$D,"&lt;&gt;*ancel*")</f>
        <v>0</v>
      </c>
      <c r="P47" s="40"/>
      <c r="Q47" s="40"/>
      <c r="R47" s="52"/>
      <c r="S47" s="122">
        <f>COUNTIFS('Raw Data'!$AN:$AN,"&lt;=" &amp;DATE(LEFT($AV$3, 4), MONTH("1 " &amp; S$6 &amp; " " &amp; LEFT($AV$3, 4)) + 1, 0 ), 'Raw Data'!$AN:$AN,"&gt;" &amp;DATE(LEFT($AV$3, 4), MONTH("1 " &amp; S$6 &amp; " " &amp; LEFT($AV$3, 4)), 0 ), 'Raw Data'!$H:$H, "Earning - External Client*", 'Raw Data'!$O:$O,""&amp;'Raw Data'!$B$1,'Raw Data'!$D:$D,"&lt;&gt;*ithdr*",'Raw Data'!$D:$D,"&lt;&gt;*ancel*",'Raw Data'!$P:$P,"--")
+
COUNTIFS('Raw Data'!$AN:$AN,"&lt;=" &amp;DATE(LEFT($AV$3, 4), MONTH("1 " &amp; S$6 &amp; " " &amp; LEFT($AV$3, 4)) + 1, 0 ), 'Raw Data'!$AN:$AN,"&gt;" &amp;DATE(LEFT($AV$3, 4), MONTH("1 " &amp; S$6 &amp; " " &amp; LEFT($AV$3, 4)), 0 ), 'Raw Data'!$H:$H, "Earning - External Client*", 'Raw Data'!$P:$P,""&amp;'Raw Data'!$B$1,'Raw Data'!$D:$D,"&lt;&gt;*ithdr*",'Raw Data'!$D:$D,"&lt;&gt;*ancel*")</f>
        <v>0</v>
      </c>
      <c r="T47" s="40"/>
      <c r="U47" s="40"/>
      <c r="V47" s="52"/>
      <c r="W47" s="122">
        <f>COUNTIFS('Raw Data'!$AN:$AN,"&lt;=" &amp;DATE(LEFT($AV$3, 4), MONTH("1 " &amp; W$6 &amp; " " &amp; LEFT($AV$3, 4)) + 1, 0 ), 'Raw Data'!$AN:$AN,"&gt;" &amp;DATE(LEFT($AV$3, 4), MONTH("1 " &amp; W$6 &amp; " " &amp; LEFT($AV$3, 4)), 0 ), 'Raw Data'!$H:$H, "Earning - External Client*", 'Raw Data'!$O:$O,""&amp;'Raw Data'!$B$1,'Raw Data'!$D:$D,"&lt;&gt;*ithdr*",'Raw Data'!$D:$D,"&lt;&gt;*ancel*",'Raw Data'!$P:$P,"--")
+
COUNTIFS('Raw Data'!$AN:$AN,"&lt;=" &amp;DATE(LEFT($AV$3, 4), MONTH("1 " &amp; W$6 &amp; " " &amp; LEFT($AV$3, 4)) + 1, 0 ), 'Raw Data'!$AN:$AN,"&gt;" &amp;DATE(LEFT($AV$3, 4), MONTH("1 " &amp; W$6 &amp; " " &amp; LEFT($AV$3, 4)), 0 ), 'Raw Data'!$H:$H, "Earning - External Client*", 'Raw Data'!$P:$P,""&amp;'Raw Data'!$B$1,'Raw Data'!$D:$D,"&lt;&gt;*ithdr*",'Raw Data'!$D:$D,"&lt;&gt;*ancel*")</f>
        <v>0</v>
      </c>
      <c r="X47" s="40"/>
      <c r="Y47" s="40"/>
      <c r="Z47" s="52"/>
      <c r="AA47" s="122">
        <f>COUNTIFS('Raw Data'!$AN:$AN,"&lt;=" &amp;DATE(LEFT($AV$3, 4), MONTH("1 " &amp; AA$6 &amp; " " &amp; LEFT($AV$3, 4)) + 1, 0 ), 'Raw Data'!$AN:$AN,"&gt;" &amp;DATE(LEFT($AV$3, 4), MONTH("1 " &amp; AA$6 &amp; " " &amp; LEFT($AV$3, 4)), 0 ), 'Raw Data'!$H:$H, "Earning - External Client*", 'Raw Data'!$O:$O,""&amp;'Raw Data'!$B$1,'Raw Data'!$D:$D,"&lt;&gt;*ithdr*",'Raw Data'!$D:$D,"&lt;&gt;*ancel*",'Raw Data'!$P:$P,"--")
+
COUNTIFS('Raw Data'!$AN:$AN,"&lt;=" &amp;DATE(LEFT($AV$3, 4), MONTH("1 " &amp; AA$6 &amp; " " &amp; LEFT($AV$3, 4)) + 1, 0 ), 'Raw Data'!$AN:$AN,"&gt;" &amp;DATE(LEFT($AV$3, 4), MONTH("1 " &amp; AA$6 &amp; " " &amp; LEFT($AV$3, 4)), 0 ), 'Raw Data'!$H:$H, "Earning - External Client*", 'Raw Data'!$P:$P,""&amp;'Raw Data'!$B$1,'Raw Data'!$D:$D,"&lt;&gt;*ithdr*",'Raw Data'!$D:$D,"&lt;&gt;*ancel*")</f>
        <v>0</v>
      </c>
      <c r="AB47" s="40"/>
      <c r="AC47" s="40"/>
      <c r="AD47" s="52"/>
      <c r="AE47" s="122">
        <f>COUNTIFS('Raw Data'!$AN:$AN,"&lt;=" &amp;DATE(LEFT($AV$3, 4), MONTH("1 " &amp; AE$6 &amp; " " &amp; LEFT($AV$3, 4)) + 1, 0 ), 'Raw Data'!$AN:$AN,"&gt;" &amp;DATE(LEFT($AV$3, 4), MONTH("1 " &amp; AE$6 &amp; " " &amp; LEFT($AV$3, 4)), 0 ), 'Raw Data'!$H:$H, "Earning - External Client*", 'Raw Data'!$O:$O,""&amp;'Raw Data'!$B$1,'Raw Data'!$D:$D,"&lt;&gt;*ithdr*",'Raw Data'!$D:$D,"&lt;&gt;*ancel*",'Raw Data'!$P:$P,"--")
+
COUNTIFS('Raw Data'!$AN:$AN,"&lt;=" &amp;DATE(LEFT($AV$3, 4), MONTH("1 " &amp; AE$6 &amp; " " &amp; LEFT($AV$3, 4)) + 1, 0 ), 'Raw Data'!$AN:$AN,"&gt;" &amp;DATE(LEFT($AV$3, 4), MONTH("1 " &amp; AE$6 &amp; " " &amp; LEFT($AV$3, 4)), 0 ), 'Raw Data'!$H:$H, "Earning - External Client*", 'Raw Data'!$P:$P,""&amp;'Raw Data'!$B$1,'Raw Data'!$D:$D,"&lt;&gt;*ithdr*",'Raw Data'!$D:$D,"&lt;&gt;*ancel*")</f>
        <v>0</v>
      </c>
      <c r="AF47" s="40"/>
      <c r="AG47" s="40"/>
      <c r="AH47" s="52"/>
      <c r="AI47" s="122">
        <f>COUNTIFS('Raw Data'!$AN:$AN,"&lt;=" &amp;DATE(LEFT($AV$3, 4), MONTH("1 " &amp; AI$6 &amp; " " &amp; LEFT($AV$3, 4)) + 1, 0 ), 'Raw Data'!$AN:$AN,"&gt;" &amp;DATE(LEFT($AV$3, 4), MONTH("1 " &amp; AI$6 &amp; " " &amp; LEFT($AV$3, 4)), 0 ), 'Raw Data'!$H:$H, "Earning - External Client*", 'Raw Data'!$O:$O,""&amp;'Raw Data'!$B$1,'Raw Data'!$D:$D,"&lt;&gt;*ithdr*",'Raw Data'!$D:$D,"&lt;&gt;*ancel*",'Raw Data'!$P:$P,"--")
+
COUNTIFS('Raw Data'!$AN:$AN,"&lt;=" &amp;DATE(LEFT($AV$3, 4), MONTH("1 " &amp; AI$6 &amp; " " &amp; LEFT($AV$3, 4)) + 1, 0 ), 'Raw Data'!$AN:$AN,"&gt;" &amp;DATE(LEFT($AV$3, 4), MONTH("1 " &amp; AI$6 &amp; " " &amp; LEFT($AV$3, 4)), 0 ), 'Raw Data'!$H:$H, "Earning - External Client*", 'Raw Data'!$P:$P,""&amp;'Raw Data'!$B$1,'Raw Data'!$D:$D,"&lt;&gt;*ithdr*",'Raw Data'!$D:$D,"&lt;&gt;*ancel*")</f>
        <v>0</v>
      </c>
      <c r="AJ47" s="40"/>
      <c r="AK47" s="40"/>
      <c r="AL47" s="52"/>
      <c r="AM47" s="122">
        <f>COUNTIFS('Raw Data'!$AN:$AN,"&lt;=" &amp;DATE(LEFT($AV$3, 4), MONTH("1 " &amp; AM$6 &amp; " " &amp; LEFT($AV$3, 4)) + 1, 0 ), 'Raw Data'!$AN:$AN,"&gt;" &amp;DATE(LEFT($AV$3, 4), MONTH("1 " &amp; AM$6 &amp; " " &amp; LEFT($AV$3, 4)), 0 ), 'Raw Data'!$H:$H, "Earning - External Client*", 'Raw Data'!$O:$O,""&amp;'Raw Data'!$B$1,'Raw Data'!$D:$D,"&lt;&gt;*ithdr*",'Raw Data'!$D:$D,"&lt;&gt;*ancel*",'Raw Data'!$P:$P,"--")
+
COUNTIFS('Raw Data'!$AN:$AN,"&lt;=" &amp;DATE(LEFT($AV$3, 4), MONTH("1 " &amp; AM$6 &amp; " " &amp; LEFT($AV$3, 4)) + 1, 0 ), 'Raw Data'!$AN:$AN,"&gt;" &amp;DATE(LEFT($AV$3, 4), MONTH("1 " &amp; AM$6 &amp; " " &amp; LEFT($AV$3, 4)), 0 ), 'Raw Data'!$H:$H, "Earning - External Client*", 'Raw Data'!$P:$P,""&amp;'Raw Data'!$B$1,'Raw Data'!$D:$D,"&lt;&gt;*ithdr*",'Raw Data'!$D:$D,"&lt;&gt;*ancel*")</f>
        <v>0</v>
      </c>
      <c r="AN47" s="40"/>
      <c r="AO47" s="40"/>
      <c r="AP47" s="52"/>
      <c r="AQ47" s="122">
        <f>COUNTIFS('Raw Data'!$AN:$AN,"&lt;=" &amp;DATE(LEFT($AV$3, 4), MONTH("1 " &amp; AQ$6 &amp; " " &amp; LEFT($AV$3, 4)) + 1, 0 ), 'Raw Data'!$AN:$AN,"&gt;" &amp;DATE(LEFT($AV$3, 4), MONTH("1 " &amp; AQ$6 &amp; " " &amp; LEFT($AV$3, 4)), 0 ), 'Raw Data'!$H:$H, "Earning - External Client*", 'Raw Data'!$O:$O,""&amp;'Raw Data'!$B$1,'Raw Data'!$D:$D,"&lt;&gt;*ithdr*",'Raw Data'!$D:$D,"&lt;&gt;*ancel*",'Raw Data'!$P:$P,"--")
+
COUNTIFS('Raw Data'!$AN:$AN,"&lt;=" &amp;DATE(LEFT($AV$3, 4), MONTH("1 " &amp; AQ$6 &amp; " " &amp; LEFT($AV$3, 4)) + 1, 0 ), 'Raw Data'!$AN:$AN,"&gt;" &amp;DATE(LEFT($AV$3, 4), MONTH("1 " &amp; AQ$6 &amp; " " &amp; LEFT($AV$3, 4)), 0 ), 'Raw Data'!$H:$H, "Earning - External Client*", 'Raw Data'!$P:$P,""&amp;'Raw Data'!$B$1,'Raw Data'!$D:$D,"&lt;&gt;*ithdr*",'Raw Data'!$D:$D,"&lt;&gt;*ancel*")</f>
        <v>0</v>
      </c>
      <c r="AR47" s="40"/>
      <c r="AS47" s="40"/>
      <c r="AT47" s="52"/>
      <c r="AU47" s="122">
        <f>COUNTIFS('Raw Data'!$AN:$AN,"&lt;=" &amp;DATE(MID($AV$3, 15, 4), MONTH("1 " &amp; AU$6 &amp; " " &amp; MID($AV$3, 15, 4)) + 1, 0 ), 'Raw Data'!$AN:$AN,"&gt;" &amp;DATE(MID($AV$3, 15, 4), MONTH("1 " &amp; AU$6 &amp; " " &amp; MID($AV$3, 15, 4)), 0 ), 'Raw Data'!$H:$H, "Earning - External Client*", 'Raw Data'!$O:$O,""&amp;'Raw Data'!$B$1,'Raw Data'!$D:$D,"&lt;&gt;*ithdr*",'Raw Data'!$D:$D,"&lt;&gt;*ancel*",'Raw Data'!$P:$P,"--")
+
COUNTIFS('Raw Data'!$AN:$AN,"&lt;=" &amp;DATE(MID($AV$3, 15, 4), MONTH("1 " &amp; AU$6 &amp; " " &amp; MID($AV$3, 15, 4)) + 1, 0 ), 'Raw Data'!$AN:$AN,"&gt;" &amp;DATE(MID($AV$3, 15, 4), MONTH("1 " &amp; AU$6 &amp; " " &amp; MID($AV$3, 15, 4)), 0 ), 'Raw Data'!$H:$H, "Earning - External Client*", 'Raw Data'!$P:$P,""&amp;'Raw Data'!$B$1,'Raw Data'!$D:$D,"&lt;&gt;*ithdr*",'Raw Data'!$D:$D,"&lt;&gt;*ancel*")</f>
        <v>0</v>
      </c>
      <c r="AV47" s="40"/>
      <c r="AW47" s="40"/>
      <c r="AX47" s="52"/>
      <c r="AY47" s="122">
        <f>COUNTIFS('Raw Data'!$AN:$AN,"&lt;=" &amp;DATE(MID($AV$3, 15, 4), MONTH("1 " &amp; AY$6 &amp; " " &amp; MID($AV$3, 15, 4)) + 1, 0 ), 'Raw Data'!$AN:$AN,"&gt;" &amp;DATE(MID($AV$3, 15, 4), MONTH("1 " &amp; AY$6 &amp; " " &amp; MID($AV$3, 15, 4)), 0 ), 'Raw Data'!$H:$H, "Earning - External Client*", 'Raw Data'!$O:$O,""&amp;'Raw Data'!$B$1,'Raw Data'!$D:$D,"&lt;&gt;*ithdr*",'Raw Data'!$D:$D,"&lt;&gt;*ancel*",'Raw Data'!$P:$P,"--")
+
COUNTIFS('Raw Data'!$AN:$AN,"&lt;=" &amp;DATE(MID($AV$3, 15, 4), MONTH("1 " &amp; AY$6 &amp; " " &amp; MID($AV$3, 15, 4)) + 1, 0 ), 'Raw Data'!$AN:$AN,"&gt;" &amp;DATE(MID($AV$3, 15, 4), MONTH("1 " &amp; AY$6 &amp; " " &amp; MID($AV$3, 15, 4)), 0 ), 'Raw Data'!$H:$H, "Earning - External Client*", 'Raw Data'!$P:$P,""&amp;'Raw Data'!$B$1,'Raw Data'!$D:$D,"&lt;&gt;*ithdr*",'Raw Data'!$D:$D,"&lt;&gt;*ancel*")</f>
        <v>0</v>
      </c>
      <c r="AZ47" s="40"/>
      <c r="BA47" s="40"/>
      <c r="BB47" s="52"/>
      <c r="BC47" s="122">
        <f>COUNTIFS('Raw Data'!$AN:$AN,"&lt;=" &amp;DATE(MID($AV$3, 15, 4), MONTH("1 " &amp; BC$6 &amp; " " &amp; MID($AV$3, 15, 4)) + 1, 0 ), 'Raw Data'!$AN:$AN,"&gt;" &amp;DATE(MID($AV$3, 15, 4), MONTH("1 " &amp; BC$6 &amp; " " &amp; MID($AV$3, 15, 4)), 0 ), 'Raw Data'!$H:$H, "Earning - External Client*", 'Raw Data'!$O:$O,""&amp;'Raw Data'!$B$1,'Raw Data'!$D:$D,"&lt;&gt;*ithdr*",'Raw Data'!$D:$D,"&lt;&gt;*ancel*",'Raw Data'!$P:$P,"--")
+
COUNTIFS('Raw Data'!$AN:$AN,"&lt;=" &amp;DATE(MID($AV$3, 15, 4), MONTH("1 " &amp; BC$6 &amp; " " &amp; MID($AV$3, 15, 4)) + 1, 0 ), 'Raw Data'!$AN:$AN,"&gt;" &amp;DATE(MID($AV$3, 15, 4), MONTH("1 " &amp; BC$6 &amp; " " &amp; MID($AV$3, 15, 4)), 0 ), 'Raw Data'!$H:$H, "Earning - External Client*", 'Raw Data'!$P:$P,""&amp;'Raw Data'!$B$1,'Raw Data'!$D:$D,"&lt;&gt;*ithdr*",'Raw Data'!$D:$D,"&lt;&gt;*ancel*")</f>
        <v>0</v>
      </c>
      <c r="BD47" s="40"/>
      <c r="BE47" s="40"/>
      <c r="BF47" s="45"/>
    </row>
    <row r="48" ht="12.75" customHeight="1">
      <c r="A48" s="110" t="s">
        <v>109</v>
      </c>
      <c r="B48" s="40"/>
      <c r="C48" s="40"/>
      <c r="D48" s="40"/>
      <c r="E48" s="40"/>
      <c r="F48" s="40"/>
      <c r="G48" s="40"/>
      <c r="H48" s="40"/>
      <c r="I48" s="40"/>
      <c r="J48" s="52"/>
      <c r="K48" s="122">
        <f>COUNTIFS('Raw Data'!$AN:$AN,"&lt;=" &amp;DATE(LEFT($AV$3, 4), MONTH("1 " &amp; K$6 &amp; " " &amp; LEFT($AV$3, 4)) + 1, 0 ), 'Raw Data'!$AN:$AN,"&gt;" &amp;DATE(LEFT($AV$3, 4), MONTH("1 " &amp; K$6 &amp; " " &amp; LEFT($AV$3, 4)), 0 ), 'Raw Data'!$H:$H, "Earning -Obligatory*", 'Raw Data'!$O:$O,""&amp;'Raw Data'!$B$1,'Raw Data'!$D:$D,"&lt;&gt;*ithdr*",'Raw Data'!$D:$D,"&lt;&gt;*ancel*",'Raw Data'!$P:$P,"--")
+
COUNTIFS('Raw Data'!$AN:$AN,"&lt;=" &amp;DATE(LEFT($AV$3, 4), MONTH("1 " &amp; K$6 &amp; " " &amp; LEFT($AV$3, 4)) + 1, 0 ), 'Raw Data'!$AN:$AN,"&gt;" &amp;DATE(LEFT($AV$3, 4), MONTH("1 " &amp; K$6 &amp; " " &amp; LEFT($AV$3, 4)), 0 ), 'Raw Data'!$H:$H, "Earning -Obligatory*", 'Raw Data'!$P:$P,""&amp;'Raw Data'!$B$1,'Raw Data'!$D:$D,"&lt;&gt;*ithdr*",'Raw Data'!$D:$D,"&lt;&gt;*ancel*")</f>
        <v>0</v>
      </c>
      <c r="L48" s="40"/>
      <c r="M48" s="40"/>
      <c r="N48" s="52"/>
      <c r="O48" s="122">
        <f>COUNTIFS('Raw Data'!$AN:$AN,"&lt;=" &amp;DATE(LEFT($AV$3, 4), MONTH("1 " &amp; O$6 &amp; " " &amp; LEFT($AV$3, 4)) + 1, 0 ), 'Raw Data'!$AN:$AN,"&gt;" &amp;DATE(LEFT($AV$3, 4), MONTH("1 " &amp; O$6 &amp; " " &amp; LEFT($AV$3, 4)), 0 ), 'Raw Data'!$H:$H, "Earning -Obligatory*", 'Raw Data'!$O:$O,""&amp;'Raw Data'!$B$1,'Raw Data'!$D:$D,"&lt;&gt;*ithdr*",'Raw Data'!$D:$D,"&lt;&gt;*ancel*",'Raw Data'!$P:$P,"--")
+
COUNTIFS('Raw Data'!$AN:$AN,"&lt;=" &amp;DATE(LEFT($AV$3, 4), MONTH("1 " &amp; O$6 &amp; " " &amp; LEFT($AV$3, 4)) + 1, 0 ), 'Raw Data'!$AN:$AN,"&gt;" &amp;DATE(LEFT($AV$3, 4), MONTH("1 " &amp; O$6 &amp; " " &amp; LEFT($AV$3, 4)), 0 ), 'Raw Data'!$H:$H, "Earning -Obligatory*", 'Raw Data'!$P:$P,""&amp;'Raw Data'!$B$1,'Raw Data'!$D:$D,"&lt;&gt;*ithdr*",'Raw Data'!$D:$D,"&lt;&gt;*ancel*")</f>
        <v>0</v>
      </c>
      <c r="P48" s="40"/>
      <c r="Q48" s="40"/>
      <c r="R48" s="52"/>
      <c r="S48" s="122">
        <f>COUNTIFS('Raw Data'!$AN:$AN,"&lt;=" &amp;DATE(LEFT($AV$3, 4), MONTH("1 " &amp; S$6 &amp; " " &amp; LEFT($AV$3, 4)) + 1, 0 ), 'Raw Data'!$AN:$AN,"&gt;" &amp;DATE(LEFT($AV$3, 4), MONTH("1 " &amp; S$6 &amp; " " &amp; LEFT($AV$3, 4)), 0 ), 'Raw Data'!$H:$H, "Earning -Obligatory*", 'Raw Data'!$O:$O,""&amp;'Raw Data'!$B$1,'Raw Data'!$D:$D,"&lt;&gt;*ithdr*",'Raw Data'!$D:$D,"&lt;&gt;*ancel*",'Raw Data'!$P:$P,"--")
+
COUNTIFS('Raw Data'!$AN:$AN,"&lt;=" &amp;DATE(LEFT($AV$3, 4), MONTH("1 " &amp; S$6 &amp; " " &amp; LEFT($AV$3, 4)) + 1, 0 ), 'Raw Data'!$AN:$AN,"&gt;" &amp;DATE(LEFT($AV$3, 4), MONTH("1 " &amp; S$6 &amp; " " &amp; LEFT($AV$3, 4)), 0 ), 'Raw Data'!$H:$H, "Earning -Obligatory*", 'Raw Data'!$P:$P,""&amp;'Raw Data'!$B$1,'Raw Data'!$D:$D,"&lt;&gt;*ithdr*",'Raw Data'!$D:$D,"&lt;&gt;*ancel*")</f>
        <v>0</v>
      </c>
      <c r="T48" s="40"/>
      <c r="U48" s="40"/>
      <c r="V48" s="52"/>
      <c r="W48" s="122">
        <f>COUNTIFS('Raw Data'!$AN:$AN,"&lt;=" &amp;DATE(LEFT($AV$3, 4), MONTH("1 " &amp; W$6 &amp; " " &amp; LEFT($AV$3, 4)) + 1, 0 ), 'Raw Data'!$AN:$AN,"&gt;" &amp;DATE(LEFT($AV$3, 4), MONTH("1 " &amp; W$6 &amp; " " &amp; LEFT($AV$3, 4)), 0 ), 'Raw Data'!$H:$H, "Earning -Obligatory*", 'Raw Data'!$O:$O,""&amp;'Raw Data'!$B$1,'Raw Data'!$D:$D,"&lt;&gt;*ithdr*",'Raw Data'!$D:$D,"&lt;&gt;*ancel*",'Raw Data'!$P:$P,"--")
+
COUNTIFS('Raw Data'!$AN:$AN,"&lt;=" &amp;DATE(LEFT($AV$3, 4), MONTH("1 " &amp; W$6 &amp; " " &amp; LEFT($AV$3, 4)) + 1, 0 ), 'Raw Data'!$AN:$AN,"&gt;" &amp;DATE(LEFT($AV$3, 4), MONTH("1 " &amp; W$6 &amp; " " &amp; LEFT($AV$3, 4)), 0 ), 'Raw Data'!$H:$H, "Earning -Obligatory*", 'Raw Data'!$P:$P,""&amp;'Raw Data'!$B$1,'Raw Data'!$D:$D,"&lt;&gt;*ithdr*",'Raw Data'!$D:$D,"&lt;&gt;*ancel*")</f>
        <v>0</v>
      </c>
      <c r="X48" s="40"/>
      <c r="Y48" s="40"/>
      <c r="Z48" s="52"/>
      <c r="AA48" s="122">
        <f>COUNTIFS('Raw Data'!$AN:$AN,"&lt;=" &amp;DATE(LEFT($AV$3, 4), MONTH("1 " &amp; AA$6 &amp; " " &amp; LEFT($AV$3, 4)) + 1, 0 ), 'Raw Data'!$AN:$AN,"&gt;" &amp;DATE(LEFT($AV$3, 4), MONTH("1 " &amp; AA$6 &amp; " " &amp; LEFT($AV$3, 4)), 0 ), 'Raw Data'!$H:$H, "Earning -Obligatory*", 'Raw Data'!$O:$O,""&amp;'Raw Data'!$B$1,'Raw Data'!$D:$D,"&lt;&gt;*ithdr*",'Raw Data'!$D:$D,"&lt;&gt;*ancel*",'Raw Data'!$P:$P,"--")
+
COUNTIFS('Raw Data'!$AN:$AN,"&lt;=" &amp;DATE(LEFT($AV$3, 4), MONTH("1 " &amp; AA$6 &amp; " " &amp; LEFT($AV$3, 4)) + 1, 0 ), 'Raw Data'!$AN:$AN,"&gt;" &amp;DATE(LEFT($AV$3, 4), MONTH("1 " &amp; AA$6 &amp; " " &amp; LEFT($AV$3, 4)), 0 ), 'Raw Data'!$H:$H, "Earning -Obligatory*", 'Raw Data'!$P:$P,""&amp;'Raw Data'!$B$1,'Raw Data'!$D:$D,"&lt;&gt;*ithdr*",'Raw Data'!$D:$D,"&lt;&gt;*ancel*")</f>
        <v>0</v>
      </c>
      <c r="AB48" s="40"/>
      <c r="AC48" s="40"/>
      <c r="AD48" s="52"/>
      <c r="AE48" s="122">
        <f>COUNTIFS('Raw Data'!$AN:$AN,"&lt;=" &amp;DATE(LEFT($AV$3, 4), MONTH("1 " &amp; AE$6 &amp; " " &amp; LEFT($AV$3, 4)) + 1, 0 ), 'Raw Data'!$AN:$AN,"&gt;" &amp;DATE(LEFT($AV$3, 4), MONTH("1 " &amp; AE$6 &amp; " " &amp; LEFT($AV$3, 4)), 0 ), 'Raw Data'!$H:$H, "Earning -Obligatory*", 'Raw Data'!$O:$O,""&amp;'Raw Data'!$B$1,'Raw Data'!$D:$D,"&lt;&gt;*ithdr*",'Raw Data'!$D:$D,"&lt;&gt;*ancel*",'Raw Data'!$P:$P,"--")
+
COUNTIFS('Raw Data'!$AN:$AN,"&lt;=" &amp;DATE(LEFT($AV$3, 4), MONTH("1 " &amp; AE$6 &amp; " " &amp; LEFT($AV$3, 4)) + 1, 0 ), 'Raw Data'!$AN:$AN,"&gt;" &amp;DATE(LEFT($AV$3, 4), MONTH("1 " &amp; AE$6 &amp; " " &amp; LEFT($AV$3, 4)), 0 ), 'Raw Data'!$H:$H, "Earning -Obligatory*", 'Raw Data'!$P:$P,""&amp;'Raw Data'!$B$1,'Raw Data'!$D:$D,"&lt;&gt;*ithdr*",'Raw Data'!$D:$D,"&lt;&gt;*ancel*")</f>
        <v>0</v>
      </c>
      <c r="AF48" s="40"/>
      <c r="AG48" s="40"/>
      <c r="AH48" s="52"/>
      <c r="AI48" s="122">
        <f>COUNTIFS('Raw Data'!$AN:$AN,"&lt;=" &amp;DATE(LEFT($AV$3, 4), MONTH("1 " &amp; AI$6 &amp; " " &amp; LEFT($AV$3, 4)) + 1, 0 ), 'Raw Data'!$AN:$AN,"&gt;" &amp;DATE(LEFT($AV$3, 4), MONTH("1 " &amp; AI$6 &amp; " " &amp; LEFT($AV$3, 4)), 0 ), 'Raw Data'!$H:$H, "Earning -Obligatory*", 'Raw Data'!$O:$O,""&amp;'Raw Data'!$B$1,'Raw Data'!$D:$D,"&lt;&gt;*ithdr*",'Raw Data'!$D:$D,"&lt;&gt;*ancel*",'Raw Data'!$P:$P,"--")
+
COUNTIFS('Raw Data'!$AN:$AN,"&lt;=" &amp;DATE(LEFT($AV$3, 4), MONTH("1 " &amp; AI$6 &amp; " " &amp; LEFT($AV$3, 4)) + 1, 0 ), 'Raw Data'!$AN:$AN,"&gt;" &amp;DATE(LEFT($AV$3, 4), MONTH("1 " &amp; AI$6 &amp; " " &amp; LEFT($AV$3, 4)), 0 ), 'Raw Data'!$H:$H, "Earning -Obligatory*", 'Raw Data'!$P:$P,""&amp;'Raw Data'!$B$1,'Raw Data'!$D:$D,"&lt;&gt;*ithdr*",'Raw Data'!$D:$D,"&lt;&gt;*ancel*")</f>
        <v>0</v>
      </c>
      <c r="AJ48" s="40"/>
      <c r="AK48" s="40"/>
      <c r="AL48" s="52"/>
      <c r="AM48" s="122">
        <f>COUNTIFS('Raw Data'!$AN:$AN,"&lt;=" &amp;DATE(LEFT($AV$3, 4), MONTH("1 " &amp; AM$6 &amp; " " &amp; LEFT($AV$3, 4)) + 1, 0 ), 'Raw Data'!$AN:$AN,"&gt;" &amp;DATE(LEFT($AV$3, 4), MONTH("1 " &amp; AM$6 &amp; " " &amp; LEFT($AV$3, 4)), 0 ), 'Raw Data'!$H:$H, "Earning -Obligatory*", 'Raw Data'!$O:$O,""&amp;'Raw Data'!$B$1,'Raw Data'!$D:$D,"&lt;&gt;*ithdr*",'Raw Data'!$D:$D,"&lt;&gt;*ancel*",'Raw Data'!$P:$P,"--")
+
COUNTIFS('Raw Data'!$AN:$AN,"&lt;=" &amp;DATE(LEFT($AV$3, 4), MONTH("1 " &amp; AM$6 &amp; " " &amp; LEFT($AV$3, 4)) + 1, 0 ), 'Raw Data'!$AN:$AN,"&gt;" &amp;DATE(LEFT($AV$3, 4), MONTH("1 " &amp; AM$6 &amp; " " &amp; LEFT($AV$3, 4)), 0 ), 'Raw Data'!$H:$H, "Earning -Obligatory*", 'Raw Data'!$P:$P,""&amp;'Raw Data'!$B$1,'Raw Data'!$D:$D,"&lt;&gt;*ithdr*",'Raw Data'!$D:$D,"&lt;&gt;*ancel*")</f>
        <v>0</v>
      </c>
      <c r="AN48" s="40"/>
      <c r="AO48" s="40"/>
      <c r="AP48" s="52"/>
      <c r="AQ48" s="122">
        <f>COUNTIFS('Raw Data'!$AN:$AN,"&lt;=" &amp;DATE(LEFT($AV$3, 4), MONTH("1 " &amp; AQ$6 &amp; " " &amp; LEFT($AV$3, 4)) + 1, 0 ), 'Raw Data'!$AN:$AN,"&gt;" &amp;DATE(LEFT($AV$3, 4), MONTH("1 " &amp; AQ$6 &amp; " " &amp; LEFT($AV$3, 4)), 0 ), 'Raw Data'!$H:$H, "Earning -Obligatory*", 'Raw Data'!$O:$O,""&amp;'Raw Data'!$B$1,'Raw Data'!$D:$D,"&lt;&gt;*ithdr*",'Raw Data'!$D:$D,"&lt;&gt;*ancel*",'Raw Data'!$P:$P,"--")
+
COUNTIFS('Raw Data'!$AN:$AN,"&lt;=" &amp;DATE(LEFT($AV$3, 4), MONTH("1 " &amp; AQ$6 &amp; " " &amp; LEFT($AV$3, 4)) + 1, 0 ), 'Raw Data'!$AN:$AN,"&gt;" &amp;DATE(LEFT($AV$3, 4), MONTH("1 " &amp; AQ$6 &amp; " " &amp; LEFT($AV$3, 4)), 0 ), 'Raw Data'!$H:$H, "Earning -Obligatory*", 'Raw Data'!$P:$P,""&amp;'Raw Data'!$B$1,'Raw Data'!$D:$D,"&lt;&gt;*ithdr*",'Raw Data'!$D:$D,"&lt;&gt;*ancel*")</f>
        <v>0</v>
      </c>
      <c r="AR48" s="40"/>
      <c r="AS48" s="40"/>
      <c r="AT48" s="52"/>
      <c r="AU48" s="122">
        <f>COUNTIFS('Raw Data'!$AN:$AN,"&lt;=" &amp;DATE(MID($AV$3, 15, 4), MONTH("1 " &amp; AU$6 &amp; " " &amp; MID($AV$3, 15, 4)) + 1, 0 ), 'Raw Data'!$AN:$AN,"&gt;" &amp;DATE(MID($AV$3, 15, 4), MONTH("1 " &amp; AU$6 &amp; " " &amp; MID($AV$3, 15, 4)), 0 ), 'Raw Data'!$H:$H, "Earning -Obligatory*", 'Raw Data'!$O:$O,""&amp;'Raw Data'!$B$1,'Raw Data'!$D:$D,"&lt;&gt;*ithdr*",'Raw Data'!$D:$D,"&lt;&gt;*ancel*",'Raw Data'!$P:$P,"--")
+
COUNTIFS('Raw Data'!$AN:$AN,"&lt;=" &amp;DATE(MID($AV$3, 15, 4), MONTH("1 " &amp; AU$6 &amp; " " &amp; MID($AV$3, 15, 4)) + 1, 0 ), 'Raw Data'!$AN:$AN,"&gt;" &amp;DATE(MID($AV$3, 15, 4), MONTH("1 " &amp; AU$6 &amp; " " &amp; MID($AV$3, 15, 4)), 0 ), 'Raw Data'!$H:$H, "Earning -Obligatory*", 'Raw Data'!$P:$P,""&amp;'Raw Data'!$B$1,'Raw Data'!$D:$D,"&lt;&gt;*ithdr*",'Raw Data'!$D:$D,"&lt;&gt;*ancel*")</f>
        <v>0</v>
      </c>
      <c r="AV48" s="40"/>
      <c r="AW48" s="40"/>
      <c r="AX48" s="52"/>
      <c r="AY48" s="122">
        <f>COUNTIFS('Raw Data'!$AN:$AN,"&lt;=" &amp;DATE(MID($AV$3, 15, 4), MONTH("1 " &amp; AY$6 &amp; " " &amp; MID($AV$3, 15, 4)) + 1, 0 ), 'Raw Data'!$AN:$AN,"&gt;" &amp;DATE(MID($AV$3, 15, 4), MONTH("1 " &amp; AY$6 &amp; " " &amp; MID($AV$3, 15, 4)), 0 ), 'Raw Data'!$H:$H, "Earning -Obligatory*", 'Raw Data'!$O:$O,""&amp;'Raw Data'!$B$1,'Raw Data'!$D:$D,"&lt;&gt;*ithdr*",'Raw Data'!$D:$D,"&lt;&gt;*ancel*",'Raw Data'!$P:$P,"--")
+
COUNTIFS('Raw Data'!$AN:$AN,"&lt;=" &amp;DATE(MID($AV$3, 15, 4), MONTH("1 " &amp; AY$6 &amp; " " &amp; MID($AV$3, 15, 4)) + 1, 0 ), 'Raw Data'!$AN:$AN,"&gt;" &amp;DATE(MID($AV$3, 15, 4), MONTH("1 " &amp; AY$6 &amp; " " &amp; MID($AV$3, 15, 4)), 0 ), 'Raw Data'!$H:$H, "Earning -Obligatory*", 'Raw Data'!$P:$P,""&amp;'Raw Data'!$B$1,'Raw Data'!$D:$D,"&lt;&gt;*ithdr*",'Raw Data'!$D:$D,"&lt;&gt;*ancel*")</f>
        <v>0</v>
      </c>
      <c r="AZ48" s="40"/>
      <c r="BA48" s="40"/>
      <c r="BB48" s="52"/>
      <c r="BC48" s="122">
        <f>COUNTIFS('Raw Data'!$AN:$AN,"&lt;=" &amp;DATE(MID($AV$3, 15, 4), MONTH("1 " &amp; BC$6 &amp; " " &amp; MID($AV$3, 15, 4)) + 1, 0 ), 'Raw Data'!$AN:$AN,"&gt;" &amp;DATE(MID($AV$3, 15, 4), MONTH("1 " &amp; BC$6 &amp; " " &amp; MID($AV$3, 15, 4)), 0 ), 'Raw Data'!$H:$H, "Earning -Obligatory*", 'Raw Data'!$O:$O,""&amp;'Raw Data'!$B$1,'Raw Data'!$D:$D,"&lt;&gt;*ithdr*",'Raw Data'!$D:$D,"&lt;&gt;*ancel*",'Raw Data'!$P:$P,"--")
+
COUNTIFS('Raw Data'!$AN:$AN,"&lt;=" &amp;DATE(MID($AV$3, 15, 4), MONTH("1 " &amp; BC$6 &amp; " " &amp; MID($AV$3, 15, 4)) + 1, 0 ), 'Raw Data'!$AN:$AN,"&gt;" &amp;DATE(MID($AV$3, 15, 4), MONTH("1 " &amp; BC$6 &amp; " " &amp; MID($AV$3, 15, 4)), 0 ), 'Raw Data'!$H:$H, "Earning -Obligatory*", 'Raw Data'!$P:$P,""&amp;'Raw Data'!$B$1,'Raw Data'!$D:$D,"&lt;&gt;*ithdr*",'Raw Data'!$D:$D,"&lt;&gt;*ancel*")</f>
        <v>0</v>
      </c>
      <c r="BD48" s="40"/>
      <c r="BE48" s="40"/>
      <c r="BF48" s="45"/>
    </row>
    <row r="49" ht="12.75" customHeight="1">
      <c r="A49" s="47" t="s">
        <v>112</v>
      </c>
      <c r="B49" s="40"/>
      <c r="C49" s="40"/>
      <c r="D49" s="40"/>
      <c r="E49" s="40"/>
      <c r="F49" s="40"/>
      <c r="G49" s="40"/>
      <c r="H49" s="40"/>
      <c r="I49" s="40"/>
      <c r="J49" s="52"/>
      <c r="K49" s="125">
        <f>COUNTIFS('Raw Data'!$AN:$AN,"&lt;=" &amp;DATE(LEFT($AV$3, 4), MONTH("1 " &amp; K$6 &amp; " " &amp; LEFT($AV$3, 4)) + 1, 0 ), 'Raw Data'!$AN:$AN,"&gt;" &amp;DATE(LEFT($AV$3, 4), MONTH("1 " &amp; K$6 &amp; " " &amp; LEFT($AV$3, 4)), 0 ), 'Raw Data'!$H:$H, "Non*", 'Raw Data'!$O:$O,""&amp;'Raw Data'!$B$1,'Raw Data'!$D:$D,"&lt;&gt;*ithdr*",'Raw Data'!$D:$D,"&lt;&gt;*ancel*",'Raw Data'!$P:$P,"--")
+
COUNTIFS('Raw Data'!$AN:$AN,"&lt;=" &amp;DATE(LEFT($AV$3, 4), MONTH("1 " &amp; K$6 &amp; " " &amp; LEFT($AV$3, 4)) + 1, 0 ), 'Raw Data'!$AN:$AN,"&gt;" &amp;DATE(LEFT($AV$3, 4), MONTH("1 " &amp; K$6 &amp; " " &amp; LEFT($AV$3, 4)), 0 ), 'Raw Data'!$H:$H, "Non*", 'Raw Data'!$P:$P,""&amp;'Raw Data'!$B$1,'Raw Data'!$D:$D,"&lt;&gt;*ithdr*",'Raw Data'!$D:$D,"&lt;&gt;*ancel*")</f>
        <v>0</v>
      </c>
      <c r="L49" s="40"/>
      <c r="M49" s="40"/>
      <c r="N49" s="52"/>
      <c r="O49" s="125">
        <f>COUNTIFS('Raw Data'!$AN:$AN,"&lt;=" &amp;DATE(LEFT($AV$3, 4), MONTH("1 " &amp; O$6 &amp; " " &amp; LEFT($AV$3, 4)) + 1, 0 ), 'Raw Data'!$AN:$AN,"&gt;" &amp;DATE(LEFT($AV$3, 4), MONTH("1 " &amp; O$6 &amp; " " &amp; LEFT($AV$3, 4)), 0 ), 'Raw Data'!$H:$H, "Non*", 'Raw Data'!$O:$O,""&amp;'Raw Data'!$B$1,'Raw Data'!$D:$D,"&lt;&gt;*ithdr*",'Raw Data'!$D:$D,"&lt;&gt;*ancel*",'Raw Data'!$P:$P,"--")
+
COUNTIFS('Raw Data'!$AN:$AN,"&lt;=" &amp;DATE(LEFT($AV$3, 4), MONTH("1 " &amp; O$6 &amp; " " &amp; LEFT($AV$3, 4)) + 1, 0 ), 'Raw Data'!$AN:$AN,"&gt;" &amp;DATE(LEFT($AV$3, 4), MONTH("1 " &amp; O$6 &amp; " " &amp; LEFT($AV$3, 4)), 0 ), 'Raw Data'!$H:$H, "Non*", 'Raw Data'!$P:$P,""&amp;'Raw Data'!$B$1,'Raw Data'!$D:$D,"&lt;&gt;*ithdr*",'Raw Data'!$D:$D,"&lt;&gt;*ancel*")</f>
        <v>0</v>
      </c>
      <c r="P49" s="40"/>
      <c r="Q49" s="40"/>
      <c r="R49" s="52"/>
      <c r="S49" s="125">
        <f>COUNTIFS('Raw Data'!$AN:$AN,"&lt;=" &amp;DATE(LEFT($AV$3, 4), MONTH("1 " &amp; S$6 &amp; " " &amp; LEFT($AV$3, 4)) + 1, 0 ), 'Raw Data'!$AN:$AN,"&gt;" &amp;DATE(LEFT($AV$3, 4), MONTH("1 " &amp; S$6 &amp; " " &amp; LEFT($AV$3, 4)), 0 ), 'Raw Data'!$H:$H, "Non*", 'Raw Data'!$O:$O,""&amp;'Raw Data'!$B$1,'Raw Data'!$D:$D,"&lt;&gt;*ithdr*",'Raw Data'!$D:$D,"&lt;&gt;*ancel*",'Raw Data'!$P:$P,"--")
+
COUNTIFS('Raw Data'!$AN:$AN,"&lt;=" &amp;DATE(LEFT($AV$3, 4), MONTH("1 " &amp; S$6 &amp; " " &amp; LEFT($AV$3, 4)) + 1, 0 ), 'Raw Data'!$AN:$AN,"&gt;" &amp;DATE(LEFT($AV$3, 4), MONTH("1 " &amp; S$6 &amp; " " &amp; LEFT($AV$3, 4)), 0 ), 'Raw Data'!$H:$H, "Non*", 'Raw Data'!$P:$P,""&amp;'Raw Data'!$B$1,'Raw Data'!$D:$D,"&lt;&gt;*ithdr*",'Raw Data'!$D:$D,"&lt;&gt;*ancel*")</f>
        <v>0</v>
      </c>
      <c r="T49" s="40"/>
      <c r="U49" s="40"/>
      <c r="V49" s="52"/>
      <c r="W49" s="125">
        <f>COUNTIFS('Raw Data'!$AN:$AN,"&lt;=" &amp;DATE(LEFT($AV$3, 4), MONTH("1 " &amp; W$6 &amp; " " &amp; LEFT($AV$3, 4)) + 1, 0 ), 'Raw Data'!$AN:$AN,"&gt;" &amp;DATE(LEFT($AV$3, 4), MONTH("1 " &amp; W$6 &amp; " " &amp; LEFT($AV$3, 4)), 0 ), 'Raw Data'!$H:$H, "Non*", 'Raw Data'!$O:$O,""&amp;'Raw Data'!$B$1,'Raw Data'!$D:$D,"&lt;&gt;*ithdr*",'Raw Data'!$D:$D,"&lt;&gt;*ancel*",'Raw Data'!$P:$P,"--")
+
COUNTIFS('Raw Data'!$AN:$AN,"&lt;=" &amp;DATE(LEFT($AV$3, 4), MONTH("1 " &amp; W$6 &amp; " " &amp; LEFT($AV$3, 4)) + 1, 0 ), 'Raw Data'!$AN:$AN,"&gt;" &amp;DATE(LEFT($AV$3, 4), MONTH("1 " &amp; W$6 &amp; " " &amp; LEFT($AV$3, 4)), 0 ), 'Raw Data'!$H:$H, "Non*", 'Raw Data'!$P:$P,""&amp;'Raw Data'!$B$1,'Raw Data'!$D:$D,"&lt;&gt;*ithdr*",'Raw Data'!$D:$D,"&lt;&gt;*ancel*")</f>
        <v>0</v>
      </c>
      <c r="X49" s="40"/>
      <c r="Y49" s="40"/>
      <c r="Z49" s="52"/>
      <c r="AA49" s="125">
        <f>COUNTIFS('Raw Data'!$AN:$AN,"&lt;=" &amp;DATE(LEFT($AV$3, 4), MONTH("1 " &amp; AA$6 &amp; " " &amp; LEFT($AV$3, 4)) + 1, 0 ), 'Raw Data'!$AN:$AN,"&gt;" &amp;DATE(LEFT($AV$3, 4), MONTH("1 " &amp; AA$6 &amp; " " &amp; LEFT($AV$3, 4)), 0 ), 'Raw Data'!$H:$H, "Non*", 'Raw Data'!$O:$O,""&amp;'Raw Data'!$B$1,'Raw Data'!$D:$D,"&lt;&gt;*ithdr*",'Raw Data'!$D:$D,"&lt;&gt;*ancel*",'Raw Data'!$P:$P,"--")
+
COUNTIFS('Raw Data'!$AN:$AN,"&lt;=" &amp;DATE(LEFT($AV$3, 4), MONTH("1 " &amp; AA$6 &amp; " " &amp; LEFT($AV$3, 4)) + 1, 0 ), 'Raw Data'!$AN:$AN,"&gt;" &amp;DATE(LEFT($AV$3, 4), MONTH("1 " &amp; AA$6 &amp; " " &amp; LEFT($AV$3, 4)), 0 ), 'Raw Data'!$H:$H, "Non*", 'Raw Data'!$P:$P,""&amp;'Raw Data'!$B$1,'Raw Data'!$D:$D,"&lt;&gt;*ithdr*",'Raw Data'!$D:$D,"&lt;&gt;*ancel*")</f>
        <v>0</v>
      </c>
      <c r="AB49" s="40"/>
      <c r="AC49" s="40"/>
      <c r="AD49" s="52"/>
      <c r="AE49" s="125">
        <f>COUNTIFS('Raw Data'!$AN:$AN,"&lt;=" &amp;DATE(LEFT($AV$3, 4), MONTH("1 " &amp; AE$6 &amp; " " &amp; LEFT($AV$3, 4)) + 1, 0 ), 'Raw Data'!$AN:$AN,"&gt;" &amp;DATE(LEFT($AV$3, 4), MONTH("1 " &amp; AE$6 &amp; " " &amp; LEFT($AV$3, 4)), 0 ), 'Raw Data'!$H:$H, "Non*", 'Raw Data'!$O:$O,""&amp;'Raw Data'!$B$1,'Raw Data'!$D:$D,"&lt;&gt;*ithdr*",'Raw Data'!$D:$D,"&lt;&gt;*ancel*",'Raw Data'!$P:$P,"--")
+
COUNTIFS('Raw Data'!$AN:$AN,"&lt;=" &amp;DATE(LEFT($AV$3, 4), MONTH("1 " &amp; AE$6 &amp; " " &amp; LEFT($AV$3, 4)) + 1, 0 ), 'Raw Data'!$AN:$AN,"&gt;" &amp;DATE(LEFT($AV$3, 4), MONTH("1 " &amp; AE$6 &amp; " " &amp; LEFT($AV$3, 4)), 0 ), 'Raw Data'!$H:$H, "Non*", 'Raw Data'!$P:$P,""&amp;'Raw Data'!$B$1,'Raw Data'!$D:$D,"&lt;&gt;*ithdr*",'Raw Data'!$D:$D,"&lt;&gt;*ancel*")</f>
        <v>0</v>
      </c>
      <c r="AF49" s="40"/>
      <c r="AG49" s="40"/>
      <c r="AH49" s="52"/>
      <c r="AI49" s="125">
        <f>COUNTIFS('Raw Data'!$AN:$AN,"&lt;=" &amp;DATE(LEFT($AV$3, 4), MONTH("1 " &amp; AI$6 &amp; " " &amp; LEFT($AV$3, 4)) + 1, 0 ), 'Raw Data'!$AN:$AN,"&gt;" &amp;DATE(LEFT($AV$3, 4), MONTH("1 " &amp; AI$6 &amp; " " &amp; LEFT($AV$3, 4)), 0 ), 'Raw Data'!$H:$H, "Non*", 'Raw Data'!$O:$O,""&amp;'Raw Data'!$B$1,'Raw Data'!$D:$D,"&lt;&gt;*ithdr*",'Raw Data'!$D:$D,"&lt;&gt;*ancel*",'Raw Data'!$P:$P,"--")
+
COUNTIFS('Raw Data'!$AN:$AN,"&lt;=" &amp;DATE(LEFT($AV$3, 4), MONTH("1 " &amp; AI$6 &amp; " " &amp; LEFT($AV$3, 4)) + 1, 0 ), 'Raw Data'!$AN:$AN,"&gt;" &amp;DATE(LEFT($AV$3, 4), MONTH("1 " &amp; AI$6 &amp; " " &amp; LEFT($AV$3, 4)), 0 ), 'Raw Data'!$H:$H, "Non*", 'Raw Data'!$P:$P,""&amp;'Raw Data'!$B$1,'Raw Data'!$D:$D,"&lt;&gt;*ithdr*",'Raw Data'!$D:$D,"&lt;&gt;*ancel*")</f>
        <v>0</v>
      </c>
      <c r="AJ49" s="40"/>
      <c r="AK49" s="40"/>
      <c r="AL49" s="52"/>
      <c r="AM49" s="125">
        <f>COUNTIFS('Raw Data'!$AN:$AN,"&lt;=" &amp;DATE(LEFT($AV$3, 4), MONTH("1 " &amp; AM$6 &amp; " " &amp; LEFT($AV$3, 4)) + 1, 0 ), 'Raw Data'!$AN:$AN,"&gt;" &amp;DATE(LEFT($AV$3, 4), MONTH("1 " &amp; AM$6 &amp; " " &amp; LEFT($AV$3, 4)), 0 ), 'Raw Data'!$H:$H, "Non*", 'Raw Data'!$O:$O,""&amp;'Raw Data'!$B$1,'Raw Data'!$D:$D,"&lt;&gt;*ithdr*",'Raw Data'!$D:$D,"&lt;&gt;*ancel*",'Raw Data'!$P:$P,"--")
+
COUNTIFS('Raw Data'!$AN:$AN,"&lt;=" &amp;DATE(LEFT($AV$3, 4), MONTH("1 " &amp; AM$6 &amp; " " &amp; LEFT($AV$3, 4)) + 1, 0 ), 'Raw Data'!$AN:$AN,"&gt;" &amp;DATE(LEFT($AV$3, 4), MONTH("1 " &amp; AM$6 &amp; " " &amp; LEFT($AV$3, 4)), 0 ), 'Raw Data'!$H:$H, "Non*", 'Raw Data'!$P:$P,""&amp;'Raw Data'!$B$1,'Raw Data'!$D:$D,"&lt;&gt;*ithdr*",'Raw Data'!$D:$D,"&lt;&gt;*ancel*")</f>
        <v>0</v>
      </c>
      <c r="AN49" s="40"/>
      <c r="AO49" s="40"/>
      <c r="AP49" s="52"/>
      <c r="AQ49" s="125">
        <f>COUNTIFS('Raw Data'!$AN:$AN,"&lt;=" &amp;DATE(LEFT($AV$3, 4), MONTH("1 " &amp; AQ$6 &amp; " " &amp; LEFT($AV$3, 4)) + 1, 0 ), 'Raw Data'!$AN:$AN,"&gt;" &amp;DATE(LEFT($AV$3, 4), MONTH("1 " &amp; AQ$6 &amp; " " &amp; LEFT($AV$3, 4)), 0 ), 'Raw Data'!$H:$H, "Non*", 'Raw Data'!$O:$O,""&amp;'Raw Data'!$B$1,'Raw Data'!$D:$D,"&lt;&gt;*ithdr*",'Raw Data'!$D:$D,"&lt;&gt;*ancel*",'Raw Data'!$P:$P,"--")
+
COUNTIFS('Raw Data'!$AN:$AN,"&lt;=" &amp;DATE(LEFT($AV$3, 4), MONTH("1 " &amp; AQ$6 &amp; " " &amp; LEFT($AV$3, 4)) + 1, 0 ), 'Raw Data'!$AN:$AN,"&gt;" &amp;DATE(LEFT($AV$3, 4), MONTH("1 " &amp; AQ$6 &amp; " " &amp; LEFT($AV$3, 4)), 0 ), 'Raw Data'!$H:$H, "Non*", 'Raw Data'!$P:$P,""&amp;'Raw Data'!$B$1,'Raw Data'!$D:$D,"&lt;&gt;*ithdr*",'Raw Data'!$D:$D,"&lt;&gt;*ancel*")</f>
        <v>0</v>
      </c>
      <c r="AR49" s="40"/>
      <c r="AS49" s="40"/>
      <c r="AT49" s="52"/>
      <c r="AU49" s="125">
        <f>COUNTIFS('Raw Data'!$AN:$AN,"&lt;=" &amp;DATE(MID($AV$3, 15, 4), MONTH("1 " &amp; AU$6 &amp; " " &amp; MID($AV$3, 15, 4)) + 1, 0 ), 'Raw Data'!$AN:$AN,"&gt;" &amp;DATE(MID($AV$3, 15, 4), MONTH("1 " &amp; AU$6 &amp; " " &amp; MID($AV$3, 15, 4)), 0 ), 'Raw Data'!$H:$H, "Non*", 'Raw Data'!$O:$O,""&amp;'Raw Data'!$B$1,'Raw Data'!$D:$D,"&lt;&gt;*ithdr*",'Raw Data'!$D:$D,"&lt;&gt;*ancel*",'Raw Data'!$P:$P,"--")
+
COUNTIFS('Raw Data'!$AN:$AN,"&lt;=" &amp;DATE(MID($AV$3, 15, 4), MONTH("1 " &amp; AU$6 &amp; " " &amp; MID($AV$3, 15, 4)) + 1, 0 ), 'Raw Data'!$AN:$AN,"&gt;" &amp;DATE(MID($AV$3, 15, 4), MONTH("1 " &amp; AU$6 &amp; " " &amp; MID($AV$3, 15, 4)), 0 ), 'Raw Data'!$H:$H, "Non*", 'Raw Data'!$P:$P,""&amp;'Raw Data'!$B$1,'Raw Data'!$D:$D,"&lt;&gt;*ithdr*",'Raw Data'!$D:$D,"&lt;&gt;*ancel*")</f>
        <v>0</v>
      </c>
      <c r="AV49" s="40"/>
      <c r="AW49" s="40"/>
      <c r="AX49" s="52"/>
      <c r="AY49" s="125">
        <f>COUNTIFS('Raw Data'!$AN:$AN,"&lt;=" &amp;DATE(MID($AV$3, 15, 4), MONTH("1 " &amp; AY$6 &amp; " " &amp; MID($AV$3, 15, 4)) + 1, 0 ), 'Raw Data'!$AN:$AN,"&gt;" &amp;DATE(MID($AV$3, 15, 4), MONTH("1 " &amp; AY$6 &amp; " " &amp; MID($AV$3, 15, 4)), 0 ), 'Raw Data'!$H:$H, "Non*", 'Raw Data'!$O:$O,""&amp;'Raw Data'!$B$1,'Raw Data'!$D:$D,"&lt;&gt;*ithdr*",'Raw Data'!$D:$D,"&lt;&gt;*ancel*",'Raw Data'!$P:$P,"--")
+
COUNTIFS('Raw Data'!$AN:$AN,"&lt;=" &amp;DATE(MID($AV$3, 15, 4), MONTH("1 " &amp; AY$6 &amp; " " &amp; MID($AV$3, 15, 4)) + 1, 0 ), 'Raw Data'!$AN:$AN,"&gt;" &amp;DATE(MID($AV$3, 15, 4), MONTH("1 " &amp; AY$6 &amp; " " &amp; MID($AV$3, 15, 4)), 0 ), 'Raw Data'!$H:$H, "Non*", 'Raw Data'!$P:$P,""&amp;'Raw Data'!$B$1,'Raw Data'!$D:$D,"&lt;&gt;*ithdr*",'Raw Data'!$D:$D,"&lt;&gt;*ancel*")</f>
        <v>0</v>
      </c>
      <c r="AZ49" s="40"/>
      <c r="BA49" s="40"/>
      <c r="BB49" s="52"/>
      <c r="BC49" s="125">
        <f>COUNTIFS('Raw Data'!$AN:$AN,"&lt;=" &amp;DATE(MID($AV$3, 15, 4), MONTH("1 " &amp; BC$6 &amp; " " &amp; MID($AV$3, 15, 4)) + 1, 0 ), 'Raw Data'!$AN:$AN,"&gt;" &amp;DATE(MID($AV$3, 15, 4), MONTH("1 " &amp; BC$6 &amp; " " &amp; MID($AV$3, 15, 4)), 0 ), 'Raw Data'!$H:$H, "Non*", 'Raw Data'!$O:$O,""&amp;'Raw Data'!$B$1,'Raw Data'!$D:$D,"&lt;&gt;*ithdr*",'Raw Data'!$D:$D,"&lt;&gt;*ancel*",'Raw Data'!$P:$P,"--")
+
COUNTIFS('Raw Data'!$AN:$AN,"&lt;=" &amp;DATE(MID($AV$3, 15, 4), MONTH("1 " &amp; BC$6 &amp; " " &amp; MID($AV$3, 15, 4)) + 1, 0 ), 'Raw Data'!$AN:$AN,"&gt;" &amp;DATE(MID($AV$3, 15, 4), MONTH("1 " &amp; BC$6 &amp; " " &amp; MID($AV$3, 15, 4)), 0 ), 'Raw Data'!$H:$H, "Non*", 'Raw Data'!$P:$P,""&amp;'Raw Data'!$B$1,'Raw Data'!$D:$D,"&lt;&gt;*ithdr*",'Raw Data'!$D:$D,"&lt;&gt;*ancel*")</f>
        <v>0</v>
      </c>
      <c r="BD49" s="40"/>
      <c r="BE49" s="40"/>
      <c r="BF49" s="45"/>
    </row>
    <row r="50" ht="12.75" customHeight="1">
      <c r="A50" s="110" t="s">
        <v>115</v>
      </c>
      <c r="B50" s="40"/>
      <c r="C50" s="40"/>
      <c r="D50" s="40"/>
      <c r="E50" s="40"/>
      <c r="F50" s="40"/>
      <c r="G50" s="40"/>
      <c r="H50" s="40"/>
      <c r="I50" s="40"/>
      <c r="J50" s="52"/>
      <c r="K50" s="122">
        <f>COUNTIFS('Raw Data'!$AN:$AN,"&lt;=" &amp;DATE(LEFT($AV$3, 4), MONTH("1 " &amp; K$6 &amp; " " &amp; LEFT($AV$3, 4)) + 1, 0 ), 'Raw Data'!$AN:$AN,"&gt;" &amp;DATE(LEFT($AV$3, 4), MONTH("1 " &amp; K$6 &amp; " " &amp; LEFT($AV$3, 4)), 0 ), 'Raw Data'!$H:$H, "Non*",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  'Raw Data'!$J:$J, "&lt;&gt;*upport",  'Raw Data'!$J:$J, "&lt;&gt;*ttendance", 'Raw Data'!$P:$P,""&amp;'Raw Data'!$B$1,'Raw Data'!$D:$D,"&lt;&gt;*ithdr*",'Raw Data'!$D:$D,"&lt;&gt;*ancel*")</f>
        <v>0</v>
      </c>
      <c r="L50" s="40"/>
      <c r="M50" s="40"/>
      <c r="N50" s="52"/>
      <c r="O50" s="122">
        <f>COUNTIFS('Raw Data'!$AN:$AN,"&lt;=" &amp;DATE(LEFT($AV$3, 4), MONTH("1 " &amp; O$6 &amp; " " &amp; LEFT($AV$3, 4)) + 1, 0 ), 'Raw Data'!$AN:$AN,"&gt;" &amp;DATE(LEFT($AV$3, 4), MONTH("1 " &amp; O$6 &amp; " " &amp; LEFT($AV$3, 4)), 0 ), 'Raw Data'!$H:$H, "Non*",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  'Raw Data'!$J:$J, "&lt;&gt;*upport",  'Raw Data'!$J:$J, "&lt;&gt;*ttendance", 'Raw Data'!$P:$P,""&amp;'Raw Data'!$B$1,'Raw Data'!$D:$D,"&lt;&gt;*ithdr*",'Raw Data'!$D:$D,"&lt;&gt;*ancel*")</f>
        <v>0</v>
      </c>
      <c r="P50" s="40"/>
      <c r="Q50" s="40"/>
      <c r="R50" s="52"/>
      <c r="S50" s="122">
        <f>COUNTIFS('Raw Data'!$AN:$AN,"&lt;=" &amp;DATE(LEFT($AV$3, 4), MONTH("1 " &amp; S$6 &amp; " " &amp; LEFT($AV$3, 4)) + 1, 0 ), 'Raw Data'!$AN:$AN,"&gt;" &amp;DATE(LEFT($AV$3, 4), MONTH("1 " &amp; S$6 &amp; " " &amp; LEFT($AV$3, 4)), 0 ), 'Raw Data'!$H:$H, "Non*",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  'Raw Data'!$J:$J, "&lt;&gt;*upport",  'Raw Data'!$J:$J, "&lt;&gt;*ttendance", 'Raw Data'!$P:$P,""&amp;'Raw Data'!$B$1,'Raw Data'!$D:$D,"&lt;&gt;*ithdr*",'Raw Data'!$D:$D,"&lt;&gt;*ancel*")</f>
        <v>0</v>
      </c>
      <c r="T50" s="40"/>
      <c r="U50" s="40"/>
      <c r="V50" s="52"/>
      <c r="W50" s="122">
        <f>COUNTIFS('Raw Data'!$AN:$AN,"&lt;=" &amp;DATE(LEFT($AV$3, 4), MONTH("1 " &amp; W$6 &amp; " " &amp; LEFT($AV$3, 4)) + 1, 0 ), 'Raw Data'!$AN:$AN,"&gt;" &amp;DATE(LEFT($AV$3, 4), MONTH("1 " &amp; W$6 &amp; " " &amp; LEFT($AV$3, 4)), 0 ), 'Raw Data'!$H:$H, "Non*",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  'Raw Data'!$J:$J, "&lt;&gt;*upport",  'Raw Data'!$J:$J, "&lt;&gt;*ttendance", 'Raw Data'!$P:$P,""&amp;'Raw Data'!$B$1,'Raw Data'!$D:$D,"&lt;&gt;*ithdr*",'Raw Data'!$D:$D,"&lt;&gt;*ancel*")</f>
        <v>0</v>
      </c>
      <c r="X50" s="40"/>
      <c r="Y50" s="40"/>
      <c r="Z50" s="52"/>
      <c r="AA50" s="122">
        <f>COUNTIFS('Raw Data'!$AN:$AN,"&lt;=" &amp;DATE(LEFT($AV$3, 4), MONTH("1 " &amp; AA$6 &amp; " " &amp; LEFT($AV$3, 4)) + 1, 0 ), 'Raw Data'!$AN:$AN,"&gt;" &amp;DATE(LEFT($AV$3, 4), MONTH("1 " &amp; AA$6 &amp; " " &amp; LEFT($AV$3, 4)), 0 ), 'Raw Data'!$H:$H, "Non*",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  'Raw Data'!$J:$J, "&lt;&gt;*upport",  'Raw Data'!$J:$J, "&lt;&gt;*ttendance", 'Raw Data'!$P:$P,""&amp;'Raw Data'!$B$1,'Raw Data'!$D:$D,"&lt;&gt;*ithdr*",'Raw Data'!$D:$D,"&lt;&gt;*ancel*")</f>
        <v>0</v>
      </c>
      <c r="AB50" s="40"/>
      <c r="AC50" s="40"/>
      <c r="AD50" s="52"/>
      <c r="AE50" s="122">
        <f>COUNTIFS('Raw Data'!$AN:$AN,"&lt;=" &amp;DATE(LEFT($AV$3, 4), MONTH("1 " &amp; AE$6 &amp; " " &amp; LEFT($AV$3, 4)) + 1, 0 ), 'Raw Data'!$AN:$AN,"&gt;" &amp;DATE(LEFT($AV$3, 4), MONTH("1 " &amp; AE$6 &amp; " " &amp; LEFT($AV$3, 4)), 0 ), 'Raw Data'!$H:$H, "Non*",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  'Raw Data'!$J:$J, "&lt;&gt;*upport",  'Raw Data'!$J:$J, "&lt;&gt;*ttendance", 'Raw Data'!$P:$P,""&amp;'Raw Data'!$B$1,'Raw Data'!$D:$D,"&lt;&gt;*ithdr*",'Raw Data'!$D:$D,"&lt;&gt;*ancel*")</f>
        <v>0</v>
      </c>
      <c r="AF50" s="40"/>
      <c r="AG50" s="40"/>
      <c r="AH50" s="52"/>
      <c r="AI50" s="122">
        <f>COUNTIFS('Raw Data'!$AN:$AN,"&lt;=" &amp;DATE(LEFT($AV$3, 4), MONTH("1 " &amp; AI$6 &amp; " " &amp; LEFT($AV$3, 4)) + 1, 0 ), 'Raw Data'!$AN:$AN,"&gt;" &amp;DATE(LEFT($AV$3, 4), MONTH("1 " &amp; AI$6 &amp; " " &amp; LEFT($AV$3, 4)), 0 ), 'Raw Data'!$H:$H, "Non*",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  'Raw Data'!$J:$J, "&lt;&gt;*upport",  'Raw Data'!$J:$J, "&lt;&gt;*ttendance", 'Raw Data'!$P:$P,""&amp;'Raw Data'!$B$1,'Raw Data'!$D:$D,"&lt;&gt;*ithdr*",'Raw Data'!$D:$D,"&lt;&gt;*ancel*")</f>
        <v>0</v>
      </c>
      <c r="AJ50" s="40"/>
      <c r="AK50" s="40"/>
      <c r="AL50" s="52"/>
      <c r="AM50" s="122">
        <f>COUNTIFS('Raw Data'!$AN:$AN,"&lt;=" &amp;DATE(LEFT($AV$3, 4), MONTH("1 " &amp; AM$6 &amp; " " &amp; LEFT($AV$3, 4)) + 1, 0 ), 'Raw Data'!$AN:$AN,"&gt;" &amp;DATE(LEFT($AV$3, 4), MONTH("1 " &amp; AM$6 &amp; " " &amp; LEFT($AV$3, 4)), 0 ), 'Raw Data'!$H:$H, "Non*",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  'Raw Data'!$J:$J, "&lt;&gt;*upport",  'Raw Data'!$J:$J, "&lt;&gt;*ttendance", 'Raw Data'!$P:$P,""&amp;'Raw Data'!$B$1,'Raw Data'!$D:$D,"&lt;&gt;*ithdr*",'Raw Data'!$D:$D,"&lt;&gt;*ancel*")</f>
        <v>0</v>
      </c>
      <c r="AN50" s="40"/>
      <c r="AO50" s="40"/>
      <c r="AP50" s="52"/>
      <c r="AQ50" s="122">
        <f>COUNTIFS('Raw Data'!$AN:$AN,"&lt;=" &amp;DATE(LEFT($AV$3, 4), MONTH("1 " &amp; AQ$6 &amp; " " &amp; LEFT($AV$3, 4)) + 1, 0 ), 'Raw Data'!$AN:$AN,"&gt;" &amp;DATE(LEFT($AV$3, 4), MONTH("1 " &amp; AQ$6 &amp; " " &amp; LEFT($AV$3, 4)), 0 ), 'Raw Data'!$H:$H, "Non*",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  'Raw Data'!$J:$J, "&lt;&gt;*upport",  'Raw Data'!$J:$J, "&lt;&gt;*ttendance", 'Raw Data'!$P:$P,""&amp;'Raw Data'!$B$1,'Raw Data'!$D:$D,"&lt;&gt;*ithdr*",'Raw Data'!$D:$D,"&lt;&gt;*ancel*")</f>
        <v>0</v>
      </c>
      <c r="AR50" s="40"/>
      <c r="AS50" s="40"/>
      <c r="AT50" s="52"/>
      <c r="AU50" s="122">
        <f>COUNTIFS('Raw Data'!$AN:$AN,"&lt;=" &amp;DATE(MID($AV$3, 15, 4), MONTH("1 " &amp; AU$6 &amp; " " &amp; MID($AV$3, 15, 4)) + 1, 0 ), 'Raw Data'!$AN:$AN,"&gt;" &amp;DATE(MID($AV$3, 15, 4), MONTH("1 " &amp; AU$6 &amp; " " &amp; MID($AV$3, 15, 4)), 0 ), 'Raw Data'!$H:$H, "Non*",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  'Raw Data'!$J:$J, "&lt;&gt;*upport",  'Raw Data'!$J:$J, "&lt;&gt;*ttendance", 'Raw Data'!$P:$P,""&amp;'Raw Data'!$B$1,'Raw Data'!$D:$D,"&lt;&gt;*ithdr*",'Raw Data'!$D:$D,"&lt;&gt;*ancel*")</f>
        <v>0</v>
      </c>
      <c r="AV50" s="40"/>
      <c r="AW50" s="40"/>
      <c r="AX50" s="52"/>
      <c r="AY50" s="122">
        <f>COUNTIFS('Raw Data'!$AN:$AN,"&lt;=" &amp;DATE(MID($AV$3, 15, 4), MONTH("1 " &amp; AY$6 &amp; " " &amp; MID($AV$3, 15, 4)) + 1, 0 ), 'Raw Data'!$AN:$AN,"&gt;" &amp;DATE(MID($AV$3, 15, 4), MONTH("1 " &amp; AY$6 &amp; " " &amp; MID($AV$3, 15, 4)), 0 ), 'Raw Data'!$H:$H, "Non*",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  'Raw Data'!$J:$J, "&lt;&gt;*upport",  'Raw Data'!$J:$J, "&lt;&gt;*ttendance", 'Raw Data'!$P:$P,""&amp;'Raw Data'!$B$1,'Raw Data'!$D:$D,"&lt;&gt;*ithdr*",'Raw Data'!$D:$D,"&lt;&gt;*ancel*")</f>
        <v>0</v>
      </c>
      <c r="AZ50" s="40"/>
      <c r="BA50" s="40"/>
      <c r="BB50" s="52"/>
      <c r="BC50" s="122">
        <f>COUNTIFS('Raw Data'!$AN:$AN,"&lt;=" &amp;DATE(MID($AV$3, 15, 4), MONTH("1 " &amp; BC$6 &amp; " " &amp; MID($AV$3, 15, 4)) + 1, 0 ), 'Raw Data'!$AN:$AN,"&gt;" &amp;DATE(MID($AV$3, 15, 4), MONTH("1 " &amp; BC$6 &amp; " " &amp; MID($AV$3, 15, 4)), 0 ), 'Raw Data'!$H:$H, "Non*",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  'Raw Data'!$J:$J, "&lt;&gt;*upport",  'Raw Data'!$J:$J, "&lt;&gt;*ttendance", 'Raw Data'!$P:$P,""&amp;'Raw Data'!$B$1,'Raw Data'!$D:$D,"&lt;&gt;*ithdr*",'Raw Data'!$D:$D,"&lt;&gt;*ancel*")</f>
        <v>0</v>
      </c>
      <c r="BD50" s="40"/>
      <c r="BE50" s="40"/>
      <c r="BF50" s="45"/>
    </row>
    <row r="51" ht="12.75" customHeight="1">
      <c r="A51" s="110" t="s">
        <v>118</v>
      </c>
      <c r="B51" s="40"/>
      <c r="C51" s="40"/>
      <c r="D51" s="40"/>
      <c r="E51" s="40"/>
      <c r="F51" s="40"/>
      <c r="G51" s="40"/>
      <c r="H51" s="40"/>
      <c r="I51" s="40"/>
      <c r="J51" s="52"/>
      <c r="K51" s="122">
        <f>COUNTIFS('Raw Data'!$AN:$AN,"&lt;=" &amp;DATE(LEFT($AV$3, 4), MONTH("1 " &amp; K$6 &amp; " " &amp; LEFT($AV$3, 4)) + 1, 0 ), 'Raw Data'!$AN:$AN,"&gt;" &amp;DATE(LEFT($AV$3, 4), MONTH("1 " &amp; K$6 &amp; " " &amp; LEFT($AV$3, 4)), 0 ), 'Raw Data'!$H:$H, "Non-Earning - Gov*", 'Raw Data'!$O:$O,""&amp;'Raw Data'!$B$1,'Raw Data'!$D:$D,"&lt;&gt;*ithdr*",'Raw Data'!$D:$D,"&lt;&gt;*ancel*",'Raw Data'!$P:$P,"--")
+
COUNTIFS('Raw Data'!$AN:$AN,"&lt;=" &amp;DATE(LEFT($AV$3, 4), MONTH("1 " &amp; K$6 &amp; " " &amp; LEFT($AV$3, 4)) + 1, 0 ), 'Raw Data'!$AN:$AN,"&gt;" &amp;DATE(LEFT($AV$3, 4), MONTH("1 " &amp; K$6 &amp; " " &amp; LEFT($AV$3, 4)), 0 ), 'Raw Data'!$H:$H, "Non-Earning - Gov*", 'Raw Data'!$P:$P,""&amp;'Raw Data'!$B$1,'Raw Data'!$D:$D,"&lt;&gt;*ithdr*",'Raw Data'!$D:$D,"&lt;&gt;*ancel*")</f>
        <v>0</v>
      </c>
      <c r="L51" s="40"/>
      <c r="M51" s="40"/>
      <c r="N51" s="52"/>
      <c r="O51" s="122">
        <f>COUNTIFS('Raw Data'!$AN:$AN,"&lt;=" &amp;DATE(LEFT($AV$3, 4), MONTH("1 " &amp; O$6 &amp; " " &amp; LEFT($AV$3, 4)) + 1, 0 ), 'Raw Data'!$AN:$AN,"&gt;" &amp;DATE(LEFT($AV$3, 4), MONTH("1 " &amp; O$6 &amp; " " &amp; LEFT($AV$3, 4)), 0 ), 'Raw Data'!$H:$H, "Non-Earning - Gov*", 'Raw Data'!$O:$O,""&amp;'Raw Data'!$B$1,'Raw Data'!$D:$D,"&lt;&gt;*ithdr*",'Raw Data'!$D:$D,"&lt;&gt;*ancel*",'Raw Data'!$P:$P,"--")
+
COUNTIFS('Raw Data'!$AN:$AN,"&lt;=" &amp;DATE(LEFT($AV$3, 4), MONTH("1 " &amp; O$6 &amp; " " &amp; LEFT($AV$3, 4)) + 1, 0 ), 'Raw Data'!$AN:$AN,"&gt;" &amp;DATE(LEFT($AV$3, 4), MONTH("1 " &amp; O$6 &amp; " " &amp; LEFT($AV$3, 4)), 0 ), 'Raw Data'!$H:$H, "Non-Earning - Gov*", 'Raw Data'!$P:$P,""&amp;'Raw Data'!$B$1,'Raw Data'!$D:$D,"&lt;&gt;*ithdr*",'Raw Data'!$D:$D,"&lt;&gt;*ancel*")</f>
        <v>0</v>
      </c>
      <c r="P51" s="40"/>
      <c r="Q51" s="40"/>
      <c r="R51" s="52"/>
      <c r="S51" s="122">
        <f>COUNTIFS('Raw Data'!$AN:$AN,"&lt;=" &amp;DATE(LEFT($AV$3, 4), MONTH("1 " &amp; S$6 &amp; " " &amp; LEFT($AV$3, 4)) + 1, 0 ), 'Raw Data'!$AN:$AN,"&gt;" &amp;DATE(LEFT($AV$3, 4), MONTH("1 " &amp; S$6 &amp; " " &amp; LEFT($AV$3, 4)), 0 ), 'Raw Data'!$H:$H, "Non-Earning - Gov*", 'Raw Data'!$O:$O,""&amp;'Raw Data'!$B$1,'Raw Data'!$D:$D,"&lt;&gt;*ithdr*",'Raw Data'!$D:$D,"&lt;&gt;*ancel*",'Raw Data'!$P:$P,"--")
+
COUNTIFS('Raw Data'!$AN:$AN,"&lt;=" &amp;DATE(LEFT($AV$3, 4), MONTH("1 " &amp; S$6 &amp; " " &amp; LEFT($AV$3, 4)) + 1, 0 ), 'Raw Data'!$AN:$AN,"&gt;" &amp;DATE(LEFT($AV$3, 4), MONTH("1 " &amp; S$6 &amp; " " &amp; LEFT($AV$3, 4)), 0 ), 'Raw Data'!$H:$H, "Non-Earning - Gov*", 'Raw Data'!$P:$P,""&amp;'Raw Data'!$B$1,'Raw Data'!$D:$D,"&lt;&gt;*ithdr*",'Raw Data'!$D:$D,"&lt;&gt;*ancel*")</f>
        <v>0</v>
      </c>
      <c r="T51" s="40"/>
      <c r="U51" s="40"/>
      <c r="V51" s="52"/>
      <c r="W51" s="122">
        <f>COUNTIFS('Raw Data'!$AN:$AN,"&lt;=" &amp;DATE(LEFT($AV$3, 4), MONTH("1 " &amp; W$6 &amp; " " &amp; LEFT($AV$3, 4)) + 1, 0 ), 'Raw Data'!$AN:$AN,"&gt;" &amp;DATE(LEFT($AV$3, 4), MONTH("1 " &amp; W$6 &amp; " " &amp; LEFT($AV$3, 4)), 0 ), 'Raw Data'!$H:$H, "Non-Earning - Gov*", 'Raw Data'!$O:$O,""&amp;'Raw Data'!$B$1,'Raw Data'!$D:$D,"&lt;&gt;*ithdr*",'Raw Data'!$D:$D,"&lt;&gt;*ancel*",'Raw Data'!$P:$P,"--")
+
COUNTIFS('Raw Data'!$AN:$AN,"&lt;=" &amp;DATE(LEFT($AV$3, 4), MONTH("1 " &amp; W$6 &amp; " " &amp; LEFT($AV$3, 4)) + 1, 0 ), 'Raw Data'!$AN:$AN,"&gt;" &amp;DATE(LEFT($AV$3, 4), MONTH("1 " &amp; W$6 &amp; " " &amp; LEFT($AV$3, 4)), 0 ), 'Raw Data'!$H:$H, "Non-Earning - Gov*", 'Raw Data'!$P:$P,""&amp;'Raw Data'!$B$1,'Raw Data'!$D:$D,"&lt;&gt;*ithdr*",'Raw Data'!$D:$D,"&lt;&gt;*ancel*")</f>
        <v>0</v>
      </c>
      <c r="X51" s="40"/>
      <c r="Y51" s="40"/>
      <c r="Z51" s="52"/>
      <c r="AA51" s="122">
        <f>COUNTIFS('Raw Data'!$AN:$AN,"&lt;=" &amp;DATE(LEFT($AV$3, 4), MONTH("1 " &amp; AA$6 &amp; " " &amp; LEFT($AV$3, 4)) + 1, 0 ), 'Raw Data'!$AN:$AN,"&gt;" &amp;DATE(LEFT($AV$3, 4), MONTH("1 " &amp; AA$6 &amp; " " &amp; LEFT($AV$3, 4)), 0 ), 'Raw Data'!$H:$H, "Non-Earning - Gov*", 'Raw Data'!$O:$O,""&amp;'Raw Data'!$B$1,'Raw Data'!$D:$D,"&lt;&gt;*ithdr*",'Raw Data'!$D:$D,"&lt;&gt;*ancel*",'Raw Data'!$P:$P,"--")
+
COUNTIFS('Raw Data'!$AN:$AN,"&lt;=" &amp;DATE(LEFT($AV$3, 4), MONTH("1 " &amp; AA$6 &amp; " " &amp; LEFT($AV$3, 4)) + 1, 0 ), 'Raw Data'!$AN:$AN,"&gt;" &amp;DATE(LEFT($AV$3, 4), MONTH("1 " &amp; AA$6 &amp; " " &amp; LEFT($AV$3, 4)), 0 ), 'Raw Data'!$H:$H, "Non-Earning - Gov*", 'Raw Data'!$P:$P,""&amp;'Raw Data'!$B$1,'Raw Data'!$D:$D,"&lt;&gt;*ithdr*",'Raw Data'!$D:$D,"&lt;&gt;*ancel*")</f>
        <v>0</v>
      </c>
      <c r="AB51" s="40"/>
      <c r="AC51" s="40"/>
      <c r="AD51" s="52"/>
      <c r="AE51" s="122">
        <f>COUNTIFS('Raw Data'!$AN:$AN,"&lt;=" &amp;DATE(LEFT($AV$3, 4), MONTH("1 " &amp; AE$6 &amp; " " &amp; LEFT($AV$3, 4)) + 1, 0 ), 'Raw Data'!$AN:$AN,"&gt;" &amp;DATE(LEFT($AV$3, 4), MONTH("1 " &amp; AE$6 &amp; " " &amp; LEFT($AV$3, 4)), 0 ), 'Raw Data'!$H:$H, "Non-Earning - Gov*", 'Raw Data'!$O:$O,""&amp;'Raw Data'!$B$1,'Raw Data'!$D:$D,"&lt;&gt;*ithdr*",'Raw Data'!$D:$D,"&lt;&gt;*ancel*",'Raw Data'!$P:$P,"--")
+
COUNTIFS('Raw Data'!$AN:$AN,"&lt;=" &amp;DATE(LEFT($AV$3, 4), MONTH("1 " &amp; AE$6 &amp; " " &amp; LEFT($AV$3, 4)) + 1, 0 ), 'Raw Data'!$AN:$AN,"&gt;" &amp;DATE(LEFT($AV$3, 4), MONTH("1 " &amp; AE$6 &amp; " " &amp; LEFT($AV$3, 4)), 0 ), 'Raw Data'!$H:$H, "Non-Earning - Gov*", 'Raw Data'!$P:$P,""&amp;'Raw Data'!$B$1,'Raw Data'!$D:$D,"&lt;&gt;*ithdr*",'Raw Data'!$D:$D,"&lt;&gt;*ancel*")</f>
        <v>0</v>
      </c>
      <c r="AF51" s="40"/>
      <c r="AG51" s="40"/>
      <c r="AH51" s="52"/>
      <c r="AI51" s="122">
        <f>COUNTIFS('Raw Data'!$AN:$AN,"&lt;=" &amp;DATE(LEFT($AV$3, 4), MONTH("1 " &amp; AI$6 &amp; " " &amp; LEFT($AV$3, 4)) + 1, 0 ), 'Raw Data'!$AN:$AN,"&gt;" &amp;DATE(LEFT($AV$3, 4), MONTH("1 " &amp; AI$6 &amp; " " &amp; LEFT($AV$3, 4)), 0 ), 'Raw Data'!$H:$H, "Non-Earning - Gov*", 'Raw Data'!$O:$O,""&amp;'Raw Data'!$B$1,'Raw Data'!$D:$D,"&lt;&gt;*ithdr*",'Raw Data'!$D:$D,"&lt;&gt;*ancel*",'Raw Data'!$P:$P,"--")
+
COUNTIFS('Raw Data'!$AN:$AN,"&lt;=" &amp;DATE(LEFT($AV$3, 4), MONTH("1 " &amp; AI$6 &amp; " " &amp; LEFT($AV$3, 4)) + 1, 0 ), 'Raw Data'!$AN:$AN,"&gt;" &amp;DATE(LEFT($AV$3, 4), MONTH("1 " &amp; AI$6 &amp; " " &amp; LEFT($AV$3, 4)), 0 ), 'Raw Data'!$H:$H, "Non-Earning - Gov*", 'Raw Data'!$P:$P,""&amp;'Raw Data'!$B$1,'Raw Data'!$D:$D,"&lt;&gt;*ithdr*",'Raw Data'!$D:$D,"&lt;&gt;*ancel*")</f>
        <v>0</v>
      </c>
      <c r="AJ51" s="40"/>
      <c r="AK51" s="40"/>
      <c r="AL51" s="52"/>
      <c r="AM51" s="122">
        <f>COUNTIFS('Raw Data'!$AN:$AN,"&lt;=" &amp;DATE(LEFT($AV$3, 4), MONTH("1 " &amp; AM$6 &amp; " " &amp; LEFT($AV$3, 4)) + 1, 0 ), 'Raw Data'!$AN:$AN,"&gt;" &amp;DATE(LEFT($AV$3, 4), MONTH("1 " &amp; AM$6 &amp; " " &amp; LEFT($AV$3, 4)), 0 ), 'Raw Data'!$H:$H, "Non-Earning - Gov*", 'Raw Data'!$O:$O,""&amp;'Raw Data'!$B$1,'Raw Data'!$D:$D,"&lt;&gt;*ithdr*",'Raw Data'!$D:$D,"&lt;&gt;*ancel*",'Raw Data'!$P:$P,"--")
+
COUNTIFS('Raw Data'!$AN:$AN,"&lt;=" &amp;DATE(LEFT($AV$3, 4), MONTH("1 " &amp; AM$6 &amp; " " &amp; LEFT($AV$3, 4)) + 1, 0 ), 'Raw Data'!$AN:$AN,"&gt;" &amp;DATE(LEFT($AV$3, 4), MONTH("1 " &amp; AM$6 &amp; " " &amp; LEFT($AV$3, 4)), 0 ), 'Raw Data'!$H:$H, "Non-Earning - Gov*", 'Raw Data'!$P:$P,""&amp;'Raw Data'!$B$1,'Raw Data'!$D:$D,"&lt;&gt;*ithdr*",'Raw Data'!$D:$D,"&lt;&gt;*ancel*")</f>
        <v>0</v>
      </c>
      <c r="AN51" s="40"/>
      <c r="AO51" s="40"/>
      <c r="AP51" s="52"/>
      <c r="AQ51" s="122">
        <f>COUNTIFS('Raw Data'!$AN:$AN,"&lt;=" &amp;DATE(LEFT($AV$3, 4), MONTH("1 " &amp; AQ$6 &amp; " " &amp; LEFT($AV$3, 4)) + 1, 0 ), 'Raw Data'!$AN:$AN,"&gt;" &amp;DATE(LEFT($AV$3, 4), MONTH("1 " &amp; AQ$6 &amp; " " &amp; LEFT($AV$3, 4)), 0 ), 'Raw Data'!$H:$H, "Non-Earning - Gov*", 'Raw Data'!$O:$O,""&amp;'Raw Data'!$B$1,'Raw Data'!$D:$D,"&lt;&gt;*ithdr*",'Raw Data'!$D:$D,"&lt;&gt;*ancel*",'Raw Data'!$P:$P,"--")
+
COUNTIFS('Raw Data'!$AN:$AN,"&lt;=" &amp;DATE(LEFT($AV$3, 4), MONTH("1 " &amp; AQ$6 &amp; " " &amp; LEFT($AV$3, 4)) + 1, 0 ), 'Raw Data'!$AN:$AN,"&gt;" &amp;DATE(LEFT($AV$3, 4), MONTH("1 " &amp; AQ$6 &amp; " " &amp; LEFT($AV$3, 4)), 0 ), 'Raw Data'!$H:$H, "Non-Earning - Gov*", 'Raw Data'!$P:$P,""&amp;'Raw Data'!$B$1,'Raw Data'!$D:$D,"&lt;&gt;*ithdr*",'Raw Data'!$D:$D,"&lt;&gt;*ancel*")</f>
        <v>0</v>
      </c>
      <c r="AR51" s="40"/>
      <c r="AS51" s="40"/>
      <c r="AT51" s="52"/>
      <c r="AU51" s="122">
        <f>COUNTIFS('Raw Data'!$AN:$AN,"&lt;=" &amp;DATE(MID($AV$3, 15, 4), MONTH("1 " &amp; AU$6 &amp; " " &amp; MID($AV$3, 15, 4)) + 1, 0 ), 'Raw Data'!$AN:$AN,"&gt;" &amp;DATE(MID($AV$3, 15, 4), MONTH("1 " &amp; AU$6 &amp; " " &amp; MID($AV$3, 15, 4)), 0 ), 'Raw Data'!$H:$H, "Non-Earning - Gov*", 'Raw Data'!$O:$O,""&amp;'Raw Data'!$B$1,'Raw Data'!$D:$D,"&lt;&gt;*ithdr*",'Raw Data'!$D:$D,"&lt;&gt;*ancel*",'Raw Data'!$P:$P,"--")
+
COUNTIFS('Raw Data'!$AN:$AN,"&lt;=" &amp;DATE(MID($AV$3, 15, 4), MONTH("1 " &amp; AU$6 &amp; " " &amp; MID($AV$3, 15, 4)) + 1, 0 ), 'Raw Data'!$AN:$AN,"&gt;" &amp;DATE(MID($AV$3, 15, 4), MONTH("1 " &amp; AU$6 &amp; " " &amp; MID($AV$3, 15, 4)), 0 ), 'Raw Data'!$H:$H, "Non-Earning - Gov*", 'Raw Data'!$P:$P,""&amp;'Raw Data'!$B$1,'Raw Data'!$D:$D,"&lt;&gt;*ithdr*",'Raw Data'!$D:$D,"&lt;&gt;*ancel*")</f>
        <v>0</v>
      </c>
      <c r="AV51" s="40"/>
      <c r="AW51" s="40"/>
      <c r="AX51" s="52"/>
      <c r="AY51" s="122">
        <f>COUNTIFS('Raw Data'!$AN:$AN,"&lt;=" &amp;DATE(MID($AV$3, 15, 4), MONTH("1 " &amp; AY$6 &amp; " " &amp; MID($AV$3, 15, 4)) + 1, 0 ), 'Raw Data'!$AN:$AN,"&gt;" &amp;DATE(MID($AV$3, 15, 4), MONTH("1 " &amp; AY$6 &amp; " " &amp; MID($AV$3, 15, 4)), 0 ), 'Raw Data'!$H:$H, "Non-Earning - Gov*", 'Raw Data'!$O:$O,""&amp;'Raw Data'!$B$1,'Raw Data'!$D:$D,"&lt;&gt;*ithdr*",'Raw Data'!$D:$D,"&lt;&gt;*ancel*",'Raw Data'!$P:$P,"--")
+
COUNTIFS('Raw Data'!$AN:$AN,"&lt;=" &amp;DATE(MID($AV$3, 15, 4), MONTH("1 " &amp; AY$6 &amp; " " &amp; MID($AV$3, 15, 4)) + 1, 0 ), 'Raw Data'!$AN:$AN,"&gt;" &amp;DATE(MID($AV$3, 15, 4), MONTH("1 " &amp; AY$6 &amp; " " &amp; MID($AV$3, 15, 4)), 0 ), 'Raw Data'!$H:$H, "Non-Earning - Gov*", 'Raw Data'!$P:$P,""&amp;'Raw Data'!$B$1,'Raw Data'!$D:$D,"&lt;&gt;*ithdr*",'Raw Data'!$D:$D,"&lt;&gt;*ancel*")</f>
        <v>0</v>
      </c>
      <c r="AZ51" s="40"/>
      <c r="BA51" s="40"/>
      <c r="BB51" s="52"/>
      <c r="BC51" s="122">
        <f>COUNTIFS('Raw Data'!$AN:$AN,"&lt;=" &amp;DATE(MID($AV$3, 15, 4), MONTH("1 " &amp; BC$6 &amp; " " &amp; MID($AV$3, 15, 4)) + 1, 0 ), 'Raw Data'!$AN:$AN,"&gt;" &amp;DATE(MID($AV$3, 15, 4), MONTH("1 " &amp; BC$6 &amp; " " &amp; MID($AV$3, 15, 4)), 0 ), 'Raw Data'!$H:$H, "Non-Earning - Gov*", 'Raw Data'!$O:$O,""&amp;'Raw Data'!$B$1,'Raw Data'!$D:$D,"&lt;&gt;*ithdr*",'Raw Data'!$D:$D,"&lt;&gt;*ancel*",'Raw Data'!$P:$P,"--")
+
COUNTIFS('Raw Data'!$AN:$AN,"&lt;=" &amp;DATE(MID($AV$3, 15, 4), MONTH("1 " &amp; BC$6 &amp; " " &amp; MID($AV$3, 15, 4)) + 1, 0 ), 'Raw Data'!$AN:$AN,"&gt;" &amp;DATE(MID($AV$3, 15, 4), MONTH("1 " &amp; BC$6 &amp; " " &amp; MID($AV$3, 15, 4)), 0 ), 'Raw Data'!$H:$H, "Non-Earning - Gov*", 'Raw Data'!$P:$P,""&amp;'Raw Data'!$B$1,'Raw Data'!$D:$D,"&lt;&gt;*ithdr*",'Raw Data'!$D:$D,"&lt;&gt;*ancel*")</f>
        <v>0</v>
      </c>
      <c r="BD51" s="40"/>
      <c r="BE51" s="40"/>
      <c r="BF51" s="45"/>
    </row>
    <row r="52" ht="12.75" customHeight="1">
      <c r="A52" s="110" t="s">
        <v>120</v>
      </c>
      <c r="B52" s="40"/>
      <c r="C52" s="40"/>
      <c r="D52" s="40"/>
      <c r="E52" s="40"/>
      <c r="F52" s="40"/>
      <c r="G52" s="40"/>
      <c r="H52" s="40"/>
      <c r="I52" s="40"/>
      <c r="J52" s="52"/>
      <c r="K52" s="122">
        <f>COUNTIFS('Raw Data'!$AN:$AN,"&lt;=" &amp;DATE(LEFT($AV$3, 4), MONTH("1 " &amp; K$6 &amp; " " &amp; LEFT($AV$3, 4)) + 1, 0 ), 'Raw Data'!$AN:$AN,"&gt;" &amp;DATE(LEFT($AV$3, 4), MONTH("1 " &amp; K$6 &amp; " " &amp; LEFT($AV$3, 4)), 0 ), 'Raw Data'!$H:$H, "Non-Earning - Internal Client*", 'Raw Data'!$O:$O,""&amp;'Raw Data'!$B$1,'Raw Data'!$D:$D,"&lt;&gt;*ithdr*",'Raw Data'!$D:$D,"&lt;&gt;*ancel*",'Raw Data'!$P:$P,"--")
+
COUNTIFS('Raw Data'!$AN:$AN,"&lt;=" &amp;DATE(LEFT($AV$3, 4), MONTH("1 " &amp; K$6 &amp; " " &amp; LEFT($AV$3, 4)) + 1, 0 ), 'Raw Data'!$AN:$AN,"&gt;" &amp;DATE(LEFT($AV$3, 4), MONTH("1 " &amp; K$6 &amp; " " &amp; LEFT($AV$3, 4)), 0 ), 'Raw Data'!$H:$H, "Non-Earning - Internal Client*", 'Raw Data'!$P:$P,""&amp;'Raw Data'!$B$1,'Raw Data'!$D:$D,"&lt;&gt;*ithdr*",'Raw Data'!$D:$D,"&lt;&gt;*ancel*")</f>
        <v>0</v>
      </c>
      <c r="L52" s="40"/>
      <c r="M52" s="40"/>
      <c r="N52" s="52"/>
      <c r="O52" s="122">
        <f>COUNTIFS('Raw Data'!$AN:$AN,"&lt;=" &amp;DATE(LEFT($AV$3, 4), MONTH("1 " &amp; O$6 &amp; " " &amp; LEFT($AV$3, 4)) + 1, 0 ), 'Raw Data'!$AN:$AN,"&gt;" &amp;DATE(LEFT($AV$3, 4), MONTH("1 " &amp; O$6 &amp; " " &amp; LEFT($AV$3, 4)), 0 ), 'Raw Data'!$H:$H, "Non-Earning - Internal Client*", 'Raw Data'!$O:$O,""&amp;'Raw Data'!$B$1,'Raw Data'!$D:$D,"&lt;&gt;*ithdr*",'Raw Data'!$D:$D,"&lt;&gt;*ancel*",'Raw Data'!$P:$P,"--")
+
COUNTIFS('Raw Data'!$AN:$AN,"&lt;=" &amp;DATE(LEFT($AV$3, 4), MONTH("1 " &amp; O$6 &amp; " " &amp; LEFT($AV$3, 4)) + 1, 0 ), 'Raw Data'!$AN:$AN,"&gt;" &amp;DATE(LEFT($AV$3, 4), MONTH("1 " &amp; O$6 &amp; " " &amp; LEFT($AV$3, 4)), 0 ), 'Raw Data'!$H:$H, "Non-Earning - Internal Client*", 'Raw Data'!$P:$P,""&amp;'Raw Data'!$B$1,'Raw Data'!$D:$D,"&lt;&gt;*ithdr*",'Raw Data'!$D:$D,"&lt;&gt;*ancel*")</f>
        <v>0</v>
      </c>
      <c r="P52" s="40"/>
      <c r="Q52" s="40"/>
      <c r="R52" s="52"/>
      <c r="S52" s="122">
        <f>COUNTIFS('Raw Data'!$AN:$AN,"&lt;=" &amp;DATE(LEFT($AV$3, 4), MONTH("1 " &amp; S$6 &amp; " " &amp; LEFT($AV$3, 4)) + 1, 0 ), 'Raw Data'!$AN:$AN,"&gt;" &amp;DATE(LEFT($AV$3, 4), MONTH("1 " &amp; S$6 &amp; " " &amp; LEFT($AV$3, 4)), 0 ), 'Raw Data'!$H:$H, "Non-Earning - Internal Client*", 'Raw Data'!$O:$O,""&amp;'Raw Data'!$B$1,'Raw Data'!$D:$D,"&lt;&gt;*ithdr*",'Raw Data'!$D:$D,"&lt;&gt;*ancel*",'Raw Data'!$P:$P,"--")
+
COUNTIFS('Raw Data'!$AN:$AN,"&lt;=" &amp;DATE(LEFT($AV$3, 4), MONTH("1 " &amp; S$6 &amp; " " &amp; LEFT($AV$3, 4)) + 1, 0 ), 'Raw Data'!$AN:$AN,"&gt;" &amp;DATE(LEFT($AV$3, 4), MONTH("1 " &amp; S$6 &amp; " " &amp; LEFT($AV$3, 4)), 0 ), 'Raw Data'!$H:$H, "Non-Earning - Internal Client*", 'Raw Data'!$P:$P,""&amp;'Raw Data'!$B$1,'Raw Data'!$D:$D,"&lt;&gt;*ithdr*",'Raw Data'!$D:$D,"&lt;&gt;*ancel*")</f>
        <v>0</v>
      </c>
      <c r="T52" s="40"/>
      <c r="U52" s="40"/>
      <c r="V52" s="52"/>
      <c r="W52" s="122">
        <f>COUNTIFS('Raw Data'!$AN:$AN,"&lt;=" &amp;DATE(LEFT($AV$3, 4), MONTH("1 " &amp; W$6 &amp; " " &amp; LEFT($AV$3, 4)) + 1, 0 ), 'Raw Data'!$AN:$AN,"&gt;" &amp;DATE(LEFT($AV$3, 4), MONTH("1 " &amp; W$6 &amp; " " &amp; LEFT($AV$3, 4)), 0 ), 'Raw Data'!$H:$H, "Non-Earning - Internal Client*", 'Raw Data'!$O:$O,""&amp;'Raw Data'!$B$1,'Raw Data'!$D:$D,"&lt;&gt;*ithdr*",'Raw Data'!$D:$D,"&lt;&gt;*ancel*",'Raw Data'!$P:$P,"--")
+
COUNTIFS('Raw Data'!$AN:$AN,"&lt;=" &amp;DATE(LEFT($AV$3, 4), MONTH("1 " &amp; W$6 &amp; " " &amp; LEFT($AV$3, 4)) + 1, 0 ), 'Raw Data'!$AN:$AN,"&gt;" &amp;DATE(LEFT($AV$3, 4), MONTH("1 " &amp; W$6 &amp; " " &amp; LEFT($AV$3, 4)), 0 ), 'Raw Data'!$H:$H, "Non-Earning - Internal Client*", 'Raw Data'!$P:$P,""&amp;'Raw Data'!$B$1,'Raw Data'!$D:$D,"&lt;&gt;*ithdr*",'Raw Data'!$D:$D,"&lt;&gt;*ancel*")</f>
        <v>0</v>
      </c>
      <c r="X52" s="40"/>
      <c r="Y52" s="40"/>
      <c r="Z52" s="52"/>
      <c r="AA52" s="122">
        <f>COUNTIFS('Raw Data'!$AN:$AN,"&lt;=" &amp;DATE(LEFT($AV$3, 4), MONTH("1 " &amp; AA$6 &amp; " " &amp; LEFT($AV$3, 4)) + 1, 0 ), 'Raw Data'!$AN:$AN,"&gt;" &amp;DATE(LEFT($AV$3, 4), MONTH("1 " &amp; AA$6 &amp; " " &amp; LEFT($AV$3, 4)), 0 ), 'Raw Data'!$H:$H, "Non-Earning - Internal Client*", 'Raw Data'!$O:$O,""&amp;'Raw Data'!$B$1,'Raw Data'!$D:$D,"&lt;&gt;*ithdr*",'Raw Data'!$D:$D,"&lt;&gt;*ancel*",'Raw Data'!$P:$P,"--")
+
COUNTIFS('Raw Data'!$AN:$AN,"&lt;=" &amp;DATE(LEFT($AV$3, 4), MONTH("1 " &amp; AA$6 &amp; " " &amp; LEFT($AV$3, 4)) + 1, 0 ), 'Raw Data'!$AN:$AN,"&gt;" &amp;DATE(LEFT($AV$3, 4), MONTH("1 " &amp; AA$6 &amp; " " &amp; LEFT($AV$3, 4)), 0 ), 'Raw Data'!$H:$H, "Non-Earning - Internal Client*", 'Raw Data'!$P:$P,""&amp;'Raw Data'!$B$1,'Raw Data'!$D:$D,"&lt;&gt;*ithdr*",'Raw Data'!$D:$D,"&lt;&gt;*ancel*")</f>
        <v>0</v>
      </c>
      <c r="AB52" s="40"/>
      <c r="AC52" s="40"/>
      <c r="AD52" s="52"/>
      <c r="AE52" s="122">
        <f>COUNTIFS('Raw Data'!$AN:$AN,"&lt;=" &amp;DATE(LEFT($AV$3, 4), MONTH("1 " &amp; AE$6 &amp; " " &amp; LEFT($AV$3, 4)) + 1, 0 ), 'Raw Data'!$AN:$AN,"&gt;" &amp;DATE(LEFT($AV$3, 4), MONTH("1 " &amp; AE$6 &amp; " " &amp; LEFT($AV$3, 4)), 0 ), 'Raw Data'!$H:$H, "Non-Earning - Internal Client*", 'Raw Data'!$O:$O,""&amp;'Raw Data'!$B$1,'Raw Data'!$D:$D,"&lt;&gt;*ithdr*",'Raw Data'!$D:$D,"&lt;&gt;*ancel*",'Raw Data'!$P:$P,"--")
+
COUNTIFS('Raw Data'!$AN:$AN,"&lt;=" &amp;DATE(LEFT($AV$3, 4), MONTH("1 " &amp; AE$6 &amp; " " &amp; LEFT($AV$3, 4)) + 1, 0 ), 'Raw Data'!$AN:$AN,"&gt;" &amp;DATE(LEFT($AV$3, 4), MONTH("1 " &amp; AE$6 &amp; " " &amp; LEFT($AV$3, 4)), 0 ), 'Raw Data'!$H:$H, "Non-Earning - Internal Client*", 'Raw Data'!$P:$P,""&amp;'Raw Data'!$B$1,'Raw Data'!$D:$D,"&lt;&gt;*ithdr*",'Raw Data'!$D:$D,"&lt;&gt;*ancel*")</f>
        <v>0</v>
      </c>
      <c r="AF52" s="40"/>
      <c r="AG52" s="40"/>
      <c r="AH52" s="52"/>
      <c r="AI52" s="122">
        <f>COUNTIFS('Raw Data'!$AN:$AN,"&lt;=" &amp;DATE(LEFT($AV$3, 4), MONTH("1 " &amp; AI$6 &amp; " " &amp; LEFT($AV$3, 4)) + 1, 0 ), 'Raw Data'!$AN:$AN,"&gt;" &amp;DATE(LEFT($AV$3, 4), MONTH("1 " &amp; AI$6 &amp; " " &amp; LEFT($AV$3, 4)), 0 ), 'Raw Data'!$H:$H, "Non-Earning - Internal Client*", 'Raw Data'!$O:$O,""&amp;'Raw Data'!$B$1,'Raw Data'!$D:$D,"&lt;&gt;*ithdr*",'Raw Data'!$D:$D,"&lt;&gt;*ancel*",'Raw Data'!$P:$P,"--")
+
COUNTIFS('Raw Data'!$AN:$AN,"&lt;=" &amp;DATE(LEFT($AV$3, 4), MONTH("1 " &amp; AI$6 &amp; " " &amp; LEFT($AV$3, 4)) + 1, 0 ), 'Raw Data'!$AN:$AN,"&gt;" &amp;DATE(LEFT($AV$3, 4), MONTH("1 " &amp; AI$6 &amp; " " &amp; LEFT($AV$3, 4)), 0 ), 'Raw Data'!$H:$H, "Non-Earning - Internal Client*", 'Raw Data'!$P:$P,""&amp;'Raw Data'!$B$1,'Raw Data'!$D:$D,"&lt;&gt;*ithdr*",'Raw Data'!$D:$D,"&lt;&gt;*ancel*")</f>
        <v>0</v>
      </c>
      <c r="AJ52" s="40"/>
      <c r="AK52" s="40"/>
      <c r="AL52" s="52"/>
      <c r="AM52" s="122">
        <f>COUNTIFS('Raw Data'!$AN:$AN,"&lt;=" &amp;DATE(LEFT($AV$3, 4), MONTH("1 " &amp; AM$6 &amp; " " &amp; LEFT($AV$3, 4)) + 1, 0 ), 'Raw Data'!$AN:$AN,"&gt;" &amp;DATE(LEFT($AV$3, 4), MONTH("1 " &amp; AM$6 &amp; " " &amp; LEFT($AV$3, 4)), 0 ), 'Raw Data'!$H:$H, "Non-Earning - Internal Client*", 'Raw Data'!$O:$O,""&amp;'Raw Data'!$B$1,'Raw Data'!$D:$D,"&lt;&gt;*ithdr*",'Raw Data'!$D:$D,"&lt;&gt;*ancel*",'Raw Data'!$P:$P,"--")
+
COUNTIFS('Raw Data'!$AN:$AN,"&lt;=" &amp;DATE(LEFT($AV$3, 4), MONTH("1 " &amp; AM$6 &amp; " " &amp; LEFT($AV$3, 4)) + 1, 0 ), 'Raw Data'!$AN:$AN,"&gt;" &amp;DATE(LEFT($AV$3, 4), MONTH("1 " &amp; AM$6 &amp; " " &amp; LEFT($AV$3, 4)), 0 ), 'Raw Data'!$H:$H, "Non-Earning - Internal Client*", 'Raw Data'!$P:$P,""&amp;'Raw Data'!$B$1,'Raw Data'!$D:$D,"&lt;&gt;*ithdr*",'Raw Data'!$D:$D,"&lt;&gt;*ancel*")</f>
        <v>0</v>
      </c>
      <c r="AN52" s="40"/>
      <c r="AO52" s="40"/>
      <c r="AP52" s="52"/>
      <c r="AQ52" s="122">
        <f>COUNTIFS('Raw Data'!$AN:$AN,"&lt;=" &amp;DATE(LEFT($AV$3, 4), MONTH("1 " &amp; AQ$6 &amp; " " &amp; LEFT($AV$3, 4)) + 1, 0 ), 'Raw Data'!$AN:$AN,"&gt;" &amp;DATE(LEFT($AV$3, 4), MONTH("1 " &amp; AQ$6 &amp; " " &amp; LEFT($AV$3, 4)), 0 ), 'Raw Data'!$H:$H, "Non-Earning - Internal Client*", 'Raw Data'!$O:$O,""&amp;'Raw Data'!$B$1,'Raw Data'!$D:$D,"&lt;&gt;*ithdr*",'Raw Data'!$D:$D,"&lt;&gt;*ancel*",'Raw Data'!$P:$P,"--")
+
COUNTIFS('Raw Data'!$AN:$AN,"&lt;=" &amp;DATE(LEFT($AV$3, 4), MONTH("1 " &amp; AQ$6 &amp; " " &amp; LEFT($AV$3, 4)) + 1, 0 ), 'Raw Data'!$AN:$AN,"&gt;" &amp;DATE(LEFT($AV$3, 4), MONTH("1 " &amp; AQ$6 &amp; " " &amp; LEFT($AV$3, 4)), 0 ), 'Raw Data'!$H:$H, "Non-Earning - Internal Client*", 'Raw Data'!$P:$P,""&amp;'Raw Data'!$B$1,'Raw Data'!$D:$D,"&lt;&gt;*ithdr*",'Raw Data'!$D:$D,"&lt;&gt;*ancel*")</f>
        <v>0</v>
      </c>
      <c r="AR52" s="40"/>
      <c r="AS52" s="40"/>
      <c r="AT52" s="52"/>
      <c r="AU52" s="122">
        <f>COUNTIFS('Raw Data'!$AN:$AN,"&lt;=" &amp;DATE(MID($AV$3, 15, 4), MONTH("1 " &amp; AU$6 &amp; " " &amp; MID($AV$3, 15, 4)) + 1, 0 ), 'Raw Data'!$AN:$AN,"&gt;" &amp;DATE(MID($AV$3, 15, 4), MONTH("1 " &amp; AU$6 &amp; " " &amp; MID($AV$3, 15, 4)), 0 ), 'Raw Data'!$H:$H, "Non-Earning - Internal Client*", 'Raw Data'!$O:$O,""&amp;'Raw Data'!$B$1,'Raw Data'!$D:$D,"&lt;&gt;*ithdr*",'Raw Data'!$D:$D,"&lt;&gt;*ancel*",'Raw Data'!$P:$P,"--")
+
COUNTIFS('Raw Data'!$AN:$AN,"&lt;=" &amp;DATE(MID($AV$3, 15, 4), MONTH("1 " &amp; AU$6 &amp; " " &amp; MID($AV$3, 15, 4)) + 1, 0 ), 'Raw Data'!$AN:$AN,"&gt;" &amp;DATE(MID($AV$3, 15, 4), MONTH("1 " &amp; AU$6 &amp; " " &amp; MID($AV$3, 15, 4)), 0 ), 'Raw Data'!$H:$H, "Non-Earning - Internal Client*", 'Raw Data'!$P:$P,""&amp;'Raw Data'!$B$1,'Raw Data'!$D:$D,"&lt;&gt;*ithdr*",'Raw Data'!$D:$D,"&lt;&gt;*ancel*")</f>
        <v>0</v>
      </c>
      <c r="AV52" s="40"/>
      <c r="AW52" s="40"/>
      <c r="AX52" s="52"/>
      <c r="AY52" s="122">
        <f>COUNTIFS('Raw Data'!$AN:$AN,"&lt;=" &amp;DATE(MID($AV$3, 15, 4), MONTH("1 " &amp; AY$6 &amp; " " &amp; MID($AV$3, 15, 4)) + 1, 0 ), 'Raw Data'!$AN:$AN,"&gt;" &amp;DATE(MID($AV$3, 15, 4), MONTH("1 " &amp; AY$6 &amp; " " &amp; MID($AV$3, 15, 4)), 0 ), 'Raw Data'!$H:$H, "Non-Earning - Internal Client*", 'Raw Data'!$O:$O,""&amp;'Raw Data'!$B$1,'Raw Data'!$D:$D,"&lt;&gt;*ithdr*",'Raw Data'!$D:$D,"&lt;&gt;*ancel*",'Raw Data'!$P:$P,"--")
+
COUNTIFS('Raw Data'!$AN:$AN,"&lt;=" &amp;DATE(MID($AV$3, 15, 4), MONTH("1 " &amp; AY$6 &amp; " " &amp; MID($AV$3, 15, 4)) + 1, 0 ), 'Raw Data'!$AN:$AN,"&gt;" &amp;DATE(MID($AV$3, 15, 4), MONTH("1 " &amp; AY$6 &amp; " " &amp; MID($AV$3, 15, 4)), 0 ), 'Raw Data'!$H:$H, "Non-Earning - Internal Client*", 'Raw Data'!$P:$P,""&amp;'Raw Data'!$B$1,'Raw Data'!$D:$D,"&lt;&gt;*ithdr*",'Raw Data'!$D:$D,"&lt;&gt;*ancel*")</f>
        <v>0</v>
      </c>
      <c r="AZ52" s="40"/>
      <c r="BA52" s="40"/>
      <c r="BB52" s="52"/>
      <c r="BC52" s="122">
        <f>COUNTIFS('Raw Data'!$AN:$AN,"&lt;=" &amp;DATE(MID($AV$3, 15, 4), MONTH("1 " &amp; BC$6 &amp; " " &amp; MID($AV$3, 15, 4)) + 1, 0 ), 'Raw Data'!$AN:$AN,"&gt;" &amp;DATE(MID($AV$3, 15, 4), MONTH("1 " &amp; BC$6 &amp; " " &amp; MID($AV$3, 15, 4)), 0 ), 'Raw Data'!$H:$H, "Non-Earning - Internal Client*", 'Raw Data'!$O:$O,""&amp;'Raw Data'!$B$1,'Raw Data'!$D:$D,"&lt;&gt;*ithdr*",'Raw Data'!$D:$D,"&lt;&gt;*ancel*",'Raw Data'!$P:$P,"--")
+
COUNTIFS('Raw Data'!$AN:$AN,"&lt;=" &amp;DATE(MID($AV$3, 15, 4), MONTH("1 " &amp; BC$6 &amp; " " &amp; MID($AV$3, 15, 4)) + 1, 0 ), 'Raw Data'!$AN:$AN,"&gt;" &amp;DATE(MID($AV$3, 15, 4), MONTH("1 " &amp; BC$6 &amp; " " &amp; MID($AV$3, 15, 4)), 0 ), 'Raw Data'!$H:$H, "Non-Earning - Internal Client*", 'Raw Data'!$P:$P,""&amp;'Raw Data'!$B$1,'Raw Data'!$D:$D,"&lt;&gt;*ithdr*",'Raw Data'!$D:$D,"&lt;&gt;*ancel*")</f>
        <v>0</v>
      </c>
      <c r="BD52" s="40"/>
      <c r="BE52" s="40"/>
      <c r="BF52" s="45"/>
    </row>
    <row r="53" ht="12.75" customHeight="1">
      <c r="A53" s="110" t="s">
        <v>109</v>
      </c>
      <c r="B53" s="40"/>
      <c r="C53" s="40"/>
      <c r="D53" s="40"/>
      <c r="E53" s="40"/>
      <c r="F53" s="40"/>
      <c r="G53" s="40"/>
      <c r="H53" s="40"/>
      <c r="I53" s="40"/>
      <c r="J53" s="52"/>
      <c r="K53" s="122">
        <f>COUNTIFS('Raw Data'!$AN:$AN,"&lt;=" &amp;DATE(LEFT($AV$3, 4), MONTH("1 " &amp; K$6 &amp; " " &amp; LEFT($AV$3, 4)) + 1, 0 ), 'Raw Data'!$AN:$AN,"&gt;" &amp;DATE(LEFT($AV$3, 4), MONTH("1 " &amp; K$6 &amp; " " &amp; LEFT($AV$3, 4)), 0 ), 'Raw Data'!$H:$H, "Non-Earning - Obligatory*", 'Raw Data'!$O:$O,""&amp;'Raw Data'!$B$1,'Raw Data'!$D:$D,"&lt;&gt;*ithdr*",'Raw Data'!$D:$D,"&lt;&gt;*ancel*",'Raw Data'!$P:$P,"--")
+
COUNTIFS('Raw Data'!$AN:$AN,"&lt;=" &amp;DATE(LEFT($AV$3, 4), MONTH("1 " &amp; K$6 &amp; " " &amp; LEFT($AV$3, 4)) + 1, 0 ), 'Raw Data'!$AN:$AN,"&gt;" &amp;DATE(LEFT($AV$3, 4), MONTH("1 " &amp; K$6 &amp; " " &amp; LEFT($AV$3, 4)), 0 ), 'Raw Data'!$H:$H, "Non-Earning - Obligatory*", 'Raw Data'!$P:$P,""&amp;'Raw Data'!$B$1,'Raw Data'!$D:$D,"&lt;&gt;*ithdr*",'Raw Data'!$D:$D,"&lt;&gt;*ancel*")</f>
        <v>0</v>
      </c>
      <c r="L53" s="40"/>
      <c r="M53" s="40"/>
      <c r="N53" s="52"/>
      <c r="O53" s="122">
        <f>COUNTIFS('Raw Data'!$AN:$AN,"&lt;=" &amp;DATE(LEFT($AV$3, 4), MONTH("1 " &amp; O$6 &amp; " " &amp; LEFT($AV$3, 4)) + 1, 0 ), 'Raw Data'!$AN:$AN,"&gt;" &amp;DATE(LEFT($AV$3, 4), MONTH("1 " &amp; O$6 &amp; " " &amp; LEFT($AV$3, 4)), 0 ), 'Raw Data'!$H:$H, "Non-Earning - Obligatory*", 'Raw Data'!$O:$O,""&amp;'Raw Data'!$B$1,'Raw Data'!$D:$D,"&lt;&gt;*ithdr*",'Raw Data'!$D:$D,"&lt;&gt;*ancel*",'Raw Data'!$P:$P,"--")
+
COUNTIFS('Raw Data'!$AN:$AN,"&lt;=" &amp;DATE(LEFT($AV$3, 4), MONTH("1 " &amp; O$6 &amp; " " &amp; LEFT($AV$3, 4)) + 1, 0 ), 'Raw Data'!$AN:$AN,"&gt;" &amp;DATE(LEFT($AV$3, 4), MONTH("1 " &amp; O$6 &amp; " " &amp; LEFT($AV$3, 4)), 0 ), 'Raw Data'!$H:$H, "Non-Earning - Obligatory*", 'Raw Data'!$P:$P,""&amp;'Raw Data'!$B$1,'Raw Data'!$D:$D,"&lt;&gt;*ithdr*",'Raw Data'!$D:$D,"&lt;&gt;*ancel*")</f>
        <v>0</v>
      </c>
      <c r="P53" s="40"/>
      <c r="Q53" s="40"/>
      <c r="R53" s="52"/>
      <c r="S53" s="122">
        <f>COUNTIFS('Raw Data'!$AN:$AN,"&lt;=" &amp;DATE(LEFT($AV$3, 4), MONTH("1 " &amp; S$6 &amp; " " &amp; LEFT($AV$3, 4)) + 1, 0 ), 'Raw Data'!$AN:$AN,"&gt;" &amp;DATE(LEFT($AV$3, 4), MONTH("1 " &amp; S$6 &amp; " " &amp; LEFT($AV$3, 4)), 0 ), 'Raw Data'!$H:$H, "Non-Earning - Obligatory*", 'Raw Data'!$O:$O,""&amp;'Raw Data'!$B$1,'Raw Data'!$D:$D,"&lt;&gt;*ithdr*",'Raw Data'!$D:$D,"&lt;&gt;*ancel*",'Raw Data'!$P:$P,"--")
+
COUNTIFS('Raw Data'!$AN:$AN,"&lt;=" &amp;DATE(LEFT($AV$3, 4), MONTH("1 " &amp; S$6 &amp; " " &amp; LEFT($AV$3, 4)) + 1, 0 ), 'Raw Data'!$AN:$AN,"&gt;" &amp;DATE(LEFT($AV$3, 4), MONTH("1 " &amp; S$6 &amp; " " &amp; LEFT($AV$3, 4)), 0 ), 'Raw Data'!$H:$H, "Non-Earning - Obligatory*", 'Raw Data'!$P:$P,""&amp;'Raw Data'!$B$1,'Raw Data'!$D:$D,"&lt;&gt;*ithdr*",'Raw Data'!$D:$D,"&lt;&gt;*ancel*")</f>
        <v>0</v>
      </c>
      <c r="T53" s="40"/>
      <c r="U53" s="40"/>
      <c r="V53" s="52"/>
      <c r="W53" s="122">
        <f>COUNTIFS('Raw Data'!$AN:$AN,"&lt;=" &amp;DATE(LEFT($AV$3, 4), MONTH("1 " &amp; W$6 &amp; " " &amp; LEFT($AV$3, 4)) + 1, 0 ), 'Raw Data'!$AN:$AN,"&gt;" &amp;DATE(LEFT($AV$3, 4), MONTH("1 " &amp; W$6 &amp; " " &amp; LEFT($AV$3, 4)), 0 ), 'Raw Data'!$H:$H, "Non-Earning - Obligatory*", 'Raw Data'!$O:$O,""&amp;'Raw Data'!$B$1,'Raw Data'!$D:$D,"&lt;&gt;*ithdr*",'Raw Data'!$D:$D,"&lt;&gt;*ancel*",'Raw Data'!$P:$P,"--")
+
COUNTIFS('Raw Data'!$AN:$AN,"&lt;=" &amp;DATE(LEFT($AV$3, 4), MONTH("1 " &amp; W$6 &amp; " " &amp; LEFT($AV$3, 4)) + 1, 0 ), 'Raw Data'!$AN:$AN,"&gt;" &amp;DATE(LEFT($AV$3, 4), MONTH("1 " &amp; W$6 &amp; " " &amp; LEFT($AV$3, 4)), 0 ), 'Raw Data'!$H:$H, "Non-Earning - Obligatory*", 'Raw Data'!$P:$P,""&amp;'Raw Data'!$B$1,'Raw Data'!$D:$D,"&lt;&gt;*ithdr*",'Raw Data'!$D:$D,"&lt;&gt;*ancel*")</f>
        <v>0</v>
      </c>
      <c r="X53" s="40"/>
      <c r="Y53" s="40"/>
      <c r="Z53" s="52"/>
      <c r="AA53" s="122">
        <f>COUNTIFS('Raw Data'!$AN:$AN,"&lt;=" &amp;DATE(LEFT($AV$3, 4), MONTH("1 " &amp; AA$6 &amp; " " &amp; LEFT($AV$3, 4)) + 1, 0 ), 'Raw Data'!$AN:$AN,"&gt;" &amp;DATE(LEFT($AV$3, 4), MONTH("1 " &amp; AA$6 &amp; " " &amp; LEFT($AV$3, 4)), 0 ), 'Raw Data'!$H:$H, "Non-Earning - Obligatory*", 'Raw Data'!$O:$O,""&amp;'Raw Data'!$B$1,'Raw Data'!$D:$D,"&lt;&gt;*ithdr*",'Raw Data'!$D:$D,"&lt;&gt;*ancel*",'Raw Data'!$P:$P,"--")
+
COUNTIFS('Raw Data'!$AN:$AN,"&lt;=" &amp;DATE(LEFT($AV$3, 4), MONTH("1 " &amp; AA$6 &amp; " " &amp; LEFT($AV$3, 4)) + 1, 0 ), 'Raw Data'!$AN:$AN,"&gt;" &amp;DATE(LEFT($AV$3, 4), MONTH("1 " &amp; AA$6 &amp; " " &amp; LEFT($AV$3, 4)), 0 ), 'Raw Data'!$H:$H, "Non-Earning - Obligatory*", 'Raw Data'!$P:$P,""&amp;'Raw Data'!$B$1,'Raw Data'!$D:$D,"&lt;&gt;*ithdr*",'Raw Data'!$D:$D,"&lt;&gt;*ancel*")</f>
        <v>0</v>
      </c>
      <c r="AB53" s="40"/>
      <c r="AC53" s="40"/>
      <c r="AD53" s="52"/>
      <c r="AE53" s="122">
        <f>COUNTIFS('Raw Data'!$AN:$AN,"&lt;=" &amp;DATE(LEFT($AV$3, 4), MONTH("1 " &amp; AE$6 &amp; " " &amp; LEFT($AV$3, 4)) + 1, 0 ), 'Raw Data'!$AN:$AN,"&gt;" &amp;DATE(LEFT($AV$3, 4), MONTH("1 " &amp; AE$6 &amp; " " &amp; LEFT($AV$3, 4)), 0 ), 'Raw Data'!$H:$H, "Non-Earning - Obligatory*", 'Raw Data'!$O:$O,""&amp;'Raw Data'!$B$1,'Raw Data'!$D:$D,"&lt;&gt;*ithdr*",'Raw Data'!$D:$D,"&lt;&gt;*ancel*",'Raw Data'!$P:$P,"--")
+
COUNTIFS('Raw Data'!$AN:$AN,"&lt;=" &amp;DATE(LEFT($AV$3, 4), MONTH("1 " &amp; AE$6 &amp; " " &amp; LEFT($AV$3, 4)) + 1, 0 ), 'Raw Data'!$AN:$AN,"&gt;" &amp;DATE(LEFT($AV$3, 4), MONTH("1 " &amp; AE$6 &amp; " " &amp; LEFT($AV$3, 4)), 0 ), 'Raw Data'!$H:$H, "Non-Earning - Obligatory*", 'Raw Data'!$P:$P,""&amp;'Raw Data'!$B$1,'Raw Data'!$D:$D,"&lt;&gt;*ithdr*",'Raw Data'!$D:$D,"&lt;&gt;*ancel*")</f>
        <v>0</v>
      </c>
      <c r="AF53" s="40"/>
      <c r="AG53" s="40"/>
      <c r="AH53" s="52"/>
      <c r="AI53" s="122">
        <f>COUNTIFS('Raw Data'!$AN:$AN,"&lt;=" &amp;DATE(LEFT($AV$3, 4), MONTH("1 " &amp; AI$6 &amp; " " &amp; LEFT($AV$3, 4)) + 1, 0 ), 'Raw Data'!$AN:$AN,"&gt;" &amp;DATE(LEFT($AV$3, 4), MONTH("1 " &amp; AI$6 &amp; " " &amp; LEFT($AV$3, 4)), 0 ), 'Raw Data'!$H:$H, "Non-Earning - Obligatory*", 'Raw Data'!$O:$O,""&amp;'Raw Data'!$B$1,'Raw Data'!$D:$D,"&lt;&gt;*ithdr*",'Raw Data'!$D:$D,"&lt;&gt;*ancel*",'Raw Data'!$P:$P,"--")
+
COUNTIFS('Raw Data'!$AN:$AN,"&lt;=" &amp;DATE(LEFT($AV$3, 4), MONTH("1 " &amp; AI$6 &amp; " " &amp; LEFT($AV$3, 4)) + 1, 0 ), 'Raw Data'!$AN:$AN,"&gt;" &amp;DATE(LEFT($AV$3, 4), MONTH("1 " &amp; AI$6 &amp; " " &amp; LEFT($AV$3, 4)), 0 ), 'Raw Data'!$H:$H, "Non-Earning - Obligatory*", 'Raw Data'!$P:$P,""&amp;'Raw Data'!$B$1,'Raw Data'!$D:$D,"&lt;&gt;*ithdr*",'Raw Data'!$D:$D,"&lt;&gt;*ancel*")</f>
        <v>0</v>
      </c>
      <c r="AJ53" s="40"/>
      <c r="AK53" s="40"/>
      <c r="AL53" s="52"/>
      <c r="AM53" s="122">
        <f>COUNTIFS('Raw Data'!$AN:$AN,"&lt;=" &amp;DATE(LEFT($AV$3, 4), MONTH("1 " &amp; AM$6 &amp; " " &amp; LEFT($AV$3, 4)) + 1, 0 ), 'Raw Data'!$AN:$AN,"&gt;" &amp;DATE(LEFT($AV$3, 4), MONTH("1 " &amp; AM$6 &amp; " " &amp; LEFT($AV$3, 4)), 0 ), 'Raw Data'!$H:$H, "Non-Earning - Obligatory*", 'Raw Data'!$O:$O,""&amp;'Raw Data'!$B$1,'Raw Data'!$D:$D,"&lt;&gt;*ithdr*",'Raw Data'!$D:$D,"&lt;&gt;*ancel*",'Raw Data'!$P:$P,"--")
+
COUNTIFS('Raw Data'!$AN:$AN,"&lt;=" &amp;DATE(LEFT($AV$3, 4), MONTH("1 " &amp; AM$6 &amp; " " &amp; LEFT($AV$3, 4)) + 1, 0 ), 'Raw Data'!$AN:$AN,"&gt;" &amp;DATE(LEFT($AV$3, 4), MONTH("1 " &amp; AM$6 &amp; " " &amp; LEFT($AV$3, 4)), 0 ), 'Raw Data'!$H:$H, "Non-Earning - Obligatory*", 'Raw Data'!$P:$P,""&amp;'Raw Data'!$B$1,'Raw Data'!$D:$D,"&lt;&gt;*ithdr*",'Raw Data'!$D:$D,"&lt;&gt;*ancel*")</f>
        <v>0</v>
      </c>
      <c r="AN53" s="40"/>
      <c r="AO53" s="40"/>
      <c r="AP53" s="52"/>
      <c r="AQ53" s="122">
        <f>COUNTIFS('Raw Data'!$AN:$AN,"&lt;=" &amp;DATE(LEFT($AV$3, 4), MONTH("1 " &amp; AQ$6 &amp; " " &amp; LEFT($AV$3, 4)) + 1, 0 ), 'Raw Data'!$AN:$AN,"&gt;" &amp;DATE(LEFT($AV$3, 4), MONTH("1 " &amp; AQ$6 &amp; " " &amp; LEFT($AV$3, 4)), 0 ), 'Raw Data'!$H:$H, "Non-Earning - Obligatory*", 'Raw Data'!$O:$O,""&amp;'Raw Data'!$B$1,'Raw Data'!$D:$D,"&lt;&gt;*ithdr*",'Raw Data'!$D:$D,"&lt;&gt;*ancel*",'Raw Data'!$P:$P,"--")
+
COUNTIFS('Raw Data'!$AN:$AN,"&lt;=" &amp;DATE(LEFT($AV$3, 4), MONTH("1 " &amp; AQ$6 &amp; " " &amp; LEFT($AV$3, 4)) + 1, 0 ), 'Raw Data'!$AN:$AN,"&gt;" &amp;DATE(LEFT($AV$3, 4), MONTH("1 " &amp; AQ$6 &amp; " " &amp; LEFT($AV$3, 4)), 0 ), 'Raw Data'!$H:$H, "Non-Earning - Obligatory*", 'Raw Data'!$P:$P,""&amp;'Raw Data'!$B$1,'Raw Data'!$D:$D,"&lt;&gt;*ithdr*",'Raw Data'!$D:$D,"&lt;&gt;*ancel*")</f>
        <v>0</v>
      </c>
      <c r="AR53" s="40"/>
      <c r="AS53" s="40"/>
      <c r="AT53" s="52"/>
      <c r="AU53" s="122">
        <f>COUNTIFS('Raw Data'!$AN:$AN,"&lt;=" &amp;DATE(MID($AV$3, 15, 4), MONTH("1 " &amp; AU$6 &amp; " " &amp; MID($AV$3, 15, 4)) + 1, 0 ), 'Raw Data'!$AN:$AN,"&gt;" &amp;DATE(MID($AV$3, 15, 4), MONTH("1 " &amp; AU$6 &amp; " " &amp; MID($AV$3, 15, 4)), 0 ), 'Raw Data'!$H:$H, "Non-Earning - Obligatory*", 'Raw Data'!$O:$O,""&amp;'Raw Data'!$B$1,'Raw Data'!$D:$D,"&lt;&gt;*ithdr*",'Raw Data'!$D:$D,"&lt;&gt;*ancel*",'Raw Data'!$P:$P,"--")
+
COUNTIFS('Raw Data'!$AN:$AN,"&lt;=" &amp;DATE(MID($AV$3, 15, 4), MONTH("1 " &amp; AU$6 &amp; " " &amp; MID($AV$3, 15, 4)) + 1, 0 ), 'Raw Data'!$AN:$AN,"&gt;" &amp;DATE(MID($AV$3, 15, 4), MONTH("1 " &amp; AU$6 &amp; " " &amp; MID($AV$3, 15, 4)), 0 ), 'Raw Data'!$H:$H, "Non-Earning - Obligatory*", 'Raw Data'!$P:$P,""&amp;'Raw Data'!$B$1,'Raw Data'!$D:$D,"&lt;&gt;*ithdr*",'Raw Data'!$D:$D,"&lt;&gt;*ancel*")</f>
        <v>0</v>
      </c>
      <c r="AV53" s="40"/>
      <c r="AW53" s="40"/>
      <c r="AX53" s="52"/>
      <c r="AY53" s="122">
        <f>COUNTIFS('Raw Data'!$AN:$AN,"&lt;=" &amp;DATE(MID($AV$3, 15, 4), MONTH("1 " &amp; AY$6 &amp; " " &amp; MID($AV$3, 15, 4)) + 1, 0 ), 'Raw Data'!$AN:$AN,"&gt;" &amp;DATE(MID($AV$3, 15, 4), MONTH("1 " &amp; AY$6 &amp; " " &amp; MID($AV$3, 15, 4)), 0 ), 'Raw Data'!$H:$H, "Non-Earning - Obligatory*", 'Raw Data'!$O:$O,""&amp;'Raw Data'!$B$1,'Raw Data'!$D:$D,"&lt;&gt;*ithdr*",'Raw Data'!$D:$D,"&lt;&gt;*ancel*",'Raw Data'!$P:$P,"--")
+
COUNTIFS('Raw Data'!$AN:$AN,"&lt;=" &amp;DATE(MID($AV$3, 15, 4), MONTH("1 " &amp; AY$6 &amp; " " &amp; MID($AV$3, 15, 4)) + 1, 0 ), 'Raw Data'!$AN:$AN,"&gt;" &amp;DATE(MID($AV$3, 15, 4), MONTH("1 " &amp; AY$6 &amp; " " &amp; MID($AV$3, 15, 4)), 0 ), 'Raw Data'!$H:$H, "Non-Earning - Obligatory*", 'Raw Data'!$P:$P,""&amp;'Raw Data'!$B$1,'Raw Data'!$D:$D,"&lt;&gt;*ithdr*",'Raw Data'!$D:$D,"&lt;&gt;*ancel*")</f>
        <v>0</v>
      </c>
      <c r="AZ53" s="40"/>
      <c r="BA53" s="40"/>
      <c r="BB53" s="52"/>
      <c r="BC53" s="122">
        <f>COUNTIFS('Raw Data'!$AN:$AN,"&lt;=" &amp;DATE(MID($AV$3, 15, 4), MONTH("1 " &amp; BC$6 &amp; " " &amp; MID($AV$3, 15, 4)) + 1, 0 ), 'Raw Data'!$AN:$AN,"&gt;" &amp;DATE(MID($AV$3, 15, 4), MONTH("1 " &amp; BC$6 &amp; " " &amp; MID($AV$3, 15, 4)), 0 ), 'Raw Data'!$H:$H, "Non-Earning - Obligatory*", 'Raw Data'!$O:$O,""&amp;'Raw Data'!$B$1,'Raw Data'!$D:$D,"&lt;&gt;*ithdr*",'Raw Data'!$D:$D,"&lt;&gt;*ancel*",'Raw Data'!$P:$P,"--")
+
COUNTIFS('Raw Data'!$AN:$AN,"&lt;=" &amp;DATE(MID($AV$3, 15, 4), MONTH("1 " &amp; BC$6 &amp; " " &amp; MID($AV$3, 15, 4)) + 1, 0 ), 'Raw Data'!$AN:$AN,"&gt;" &amp;DATE(MID($AV$3, 15, 4), MONTH("1 " &amp; BC$6 &amp; " " &amp; MID($AV$3, 15, 4)), 0 ), 'Raw Data'!$H:$H, "Non-Earning - Obligatory*", 'Raw Data'!$P:$P,""&amp;'Raw Data'!$B$1,'Raw Data'!$D:$D,"&lt;&gt;*ithdr*",'Raw Data'!$D:$D,"&lt;&gt;*ancel*")</f>
        <v>0</v>
      </c>
      <c r="BD53" s="40"/>
      <c r="BE53" s="40"/>
      <c r="BF53" s="45"/>
    </row>
    <row r="54" ht="12.75" customHeight="1">
      <c r="A54" s="110" t="s">
        <v>123</v>
      </c>
      <c r="B54" s="40"/>
      <c r="C54" s="40"/>
      <c r="D54" s="40"/>
      <c r="E54" s="40"/>
      <c r="F54" s="40"/>
      <c r="G54" s="40"/>
      <c r="H54" s="40"/>
      <c r="I54" s="40"/>
      <c r="J54" s="52"/>
      <c r="K54" s="122">
        <f>COUNTIFS('Raw Data'!$AN:$AN,"&lt;=" &amp;DATE(LEFT($AV$3, 4), MONTH("1 " &amp; K$6 &amp; " " &amp; LEFT($AV$3, 4)) + 1, 0 ), 'Raw Data'!$AN:$AN,"&gt;" &amp;DATE(LEFT($AV$3, 4), MONTH("1 " &amp; K$6 &amp; " " &amp; LEFT($AV$3, 4)), 0 ), 'Raw Data'!$H:$H, "Non-Earning - Service*",  'Raw Data'!$J:$J, "&lt;&gt;*upport",  'Raw Data'!$J:$J, "&lt;&gt;*ttendance", 'Raw Data'!$O:$O,""&amp;'Raw Data'!$B$1,'Raw Data'!$D:$D,"&lt;&gt;*ithdr*",'Raw Data'!$D:$D,"&lt;&gt;*ancel*",'Raw Data'!$P:$P,"--")
+
COUNTIFS('Raw Data'!$AN:$AN,"&lt;=" &amp;DATE(LEFT($AV$3, 4), MONTH("1 " &amp; K$6 &amp; " " &amp; LEFT($AV$3, 4)) + 1, 0 ), 'Raw Data'!$AN:$AN,"&gt;" &amp;DATE(LEFT($AV$3, 4), MONTH("1 " &amp; K$6 &amp; " " &amp; LEFT($AV$3, 4)), 0 ), 'Raw Data'!$H:$H, "Non-Earning - Service*",  'Raw Data'!$J:$J, "&lt;&gt;*upport",  'Raw Data'!$J:$J, "&lt;&gt;*ttendance", 'Raw Data'!$P:$P,""&amp;'Raw Data'!$B$1,'Raw Data'!$D:$D,"&lt;&gt;*ithdr*",'Raw Data'!$D:$D,"&lt;&gt;*ancel*")</f>
        <v>0</v>
      </c>
      <c r="L54" s="40"/>
      <c r="M54" s="40"/>
      <c r="N54" s="52"/>
      <c r="O54" s="122">
        <f>COUNTIFS('Raw Data'!$AN:$AN,"&lt;=" &amp;DATE(LEFT($AV$3, 4), MONTH("1 " &amp; O$6 &amp; " " &amp; LEFT($AV$3, 4)) + 1, 0 ), 'Raw Data'!$AN:$AN,"&gt;" &amp;DATE(LEFT($AV$3, 4), MONTH("1 " &amp; O$6 &amp; " " &amp; LEFT($AV$3, 4)), 0 ), 'Raw Data'!$H:$H, "Non-Earning - Service*",  'Raw Data'!$J:$J, "&lt;&gt;*upport",  'Raw Data'!$J:$J, "&lt;&gt;*ttendance", 'Raw Data'!$O:$O,""&amp;'Raw Data'!$B$1,'Raw Data'!$D:$D,"&lt;&gt;*ithdr*",'Raw Data'!$D:$D,"&lt;&gt;*ancel*",'Raw Data'!$P:$P,"--")
+
COUNTIFS('Raw Data'!$AN:$AN,"&lt;=" &amp;DATE(LEFT($AV$3, 4), MONTH("1 " &amp; O$6 &amp; " " &amp; LEFT($AV$3, 4)) + 1, 0 ), 'Raw Data'!$AN:$AN,"&gt;" &amp;DATE(LEFT($AV$3, 4), MONTH("1 " &amp; O$6 &amp; " " &amp; LEFT($AV$3, 4)), 0 ), 'Raw Data'!$H:$H, "Non-Earning - Service*",  'Raw Data'!$J:$J, "&lt;&gt;*upport",  'Raw Data'!$J:$J, "&lt;&gt;*ttendance", 'Raw Data'!$P:$P,""&amp;'Raw Data'!$B$1,'Raw Data'!$D:$D,"&lt;&gt;*ithdr*",'Raw Data'!$D:$D,"&lt;&gt;*ancel*")</f>
        <v>0</v>
      </c>
      <c r="P54" s="40"/>
      <c r="Q54" s="40"/>
      <c r="R54" s="52"/>
      <c r="S54" s="122">
        <f>COUNTIFS('Raw Data'!$AN:$AN,"&lt;=" &amp;DATE(LEFT($AV$3, 4), MONTH("1 " &amp; S$6 &amp; " " &amp; LEFT($AV$3, 4)) + 1, 0 ), 'Raw Data'!$AN:$AN,"&gt;" &amp;DATE(LEFT($AV$3, 4), MONTH("1 " &amp; S$6 &amp; " " &amp; LEFT($AV$3, 4)), 0 ), 'Raw Data'!$H:$H, "Non-Earning - Service*",  'Raw Data'!$J:$J, "&lt;&gt;*upport",  'Raw Data'!$J:$J, "&lt;&gt;*ttendance", 'Raw Data'!$O:$O,""&amp;'Raw Data'!$B$1,'Raw Data'!$D:$D,"&lt;&gt;*ithdr*",'Raw Data'!$D:$D,"&lt;&gt;*ancel*",'Raw Data'!$P:$P,"--")
+
COUNTIFS('Raw Data'!$AN:$AN,"&lt;=" &amp;DATE(LEFT($AV$3, 4), MONTH("1 " &amp; S$6 &amp; " " &amp; LEFT($AV$3, 4)) + 1, 0 ), 'Raw Data'!$AN:$AN,"&gt;" &amp;DATE(LEFT($AV$3, 4), MONTH("1 " &amp; S$6 &amp; " " &amp; LEFT($AV$3, 4)), 0 ), 'Raw Data'!$H:$H, "Non-Earning - Service*",  'Raw Data'!$J:$J, "&lt;&gt;*upport",  'Raw Data'!$J:$J, "&lt;&gt;*ttendance", 'Raw Data'!$P:$P,""&amp;'Raw Data'!$B$1,'Raw Data'!$D:$D,"&lt;&gt;*ithdr*",'Raw Data'!$D:$D,"&lt;&gt;*ancel*")</f>
        <v>0</v>
      </c>
      <c r="T54" s="40"/>
      <c r="U54" s="40"/>
      <c r="V54" s="52"/>
      <c r="W54" s="122">
        <f>COUNTIFS('Raw Data'!$AN:$AN,"&lt;=" &amp;DATE(LEFT($AV$3, 4), MONTH("1 " &amp; W$6 &amp; " " &amp; LEFT($AV$3, 4)) + 1, 0 ), 'Raw Data'!$AN:$AN,"&gt;" &amp;DATE(LEFT($AV$3, 4), MONTH("1 " &amp; W$6 &amp; " " &amp; LEFT($AV$3, 4)), 0 ), 'Raw Data'!$H:$H, "Non-Earning - Service*",  'Raw Data'!$J:$J, "&lt;&gt;*upport",  'Raw Data'!$J:$J, "&lt;&gt;*ttendance", 'Raw Data'!$O:$O,""&amp;'Raw Data'!$B$1,'Raw Data'!$D:$D,"&lt;&gt;*ithdr*",'Raw Data'!$D:$D,"&lt;&gt;*ancel*",'Raw Data'!$P:$P,"--")
+
COUNTIFS('Raw Data'!$AN:$AN,"&lt;=" &amp;DATE(LEFT($AV$3, 4), MONTH("1 " &amp; W$6 &amp; " " &amp; LEFT($AV$3, 4)) + 1, 0 ), 'Raw Data'!$AN:$AN,"&gt;" &amp;DATE(LEFT($AV$3, 4), MONTH("1 " &amp; W$6 &amp; " " &amp; LEFT($AV$3, 4)), 0 ), 'Raw Data'!$H:$H, "Non-Earning - Service*",  'Raw Data'!$J:$J, "&lt;&gt;*upport",  'Raw Data'!$J:$J, "&lt;&gt;*ttendance", 'Raw Data'!$P:$P,""&amp;'Raw Data'!$B$1,'Raw Data'!$D:$D,"&lt;&gt;*ithdr*",'Raw Data'!$D:$D,"&lt;&gt;*ancel*")</f>
        <v>0</v>
      </c>
      <c r="X54" s="40"/>
      <c r="Y54" s="40"/>
      <c r="Z54" s="52"/>
      <c r="AA54" s="122">
        <f>COUNTIFS('Raw Data'!$AN:$AN,"&lt;=" &amp;DATE(LEFT($AV$3, 4), MONTH("1 " &amp; AA$6 &amp; " " &amp; LEFT($AV$3, 4)) + 1, 0 ), 'Raw Data'!$AN:$AN,"&gt;" &amp;DATE(LEFT($AV$3, 4), MONTH("1 " &amp; AA$6 &amp; " " &amp; LEFT($AV$3, 4)), 0 ), 'Raw Data'!$H:$H, "Non-Earning - Service*",  'Raw Data'!$J:$J, "&lt;&gt;*upport",  'Raw Data'!$J:$J, "&lt;&gt;*ttendance", 'Raw Data'!$O:$O,""&amp;'Raw Data'!$B$1,'Raw Data'!$D:$D,"&lt;&gt;*ithdr*",'Raw Data'!$D:$D,"&lt;&gt;*ancel*",'Raw Data'!$P:$P,"--")
+
COUNTIFS('Raw Data'!$AN:$AN,"&lt;=" &amp;DATE(LEFT($AV$3, 4), MONTH("1 " &amp; AA$6 &amp; " " &amp; LEFT($AV$3, 4)) + 1, 0 ), 'Raw Data'!$AN:$AN,"&gt;" &amp;DATE(LEFT($AV$3, 4), MONTH("1 " &amp; AA$6 &amp; " " &amp; LEFT($AV$3, 4)), 0 ), 'Raw Data'!$H:$H, "Non-Earning - Service*",  'Raw Data'!$J:$J, "&lt;&gt;*upport",  'Raw Data'!$J:$J, "&lt;&gt;*ttendance", 'Raw Data'!$P:$P,""&amp;'Raw Data'!$B$1,'Raw Data'!$D:$D,"&lt;&gt;*ithdr*",'Raw Data'!$D:$D,"&lt;&gt;*ancel*")</f>
        <v>0</v>
      </c>
      <c r="AB54" s="40"/>
      <c r="AC54" s="40"/>
      <c r="AD54" s="52"/>
      <c r="AE54" s="122">
        <f>COUNTIFS('Raw Data'!$AN:$AN,"&lt;=" &amp;DATE(LEFT($AV$3, 4), MONTH("1 " &amp; AE$6 &amp; " " &amp; LEFT($AV$3, 4)) + 1, 0 ), 'Raw Data'!$AN:$AN,"&gt;" &amp;DATE(LEFT($AV$3, 4), MONTH("1 " &amp; AE$6 &amp; " " &amp; LEFT($AV$3, 4)), 0 ), 'Raw Data'!$H:$H, "Non-Earning - Service*",  'Raw Data'!$J:$J, "&lt;&gt;*upport",  'Raw Data'!$J:$J, "&lt;&gt;*ttendance", 'Raw Data'!$O:$O,""&amp;'Raw Data'!$B$1,'Raw Data'!$D:$D,"&lt;&gt;*ithdr*",'Raw Data'!$D:$D,"&lt;&gt;*ancel*",'Raw Data'!$P:$P,"--")
+
COUNTIFS('Raw Data'!$AN:$AN,"&lt;=" &amp;DATE(LEFT($AV$3, 4), MONTH("1 " &amp; AE$6 &amp; " " &amp; LEFT($AV$3, 4)) + 1, 0 ), 'Raw Data'!$AN:$AN,"&gt;" &amp;DATE(LEFT($AV$3, 4), MONTH("1 " &amp; AE$6 &amp; " " &amp; LEFT($AV$3, 4)), 0 ), 'Raw Data'!$H:$H, "Non-Earning - Service*",  'Raw Data'!$J:$J, "&lt;&gt;*upport",  'Raw Data'!$J:$J, "&lt;&gt;*ttendance", 'Raw Data'!$P:$P,""&amp;'Raw Data'!$B$1,'Raw Data'!$D:$D,"&lt;&gt;*ithdr*",'Raw Data'!$D:$D,"&lt;&gt;*ancel*")</f>
        <v>0</v>
      </c>
      <c r="AF54" s="40"/>
      <c r="AG54" s="40"/>
      <c r="AH54" s="52"/>
      <c r="AI54" s="122">
        <f>COUNTIFS('Raw Data'!$AN:$AN,"&lt;=" &amp;DATE(LEFT($AV$3, 4), MONTH("1 " &amp; AI$6 &amp; " " &amp; LEFT($AV$3, 4)) + 1, 0 ), 'Raw Data'!$AN:$AN,"&gt;" &amp;DATE(LEFT($AV$3, 4), MONTH("1 " &amp; AI$6 &amp; " " &amp; LEFT($AV$3, 4)), 0 ), 'Raw Data'!$H:$H, "Non-Earning - Service*",  'Raw Data'!$J:$J, "&lt;&gt;*upport",  'Raw Data'!$J:$J, "&lt;&gt;*ttendance", 'Raw Data'!$O:$O,""&amp;'Raw Data'!$B$1,'Raw Data'!$D:$D,"&lt;&gt;*ithdr*",'Raw Data'!$D:$D,"&lt;&gt;*ancel*",'Raw Data'!$P:$P,"--")
+
COUNTIFS('Raw Data'!$AN:$AN,"&lt;=" &amp;DATE(LEFT($AV$3, 4), MONTH("1 " &amp; AI$6 &amp; " " &amp; LEFT($AV$3, 4)) + 1, 0 ), 'Raw Data'!$AN:$AN,"&gt;" &amp;DATE(LEFT($AV$3, 4), MONTH("1 " &amp; AI$6 &amp; " " &amp; LEFT($AV$3, 4)), 0 ), 'Raw Data'!$H:$H, "Non-Earning - Service*",  'Raw Data'!$J:$J, "&lt;&gt;*upport",  'Raw Data'!$J:$J, "&lt;&gt;*ttendance", 'Raw Data'!$P:$P,""&amp;'Raw Data'!$B$1,'Raw Data'!$D:$D,"&lt;&gt;*ithdr*",'Raw Data'!$D:$D,"&lt;&gt;*ancel*")</f>
        <v>0</v>
      </c>
      <c r="AJ54" s="40"/>
      <c r="AK54" s="40"/>
      <c r="AL54" s="52"/>
      <c r="AM54" s="122">
        <f>COUNTIFS('Raw Data'!$AN:$AN,"&lt;=" &amp;DATE(LEFT($AV$3, 4), MONTH("1 " &amp; AM$6 &amp; " " &amp; LEFT($AV$3, 4)) + 1, 0 ), 'Raw Data'!$AN:$AN,"&gt;" &amp;DATE(LEFT($AV$3, 4), MONTH("1 " &amp; AM$6 &amp; " " &amp; LEFT($AV$3, 4)), 0 ), 'Raw Data'!$H:$H, "Non-Earning - Service*",  'Raw Data'!$J:$J, "&lt;&gt;*upport",  'Raw Data'!$J:$J, "&lt;&gt;*ttendance", 'Raw Data'!$O:$O,""&amp;'Raw Data'!$B$1,'Raw Data'!$D:$D,"&lt;&gt;*ithdr*",'Raw Data'!$D:$D,"&lt;&gt;*ancel*",'Raw Data'!$P:$P,"--")
+
COUNTIFS('Raw Data'!$AN:$AN,"&lt;=" &amp;DATE(LEFT($AV$3, 4), MONTH("1 " &amp; AM$6 &amp; " " &amp; LEFT($AV$3, 4)) + 1, 0 ), 'Raw Data'!$AN:$AN,"&gt;" &amp;DATE(LEFT($AV$3, 4), MONTH("1 " &amp; AM$6 &amp; " " &amp; LEFT($AV$3, 4)), 0 ), 'Raw Data'!$H:$H, "Non-Earning - Service*",  'Raw Data'!$J:$J, "&lt;&gt;*upport",  'Raw Data'!$J:$J, "&lt;&gt;*ttendance", 'Raw Data'!$P:$P,""&amp;'Raw Data'!$B$1,'Raw Data'!$D:$D,"&lt;&gt;*ithdr*",'Raw Data'!$D:$D,"&lt;&gt;*ancel*")</f>
        <v>0</v>
      </c>
      <c r="AN54" s="40"/>
      <c r="AO54" s="40"/>
      <c r="AP54" s="52"/>
      <c r="AQ54" s="122">
        <f>COUNTIFS('Raw Data'!$AN:$AN,"&lt;=" &amp;DATE(LEFT($AV$3, 4), MONTH("1 " &amp; AQ$6 &amp; " " &amp; LEFT($AV$3, 4)) + 1, 0 ), 'Raw Data'!$AN:$AN,"&gt;" &amp;DATE(LEFT($AV$3, 4), MONTH("1 " &amp; AQ$6 &amp; " " &amp; LEFT($AV$3, 4)), 0 ), 'Raw Data'!$H:$H, "Non-Earning - Service*",  'Raw Data'!$J:$J, "&lt;&gt;*upport",  'Raw Data'!$J:$J, "&lt;&gt;*ttendance", 'Raw Data'!$O:$O,""&amp;'Raw Data'!$B$1,'Raw Data'!$D:$D,"&lt;&gt;*ithdr*",'Raw Data'!$D:$D,"&lt;&gt;*ancel*",'Raw Data'!$P:$P,"--")
+
COUNTIFS('Raw Data'!$AN:$AN,"&lt;=" &amp;DATE(LEFT($AV$3, 4), MONTH("1 " &amp; AQ$6 &amp; " " &amp; LEFT($AV$3, 4)) + 1, 0 ), 'Raw Data'!$AN:$AN,"&gt;" &amp;DATE(LEFT($AV$3, 4), MONTH("1 " &amp; AQ$6 &amp; " " &amp; LEFT($AV$3, 4)), 0 ), 'Raw Data'!$H:$H, "Non-Earning - Service*",  'Raw Data'!$J:$J, "&lt;&gt;*upport",  'Raw Data'!$J:$J, "&lt;&gt;*ttendance", 'Raw Data'!$P:$P,""&amp;'Raw Data'!$B$1,'Raw Data'!$D:$D,"&lt;&gt;*ithdr*",'Raw Data'!$D:$D,"&lt;&gt;*ancel*")</f>
        <v>0</v>
      </c>
      <c r="AR54" s="40"/>
      <c r="AS54" s="40"/>
      <c r="AT54" s="52"/>
      <c r="AU54" s="122">
        <f>COUNTIFS('Raw Data'!$AN:$AN,"&lt;=" &amp;DATE(MID($AV$3, 15, 4), MONTH("1 " &amp; AU$6 &amp; " " &amp; MID($AV$3, 15, 4)) + 1, 0 ), 'Raw Data'!$AN:$AN,"&gt;" &amp;DATE(MID($AV$3, 15, 4), MONTH("1 " &amp; AU$6 &amp; " " &amp; MID($AV$3, 15, 4)), 0 ), 'Raw Data'!$H:$H, "Non-Earning - Service*",  'Raw Data'!$J:$J, "&lt;&gt;*upport",  'Raw Data'!$J:$J, "&lt;&gt;*ttendance", 'Raw Data'!$O:$O,""&amp;'Raw Data'!$B$1,'Raw Data'!$D:$D,"&lt;&gt;*ithdr*",'Raw Data'!$D:$D,"&lt;&gt;*ancel*",'Raw Data'!$P:$P,"--")
+
COUNTIFS('Raw Data'!$AN:$AN,"&lt;=" &amp;DATE(MID($AV$3, 15, 4), MONTH("1 " &amp; AU$6 &amp; " " &amp; MID($AV$3, 15, 4)) + 1, 0 ), 'Raw Data'!$AN:$AN,"&gt;" &amp;DATE(MID($AV$3, 15, 4), MONTH("1 " &amp; AU$6 &amp; " " &amp; MID($AV$3, 15, 4)), 0 ), 'Raw Data'!$H:$H, "Non-Earning - Service*",  'Raw Data'!$J:$J, "&lt;&gt;*upport",  'Raw Data'!$J:$J, "&lt;&gt;*ttendance", 'Raw Data'!$P:$P,""&amp;'Raw Data'!$B$1,'Raw Data'!$D:$D,"&lt;&gt;*ithdr*",'Raw Data'!$D:$D,"&lt;&gt;*ancel*")</f>
        <v>0</v>
      </c>
      <c r="AV54" s="40"/>
      <c r="AW54" s="40"/>
      <c r="AX54" s="52"/>
      <c r="AY54" s="122">
        <f>COUNTIFS('Raw Data'!$AN:$AN,"&lt;=" &amp;DATE(MID($AV$3, 15, 4), MONTH("1 " &amp; AY$6 &amp; " " &amp; MID($AV$3, 15, 4)) + 1, 0 ), 'Raw Data'!$AN:$AN,"&gt;" &amp;DATE(MID($AV$3, 15, 4), MONTH("1 " &amp; AY$6 &amp; " " &amp; MID($AV$3, 15, 4)), 0 ), 'Raw Data'!$H:$H, "Non-Earning - Service*",  'Raw Data'!$J:$J, "&lt;&gt;*upport",  'Raw Data'!$J:$J, "&lt;&gt;*ttendance", 'Raw Data'!$O:$O,""&amp;'Raw Data'!$B$1,'Raw Data'!$D:$D,"&lt;&gt;*ithdr*",'Raw Data'!$D:$D,"&lt;&gt;*ancel*",'Raw Data'!$P:$P,"--")
+
COUNTIFS('Raw Data'!$AN:$AN,"&lt;=" &amp;DATE(MID($AV$3, 15, 4), MONTH("1 " &amp; AY$6 &amp; " " &amp; MID($AV$3, 15, 4)) + 1, 0 ), 'Raw Data'!$AN:$AN,"&gt;" &amp;DATE(MID($AV$3, 15, 4), MONTH("1 " &amp; AY$6 &amp; " " &amp; MID($AV$3, 15, 4)), 0 ), 'Raw Data'!$H:$H, "Non-Earning - Service*",  'Raw Data'!$J:$J, "&lt;&gt;*upport",  'Raw Data'!$J:$J, "&lt;&gt;*ttendance", 'Raw Data'!$P:$P,""&amp;'Raw Data'!$B$1,'Raw Data'!$D:$D,"&lt;&gt;*ithdr*",'Raw Data'!$D:$D,"&lt;&gt;*ancel*")</f>
        <v>0</v>
      </c>
      <c r="AZ54" s="40"/>
      <c r="BA54" s="40"/>
      <c r="BB54" s="52"/>
      <c r="BC54" s="122">
        <f>COUNTIFS('Raw Data'!$AN:$AN,"&lt;=" &amp;DATE(MID($AV$3, 15, 4), MONTH("1 " &amp; BC$6 &amp; " " &amp; MID($AV$3, 15, 4)) + 1, 0 ), 'Raw Data'!$AN:$AN,"&gt;" &amp;DATE(MID($AV$3, 15, 4), MONTH("1 " &amp; BC$6 &amp; " " &amp; MID($AV$3, 15, 4)), 0 ), 'Raw Data'!$H:$H, "Non-Earning - Service*",  'Raw Data'!$J:$J, "&lt;&gt;*upport",  'Raw Data'!$J:$J, "&lt;&gt;*ttendance", 'Raw Data'!$O:$O,""&amp;'Raw Data'!$B$1,'Raw Data'!$D:$D,"&lt;&gt;*ithdr*",'Raw Data'!$D:$D,"&lt;&gt;*ancel*",'Raw Data'!$P:$P,"--")
+
COUNTIFS('Raw Data'!$AN:$AN,"&lt;=" &amp;DATE(MID($AV$3, 15, 4), MONTH("1 " &amp; BC$6 &amp; " " &amp; MID($AV$3, 15, 4)) + 1, 0 ), 'Raw Data'!$AN:$AN,"&gt;" &amp;DATE(MID($AV$3, 15, 4), MONTH("1 " &amp; BC$6 &amp; " " &amp; MID($AV$3, 15, 4)), 0 ), 'Raw Data'!$H:$H, "Non-Earning - Service*",  'Raw Data'!$J:$J, "&lt;&gt;*upport",  'Raw Data'!$J:$J, "&lt;&gt;*ttendance", 'Raw Data'!$P:$P,""&amp;'Raw Data'!$B$1,'Raw Data'!$D:$D,"&lt;&gt;*ithdr*",'Raw Data'!$D:$D,"&lt;&gt;*ancel*")</f>
        <v>0</v>
      </c>
      <c r="BD54" s="40"/>
      <c r="BE54" s="40"/>
      <c r="BF54" s="45"/>
    </row>
    <row r="55" ht="12.75" customHeight="1">
      <c r="A55" s="110" t="s">
        <v>125</v>
      </c>
      <c r="B55" s="40"/>
      <c r="C55" s="40"/>
      <c r="D55" s="40"/>
      <c r="E55" s="40"/>
      <c r="F55" s="40"/>
      <c r="G55" s="40"/>
      <c r="H55" s="40"/>
      <c r="I55" s="40"/>
      <c r="J55" s="52"/>
      <c r="K55" s="122">
        <f>COUNTIFS('Raw Data'!$AN:$AN,"&lt;=" &amp;DATE(LEFT($AV$3, 4), MONTH("1 " &amp; K$6 &amp; " " &amp; LEFT($AV$3, 4)) + 1, 0 ), 'Raw Data'!$AN:$AN,"&gt;" &amp;DATE(LEFT($AV$3, 4), MONTH("1 " &amp; K$6 &amp; " " &amp; LEFT($AV$3, 4)), 0 ), 'Raw Data'!$H:$H, "Non*",  'Raw Data'!$J:$J, "*upport", 'Raw Data'!$O:$O,""&amp;'Raw Data'!$B$1,'Raw Data'!$D:$D,"&lt;&gt;*ithdr*",'Raw Data'!$D:$D,"&lt;&gt;*ancel*",'Raw Data'!$P:$P,"--")
+
COUNTIFS('Raw Data'!$AN:$AN,"&lt;=" &amp;DATE(LEFT($AV$3, 4), MONTH("1 " &amp; K$6 &amp; " " &amp; LEFT($AV$3, 4)) + 1, 0 ), 'Raw Data'!$AN:$AN,"&gt;" &amp;DATE(LEFT($AV$3, 4), MONTH("1 " &amp; K$6 &amp; " " &amp; LEFT($AV$3, 4)), 0 ), 'Raw Data'!$H:$H, "Non*", 'Raw Data'!$J:$J, "*ttendance", 'Raw Data'!$O:$O,""&amp;'Raw Data'!$B$1,'Raw Data'!$D:$D,"&lt;&gt;*ithdr*",'Raw Data'!$D:$D,"&lt;&gt;*ancel*",'Raw Data'!$P:$P,"--")
+
COUNTIFS('Raw Data'!$AN:$AN,"&lt;=" &amp;DATE(LEFT($AV$3, 4), MONTH("1 " &amp; K$6 &amp; " " &amp; LEFT($AV$3, 4)) + 1, 0 ), 'Raw Data'!$AN:$AN,"&gt;" &amp;DATE(LEFT($AV$3, 4), MONTH("1 " &amp; K$6 &amp; " " &amp; LEFT($AV$3, 4)), 0 ), 'Raw Data'!$H:$H, "Non*",  'Raw Data'!$J:$J, "*upport", 'Raw Data'!$P:$P,""&amp;'Raw Data'!$B$1,'Raw Data'!$D:$D,"&lt;&gt;*ithdr*",'Raw Data'!$D:$D,"&lt;&gt;*ancel*")
+
COUNTIFS('Raw Data'!$AN:$AN,"&lt;=" &amp;DATE(LEFT($AV$3, 4), MONTH("1 " &amp; K$6 &amp; " " &amp; LEFT($AV$3, 4)) + 1, 0 ), 'Raw Data'!$AN:$AN,"&gt;" &amp;DATE(LEFT($AV$3, 4), MONTH("1 " &amp; K$6 &amp; " " &amp; LEFT($AV$3, 4)), 0 ), 'Raw Data'!$H:$H, "Non*", 'Raw Data'!$J:$J, "*ttendance", 'Raw Data'!$P:$P,""&amp;'Raw Data'!$B$1,'Raw Data'!$D:$D,"&lt;&gt;*ithdr*",'Raw Data'!$D:$D,"&lt;&gt;*ancel*")</f>
        <v>0</v>
      </c>
      <c r="L55" s="40"/>
      <c r="M55" s="40"/>
      <c r="N55" s="52"/>
      <c r="O55" s="122">
        <f>COUNTIFS('Raw Data'!$AN:$AN,"&lt;=" &amp;DATE(LEFT($AV$3, 4), MONTH("1 " &amp; O$6 &amp; " " &amp; LEFT($AV$3, 4)) + 1, 0 ), 'Raw Data'!$AN:$AN,"&gt;" &amp;DATE(LEFT($AV$3, 4), MONTH("1 " &amp; O$6 &amp; " " &amp; LEFT($AV$3, 4)), 0 ), 'Raw Data'!$H:$H, "Non*",  'Raw Data'!$J:$J, "*upport", 'Raw Data'!$O:$O,""&amp;'Raw Data'!$B$1,'Raw Data'!$D:$D,"&lt;&gt;*ithdr*",'Raw Data'!$D:$D,"&lt;&gt;*ancel*",'Raw Data'!$P:$P,"--")
+
COUNTIFS('Raw Data'!$AN:$AN,"&lt;=" &amp;DATE(LEFT($AV$3, 4), MONTH("1 " &amp; O$6 &amp; " " &amp; LEFT($AV$3, 4)) + 1, 0 ), 'Raw Data'!$AN:$AN,"&gt;" &amp;DATE(LEFT($AV$3, 4), MONTH("1 " &amp; O$6 &amp; " " &amp; LEFT($AV$3, 4)), 0 ), 'Raw Data'!$H:$H, "Non*", 'Raw Data'!$J:$J, "*ttendance", 'Raw Data'!$O:$O,""&amp;'Raw Data'!$B$1,'Raw Data'!$D:$D,"&lt;&gt;*ithdr*",'Raw Data'!$D:$D,"&lt;&gt;*ancel*",'Raw Data'!$P:$P,"--")
+
COUNTIFS('Raw Data'!$AN:$AN,"&lt;=" &amp;DATE(LEFT($AV$3, 4), MONTH("1 " &amp; O$6 &amp; " " &amp; LEFT($AV$3, 4)) + 1, 0 ), 'Raw Data'!$AN:$AN,"&gt;" &amp;DATE(LEFT($AV$3, 4), MONTH("1 " &amp; O$6 &amp; " " &amp; LEFT($AV$3, 4)), 0 ), 'Raw Data'!$H:$H, "Non*",  'Raw Data'!$J:$J, "*upport", 'Raw Data'!$P:$P,""&amp;'Raw Data'!$B$1,'Raw Data'!$D:$D,"&lt;&gt;*ithdr*",'Raw Data'!$D:$D,"&lt;&gt;*ancel*")
+
COUNTIFS('Raw Data'!$AN:$AN,"&lt;=" &amp;DATE(LEFT($AV$3, 4), MONTH("1 " &amp; O$6 &amp; " " &amp; LEFT($AV$3, 4)) + 1, 0 ), 'Raw Data'!$AN:$AN,"&gt;" &amp;DATE(LEFT($AV$3, 4), MONTH("1 " &amp; O$6 &amp; " " &amp; LEFT($AV$3, 4)), 0 ), 'Raw Data'!$H:$H, "Non*", 'Raw Data'!$J:$J, "*ttendance", 'Raw Data'!$P:$P,""&amp;'Raw Data'!$B$1,'Raw Data'!$D:$D,"&lt;&gt;*ithdr*",'Raw Data'!$D:$D,"&lt;&gt;*ancel*")</f>
        <v>0</v>
      </c>
      <c r="P55" s="40"/>
      <c r="Q55" s="40"/>
      <c r="R55" s="52"/>
      <c r="S55" s="122">
        <f>COUNTIFS('Raw Data'!$AN:$AN,"&lt;=" &amp;DATE(LEFT($AV$3, 4), MONTH("1 " &amp; S$6 &amp; " " &amp; LEFT($AV$3, 4)) + 1, 0 ), 'Raw Data'!$AN:$AN,"&gt;" &amp;DATE(LEFT($AV$3, 4), MONTH("1 " &amp; S$6 &amp; " " &amp; LEFT($AV$3, 4)), 0 ), 'Raw Data'!$H:$H, "Non*",  'Raw Data'!$J:$J, "*upport", 'Raw Data'!$O:$O,""&amp;'Raw Data'!$B$1,'Raw Data'!$D:$D,"&lt;&gt;*ithdr*",'Raw Data'!$D:$D,"&lt;&gt;*ancel*",'Raw Data'!$P:$P,"--")
+
COUNTIFS('Raw Data'!$AN:$AN,"&lt;=" &amp;DATE(LEFT($AV$3, 4), MONTH("1 " &amp; S$6 &amp; " " &amp; LEFT($AV$3, 4)) + 1, 0 ), 'Raw Data'!$AN:$AN,"&gt;" &amp;DATE(LEFT($AV$3, 4), MONTH("1 " &amp; S$6 &amp; " " &amp; LEFT($AV$3, 4)), 0 ), 'Raw Data'!$H:$H, "Non*", 'Raw Data'!$J:$J, "*ttendance", 'Raw Data'!$O:$O,""&amp;'Raw Data'!$B$1,'Raw Data'!$D:$D,"&lt;&gt;*ithdr*",'Raw Data'!$D:$D,"&lt;&gt;*ancel*",'Raw Data'!$P:$P,"--")
+
COUNTIFS('Raw Data'!$AN:$AN,"&lt;=" &amp;DATE(LEFT($AV$3, 4), MONTH("1 " &amp; S$6 &amp; " " &amp; LEFT($AV$3, 4)) + 1, 0 ), 'Raw Data'!$AN:$AN,"&gt;" &amp;DATE(LEFT($AV$3, 4), MONTH("1 " &amp; S$6 &amp; " " &amp; LEFT($AV$3, 4)), 0 ), 'Raw Data'!$H:$H, "Non*",  'Raw Data'!$J:$J, "*upport", 'Raw Data'!$P:$P,""&amp;'Raw Data'!$B$1,'Raw Data'!$D:$D,"&lt;&gt;*ithdr*",'Raw Data'!$D:$D,"&lt;&gt;*ancel*")
+
COUNTIFS('Raw Data'!$AN:$AN,"&lt;=" &amp;DATE(LEFT($AV$3, 4), MONTH("1 " &amp; S$6 &amp; " " &amp; LEFT($AV$3, 4)) + 1, 0 ), 'Raw Data'!$AN:$AN,"&gt;" &amp;DATE(LEFT($AV$3, 4), MONTH("1 " &amp; S$6 &amp; " " &amp; LEFT($AV$3, 4)), 0 ), 'Raw Data'!$H:$H, "Non*", 'Raw Data'!$J:$J, "*ttendance", 'Raw Data'!$P:$P,""&amp;'Raw Data'!$B$1,'Raw Data'!$D:$D,"&lt;&gt;*ithdr*",'Raw Data'!$D:$D,"&lt;&gt;*ancel*")</f>
        <v>0</v>
      </c>
      <c r="T55" s="40"/>
      <c r="U55" s="40"/>
      <c r="V55" s="52"/>
      <c r="W55" s="122">
        <f>COUNTIFS('Raw Data'!$AN:$AN,"&lt;=" &amp;DATE(LEFT($AV$3, 4), MONTH("1 " &amp; W$6 &amp; " " &amp; LEFT($AV$3, 4)) + 1, 0 ), 'Raw Data'!$AN:$AN,"&gt;" &amp;DATE(LEFT($AV$3, 4), MONTH("1 " &amp; W$6 &amp; " " &amp; LEFT($AV$3, 4)), 0 ), 'Raw Data'!$H:$H, "Non*",  'Raw Data'!$J:$J, "*upport", 'Raw Data'!$O:$O,""&amp;'Raw Data'!$B$1,'Raw Data'!$D:$D,"&lt;&gt;*ithdr*",'Raw Data'!$D:$D,"&lt;&gt;*ancel*",'Raw Data'!$P:$P,"--")
+
COUNTIFS('Raw Data'!$AN:$AN,"&lt;=" &amp;DATE(LEFT($AV$3, 4), MONTH("1 " &amp; W$6 &amp; " " &amp; LEFT($AV$3, 4)) + 1, 0 ), 'Raw Data'!$AN:$AN,"&gt;" &amp;DATE(LEFT($AV$3, 4), MONTH("1 " &amp; W$6 &amp; " " &amp; LEFT($AV$3, 4)), 0 ), 'Raw Data'!$H:$H, "Non*", 'Raw Data'!$J:$J, "*ttendance", 'Raw Data'!$O:$O,""&amp;'Raw Data'!$B$1,'Raw Data'!$D:$D,"&lt;&gt;*ithdr*",'Raw Data'!$D:$D,"&lt;&gt;*ancel*",'Raw Data'!$P:$P,"--")
+
COUNTIFS('Raw Data'!$AN:$AN,"&lt;=" &amp;DATE(LEFT($AV$3, 4), MONTH("1 " &amp; W$6 &amp; " " &amp; LEFT($AV$3, 4)) + 1, 0 ), 'Raw Data'!$AN:$AN,"&gt;" &amp;DATE(LEFT($AV$3, 4), MONTH("1 " &amp; W$6 &amp; " " &amp; LEFT($AV$3, 4)), 0 ), 'Raw Data'!$H:$H, "Non*",  'Raw Data'!$J:$J, "*upport", 'Raw Data'!$P:$P,""&amp;'Raw Data'!$B$1,'Raw Data'!$D:$D,"&lt;&gt;*ithdr*",'Raw Data'!$D:$D,"&lt;&gt;*ancel*")
+
COUNTIFS('Raw Data'!$AN:$AN,"&lt;=" &amp;DATE(LEFT($AV$3, 4), MONTH("1 " &amp; W$6 &amp; " " &amp; LEFT($AV$3, 4)) + 1, 0 ), 'Raw Data'!$AN:$AN,"&gt;" &amp;DATE(LEFT($AV$3, 4), MONTH("1 " &amp; W$6 &amp; " " &amp; LEFT($AV$3, 4)), 0 ), 'Raw Data'!$H:$H, "Non*", 'Raw Data'!$J:$J, "*ttendance", 'Raw Data'!$P:$P,""&amp;'Raw Data'!$B$1,'Raw Data'!$D:$D,"&lt;&gt;*ithdr*",'Raw Data'!$D:$D,"&lt;&gt;*ancel*")</f>
        <v>0</v>
      </c>
      <c r="X55" s="40"/>
      <c r="Y55" s="40"/>
      <c r="Z55" s="52"/>
      <c r="AA55" s="122">
        <f>COUNTIFS('Raw Data'!$AN:$AN,"&lt;=" &amp;DATE(LEFT($AV$3, 4), MONTH("1 " &amp; AA$6 &amp; " " &amp; LEFT($AV$3, 4)) + 1, 0 ), 'Raw Data'!$AN:$AN,"&gt;" &amp;DATE(LEFT($AV$3, 4), MONTH("1 " &amp; AA$6 &amp; " " &amp; LEFT($AV$3, 4)), 0 ), 'Raw Data'!$H:$H, "Non*",  'Raw Data'!$J:$J, "*upport", 'Raw Data'!$O:$O,""&amp;'Raw Data'!$B$1,'Raw Data'!$D:$D,"&lt;&gt;*ithdr*",'Raw Data'!$D:$D,"&lt;&gt;*ancel*",'Raw Data'!$P:$P,"--")
+
COUNTIFS('Raw Data'!$AN:$AN,"&lt;=" &amp;DATE(LEFT($AV$3, 4), MONTH("1 " &amp; AA$6 &amp; " " &amp; LEFT($AV$3, 4)) + 1, 0 ), 'Raw Data'!$AN:$AN,"&gt;" &amp;DATE(LEFT($AV$3, 4), MONTH("1 " &amp; AA$6 &amp; " " &amp; LEFT($AV$3, 4)), 0 ), 'Raw Data'!$H:$H, "Non*", 'Raw Data'!$J:$J, "*ttendance", 'Raw Data'!$O:$O,""&amp;'Raw Data'!$B$1,'Raw Data'!$D:$D,"&lt;&gt;*ithdr*",'Raw Data'!$D:$D,"&lt;&gt;*ancel*",'Raw Data'!$P:$P,"--")
+
COUNTIFS('Raw Data'!$AN:$AN,"&lt;=" &amp;DATE(LEFT($AV$3, 4), MONTH("1 " &amp; AA$6 &amp; " " &amp; LEFT($AV$3, 4)) + 1, 0 ), 'Raw Data'!$AN:$AN,"&gt;" &amp;DATE(LEFT($AV$3, 4), MONTH("1 " &amp; AA$6 &amp; " " &amp; LEFT($AV$3, 4)), 0 ), 'Raw Data'!$H:$H, "Non*",  'Raw Data'!$J:$J, "*upport", 'Raw Data'!$P:$P,""&amp;'Raw Data'!$B$1,'Raw Data'!$D:$D,"&lt;&gt;*ithdr*",'Raw Data'!$D:$D,"&lt;&gt;*ancel*")
+
COUNTIFS('Raw Data'!$AN:$AN,"&lt;=" &amp;DATE(LEFT($AV$3, 4), MONTH("1 " &amp; AA$6 &amp; " " &amp; LEFT($AV$3, 4)) + 1, 0 ), 'Raw Data'!$AN:$AN,"&gt;" &amp;DATE(LEFT($AV$3, 4), MONTH("1 " &amp; AA$6 &amp; " " &amp; LEFT($AV$3, 4)), 0 ), 'Raw Data'!$H:$H, "Non*", 'Raw Data'!$J:$J, "*ttendance", 'Raw Data'!$P:$P,""&amp;'Raw Data'!$B$1,'Raw Data'!$D:$D,"&lt;&gt;*ithdr*",'Raw Data'!$D:$D,"&lt;&gt;*ancel*")</f>
        <v>0</v>
      </c>
      <c r="AB55" s="40"/>
      <c r="AC55" s="40"/>
      <c r="AD55" s="52"/>
      <c r="AE55" s="122">
        <f>COUNTIFS('Raw Data'!$AN:$AN,"&lt;=" &amp;DATE(LEFT($AV$3, 4), MONTH("1 " &amp; AE$6 &amp; " " &amp; LEFT($AV$3, 4)) + 1, 0 ), 'Raw Data'!$AN:$AN,"&gt;" &amp;DATE(LEFT($AV$3, 4), MONTH("1 " &amp; AE$6 &amp; " " &amp; LEFT($AV$3, 4)), 0 ), 'Raw Data'!$H:$H, "Non*",  'Raw Data'!$J:$J, "*upport", 'Raw Data'!$O:$O,""&amp;'Raw Data'!$B$1,'Raw Data'!$D:$D,"&lt;&gt;*ithdr*",'Raw Data'!$D:$D,"&lt;&gt;*ancel*",'Raw Data'!$P:$P,"--")
+
COUNTIFS('Raw Data'!$AN:$AN,"&lt;=" &amp;DATE(LEFT($AV$3, 4), MONTH("1 " &amp; AE$6 &amp; " " &amp; LEFT($AV$3, 4)) + 1, 0 ), 'Raw Data'!$AN:$AN,"&gt;" &amp;DATE(LEFT($AV$3, 4), MONTH("1 " &amp; AE$6 &amp; " " &amp; LEFT($AV$3, 4)), 0 ), 'Raw Data'!$H:$H, "Non*", 'Raw Data'!$J:$J, "*ttendance", 'Raw Data'!$O:$O,""&amp;'Raw Data'!$B$1,'Raw Data'!$D:$D,"&lt;&gt;*ithdr*",'Raw Data'!$D:$D,"&lt;&gt;*ancel*",'Raw Data'!$P:$P,"--")
+
COUNTIFS('Raw Data'!$AN:$AN,"&lt;=" &amp;DATE(LEFT($AV$3, 4), MONTH("1 " &amp; AE$6 &amp; " " &amp; LEFT($AV$3, 4)) + 1, 0 ), 'Raw Data'!$AN:$AN,"&gt;" &amp;DATE(LEFT($AV$3, 4), MONTH("1 " &amp; AE$6 &amp; " " &amp; LEFT($AV$3, 4)), 0 ), 'Raw Data'!$H:$H, "Non*",  'Raw Data'!$J:$J, "*upport", 'Raw Data'!$P:$P,""&amp;'Raw Data'!$B$1,'Raw Data'!$D:$D,"&lt;&gt;*ithdr*",'Raw Data'!$D:$D,"&lt;&gt;*ancel*")
+
COUNTIFS('Raw Data'!$AN:$AN,"&lt;=" &amp;DATE(LEFT($AV$3, 4), MONTH("1 " &amp; AE$6 &amp; " " &amp; LEFT($AV$3, 4)) + 1, 0 ), 'Raw Data'!$AN:$AN,"&gt;" &amp;DATE(LEFT($AV$3, 4), MONTH("1 " &amp; AE$6 &amp; " " &amp; LEFT($AV$3, 4)), 0 ), 'Raw Data'!$H:$H, "Non*", 'Raw Data'!$J:$J, "*ttendance", 'Raw Data'!$P:$P,""&amp;'Raw Data'!$B$1,'Raw Data'!$D:$D,"&lt;&gt;*ithdr*",'Raw Data'!$D:$D,"&lt;&gt;*ancel*")</f>
        <v>0</v>
      </c>
      <c r="AF55" s="40"/>
      <c r="AG55" s="40"/>
      <c r="AH55" s="52"/>
      <c r="AI55" s="122">
        <f>COUNTIFS('Raw Data'!$AN:$AN,"&lt;=" &amp;DATE(LEFT($AV$3, 4), MONTH("1 " &amp; AI$6 &amp; " " &amp; LEFT($AV$3, 4)) + 1, 0 ), 'Raw Data'!$AN:$AN,"&gt;" &amp;DATE(LEFT($AV$3, 4), MONTH("1 " &amp; AI$6 &amp; " " &amp; LEFT($AV$3, 4)), 0 ), 'Raw Data'!$H:$H, "Non*",  'Raw Data'!$J:$J, "*upport", 'Raw Data'!$O:$O,""&amp;'Raw Data'!$B$1,'Raw Data'!$D:$D,"&lt;&gt;*ithdr*",'Raw Data'!$D:$D,"&lt;&gt;*ancel*",'Raw Data'!$P:$P,"--")
+
COUNTIFS('Raw Data'!$AN:$AN,"&lt;=" &amp;DATE(LEFT($AV$3, 4), MONTH("1 " &amp; AI$6 &amp; " " &amp; LEFT($AV$3, 4)) + 1, 0 ), 'Raw Data'!$AN:$AN,"&gt;" &amp;DATE(LEFT($AV$3, 4), MONTH("1 " &amp; AI$6 &amp; " " &amp; LEFT($AV$3, 4)), 0 ), 'Raw Data'!$H:$H, "Non*", 'Raw Data'!$J:$J, "*ttendance", 'Raw Data'!$O:$O,""&amp;'Raw Data'!$B$1,'Raw Data'!$D:$D,"&lt;&gt;*ithdr*",'Raw Data'!$D:$D,"&lt;&gt;*ancel*",'Raw Data'!$P:$P,"--")
+
COUNTIFS('Raw Data'!$AN:$AN,"&lt;=" &amp;DATE(LEFT($AV$3, 4), MONTH("1 " &amp; AI$6 &amp; " " &amp; LEFT($AV$3, 4)) + 1, 0 ), 'Raw Data'!$AN:$AN,"&gt;" &amp;DATE(LEFT($AV$3, 4), MONTH("1 " &amp; AI$6 &amp; " " &amp; LEFT($AV$3, 4)), 0 ), 'Raw Data'!$H:$H, "Non*",  'Raw Data'!$J:$J, "*upport", 'Raw Data'!$P:$P,""&amp;'Raw Data'!$B$1,'Raw Data'!$D:$D,"&lt;&gt;*ithdr*",'Raw Data'!$D:$D,"&lt;&gt;*ancel*")
+
COUNTIFS('Raw Data'!$AN:$AN,"&lt;=" &amp;DATE(LEFT($AV$3, 4), MONTH("1 " &amp; AI$6 &amp; " " &amp; LEFT($AV$3, 4)) + 1, 0 ), 'Raw Data'!$AN:$AN,"&gt;" &amp;DATE(LEFT($AV$3, 4), MONTH("1 " &amp; AI$6 &amp; " " &amp; LEFT($AV$3, 4)), 0 ), 'Raw Data'!$H:$H, "Non*", 'Raw Data'!$J:$J, "*ttendance", 'Raw Data'!$P:$P,""&amp;'Raw Data'!$B$1,'Raw Data'!$D:$D,"&lt;&gt;*ithdr*",'Raw Data'!$D:$D,"&lt;&gt;*ancel*")</f>
        <v>0</v>
      </c>
      <c r="AJ55" s="40"/>
      <c r="AK55" s="40"/>
      <c r="AL55" s="52"/>
      <c r="AM55" s="122">
        <f>COUNTIFS('Raw Data'!$AN:$AN,"&lt;=" &amp;DATE(LEFT($AV$3, 4), MONTH("1 " &amp; AM$6 &amp; " " &amp; LEFT($AV$3, 4)) + 1, 0 ), 'Raw Data'!$AN:$AN,"&gt;" &amp;DATE(LEFT($AV$3, 4), MONTH("1 " &amp; AM$6 &amp; " " &amp; LEFT($AV$3, 4)), 0 ), 'Raw Data'!$H:$H, "Non*",  'Raw Data'!$J:$J, "*upport", 'Raw Data'!$O:$O,""&amp;'Raw Data'!$B$1,'Raw Data'!$D:$D,"&lt;&gt;*ithdr*",'Raw Data'!$D:$D,"&lt;&gt;*ancel*",'Raw Data'!$P:$P,"--")
+
COUNTIFS('Raw Data'!$AN:$AN,"&lt;=" &amp;DATE(LEFT($AV$3, 4), MONTH("1 " &amp; AM$6 &amp; " " &amp; LEFT($AV$3, 4)) + 1, 0 ), 'Raw Data'!$AN:$AN,"&gt;" &amp;DATE(LEFT($AV$3, 4), MONTH("1 " &amp; AM$6 &amp; " " &amp; LEFT($AV$3, 4)), 0 ), 'Raw Data'!$H:$H, "Non*", 'Raw Data'!$J:$J, "*ttendance", 'Raw Data'!$O:$O,""&amp;'Raw Data'!$B$1,'Raw Data'!$D:$D,"&lt;&gt;*ithdr*",'Raw Data'!$D:$D,"&lt;&gt;*ancel*",'Raw Data'!$P:$P,"--")
+
COUNTIFS('Raw Data'!$AN:$AN,"&lt;=" &amp;DATE(LEFT($AV$3, 4), MONTH("1 " &amp; AM$6 &amp; " " &amp; LEFT($AV$3, 4)) + 1, 0 ), 'Raw Data'!$AN:$AN,"&gt;" &amp;DATE(LEFT($AV$3, 4), MONTH("1 " &amp; AM$6 &amp; " " &amp; LEFT($AV$3, 4)), 0 ), 'Raw Data'!$H:$H, "Non*",  'Raw Data'!$J:$J, "*upport", 'Raw Data'!$P:$P,""&amp;'Raw Data'!$B$1,'Raw Data'!$D:$D,"&lt;&gt;*ithdr*",'Raw Data'!$D:$D,"&lt;&gt;*ancel*")
+
COUNTIFS('Raw Data'!$AN:$AN,"&lt;=" &amp;DATE(LEFT($AV$3, 4), MONTH("1 " &amp; AM$6 &amp; " " &amp; LEFT($AV$3, 4)) + 1, 0 ), 'Raw Data'!$AN:$AN,"&gt;" &amp;DATE(LEFT($AV$3, 4), MONTH("1 " &amp; AM$6 &amp; " " &amp; LEFT($AV$3, 4)), 0 ), 'Raw Data'!$H:$H, "Non*", 'Raw Data'!$J:$J, "*ttendance", 'Raw Data'!$P:$P,""&amp;'Raw Data'!$B$1,'Raw Data'!$D:$D,"&lt;&gt;*ithdr*",'Raw Data'!$D:$D,"&lt;&gt;*ancel*")</f>
        <v>0</v>
      </c>
      <c r="AN55" s="40"/>
      <c r="AO55" s="40"/>
      <c r="AP55" s="52"/>
      <c r="AQ55" s="122">
        <f>COUNTIFS('Raw Data'!$AN:$AN,"&lt;=" &amp;DATE(LEFT($AV$3, 4), MONTH("1 " &amp; AQ$6 &amp; " " &amp; LEFT($AV$3, 4)) + 1, 0 ), 'Raw Data'!$AN:$AN,"&gt;" &amp;DATE(LEFT($AV$3, 4), MONTH("1 " &amp; AQ$6 &amp; " " &amp; LEFT($AV$3, 4)), 0 ), 'Raw Data'!$H:$H, "Non*",  'Raw Data'!$J:$J, "*upport", 'Raw Data'!$O:$O,""&amp;'Raw Data'!$B$1,'Raw Data'!$D:$D,"&lt;&gt;*ithdr*",'Raw Data'!$D:$D,"&lt;&gt;*ancel*",'Raw Data'!$P:$P,"--")
+
COUNTIFS('Raw Data'!$AN:$AN,"&lt;=" &amp;DATE(LEFT($AV$3, 4), MONTH("1 " &amp; AQ$6 &amp; " " &amp; LEFT($AV$3, 4)) + 1, 0 ), 'Raw Data'!$AN:$AN,"&gt;" &amp;DATE(LEFT($AV$3, 4), MONTH("1 " &amp; AQ$6 &amp; " " &amp; LEFT($AV$3, 4)), 0 ), 'Raw Data'!$H:$H, "Non*", 'Raw Data'!$J:$J, "*ttendance", 'Raw Data'!$O:$O,""&amp;'Raw Data'!$B$1,'Raw Data'!$D:$D,"&lt;&gt;*ithdr*",'Raw Data'!$D:$D,"&lt;&gt;*ancel*",'Raw Data'!$P:$P,"--")
+
COUNTIFS('Raw Data'!$AN:$AN,"&lt;=" &amp;DATE(LEFT($AV$3, 4), MONTH("1 " &amp; AQ$6 &amp; " " &amp; LEFT($AV$3, 4)) + 1, 0 ), 'Raw Data'!$AN:$AN,"&gt;" &amp;DATE(LEFT($AV$3, 4), MONTH("1 " &amp; AQ$6 &amp; " " &amp; LEFT($AV$3, 4)), 0 ), 'Raw Data'!$H:$H, "Non*",  'Raw Data'!$J:$J, "*upport", 'Raw Data'!$P:$P,""&amp;'Raw Data'!$B$1,'Raw Data'!$D:$D,"&lt;&gt;*ithdr*",'Raw Data'!$D:$D,"&lt;&gt;*ancel*")
+
COUNTIFS('Raw Data'!$AN:$AN,"&lt;=" &amp;DATE(LEFT($AV$3, 4), MONTH("1 " &amp; AQ$6 &amp; " " &amp; LEFT($AV$3, 4)) + 1, 0 ), 'Raw Data'!$AN:$AN,"&gt;" &amp;DATE(LEFT($AV$3, 4), MONTH("1 " &amp; AQ$6 &amp; " " &amp; LEFT($AV$3, 4)), 0 ), 'Raw Data'!$H:$H, "Non*", 'Raw Data'!$J:$J, "*ttendance", 'Raw Data'!$P:$P,""&amp;'Raw Data'!$B$1,'Raw Data'!$D:$D,"&lt;&gt;*ithdr*",'Raw Data'!$D:$D,"&lt;&gt;*ancel*")</f>
        <v>0</v>
      </c>
      <c r="AR55" s="40"/>
      <c r="AS55" s="40"/>
      <c r="AT55" s="52"/>
      <c r="AU55" s="122">
        <f>COUNTIFS('Raw Data'!$AN:$AN,"&lt;=" &amp;DATE(MID($AV$3, 15, 4), MONTH("1 " &amp; AU$6 &amp; " " &amp; MID($AV$3, 15, 4)) + 1, 0 ), 'Raw Data'!$AN:$AN,"&gt;" &amp;DATE(MID($AV$3, 15, 4), MONTH("1 " &amp; AU$6 &amp; " " &amp; MID($AV$3, 15, 4)), 0 ), 'Raw Data'!$H:$H, "Non*",  'Raw Data'!$J:$J, "*upport", 'Raw Data'!$O:$O,""&amp;'Raw Data'!$B$1,'Raw Data'!$D:$D,"&lt;&gt;*ithdr*",'Raw Data'!$D:$D,"&lt;&gt;*ancel*",'Raw Data'!$P:$P,"--")
+
COUNTIFS('Raw Data'!$AN:$AN,"&lt;=" &amp;DATE(MID($AV$3, 15, 4), MONTH("1 " &amp; AU$6 &amp; " " &amp; MID($AV$3, 15, 4)) + 1, 0 ), 'Raw Data'!$AN:$AN,"&gt;" &amp;DATE(MID($AV$3, 15, 4), MONTH("1 " &amp; AU$6 &amp; " " &amp; MID($AV$3, 15, 4)), 0 ), 'Raw Data'!$H:$H, "Non*", 'Raw Data'!$J:$J, "*ttendance", 'Raw Data'!$O:$O,""&amp;'Raw Data'!$B$1,'Raw Data'!$D:$D,"&lt;&gt;*ithdr*",'Raw Data'!$D:$D,"&lt;&gt;*ancel*",'Raw Data'!$P:$P,"--")
+
COUNTIFS('Raw Data'!$AN:$AN,"&lt;=" &amp;DATE(MID($AV$3, 15, 4), MONTH("1 " &amp; AU$6 &amp; " " &amp; MID($AV$3, 15, 4)) + 1, 0 ), 'Raw Data'!$AN:$AN,"&gt;" &amp;DATE(MID($AV$3, 15, 4), MONTH("1 " &amp; AU$6 &amp; " " &amp; MID($AV$3, 15, 4)), 0 ), 'Raw Data'!$H:$H, "Non*",  'Raw Data'!$J:$J, "*upport", 'Raw Data'!$P:$P,""&amp;'Raw Data'!$B$1,'Raw Data'!$D:$D,"&lt;&gt;*ithdr*",'Raw Data'!$D:$D,"&lt;&gt;*ancel*")
+
COUNTIFS('Raw Data'!$AN:$AN,"&lt;=" &amp;DATE(MID($AV$3, 15, 4), MONTH("1 " &amp; AU$6 &amp; " " &amp; MID($AV$3, 15, 4)) + 1, 0 ), 'Raw Data'!$AN:$AN,"&gt;" &amp;DATE(MID($AV$3, 15, 4), MONTH("1 " &amp; AU$6 &amp; " " &amp; MID($AV$3, 15, 4)), 0 ), 'Raw Data'!$H:$H, "Non*", 'Raw Data'!$J:$J, "*ttendance", 'Raw Data'!$P:$P,""&amp;'Raw Data'!$B$1,'Raw Data'!$D:$D,"&lt;&gt;*ithdr*",'Raw Data'!$D:$D,"&lt;&gt;*ancel*")</f>
        <v>0</v>
      </c>
      <c r="AV55" s="40"/>
      <c r="AW55" s="40"/>
      <c r="AX55" s="52"/>
      <c r="AY55" s="122">
        <f>COUNTIFS('Raw Data'!$AN:$AN,"&lt;=" &amp;DATE(MID($AV$3, 15, 4), MONTH("1 " &amp; AY$6 &amp; " " &amp; MID($AV$3, 15, 4)) + 1, 0 ), 'Raw Data'!$AN:$AN,"&gt;" &amp;DATE(MID($AV$3, 15, 4), MONTH("1 " &amp; AY$6 &amp; " " &amp; MID($AV$3, 15, 4)), 0 ), 'Raw Data'!$H:$H, "Non*",  'Raw Data'!$J:$J, "*upport", 'Raw Data'!$O:$O,""&amp;'Raw Data'!$B$1,'Raw Data'!$D:$D,"&lt;&gt;*ithdr*",'Raw Data'!$D:$D,"&lt;&gt;*ancel*",'Raw Data'!$P:$P,"--")
+
COUNTIFS('Raw Data'!$AN:$AN,"&lt;=" &amp;DATE(MID($AV$3, 15, 4), MONTH("1 " &amp; AY$6 &amp; " " &amp; MID($AV$3, 15, 4)) + 1, 0 ), 'Raw Data'!$AN:$AN,"&gt;" &amp;DATE(MID($AV$3, 15, 4), MONTH("1 " &amp; AY$6 &amp; " " &amp; MID($AV$3, 15, 4)), 0 ), 'Raw Data'!$H:$H, "Non*", 'Raw Data'!$J:$J, "*ttendance", 'Raw Data'!$O:$O,""&amp;'Raw Data'!$B$1,'Raw Data'!$D:$D,"&lt;&gt;*ithdr*",'Raw Data'!$D:$D,"&lt;&gt;*ancel*",'Raw Data'!$P:$P,"--")
+
COUNTIFS('Raw Data'!$AN:$AN,"&lt;=" &amp;DATE(MID($AV$3, 15, 4), MONTH("1 " &amp; AY$6 &amp; " " &amp; MID($AV$3, 15, 4)) + 1, 0 ), 'Raw Data'!$AN:$AN,"&gt;" &amp;DATE(MID($AV$3, 15, 4), MONTH("1 " &amp; AY$6 &amp; " " &amp; MID($AV$3, 15, 4)), 0 ), 'Raw Data'!$H:$H, "Non*",  'Raw Data'!$J:$J, "*upport", 'Raw Data'!$P:$P,""&amp;'Raw Data'!$B$1,'Raw Data'!$D:$D,"&lt;&gt;*ithdr*",'Raw Data'!$D:$D,"&lt;&gt;*ancel*")
+
COUNTIFS('Raw Data'!$AN:$AN,"&lt;=" &amp;DATE(MID($AV$3, 15, 4), MONTH("1 " &amp; AY$6 &amp; " " &amp; MID($AV$3, 15, 4)) + 1, 0 ), 'Raw Data'!$AN:$AN,"&gt;" &amp;DATE(MID($AV$3, 15, 4), MONTH("1 " &amp; AY$6 &amp; " " &amp; MID($AV$3, 15, 4)), 0 ), 'Raw Data'!$H:$H, "Non*", 'Raw Data'!$J:$J, "*ttendance", 'Raw Data'!$P:$P,""&amp;'Raw Data'!$B$1,'Raw Data'!$D:$D,"&lt;&gt;*ithdr*",'Raw Data'!$D:$D,"&lt;&gt;*ancel*")</f>
        <v>0</v>
      </c>
      <c r="AZ55" s="40"/>
      <c r="BA55" s="40"/>
      <c r="BB55" s="52"/>
      <c r="BC55" s="122">
        <f>COUNTIFS('Raw Data'!$AN:$AN,"&lt;=" &amp;DATE(MID($AV$3, 15, 4), MONTH("1 " &amp; BC$6 &amp; " " &amp; MID($AV$3, 15, 4)) + 1, 0 ), 'Raw Data'!$AN:$AN,"&gt;" &amp;DATE(MID($AV$3, 15, 4), MONTH("1 " &amp; BC$6 &amp; " " &amp; MID($AV$3, 15, 4)), 0 ), 'Raw Data'!$H:$H, "Non*",  'Raw Data'!$J:$J, "*upport", 'Raw Data'!$O:$O,""&amp;'Raw Data'!$B$1,'Raw Data'!$D:$D,"&lt;&gt;*ithdr*",'Raw Data'!$D:$D,"&lt;&gt;*ancel*",'Raw Data'!$P:$P,"--")
+
COUNTIFS('Raw Data'!$AN:$AN,"&lt;=" &amp;DATE(MID($AV$3, 15, 4), MONTH("1 " &amp; BC$6 &amp; " " &amp; MID($AV$3, 15, 4)) + 1, 0 ), 'Raw Data'!$AN:$AN,"&gt;" &amp;DATE(MID($AV$3, 15, 4), MONTH("1 " &amp; BC$6 &amp; " " &amp; MID($AV$3, 15, 4)), 0 ), 'Raw Data'!$H:$H, "Non*", 'Raw Data'!$J:$J, "*ttendance", 'Raw Data'!$O:$O,""&amp;'Raw Data'!$B$1,'Raw Data'!$D:$D,"&lt;&gt;*ithdr*",'Raw Data'!$D:$D,"&lt;&gt;*ancel*",'Raw Data'!$P:$P,"--")
+
COUNTIFS('Raw Data'!$AN:$AN,"&lt;=" &amp;DATE(MID($AV$3, 15, 4), MONTH("1 " &amp; BC$6 &amp; " " &amp; MID($AV$3, 15, 4)) + 1, 0 ), 'Raw Data'!$AN:$AN,"&gt;" &amp;DATE(MID($AV$3, 15, 4), MONTH("1 " &amp; BC$6 &amp; " " &amp; MID($AV$3, 15, 4)), 0 ), 'Raw Data'!$H:$H, "Non*",  'Raw Data'!$J:$J, "*upport", 'Raw Data'!$P:$P,""&amp;'Raw Data'!$B$1,'Raw Data'!$D:$D,"&lt;&gt;*ithdr*",'Raw Data'!$D:$D,"&lt;&gt;*ancel*")
+
COUNTIFS('Raw Data'!$AN:$AN,"&lt;=" &amp;DATE(MID($AV$3, 15, 4), MONTH("1 " &amp; BC$6 &amp; " " &amp; MID($AV$3, 15, 4)) + 1, 0 ), 'Raw Data'!$AN:$AN,"&gt;" &amp;DATE(MID($AV$3, 15, 4), MONTH("1 " &amp; BC$6 &amp; " " &amp; MID($AV$3, 15, 4)), 0 ), 'Raw Data'!$H:$H, "Non*", 'Raw Data'!$J:$J, "*ttendance", 'Raw Data'!$P:$P,""&amp;'Raw Data'!$B$1,'Raw Data'!$D:$D,"&lt;&gt;*ithdr*",'Raw Data'!$D:$D,"&lt;&gt;*ancel*")</f>
        <v>0</v>
      </c>
      <c r="BD55" s="40"/>
      <c r="BE55" s="40"/>
      <c r="BF55" s="45"/>
    </row>
    <row r="56" ht="12.75" customHeight="1">
      <c r="A56" s="126" t="s">
        <v>129</v>
      </c>
      <c r="B56" s="40"/>
      <c r="C56" s="40"/>
      <c r="D56" s="40"/>
      <c r="E56" s="40"/>
      <c r="F56" s="40"/>
      <c r="G56" s="40"/>
      <c r="H56" s="40"/>
      <c r="I56" s="40"/>
      <c r="J56" s="52"/>
      <c r="K56" s="157">
        <f>COUNTIFS('Raw Data'!$AN:$AN,"&lt;=" &amp;DATE(LEFT($AV$3, 4), MONTH("1 " &amp; K$6 &amp; " " &amp; LEFT($AV$3, 4)) + 1, 0 ), 'Raw Data'!$AN:$AN,"&gt;" &amp;DATE(LEFT($AV$3, 4), MONTH("1 " &amp; K$6 &amp; " " &amp; LEFT($AV$3, 4)), 0 ), 'Raw Data'!$H:$H, "Non*",  'Raw Data'!$J:$J, "Departmental Supp*", 'Raw Data'!$O:$O,""&amp;'Raw Data'!$B$1,'Raw Data'!$D:$D,"&lt;&gt;*ithdr*",'Raw Data'!$D:$D,"&lt;&gt;*ancel*",'Raw Data'!$P:$P,"--")
+
COUNTIFS('Raw Data'!$AN:$AN,"&lt;=" &amp;DATE(LEFT($AV$3, 4), MONTH("1 " &amp; K$6 &amp; " " &amp; LEFT($AV$3, 4)) + 1, 0 ), 'Raw Data'!$AN:$AN,"&gt;" &amp;DATE(LEFT($AV$3, 4), MONTH("1 " &amp; K$6 &amp; " " &amp; LEFT($AV$3, 4)), 0 ), 'Raw Data'!$H:$H, "Non*",  'Raw Data'!$J:$J, "Departmental Supp*", 'Raw Data'!$P:$P,""&amp;'Raw Data'!$B$1,'Raw Data'!$D:$D,"&lt;&gt;*ithdr*",'Raw Data'!$D:$D,"&lt;&gt;*ancel*")</f>
        <v>0</v>
      </c>
      <c r="L56" s="40"/>
      <c r="M56" s="40"/>
      <c r="N56" s="52"/>
      <c r="O56" s="157">
        <f>COUNTIFS('Raw Data'!$AN:$AN,"&lt;=" &amp;DATE(LEFT($AV$3, 4), MONTH("1 " &amp; O$6 &amp; " " &amp; LEFT($AV$3, 4)) + 1, 0 ), 'Raw Data'!$AN:$AN,"&gt;" &amp;DATE(LEFT($AV$3, 4), MONTH("1 " &amp; O$6 &amp; " " &amp; LEFT($AV$3, 4)), 0 ), 'Raw Data'!$H:$H, "Non*",  'Raw Data'!$J:$J, "Departmental Supp*", 'Raw Data'!$O:$O,""&amp;'Raw Data'!$B$1,'Raw Data'!$D:$D,"&lt;&gt;*ithdr*",'Raw Data'!$D:$D,"&lt;&gt;*ancel*",'Raw Data'!$P:$P,"--")
+
COUNTIFS('Raw Data'!$AN:$AN,"&lt;=" &amp;DATE(LEFT($AV$3, 4), MONTH("1 " &amp; O$6 &amp; " " &amp; LEFT($AV$3, 4)) + 1, 0 ), 'Raw Data'!$AN:$AN,"&gt;" &amp;DATE(LEFT($AV$3, 4), MONTH("1 " &amp; O$6 &amp; " " &amp; LEFT($AV$3, 4)), 0 ), 'Raw Data'!$H:$H, "Non*",  'Raw Data'!$J:$J, "Departmental Supp*", 'Raw Data'!$P:$P,""&amp;'Raw Data'!$B$1,'Raw Data'!$D:$D,"&lt;&gt;*ithdr*",'Raw Data'!$D:$D,"&lt;&gt;*ancel*")</f>
        <v>0</v>
      </c>
      <c r="P56" s="40"/>
      <c r="Q56" s="40"/>
      <c r="R56" s="52"/>
      <c r="S56" s="157">
        <f>COUNTIFS('Raw Data'!$AN:$AN,"&lt;=" &amp;DATE(LEFT($AV$3, 4), MONTH("1 " &amp; S$6 &amp; " " &amp; LEFT($AV$3, 4)) + 1, 0 ), 'Raw Data'!$AN:$AN,"&gt;" &amp;DATE(LEFT($AV$3, 4), MONTH("1 " &amp; S$6 &amp; " " &amp; LEFT($AV$3, 4)), 0 ), 'Raw Data'!$H:$H, "Non*",  'Raw Data'!$J:$J, "Departmental Supp*", 'Raw Data'!$O:$O,""&amp;'Raw Data'!$B$1,'Raw Data'!$D:$D,"&lt;&gt;*ithdr*",'Raw Data'!$D:$D,"&lt;&gt;*ancel*",'Raw Data'!$P:$P,"--")
+
COUNTIFS('Raw Data'!$AN:$AN,"&lt;=" &amp;DATE(LEFT($AV$3, 4), MONTH("1 " &amp; S$6 &amp; " " &amp; LEFT($AV$3, 4)) + 1, 0 ), 'Raw Data'!$AN:$AN,"&gt;" &amp;DATE(LEFT($AV$3, 4), MONTH("1 " &amp; S$6 &amp; " " &amp; LEFT($AV$3, 4)), 0 ), 'Raw Data'!$H:$H, "Non*",  'Raw Data'!$J:$J, "Departmental Supp*", 'Raw Data'!$P:$P,""&amp;'Raw Data'!$B$1,'Raw Data'!$D:$D,"&lt;&gt;*ithdr*",'Raw Data'!$D:$D,"&lt;&gt;*ancel*")</f>
        <v>0</v>
      </c>
      <c r="T56" s="40"/>
      <c r="U56" s="40"/>
      <c r="V56" s="52"/>
      <c r="W56" s="157">
        <f>COUNTIFS('Raw Data'!$AN:$AN,"&lt;=" &amp;DATE(LEFT($AV$3, 4), MONTH("1 " &amp; W$6 &amp; " " &amp; LEFT($AV$3, 4)) + 1, 0 ), 'Raw Data'!$AN:$AN,"&gt;" &amp;DATE(LEFT($AV$3, 4), MONTH("1 " &amp; W$6 &amp; " " &amp; LEFT($AV$3, 4)), 0 ), 'Raw Data'!$H:$H, "Non*",  'Raw Data'!$J:$J, "Departmental Supp*", 'Raw Data'!$O:$O,""&amp;'Raw Data'!$B$1,'Raw Data'!$D:$D,"&lt;&gt;*ithdr*",'Raw Data'!$D:$D,"&lt;&gt;*ancel*",'Raw Data'!$P:$P,"--")
+
COUNTIFS('Raw Data'!$AN:$AN,"&lt;=" &amp;DATE(LEFT($AV$3, 4), MONTH("1 " &amp; W$6 &amp; " " &amp; LEFT($AV$3, 4)) + 1, 0 ), 'Raw Data'!$AN:$AN,"&gt;" &amp;DATE(LEFT($AV$3, 4), MONTH("1 " &amp; W$6 &amp; " " &amp; LEFT($AV$3, 4)), 0 ), 'Raw Data'!$H:$H, "Non*",  'Raw Data'!$J:$J, "Departmental Supp*", 'Raw Data'!$P:$P,""&amp;'Raw Data'!$B$1,'Raw Data'!$D:$D,"&lt;&gt;*ithdr*",'Raw Data'!$D:$D,"&lt;&gt;*ancel*")</f>
        <v>0</v>
      </c>
      <c r="X56" s="40"/>
      <c r="Y56" s="40"/>
      <c r="Z56" s="52"/>
      <c r="AA56" s="157">
        <f>COUNTIFS('Raw Data'!$AN:$AN,"&lt;=" &amp;DATE(LEFT($AV$3, 4), MONTH("1 " &amp; AA$6 &amp; " " &amp; LEFT($AV$3, 4)) + 1, 0 ), 'Raw Data'!$AN:$AN,"&gt;" &amp;DATE(LEFT($AV$3, 4), MONTH("1 " &amp; AA$6 &amp; " " &amp; LEFT($AV$3, 4)), 0 ), 'Raw Data'!$H:$H, "Non*",  'Raw Data'!$J:$J, "Departmental Supp*", 'Raw Data'!$O:$O,""&amp;'Raw Data'!$B$1,'Raw Data'!$D:$D,"&lt;&gt;*ithdr*",'Raw Data'!$D:$D,"&lt;&gt;*ancel*",'Raw Data'!$P:$P,"--")
+
COUNTIFS('Raw Data'!$AN:$AN,"&lt;=" &amp;DATE(LEFT($AV$3, 4), MONTH("1 " &amp; AA$6 &amp; " " &amp; LEFT($AV$3, 4)) + 1, 0 ), 'Raw Data'!$AN:$AN,"&gt;" &amp;DATE(LEFT($AV$3, 4), MONTH("1 " &amp; AA$6 &amp; " " &amp; LEFT($AV$3, 4)), 0 ), 'Raw Data'!$H:$H, "Non*",  'Raw Data'!$J:$J, "Departmental Supp*", 'Raw Data'!$P:$P,""&amp;'Raw Data'!$B$1,'Raw Data'!$D:$D,"&lt;&gt;*ithdr*",'Raw Data'!$D:$D,"&lt;&gt;*ancel*")</f>
        <v>0</v>
      </c>
      <c r="AB56" s="40"/>
      <c r="AC56" s="40"/>
      <c r="AD56" s="52"/>
      <c r="AE56" s="157">
        <f>COUNTIFS('Raw Data'!$AN:$AN,"&lt;=" &amp;DATE(LEFT($AV$3, 4), MONTH("1 " &amp; AE$6 &amp; " " &amp; LEFT($AV$3, 4)) + 1, 0 ), 'Raw Data'!$AN:$AN,"&gt;" &amp;DATE(LEFT($AV$3, 4), MONTH("1 " &amp; AE$6 &amp; " " &amp; LEFT($AV$3, 4)), 0 ), 'Raw Data'!$H:$H, "Non*",  'Raw Data'!$J:$J, "Departmental Supp*", 'Raw Data'!$O:$O,""&amp;'Raw Data'!$B$1,'Raw Data'!$D:$D,"&lt;&gt;*ithdr*",'Raw Data'!$D:$D,"&lt;&gt;*ancel*",'Raw Data'!$P:$P,"--")
+
COUNTIFS('Raw Data'!$AN:$AN,"&lt;=" &amp;DATE(LEFT($AV$3, 4), MONTH("1 " &amp; AE$6 &amp; " " &amp; LEFT($AV$3, 4)) + 1, 0 ), 'Raw Data'!$AN:$AN,"&gt;" &amp;DATE(LEFT($AV$3, 4), MONTH("1 " &amp; AE$6 &amp; " " &amp; LEFT($AV$3, 4)), 0 ), 'Raw Data'!$H:$H, "Non*",  'Raw Data'!$J:$J, "Departmental Supp*", 'Raw Data'!$P:$P,""&amp;'Raw Data'!$B$1,'Raw Data'!$D:$D,"&lt;&gt;*ithdr*",'Raw Data'!$D:$D,"&lt;&gt;*ancel*")</f>
        <v>0</v>
      </c>
      <c r="AF56" s="40"/>
      <c r="AG56" s="40"/>
      <c r="AH56" s="52"/>
      <c r="AI56" s="157">
        <f>COUNTIFS('Raw Data'!$AN:$AN,"&lt;=" &amp;DATE(LEFT($AV$3, 4), MONTH("1 " &amp; AI$6 &amp; " " &amp; LEFT($AV$3, 4)) + 1, 0 ), 'Raw Data'!$AN:$AN,"&gt;" &amp;DATE(LEFT($AV$3, 4), MONTH("1 " &amp; AI$6 &amp; " " &amp; LEFT($AV$3, 4)), 0 ), 'Raw Data'!$H:$H, "Non*",  'Raw Data'!$J:$J, "Departmental Supp*", 'Raw Data'!$O:$O,""&amp;'Raw Data'!$B$1,'Raw Data'!$D:$D,"&lt;&gt;*ithdr*",'Raw Data'!$D:$D,"&lt;&gt;*ancel*",'Raw Data'!$P:$P,"--")
+
COUNTIFS('Raw Data'!$AN:$AN,"&lt;=" &amp;DATE(LEFT($AV$3, 4), MONTH("1 " &amp; AI$6 &amp; " " &amp; LEFT($AV$3, 4)) + 1, 0 ), 'Raw Data'!$AN:$AN,"&gt;" &amp;DATE(LEFT($AV$3, 4), MONTH("1 " &amp; AI$6 &amp; " " &amp; LEFT($AV$3, 4)), 0 ), 'Raw Data'!$H:$H, "Non*",  'Raw Data'!$J:$J, "Departmental Supp*", 'Raw Data'!$P:$P,""&amp;'Raw Data'!$B$1,'Raw Data'!$D:$D,"&lt;&gt;*ithdr*",'Raw Data'!$D:$D,"&lt;&gt;*ancel*")</f>
        <v>0</v>
      </c>
      <c r="AJ56" s="40"/>
      <c r="AK56" s="40"/>
      <c r="AL56" s="52"/>
      <c r="AM56" s="157">
        <f>COUNTIFS('Raw Data'!$AN:$AN,"&lt;=" &amp;DATE(LEFT($AV$3, 4), MONTH("1 " &amp; AM$6 &amp; " " &amp; LEFT($AV$3, 4)) + 1, 0 ), 'Raw Data'!$AN:$AN,"&gt;" &amp;DATE(LEFT($AV$3, 4), MONTH("1 " &amp; AM$6 &amp; " " &amp; LEFT($AV$3, 4)), 0 ), 'Raw Data'!$H:$H, "Non*",  'Raw Data'!$J:$J, "Departmental Supp*", 'Raw Data'!$O:$O,""&amp;'Raw Data'!$B$1,'Raw Data'!$D:$D,"&lt;&gt;*ithdr*",'Raw Data'!$D:$D,"&lt;&gt;*ancel*",'Raw Data'!$P:$P,"--")
+
COUNTIFS('Raw Data'!$AN:$AN,"&lt;=" &amp;DATE(LEFT($AV$3, 4), MONTH("1 " &amp; AM$6 &amp; " " &amp; LEFT($AV$3, 4)) + 1, 0 ), 'Raw Data'!$AN:$AN,"&gt;" &amp;DATE(LEFT($AV$3, 4), MONTH("1 " &amp; AM$6 &amp; " " &amp; LEFT($AV$3, 4)), 0 ), 'Raw Data'!$H:$H, "Non*",  'Raw Data'!$J:$J, "Departmental Supp*", 'Raw Data'!$P:$P,""&amp;'Raw Data'!$B$1,'Raw Data'!$D:$D,"&lt;&gt;*ithdr*",'Raw Data'!$D:$D,"&lt;&gt;*ancel*")</f>
        <v>0</v>
      </c>
      <c r="AN56" s="40"/>
      <c r="AO56" s="40"/>
      <c r="AP56" s="52"/>
      <c r="AQ56" s="157">
        <f>COUNTIFS('Raw Data'!$AN:$AN,"&lt;=" &amp;DATE(LEFT($AV$3, 4), MONTH("1 " &amp; AQ$6 &amp; " " &amp; LEFT($AV$3, 4)) + 1, 0 ), 'Raw Data'!$AN:$AN,"&gt;" &amp;DATE(LEFT($AV$3, 4), MONTH("1 " &amp; AQ$6 &amp; " " &amp; LEFT($AV$3, 4)), 0 ), 'Raw Data'!$H:$H, "Non*",  'Raw Data'!$J:$J, "Departmental Supp*", 'Raw Data'!$O:$O,""&amp;'Raw Data'!$B$1,'Raw Data'!$D:$D,"&lt;&gt;*ithdr*",'Raw Data'!$D:$D,"&lt;&gt;*ancel*",'Raw Data'!$P:$P,"--")
+
COUNTIFS('Raw Data'!$AN:$AN,"&lt;=" &amp;DATE(LEFT($AV$3, 4), MONTH("1 " &amp; AQ$6 &amp; " " &amp; LEFT($AV$3, 4)) + 1, 0 ), 'Raw Data'!$AN:$AN,"&gt;" &amp;DATE(LEFT($AV$3, 4), MONTH("1 " &amp; AQ$6 &amp; " " &amp; LEFT($AV$3, 4)), 0 ), 'Raw Data'!$H:$H, "Non*",  'Raw Data'!$J:$J, "Departmental Supp*", 'Raw Data'!$P:$P,""&amp;'Raw Data'!$B$1,'Raw Data'!$D:$D,"&lt;&gt;*ithdr*",'Raw Data'!$D:$D,"&lt;&gt;*ancel*")</f>
        <v>0</v>
      </c>
      <c r="AR56" s="40"/>
      <c r="AS56" s="40"/>
      <c r="AT56" s="52"/>
      <c r="AU56" s="157">
        <f>COUNTIFS('Raw Data'!$AN:$AN,"&lt;=" &amp;DATE(MID($AV$3, 15, 4), MONTH("1 " &amp; AU$6 &amp; " " &amp; MID($AV$3, 15, 4)) + 1, 0 ), 'Raw Data'!$AN:$AN,"&gt;" &amp;DATE(MID($AV$3, 15, 4), MONTH("1 " &amp; AU$6 &amp; " " &amp; MID($AV$3, 15, 4)), 0 ), 'Raw Data'!$H:$H, "Non*",  'Raw Data'!$J:$J, "Departmental Supp*", 'Raw Data'!$O:$O,""&amp;'Raw Data'!$B$1,'Raw Data'!$D:$D,"&lt;&gt;*ithdr*",'Raw Data'!$D:$D,"&lt;&gt;*ancel*",'Raw Data'!$P:$P,"--")
+
COUNTIFS('Raw Data'!$AN:$AN,"&lt;=" &amp;DATE(MID($AV$3, 15, 4), MONTH("1 " &amp; AU$6 &amp; " " &amp; MID($AV$3, 15, 4)) + 1, 0 ), 'Raw Data'!$AN:$AN,"&gt;" &amp;DATE(MID($AV$3, 15, 4), MONTH("1 " &amp; AU$6 &amp; " " &amp; MID($AV$3, 15, 4)), 0 ), 'Raw Data'!$H:$H, "Non*",  'Raw Data'!$J:$J, "Departmental Supp*", 'Raw Data'!$P:$P,""&amp;'Raw Data'!$B$1,'Raw Data'!$D:$D,"&lt;&gt;*ithdr*",'Raw Data'!$D:$D,"&lt;&gt;*ancel*")</f>
        <v>0</v>
      </c>
      <c r="AV56" s="40"/>
      <c r="AW56" s="40"/>
      <c r="AX56" s="52"/>
      <c r="AY56" s="157">
        <f>COUNTIFS('Raw Data'!$AN:$AN,"&lt;=" &amp;DATE(MID($AV$3, 15, 4), MONTH("1 " &amp; AY$6 &amp; " " &amp; MID($AV$3, 15, 4)) + 1, 0 ), 'Raw Data'!$AN:$AN,"&gt;" &amp;DATE(MID($AV$3, 15, 4), MONTH("1 " &amp; AY$6 &amp; " " &amp; MID($AV$3, 15, 4)), 0 ), 'Raw Data'!$H:$H, "Non*",  'Raw Data'!$J:$J, "Departmental Supp*", 'Raw Data'!$O:$O,""&amp;'Raw Data'!$B$1,'Raw Data'!$D:$D,"&lt;&gt;*ithdr*",'Raw Data'!$D:$D,"&lt;&gt;*ancel*",'Raw Data'!$P:$P,"--")
+
COUNTIFS('Raw Data'!$AN:$AN,"&lt;=" &amp;DATE(MID($AV$3, 15, 4), MONTH("1 " &amp; AY$6 &amp; " " &amp; MID($AV$3, 15, 4)) + 1, 0 ), 'Raw Data'!$AN:$AN,"&gt;" &amp;DATE(MID($AV$3, 15, 4), MONTH("1 " &amp; AY$6 &amp; " " &amp; MID($AV$3, 15, 4)), 0 ), 'Raw Data'!$H:$H, "Non*",  'Raw Data'!$J:$J, "Departmental Supp*", 'Raw Data'!$P:$P,""&amp;'Raw Data'!$B$1,'Raw Data'!$D:$D,"&lt;&gt;*ithdr*",'Raw Data'!$D:$D,"&lt;&gt;*ancel*")</f>
        <v>0</v>
      </c>
      <c r="AZ56" s="40"/>
      <c r="BA56" s="40"/>
      <c r="BB56" s="52"/>
      <c r="BC56" s="157">
        <f>COUNTIFS('Raw Data'!$AN:$AN,"&lt;=" &amp;DATE(MID($AV$3, 15, 4), MONTH("1 " &amp; BC$6 &amp; " " &amp; MID($AV$3, 15, 4)) + 1, 0 ), 'Raw Data'!$AN:$AN,"&gt;" &amp;DATE(MID($AV$3, 15, 4), MONTH("1 " &amp; BC$6 &amp; " " &amp; MID($AV$3, 15, 4)), 0 ), 'Raw Data'!$H:$H, "Non*",  'Raw Data'!$J:$J, "Departmental Supp*", 'Raw Data'!$O:$O,""&amp;'Raw Data'!$B$1,'Raw Data'!$D:$D,"&lt;&gt;*ithdr*",'Raw Data'!$D:$D,"&lt;&gt;*ancel*",'Raw Data'!$P:$P,"--")
+
COUNTIFS('Raw Data'!$AN:$AN,"&lt;=" &amp;DATE(MID($AV$3, 15, 4), MONTH("1 " &amp; BC$6 &amp; " " &amp; MID($AV$3, 15, 4)) + 1, 0 ), 'Raw Data'!$AN:$AN,"&gt;" &amp;DATE(MID($AV$3, 15, 4), MONTH("1 " &amp; BC$6 &amp; " " &amp; MID($AV$3, 15, 4)), 0 ), 'Raw Data'!$H:$H, "Non*",  'Raw Data'!$J:$J, "Departmental Supp*", 'Raw Data'!$P:$P,""&amp;'Raw Data'!$B$1,'Raw Data'!$D:$D,"&lt;&gt;*ithdr*",'Raw Data'!$D:$D,"&lt;&gt;*ancel*")</f>
        <v>0</v>
      </c>
      <c r="BD56" s="40"/>
      <c r="BE56" s="40"/>
      <c r="BF56" s="45"/>
    </row>
    <row r="57" ht="12.75" customHeight="1">
      <c r="A57" s="126" t="s">
        <v>132</v>
      </c>
      <c r="B57" s="40"/>
      <c r="C57" s="40"/>
      <c r="D57" s="40"/>
      <c r="E57" s="40"/>
      <c r="F57" s="40"/>
      <c r="G57" s="40"/>
      <c r="H57" s="40"/>
      <c r="I57" s="40"/>
      <c r="J57" s="52"/>
      <c r="K57" s="157">
        <f>COUNTIFS('Raw Data'!$AN:$AN,"&lt;=" &amp;DATE(LEFT($AV$3, 4), MONTH("1 " &amp; K$6 &amp; " " &amp; LEFT($AV$3, 4)) + 1, 0 ), 'Raw Data'!$AN:$AN,"&gt;" &amp;DATE(LEFT($AV$3, 4), MONTH("1 " &amp; K$6 &amp; " " &amp; LEFT($AV$3, 4)), 0 ), 'Raw Data'!$H:$H, "Non*",  'Raw Data'!$J:$J, "Meeting Attendance", 'Raw Data'!$O:$O,""&amp;'Raw Data'!$B$1,'Raw Data'!$D:$D,"&lt;&gt;*ithdr*",'Raw Data'!$D:$D,"&lt;&gt;*ancel*",'Raw Data'!$P:$P,"--")
+
COUNTIFS('Raw Data'!$AN:$AN,"&lt;=" &amp;DATE(LEFT($AV$3, 4), MONTH("1 " &amp; K$6 &amp; " " &amp; LEFT($AV$3, 4)) + 1, 0 ), 'Raw Data'!$AN:$AN,"&gt;" &amp;DATE(LEFT($AV$3, 4), MONTH("1 " &amp; K$6 &amp; " " &amp; LEFT($AV$3, 4)), 0 ), 'Raw Data'!$H:$H, "Non*",  'Raw Data'!$J:$J, "Meeting Attendance", 'Raw Data'!$P:$P,""&amp;'Raw Data'!$B$1,'Raw Data'!$D:$D,"&lt;&gt;*ithdr*",'Raw Data'!$D:$D,"&lt;&gt;*ancel*")</f>
        <v>0</v>
      </c>
      <c r="L57" s="40"/>
      <c r="M57" s="40"/>
      <c r="N57" s="52"/>
      <c r="O57" s="157">
        <f>COUNTIFS('Raw Data'!$AN:$AN,"&lt;=" &amp;DATE(LEFT($AV$3, 4), MONTH("1 " &amp; O$6 &amp; " " &amp; LEFT($AV$3, 4)) + 1, 0 ), 'Raw Data'!$AN:$AN,"&gt;" &amp;DATE(LEFT($AV$3, 4), MONTH("1 " &amp; O$6 &amp; " " &amp; LEFT($AV$3, 4)), 0 ), 'Raw Data'!$H:$H, "Non*",  'Raw Data'!$J:$J, "Meeting Attendance", 'Raw Data'!$O:$O,""&amp;'Raw Data'!$B$1,'Raw Data'!$D:$D,"&lt;&gt;*ithdr*",'Raw Data'!$D:$D,"&lt;&gt;*ancel*",'Raw Data'!$P:$P,"--")
+
COUNTIFS('Raw Data'!$AN:$AN,"&lt;=" &amp;DATE(LEFT($AV$3, 4), MONTH("1 " &amp; O$6 &amp; " " &amp; LEFT($AV$3, 4)) + 1, 0 ), 'Raw Data'!$AN:$AN,"&gt;" &amp;DATE(LEFT($AV$3, 4), MONTH("1 " &amp; O$6 &amp; " " &amp; LEFT($AV$3, 4)), 0 ), 'Raw Data'!$H:$H, "Non*",  'Raw Data'!$J:$J, "Meeting Attendance", 'Raw Data'!$P:$P,""&amp;'Raw Data'!$B$1,'Raw Data'!$D:$D,"&lt;&gt;*ithdr*",'Raw Data'!$D:$D,"&lt;&gt;*ancel*")</f>
        <v>0</v>
      </c>
      <c r="P57" s="40"/>
      <c r="Q57" s="40"/>
      <c r="R57" s="52"/>
      <c r="S57" s="157">
        <f>COUNTIFS('Raw Data'!$AN:$AN,"&lt;=" &amp;DATE(LEFT($AV$3, 4), MONTH("1 " &amp; S$6 &amp; " " &amp; LEFT($AV$3, 4)) + 1, 0 ), 'Raw Data'!$AN:$AN,"&gt;" &amp;DATE(LEFT($AV$3, 4), MONTH("1 " &amp; S$6 &amp; " " &amp; LEFT($AV$3, 4)), 0 ), 'Raw Data'!$H:$H, "Non*",  'Raw Data'!$J:$J, "Meeting Attendance", 'Raw Data'!$O:$O,""&amp;'Raw Data'!$B$1,'Raw Data'!$D:$D,"&lt;&gt;*ithdr*",'Raw Data'!$D:$D,"&lt;&gt;*ancel*",'Raw Data'!$P:$P,"--")
+
COUNTIFS('Raw Data'!$AN:$AN,"&lt;=" &amp;DATE(LEFT($AV$3, 4), MONTH("1 " &amp; S$6 &amp; " " &amp; LEFT($AV$3, 4)) + 1, 0 ), 'Raw Data'!$AN:$AN,"&gt;" &amp;DATE(LEFT($AV$3, 4), MONTH("1 " &amp; S$6 &amp; " " &amp; LEFT($AV$3, 4)), 0 ), 'Raw Data'!$H:$H, "Non*",  'Raw Data'!$J:$J, "Meeting Attendance", 'Raw Data'!$P:$P,""&amp;'Raw Data'!$B$1,'Raw Data'!$D:$D,"&lt;&gt;*ithdr*",'Raw Data'!$D:$D,"&lt;&gt;*ancel*")</f>
        <v>0</v>
      </c>
      <c r="T57" s="40"/>
      <c r="U57" s="40"/>
      <c r="V57" s="52"/>
      <c r="W57" s="157">
        <f>COUNTIFS('Raw Data'!$AN:$AN,"&lt;=" &amp;DATE(LEFT($AV$3, 4), MONTH("1 " &amp; W$6 &amp; " " &amp; LEFT($AV$3, 4)) + 1, 0 ), 'Raw Data'!$AN:$AN,"&gt;" &amp;DATE(LEFT($AV$3, 4), MONTH("1 " &amp; W$6 &amp; " " &amp; LEFT($AV$3, 4)), 0 ), 'Raw Data'!$H:$H, "Non*",  'Raw Data'!$J:$J, "Meeting Attendance", 'Raw Data'!$O:$O,""&amp;'Raw Data'!$B$1,'Raw Data'!$D:$D,"&lt;&gt;*ithdr*",'Raw Data'!$D:$D,"&lt;&gt;*ancel*",'Raw Data'!$P:$P,"--")
+
COUNTIFS('Raw Data'!$AN:$AN,"&lt;=" &amp;DATE(LEFT($AV$3, 4), MONTH("1 " &amp; W$6 &amp; " " &amp; LEFT($AV$3, 4)) + 1, 0 ), 'Raw Data'!$AN:$AN,"&gt;" &amp;DATE(LEFT($AV$3, 4), MONTH("1 " &amp; W$6 &amp; " " &amp; LEFT($AV$3, 4)), 0 ), 'Raw Data'!$H:$H, "Non*",  'Raw Data'!$J:$J, "Meeting Attendance", 'Raw Data'!$P:$P,""&amp;'Raw Data'!$B$1,'Raw Data'!$D:$D,"&lt;&gt;*ithdr*",'Raw Data'!$D:$D,"&lt;&gt;*ancel*")</f>
        <v>0</v>
      </c>
      <c r="X57" s="40"/>
      <c r="Y57" s="40"/>
      <c r="Z57" s="52"/>
      <c r="AA57" s="157">
        <f>COUNTIFS('Raw Data'!$AN:$AN,"&lt;=" &amp;DATE(LEFT($AV$3, 4), MONTH("1 " &amp; AA$6 &amp; " " &amp; LEFT($AV$3, 4)) + 1, 0 ), 'Raw Data'!$AN:$AN,"&gt;" &amp;DATE(LEFT($AV$3, 4), MONTH("1 " &amp; AA$6 &amp; " " &amp; LEFT($AV$3, 4)), 0 ), 'Raw Data'!$H:$H, "Non*",  'Raw Data'!$J:$J, "Meeting Attendance", 'Raw Data'!$O:$O,""&amp;'Raw Data'!$B$1,'Raw Data'!$D:$D,"&lt;&gt;*ithdr*",'Raw Data'!$D:$D,"&lt;&gt;*ancel*",'Raw Data'!$P:$P,"--")
+
COUNTIFS('Raw Data'!$AN:$AN,"&lt;=" &amp;DATE(LEFT($AV$3, 4), MONTH("1 " &amp; AA$6 &amp; " " &amp; LEFT($AV$3, 4)) + 1, 0 ), 'Raw Data'!$AN:$AN,"&gt;" &amp;DATE(LEFT($AV$3, 4), MONTH("1 " &amp; AA$6 &amp; " " &amp; LEFT($AV$3, 4)), 0 ), 'Raw Data'!$H:$H, "Non*",  'Raw Data'!$J:$J, "Meeting Attendance", 'Raw Data'!$P:$P,""&amp;'Raw Data'!$B$1,'Raw Data'!$D:$D,"&lt;&gt;*ithdr*",'Raw Data'!$D:$D,"&lt;&gt;*ancel*")</f>
        <v>0</v>
      </c>
      <c r="AB57" s="40"/>
      <c r="AC57" s="40"/>
      <c r="AD57" s="52"/>
      <c r="AE57" s="157">
        <f>COUNTIFS('Raw Data'!$AN:$AN,"&lt;=" &amp;DATE(LEFT($AV$3, 4), MONTH("1 " &amp; AE$6 &amp; " " &amp; LEFT($AV$3, 4)) + 1, 0 ), 'Raw Data'!$AN:$AN,"&gt;" &amp;DATE(LEFT($AV$3, 4), MONTH("1 " &amp; AE$6 &amp; " " &amp; LEFT($AV$3, 4)), 0 ), 'Raw Data'!$H:$H, "Non*",  'Raw Data'!$J:$J, "Meeting Attendance", 'Raw Data'!$O:$O,""&amp;'Raw Data'!$B$1,'Raw Data'!$D:$D,"&lt;&gt;*ithdr*",'Raw Data'!$D:$D,"&lt;&gt;*ancel*",'Raw Data'!$P:$P,"--")
+
COUNTIFS('Raw Data'!$AN:$AN,"&lt;=" &amp;DATE(LEFT($AV$3, 4), MONTH("1 " &amp; AE$6 &amp; " " &amp; LEFT($AV$3, 4)) + 1, 0 ), 'Raw Data'!$AN:$AN,"&gt;" &amp;DATE(LEFT($AV$3, 4), MONTH("1 " &amp; AE$6 &amp; " " &amp; LEFT($AV$3, 4)), 0 ), 'Raw Data'!$H:$H, "Non*",  'Raw Data'!$J:$J, "Meeting Attendance", 'Raw Data'!$P:$P,""&amp;'Raw Data'!$B$1,'Raw Data'!$D:$D,"&lt;&gt;*ithdr*",'Raw Data'!$D:$D,"&lt;&gt;*ancel*")</f>
        <v>0</v>
      </c>
      <c r="AF57" s="40"/>
      <c r="AG57" s="40"/>
      <c r="AH57" s="52"/>
      <c r="AI57" s="157">
        <f>COUNTIFS('Raw Data'!$AN:$AN,"&lt;=" &amp;DATE(LEFT($AV$3, 4), MONTH("1 " &amp; AI$6 &amp; " " &amp; LEFT($AV$3, 4)) + 1, 0 ), 'Raw Data'!$AN:$AN,"&gt;" &amp;DATE(LEFT($AV$3, 4), MONTH("1 " &amp; AI$6 &amp; " " &amp; LEFT($AV$3, 4)), 0 ), 'Raw Data'!$H:$H, "Non*",  'Raw Data'!$J:$J, "Meeting Attendance", 'Raw Data'!$O:$O,""&amp;'Raw Data'!$B$1,'Raw Data'!$D:$D,"&lt;&gt;*ithdr*",'Raw Data'!$D:$D,"&lt;&gt;*ancel*",'Raw Data'!$P:$P,"--")
+
COUNTIFS('Raw Data'!$AN:$AN,"&lt;=" &amp;DATE(LEFT($AV$3, 4), MONTH("1 " &amp; AI$6 &amp; " " &amp; LEFT($AV$3, 4)) + 1, 0 ), 'Raw Data'!$AN:$AN,"&gt;" &amp;DATE(LEFT($AV$3, 4), MONTH("1 " &amp; AI$6 &amp; " " &amp; LEFT($AV$3, 4)), 0 ), 'Raw Data'!$H:$H, "Non*",  'Raw Data'!$J:$J, "Meeting Attendance", 'Raw Data'!$P:$P,""&amp;'Raw Data'!$B$1,'Raw Data'!$D:$D,"&lt;&gt;*ithdr*",'Raw Data'!$D:$D,"&lt;&gt;*ancel*")</f>
        <v>0</v>
      </c>
      <c r="AJ57" s="40"/>
      <c r="AK57" s="40"/>
      <c r="AL57" s="52"/>
      <c r="AM57" s="157">
        <f>COUNTIFS('Raw Data'!$AN:$AN,"&lt;=" &amp;DATE(LEFT($AV$3, 4), MONTH("1 " &amp; AM$6 &amp; " " &amp; LEFT($AV$3, 4)) + 1, 0 ), 'Raw Data'!$AN:$AN,"&gt;" &amp;DATE(LEFT($AV$3, 4), MONTH("1 " &amp; AM$6 &amp; " " &amp; LEFT($AV$3, 4)), 0 ), 'Raw Data'!$H:$H, "Non*",  'Raw Data'!$J:$J, "Meeting Attendance", 'Raw Data'!$O:$O,""&amp;'Raw Data'!$B$1,'Raw Data'!$D:$D,"&lt;&gt;*ithdr*",'Raw Data'!$D:$D,"&lt;&gt;*ancel*",'Raw Data'!$P:$P,"--")
+
COUNTIFS('Raw Data'!$AN:$AN,"&lt;=" &amp;DATE(LEFT($AV$3, 4), MONTH("1 " &amp; AM$6 &amp; " " &amp; LEFT($AV$3, 4)) + 1, 0 ), 'Raw Data'!$AN:$AN,"&gt;" &amp;DATE(LEFT($AV$3, 4), MONTH("1 " &amp; AM$6 &amp; " " &amp; LEFT($AV$3, 4)), 0 ), 'Raw Data'!$H:$H, "Non*",  'Raw Data'!$J:$J, "Meeting Attendance", 'Raw Data'!$P:$P,""&amp;'Raw Data'!$B$1,'Raw Data'!$D:$D,"&lt;&gt;*ithdr*",'Raw Data'!$D:$D,"&lt;&gt;*ancel*")</f>
        <v>0</v>
      </c>
      <c r="AN57" s="40"/>
      <c r="AO57" s="40"/>
      <c r="AP57" s="52"/>
      <c r="AQ57" s="157">
        <f>COUNTIFS('Raw Data'!$AN:$AN,"&lt;=" &amp;DATE(LEFT($AV$3, 4), MONTH("1 " &amp; AQ$6 &amp; " " &amp; LEFT($AV$3, 4)) + 1, 0 ), 'Raw Data'!$AN:$AN,"&gt;" &amp;DATE(LEFT($AV$3, 4), MONTH("1 " &amp; AQ$6 &amp; " " &amp; LEFT($AV$3, 4)), 0 ), 'Raw Data'!$H:$H, "Non*",  'Raw Data'!$J:$J, "Meeting Attendance", 'Raw Data'!$O:$O,""&amp;'Raw Data'!$B$1,'Raw Data'!$D:$D,"&lt;&gt;*ithdr*",'Raw Data'!$D:$D,"&lt;&gt;*ancel*",'Raw Data'!$P:$P,"--")
+
COUNTIFS('Raw Data'!$AN:$AN,"&lt;=" &amp;DATE(LEFT($AV$3, 4), MONTH("1 " &amp; AQ$6 &amp; " " &amp; LEFT($AV$3, 4)) + 1, 0 ), 'Raw Data'!$AN:$AN,"&gt;" &amp;DATE(LEFT($AV$3, 4), MONTH("1 " &amp; AQ$6 &amp; " " &amp; LEFT($AV$3, 4)), 0 ), 'Raw Data'!$H:$H, "Non*",  'Raw Data'!$J:$J, "Meeting Attendance", 'Raw Data'!$P:$P,""&amp;'Raw Data'!$B$1,'Raw Data'!$D:$D,"&lt;&gt;*ithdr*",'Raw Data'!$D:$D,"&lt;&gt;*ancel*")</f>
        <v>0</v>
      </c>
      <c r="AR57" s="40"/>
      <c r="AS57" s="40"/>
      <c r="AT57" s="52"/>
      <c r="AU57" s="157">
        <f>COUNTIFS('Raw Data'!$AN:$AN,"&lt;=" &amp;DATE(MID($AV$3, 15, 4), MONTH("1 " &amp; AU$6 &amp; " " &amp; MID($AV$3, 15, 4)) + 1, 0 ), 'Raw Data'!$AN:$AN,"&gt;" &amp;DATE(MID($AV$3, 15, 4), MONTH("1 " &amp; AU$6 &amp; " " &amp; MID($AV$3, 15, 4)), 0 ), 'Raw Data'!$H:$H, "Non*",  'Raw Data'!$J:$J, "Meeting Attendance", 'Raw Data'!$O:$O,""&amp;'Raw Data'!$B$1,'Raw Data'!$D:$D,"&lt;&gt;*ithdr*",'Raw Data'!$D:$D,"&lt;&gt;*ancel*",'Raw Data'!$P:$P,"--")
+
COUNTIFS('Raw Data'!$AN:$AN,"&lt;=" &amp;DATE(MID($AV$3, 15, 4), MONTH("1 " &amp; AU$6 &amp; " " &amp; MID($AV$3, 15, 4)) + 1, 0 ), 'Raw Data'!$AN:$AN,"&gt;" &amp;DATE(MID($AV$3, 15, 4), MONTH("1 " &amp; AU$6 &amp; " " &amp; MID($AV$3, 15, 4)), 0 ), 'Raw Data'!$H:$H, "Non*",  'Raw Data'!$J:$J, "Meeting Attendance", 'Raw Data'!$P:$P,""&amp;'Raw Data'!$B$1,'Raw Data'!$D:$D,"&lt;&gt;*ithdr*",'Raw Data'!$D:$D,"&lt;&gt;*ancel*")</f>
        <v>0</v>
      </c>
      <c r="AV57" s="40"/>
      <c r="AW57" s="40"/>
      <c r="AX57" s="52"/>
      <c r="AY57" s="157">
        <f>COUNTIFS('Raw Data'!$AN:$AN,"&lt;=" &amp;DATE(MID($AV$3, 15, 4), MONTH("1 " &amp; AY$6 &amp; " " &amp; MID($AV$3, 15, 4)) + 1, 0 ), 'Raw Data'!$AN:$AN,"&gt;" &amp;DATE(MID($AV$3, 15, 4), MONTH("1 " &amp; AY$6 &amp; " " &amp; MID($AV$3, 15, 4)), 0 ), 'Raw Data'!$H:$H, "Non*",  'Raw Data'!$J:$J, "Meeting Attendance", 'Raw Data'!$O:$O,""&amp;'Raw Data'!$B$1,'Raw Data'!$D:$D,"&lt;&gt;*ithdr*",'Raw Data'!$D:$D,"&lt;&gt;*ancel*",'Raw Data'!$P:$P,"--")
+
COUNTIFS('Raw Data'!$AN:$AN,"&lt;=" &amp;DATE(MID($AV$3, 15, 4), MONTH("1 " &amp; AY$6 &amp; " " &amp; MID($AV$3, 15, 4)) + 1, 0 ), 'Raw Data'!$AN:$AN,"&gt;" &amp;DATE(MID($AV$3, 15, 4), MONTH("1 " &amp; AY$6 &amp; " " &amp; MID($AV$3, 15, 4)), 0 ), 'Raw Data'!$H:$H, "Non*",  'Raw Data'!$J:$J, "Meeting Attendance", 'Raw Data'!$P:$P,""&amp;'Raw Data'!$B$1,'Raw Data'!$D:$D,"&lt;&gt;*ithdr*",'Raw Data'!$D:$D,"&lt;&gt;*ancel*")</f>
        <v>0</v>
      </c>
      <c r="AZ57" s="40"/>
      <c r="BA57" s="40"/>
      <c r="BB57" s="52"/>
      <c r="BC57" s="157">
        <f>COUNTIFS('Raw Data'!$AN:$AN,"&lt;=" &amp;DATE(MID($AV$3, 15, 4), MONTH("1 " &amp; BC$6 &amp; " " &amp; MID($AV$3, 15, 4)) + 1, 0 ), 'Raw Data'!$AN:$AN,"&gt;" &amp;DATE(MID($AV$3, 15, 4), MONTH("1 " &amp; BC$6 &amp; " " &amp; MID($AV$3, 15, 4)), 0 ), 'Raw Data'!$H:$H, "Non*",  'Raw Data'!$J:$J, "Meeting Attendance", 'Raw Data'!$O:$O,""&amp;'Raw Data'!$B$1,'Raw Data'!$D:$D,"&lt;&gt;*ithdr*",'Raw Data'!$D:$D,"&lt;&gt;*ancel*",'Raw Data'!$P:$P,"--")
+
COUNTIFS('Raw Data'!$AN:$AN,"&lt;=" &amp;DATE(MID($AV$3, 15, 4), MONTH("1 " &amp; BC$6 &amp; " " &amp; MID($AV$3, 15, 4)) + 1, 0 ), 'Raw Data'!$AN:$AN,"&gt;" &amp;DATE(MID($AV$3, 15, 4), MONTH("1 " &amp; BC$6 &amp; " " &amp; MID($AV$3, 15, 4)), 0 ), 'Raw Data'!$H:$H, "Non*",  'Raw Data'!$J:$J, "Meeting Attendance", 'Raw Data'!$P:$P,""&amp;'Raw Data'!$B$1,'Raw Data'!$D:$D,"&lt;&gt;*ithdr*",'Raw Data'!$D:$D,"&lt;&gt;*ancel*")</f>
        <v>0</v>
      </c>
      <c r="BD57" s="40"/>
      <c r="BE57" s="40"/>
      <c r="BF57" s="45"/>
    </row>
    <row r="58" ht="12.75" customHeight="1">
      <c r="A58" s="126" t="s">
        <v>134</v>
      </c>
      <c r="B58" s="40"/>
      <c r="C58" s="40"/>
      <c r="D58" s="40"/>
      <c r="E58" s="40"/>
      <c r="F58" s="40"/>
      <c r="G58" s="40"/>
      <c r="H58" s="40"/>
      <c r="I58" s="40"/>
      <c r="J58" s="52"/>
      <c r="K58" s="157">
        <f>COUNTIFS('Raw Data'!$AN:$AN,"&lt;=" &amp;DATE(LEFT($AV$3, 4), MONTH("1 " &amp; K$6 &amp; " " &amp; LEFT($AV$3, 4)) + 1, 0 ), 'Raw Data'!$AN:$AN,"&gt;" &amp;DATE(LEFT($AV$3, 4), MONTH("1 " &amp; K$6 &amp; " " &amp; LEFT($AV$3, 4)), 0 ), 'Raw Data'!$H:$H, "Non*",  'Raw Data'!$J:$J, "Miscellaneous Project Supp*", 'Raw Data'!$O:$O,""&amp;'Raw Data'!$B$1,'Raw Data'!$D:$D,"&lt;&gt;*ithdr*",'Raw Data'!$D:$D,"&lt;&gt;*ancel*",'Raw Data'!$P:$P,"--")
+
COUNTIFS('Raw Data'!$AN:$AN,"&lt;=" &amp;DATE(LEFT($AV$3, 4), MONTH("1 " &amp; K$6 &amp; " " &amp; LEFT($AV$3, 4)) + 1, 0 ), 'Raw Data'!$AN:$AN,"&gt;" &amp;DATE(LEFT($AV$3, 4), MONTH("1 " &amp; K$6 &amp; " " &amp; LEFT($AV$3, 4)), 0 ), 'Raw Data'!$H:$H, "Non*",  'Raw Data'!$J:$J, "Miscellaneous Project Supp*", 'Raw Data'!$P:$P,""&amp;'Raw Data'!$B$1,'Raw Data'!$D:$D,"&lt;&gt;*ithdr*",'Raw Data'!$D:$D,"&lt;&gt;*ancel*")</f>
        <v>0</v>
      </c>
      <c r="L58" s="40"/>
      <c r="M58" s="40"/>
      <c r="N58" s="52"/>
      <c r="O58" s="157">
        <f>COUNTIFS('Raw Data'!$AN:$AN,"&lt;=" &amp;DATE(LEFT($AV$3, 4), MONTH("1 " &amp; O$6 &amp; " " &amp; LEFT($AV$3, 4)) + 1, 0 ), 'Raw Data'!$AN:$AN,"&gt;" &amp;DATE(LEFT($AV$3, 4), MONTH("1 " &amp; O$6 &amp; " " &amp; LEFT($AV$3, 4)), 0 ), 'Raw Data'!$H:$H, "Non*",  'Raw Data'!$J:$J, "Miscellaneous Project Supp*", 'Raw Data'!$O:$O,""&amp;'Raw Data'!$B$1,'Raw Data'!$D:$D,"&lt;&gt;*ithdr*",'Raw Data'!$D:$D,"&lt;&gt;*ancel*",'Raw Data'!$P:$P,"--")
+
COUNTIFS('Raw Data'!$AN:$AN,"&lt;=" &amp;DATE(LEFT($AV$3, 4), MONTH("1 " &amp; O$6 &amp; " " &amp; LEFT($AV$3, 4)) + 1, 0 ), 'Raw Data'!$AN:$AN,"&gt;" &amp;DATE(LEFT($AV$3, 4), MONTH("1 " &amp; O$6 &amp; " " &amp; LEFT($AV$3, 4)), 0 ), 'Raw Data'!$H:$H, "Non*",  'Raw Data'!$J:$J, "Miscellaneous Project Supp*", 'Raw Data'!$P:$P,""&amp;'Raw Data'!$B$1,'Raw Data'!$D:$D,"&lt;&gt;*ithdr*",'Raw Data'!$D:$D,"&lt;&gt;*ancel*")</f>
        <v>0</v>
      </c>
      <c r="P58" s="40"/>
      <c r="Q58" s="40"/>
      <c r="R58" s="52"/>
      <c r="S58" s="157">
        <f>COUNTIFS('Raw Data'!$AN:$AN,"&lt;=" &amp;DATE(LEFT($AV$3, 4), MONTH("1 " &amp; S$6 &amp; " " &amp; LEFT($AV$3, 4)) + 1, 0 ), 'Raw Data'!$AN:$AN,"&gt;" &amp;DATE(LEFT($AV$3, 4), MONTH("1 " &amp; S$6 &amp; " " &amp; LEFT($AV$3, 4)), 0 ), 'Raw Data'!$H:$H, "Non*",  'Raw Data'!$J:$J, "Miscellaneous Project Supp*", 'Raw Data'!$O:$O,""&amp;'Raw Data'!$B$1,'Raw Data'!$D:$D,"&lt;&gt;*ithdr*",'Raw Data'!$D:$D,"&lt;&gt;*ancel*",'Raw Data'!$P:$P,"--")
+
COUNTIFS('Raw Data'!$AN:$AN,"&lt;=" &amp;DATE(LEFT($AV$3, 4), MONTH("1 " &amp; S$6 &amp; " " &amp; LEFT($AV$3, 4)) + 1, 0 ), 'Raw Data'!$AN:$AN,"&gt;" &amp;DATE(LEFT($AV$3, 4), MONTH("1 " &amp; S$6 &amp; " " &amp; LEFT($AV$3, 4)), 0 ), 'Raw Data'!$H:$H, "Non*",  'Raw Data'!$J:$J, "Miscellaneous Project Supp*", 'Raw Data'!$P:$P,""&amp;'Raw Data'!$B$1,'Raw Data'!$D:$D,"&lt;&gt;*ithdr*",'Raw Data'!$D:$D,"&lt;&gt;*ancel*")</f>
        <v>0</v>
      </c>
      <c r="T58" s="40"/>
      <c r="U58" s="40"/>
      <c r="V58" s="52"/>
      <c r="W58" s="157">
        <f>COUNTIFS('Raw Data'!$AN:$AN,"&lt;=" &amp;DATE(LEFT($AV$3, 4), MONTH("1 " &amp; W$6 &amp; " " &amp; LEFT($AV$3, 4)) + 1, 0 ), 'Raw Data'!$AN:$AN,"&gt;" &amp;DATE(LEFT($AV$3, 4), MONTH("1 " &amp; W$6 &amp; " " &amp; LEFT($AV$3, 4)), 0 ), 'Raw Data'!$H:$H, "Non*",  'Raw Data'!$J:$J, "Miscellaneous Project Supp*", 'Raw Data'!$O:$O,""&amp;'Raw Data'!$B$1,'Raw Data'!$D:$D,"&lt;&gt;*ithdr*",'Raw Data'!$D:$D,"&lt;&gt;*ancel*",'Raw Data'!$P:$P,"--")
+
COUNTIFS('Raw Data'!$AN:$AN,"&lt;=" &amp;DATE(LEFT($AV$3, 4), MONTH("1 " &amp; W$6 &amp; " " &amp; LEFT($AV$3, 4)) + 1, 0 ), 'Raw Data'!$AN:$AN,"&gt;" &amp;DATE(LEFT($AV$3, 4), MONTH("1 " &amp; W$6 &amp; " " &amp; LEFT($AV$3, 4)), 0 ), 'Raw Data'!$H:$H, "Non*",  'Raw Data'!$J:$J, "Miscellaneous Project Supp*", 'Raw Data'!$P:$P,""&amp;'Raw Data'!$B$1,'Raw Data'!$D:$D,"&lt;&gt;*ithdr*",'Raw Data'!$D:$D,"&lt;&gt;*ancel*")</f>
        <v>0</v>
      </c>
      <c r="X58" s="40"/>
      <c r="Y58" s="40"/>
      <c r="Z58" s="52"/>
      <c r="AA58" s="157">
        <f>COUNTIFS('Raw Data'!$AN:$AN,"&lt;=" &amp;DATE(LEFT($AV$3, 4), MONTH("1 " &amp; AA$6 &amp; " " &amp; LEFT($AV$3, 4)) + 1, 0 ), 'Raw Data'!$AN:$AN,"&gt;" &amp;DATE(LEFT($AV$3, 4), MONTH("1 " &amp; AA$6 &amp; " " &amp; LEFT($AV$3, 4)), 0 ), 'Raw Data'!$H:$H, "Non*",  'Raw Data'!$J:$J, "Miscellaneous Project Supp*", 'Raw Data'!$O:$O,""&amp;'Raw Data'!$B$1,'Raw Data'!$D:$D,"&lt;&gt;*ithdr*",'Raw Data'!$D:$D,"&lt;&gt;*ancel*",'Raw Data'!$P:$P,"--")
+
COUNTIFS('Raw Data'!$AN:$AN,"&lt;=" &amp;DATE(LEFT($AV$3, 4), MONTH("1 " &amp; AA$6 &amp; " " &amp; LEFT($AV$3, 4)) + 1, 0 ), 'Raw Data'!$AN:$AN,"&gt;" &amp;DATE(LEFT($AV$3, 4), MONTH("1 " &amp; AA$6 &amp; " " &amp; LEFT($AV$3, 4)), 0 ), 'Raw Data'!$H:$H, "Non*",  'Raw Data'!$J:$J, "Miscellaneous Project Supp*", 'Raw Data'!$P:$P,""&amp;'Raw Data'!$B$1,'Raw Data'!$D:$D,"&lt;&gt;*ithdr*",'Raw Data'!$D:$D,"&lt;&gt;*ancel*")</f>
        <v>0</v>
      </c>
      <c r="AB58" s="40"/>
      <c r="AC58" s="40"/>
      <c r="AD58" s="52"/>
      <c r="AE58" s="157">
        <f>COUNTIFS('Raw Data'!$AN:$AN,"&lt;=" &amp;DATE(LEFT($AV$3, 4), MONTH("1 " &amp; AE$6 &amp; " " &amp; LEFT($AV$3, 4)) + 1, 0 ), 'Raw Data'!$AN:$AN,"&gt;" &amp;DATE(LEFT($AV$3, 4), MONTH("1 " &amp; AE$6 &amp; " " &amp; LEFT($AV$3, 4)), 0 ), 'Raw Data'!$H:$H, "Non*",  'Raw Data'!$J:$J, "Miscellaneous Project Supp*", 'Raw Data'!$O:$O,""&amp;'Raw Data'!$B$1,'Raw Data'!$D:$D,"&lt;&gt;*ithdr*",'Raw Data'!$D:$D,"&lt;&gt;*ancel*",'Raw Data'!$P:$P,"--")
+
COUNTIFS('Raw Data'!$AN:$AN,"&lt;=" &amp;DATE(LEFT($AV$3, 4), MONTH("1 " &amp; AE$6 &amp; " " &amp; LEFT($AV$3, 4)) + 1, 0 ), 'Raw Data'!$AN:$AN,"&gt;" &amp;DATE(LEFT($AV$3, 4), MONTH("1 " &amp; AE$6 &amp; " " &amp; LEFT($AV$3, 4)), 0 ), 'Raw Data'!$H:$H, "Non*",  'Raw Data'!$J:$J, "Miscellaneous Project Supp*", 'Raw Data'!$P:$P,""&amp;'Raw Data'!$B$1,'Raw Data'!$D:$D,"&lt;&gt;*ithdr*",'Raw Data'!$D:$D,"&lt;&gt;*ancel*")</f>
        <v>0</v>
      </c>
      <c r="AF58" s="40"/>
      <c r="AG58" s="40"/>
      <c r="AH58" s="52"/>
      <c r="AI58" s="157">
        <f>COUNTIFS('Raw Data'!$AN:$AN,"&lt;=" &amp;DATE(LEFT($AV$3, 4), MONTH("1 " &amp; AI$6 &amp; " " &amp; LEFT($AV$3, 4)) + 1, 0 ), 'Raw Data'!$AN:$AN,"&gt;" &amp;DATE(LEFT($AV$3, 4), MONTH("1 " &amp; AI$6 &amp; " " &amp; LEFT($AV$3, 4)), 0 ), 'Raw Data'!$H:$H, "Non*",  'Raw Data'!$J:$J, "Miscellaneous Project Supp*", 'Raw Data'!$O:$O,""&amp;'Raw Data'!$B$1,'Raw Data'!$D:$D,"&lt;&gt;*ithdr*",'Raw Data'!$D:$D,"&lt;&gt;*ancel*",'Raw Data'!$P:$P,"--")
+
COUNTIFS('Raw Data'!$AN:$AN,"&lt;=" &amp;DATE(LEFT($AV$3, 4), MONTH("1 " &amp; AI$6 &amp; " " &amp; LEFT($AV$3, 4)) + 1, 0 ), 'Raw Data'!$AN:$AN,"&gt;" &amp;DATE(LEFT($AV$3, 4), MONTH("1 " &amp; AI$6 &amp; " " &amp; LEFT($AV$3, 4)), 0 ), 'Raw Data'!$H:$H, "Non*",  'Raw Data'!$J:$J, "Miscellaneous Project Supp*", 'Raw Data'!$P:$P,""&amp;'Raw Data'!$B$1,'Raw Data'!$D:$D,"&lt;&gt;*ithdr*",'Raw Data'!$D:$D,"&lt;&gt;*ancel*")</f>
        <v>0</v>
      </c>
      <c r="AJ58" s="40"/>
      <c r="AK58" s="40"/>
      <c r="AL58" s="52"/>
      <c r="AM58" s="157">
        <f>COUNTIFS('Raw Data'!$AN:$AN,"&lt;=" &amp;DATE(LEFT($AV$3, 4), MONTH("1 " &amp; AM$6 &amp; " " &amp; LEFT($AV$3, 4)) + 1, 0 ), 'Raw Data'!$AN:$AN,"&gt;" &amp;DATE(LEFT($AV$3, 4), MONTH("1 " &amp; AM$6 &amp; " " &amp; LEFT($AV$3, 4)), 0 ), 'Raw Data'!$H:$H, "Non*",  'Raw Data'!$J:$J, "Miscellaneous Project Supp*", 'Raw Data'!$O:$O,""&amp;'Raw Data'!$B$1,'Raw Data'!$D:$D,"&lt;&gt;*ithdr*",'Raw Data'!$D:$D,"&lt;&gt;*ancel*",'Raw Data'!$P:$P,"--")
+
COUNTIFS('Raw Data'!$AN:$AN,"&lt;=" &amp;DATE(LEFT($AV$3, 4), MONTH("1 " &amp; AM$6 &amp; " " &amp; LEFT($AV$3, 4)) + 1, 0 ), 'Raw Data'!$AN:$AN,"&gt;" &amp;DATE(LEFT($AV$3, 4), MONTH("1 " &amp; AM$6 &amp; " " &amp; LEFT($AV$3, 4)), 0 ), 'Raw Data'!$H:$H, "Non*",  'Raw Data'!$J:$J, "Miscellaneous Project Supp*", 'Raw Data'!$P:$P,""&amp;'Raw Data'!$B$1,'Raw Data'!$D:$D,"&lt;&gt;*ithdr*",'Raw Data'!$D:$D,"&lt;&gt;*ancel*")</f>
        <v>0</v>
      </c>
      <c r="AN58" s="40"/>
      <c r="AO58" s="40"/>
      <c r="AP58" s="52"/>
      <c r="AQ58" s="157">
        <f>COUNTIFS('Raw Data'!$AN:$AN,"&lt;=" &amp;DATE(LEFT($AV$3, 4), MONTH("1 " &amp; AQ$6 &amp; " " &amp; LEFT($AV$3, 4)) + 1, 0 ), 'Raw Data'!$AN:$AN,"&gt;" &amp;DATE(LEFT($AV$3, 4), MONTH("1 " &amp; AQ$6 &amp; " " &amp; LEFT($AV$3, 4)), 0 ), 'Raw Data'!$H:$H, "Non*",  'Raw Data'!$J:$J, "Miscellaneous Project Supp*", 'Raw Data'!$O:$O,""&amp;'Raw Data'!$B$1,'Raw Data'!$D:$D,"&lt;&gt;*ithdr*",'Raw Data'!$D:$D,"&lt;&gt;*ancel*",'Raw Data'!$P:$P,"--")
+
COUNTIFS('Raw Data'!$AN:$AN,"&lt;=" &amp;DATE(LEFT($AV$3, 4), MONTH("1 " &amp; AQ$6 &amp; " " &amp; LEFT($AV$3, 4)) + 1, 0 ), 'Raw Data'!$AN:$AN,"&gt;" &amp;DATE(LEFT($AV$3, 4), MONTH("1 " &amp; AQ$6 &amp; " " &amp; LEFT($AV$3, 4)), 0 ), 'Raw Data'!$H:$H, "Non*",  'Raw Data'!$J:$J, "Miscellaneous Project Supp*", 'Raw Data'!$P:$P,""&amp;'Raw Data'!$B$1,'Raw Data'!$D:$D,"&lt;&gt;*ithdr*",'Raw Data'!$D:$D,"&lt;&gt;*ancel*")</f>
        <v>0</v>
      </c>
      <c r="AR58" s="40"/>
      <c r="AS58" s="40"/>
      <c r="AT58" s="52"/>
      <c r="AU58" s="157">
        <f>COUNTIFS('Raw Data'!$AN:$AN,"&lt;=" &amp;DATE(MID($AV$3, 15, 4), MONTH("1 " &amp; AU$6 &amp; " " &amp; MID($AV$3, 15, 4)) + 1, 0 ), 'Raw Data'!$AN:$AN,"&gt;" &amp;DATE(MID($AV$3, 15, 4), MONTH("1 " &amp; AU$6 &amp; " " &amp; MID($AV$3, 15, 4)), 0 ), 'Raw Data'!$H:$H, "Non*",  'Raw Data'!$J:$J, "Miscellaneous Project Supp*", 'Raw Data'!$O:$O,""&amp;'Raw Data'!$B$1,'Raw Data'!$D:$D,"&lt;&gt;*ithdr*",'Raw Data'!$D:$D,"&lt;&gt;*ancel*",'Raw Data'!$P:$P,"--")
+
COUNTIFS('Raw Data'!$AN:$AN,"&lt;=" &amp;DATE(MID($AV$3, 15, 4), MONTH("1 " &amp; AU$6 &amp; " " &amp; MID($AV$3, 15, 4)) + 1, 0 ), 'Raw Data'!$AN:$AN,"&gt;" &amp;DATE(MID($AV$3, 15, 4), MONTH("1 " &amp; AU$6 &amp; " " &amp; MID($AV$3, 15, 4)), 0 ), 'Raw Data'!$H:$H, "Non*",  'Raw Data'!$J:$J, "Miscellaneous Project Supp*", 'Raw Data'!$P:$P,""&amp;'Raw Data'!$B$1,'Raw Data'!$D:$D,"&lt;&gt;*ithdr*",'Raw Data'!$D:$D,"&lt;&gt;*ancel*")</f>
        <v>0</v>
      </c>
      <c r="AV58" s="40"/>
      <c r="AW58" s="40"/>
      <c r="AX58" s="52"/>
      <c r="AY58" s="157">
        <f>COUNTIFS('Raw Data'!$AN:$AN,"&lt;=" &amp;DATE(MID($AV$3, 15, 4), MONTH("1 " &amp; AY$6 &amp; " " &amp; MID($AV$3, 15, 4)) + 1, 0 ), 'Raw Data'!$AN:$AN,"&gt;" &amp;DATE(MID($AV$3, 15, 4), MONTH("1 " &amp; AY$6 &amp; " " &amp; MID($AV$3, 15, 4)), 0 ), 'Raw Data'!$H:$H, "Non*",  'Raw Data'!$J:$J, "Miscellaneous Project Supp*", 'Raw Data'!$O:$O,""&amp;'Raw Data'!$B$1,'Raw Data'!$D:$D,"&lt;&gt;*ithdr*",'Raw Data'!$D:$D,"&lt;&gt;*ancel*",'Raw Data'!$P:$P,"--")
+
COUNTIFS('Raw Data'!$AN:$AN,"&lt;=" &amp;DATE(MID($AV$3, 15, 4), MONTH("1 " &amp; AY$6 &amp; " " &amp; MID($AV$3, 15, 4)) + 1, 0 ), 'Raw Data'!$AN:$AN,"&gt;" &amp;DATE(MID($AV$3, 15, 4), MONTH("1 " &amp; AY$6 &amp; " " &amp; MID($AV$3, 15, 4)), 0 ), 'Raw Data'!$H:$H, "Non*",  'Raw Data'!$J:$J, "Miscellaneous Project Supp*", 'Raw Data'!$P:$P,""&amp;'Raw Data'!$B$1,'Raw Data'!$D:$D,"&lt;&gt;*ithdr*",'Raw Data'!$D:$D,"&lt;&gt;*ancel*")</f>
        <v>0</v>
      </c>
      <c r="AZ58" s="40"/>
      <c r="BA58" s="40"/>
      <c r="BB58" s="52"/>
      <c r="BC58" s="157">
        <f>COUNTIFS('Raw Data'!$AN:$AN,"&lt;=" &amp;DATE(MID($AV$3, 15, 4), MONTH("1 " &amp; BC$6 &amp; " " &amp; MID($AV$3, 15, 4)) + 1, 0 ), 'Raw Data'!$AN:$AN,"&gt;" &amp;DATE(MID($AV$3, 15, 4), MONTH("1 " &amp; BC$6 &amp; " " &amp; MID($AV$3, 15, 4)), 0 ), 'Raw Data'!$H:$H, "Non*",  'Raw Data'!$J:$J, "Miscellaneous Project Supp*", 'Raw Data'!$O:$O,""&amp;'Raw Data'!$B$1,'Raw Data'!$D:$D,"&lt;&gt;*ithdr*",'Raw Data'!$D:$D,"&lt;&gt;*ancel*",'Raw Data'!$P:$P,"--")
+
COUNTIFS('Raw Data'!$AN:$AN,"&lt;=" &amp;DATE(MID($AV$3, 15, 4), MONTH("1 " &amp; BC$6 &amp; " " &amp; MID($AV$3, 15, 4)) + 1, 0 ), 'Raw Data'!$AN:$AN,"&gt;" &amp;DATE(MID($AV$3, 15, 4), MONTH("1 " &amp; BC$6 &amp; " " &amp; MID($AV$3, 15, 4)), 0 ), 'Raw Data'!$H:$H, "Non*",  'Raw Data'!$J:$J, "Miscellaneous Project Supp*", 'Raw Data'!$P:$P,""&amp;'Raw Data'!$B$1,'Raw Data'!$D:$D,"&lt;&gt;*ithdr*",'Raw Data'!$D:$D,"&lt;&gt;*ancel*")</f>
        <v>0</v>
      </c>
      <c r="BD58" s="40"/>
      <c r="BE58" s="40"/>
      <c r="BF58" s="45"/>
    </row>
    <row r="59" ht="12.75" customHeight="1">
      <c r="A59" s="126" t="s">
        <v>136</v>
      </c>
      <c r="B59" s="40"/>
      <c r="C59" s="40"/>
      <c r="D59" s="40"/>
      <c r="E59" s="40"/>
      <c r="F59" s="40"/>
      <c r="G59" s="40"/>
      <c r="H59" s="40"/>
      <c r="I59" s="40"/>
      <c r="J59" s="52"/>
      <c r="K59" s="157">
        <f>COUNTIFS('Raw Data'!$AN:$AN,"&lt;=" &amp;DATE(LEFT($AV$3, 4), MONTH("1 " &amp; K$6 &amp; " " &amp; LEFT($AV$3, 4)) + 1, 0 ), 'Raw Data'!$AN:$AN,"&gt;" &amp;DATE(LEFT($AV$3, 4), MONTH("1 " &amp; K$6 &amp; " " &amp; LEFT($AV$3, 4)), 0 ), 'Raw Data'!$H:$H, "Non*",  'Raw Data'!$J:$J, "Research &amp; Development Supp*", 'Raw Data'!$O:$O,""&amp;'Raw Data'!$B$1,'Raw Data'!$D:$D,"&lt;&gt;*ithdr*",'Raw Data'!$D:$D,"&lt;&gt;*ancel*",'Raw Data'!$P:$P,"--")
+
COUNTIFS('Raw Data'!$AN:$AN,"&lt;=" &amp;DATE(LEFT($AV$3, 4), MONTH("1 " &amp; K$6 &amp; " " &amp; LEFT($AV$3, 4)) + 1, 0 ), 'Raw Data'!$AN:$AN,"&gt;" &amp;DATE(LEFT($AV$3, 4), MONTH("1 " &amp; K$6 &amp; " " &amp; LEFT($AV$3, 4)), 0 ), 'Raw Data'!$H:$H, "Non*",  'Raw Data'!$J:$J, "Research &amp; Development Supp*", 'Raw Data'!$P:$P,""&amp;'Raw Data'!$B$1,'Raw Data'!$D:$D,"&lt;&gt;*ithdr*",'Raw Data'!$D:$D,"&lt;&gt;*ancel*")</f>
        <v>0</v>
      </c>
      <c r="L59" s="40"/>
      <c r="M59" s="40"/>
      <c r="N59" s="52"/>
      <c r="O59" s="157">
        <f>COUNTIFS('Raw Data'!$AN:$AN,"&lt;=" &amp;DATE(LEFT($AV$3, 4), MONTH("1 " &amp; O$6 &amp; " " &amp; LEFT($AV$3, 4)) + 1, 0 ), 'Raw Data'!$AN:$AN,"&gt;" &amp;DATE(LEFT($AV$3, 4), MONTH("1 " &amp; O$6 &amp; " " &amp; LEFT($AV$3, 4)), 0 ), 'Raw Data'!$H:$H, "Non*",  'Raw Data'!$J:$J, "Research &amp; Development Supp*", 'Raw Data'!$O:$O,""&amp;'Raw Data'!$B$1,'Raw Data'!$D:$D,"&lt;&gt;*ithdr*",'Raw Data'!$D:$D,"&lt;&gt;*ancel*",'Raw Data'!$P:$P,"--")
+
COUNTIFS('Raw Data'!$AN:$AN,"&lt;=" &amp;DATE(LEFT($AV$3, 4), MONTH("1 " &amp; O$6 &amp; " " &amp; LEFT($AV$3, 4)) + 1, 0 ), 'Raw Data'!$AN:$AN,"&gt;" &amp;DATE(LEFT($AV$3, 4), MONTH("1 " &amp; O$6 &amp; " " &amp; LEFT($AV$3, 4)), 0 ), 'Raw Data'!$H:$H, "Non*",  'Raw Data'!$J:$J, "Research &amp; Development Supp*", 'Raw Data'!$P:$P,""&amp;'Raw Data'!$B$1,'Raw Data'!$D:$D,"&lt;&gt;*ithdr*",'Raw Data'!$D:$D,"&lt;&gt;*ancel*")</f>
        <v>0</v>
      </c>
      <c r="P59" s="40"/>
      <c r="Q59" s="40"/>
      <c r="R59" s="52"/>
      <c r="S59" s="157">
        <f>COUNTIFS('Raw Data'!$AN:$AN,"&lt;=" &amp;DATE(LEFT($AV$3, 4), MONTH("1 " &amp; S$6 &amp; " " &amp; LEFT($AV$3, 4)) + 1, 0 ), 'Raw Data'!$AN:$AN,"&gt;" &amp;DATE(LEFT($AV$3, 4), MONTH("1 " &amp; S$6 &amp; " " &amp; LEFT($AV$3, 4)), 0 ), 'Raw Data'!$H:$H, "Non*",  'Raw Data'!$J:$J, "Research &amp; Development Supp*", 'Raw Data'!$O:$O,""&amp;'Raw Data'!$B$1,'Raw Data'!$D:$D,"&lt;&gt;*ithdr*",'Raw Data'!$D:$D,"&lt;&gt;*ancel*",'Raw Data'!$P:$P,"--")
+
COUNTIFS('Raw Data'!$AN:$AN,"&lt;=" &amp;DATE(LEFT($AV$3, 4), MONTH("1 " &amp; S$6 &amp; " " &amp; LEFT($AV$3, 4)) + 1, 0 ), 'Raw Data'!$AN:$AN,"&gt;" &amp;DATE(LEFT($AV$3, 4), MONTH("1 " &amp; S$6 &amp; " " &amp; LEFT($AV$3, 4)), 0 ), 'Raw Data'!$H:$H, "Non*",  'Raw Data'!$J:$J, "Research &amp; Development Supp*", 'Raw Data'!$P:$P,""&amp;'Raw Data'!$B$1,'Raw Data'!$D:$D,"&lt;&gt;*ithdr*",'Raw Data'!$D:$D,"&lt;&gt;*ancel*")</f>
        <v>0</v>
      </c>
      <c r="T59" s="40"/>
      <c r="U59" s="40"/>
      <c r="V59" s="52"/>
      <c r="W59" s="157">
        <f>COUNTIFS('Raw Data'!$AN:$AN,"&lt;=" &amp;DATE(LEFT($AV$3, 4), MONTH("1 " &amp; W$6 &amp; " " &amp; LEFT($AV$3, 4)) + 1, 0 ), 'Raw Data'!$AN:$AN,"&gt;" &amp;DATE(LEFT($AV$3, 4), MONTH("1 " &amp; W$6 &amp; " " &amp; LEFT($AV$3, 4)), 0 ), 'Raw Data'!$H:$H, "Non*",  'Raw Data'!$J:$J, "Research &amp; Development Supp*", 'Raw Data'!$O:$O,""&amp;'Raw Data'!$B$1,'Raw Data'!$D:$D,"&lt;&gt;*ithdr*",'Raw Data'!$D:$D,"&lt;&gt;*ancel*",'Raw Data'!$P:$P,"--")
+
COUNTIFS('Raw Data'!$AN:$AN,"&lt;=" &amp;DATE(LEFT($AV$3, 4), MONTH("1 " &amp; W$6 &amp; " " &amp; LEFT($AV$3, 4)) + 1, 0 ), 'Raw Data'!$AN:$AN,"&gt;" &amp;DATE(LEFT($AV$3, 4), MONTH("1 " &amp; W$6 &amp; " " &amp; LEFT($AV$3, 4)), 0 ), 'Raw Data'!$H:$H, "Non*",  'Raw Data'!$J:$J, "Research &amp; Development Supp*", 'Raw Data'!$P:$P,""&amp;'Raw Data'!$B$1,'Raw Data'!$D:$D,"&lt;&gt;*ithdr*",'Raw Data'!$D:$D,"&lt;&gt;*ancel*")</f>
        <v>0</v>
      </c>
      <c r="X59" s="40"/>
      <c r="Y59" s="40"/>
      <c r="Z59" s="52"/>
      <c r="AA59" s="157">
        <f>COUNTIFS('Raw Data'!$AN:$AN,"&lt;=" &amp;DATE(LEFT($AV$3, 4), MONTH("1 " &amp; AA$6 &amp; " " &amp; LEFT($AV$3, 4)) + 1, 0 ), 'Raw Data'!$AN:$AN,"&gt;" &amp;DATE(LEFT($AV$3, 4), MONTH("1 " &amp; AA$6 &amp; " " &amp; LEFT($AV$3, 4)), 0 ), 'Raw Data'!$H:$H, "Non*",  'Raw Data'!$J:$J, "Research &amp; Development Supp*", 'Raw Data'!$O:$O,""&amp;'Raw Data'!$B$1,'Raw Data'!$D:$D,"&lt;&gt;*ithdr*",'Raw Data'!$D:$D,"&lt;&gt;*ancel*",'Raw Data'!$P:$P,"--")
+
COUNTIFS('Raw Data'!$AN:$AN,"&lt;=" &amp;DATE(LEFT($AV$3, 4), MONTH("1 " &amp; AA$6 &amp; " " &amp; LEFT($AV$3, 4)) + 1, 0 ), 'Raw Data'!$AN:$AN,"&gt;" &amp;DATE(LEFT($AV$3, 4), MONTH("1 " &amp; AA$6 &amp; " " &amp; LEFT($AV$3, 4)), 0 ), 'Raw Data'!$H:$H, "Non*",  'Raw Data'!$J:$J, "Research &amp; Development Supp*", 'Raw Data'!$P:$P,""&amp;'Raw Data'!$B$1,'Raw Data'!$D:$D,"&lt;&gt;*ithdr*",'Raw Data'!$D:$D,"&lt;&gt;*ancel*")</f>
        <v>0</v>
      </c>
      <c r="AB59" s="40"/>
      <c r="AC59" s="40"/>
      <c r="AD59" s="52"/>
      <c r="AE59" s="157">
        <f>COUNTIFS('Raw Data'!$AN:$AN,"&lt;=" &amp;DATE(LEFT($AV$3, 4), MONTH("1 " &amp; AE$6 &amp; " " &amp; LEFT($AV$3, 4)) + 1, 0 ), 'Raw Data'!$AN:$AN,"&gt;" &amp;DATE(LEFT($AV$3, 4), MONTH("1 " &amp; AE$6 &amp; " " &amp; LEFT($AV$3, 4)), 0 ), 'Raw Data'!$H:$H, "Non*",  'Raw Data'!$J:$J, "Research &amp; Development Supp*", 'Raw Data'!$O:$O,""&amp;'Raw Data'!$B$1,'Raw Data'!$D:$D,"&lt;&gt;*ithdr*",'Raw Data'!$D:$D,"&lt;&gt;*ancel*",'Raw Data'!$P:$P,"--")
+
COUNTIFS('Raw Data'!$AN:$AN,"&lt;=" &amp;DATE(LEFT($AV$3, 4), MONTH("1 " &amp; AE$6 &amp; " " &amp; LEFT($AV$3, 4)) + 1, 0 ), 'Raw Data'!$AN:$AN,"&gt;" &amp;DATE(LEFT($AV$3, 4), MONTH("1 " &amp; AE$6 &amp; " " &amp; LEFT($AV$3, 4)), 0 ), 'Raw Data'!$H:$H, "Non*",  'Raw Data'!$J:$J, "Research &amp; Development Supp*", 'Raw Data'!$P:$P,""&amp;'Raw Data'!$B$1,'Raw Data'!$D:$D,"&lt;&gt;*ithdr*",'Raw Data'!$D:$D,"&lt;&gt;*ancel*")</f>
        <v>0</v>
      </c>
      <c r="AF59" s="40"/>
      <c r="AG59" s="40"/>
      <c r="AH59" s="52"/>
      <c r="AI59" s="157">
        <f>COUNTIFS('Raw Data'!$AN:$AN,"&lt;=" &amp;DATE(LEFT($AV$3, 4), MONTH("1 " &amp; AI$6 &amp; " " &amp; LEFT($AV$3, 4)) + 1, 0 ), 'Raw Data'!$AN:$AN,"&gt;" &amp;DATE(LEFT($AV$3, 4), MONTH("1 " &amp; AI$6 &amp; " " &amp; LEFT($AV$3, 4)), 0 ), 'Raw Data'!$H:$H, "Non*",  'Raw Data'!$J:$J, "Research &amp; Development Supp*", 'Raw Data'!$O:$O,""&amp;'Raw Data'!$B$1,'Raw Data'!$D:$D,"&lt;&gt;*ithdr*",'Raw Data'!$D:$D,"&lt;&gt;*ancel*",'Raw Data'!$P:$P,"--")
+
COUNTIFS('Raw Data'!$AN:$AN,"&lt;=" &amp;DATE(LEFT($AV$3, 4), MONTH("1 " &amp; AI$6 &amp; " " &amp; LEFT($AV$3, 4)) + 1, 0 ), 'Raw Data'!$AN:$AN,"&gt;" &amp;DATE(LEFT($AV$3, 4), MONTH("1 " &amp; AI$6 &amp; " " &amp; LEFT($AV$3, 4)), 0 ), 'Raw Data'!$H:$H, "Non*",  'Raw Data'!$J:$J, "Research &amp; Development Supp*", 'Raw Data'!$P:$P,""&amp;'Raw Data'!$B$1,'Raw Data'!$D:$D,"&lt;&gt;*ithdr*",'Raw Data'!$D:$D,"&lt;&gt;*ancel*")</f>
        <v>0</v>
      </c>
      <c r="AJ59" s="40"/>
      <c r="AK59" s="40"/>
      <c r="AL59" s="52"/>
      <c r="AM59" s="157">
        <f>COUNTIFS('Raw Data'!$AN:$AN,"&lt;=" &amp;DATE(LEFT($AV$3, 4), MONTH("1 " &amp; AM$6 &amp; " " &amp; LEFT($AV$3, 4)) + 1, 0 ), 'Raw Data'!$AN:$AN,"&gt;" &amp;DATE(LEFT($AV$3, 4), MONTH("1 " &amp; AM$6 &amp; " " &amp; LEFT($AV$3, 4)), 0 ), 'Raw Data'!$H:$H, "Non*",  'Raw Data'!$J:$J, "Research &amp; Development Supp*", 'Raw Data'!$O:$O,""&amp;'Raw Data'!$B$1,'Raw Data'!$D:$D,"&lt;&gt;*ithdr*",'Raw Data'!$D:$D,"&lt;&gt;*ancel*",'Raw Data'!$P:$P,"--")
+
COUNTIFS('Raw Data'!$AN:$AN,"&lt;=" &amp;DATE(LEFT($AV$3, 4), MONTH("1 " &amp; AM$6 &amp; " " &amp; LEFT($AV$3, 4)) + 1, 0 ), 'Raw Data'!$AN:$AN,"&gt;" &amp;DATE(LEFT($AV$3, 4), MONTH("1 " &amp; AM$6 &amp; " " &amp; LEFT($AV$3, 4)), 0 ), 'Raw Data'!$H:$H, "Non*",  'Raw Data'!$J:$J, "Research &amp; Development Supp*", 'Raw Data'!$P:$P,""&amp;'Raw Data'!$B$1,'Raw Data'!$D:$D,"&lt;&gt;*ithdr*",'Raw Data'!$D:$D,"&lt;&gt;*ancel*")</f>
        <v>0</v>
      </c>
      <c r="AN59" s="40"/>
      <c r="AO59" s="40"/>
      <c r="AP59" s="52"/>
      <c r="AQ59" s="157">
        <f>COUNTIFS('Raw Data'!$AN:$AN,"&lt;=" &amp;DATE(LEFT($AV$3, 4), MONTH("1 " &amp; AQ$6 &amp; " " &amp; LEFT($AV$3, 4)) + 1, 0 ), 'Raw Data'!$AN:$AN,"&gt;" &amp;DATE(LEFT($AV$3, 4), MONTH("1 " &amp; AQ$6 &amp; " " &amp; LEFT($AV$3, 4)), 0 ), 'Raw Data'!$H:$H, "Non*",  'Raw Data'!$J:$J, "Research &amp; Development Supp*", 'Raw Data'!$O:$O,""&amp;'Raw Data'!$B$1,'Raw Data'!$D:$D,"&lt;&gt;*ithdr*",'Raw Data'!$D:$D,"&lt;&gt;*ancel*",'Raw Data'!$P:$P,"--")
+
COUNTIFS('Raw Data'!$AN:$AN,"&lt;=" &amp;DATE(LEFT($AV$3, 4), MONTH("1 " &amp; AQ$6 &amp; " " &amp; LEFT($AV$3, 4)) + 1, 0 ), 'Raw Data'!$AN:$AN,"&gt;" &amp;DATE(LEFT($AV$3, 4), MONTH("1 " &amp; AQ$6 &amp; " " &amp; LEFT($AV$3, 4)), 0 ), 'Raw Data'!$H:$H, "Non*",  'Raw Data'!$J:$J, "Research &amp; Development Supp*", 'Raw Data'!$P:$P,""&amp;'Raw Data'!$B$1,'Raw Data'!$D:$D,"&lt;&gt;*ithdr*",'Raw Data'!$D:$D,"&lt;&gt;*ancel*")</f>
        <v>0</v>
      </c>
      <c r="AR59" s="40"/>
      <c r="AS59" s="40"/>
      <c r="AT59" s="52"/>
      <c r="AU59" s="157">
        <f>COUNTIFS('Raw Data'!$AN:$AN,"&lt;=" &amp;DATE(MID($AV$3, 15, 4), MONTH("1 " &amp; AU$6 &amp; " " &amp; MID($AV$3, 15, 4)) + 1, 0 ), 'Raw Data'!$AN:$AN,"&gt;" &amp;DATE(MID($AV$3, 15, 4), MONTH("1 " &amp; AU$6 &amp; " " &amp; MID($AV$3, 15, 4)), 0 ), 'Raw Data'!$H:$H, "Non*",  'Raw Data'!$J:$J, "Research &amp; Development Supp*", 'Raw Data'!$O:$O,""&amp;'Raw Data'!$B$1,'Raw Data'!$D:$D,"&lt;&gt;*ithdr*",'Raw Data'!$D:$D,"&lt;&gt;*ancel*",'Raw Data'!$P:$P,"--")
+
COUNTIFS('Raw Data'!$AN:$AN,"&lt;=" &amp;DATE(MID($AV$3, 15, 4), MONTH("1 " &amp; AU$6 &amp; " " &amp; MID($AV$3, 15, 4)) + 1, 0 ), 'Raw Data'!$AN:$AN,"&gt;" &amp;DATE(MID($AV$3, 15, 4), MONTH("1 " &amp; AU$6 &amp; " " &amp; MID($AV$3, 15, 4)), 0 ), 'Raw Data'!$H:$H, "Non*",  'Raw Data'!$J:$J, "Research &amp; Development Supp*", 'Raw Data'!$P:$P,""&amp;'Raw Data'!$B$1,'Raw Data'!$D:$D,"&lt;&gt;*ithdr*",'Raw Data'!$D:$D,"&lt;&gt;*ancel*")</f>
        <v>0</v>
      </c>
      <c r="AV59" s="40"/>
      <c r="AW59" s="40"/>
      <c r="AX59" s="52"/>
      <c r="AY59" s="157">
        <f>COUNTIFS('Raw Data'!$AN:$AN,"&lt;=" &amp;DATE(MID($AV$3, 15, 4), MONTH("1 " &amp; AY$6 &amp; " " &amp; MID($AV$3, 15, 4)) + 1, 0 ), 'Raw Data'!$AN:$AN,"&gt;" &amp;DATE(MID($AV$3, 15, 4), MONTH("1 " &amp; AY$6 &amp; " " &amp; MID($AV$3, 15, 4)), 0 ), 'Raw Data'!$H:$H, "Non*",  'Raw Data'!$J:$J, "Research &amp; Development Supp*", 'Raw Data'!$O:$O,""&amp;'Raw Data'!$B$1,'Raw Data'!$D:$D,"&lt;&gt;*ithdr*",'Raw Data'!$D:$D,"&lt;&gt;*ancel*",'Raw Data'!$P:$P,"--")
+
COUNTIFS('Raw Data'!$AN:$AN,"&lt;=" &amp;DATE(MID($AV$3, 15, 4), MONTH("1 " &amp; AY$6 &amp; " " &amp; MID($AV$3, 15, 4)) + 1, 0 ), 'Raw Data'!$AN:$AN,"&gt;" &amp;DATE(MID($AV$3, 15, 4), MONTH("1 " &amp; AY$6 &amp; " " &amp; MID($AV$3, 15, 4)), 0 ), 'Raw Data'!$H:$H, "Non*",  'Raw Data'!$J:$J, "Research &amp; Development Supp*", 'Raw Data'!$P:$P,""&amp;'Raw Data'!$B$1,'Raw Data'!$D:$D,"&lt;&gt;*ithdr*",'Raw Data'!$D:$D,"&lt;&gt;*ancel*")</f>
        <v>0</v>
      </c>
      <c r="AZ59" s="40"/>
      <c r="BA59" s="40"/>
      <c r="BB59" s="52"/>
      <c r="BC59" s="157">
        <f>COUNTIFS('Raw Data'!$AN:$AN,"&lt;=" &amp;DATE(MID($AV$3, 15, 4), MONTH("1 " &amp; BC$6 &amp; " " &amp; MID($AV$3, 15, 4)) + 1, 0 ), 'Raw Data'!$AN:$AN,"&gt;" &amp;DATE(MID($AV$3, 15, 4), MONTH("1 " &amp; BC$6 &amp; " " &amp; MID($AV$3, 15, 4)), 0 ), 'Raw Data'!$H:$H, "Non*",  'Raw Data'!$J:$J, "Research &amp; Development Supp*", 'Raw Data'!$O:$O,""&amp;'Raw Data'!$B$1,'Raw Data'!$D:$D,"&lt;&gt;*ithdr*",'Raw Data'!$D:$D,"&lt;&gt;*ancel*",'Raw Data'!$P:$P,"--")
+
COUNTIFS('Raw Data'!$AN:$AN,"&lt;=" &amp;DATE(MID($AV$3, 15, 4), MONTH("1 " &amp; BC$6 &amp; " " &amp; MID($AV$3, 15, 4)) + 1, 0 ), 'Raw Data'!$AN:$AN,"&gt;" &amp;DATE(MID($AV$3, 15, 4), MONTH("1 " &amp; BC$6 &amp; " " &amp; MID($AV$3, 15, 4)), 0 ), 'Raw Data'!$H:$H, "Non*",  'Raw Data'!$J:$J, "Research &amp; Development Supp*", 'Raw Data'!$P:$P,""&amp;'Raw Data'!$B$1,'Raw Data'!$D:$D,"&lt;&gt;*ithdr*",'Raw Data'!$D:$D,"&lt;&gt;*ancel*")</f>
        <v>0</v>
      </c>
      <c r="BD59" s="40"/>
      <c r="BE59" s="40"/>
      <c r="BF59" s="45"/>
    </row>
    <row r="60" ht="12.75" customHeight="1">
      <c r="A60" s="126" t="s">
        <v>138</v>
      </c>
      <c r="B60" s="40"/>
      <c r="C60" s="40"/>
      <c r="D60" s="40"/>
      <c r="E60" s="40"/>
      <c r="F60" s="40"/>
      <c r="G60" s="40"/>
      <c r="H60" s="40"/>
      <c r="I60" s="40"/>
      <c r="J60" s="52"/>
      <c r="K60" s="157">
        <f>COUNTIFS('Raw Data'!$AN:$AN,"&lt;=" &amp;DATE(LEFT($AV$3, 4), MONTH("1 " &amp; K$6 &amp; " " &amp; LEFT($AV$3, 4)) + 1, 0 ), 'Raw Data'!$AN:$AN,"&gt;" &amp;DATE(LEFT($AV$3, 4), MONTH("1 " &amp; K$6 &amp; " " &amp; LEFT($AV$3, 4)), 0 ), 'Raw Data'!$H:$H, "Non*",  'Raw Data'!$J:$J, "Special Major Project Supp*", 'Raw Data'!$O:$O,""&amp;'Raw Data'!$B$1,'Raw Data'!$D:$D,"&lt;&gt;*ithdr*",'Raw Data'!$D:$D,"&lt;&gt;*ancel*",'Raw Data'!$P:$P,"--")
+
COUNTIFS('Raw Data'!$AN:$AN,"&lt;=" &amp;DATE(LEFT($AV$3, 4), MONTH("1 " &amp; K$6 &amp; " " &amp; LEFT($AV$3, 4)) + 1, 0 ), 'Raw Data'!$AN:$AN,"&gt;" &amp;DATE(LEFT($AV$3, 4), MONTH("1 " &amp; K$6 &amp; " " &amp; LEFT($AV$3, 4)), 0 ), 'Raw Data'!$H:$H, "Non*",  'Raw Data'!$J:$J, "Special Major Project Supp*", 'Raw Data'!$P:$P,""&amp;'Raw Data'!$B$1,'Raw Data'!$D:$D,"&lt;&gt;*ithdr*",'Raw Data'!$D:$D,"&lt;&gt;*ancel*")</f>
        <v>0</v>
      </c>
      <c r="L60" s="40"/>
      <c r="M60" s="40"/>
      <c r="N60" s="52"/>
      <c r="O60" s="157">
        <f>COUNTIFS('Raw Data'!$AN:$AN,"&lt;=" &amp;DATE(LEFT($AV$3, 4), MONTH("1 " &amp; O$6 &amp; " " &amp; LEFT($AV$3, 4)) + 1, 0 ), 'Raw Data'!$AN:$AN,"&gt;" &amp;DATE(LEFT($AV$3, 4), MONTH("1 " &amp; O$6 &amp; " " &amp; LEFT($AV$3, 4)), 0 ), 'Raw Data'!$H:$H, "Non*",  'Raw Data'!$J:$J, "Special Major Project Supp*", 'Raw Data'!$O:$O,""&amp;'Raw Data'!$B$1,'Raw Data'!$D:$D,"&lt;&gt;*ithdr*",'Raw Data'!$D:$D,"&lt;&gt;*ancel*",'Raw Data'!$P:$P,"--")
+
COUNTIFS('Raw Data'!$AN:$AN,"&lt;=" &amp;DATE(LEFT($AV$3, 4), MONTH("1 " &amp; O$6 &amp; " " &amp; LEFT($AV$3, 4)) + 1, 0 ), 'Raw Data'!$AN:$AN,"&gt;" &amp;DATE(LEFT($AV$3, 4), MONTH("1 " &amp; O$6 &amp; " " &amp; LEFT($AV$3, 4)), 0 ), 'Raw Data'!$H:$H, "Non*",  'Raw Data'!$J:$J, "Special Major Project Supp*", 'Raw Data'!$P:$P,""&amp;'Raw Data'!$B$1,'Raw Data'!$D:$D,"&lt;&gt;*ithdr*",'Raw Data'!$D:$D,"&lt;&gt;*ancel*")</f>
        <v>0</v>
      </c>
      <c r="P60" s="40"/>
      <c r="Q60" s="40"/>
      <c r="R60" s="52"/>
      <c r="S60" s="157">
        <f>COUNTIFS('Raw Data'!$AN:$AN,"&lt;=" &amp;DATE(LEFT($AV$3, 4), MONTH("1 " &amp; S$6 &amp; " " &amp; LEFT($AV$3, 4)) + 1, 0 ), 'Raw Data'!$AN:$AN,"&gt;" &amp;DATE(LEFT($AV$3, 4), MONTH("1 " &amp; S$6 &amp; " " &amp; LEFT($AV$3, 4)), 0 ), 'Raw Data'!$H:$H, "Non*",  'Raw Data'!$J:$J, "Special Major Project Supp*", 'Raw Data'!$O:$O,""&amp;'Raw Data'!$B$1,'Raw Data'!$D:$D,"&lt;&gt;*ithdr*",'Raw Data'!$D:$D,"&lt;&gt;*ancel*",'Raw Data'!$P:$P,"--")
+
COUNTIFS('Raw Data'!$AN:$AN,"&lt;=" &amp;DATE(LEFT($AV$3, 4), MONTH("1 " &amp; S$6 &amp; " " &amp; LEFT($AV$3, 4)) + 1, 0 ), 'Raw Data'!$AN:$AN,"&gt;" &amp;DATE(LEFT($AV$3, 4), MONTH("1 " &amp; S$6 &amp; " " &amp; LEFT($AV$3, 4)), 0 ), 'Raw Data'!$H:$H, "Non*",  'Raw Data'!$J:$J, "Special Major Project Supp*", 'Raw Data'!$P:$P,""&amp;'Raw Data'!$B$1,'Raw Data'!$D:$D,"&lt;&gt;*ithdr*",'Raw Data'!$D:$D,"&lt;&gt;*ancel*")</f>
        <v>0</v>
      </c>
      <c r="T60" s="40"/>
      <c r="U60" s="40"/>
      <c r="V60" s="52"/>
      <c r="W60" s="157">
        <f>COUNTIFS('Raw Data'!$AN:$AN,"&lt;=" &amp;DATE(LEFT($AV$3, 4), MONTH("1 " &amp; W$6 &amp; " " &amp; LEFT($AV$3, 4)) + 1, 0 ), 'Raw Data'!$AN:$AN,"&gt;" &amp;DATE(LEFT($AV$3, 4), MONTH("1 " &amp; W$6 &amp; " " &amp; LEFT($AV$3, 4)), 0 ), 'Raw Data'!$H:$H, "Non*",  'Raw Data'!$J:$J, "Special Major Project Supp*", 'Raw Data'!$O:$O,""&amp;'Raw Data'!$B$1,'Raw Data'!$D:$D,"&lt;&gt;*ithdr*",'Raw Data'!$D:$D,"&lt;&gt;*ancel*",'Raw Data'!$P:$P,"--")
+
COUNTIFS('Raw Data'!$AN:$AN,"&lt;=" &amp;DATE(LEFT($AV$3, 4), MONTH("1 " &amp; W$6 &amp; " " &amp; LEFT($AV$3, 4)) + 1, 0 ), 'Raw Data'!$AN:$AN,"&gt;" &amp;DATE(LEFT($AV$3, 4), MONTH("1 " &amp; W$6 &amp; " " &amp; LEFT($AV$3, 4)), 0 ), 'Raw Data'!$H:$H, "Non*",  'Raw Data'!$J:$J, "Special Major Project Supp*", 'Raw Data'!$P:$P,""&amp;'Raw Data'!$B$1,'Raw Data'!$D:$D,"&lt;&gt;*ithdr*",'Raw Data'!$D:$D,"&lt;&gt;*ancel*")</f>
        <v>0</v>
      </c>
      <c r="X60" s="40"/>
      <c r="Y60" s="40"/>
      <c r="Z60" s="52"/>
      <c r="AA60" s="157">
        <f>COUNTIFS('Raw Data'!$AN:$AN,"&lt;=" &amp;DATE(LEFT($AV$3, 4), MONTH("1 " &amp; AA$6 &amp; " " &amp; LEFT($AV$3, 4)) + 1, 0 ), 'Raw Data'!$AN:$AN,"&gt;" &amp;DATE(LEFT($AV$3, 4), MONTH("1 " &amp; AA$6 &amp; " " &amp; LEFT($AV$3, 4)), 0 ), 'Raw Data'!$H:$H, "Non*",  'Raw Data'!$J:$J, "Special Major Project Supp*", 'Raw Data'!$O:$O,""&amp;'Raw Data'!$B$1,'Raw Data'!$D:$D,"&lt;&gt;*ithdr*",'Raw Data'!$D:$D,"&lt;&gt;*ancel*",'Raw Data'!$P:$P,"--")
+
COUNTIFS('Raw Data'!$AN:$AN,"&lt;=" &amp;DATE(LEFT($AV$3, 4), MONTH("1 " &amp; AA$6 &amp; " " &amp; LEFT($AV$3, 4)) + 1, 0 ), 'Raw Data'!$AN:$AN,"&gt;" &amp;DATE(LEFT($AV$3, 4), MONTH("1 " &amp; AA$6 &amp; " " &amp; LEFT($AV$3, 4)), 0 ), 'Raw Data'!$H:$H, "Non*",  'Raw Data'!$J:$J, "Special Major Project Supp*", 'Raw Data'!$P:$P,""&amp;'Raw Data'!$B$1,'Raw Data'!$D:$D,"&lt;&gt;*ithdr*",'Raw Data'!$D:$D,"&lt;&gt;*ancel*")</f>
        <v>0</v>
      </c>
      <c r="AB60" s="40"/>
      <c r="AC60" s="40"/>
      <c r="AD60" s="52"/>
      <c r="AE60" s="157">
        <f>COUNTIFS('Raw Data'!$AN:$AN,"&lt;=" &amp;DATE(LEFT($AV$3, 4), MONTH("1 " &amp; AE$6 &amp; " " &amp; LEFT($AV$3, 4)) + 1, 0 ), 'Raw Data'!$AN:$AN,"&gt;" &amp;DATE(LEFT($AV$3, 4), MONTH("1 " &amp; AE$6 &amp; " " &amp; LEFT($AV$3, 4)), 0 ), 'Raw Data'!$H:$H, "Non*",  'Raw Data'!$J:$J, "Special Major Project Supp*", 'Raw Data'!$O:$O,""&amp;'Raw Data'!$B$1,'Raw Data'!$D:$D,"&lt;&gt;*ithdr*",'Raw Data'!$D:$D,"&lt;&gt;*ancel*",'Raw Data'!$P:$P,"--")
+
COUNTIFS('Raw Data'!$AN:$AN,"&lt;=" &amp;DATE(LEFT($AV$3, 4), MONTH("1 " &amp; AE$6 &amp; " " &amp; LEFT($AV$3, 4)) + 1, 0 ), 'Raw Data'!$AN:$AN,"&gt;" &amp;DATE(LEFT($AV$3, 4), MONTH("1 " &amp; AE$6 &amp; " " &amp; LEFT($AV$3, 4)), 0 ), 'Raw Data'!$H:$H, "Non*",  'Raw Data'!$J:$J, "Special Major Project Supp*", 'Raw Data'!$P:$P,""&amp;'Raw Data'!$B$1,'Raw Data'!$D:$D,"&lt;&gt;*ithdr*",'Raw Data'!$D:$D,"&lt;&gt;*ancel*")</f>
        <v>0</v>
      </c>
      <c r="AF60" s="40"/>
      <c r="AG60" s="40"/>
      <c r="AH60" s="52"/>
      <c r="AI60" s="157">
        <f>COUNTIFS('Raw Data'!$AN:$AN,"&lt;=" &amp;DATE(LEFT($AV$3, 4), MONTH("1 " &amp; AI$6 &amp; " " &amp; LEFT($AV$3, 4)) + 1, 0 ), 'Raw Data'!$AN:$AN,"&gt;" &amp;DATE(LEFT($AV$3, 4), MONTH("1 " &amp; AI$6 &amp; " " &amp; LEFT($AV$3, 4)), 0 ), 'Raw Data'!$H:$H, "Non*",  'Raw Data'!$J:$J, "Special Major Project Supp*", 'Raw Data'!$O:$O,""&amp;'Raw Data'!$B$1,'Raw Data'!$D:$D,"&lt;&gt;*ithdr*",'Raw Data'!$D:$D,"&lt;&gt;*ancel*",'Raw Data'!$P:$P,"--")
+
COUNTIFS('Raw Data'!$AN:$AN,"&lt;=" &amp;DATE(LEFT($AV$3, 4), MONTH("1 " &amp; AI$6 &amp; " " &amp; LEFT($AV$3, 4)) + 1, 0 ), 'Raw Data'!$AN:$AN,"&gt;" &amp;DATE(LEFT($AV$3, 4), MONTH("1 " &amp; AI$6 &amp; " " &amp; LEFT($AV$3, 4)), 0 ), 'Raw Data'!$H:$H, "Non*",  'Raw Data'!$J:$J, "Special Major Project Supp*", 'Raw Data'!$P:$P,""&amp;'Raw Data'!$B$1,'Raw Data'!$D:$D,"&lt;&gt;*ithdr*",'Raw Data'!$D:$D,"&lt;&gt;*ancel*")</f>
        <v>0</v>
      </c>
      <c r="AJ60" s="40"/>
      <c r="AK60" s="40"/>
      <c r="AL60" s="52"/>
      <c r="AM60" s="157">
        <f>COUNTIFS('Raw Data'!$AN:$AN,"&lt;=" &amp;DATE(LEFT($AV$3, 4), MONTH("1 " &amp; AM$6 &amp; " " &amp; LEFT($AV$3, 4)) + 1, 0 ), 'Raw Data'!$AN:$AN,"&gt;" &amp;DATE(LEFT($AV$3, 4), MONTH("1 " &amp; AM$6 &amp; " " &amp; LEFT($AV$3, 4)), 0 ), 'Raw Data'!$H:$H, "Non*",  'Raw Data'!$J:$J, "Special Major Project Supp*", 'Raw Data'!$O:$O,""&amp;'Raw Data'!$B$1,'Raw Data'!$D:$D,"&lt;&gt;*ithdr*",'Raw Data'!$D:$D,"&lt;&gt;*ancel*",'Raw Data'!$P:$P,"--")
+
COUNTIFS('Raw Data'!$AN:$AN,"&lt;=" &amp;DATE(LEFT($AV$3, 4), MONTH("1 " &amp; AM$6 &amp; " " &amp; LEFT($AV$3, 4)) + 1, 0 ), 'Raw Data'!$AN:$AN,"&gt;" &amp;DATE(LEFT($AV$3, 4), MONTH("1 " &amp; AM$6 &amp; " " &amp; LEFT($AV$3, 4)), 0 ), 'Raw Data'!$H:$H, "Non*",  'Raw Data'!$J:$J, "Special Major Project Supp*", 'Raw Data'!$P:$P,""&amp;'Raw Data'!$B$1,'Raw Data'!$D:$D,"&lt;&gt;*ithdr*",'Raw Data'!$D:$D,"&lt;&gt;*ancel*")</f>
        <v>0</v>
      </c>
      <c r="AN60" s="40"/>
      <c r="AO60" s="40"/>
      <c r="AP60" s="52"/>
      <c r="AQ60" s="157">
        <f>COUNTIFS('Raw Data'!$AN:$AN,"&lt;=" &amp;DATE(LEFT($AV$3, 4), MONTH("1 " &amp; AQ$6 &amp; " " &amp; LEFT($AV$3, 4)) + 1, 0 ), 'Raw Data'!$AN:$AN,"&gt;" &amp;DATE(LEFT($AV$3, 4), MONTH("1 " &amp; AQ$6 &amp; " " &amp; LEFT($AV$3, 4)), 0 ), 'Raw Data'!$H:$H, "Non*",  'Raw Data'!$J:$J, "Special Major Project Supp*", 'Raw Data'!$O:$O,""&amp;'Raw Data'!$B$1,'Raw Data'!$D:$D,"&lt;&gt;*ithdr*",'Raw Data'!$D:$D,"&lt;&gt;*ancel*",'Raw Data'!$P:$P,"--")
+
COUNTIFS('Raw Data'!$AN:$AN,"&lt;=" &amp;DATE(LEFT($AV$3, 4), MONTH("1 " &amp; AQ$6 &amp; " " &amp; LEFT($AV$3, 4)) + 1, 0 ), 'Raw Data'!$AN:$AN,"&gt;" &amp;DATE(LEFT($AV$3, 4), MONTH("1 " &amp; AQ$6 &amp; " " &amp; LEFT($AV$3, 4)), 0 ), 'Raw Data'!$H:$H, "Non*",  'Raw Data'!$J:$J, "Special Major Project Supp*", 'Raw Data'!$P:$P,""&amp;'Raw Data'!$B$1,'Raw Data'!$D:$D,"&lt;&gt;*ithdr*",'Raw Data'!$D:$D,"&lt;&gt;*ancel*")</f>
        <v>0</v>
      </c>
      <c r="AR60" s="40"/>
      <c r="AS60" s="40"/>
      <c r="AT60" s="52"/>
      <c r="AU60" s="157">
        <f>COUNTIFS('Raw Data'!$AN:$AN,"&lt;=" &amp;DATE(MID($AV$3, 15, 4), MONTH("1 " &amp; AU$6 &amp; " " &amp; MID($AV$3, 15, 4)) + 1, 0 ), 'Raw Data'!$AN:$AN,"&gt;" &amp;DATE(MID($AV$3, 15, 4), MONTH("1 " &amp; AU$6 &amp; " " &amp; MID($AV$3, 15, 4)), 0 ), 'Raw Data'!$H:$H, "Non*",  'Raw Data'!$J:$J, "Special Major Project Supp*", 'Raw Data'!$O:$O,""&amp;'Raw Data'!$B$1,'Raw Data'!$D:$D,"&lt;&gt;*ithdr*",'Raw Data'!$D:$D,"&lt;&gt;*ancel*",'Raw Data'!$P:$P,"--")
+
COUNTIFS('Raw Data'!$AN:$AN,"&lt;=" &amp;DATE(MID($AV$3, 15, 4), MONTH("1 " &amp; AU$6 &amp; " " &amp; MID($AV$3, 15, 4)) + 1, 0 ), 'Raw Data'!$AN:$AN,"&gt;" &amp;DATE(MID($AV$3, 15, 4), MONTH("1 " &amp; AU$6 &amp; " " &amp; MID($AV$3, 15, 4)), 0 ), 'Raw Data'!$H:$H, "Non*",  'Raw Data'!$J:$J, "Special Major Project Supp*", 'Raw Data'!$P:$P,""&amp;'Raw Data'!$B$1,'Raw Data'!$D:$D,"&lt;&gt;*ithdr*",'Raw Data'!$D:$D,"&lt;&gt;*ancel*")</f>
        <v>0</v>
      </c>
      <c r="AV60" s="40"/>
      <c r="AW60" s="40"/>
      <c r="AX60" s="52"/>
      <c r="AY60" s="157">
        <f>COUNTIFS('Raw Data'!$AN:$AN,"&lt;=" &amp;DATE(MID($AV$3, 15, 4), MONTH("1 " &amp; AY$6 &amp; " " &amp; MID($AV$3, 15, 4)) + 1, 0 ), 'Raw Data'!$AN:$AN,"&gt;" &amp;DATE(MID($AV$3, 15, 4), MONTH("1 " &amp; AY$6 &amp; " " &amp; MID($AV$3, 15, 4)), 0 ), 'Raw Data'!$H:$H, "Non*",  'Raw Data'!$J:$J, "Special Major Project Supp*", 'Raw Data'!$O:$O,""&amp;'Raw Data'!$B$1,'Raw Data'!$D:$D,"&lt;&gt;*ithdr*",'Raw Data'!$D:$D,"&lt;&gt;*ancel*",'Raw Data'!$P:$P,"--")
+
COUNTIFS('Raw Data'!$AN:$AN,"&lt;=" &amp;DATE(MID($AV$3, 15, 4), MONTH("1 " &amp; AY$6 &amp; " " &amp; MID($AV$3, 15, 4)) + 1, 0 ), 'Raw Data'!$AN:$AN,"&gt;" &amp;DATE(MID($AV$3, 15, 4), MONTH("1 " &amp; AY$6 &amp; " " &amp; MID($AV$3, 15, 4)), 0 ), 'Raw Data'!$H:$H, "Non*",  'Raw Data'!$J:$J, "Special Major Project Supp*", 'Raw Data'!$P:$P,""&amp;'Raw Data'!$B$1,'Raw Data'!$D:$D,"&lt;&gt;*ithdr*",'Raw Data'!$D:$D,"&lt;&gt;*ancel*")</f>
        <v>0</v>
      </c>
      <c r="AZ60" s="40"/>
      <c r="BA60" s="40"/>
      <c r="BB60" s="52"/>
      <c r="BC60" s="157">
        <f>COUNTIFS('Raw Data'!$AN:$AN,"&lt;=" &amp;DATE(MID($AV$3, 15, 4), MONTH("1 " &amp; BC$6 &amp; " " &amp; MID($AV$3, 15, 4)) + 1, 0 ), 'Raw Data'!$AN:$AN,"&gt;" &amp;DATE(MID($AV$3, 15, 4), MONTH("1 " &amp; BC$6 &amp; " " &amp; MID($AV$3, 15, 4)), 0 ), 'Raw Data'!$H:$H, "Non*",  'Raw Data'!$J:$J, "Special Major Project Supp*", 'Raw Data'!$O:$O,""&amp;'Raw Data'!$B$1,'Raw Data'!$D:$D,"&lt;&gt;*ithdr*",'Raw Data'!$D:$D,"&lt;&gt;*ancel*",'Raw Data'!$P:$P,"--")
+
COUNTIFS('Raw Data'!$AN:$AN,"&lt;=" &amp;DATE(MID($AV$3, 15, 4), MONTH("1 " &amp; BC$6 &amp; " " &amp; MID($AV$3, 15, 4)) + 1, 0 ), 'Raw Data'!$AN:$AN,"&gt;" &amp;DATE(MID($AV$3, 15, 4), MONTH("1 " &amp; BC$6 &amp; " " &amp; MID($AV$3, 15, 4)), 0 ), 'Raw Data'!$H:$H, "Non*",  'Raw Data'!$J:$J, "Special Major Project Supp*", 'Raw Data'!$P:$P,""&amp;'Raw Data'!$B$1,'Raw Data'!$D:$D,"&lt;&gt;*ithdr*",'Raw Data'!$D:$D,"&lt;&gt;*ancel*")</f>
        <v>0</v>
      </c>
      <c r="BD60" s="40"/>
      <c r="BE60" s="40"/>
      <c r="BF60" s="45"/>
    </row>
    <row r="61" ht="12.75" customHeight="1">
      <c r="A61" s="126" t="s">
        <v>140</v>
      </c>
      <c r="B61" s="40"/>
      <c r="C61" s="40"/>
      <c r="D61" s="40"/>
      <c r="E61" s="40"/>
      <c r="F61" s="40"/>
      <c r="G61" s="40"/>
      <c r="H61" s="40"/>
      <c r="I61" s="40"/>
      <c r="J61" s="52"/>
      <c r="K61" s="157">
        <f>COUNTIFS('Raw Data'!$AN:$AN,"&lt;=" &amp;DATE(LEFT($AV$3, 4), MONTH("1 " &amp; K$6 &amp; " " &amp; LEFT($AV$3, 4)) + 1, 0 ), 'Raw Data'!$AN:$AN,"&gt;" &amp;DATE(LEFT($AV$3, 4), MONTH("1 " &amp; K$6 &amp; " " &amp; LEFT($AV$3, 4)), 0 ), 'Raw Data'!$H:$H, "Non*",  'Raw Data'!$J:$J, "Training Attendance", 'Raw Data'!$O:$O,""&amp;'Raw Data'!$B$1,'Raw Data'!$D:$D,"&lt;&gt;*ithdr*",'Raw Data'!$D:$D,"&lt;&gt;*ancel*",'Raw Data'!$P:$P,"--")
+
COUNTIFS('Raw Data'!$AN:$AN,"&lt;=" &amp;DATE(LEFT($AV$3, 4), MONTH("1 " &amp; K$6 &amp; " " &amp; LEFT($AV$3, 4)) + 1, 0 ), 'Raw Data'!$AN:$AN,"&gt;" &amp;DATE(LEFT($AV$3, 4), MONTH("1 " &amp; K$6 &amp; " " &amp; LEFT($AV$3, 4)), 0 ), 'Raw Data'!$H:$H, "Non*",  'Raw Data'!$J:$J, "Training Attendance", 'Raw Data'!$P:$P,""&amp;'Raw Data'!$B$1,'Raw Data'!$D:$D,"&lt;&gt;*ithdr*",'Raw Data'!$D:$D,"&lt;&gt;*ancel*")</f>
        <v>0</v>
      </c>
      <c r="L61" s="40"/>
      <c r="M61" s="40"/>
      <c r="N61" s="52"/>
      <c r="O61" s="157">
        <f>COUNTIFS('Raw Data'!$AN:$AN,"&lt;=" &amp;DATE(LEFT($AV$3, 4), MONTH("1 " &amp; O$6 &amp; " " &amp; LEFT($AV$3, 4)) + 1, 0 ), 'Raw Data'!$AN:$AN,"&gt;" &amp;DATE(LEFT($AV$3, 4), MONTH("1 " &amp; O$6 &amp; " " &amp; LEFT($AV$3, 4)), 0 ), 'Raw Data'!$H:$H, "Non*",  'Raw Data'!$J:$J, "Training Attendance", 'Raw Data'!$O:$O,""&amp;'Raw Data'!$B$1,'Raw Data'!$D:$D,"&lt;&gt;*ithdr*",'Raw Data'!$D:$D,"&lt;&gt;*ancel*",'Raw Data'!$P:$P,"--")
+
COUNTIFS('Raw Data'!$AN:$AN,"&lt;=" &amp;DATE(LEFT($AV$3, 4), MONTH("1 " &amp; O$6 &amp; " " &amp; LEFT($AV$3, 4)) + 1, 0 ), 'Raw Data'!$AN:$AN,"&gt;" &amp;DATE(LEFT($AV$3, 4), MONTH("1 " &amp; O$6 &amp; " " &amp; LEFT($AV$3, 4)), 0 ), 'Raw Data'!$H:$H, "Non*",  'Raw Data'!$J:$J, "Training Attendance", 'Raw Data'!$P:$P,""&amp;'Raw Data'!$B$1,'Raw Data'!$D:$D,"&lt;&gt;*ithdr*",'Raw Data'!$D:$D,"&lt;&gt;*ancel*")</f>
        <v>0</v>
      </c>
      <c r="P61" s="40"/>
      <c r="Q61" s="40"/>
      <c r="R61" s="52"/>
      <c r="S61" s="157">
        <f>COUNTIFS('Raw Data'!$AN:$AN,"&lt;=" &amp;DATE(LEFT($AV$3, 4), MONTH("1 " &amp; S$6 &amp; " " &amp; LEFT($AV$3, 4)) + 1, 0 ), 'Raw Data'!$AN:$AN,"&gt;" &amp;DATE(LEFT($AV$3, 4), MONTH("1 " &amp; S$6 &amp; " " &amp; LEFT($AV$3, 4)), 0 ), 'Raw Data'!$H:$H, "Non*",  'Raw Data'!$J:$J, "Training Attendance", 'Raw Data'!$O:$O,""&amp;'Raw Data'!$B$1,'Raw Data'!$D:$D,"&lt;&gt;*ithdr*",'Raw Data'!$D:$D,"&lt;&gt;*ancel*",'Raw Data'!$P:$P,"--")
+
COUNTIFS('Raw Data'!$AN:$AN,"&lt;=" &amp;DATE(LEFT($AV$3, 4), MONTH("1 " &amp; S$6 &amp; " " &amp; LEFT($AV$3, 4)) + 1, 0 ), 'Raw Data'!$AN:$AN,"&gt;" &amp;DATE(LEFT($AV$3, 4), MONTH("1 " &amp; S$6 &amp; " " &amp; LEFT($AV$3, 4)), 0 ), 'Raw Data'!$H:$H, "Non*",  'Raw Data'!$J:$J, "Training Attendance", 'Raw Data'!$P:$P,""&amp;'Raw Data'!$B$1,'Raw Data'!$D:$D,"&lt;&gt;*ithdr*",'Raw Data'!$D:$D,"&lt;&gt;*ancel*")</f>
        <v>0</v>
      </c>
      <c r="T61" s="40"/>
      <c r="U61" s="40"/>
      <c r="V61" s="52"/>
      <c r="W61" s="157">
        <f>COUNTIFS('Raw Data'!$AN:$AN,"&lt;=" &amp;DATE(LEFT($AV$3, 4), MONTH("1 " &amp; W$6 &amp; " " &amp; LEFT($AV$3, 4)) + 1, 0 ), 'Raw Data'!$AN:$AN,"&gt;" &amp;DATE(LEFT($AV$3, 4), MONTH("1 " &amp; W$6 &amp; " " &amp; LEFT($AV$3, 4)), 0 ), 'Raw Data'!$H:$H, "Non*",  'Raw Data'!$J:$J, "Training Attendance", 'Raw Data'!$O:$O,""&amp;'Raw Data'!$B$1,'Raw Data'!$D:$D,"&lt;&gt;*ithdr*",'Raw Data'!$D:$D,"&lt;&gt;*ancel*",'Raw Data'!$P:$P,"--")
+
COUNTIFS('Raw Data'!$AN:$AN,"&lt;=" &amp;DATE(LEFT($AV$3, 4), MONTH("1 " &amp; W$6 &amp; " " &amp; LEFT($AV$3, 4)) + 1, 0 ), 'Raw Data'!$AN:$AN,"&gt;" &amp;DATE(LEFT($AV$3, 4), MONTH("1 " &amp; W$6 &amp; " " &amp; LEFT($AV$3, 4)), 0 ), 'Raw Data'!$H:$H, "Non*",  'Raw Data'!$J:$J, "Training Attendance", 'Raw Data'!$P:$P,""&amp;'Raw Data'!$B$1,'Raw Data'!$D:$D,"&lt;&gt;*ithdr*",'Raw Data'!$D:$D,"&lt;&gt;*ancel*")</f>
        <v>0</v>
      </c>
      <c r="X61" s="40"/>
      <c r="Y61" s="40"/>
      <c r="Z61" s="52"/>
      <c r="AA61" s="157">
        <f>COUNTIFS('Raw Data'!$AN:$AN,"&lt;=" &amp;DATE(LEFT($AV$3, 4), MONTH("1 " &amp; AA$6 &amp; " " &amp; LEFT($AV$3, 4)) + 1, 0 ), 'Raw Data'!$AN:$AN,"&gt;" &amp;DATE(LEFT($AV$3, 4), MONTH("1 " &amp; AA$6 &amp; " " &amp; LEFT($AV$3, 4)), 0 ), 'Raw Data'!$H:$H, "Non*",  'Raw Data'!$J:$J, "Training Attendance", 'Raw Data'!$O:$O,""&amp;'Raw Data'!$B$1,'Raw Data'!$D:$D,"&lt;&gt;*ithdr*",'Raw Data'!$D:$D,"&lt;&gt;*ancel*",'Raw Data'!$P:$P,"--")
+
COUNTIFS('Raw Data'!$AN:$AN,"&lt;=" &amp;DATE(LEFT($AV$3, 4), MONTH("1 " &amp; AA$6 &amp; " " &amp; LEFT($AV$3, 4)) + 1, 0 ), 'Raw Data'!$AN:$AN,"&gt;" &amp;DATE(LEFT($AV$3, 4), MONTH("1 " &amp; AA$6 &amp; " " &amp; LEFT($AV$3, 4)), 0 ), 'Raw Data'!$H:$H, "Non*",  'Raw Data'!$J:$J, "Training Attendance", 'Raw Data'!$P:$P,""&amp;'Raw Data'!$B$1,'Raw Data'!$D:$D,"&lt;&gt;*ithdr*",'Raw Data'!$D:$D,"&lt;&gt;*ancel*")</f>
        <v>0</v>
      </c>
      <c r="AB61" s="40"/>
      <c r="AC61" s="40"/>
      <c r="AD61" s="52"/>
      <c r="AE61" s="157">
        <f>COUNTIFS('Raw Data'!$AN:$AN,"&lt;=" &amp;DATE(LEFT($AV$3, 4), MONTH("1 " &amp; AE$6 &amp; " " &amp; LEFT($AV$3, 4)) + 1, 0 ), 'Raw Data'!$AN:$AN,"&gt;" &amp;DATE(LEFT($AV$3, 4), MONTH("1 " &amp; AE$6 &amp; " " &amp; LEFT($AV$3, 4)), 0 ), 'Raw Data'!$H:$H, "Non*",  'Raw Data'!$J:$J, "Training Attendance", 'Raw Data'!$O:$O,""&amp;'Raw Data'!$B$1,'Raw Data'!$D:$D,"&lt;&gt;*ithdr*",'Raw Data'!$D:$D,"&lt;&gt;*ancel*",'Raw Data'!$P:$P,"--")
+
COUNTIFS('Raw Data'!$AN:$AN,"&lt;=" &amp;DATE(LEFT($AV$3, 4), MONTH("1 " &amp; AE$6 &amp; " " &amp; LEFT($AV$3, 4)) + 1, 0 ), 'Raw Data'!$AN:$AN,"&gt;" &amp;DATE(LEFT($AV$3, 4), MONTH("1 " &amp; AE$6 &amp; " " &amp; LEFT($AV$3, 4)), 0 ), 'Raw Data'!$H:$H, "Non*",  'Raw Data'!$J:$J, "Training Attendance", 'Raw Data'!$P:$P,""&amp;'Raw Data'!$B$1,'Raw Data'!$D:$D,"&lt;&gt;*ithdr*",'Raw Data'!$D:$D,"&lt;&gt;*ancel*")</f>
        <v>0</v>
      </c>
      <c r="AF61" s="40"/>
      <c r="AG61" s="40"/>
      <c r="AH61" s="52"/>
      <c r="AI61" s="157">
        <f>COUNTIFS('Raw Data'!$AN:$AN,"&lt;=" &amp;DATE(LEFT($AV$3, 4), MONTH("1 " &amp; AI$6 &amp; " " &amp; LEFT($AV$3, 4)) + 1, 0 ), 'Raw Data'!$AN:$AN,"&gt;" &amp;DATE(LEFT($AV$3, 4), MONTH("1 " &amp; AI$6 &amp; " " &amp; LEFT($AV$3, 4)), 0 ), 'Raw Data'!$H:$H, "Non*",  'Raw Data'!$J:$J, "Training Attendance", 'Raw Data'!$O:$O,""&amp;'Raw Data'!$B$1,'Raw Data'!$D:$D,"&lt;&gt;*ithdr*",'Raw Data'!$D:$D,"&lt;&gt;*ancel*",'Raw Data'!$P:$P,"--")
+
COUNTIFS('Raw Data'!$AN:$AN,"&lt;=" &amp;DATE(LEFT($AV$3, 4), MONTH("1 " &amp; AI$6 &amp; " " &amp; LEFT($AV$3, 4)) + 1, 0 ), 'Raw Data'!$AN:$AN,"&gt;" &amp;DATE(LEFT($AV$3, 4), MONTH("1 " &amp; AI$6 &amp; " " &amp; LEFT($AV$3, 4)), 0 ), 'Raw Data'!$H:$H, "Non*",  'Raw Data'!$J:$J, "Training Attendance", 'Raw Data'!$P:$P,""&amp;'Raw Data'!$B$1,'Raw Data'!$D:$D,"&lt;&gt;*ithdr*",'Raw Data'!$D:$D,"&lt;&gt;*ancel*")</f>
        <v>0</v>
      </c>
      <c r="AJ61" s="40"/>
      <c r="AK61" s="40"/>
      <c r="AL61" s="52"/>
      <c r="AM61" s="157">
        <f>COUNTIFS('Raw Data'!$AN:$AN,"&lt;=" &amp;DATE(LEFT($AV$3, 4), MONTH("1 " &amp; AM$6 &amp; " " &amp; LEFT($AV$3, 4)) + 1, 0 ), 'Raw Data'!$AN:$AN,"&gt;" &amp;DATE(LEFT($AV$3, 4), MONTH("1 " &amp; AM$6 &amp; " " &amp; LEFT($AV$3, 4)), 0 ), 'Raw Data'!$H:$H, "Non*",  'Raw Data'!$J:$J, "Training Attendance", 'Raw Data'!$O:$O,""&amp;'Raw Data'!$B$1,'Raw Data'!$D:$D,"&lt;&gt;*ithdr*",'Raw Data'!$D:$D,"&lt;&gt;*ancel*",'Raw Data'!$P:$P,"--")
+
COUNTIFS('Raw Data'!$AN:$AN,"&lt;=" &amp;DATE(LEFT($AV$3, 4), MONTH("1 " &amp; AM$6 &amp; " " &amp; LEFT($AV$3, 4)) + 1, 0 ), 'Raw Data'!$AN:$AN,"&gt;" &amp;DATE(LEFT($AV$3, 4), MONTH("1 " &amp; AM$6 &amp; " " &amp; LEFT($AV$3, 4)), 0 ), 'Raw Data'!$H:$H, "Non*",  'Raw Data'!$J:$J, "Training Attendance", 'Raw Data'!$P:$P,""&amp;'Raw Data'!$B$1,'Raw Data'!$D:$D,"&lt;&gt;*ithdr*",'Raw Data'!$D:$D,"&lt;&gt;*ancel*")</f>
        <v>0</v>
      </c>
      <c r="AN61" s="40"/>
      <c r="AO61" s="40"/>
      <c r="AP61" s="52"/>
      <c r="AQ61" s="157">
        <f>COUNTIFS('Raw Data'!$AN:$AN,"&lt;=" &amp;DATE(LEFT($AV$3, 4), MONTH("1 " &amp; AQ$6 &amp; " " &amp; LEFT($AV$3, 4)) + 1, 0 ), 'Raw Data'!$AN:$AN,"&gt;" &amp;DATE(LEFT($AV$3, 4), MONTH("1 " &amp; AQ$6 &amp; " " &amp; LEFT($AV$3, 4)), 0 ), 'Raw Data'!$H:$H, "Non*",  'Raw Data'!$J:$J, "Training Attendance", 'Raw Data'!$O:$O,""&amp;'Raw Data'!$B$1,'Raw Data'!$D:$D,"&lt;&gt;*ithdr*",'Raw Data'!$D:$D,"&lt;&gt;*ancel*",'Raw Data'!$P:$P,"--")
+
COUNTIFS('Raw Data'!$AN:$AN,"&lt;=" &amp;DATE(LEFT($AV$3, 4), MONTH("1 " &amp; AQ$6 &amp; " " &amp; LEFT($AV$3, 4)) + 1, 0 ), 'Raw Data'!$AN:$AN,"&gt;" &amp;DATE(LEFT($AV$3, 4), MONTH("1 " &amp; AQ$6 &amp; " " &amp; LEFT($AV$3, 4)), 0 ), 'Raw Data'!$H:$H, "Non*",  'Raw Data'!$J:$J, "Training Attendance", 'Raw Data'!$P:$P,""&amp;'Raw Data'!$B$1,'Raw Data'!$D:$D,"&lt;&gt;*ithdr*",'Raw Data'!$D:$D,"&lt;&gt;*ancel*")</f>
        <v>0</v>
      </c>
      <c r="AR61" s="40"/>
      <c r="AS61" s="40"/>
      <c r="AT61" s="52"/>
      <c r="AU61" s="157">
        <f>COUNTIFS('Raw Data'!$AN:$AN,"&lt;=" &amp;DATE(MID($AV$3, 15, 4), MONTH("1 " &amp; AU$6 &amp; " " &amp; MID($AV$3, 15, 4)) + 1, 0 ), 'Raw Data'!$AN:$AN,"&gt;" &amp;DATE(MID($AV$3, 15, 4), MONTH("1 " &amp; AU$6 &amp; " " &amp; MID($AV$3, 15, 4)), 0 ), 'Raw Data'!$H:$H, "Non*",  'Raw Data'!$J:$J, "Training Attendance", 'Raw Data'!$O:$O,""&amp;'Raw Data'!$B$1,'Raw Data'!$D:$D,"&lt;&gt;*ithdr*",'Raw Data'!$D:$D,"&lt;&gt;*ancel*",'Raw Data'!$P:$P,"--")
+
COUNTIFS('Raw Data'!$AN:$AN,"&lt;=" &amp;DATE(MID($AV$3, 15, 4), MONTH("1 " &amp; AU$6 &amp; " " &amp; MID($AV$3, 15, 4)) + 1, 0 ), 'Raw Data'!$AN:$AN,"&gt;" &amp;DATE(MID($AV$3, 15, 4), MONTH("1 " &amp; AU$6 &amp; " " &amp; MID($AV$3, 15, 4)), 0 ), 'Raw Data'!$H:$H, "Non*",  'Raw Data'!$J:$J, "Training Attendance", 'Raw Data'!$P:$P,""&amp;'Raw Data'!$B$1,'Raw Data'!$D:$D,"&lt;&gt;*ithdr*",'Raw Data'!$D:$D,"&lt;&gt;*ancel*")</f>
        <v>0</v>
      </c>
      <c r="AV61" s="40"/>
      <c r="AW61" s="40"/>
      <c r="AX61" s="52"/>
      <c r="AY61" s="157">
        <f>COUNTIFS('Raw Data'!$AN:$AN,"&lt;=" &amp;DATE(MID($AV$3, 15, 4), MONTH("1 " &amp; AY$6 &amp; " " &amp; MID($AV$3, 15, 4)) + 1, 0 ), 'Raw Data'!$AN:$AN,"&gt;" &amp;DATE(MID($AV$3, 15, 4), MONTH("1 " &amp; AY$6 &amp; " " &amp; MID($AV$3, 15, 4)), 0 ), 'Raw Data'!$H:$H, "Non*",  'Raw Data'!$J:$J, "Training Attendance", 'Raw Data'!$O:$O,""&amp;'Raw Data'!$B$1,'Raw Data'!$D:$D,"&lt;&gt;*ithdr*",'Raw Data'!$D:$D,"&lt;&gt;*ancel*",'Raw Data'!$P:$P,"--")
+
COUNTIFS('Raw Data'!$AN:$AN,"&lt;=" &amp;DATE(MID($AV$3, 15, 4), MONTH("1 " &amp; AY$6 &amp; " " &amp; MID($AV$3, 15, 4)) + 1, 0 ), 'Raw Data'!$AN:$AN,"&gt;" &amp;DATE(MID($AV$3, 15, 4), MONTH("1 " &amp; AY$6 &amp; " " &amp; MID($AV$3, 15, 4)), 0 ), 'Raw Data'!$H:$H, "Non*",  'Raw Data'!$J:$J, "Training Attendance", 'Raw Data'!$P:$P,""&amp;'Raw Data'!$B$1,'Raw Data'!$D:$D,"&lt;&gt;*ithdr*",'Raw Data'!$D:$D,"&lt;&gt;*ancel*")</f>
        <v>0</v>
      </c>
      <c r="AZ61" s="40"/>
      <c r="BA61" s="40"/>
      <c r="BB61" s="52"/>
      <c r="BC61" s="157">
        <f>COUNTIFS('Raw Data'!$AN:$AN,"&lt;=" &amp;DATE(MID($AV$3, 15, 4), MONTH("1 " &amp; BC$6 &amp; " " &amp; MID($AV$3, 15, 4)) + 1, 0 ), 'Raw Data'!$AN:$AN,"&gt;" &amp;DATE(MID($AV$3, 15, 4), MONTH("1 " &amp; BC$6 &amp; " " &amp; MID($AV$3, 15, 4)), 0 ), 'Raw Data'!$H:$H, "Non*",  'Raw Data'!$J:$J, "Training Attendance", 'Raw Data'!$O:$O,""&amp;'Raw Data'!$B$1,'Raw Data'!$D:$D,"&lt;&gt;*ithdr*",'Raw Data'!$D:$D,"&lt;&gt;*ancel*",'Raw Data'!$P:$P,"--")
+
COUNTIFS('Raw Data'!$AN:$AN,"&lt;=" &amp;DATE(MID($AV$3, 15, 4), MONTH("1 " &amp; BC$6 &amp; " " &amp; MID($AV$3, 15, 4)) + 1, 0 ), 'Raw Data'!$AN:$AN,"&gt;" &amp;DATE(MID($AV$3, 15, 4), MONTH("1 " &amp; BC$6 &amp; " " &amp; MID($AV$3, 15, 4)), 0 ), 'Raw Data'!$H:$H, "Non*",  'Raw Data'!$J:$J, "Training Attendance", 'Raw Data'!$P:$P,""&amp;'Raw Data'!$B$1,'Raw Data'!$D:$D,"&lt;&gt;*ithdr*",'Raw Data'!$D:$D,"&lt;&gt;*ancel*")</f>
        <v>0</v>
      </c>
      <c r="BD61" s="40"/>
      <c r="BE61" s="40"/>
      <c r="BF61" s="45"/>
    </row>
    <row r="62" ht="12.75" customHeight="1">
      <c r="A62" s="126" t="s">
        <v>142</v>
      </c>
      <c r="B62" s="40"/>
      <c r="C62" s="40"/>
      <c r="D62" s="40"/>
      <c r="E62" s="40"/>
      <c r="F62" s="40"/>
      <c r="G62" s="40"/>
      <c r="H62" s="40"/>
      <c r="I62" s="40"/>
      <c r="J62" s="52"/>
      <c r="K62" s="157">
        <f>COUNTIFS('Raw Data'!$AN:$AN,"&lt;=" &amp;DATE(LEFT($AV$3, 4), MONTH("1 " &amp; K$6 &amp; " " &amp; LEFT($AV$3, 4)) + 1, 0 ), 'Raw Data'!$AN:$AN,"&gt;" &amp;DATE(LEFT($AV$3, 4), MONTH("1 " &amp; K$6 &amp; " " &amp; LEFT($AV$3, 4)), 0 ), 'Raw Data'!$H:$H, "Non*",  'Raw Data'!$J:$J, "Technical Committee Supp*", 'Raw Data'!$O:$O,""&amp;'Raw Data'!$B$1,'Raw Data'!$D:$D,"&lt;&gt;*ithdr*",'Raw Data'!$D:$D,"&lt;&gt;*ancel*",'Raw Data'!$P:$P,"--")
+
COUNTIFS('Raw Data'!$AN:$AN,"&lt;=" &amp;DATE(LEFT($AV$3, 4), MONTH("1 " &amp; K$6 &amp; " " &amp; LEFT($AV$3, 4)) + 1, 0 ), 'Raw Data'!$AN:$AN,"&gt;" &amp;DATE(LEFT($AV$3, 4), MONTH("1 " &amp; K$6 &amp; " " &amp; LEFT($AV$3, 4)), 0 ), 'Raw Data'!$H:$H, "Non*",  'Raw Data'!$J:$J, "Technical Committee Supp*", 'Raw Data'!$P:$P,""&amp;'Raw Data'!$B$1,'Raw Data'!$D:$D,"&lt;&gt;*ithdr*",'Raw Data'!$D:$D,"&lt;&gt;*ancel*")</f>
        <v>0</v>
      </c>
      <c r="L62" s="40"/>
      <c r="M62" s="40"/>
      <c r="N62" s="52"/>
      <c r="O62" s="157">
        <f>COUNTIFS('Raw Data'!$AN:$AN,"&lt;=" &amp;DATE(LEFT($AV$3, 4), MONTH("1 " &amp; O$6 &amp; " " &amp; LEFT($AV$3, 4)) + 1, 0 ), 'Raw Data'!$AN:$AN,"&gt;" &amp;DATE(LEFT($AV$3, 4), MONTH("1 " &amp; O$6 &amp; " " &amp; LEFT($AV$3, 4)), 0 ), 'Raw Data'!$H:$H, "Non*",  'Raw Data'!$J:$J, "Technical Committee Supp*", 'Raw Data'!$O:$O,""&amp;'Raw Data'!$B$1,'Raw Data'!$D:$D,"&lt;&gt;*ithdr*",'Raw Data'!$D:$D,"&lt;&gt;*ancel*",'Raw Data'!$P:$P,"--")
+
COUNTIFS('Raw Data'!$AN:$AN,"&lt;=" &amp;DATE(LEFT($AV$3, 4), MONTH("1 " &amp; O$6 &amp; " " &amp; LEFT($AV$3, 4)) + 1, 0 ), 'Raw Data'!$AN:$AN,"&gt;" &amp;DATE(LEFT($AV$3, 4), MONTH("1 " &amp; O$6 &amp; " " &amp; LEFT($AV$3, 4)), 0 ), 'Raw Data'!$H:$H, "Non*",  'Raw Data'!$J:$J, "Technical Committee Supp*", 'Raw Data'!$P:$P,""&amp;'Raw Data'!$B$1,'Raw Data'!$D:$D,"&lt;&gt;*ithdr*",'Raw Data'!$D:$D,"&lt;&gt;*ancel*")</f>
        <v>0</v>
      </c>
      <c r="P62" s="40"/>
      <c r="Q62" s="40"/>
      <c r="R62" s="52"/>
      <c r="S62" s="157">
        <f>COUNTIFS('Raw Data'!$AN:$AN,"&lt;=" &amp;DATE(LEFT($AV$3, 4), MONTH("1 " &amp; S$6 &amp; " " &amp; LEFT($AV$3, 4)) + 1, 0 ), 'Raw Data'!$AN:$AN,"&gt;" &amp;DATE(LEFT($AV$3, 4), MONTH("1 " &amp; S$6 &amp; " " &amp; LEFT($AV$3, 4)), 0 ), 'Raw Data'!$H:$H, "Non*",  'Raw Data'!$J:$J, "Technical Committee Supp*", 'Raw Data'!$O:$O,""&amp;'Raw Data'!$B$1,'Raw Data'!$D:$D,"&lt;&gt;*ithdr*",'Raw Data'!$D:$D,"&lt;&gt;*ancel*",'Raw Data'!$P:$P,"--")
+
COUNTIFS('Raw Data'!$AN:$AN,"&lt;=" &amp;DATE(LEFT($AV$3, 4), MONTH("1 " &amp; S$6 &amp; " " &amp; LEFT($AV$3, 4)) + 1, 0 ), 'Raw Data'!$AN:$AN,"&gt;" &amp;DATE(LEFT($AV$3, 4), MONTH("1 " &amp; S$6 &amp; " " &amp; LEFT($AV$3, 4)), 0 ), 'Raw Data'!$H:$H, "Non*",  'Raw Data'!$J:$J, "Technical Committee Supp*", 'Raw Data'!$P:$P,""&amp;'Raw Data'!$B$1,'Raw Data'!$D:$D,"&lt;&gt;*ithdr*",'Raw Data'!$D:$D,"&lt;&gt;*ancel*")</f>
        <v>0</v>
      </c>
      <c r="T62" s="40"/>
      <c r="U62" s="40"/>
      <c r="V62" s="52"/>
      <c r="W62" s="157">
        <f>COUNTIFS('Raw Data'!$AN:$AN,"&lt;=" &amp;DATE(LEFT($AV$3, 4), MONTH("1 " &amp; W$6 &amp; " " &amp; LEFT($AV$3, 4)) + 1, 0 ), 'Raw Data'!$AN:$AN,"&gt;" &amp;DATE(LEFT($AV$3, 4), MONTH("1 " &amp; W$6 &amp; " " &amp; LEFT($AV$3, 4)), 0 ), 'Raw Data'!$H:$H, "Non*",  'Raw Data'!$J:$J, "Technical Committee Supp*", 'Raw Data'!$O:$O,""&amp;'Raw Data'!$B$1,'Raw Data'!$D:$D,"&lt;&gt;*ithdr*",'Raw Data'!$D:$D,"&lt;&gt;*ancel*",'Raw Data'!$P:$P,"--")
+
COUNTIFS('Raw Data'!$AN:$AN,"&lt;=" &amp;DATE(LEFT($AV$3, 4), MONTH("1 " &amp; W$6 &amp; " " &amp; LEFT($AV$3, 4)) + 1, 0 ), 'Raw Data'!$AN:$AN,"&gt;" &amp;DATE(LEFT($AV$3, 4), MONTH("1 " &amp; W$6 &amp; " " &amp; LEFT($AV$3, 4)), 0 ), 'Raw Data'!$H:$H, "Non*",  'Raw Data'!$J:$J, "Technical Committee Supp*", 'Raw Data'!$P:$P,""&amp;'Raw Data'!$B$1,'Raw Data'!$D:$D,"&lt;&gt;*ithdr*",'Raw Data'!$D:$D,"&lt;&gt;*ancel*")</f>
        <v>0</v>
      </c>
      <c r="X62" s="40"/>
      <c r="Y62" s="40"/>
      <c r="Z62" s="52"/>
      <c r="AA62" s="157">
        <f>COUNTIFS('Raw Data'!$AN:$AN,"&lt;=" &amp;DATE(LEFT($AV$3, 4), MONTH("1 " &amp; AA$6 &amp; " " &amp; LEFT($AV$3, 4)) + 1, 0 ), 'Raw Data'!$AN:$AN,"&gt;" &amp;DATE(LEFT($AV$3, 4), MONTH("1 " &amp; AA$6 &amp; " " &amp; LEFT($AV$3, 4)), 0 ), 'Raw Data'!$H:$H, "Non*",  'Raw Data'!$J:$J, "Technical Committee Supp*", 'Raw Data'!$O:$O,""&amp;'Raw Data'!$B$1,'Raw Data'!$D:$D,"&lt;&gt;*ithdr*",'Raw Data'!$D:$D,"&lt;&gt;*ancel*",'Raw Data'!$P:$P,"--")
+
COUNTIFS('Raw Data'!$AN:$AN,"&lt;=" &amp;DATE(LEFT($AV$3, 4), MONTH("1 " &amp; AA$6 &amp; " " &amp; LEFT($AV$3, 4)) + 1, 0 ), 'Raw Data'!$AN:$AN,"&gt;" &amp;DATE(LEFT($AV$3, 4), MONTH("1 " &amp; AA$6 &amp; " " &amp; LEFT($AV$3, 4)), 0 ), 'Raw Data'!$H:$H, "Non*",  'Raw Data'!$J:$J, "Technical Committee Supp*", 'Raw Data'!$P:$P,""&amp;'Raw Data'!$B$1,'Raw Data'!$D:$D,"&lt;&gt;*ithdr*",'Raw Data'!$D:$D,"&lt;&gt;*ancel*")</f>
        <v>0</v>
      </c>
      <c r="AB62" s="40"/>
      <c r="AC62" s="40"/>
      <c r="AD62" s="52"/>
      <c r="AE62" s="157">
        <f>COUNTIFS('Raw Data'!$AN:$AN,"&lt;=" &amp;DATE(LEFT($AV$3, 4), MONTH("1 " &amp; AE$6 &amp; " " &amp; LEFT($AV$3, 4)) + 1, 0 ), 'Raw Data'!$AN:$AN,"&gt;" &amp;DATE(LEFT($AV$3, 4), MONTH("1 " &amp; AE$6 &amp; " " &amp; LEFT($AV$3, 4)), 0 ), 'Raw Data'!$H:$H, "Non*",  'Raw Data'!$J:$J, "Technical Committee Supp*", 'Raw Data'!$O:$O,""&amp;'Raw Data'!$B$1,'Raw Data'!$D:$D,"&lt;&gt;*ithdr*",'Raw Data'!$D:$D,"&lt;&gt;*ancel*",'Raw Data'!$P:$P,"--")
+
COUNTIFS('Raw Data'!$AN:$AN,"&lt;=" &amp;DATE(LEFT($AV$3, 4), MONTH("1 " &amp; AE$6 &amp; " " &amp; LEFT($AV$3, 4)) + 1, 0 ), 'Raw Data'!$AN:$AN,"&gt;" &amp;DATE(LEFT($AV$3, 4), MONTH("1 " &amp; AE$6 &amp; " " &amp; LEFT($AV$3, 4)), 0 ), 'Raw Data'!$H:$H, "Non*",  'Raw Data'!$J:$J, "Technical Committee Supp*", 'Raw Data'!$P:$P,""&amp;'Raw Data'!$B$1,'Raw Data'!$D:$D,"&lt;&gt;*ithdr*",'Raw Data'!$D:$D,"&lt;&gt;*ancel*")</f>
        <v>0</v>
      </c>
      <c r="AF62" s="40"/>
      <c r="AG62" s="40"/>
      <c r="AH62" s="52"/>
      <c r="AI62" s="157">
        <f>COUNTIFS('Raw Data'!$AN:$AN,"&lt;=" &amp;DATE(LEFT($AV$3, 4), MONTH("1 " &amp; AI$6 &amp; " " &amp; LEFT($AV$3, 4)) + 1, 0 ), 'Raw Data'!$AN:$AN,"&gt;" &amp;DATE(LEFT($AV$3, 4), MONTH("1 " &amp; AI$6 &amp; " " &amp; LEFT($AV$3, 4)), 0 ), 'Raw Data'!$H:$H, "Non*",  'Raw Data'!$J:$J, "Technical Committee Supp*", 'Raw Data'!$O:$O,""&amp;'Raw Data'!$B$1,'Raw Data'!$D:$D,"&lt;&gt;*ithdr*",'Raw Data'!$D:$D,"&lt;&gt;*ancel*",'Raw Data'!$P:$P,"--")
+
COUNTIFS('Raw Data'!$AN:$AN,"&lt;=" &amp;DATE(LEFT($AV$3, 4), MONTH("1 " &amp; AI$6 &amp; " " &amp; LEFT($AV$3, 4)) + 1, 0 ), 'Raw Data'!$AN:$AN,"&gt;" &amp;DATE(LEFT($AV$3, 4), MONTH("1 " &amp; AI$6 &amp; " " &amp; LEFT($AV$3, 4)), 0 ), 'Raw Data'!$H:$H, "Non*",  'Raw Data'!$J:$J, "Technical Committee Supp*", 'Raw Data'!$P:$P,""&amp;'Raw Data'!$B$1,'Raw Data'!$D:$D,"&lt;&gt;*ithdr*",'Raw Data'!$D:$D,"&lt;&gt;*ancel*")</f>
        <v>0</v>
      </c>
      <c r="AJ62" s="40"/>
      <c r="AK62" s="40"/>
      <c r="AL62" s="52"/>
      <c r="AM62" s="157">
        <f>COUNTIFS('Raw Data'!$AN:$AN,"&lt;=" &amp;DATE(LEFT($AV$3, 4), MONTH("1 " &amp; AM$6 &amp; " " &amp; LEFT($AV$3, 4)) + 1, 0 ), 'Raw Data'!$AN:$AN,"&gt;" &amp;DATE(LEFT($AV$3, 4), MONTH("1 " &amp; AM$6 &amp; " " &amp; LEFT($AV$3, 4)), 0 ), 'Raw Data'!$H:$H, "Non*",  'Raw Data'!$J:$J, "Technical Committee Supp*", 'Raw Data'!$O:$O,""&amp;'Raw Data'!$B$1,'Raw Data'!$D:$D,"&lt;&gt;*ithdr*",'Raw Data'!$D:$D,"&lt;&gt;*ancel*",'Raw Data'!$P:$P,"--")
+
COUNTIFS('Raw Data'!$AN:$AN,"&lt;=" &amp;DATE(LEFT($AV$3, 4), MONTH("1 " &amp; AM$6 &amp; " " &amp; LEFT($AV$3, 4)) + 1, 0 ), 'Raw Data'!$AN:$AN,"&gt;" &amp;DATE(LEFT($AV$3, 4), MONTH("1 " &amp; AM$6 &amp; " " &amp; LEFT($AV$3, 4)), 0 ), 'Raw Data'!$H:$H, "Non*",  'Raw Data'!$J:$J, "Technical Committee Supp*", 'Raw Data'!$P:$P,""&amp;'Raw Data'!$B$1,'Raw Data'!$D:$D,"&lt;&gt;*ithdr*",'Raw Data'!$D:$D,"&lt;&gt;*ancel*")</f>
        <v>0</v>
      </c>
      <c r="AN62" s="40"/>
      <c r="AO62" s="40"/>
      <c r="AP62" s="52"/>
      <c r="AQ62" s="157">
        <f>COUNTIFS('Raw Data'!$AN:$AN,"&lt;=" &amp;DATE(LEFT($AV$3, 4), MONTH("1 " &amp; AQ$6 &amp; " " &amp; LEFT($AV$3, 4)) + 1, 0 ), 'Raw Data'!$AN:$AN,"&gt;" &amp;DATE(LEFT($AV$3, 4), MONTH("1 " &amp; AQ$6 &amp; " " &amp; LEFT($AV$3, 4)), 0 ), 'Raw Data'!$H:$H, "Non*",  'Raw Data'!$J:$J, "Technical Committee Supp*", 'Raw Data'!$O:$O,""&amp;'Raw Data'!$B$1,'Raw Data'!$D:$D,"&lt;&gt;*ithdr*",'Raw Data'!$D:$D,"&lt;&gt;*ancel*",'Raw Data'!$P:$P,"--")
+
COUNTIFS('Raw Data'!$AN:$AN,"&lt;=" &amp;DATE(LEFT($AV$3, 4), MONTH("1 " &amp; AQ$6 &amp; " " &amp; LEFT($AV$3, 4)) + 1, 0 ), 'Raw Data'!$AN:$AN,"&gt;" &amp;DATE(LEFT($AV$3, 4), MONTH("1 " &amp; AQ$6 &amp; " " &amp; LEFT($AV$3, 4)), 0 ), 'Raw Data'!$H:$H, "Non*",  'Raw Data'!$J:$J, "Technical Committee Supp*", 'Raw Data'!$P:$P,""&amp;'Raw Data'!$B$1,'Raw Data'!$D:$D,"&lt;&gt;*ithdr*",'Raw Data'!$D:$D,"&lt;&gt;*ancel*")</f>
        <v>0</v>
      </c>
      <c r="AR62" s="40"/>
      <c r="AS62" s="40"/>
      <c r="AT62" s="52"/>
      <c r="AU62" s="157">
        <f>COUNTIFS('Raw Data'!$AN:$AN,"&lt;=" &amp;DATE(MID($AV$3, 15, 4), MONTH("1 " &amp; AU$6 &amp; " " &amp; MID($AV$3, 15, 4)) + 1, 0 ), 'Raw Data'!$AN:$AN,"&gt;" &amp;DATE(MID($AV$3, 15, 4), MONTH("1 " &amp; AU$6 &amp; " " &amp; MID($AV$3, 15, 4)), 0 ), 'Raw Data'!$H:$H, "Non*",  'Raw Data'!$J:$J, "Technical Committee Supp*", 'Raw Data'!$O:$O,""&amp;'Raw Data'!$B$1,'Raw Data'!$D:$D,"&lt;&gt;*ithdr*",'Raw Data'!$D:$D,"&lt;&gt;*ancel*",'Raw Data'!$P:$P,"--")
+
COUNTIFS('Raw Data'!$AN:$AN,"&lt;=" &amp;DATE(MID($AV$3, 15, 4), MONTH("1 " &amp; AU$6 &amp; " " &amp; MID($AV$3, 15, 4)) + 1, 0 ), 'Raw Data'!$AN:$AN,"&gt;" &amp;DATE(MID($AV$3, 15, 4), MONTH("1 " &amp; AU$6 &amp; " " &amp; MID($AV$3, 15, 4)), 0 ), 'Raw Data'!$H:$H, "Non*",  'Raw Data'!$J:$J, "Technical Committee Supp*", 'Raw Data'!$P:$P,""&amp;'Raw Data'!$B$1,'Raw Data'!$D:$D,"&lt;&gt;*ithdr*",'Raw Data'!$D:$D,"&lt;&gt;*ancel*")</f>
        <v>0</v>
      </c>
      <c r="AV62" s="40"/>
      <c r="AW62" s="40"/>
      <c r="AX62" s="52"/>
      <c r="AY62" s="157">
        <f>COUNTIFS('Raw Data'!$AN:$AN,"&lt;=" &amp;DATE(MID($AV$3, 15, 4), MONTH("1 " &amp; AY$6 &amp; " " &amp; MID($AV$3, 15, 4)) + 1, 0 ), 'Raw Data'!$AN:$AN,"&gt;" &amp;DATE(MID($AV$3, 15, 4), MONTH("1 " &amp; AY$6 &amp; " " &amp; MID($AV$3, 15, 4)), 0 ), 'Raw Data'!$H:$H, "Non*",  'Raw Data'!$J:$J, "Technical Committee Supp*", 'Raw Data'!$O:$O,""&amp;'Raw Data'!$B$1,'Raw Data'!$D:$D,"&lt;&gt;*ithdr*",'Raw Data'!$D:$D,"&lt;&gt;*ancel*",'Raw Data'!$P:$P,"--")
+
COUNTIFS('Raw Data'!$AN:$AN,"&lt;=" &amp;DATE(MID($AV$3, 15, 4), MONTH("1 " &amp; AY$6 &amp; " " &amp; MID($AV$3, 15, 4)) + 1, 0 ), 'Raw Data'!$AN:$AN,"&gt;" &amp;DATE(MID($AV$3, 15, 4), MONTH("1 " &amp; AY$6 &amp; " " &amp; MID($AV$3, 15, 4)), 0 ), 'Raw Data'!$H:$H, "Non*",  'Raw Data'!$J:$J, "Technical Committee Supp*", 'Raw Data'!$P:$P,""&amp;'Raw Data'!$B$1,'Raw Data'!$D:$D,"&lt;&gt;*ithdr*",'Raw Data'!$D:$D,"&lt;&gt;*ancel*")</f>
        <v>0</v>
      </c>
      <c r="AZ62" s="40"/>
      <c r="BA62" s="40"/>
      <c r="BB62" s="52"/>
      <c r="BC62" s="157">
        <f>COUNTIFS('Raw Data'!$AN:$AN,"&lt;=" &amp;DATE(MID($AV$3, 15, 4), MONTH("1 " &amp; BC$6 &amp; " " &amp; MID($AV$3, 15, 4)) + 1, 0 ), 'Raw Data'!$AN:$AN,"&gt;" &amp;DATE(MID($AV$3, 15, 4), MONTH("1 " &amp; BC$6 &amp; " " &amp; MID($AV$3, 15, 4)), 0 ), 'Raw Data'!$H:$H, "Non*",  'Raw Data'!$J:$J, "Technical Committee Supp*", 'Raw Data'!$O:$O,""&amp;'Raw Data'!$B$1,'Raw Data'!$D:$D,"&lt;&gt;*ithdr*",'Raw Data'!$D:$D,"&lt;&gt;*ancel*",'Raw Data'!$P:$P,"--")
+
COUNTIFS('Raw Data'!$AN:$AN,"&lt;=" &amp;DATE(MID($AV$3, 15, 4), MONTH("1 " &amp; BC$6 &amp; " " &amp; MID($AV$3, 15, 4)) + 1, 0 ), 'Raw Data'!$AN:$AN,"&gt;" &amp;DATE(MID($AV$3, 15, 4), MONTH("1 " &amp; BC$6 &amp; " " &amp; MID($AV$3, 15, 4)), 0 ), 'Raw Data'!$H:$H, "Non*",  'Raw Data'!$J:$J, "Technical Committee Supp*", 'Raw Data'!$P:$P,""&amp;'Raw Data'!$B$1,'Raw Data'!$D:$D,"&lt;&gt;*ithdr*",'Raw Data'!$D:$D,"&lt;&gt;*ancel*")</f>
        <v>0</v>
      </c>
      <c r="BD62" s="40"/>
      <c r="BE62" s="40"/>
      <c r="BF62" s="45"/>
    </row>
    <row r="63" ht="12.75" customHeight="1">
      <c r="A63" s="47" t="s">
        <v>145</v>
      </c>
      <c r="B63" s="40"/>
      <c r="C63" s="40"/>
      <c r="D63" s="40"/>
      <c r="E63" s="40"/>
      <c r="F63" s="40"/>
      <c r="G63" s="40"/>
      <c r="H63" s="40"/>
      <c r="I63" s="40"/>
      <c r="J63" s="52"/>
      <c r="K63" s="125">
        <f>COUNTIFS('Raw Data'!$AN:$AN,"&lt;="&amp;DATE(LEFT($AV$3,4),MONTH("1 "&amp;K$6&amp;" "&amp;LEFT($AV$3,4))+1,0),'Raw Data'!$AN:$AN,"&gt;"&amp;DATE(LEFT($AV$3,4),MONTH("1 "&amp;K$6&amp;" "&amp;LEFT($AV$3,4)),0),'Raw Data'!$I:$I,"*onsumer*",'Raw Data'!$O:$O,""&amp;'Raw Data'!$B$1,'Raw Data'!$D:$D,"&lt;&gt;*ithdr*",'Raw Data'!$D:$D,"&lt;&gt;*ancel*",'Raw Data'!$P:$P,"--")
+
COUNTIFS('Raw Data'!$AN:$AN,"&lt;="&amp;DATE(LEFT($AV$3,4),MONTH("1 "&amp;K$6&amp;" "&amp;LEFT($AV$3,4))+1,0),'Raw Data'!$AN:$AN,"&gt;"&amp;DATE(LEFT($AV$3,4),MONTH("1 "&amp;K$6&amp;" "&amp;LEFT($AV$3,4)),0),'Raw Data'!$I:$I,"*onsumer*",'Raw Data'!$P:$P,""&amp;'Raw Data'!$B$1,'Raw Data'!$D:$D,"&lt;&gt;*ithdr*",'Raw Data'!$D:$D,"&lt;&gt;*ancel*")</f>
        <v>0</v>
      </c>
      <c r="L63" s="40"/>
      <c r="M63" s="40"/>
      <c r="N63" s="52"/>
      <c r="O63" s="125">
        <f>COUNTIFS('Raw Data'!$AN:$AN,"&lt;="&amp;DATE(LEFT($AV$3,4),MONTH("1 "&amp;O$6&amp;" "&amp;LEFT($AV$3,4))+1,0),'Raw Data'!$AN:$AN,"&gt;"&amp;DATE(LEFT($AV$3,4),MONTH("1 "&amp;O$6&amp;" "&amp;LEFT($AV$3,4)),0),'Raw Data'!$I:$I,"*onsumer*",'Raw Data'!$O:$O,""&amp;'Raw Data'!$B$1,'Raw Data'!$D:$D,"&lt;&gt;*ithdr*",'Raw Data'!$D:$D,"&lt;&gt;*ancel*",'Raw Data'!$P:$P,"--")
+
COUNTIFS('Raw Data'!$AN:$AN,"&lt;="&amp;DATE(LEFT($AV$3,4),MONTH("1 "&amp;O$6&amp;" "&amp;LEFT($AV$3,4))+1,0),'Raw Data'!$AN:$AN,"&gt;"&amp;DATE(LEFT($AV$3,4),MONTH("1 "&amp;O$6&amp;" "&amp;LEFT($AV$3,4)),0),'Raw Data'!$I:$I,"*onsumer*",'Raw Data'!$P:$P,""&amp;'Raw Data'!$B$1,'Raw Data'!$D:$D,"&lt;&gt;*ithdr*",'Raw Data'!$D:$D,"&lt;&gt;*ancel*")</f>
        <v>0</v>
      </c>
      <c r="P63" s="40"/>
      <c r="Q63" s="40"/>
      <c r="R63" s="52"/>
      <c r="S63" s="125">
        <f>COUNTIFS('Raw Data'!$AN:$AN,"&lt;="&amp;DATE(LEFT($AV$3,4),MONTH("1 "&amp;S$6&amp;" "&amp;LEFT($AV$3,4))+1,0),'Raw Data'!$AN:$AN,"&gt;"&amp;DATE(LEFT($AV$3,4),MONTH("1 "&amp;S$6&amp;" "&amp;LEFT($AV$3,4)),0),'Raw Data'!$I:$I,"*onsumer*",'Raw Data'!$O:$O,""&amp;'Raw Data'!$B$1,'Raw Data'!$D:$D,"&lt;&gt;*ithdr*",'Raw Data'!$D:$D,"&lt;&gt;*ancel*",'Raw Data'!$P:$P,"--")
+
COUNTIFS('Raw Data'!$AN:$AN,"&lt;="&amp;DATE(LEFT($AV$3,4),MONTH("1 "&amp;S$6&amp;" "&amp;LEFT($AV$3,4))+1,0),'Raw Data'!$AN:$AN,"&gt;"&amp;DATE(LEFT($AV$3,4),MONTH("1 "&amp;S$6&amp;" "&amp;LEFT($AV$3,4)),0),'Raw Data'!$I:$I,"*onsumer*",'Raw Data'!$P:$P,""&amp;'Raw Data'!$B$1,'Raw Data'!$D:$D,"&lt;&gt;*ithdr*",'Raw Data'!$D:$D,"&lt;&gt;*ancel*")</f>
        <v>0</v>
      </c>
      <c r="T63" s="40"/>
      <c r="U63" s="40"/>
      <c r="V63" s="52"/>
      <c r="W63" s="125">
        <f>COUNTIFS('Raw Data'!$AN:$AN,"&lt;="&amp;DATE(LEFT($AV$3,4),MONTH("1 "&amp;W$6&amp;" "&amp;LEFT($AV$3,4))+1,0),'Raw Data'!$AN:$AN,"&gt;"&amp;DATE(LEFT($AV$3,4),MONTH("1 "&amp;W$6&amp;" "&amp;LEFT($AV$3,4)),0),'Raw Data'!$I:$I,"*onsumer*",'Raw Data'!$O:$O,""&amp;'Raw Data'!$B$1,'Raw Data'!$D:$D,"&lt;&gt;*ithdr*",'Raw Data'!$D:$D,"&lt;&gt;*ancel*",'Raw Data'!$P:$P,"--")
+
COUNTIFS('Raw Data'!$AN:$AN,"&lt;="&amp;DATE(LEFT($AV$3,4),MONTH("1 "&amp;W$6&amp;" "&amp;LEFT($AV$3,4))+1,0),'Raw Data'!$AN:$AN,"&gt;"&amp;DATE(LEFT($AV$3,4),MONTH("1 "&amp;W$6&amp;" "&amp;LEFT($AV$3,4)),0),'Raw Data'!$I:$I,"*onsumer*",'Raw Data'!$P:$P,""&amp;'Raw Data'!$B$1,'Raw Data'!$D:$D,"&lt;&gt;*ithdr*",'Raw Data'!$D:$D,"&lt;&gt;*ancel*")</f>
        <v>0</v>
      </c>
      <c r="X63" s="40"/>
      <c r="Y63" s="40"/>
      <c r="Z63" s="52"/>
      <c r="AA63" s="125">
        <f>COUNTIFS('Raw Data'!$AN:$AN,"&lt;="&amp;DATE(LEFT($AV$3,4),MONTH("1 "&amp;AA$6&amp;" "&amp;LEFT($AV$3,4))+1,0),'Raw Data'!$AN:$AN,"&gt;"&amp;DATE(LEFT($AV$3,4),MONTH("1 "&amp;AA$6&amp;" "&amp;LEFT($AV$3,4)),0),'Raw Data'!$I:$I,"*onsumer*",'Raw Data'!$O:$O,""&amp;'Raw Data'!$B$1,'Raw Data'!$D:$D,"&lt;&gt;*ithdr*",'Raw Data'!$D:$D,"&lt;&gt;*ancel*",'Raw Data'!$P:$P,"--")
+
COUNTIFS('Raw Data'!$AN:$AN,"&lt;="&amp;DATE(LEFT($AV$3,4),MONTH("1 "&amp;AA$6&amp;" "&amp;LEFT($AV$3,4))+1,0),'Raw Data'!$AN:$AN,"&gt;"&amp;DATE(LEFT($AV$3,4),MONTH("1 "&amp;AA$6&amp;" "&amp;LEFT($AV$3,4)),0),'Raw Data'!$I:$I,"*onsumer*",'Raw Data'!$P:$P,""&amp;'Raw Data'!$B$1,'Raw Data'!$D:$D,"&lt;&gt;*ithdr*",'Raw Data'!$D:$D,"&lt;&gt;*ancel*")</f>
        <v>0</v>
      </c>
      <c r="AB63" s="40"/>
      <c r="AC63" s="40"/>
      <c r="AD63" s="52"/>
      <c r="AE63" s="125">
        <f>COUNTIFS('Raw Data'!$AN:$AN,"&lt;="&amp;DATE(LEFT($AV$3,4),MONTH("1 "&amp;AE$6&amp;" "&amp;LEFT($AV$3,4))+1,0),'Raw Data'!$AN:$AN,"&gt;"&amp;DATE(LEFT($AV$3,4),MONTH("1 "&amp;AE$6&amp;" "&amp;LEFT($AV$3,4)),0),'Raw Data'!$I:$I,"*onsumer*",'Raw Data'!$O:$O,""&amp;'Raw Data'!$B$1,'Raw Data'!$D:$D,"&lt;&gt;*ithdr*",'Raw Data'!$D:$D,"&lt;&gt;*ancel*",'Raw Data'!$P:$P,"--")
+
COUNTIFS('Raw Data'!$AN:$AN,"&lt;="&amp;DATE(LEFT($AV$3,4),MONTH("1 "&amp;AE$6&amp;" "&amp;LEFT($AV$3,4))+1,0),'Raw Data'!$AN:$AN,"&gt;"&amp;DATE(LEFT($AV$3,4),MONTH("1 "&amp;AE$6&amp;" "&amp;LEFT($AV$3,4)),0),'Raw Data'!$I:$I,"*onsumer*",'Raw Data'!$P:$P,""&amp;'Raw Data'!$B$1,'Raw Data'!$D:$D,"&lt;&gt;*ithdr*",'Raw Data'!$D:$D,"&lt;&gt;*ancel*")</f>
        <v>0</v>
      </c>
      <c r="AF63" s="40"/>
      <c r="AG63" s="40"/>
      <c r="AH63" s="52"/>
      <c r="AI63" s="125">
        <f>COUNTIFS('Raw Data'!$AN:$AN,"&lt;="&amp;DATE(LEFT($AV$3,4),MONTH("1 "&amp;AI$6&amp;" "&amp;LEFT($AV$3,4))+1,0),'Raw Data'!$AN:$AN,"&gt;"&amp;DATE(LEFT($AV$3,4),MONTH("1 "&amp;AI$6&amp;" "&amp;LEFT($AV$3,4)),0),'Raw Data'!$I:$I,"*onsumer*",'Raw Data'!$O:$O,""&amp;'Raw Data'!$B$1,'Raw Data'!$D:$D,"&lt;&gt;*ithdr*",'Raw Data'!$D:$D,"&lt;&gt;*ancel*",'Raw Data'!$P:$P,"--")
+
COUNTIFS('Raw Data'!$AN:$AN,"&lt;="&amp;DATE(LEFT($AV$3,4),MONTH("1 "&amp;AI$6&amp;" "&amp;LEFT($AV$3,4))+1,0),'Raw Data'!$AN:$AN,"&gt;"&amp;DATE(LEFT($AV$3,4),MONTH("1 "&amp;AI$6&amp;" "&amp;LEFT($AV$3,4)),0),'Raw Data'!$I:$I,"*onsumer*",'Raw Data'!$P:$P,""&amp;'Raw Data'!$B$1,'Raw Data'!$D:$D,"&lt;&gt;*ithdr*",'Raw Data'!$D:$D,"&lt;&gt;*ancel*")</f>
        <v>0</v>
      </c>
      <c r="AJ63" s="40"/>
      <c r="AK63" s="40"/>
      <c r="AL63" s="52"/>
      <c r="AM63" s="125">
        <f>COUNTIFS('Raw Data'!$AN:$AN,"&lt;="&amp;DATE(LEFT($AV$3,4),MONTH("1 "&amp;AM$6&amp;" "&amp;LEFT($AV$3,4))+1,0),'Raw Data'!$AN:$AN,"&gt;"&amp;DATE(LEFT($AV$3,4),MONTH("1 "&amp;AM$6&amp;" "&amp;LEFT($AV$3,4)),0),'Raw Data'!$I:$I,"*onsumer*",'Raw Data'!$O:$O,""&amp;'Raw Data'!$B$1,'Raw Data'!$D:$D,"&lt;&gt;*ithdr*",'Raw Data'!$D:$D,"&lt;&gt;*ancel*",'Raw Data'!$P:$P,"--")
+
COUNTIFS('Raw Data'!$AN:$AN,"&lt;="&amp;DATE(LEFT($AV$3,4),MONTH("1 "&amp;AM$6&amp;" "&amp;LEFT($AV$3,4))+1,0),'Raw Data'!$AN:$AN,"&gt;"&amp;DATE(LEFT($AV$3,4),MONTH("1 "&amp;AM$6&amp;" "&amp;LEFT($AV$3,4)),0),'Raw Data'!$I:$I,"*onsumer*",'Raw Data'!$P:$P,""&amp;'Raw Data'!$B$1,'Raw Data'!$D:$D,"&lt;&gt;*ithdr*",'Raw Data'!$D:$D,"&lt;&gt;*ancel*")</f>
        <v>0</v>
      </c>
      <c r="AN63" s="40"/>
      <c r="AO63" s="40"/>
      <c r="AP63" s="52"/>
      <c r="AQ63" s="125">
        <f>COUNTIFS('Raw Data'!$AN:$AN,"&lt;="&amp;DATE(LEFT($AV$3,4),MONTH("1 "&amp;AQ$6&amp;" "&amp;LEFT($AV$3,4))+1,0),'Raw Data'!$AN:$AN,"&gt;"&amp;DATE(LEFT($AV$3,4),MONTH("1 "&amp;AQ$6&amp;" "&amp;LEFT($AV$3,4)),0),'Raw Data'!$I:$I,"*onsumer*",'Raw Data'!$O:$O,""&amp;'Raw Data'!$B$1,'Raw Data'!$D:$D,"&lt;&gt;*ithdr*",'Raw Data'!$D:$D,"&lt;&gt;*ancel*",'Raw Data'!$P:$P,"--")
+
COUNTIFS('Raw Data'!$AN:$AN,"&lt;="&amp;DATE(LEFT($AV$3,4),MONTH("1 "&amp;AQ$6&amp;" "&amp;LEFT($AV$3,4))+1,0),'Raw Data'!$AN:$AN,"&gt;"&amp;DATE(LEFT($AV$3,4),MONTH("1 "&amp;AQ$6&amp;" "&amp;LEFT($AV$3,4)),0),'Raw Data'!$I:$I,"*onsumer*",'Raw Data'!$P:$P,""&amp;'Raw Data'!$B$1,'Raw Data'!$D:$D,"&lt;&gt;*ithdr*",'Raw Data'!$D:$D,"&lt;&gt;*ancel*")</f>
        <v>0</v>
      </c>
      <c r="AR63" s="40"/>
      <c r="AS63" s="40"/>
      <c r="AT63" s="52"/>
      <c r="AU63" s="125">
        <f>COUNTIFS('Raw Data'!$AN:$AN,"&lt;="&amp;DATE(LEFT($AV$3,4),MONTH("1 "&amp;AU$6&amp;" "&amp;LEFT($AV$3,4))+1,0),'Raw Data'!$AN:$AN,"&gt;"&amp;DATE(LEFT($AV$3,4),MONTH("1 "&amp;AU$6&amp;" "&amp;LEFT($AV$3,4)),0),'Raw Data'!$I:$I,"*onsumer*",'Raw Data'!$O:$O,""&amp;'Raw Data'!$B$1,'Raw Data'!$D:$D,"&lt;&gt;*ithdr*",'Raw Data'!$D:$D,"&lt;&gt;*ancel*",'Raw Data'!$P:$P,"--")
+
COUNTIFS('Raw Data'!$AN:$AN,"&lt;="&amp;DATE(LEFT($AV$3,4),MONTH("1 "&amp;AU$6&amp;" "&amp;LEFT($AV$3,4))+1,0),'Raw Data'!$AN:$AN,"&gt;"&amp;DATE(LEFT($AV$3,4),MONTH("1 "&amp;AU$6&amp;" "&amp;LEFT($AV$3,4)),0),'Raw Data'!$I:$I,"*onsumer*",'Raw Data'!$P:$P,""&amp;'Raw Data'!$B$1,'Raw Data'!$D:$D,"&lt;&gt;*ithdr*",'Raw Data'!$D:$D,"&lt;&gt;*ancel*")</f>
        <v>0</v>
      </c>
      <c r="AV63" s="40"/>
      <c r="AW63" s="40"/>
      <c r="AX63" s="52"/>
      <c r="AY63" s="125">
        <f>COUNTIFS('Raw Data'!$AN:$AN,"&lt;="&amp;DATE(LEFT($AV$3,4),MONTH("1 "&amp;AY$6&amp;" "&amp;LEFT($AV$3,4))+1,0),'Raw Data'!$AN:$AN,"&gt;"&amp;DATE(LEFT($AV$3,4),MONTH("1 "&amp;AY$6&amp;" "&amp;LEFT($AV$3,4)),0),'Raw Data'!$I:$I,"*onsumer*",'Raw Data'!$O:$O,""&amp;'Raw Data'!$B$1,'Raw Data'!$D:$D,"&lt;&gt;*ithdr*",'Raw Data'!$D:$D,"&lt;&gt;*ancel*",'Raw Data'!$P:$P,"--")
+
COUNTIFS('Raw Data'!$AN:$AN,"&lt;="&amp;DATE(LEFT($AV$3,4),MONTH("1 "&amp;AY$6&amp;" "&amp;LEFT($AV$3,4))+1,0),'Raw Data'!$AN:$AN,"&gt;"&amp;DATE(LEFT($AV$3,4),MONTH("1 "&amp;AY$6&amp;" "&amp;LEFT($AV$3,4)),0),'Raw Data'!$I:$I,"*onsumer*",'Raw Data'!$P:$P,""&amp;'Raw Data'!$B$1,'Raw Data'!$D:$D,"&lt;&gt;*ithdr*",'Raw Data'!$D:$D,"&lt;&gt;*ancel*")</f>
        <v>0</v>
      </c>
      <c r="AZ63" s="40"/>
      <c r="BA63" s="40"/>
      <c r="BB63" s="52"/>
      <c r="BC63" s="125">
        <f>COUNTIFS('Raw Data'!$AN:$AN,"&lt;="&amp;DATE(LEFT($AV$3,4),MONTH("1 "&amp;BC$6&amp;" "&amp;LEFT($AV$3,4))+1,0),'Raw Data'!$AN:$AN,"&gt;"&amp;DATE(LEFT($AV$3,4),MONTH("1 "&amp;BC$6&amp;" "&amp;LEFT($AV$3,4)),0),'Raw Data'!$I:$I,"*onsumer*",'Raw Data'!$O:$O,""&amp;'Raw Data'!$B$1,'Raw Data'!$D:$D,"&lt;&gt;*ithdr*",'Raw Data'!$D:$D,"&lt;&gt;*ancel*",'Raw Data'!$P:$P,"--")
+
COUNTIFS('Raw Data'!$AN:$AN,"&lt;="&amp;DATE(LEFT($AV$3,4),MONTH("1 "&amp;BC$6&amp;" "&amp;LEFT($AV$3,4))+1,0),'Raw Data'!$AN:$AN,"&gt;"&amp;DATE(LEFT($AV$3,4),MONTH("1 "&amp;BC$6&amp;" "&amp;LEFT($AV$3,4)),0),'Raw Data'!$I:$I,"*onsumer*",'Raw Data'!$P:$P,""&amp;'Raw Data'!$B$1,'Raw Data'!$D:$D,"&lt;&gt;*ithdr*",'Raw Data'!$D:$D,"&lt;&gt;*ancel*")</f>
        <v>0</v>
      </c>
      <c r="BD63" s="40"/>
      <c r="BE63" s="40"/>
      <c r="BF63" s="45"/>
    </row>
    <row r="64" ht="12.75" customHeight="1">
      <c r="A64" s="47" t="s">
        <v>147</v>
      </c>
      <c r="B64" s="40"/>
      <c r="C64" s="40"/>
      <c r="D64" s="40"/>
      <c r="E64" s="40"/>
      <c r="F64" s="40"/>
      <c r="G64" s="40"/>
      <c r="H64" s="40"/>
      <c r="I64" s="40"/>
      <c r="J64" s="52"/>
      <c r="K64" s="125">
        <f>COUNTIFS('Raw Data'!$AN:$AN,"&lt;="&amp;DATE(LEFT($AV$3,4),MONTH("1 "&amp;K$6&amp;" "&amp;LEFT($AV$3,4))+1,0),'Raw Data'!$AN:$AN,"&gt;"&amp;DATE(LEFT($AV$3,4),MONTH("1 "&amp;K$6&amp;" "&amp;LEFT($AV$3,4)),0),'Raw Data'!$I:$I,"*omplianc*",'Raw Data'!$O:$O,""&amp;'Raw Data'!$B$1,'Raw Data'!$D:$D,"&lt;&gt;*ithdr*",'Raw Data'!$D:$D,"&lt;&gt;*ancel*",'Raw Data'!$P:$P,"--")
+
COUNTIFS('Raw Data'!$AN:$AN,"&lt;="&amp;DATE(LEFT($AV$3,4),MONTH("1 "&amp;K$6&amp;" "&amp;LEFT($AV$3,4))+1,0),'Raw Data'!$AN:$AN,"&gt;"&amp;DATE(LEFT($AV$3,4),MONTH("1 "&amp;K$6&amp;" "&amp;LEFT($AV$3,4)),0),'Raw Data'!$I:$I,"*omplianc*",'Raw Data'!$P:$P,""&amp;'Raw Data'!$B$1,'Raw Data'!$D:$D,"&lt;&gt;*ithdr*",'Raw Data'!$D:$D,"&lt;&gt;*ancel*")</f>
        <v>0</v>
      </c>
      <c r="L64" s="40"/>
      <c r="M64" s="40"/>
      <c r="N64" s="52"/>
      <c r="O64" s="125">
        <f>COUNTIFS('Raw Data'!$AN:$AN,"&lt;="&amp;DATE(LEFT($AV$3,4),MONTH("1 "&amp;O$6&amp;" "&amp;LEFT($AV$3,4))+1,0),'Raw Data'!$AN:$AN,"&gt;"&amp;DATE(LEFT($AV$3,4),MONTH("1 "&amp;O$6&amp;" "&amp;LEFT($AV$3,4)),0),'Raw Data'!$I:$I,"*omplianc*",'Raw Data'!$O:$O,""&amp;'Raw Data'!$B$1,'Raw Data'!$D:$D,"&lt;&gt;*ithdr*",'Raw Data'!$D:$D,"&lt;&gt;*ancel*",'Raw Data'!$P:$P,"--")
+
COUNTIFS('Raw Data'!$AN:$AN,"&lt;="&amp;DATE(LEFT($AV$3,4),MONTH("1 "&amp;O$6&amp;" "&amp;LEFT($AV$3,4))+1,0),'Raw Data'!$AN:$AN,"&gt;"&amp;DATE(LEFT($AV$3,4),MONTH("1 "&amp;O$6&amp;" "&amp;LEFT($AV$3,4)),0),'Raw Data'!$I:$I,"*omplianc*",'Raw Data'!$P:$P,""&amp;'Raw Data'!$B$1,'Raw Data'!$D:$D,"&lt;&gt;*ithdr*",'Raw Data'!$D:$D,"&lt;&gt;*ancel*")</f>
        <v>0</v>
      </c>
      <c r="P64" s="40"/>
      <c r="Q64" s="40"/>
      <c r="R64" s="52"/>
      <c r="S64" s="125">
        <f>COUNTIFS('Raw Data'!$AN:$AN,"&lt;="&amp;DATE(LEFT($AV$3,4),MONTH("1 "&amp;S$6&amp;" "&amp;LEFT($AV$3,4))+1,0),'Raw Data'!$AN:$AN,"&gt;"&amp;DATE(LEFT($AV$3,4),MONTH("1 "&amp;S$6&amp;" "&amp;LEFT($AV$3,4)),0),'Raw Data'!$I:$I,"*omplianc*",'Raw Data'!$O:$O,""&amp;'Raw Data'!$B$1,'Raw Data'!$D:$D,"&lt;&gt;*ithdr*",'Raw Data'!$D:$D,"&lt;&gt;*ancel*",'Raw Data'!$P:$P,"--")
+
COUNTIFS('Raw Data'!$AN:$AN,"&lt;="&amp;DATE(LEFT($AV$3,4),MONTH("1 "&amp;S$6&amp;" "&amp;LEFT($AV$3,4))+1,0),'Raw Data'!$AN:$AN,"&gt;"&amp;DATE(LEFT($AV$3,4),MONTH("1 "&amp;S$6&amp;" "&amp;LEFT($AV$3,4)),0),'Raw Data'!$I:$I,"*omplianc*",'Raw Data'!$P:$P,""&amp;'Raw Data'!$B$1,'Raw Data'!$D:$D,"&lt;&gt;*ithdr*",'Raw Data'!$D:$D,"&lt;&gt;*ancel*")</f>
        <v>0</v>
      </c>
      <c r="T64" s="40"/>
      <c r="U64" s="40"/>
      <c r="V64" s="52"/>
      <c r="W64" s="125">
        <f>COUNTIFS('Raw Data'!$AN:$AN,"&lt;="&amp;DATE(LEFT($AV$3,4),MONTH("1 "&amp;W$6&amp;" "&amp;LEFT($AV$3,4))+1,0),'Raw Data'!$AN:$AN,"&gt;"&amp;DATE(LEFT($AV$3,4),MONTH("1 "&amp;W$6&amp;" "&amp;LEFT($AV$3,4)),0),'Raw Data'!$I:$I,"*omplianc*",'Raw Data'!$O:$O,""&amp;'Raw Data'!$B$1,'Raw Data'!$D:$D,"&lt;&gt;*ithdr*",'Raw Data'!$D:$D,"&lt;&gt;*ancel*",'Raw Data'!$P:$P,"--")
+
COUNTIFS('Raw Data'!$AN:$AN,"&lt;="&amp;DATE(LEFT($AV$3,4),MONTH("1 "&amp;W$6&amp;" "&amp;LEFT($AV$3,4))+1,0),'Raw Data'!$AN:$AN,"&gt;"&amp;DATE(LEFT($AV$3,4),MONTH("1 "&amp;W$6&amp;" "&amp;LEFT($AV$3,4)),0),'Raw Data'!$I:$I,"*omplianc*",'Raw Data'!$P:$P,""&amp;'Raw Data'!$B$1,'Raw Data'!$D:$D,"&lt;&gt;*ithdr*",'Raw Data'!$D:$D,"&lt;&gt;*ancel*")</f>
        <v>0</v>
      </c>
      <c r="X64" s="40"/>
      <c r="Y64" s="40"/>
      <c r="Z64" s="52"/>
      <c r="AA64" s="125">
        <f>COUNTIFS('Raw Data'!$AN:$AN,"&lt;="&amp;DATE(LEFT($AV$3,4),MONTH("1 "&amp;AA$6&amp;" "&amp;LEFT($AV$3,4))+1,0),'Raw Data'!$AN:$AN,"&gt;"&amp;DATE(LEFT($AV$3,4),MONTH("1 "&amp;AA$6&amp;" "&amp;LEFT($AV$3,4)),0),'Raw Data'!$I:$I,"*omplianc*",'Raw Data'!$O:$O,""&amp;'Raw Data'!$B$1,'Raw Data'!$D:$D,"&lt;&gt;*ithdr*",'Raw Data'!$D:$D,"&lt;&gt;*ancel*",'Raw Data'!$P:$P,"--")
+
COUNTIFS('Raw Data'!$AN:$AN,"&lt;="&amp;DATE(LEFT($AV$3,4),MONTH("1 "&amp;AA$6&amp;" "&amp;LEFT($AV$3,4))+1,0),'Raw Data'!$AN:$AN,"&gt;"&amp;DATE(LEFT($AV$3,4),MONTH("1 "&amp;AA$6&amp;" "&amp;LEFT($AV$3,4)),0),'Raw Data'!$I:$I,"*omplianc*",'Raw Data'!$P:$P,""&amp;'Raw Data'!$B$1,'Raw Data'!$D:$D,"&lt;&gt;*ithdr*",'Raw Data'!$D:$D,"&lt;&gt;*ancel*")</f>
        <v>0</v>
      </c>
      <c r="AB64" s="40"/>
      <c r="AC64" s="40"/>
      <c r="AD64" s="52"/>
      <c r="AE64" s="125">
        <f>COUNTIFS('Raw Data'!$AN:$AN,"&lt;="&amp;DATE(LEFT($AV$3,4),MONTH("1 "&amp;AE$6&amp;" "&amp;LEFT($AV$3,4))+1,0),'Raw Data'!$AN:$AN,"&gt;"&amp;DATE(LEFT($AV$3,4),MONTH("1 "&amp;AE$6&amp;" "&amp;LEFT($AV$3,4)),0),'Raw Data'!$I:$I,"*omplianc*",'Raw Data'!$O:$O,""&amp;'Raw Data'!$B$1,'Raw Data'!$D:$D,"&lt;&gt;*ithdr*",'Raw Data'!$D:$D,"&lt;&gt;*ancel*",'Raw Data'!$P:$P,"--")
+
COUNTIFS('Raw Data'!$AN:$AN,"&lt;="&amp;DATE(LEFT($AV$3,4),MONTH("1 "&amp;AE$6&amp;" "&amp;LEFT($AV$3,4))+1,0),'Raw Data'!$AN:$AN,"&gt;"&amp;DATE(LEFT($AV$3,4),MONTH("1 "&amp;AE$6&amp;" "&amp;LEFT($AV$3,4)),0),'Raw Data'!$I:$I,"*omplianc*",'Raw Data'!$P:$P,""&amp;'Raw Data'!$B$1,'Raw Data'!$D:$D,"&lt;&gt;*ithdr*",'Raw Data'!$D:$D,"&lt;&gt;*ancel*")</f>
        <v>0</v>
      </c>
      <c r="AF64" s="40"/>
      <c r="AG64" s="40"/>
      <c r="AH64" s="52"/>
      <c r="AI64" s="125">
        <f>COUNTIFS('Raw Data'!$AN:$AN,"&lt;="&amp;DATE(LEFT($AV$3,4),MONTH("1 "&amp;AI$6&amp;" "&amp;LEFT($AV$3,4))+1,0),'Raw Data'!$AN:$AN,"&gt;"&amp;DATE(LEFT($AV$3,4),MONTH("1 "&amp;AI$6&amp;" "&amp;LEFT($AV$3,4)),0),'Raw Data'!$I:$I,"*omplianc*",'Raw Data'!$O:$O,""&amp;'Raw Data'!$B$1,'Raw Data'!$D:$D,"&lt;&gt;*ithdr*",'Raw Data'!$D:$D,"&lt;&gt;*ancel*",'Raw Data'!$P:$P,"--")
+
COUNTIFS('Raw Data'!$AN:$AN,"&lt;="&amp;DATE(LEFT($AV$3,4),MONTH("1 "&amp;AI$6&amp;" "&amp;LEFT($AV$3,4))+1,0),'Raw Data'!$AN:$AN,"&gt;"&amp;DATE(LEFT($AV$3,4),MONTH("1 "&amp;AI$6&amp;" "&amp;LEFT($AV$3,4)),0),'Raw Data'!$I:$I,"*omplianc*",'Raw Data'!$P:$P,""&amp;'Raw Data'!$B$1,'Raw Data'!$D:$D,"&lt;&gt;*ithdr*",'Raw Data'!$D:$D,"&lt;&gt;*ancel*")</f>
        <v>0</v>
      </c>
      <c r="AJ64" s="40"/>
      <c r="AK64" s="40"/>
      <c r="AL64" s="52"/>
      <c r="AM64" s="125">
        <f>COUNTIFS('Raw Data'!$AN:$AN,"&lt;="&amp;DATE(LEFT($AV$3,4),MONTH("1 "&amp;AM$6&amp;" "&amp;LEFT($AV$3,4))+1,0),'Raw Data'!$AN:$AN,"&gt;"&amp;DATE(LEFT($AV$3,4),MONTH("1 "&amp;AM$6&amp;" "&amp;LEFT($AV$3,4)),0),'Raw Data'!$I:$I,"*omplianc*",'Raw Data'!$O:$O,""&amp;'Raw Data'!$B$1,'Raw Data'!$D:$D,"&lt;&gt;*ithdr*",'Raw Data'!$D:$D,"&lt;&gt;*ancel*",'Raw Data'!$P:$P,"--")
+
COUNTIFS('Raw Data'!$AN:$AN,"&lt;="&amp;DATE(LEFT($AV$3,4),MONTH("1 "&amp;AM$6&amp;" "&amp;LEFT($AV$3,4))+1,0),'Raw Data'!$AN:$AN,"&gt;"&amp;DATE(LEFT($AV$3,4),MONTH("1 "&amp;AM$6&amp;" "&amp;LEFT($AV$3,4)),0),'Raw Data'!$I:$I,"*omplianc*",'Raw Data'!$P:$P,""&amp;'Raw Data'!$B$1,'Raw Data'!$D:$D,"&lt;&gt;*ithdr*",'Raw Data'!$D:$D,"&lt;&gt;*ancel*")</f>
        <v>0</v>
      </c>
      <c r="AN64" s="40"/>
      <c r="AO64" s="40"/>
      <c r="AP64" s="52"/>
      <c r="AQ64" s="125">
        <f>COUNTIFS('Raw Data'!$AN:$AN,"&lt;="&amp;DATE(LEFT($AV$3,4),MONTH("1 "&amp;AQ$6&amp;" "&amp;LEFT($AV$3,4))+1,0),'Raw Data'!$AN:$AN,"&gt;"&amp;DATE(LEFT($AV$3,4),MONTH("1 "&amp;AQ$6&amp;" "&amp;LEFT($AV$3,4)),0),'Raw Data'!$I:$I,"*omplianc*",'Raw Data'!$O:$O,""&amp;'Raw Data'!$B$1,'Raw Data'!$D:$D,"&lt;&gt;*ithdr*",'Raw Data'!$D:$D,"&lt;&gt;*ancel*",'Raw Data'!$P:$P,"--")
+
COUNTIFS('Raw Data'!$AN:$AN,"&lt;="&amp;DATE(LEFT($AV$3,4),MONTH("1 "&amp;AQ$6&amp;" "&amp;LEFT($AV$3,4))+1,0),'Raw Data'!$AN:$AN,"&gt;"&amp;DATE(LEFT($AV$3,4),MONTH("1 "&amp;AQ$6&amp;" "&amp;LEFT($AV$3,4)),0),'Raw Data'!$I:$I,"*omplianc*",'Raw Data'!$P:$P,""&amp;'Raw Data'!$B$1,'Raw Data'!$D:$D,"&lt;&gt;*ithdr*",'Raw Data'!$D:$D,"&lt;&gt;*ancel*")</f>
        <v>0</v>
      </c>
      <c r="AR64" s="40"/>
      <c r="AS64" s="40"/>
      <c r="AT64" s="52"/>
      <c r="AU64" s="125">
        <f>COUNTIFS('Raw Data'!$AN:$AN,"&lt;="&amp;DATE(LEFT($AV$3,4),MONTH("1 "&amp;AU$6&amp;" "&amp;LEFT($AV$3,4))+1,0),'Raw Data'!$AN:$AN,"&gt;"&amp;DATE(LEFT($AV$3,4),MONTH("1 "&amp;AU$6&amp;" "&amp;LEFT($AV$3,4)),0),'Raw Data'!$I:$I,"*omplianc*",'Raw Data'!$O:$O,""&amp;'Raw Data'!$B$1,'Raw Data'!$D:$D,"&lt;&gt;*ithdr*",'Raw Data'!$D:$D,"&lt;&gt;*ancel*",'Raw Data'!$P:$P,"--")
+
COUNTIFS('Raw Data'!$AN:$AN,"&lt;="&amp;DATE(LEFT($AV$3,4),MONTH("1 "&amp;AU$6&amp;" "&amp;LEFT($AV$3,4))+1,0),'Raw Data'!$AN:$AN,"&gt;"&amp;DATE(LEFT($AV$3,4),MONTH("1 "&amp;AU$6&amp;" "&amp;LEFT($AV$3,4)),0),'Raw Data'!$I:$I,"*omplianc*",'Raw Data'!$P:$P,""&amp;'Raw Data'!$B$1,'Raw Data'!$D:$D,"&lt;&gt;*ithdr*",'Raw Data'!$D:$D,"&lt;&gt;*ancel*")</f>
        <v>0</v>
      </c>
      <c r="AV64" s="40"/>
      <c r="AW64" s="40"/>
      <c r="AX64" s="52"/>
      <c r="AY64" s="125">
        <f>COUNTIFS('Raw Data'!$AN:$AN,"&lt;="&amp;DATE(LEFT($AV$3,4),MONTH("1 "&amp;AY$6&amp;" "&amp;LEFT($AV$3,4))+1,0),'Raw Data'!$AN:$AN,"&gt;"&amp;DATE(LEFT($AV$3,4),MONTH("1 "&amp;AY$6&amp;" "&amp;LEFT($AV$3,4)),0),'Raw Data'!$I:$I,"*omplianc*",'Raw Data'!$O:$O,""&amp;'Raw Data'!$B$1,'Raw Data'!$D:$D,"&lt;&gt;*ithdr*",'Raw Data'!$D:$D,"&lt;&gt;*ancel*",'Raw Data'!$P:$P,"--")
+
COUNTIFS('Raw Data'!$AN:$AN,"&lt;="&amp;DATE(LEFT($AV$3,4),MONTH("1 "&amp;AY$6&amp;" "&amp;LEFT($AV$3,4))+1,0),'Raw Data'!$AN:$AN,"&gt;"&amp;DATE(LEFT($AV$3,4),MONTH("1 "&amp;AY$6&amp;" "&amp;LEFT($AV$3,4)),0),'Raw Data'!$I:$I,"*omplianc*",'Raw Data'!$P:$P,""&amp;'Raw Data'!$B$1,'Raw Data'!$D:$D,"&lt;&gt;*ithdr*",'Raw Data'!$D:$D,"&lt;&gt;*ancel*")</f>
        <v>0</v>
      </c>
      <c r="AZ64" s="40"/>
      <c r="BA64" s="40"/>
      <c r="BB64" s="52"/>
      <c r="BC64" s="125">
        <f>COUNTIFS('Raw Data'!$AN:$AN,"&lt;="&amp;DATE(LEFT($AV$3,4),MONTH("1 "&amp;BC$6&amp;" "&amp;LEFT($AV$3,4))+1,0),'Raw Data'!$AN:$AN,"&gt;"&amp;DATE(LEFT($AV$3,4),MONTH("1 "&amp;BC$6&amp;" "&amp;LEFT($AV$3,4)),0),'Raw Data'!$I:$I,"*omplianc*",'Raw Data'!$O:$O,""&amp;'Raw Data'!$B$1,'Raw Data'!$D:$D,"&lt;&gt;*ithdr*",'Raw Data'!$D:$D,"&lt;&gt;*ancel*",'Raw Data'!$P:$P,"--")
+
COUNTIFS('Raw Data'!$AN:$AN,"&lt;="&amp;DATE(LEFT($AV$3,4),MONTH("1 "&amp;BC$6&amp;" "&amp;LEFT($AV$3,4))+1,0),'Raw Data'!$AN:$AN,"&gt;"&amp;DATE(LEFT($AV$3,4),MONTH("1 "&amp;BC$6&amp;" "&amp;LEFT($AV$3,4)),0),'Raw Data'!$I:$I,"*omplianc*",'Raw Data'!$P:$P,""&amp;'Raw Data'!$B$1,'Raw Data'!$D:$D,"&lt;&gt;*ithdr*",'Raw Data'!$D:$D,"&lt;&gt;*ancel*")</f>
        <v>0</v>
      </c>
      <c r="BD64" s="40"/>
      <c r="BE64" s="40"/>
      <c r="BF64" s="45"/>
    </row>
    <row r="65" ht="12.75" customHeight="1">
      <c r="A65" s="100" t="s">
        <v>766</v>
      </c>
      <c r="B65" s="40"/>
      <c r="C65" s="40"/>
      <c r="D65" s="40"/>
      <c r="E65" s="40"/>
      <c r="F65" s="40"/>
      <c r="G65" s="40"/>
      <c r="H65" s="40"/>
      <c r="I65" s="40"/>
      <c r="J65" s="52"/>
      <c r="K65" s="123">
        <f>COUNTIFS('Raw Data'!$AL:$AL,"&lt;=" &amp;DATE(LEFT($AV$3, 4), MONTH("1 " &amp; K$6 &amp; " " &amp; LEFT($AV$3, 4)) + 1, 0 ), 'Raw Data'!$AL:$AL,"&gt;" &amp;DATE(LEFT($AV$3, 4), MONTH("1 " &amp; K$6 &amp; " " &amp; LEFT($AV$3, 4)), 0 ), 'Raw Data'!$O:$O,""&amp;'Raw Data'!$B$1,'Raw Data'!$D:$D,"&lt;&gt;*ithdr*",'Raw Data'!$D:$D,"&lt;&gt;*ancel*",'Raw Data'!$P:$P,"--")
+
COUNTIFS('Raw Data'!$AL:$AL,"&lt;=" &amp;DATE(LEFT($AV$3, 4), MONTH("1 " &amp; K$6 &amp; " " &amp; LEFT($AV$3, 4)) + 1, 0 ), 'Raw Data'!$AL:$AL,"&gt;" &amp;DATE(LEFT($AV$3, 4), MONTH("1 " &amp; K$6 &amp; " " &amp; LEFT($AV$3, 4)), 0 ), 'Raw Data'!$P:$P,""&amp;'Raw Data'!$B$1,'Raw Data'!$D:$D,"&lt;&gt;*ithdr*",'Raw Data'!$D:$D,"&lt;&gt;*ancel*")</f>
        <v>0</v>
      </c>
      <c r="L65" s="40"/>
      <c r="M65" s="40"/>
      <c r="N65" s="52"/>
      <c r="O65" s="123">
        <f>COUNTIFS('Raw Data'!$AL:$AL,"&lt;=" &amp;DATE(LEFT($AV$3, 4), MONTH("1 " &amp; O$6 &amp; " " &amp; LEFT($AV$3, 4)) + 1, 0 ), 'Raw Data'!$AL:$AL,"&gt;" &amp;DATE(LEFT($AV$3, 4), MONTH("1 " &amp; O$6 &amp; " " &amp; LEFT($AV$3, 4)), 0 ), 'Raw Data'!$O:$O,""&amp;'Raw Data'!$B$1,'Raw Data'!$D:$D,"&lt;&gt;*ithdr*",'Raw Data'!$D:$D,"&lt;&gt;*ancel*",'Raw Data'!$P:$P,"--")
+
COUNTIFS('Raw Data'!$AL:$AL,"&lt;=" &amp;DATE(LEFT($AV$3, 4), MONTH("1 " &amp; O$6 &amp; " " &amp; LEFT($AV$3, 4)) + 1, 0 ), 'Raw Data'!$AL:$AL,"&gt;" &amp;DATE(LEFT($AV$3, 4), MONTH("1 " &amp; O$6 &amp; " " &amp; LEFT($AV$3, 4)), 0 ), 'Raw Data'!$P:$P,""&amp;'Raw Data'!$B$1,'Raw Data'!$D:$D,"&lt;&gt;*ithdr*",'Raw Data'!$D:$D,"&lt;&gt;*ancel*")</f>
        <v>0</v>
      </c>
      <c r="P65" s="40"/>
      <c r="Q65" s="40"/>
      <c r="R65" s="52"/>
      <c r="S65" s="123">
        <f>COUNTIFS('Raw Data'!$AL:$AL,"&lt;=" &amp;DATE(LEFT($AV$3, 4), MONTH("1 " &amp; S$6 &amp; " " &amp; LEFT($AV$3, 4)) + 1, 0 ), 'Raw Data'!$AL:$AL,"&gt;" &amp;DATE(LEFT($AV$3, 4), MONTH("1 " &amp; S$6 &amp; " " &amp; LEFT($AV$3, 4)), 0 ), 'Raw Data'!$O:$O,""&amp;'Raw Data'!$B$1,'Raw Data'!$D:$D,"&lt;&gt;*ithdr*",'Raw Data'!$D:$D,"&lt;&gt;*ancel*",'Raw Data'!$P:$P,"--")
+
COUNTIFS('Raw Data'!$AL:$AL,"&lt;=" &amp;DATE(LEFT($AV$3, 4), MONTH("1 " &amp; S$6 &amp; " " &amp; LEFT($AV$3, 4)) + 1, 0 ), 'Raw Data'!$AL:$AL,"&gt;" &amp;DATE(LEFT($AV$3, 4), MONTH("1 " &amp; S$6 &amp; " " &amp; LEFT($AV$3, 4)), 0 ), 'Raw Data'!$P:$P,""&amp;'Raw Data'!$B$1,'Raw Data'!$D:$D,"&lt;&gt;*ithdr*",'Raw Data'!$D:$D,"&lt;&gt;*ancel*")</f>
        <v>0</v>
      </c>
      <c r="T65" s="40"/>
      <c r="U65" s="40"/>
      <c r="V65" s="52"/>
      <c r="W65" s="123">
        <f>COUNTIFS('Raw Data'!$AL:$AL,"&lt;=" &amp;DATE(LEFT($AV$3, 4), MONTH("1 " &amp; W$6 &amp; " " &amp; LEFT($AV$3, 4)) + 1, 0 ), 'Raw Data'!$AL:$AL,"&gt;" &amp;DATE(LEFT($AV$3, 4), MONTH("1 " &amp; W$6 &amp; " " &amp; LEFT($AV$3, 4)), 0 ), 'Raw Data'!$O:$O,""&amp;'Raw Data'!$B$1,'Raw Data'!$D:$D,"&lt;&gt;*ithdr*",'Raw Data'!$D:$D,"&lt;&gt;*ancel*",'Raw Data'!$P:$P,"--")
+
COUNTIFS('Raw Data'!$AL:$AL,"&lt;=" &amp;DATE(LEFT($AV$3, 4), MONTH("1 " &amp; W$6 &amp; " " &amp; LEFT($AV$3, 4)) + 1, 0 ), 'Raw Data'!$AL:$AL,"&gt;" &amp;DATE(LEFT($AV$3, 4), MONTH("1 " &amp; W$6 &amp; " " &amp; LEFT($AV$3, 4)), 0 ), 'Raw Data'!$P:$P,""&amp;'Raw Data'!$B$1,'Raw Data'!$D:$D,"&lt;&gt;*ithdr*",'Raw Data'!$D:$D,"&lt;&gt;*ancel*")</f>
        <v>0</v>
      </c>
      <c r="X65" s="40"/>
      <c r="Y65" s="40"/>
      <c r="Z65" s="52"/>
      <c r="AA65" s="123">
        <f>COUNTIFS('Raw Data'!$AL:$AL,"&lt;=" &amp;DATE(LEFT($AV$3, 4), MONTH("1 " &amp; AA$6 &amp; " " &amp; LEFT($AV$3, 4)) + 1, 0 ), 'Raw Data'!$AL:$AL,"&gt;" &amp;DATE(LEFT($AV$3, 4), MONTH("1 " &amp; AA$6 &amp; " " &amp; LEFT($AV$3, 4)), 0 ), 'Raw Data'!$O:$O,""&amp;'Raw Data'!$B$1,'Raw Data'!$D:$D,"&lt;&gt;*ithdr*",'Raw Data'!$D:$D,"&lt;&gt;*ancel*",'Raw Data'!$P:$P,"--")
+
COUNTIFS('Raw Data'!$AL:$AL,"&lt;=" &amp;DATE(LEFT($AV$3, 4), MONTH("1 " &amp; AA$6 &amp; " " &amp; LEFT($AV$3, 4)) + 1, 0 ), 'Raw Data'!$AL:$AL,"&gt;" &amp;DATE(LEFT($AV$3, 4), MONTH("1 " &amp; AA$6 &amp; " " &amp; LEFT($AV$3, 4)), 0 ), 'Raw Data'!$P:$P,""&amp;'Raw Data'!$B$1,'Raw Data'!$D:$D,"&lt;&gt;*ithdr*",'Raw Data'!$D:$D,"&lt;&gt;*ancel*")</f>
        <v>0</v>
      </c>
      <c r="AB65" s="40"/>
      <c r="AC65" s="40"/>
      <c r="AD65" s="52"/>
      <c r="AE65" s="123">
        <f>COUNTIFS('Raw Data'!$AL:$AL,"&lt;=" &amp;DATE(LEFT($AV$3, 4), MONTH("1 " &amp; AE$6 &amp; " " &amp; LEFT($AV$3, 4)) + 1, 0 ), 'Raw Data'!$AL:$AL,"&gt;" &amp;DATE(LEFT($AV$3, 4), MONTH("1 " &amp; AE$6 &amp; " " &amp; LEFT($AV$3, 4)), 0 ), 'Raw Data'!$O:$O,""&amp;'Raw Data'!$B$1,'Raw Data'!$D:$D,"&lt;&gt;*ithdr*",'Raw Data'!$D:$D,"&lt;&gt;*ancel*",'Raw Data'!$P:$P,"--")
+
COUNTIFS('Raw Data'!$AL:$AL,"&lt;=" &amp;DATE(LEFT($AV$3, 4), MONTH("1 " &amp; AE$6 &amp; " " &amp; LEFT($AV$3, 4)) + 1, 0 ), 'Raw Data'!$AL:$AL,"&gt;" &amp;DATE(LEFT($AV$3, 4), MONTH("1 " &amp; AE$6 &amp; " " &amp; LEFT($AV$3, 4)), 0 ), 'Raw Data'!$P:$P,""&amp;'Raw Data'!$B$1,'Raw Data'!$D:$D,"&lt;&gt;*ithdr*",'Raw Data'!$D:$D,"&lt;&gt;*ancel*")</f>
        <v>0</v>
      </c>
      <c r="AF65" s="40"/>
      <c r="AG65" s="40"/>
      <c r="AH65" s="52"/>
      <c r="AI65" s="123">
        <f>COUNTIFS('Raw Data'!$AL:$AL,"&lt;=" &amp;DATE(LEFT($AV$3, 4), MONTH("1 " &amp; AI$6 &amp; " " &amp; LEFT($AV$3, 4)) + 1, 0 ), 'Raw Data'!$AL:$AL,"&gt;" &amp;DATE(LEFT($AV$3, 4), MONTH("1 " &amp; AI$6 &amp; " " &amp; LEFT($AV$3, 4)), 0 ), 'Raw Data'!$O:$O,""&amp;'Raw Data'!$B$1,'Raw Data'!$D:$D,"&lt;&gt;*ithdr*",'Raw Data'!$D:$D,"&lt;&gt;*ancel*",'Raw Data'!$P:$P,"--")
+
COUNTIFS('Raw Data'!$AL:$AL,"&lt;=" &amp;DATE(LEFT($AV$3, 4), MONTH("1 " &amp; AI$6 &amp; " " &amp; LEFT($AV$3, 4)) + 1, 0 ), 'Raw Data'!$AL:$AL,"&gt;" &amp;DATE(LEFT($AV$3, 4), MONTH("1 " &amp; AI$6 &amp; " " &amp; LEFT($AV$3, 4)), 0 ), 'Raw Data'!$P:$P,""&amp;'Raw Data'!$B$1,'Raw Data'!$D:$D,"&lt;&gt;*ithdr*",'Raw Data'!$D:$D,"&lt;&gt;*ancel*")</f>
        <v>0</v>
      </c>
      <c r="AJ65" s="40"/>
      <c r="AK65" s="40"/>
      <c r="AL65" s="52"/>
      <c r="AM65" s="123">
        <f>COUNTIFS('Raw Data'!$AL:$AL,"&lt;=" &amp;DATE(LEFT($AV$3, 4), MONTH("1 " &amp; AM$6 &amp; " " &amp; LEFT($AV$3, 4)) + 1, 0 ), 'Raw Data'!$AL:$AL,"&gt;" &amp;DATE(LEFT($AV$3, 4), MONTH("1 " &amp; AM$6 &amp; " " &amp; LEFT($AV$3, 4)), 0 ), 'Raw Data'!$O:$O,""&amp;'Raw Data'!$B$1,'Raw Data'!$D:$D,"&lt;&gt;*ithdr*",'Raw Data'!$D:$D,"&lt;&gt;*ancel*",'Raw Data'!$P:$P,"--")
+
COUNTIFS('Raw Data'!$AL:$AL,"&lt;=" &amp;DATE(LEFT($AV$3, 4), MONTH("1 " &amp; AM$6 &amp; " " &amp; LEFT($AV$3, 4)) + 1, 0 ), 'Raw Data'!$AL:$AL,"&gt;" &amp;DATE(LEFT($AV$3, 4), MONTH("1 " &amp; AM$6 &amp; " " &amp; LEFT($AV$3, 4)), 0 ), 'Raw Data'!$P:$P,""&amp;'Raw Data'!$B$1,'Raw Data'!$D:$D,"&lt;&gt;*ithdr*",'Raw Data'!$D:$D,"&lt;&gt;*ancel*")</f>
        <v>0</v>
      </c>
      <c r="AN65" s="40"/>
      <c r="AO65" s="40"/>
      <c r="AP65" s="52"/>
      <c r="AQ65" s="123">
        <f>COUNTIFS('Raw Data'!$AL:$AL,"&lt;=" &amp;DATE(LEFT($AV$3, 4), MONTH("1 " &amp; AQ$6 &amp; " " &amp; LEFT($AV$3, 4)) + 1, 0 ), 'Raw Data'!$AL:$AL,"&gt;" &amp;DATE(LEFT($AV$3, 4), MONTH("1 " &amp; AQ$6 &amp; " " &amp; LEFT($AV$3, 4)), 0 ), 'Raw Data'!$O:$O,""&amp;'Raw Data'!$B$1,'Raw Data'!$D:$D,"&lt;&gt;*ithdr*",'Raw Data'!$D:$D,"&lt;&gt;*ancel*",'Raw Data'!$P:$P,"--")
+
COUNTIFS('Raw Data'!$AL:$AL,"&lt;=" &amp;DATE(LEFT($AV$3, 4), MONTH("1 " &amp; AQ$6 &amp; " " &amp; LEFT($AV$3, 4)) + 1, 0 ), 'Raw Data'!$AL:$AL,"&gt;" &amp;DATE(LEFT($AV$3, 4), MONTH("1 " &amp; AQ$6 &amp; " " &amp; LEFT($AV$3, 4)), 0 ), 'Raw Data'!$P:$P,""&amp;'Raw Data'!$B$1,'Raw Data'!$D:$D,"&lt;&gt;*ithdr*",'Raw Data'!$D:$D,"&lt;&gt;*ancel*")</f>
        <v>0</v>
      </c>
      <c r="AR65" s="40"/>
      <c r="AS65" s="40"/>
      <c r="AT65" s="52"/>
      <c r="AU65" s="123">
        <f>COUNTIFS('Raw Data'!$AL:$AL,"&lt;=" &amp;DATE(MID($AV$3, 15, 4), MONTH("1 " &amp; AU$6 &amp; " " &amp; MID($AV$3, 15, 4)) + 1, 0 ), 'Raw Data'!$AL:$AL,"&gt;" &amp;DATE(MID($AV$3, 15, 4), MONTH("1 " &amp; AU$6 &amp; " " &amp; MID($AV$3, 15, 4)), 0 ), 'Raw Data'!$O:$O,""&amp;'Raw Data'!$B$1,'Raw Data'!$D:$D,"&lt;&gt;*ithdr*",'Raw Data'!$D:$D,"&lt;&gt;*ancel*",'Raw Data'!$P:$P,"--")
+
COUNTIFS('Raw Data'!$AL:$AL,"&lt;=" &amp;DATE(MID($AV$3, 15, 4), MONTH("1 " &amp; AU$6 &amp; " " &amp; MID($AV$3, 15, 4)) + 1, 0 ), 'Raw Data'!$AL:$AL,"&gt;" &amp;DATE(MID($AV$3, 15, 4), MONTH("1 " &amp; AU$6 &amp; " " &amp; MID($AV$3, 15, 4)), 0 ), 'Raw Data'!$P:$P,""&amp;'Raw Data'!$B$1,'Raw Data'!$D:$D,"&lt;&gt;*ithdr*",'Raw Data'!$D:$D,"&lt;&gt;*ancel*")</f>
        <v>0</v>
      </c>
      <c r="AV65" s="40"/>
      <c r="AW65" s="40"/>
      <c r="AX65" s="52"/>
      <c r="AY65" s="123">
        <f>COUNTIFS('Raw Data'!$AL:$AL,"&lt;=" &amp;DATE(MID($AV$3, 15, 4), MONTH("1 " &amp; AY$6 &amp; " " &amp; MID($AV$3, 15, 4)) + 1, 0 ), 'Raw Data'!$AL:$AL,"&gt;" &amp;DATE(MID($AV$3, 15, 4), MONTH("1 " &amp; AY$6 &amp; " " &amp; MID($AV$3, 15, 4)), 0 ), 'Raw Data'!$O:$O,""&amp;'Raw Data'!$B$1,'Raw Data'!$D:$D,"&lt;&gt;*ithdr*",'Raw Data'!$D:$D,"&lt;&gt;*ancel*",'Raw Data'!$P:$P,"--")
+
COUNTIFS('Raw Data'!$AL:$AL,"&lt;=" &amp;DATE(MID($AV$3, 15, 4), MONTH("1 " &amp; AY$6 &amp; " " &amp; MID($AV$3, 15, 4)) + 1, 0 ), 'Raw Data'!$AL:$AL,"&gt;" &amp;DATE(MID($AV$3, 15, 4), MONTH("1 " &amp; AY$6 &amp; " " &amp; MID($AV$3, 15, 4)), 0 ), 'Raw Data'!$P:$P,""&amp;'Raw Data'!$B$1,'Raw Data'!$D:$D,"&lt;&gt;*ithdr*",'Raw Data'!$D:$D,"&lt;&gt;*ancel*")</f>
        <v>0</v>
      </c>
      <c r="AZ65" s="40"/>
      <c r="BA65" s="40"/>
      <c r="BB65" s="52"/>
      <c r="BC65" s="123">
        <f>COUNTIFS('Raw Data'!$AL:$AL,"&lt;=" &amp;DATE(MID($AV$3, 15, 4), MONTH("1 " &amp; BC$6 &amp; " " &amp; MID($AV$3, 15, 4)) + 1, 0 ), 'Raw Data'!$AL:$AL,"&gt;" &amp;DATE(MID($AV$3, 15, 4), MONTH("1 " &amp; BC$6 &amp; " " &amp; MID($AV$3, 15, 4)), 0 ), 'Raw Data'!$O:$O,""&amp;'Raw Data'!$B$1,'Raw Data'!$D:$D,"&lt;&gt;*ithdr*",'Raw Data'!$D:$D,"&lt;&gt;*ancel*",'Raw Data'!$P:$P,"--")
+
COUNTIFS('Raw Data'!$AL:$AL,"&lt;=" &amp;DATE(MID($AV$3, 15, 4), MONTH("1 " &amp; BC$6 &amp; " " &amp; MID($AV$3, 15, 4)) + 1, 0 ), 'Raw Data'!$AL:$AL,"&gt;" &amp;DATE(MID($AV$3, 15, 4), MONTH("1 " &amp; BC$6 &amp; " " &amp; MID($AV$3, 15, 4)), 0 ), 'Raw Data'!$P:$P,""&amp;'Raw Data'!$B$1,'Raw Data'!$D:$D,"&lt;&gt;*ithdr*",'Raw Data'!$D:$D,"&lt;&gt;*ancel*")</f>
        <v>0</v>
      </c>
      <c r="BD65" s="40"/>
      <c r="BE65" s="40"/>
      <c r="BF65" s="45"/>
    </row>
    <row r="66" ht="12.75" customHeight="1">
      <c r="A66" s="47" t="s">
        <v>767</v>
      </c>
      <c r="B66" s="40"/>
      <c r="C66" s="40"/>
      <c r="D66" s="40"/>
      <c r="E66" s="40"/>
      <c r="F66" s="40"/>
      <c r="G66" s="40"/>
      <c r="H66" s="40"/>
      <c r="I66" s="40"/>
      <c r="J66" s="52"/>
      <c r="K66" s="125">
        <f>COUNTIFS('Raw Data'!$AL:$AL,"&lt;=" &amp;DATE(LEFT($AV$3, 4), MONTH("1 " &amp; K$6 &amp; " " &amp; LEFT($AV$3, 4)) + 1, 0 ), 'Raw Data'!$AL:$AL,"&gt;" &amp;DATE(LEFT($AV$3, 4), MONTH("1 " &amp; K$6 &amp; " " &amp; LEFT($AV$3, 4)), 0 ),  'Raw Data'!$D:$D,"*ause*", 'Raw Data'!$O:$O,""&amp;'Raw Data'!$B$1,'Raw Data'!$D:$D,"&lt;&gt;*ithdr*",'Raw Data'!$D:$D,"&lt;&gt;*ancel*",'Raw Data'!$P:$P,"--")
+
COUNTIFS('Raw Data'!$AL:$AL,"&lt;=" &amp;DATE(LEFT($AV$3, 4), MONTH("1 " &amp; K$6 &amp; " " &amp; LEFT($AV$3, 4)) + 1, 0 ), 'Raw Data'!$AL:$AL,"&gt;" &amp;DATE(LEFT($AV$3, 4), MONTH("1 " &amp; K$6 &amp; " " &amp; LEFT($AV$3, 4)), 0 ),  'Raw Data'!$D:$D,"*aiting on clien*", 'Raw Data'!$O:$O,""&amp;'Raw Data'!$B$1,'Raw Data'!$D:$D,"&lt;&gt;*ithdr*",'Raw Data'!$D:$D,"&lt;&gt;*ancel*",'Raw Data'!$P:$P,"--")
+
COUNTIFS('Raw Data'!$AL:$AL,"&lt;=" &amp;DATE(LEFT($AV$3, 4), MONTH("1 " &amp; K$6 &amp; " " &amp; LEFT($AV$3, 4)) + 1, 0 ), 'Raw Data'!$AL:$AL,"&gt;" &amp;DATE(LEFT($AV$3, 4), MONTH("1 " &amp; K$6 &amp; " " &amp; LEFT($AV$3, 4)), 0 ),  'Raw Data'!$D:$D,"*ause*", 'Raw Data'!$P:$P,""&amp;'Raw Data'!$B$1,'Raw Data'!$D:$D,"&lt;&gt;*ithdr*",'Raw Data'!$D:$D,"&lt;&gt;*ancel*")
+
COUNTIFS('Raw Data'!$AL:$AL,"&lt;=" &amp;DATE(LEFT($AV$3, 4), MONTH("1 " &amp; K$6 &amp; " " &amp; LEFT($AV$3, 4)) + 1, 0 ), 'Raw Data'!$AL:$AL,"&gt;" &amp;DATE(LEFT($AV$3, 4), MONTH("1 " &amp; K$6 &amp; " " &amp; LEFT($AV$3, 4)), 0 ),  'Raw Data'!$D:$D,"*aiting on clien*", 'Raw Data'!$P:$P,""&amp;'Raw Data'!$B$1,'Raw Data'!$D:$D,"&lt;&gt;*ithdr*",'Raw Data'!$D:$D,"&lt;&gt;*ancel*")</f>
        <v>0</v>
      </c>
      <c r="L66" s="40"/>
      <c r="M66" s="40"/>
      <c r="N66" s="52"/>
      <c r="O66" s="125">
        <f>COUNTIFS('Raw Data'!$AL:$AL,"&lt;=" &amp;DATE(LEFT($AV$3, 4), MONTH("1 " &amp; O$6 &amp; " " &amp; LEFT($AV$3, 4)) + 1, 0 ), 'Raw Data'!$AL:$AL,"&gt;" &amp;DATE(LEFT($AV$3, 4), MONTH("1 " &amp; O$6 &amp; " " &amp; LEFT($AV$3, 4)), 0 ),  'Raw Data'!$D:$D,"*ause*", 'Raw Data'!$O:$O,""&amp;'Raw Data'!$B$1,'Raw Data'!$D:$D,"&lt;&gt;*ithdr*",'Raw Data'!$D:$D,"&lt;&gt;*ancel*",'Raw Data'!$P:$P,"--")
+
COUNTIFS('Raw Data'!$AL:$AL,"&lt;=" &amp;DATE(LEFT($AV$3, 4), MONTH("1 " &amp; O$6 &amp; " " &amp; LEFT($AV$3, 4)) + 1, 0 ), 'Raw Data'!$AL:$AL,"&gt;" &amp;DATE(LEFT($AV$3, 4), MONTH("1 " &amp; O$6 &amp; " " &amp; LEFT($AV$3, 4)), 0 ),  'Raw Data'!$D:$D,"*aiting on clien*", 'Raw Data'!$O:$O,""&amp;'Raw Data'!$B$1,'Raw Data'!$D:$D,"&lt;&gt;*ithdr*",'Raw Data'!$D:$D,"&lt;&gt;*ancel*",'Raw Data'!$P:$P,"--")
+
COUNTIFS('Raw Data'!$AL:$AL,"&lt;=" &amp;DATE(LEFT($AV$3, 4), MONTH("1 " &amp; O$6 &amp; " " &amp; LEFT($AV$3, 4)) + 1, 0 ), 'Raw Data'!$AL:$AL,"&gt;" &amp;DATE(LEFT($AV$3, 4), MONTH("1 " &amp; O$6 &amp; " " &amp; LEFT($AV$3, 4)), 0 ),  'Raw Data'!$D:$D,"*ause*", 'Raw Data'!$P:$P,""&amp;'Raw Data'!$B$1,'Raw Data'!$D:$D,"&lt;&gt;*ithdr*",'Raw Data'!$D:$D,"&lt;&gt;*ancel*")
+
COUNTIFS('Raw Data'!$AL:$AL,"&lt;=" &amp;DATE(LEFT($AV$3, 4), MONTH("1 " &amp; O$6 &amp; " " &amp; LEFT($AV$3, 4)) + 1, 0 ), 'Raw Data'!$AL:$AL,"&gt;" &amp;DATE(LEFT($AV$3, 4), MONTH("1 " &amp; O$6 &amp; " " &amp; LEFT($AV$3, 4)), 0 ),  'Raw Data'!$D:$D,"*aiting on clien*", 'Raw Data'!$P:$P,""&amp;'Raw Data'!$B$1,'Raw Data'!$D:$D,"&lt;&gt;*ithdr*",'Raw Data'!$D:$D,"&lt;&gt;*ancel*")</f>
        <v>0</v>
      </c>
      <c r="P66" s="40"/>
      <c r="Q66" s="40"/>
      <c r="R66" s="52"/>
      <c r="S66" s="125">
        <f>COUNTIFS('Raw Data'!$AL:$AL,"&lt;=" &amp;DATE(LEFT($AV$3, 4), MONTH("1 " &amp; S$6 &amp; " " &amp; LEFT($AV$3, 4)) + 1, 0 ), 'Raw Data'!$AL:$AL,"&gt;" &amp;DATE(LEFT($AV$3, 4), MONTH("1 " &amp; S$6 &amp; " " &amp; LEFT($AV$3, 4)), 0 ),  'Raw Data'!$D:$D,"*ause*", 'Raw Data'!$O:$O,""&amp;'Raw Data'!$B$1,'Raw Data'!$D:$D,"&lt;&gt;*ithdr*",'Raw Data'!$D:$D,"&lt;&gt;*ancel*",'Raw Data'!$P:$P,"--")
+
COUNTIFS('Raw Data'!$AL:$AL,"&lt;=" &amp;DATE(LEFT($AV$3, 4), MONTH("1 " &amp; S$6 &amp; " " &amp; LEFT($AV$3, 4)) + 1, 0 ), 'Raw Data'!$AL:$AL,"&gt;" &amp;DATE(LEFT($AV$3, 4), MONTH("1 " &amp; S$6 &amp; " " &amp; LEFT($AV$3, 4)), 0 ),  'Raw Data'!$D:$D,"*aiting on clien*", 'Raw Data'!$O:$O,""&amp;'Raw Data'!$B$1,'Raw Data'!$D:$D,"&lt;&gt;*ithdr*",'Raw Data'!$D:$D,"&lt;&gt;*ancel*",'Raw Data'!$P:$P,"--")
+
COUNTIFS('Raw Data'!$AL:$AL,"&lt;=" &amp;DATE(LEFT($AV$3, 4), MONTH("1 " &amp; S$6 &amp; " " &amp; LEFT($AV$3, 4)) + 1, 0 ), 'Raw Data'!$AL:$AL,"&gt;" &amp;DATE(LEFT($AV$3, 4), MONTH("1 " &amp; S$6 &amp; " " &amp; LEFT($AV$3, 4)), 0 ),  'Raw Data'!$D:$D,"*ause*", 'Raw Data'!$P:$P,""&amp;'Raw Data'!$B$1,'Raw Data'!$D:$D,"&lt;&gt;*ithdr*",'Raw Data'!$D:$D,"&lt;&gt;*ancel*")
+
COUNTIFS('Raw Data'!$AL:$AL,"&lt;=" &amp;DATE(LEFT($AV$3, 4), MONTH("1 " &amp; S$6 &amp; " " &amp; LEFT($AV$3, 4)) + 1, 0 ), 'Raw Data'!$AL:$AL,"&gt;" &amp;DATE(LEFT($AV$3, 4), MONTH("1 " &amp; S$6 &amp; " " &amp; LEFT($AV$3, 4)), 0 ),  'Raw Data'!$D:$D,"*aiting on clien*", 'Raw Data'!$P:$P,""&amp;'Raw Data'!$B$1,'Raw Data'!$D:$D,"&lt;&gt;*ithdr*",'Raw Data'!$D:$D,"&lt;&gt;*ancel*")</f>
        <v>0</v>
      </c>
      <c r="T66" s="40"/>
      <c r="U66" s="40"/>
      <c r="V66" s="52"/>
      <c r="W66" s="125">
        <f>COUNTIFS('Raw Data'!$AL:$AL,"&lt;=" &amp;DATE(LEFT($AV$3, 4), MONTH("1 " &amp; W$6 &amp; " " &amp; LEFT($AV$3, 4)) + 1, 0 ), 'Raw Data'!$AL:$AL,"&gt;" &amp;DATE(LEFT($AV$3, 4), MONTH("1 " &amp; W$6 &amp; " " &amp; LEFT($AV$3, 4)), 0 ),  'Raw Data'!$D:$D,"*ause*", 'Raw Data'!$O:$O,""&amp;'Raw Data'!$B$1,'Raw Data'!$D:$D,"&lt;&gt;*ithdr*",'Raw Data'!$D:$D,"&lt;&gt;*ancel*",'Raw Data'!$P:$P,"--")
+
COUNTIFS('Raw Data'!$AL:$AL,"&lt;=" &amp;DATE(LEFT($AV$3, 4), MONTH("1 " &amp; W$6 &amp; " " &amp; LEFT($AV$3, 4)) + 1, 0 ), 'Raw Data'!$AL:$AL,"&gt;" &amp;DATE(LEFT($AV$3, 4), MONTH("1 " &amp; W$6 &amp; " " &amp; LEFT($AV$3, 4)), 0 ),  'Raw Data'!$D:$D,"*aiting on clien*", 'Raw Data'!$O:$O,""&amp;'Raw Data'!$B$1,'Raw Data'!$D:$D,"&lt;&gt;*ithdr*",'Raw Data'!$D:$D,"&lt;&gt;*ancel*",'Raw Data'!$P:$P,"--")
+
COUNTIFS('Raw Data'!$AL:$AL,"&lt;=" &amp;DATE(LEFT($AV$3, 4), MONTH("1 " &amp; W$6 &amp; " " &amp; LEFT($AV$3, 4)) + 1, 0 ), 'Raw Data'!$AL:$AL,"&gt;" &amp;DATE(LEFT($AV$3, 4), MONTH("1 " &amp; W$6 &amp; " " &amp; LEFT($AV$3, 4)), 0 ),  'Raw Data'!$D:$D,"*ause*", 'Raw Data'!$P:$P,""&amp;'Raw Data'!$B$1,'Raw Data'!$D:$D,"&lt;&gt;*ithdr*",'Raw Data'!$D:$D,"&lt;&gt;*ancel*")
+
COUNTIFS('Raw Data'!$AL:$AL,"&lt;=" &amp;DATE(LEFT($AV$3, 4), MONTH("1 " &amp; W$6 &amp; " " &amp; LEFT($AV$3, 4)) + 1, 0 ), 'Raw Data'!$AL:$AL,"&gt;" &amp;DATE(LEFT($AV$3, 4), MONTH("1 " &amp; W$6 &amp; " " &amp; LEFT($AV$3, 4)), 0 ),  'Raw Data'!$D:$D,"*aiting on clien*", 'Raw Data'!$P:$P,""&amp;'Raw Data'!$B$1,'Raw Data'!$D:$D,"&lt;&gt;*ithdr*",'Raw Data'!$D:$D,"&lt;&gt;*ancel*")</f>
        <v>0</v>
      </c>
      <c r="X66" s="40"/>
      <c r="Y66" s="40"/>
      <c r="Z66" s="52"/>
      <c r="AA66" s="125">
        <f>COUNTIFS('Raw Data'!$AL:$AL,"&lt;=" &amp;DATE(LEFT($AV$3, 4), MONTH("1 " &amp; AA$6 &amp; " " &amp; LEFT($AV$3, 4)) + 1, 0 ), 'Raw Data'!$AL:$AL,"&gt;" &amp;DATE(LEFT($AV$3, 4), MONTH("1 " &amp; AA$6 &amp; " " &amp; LEFT($AV$3, 4)), 0 ),  'Raw Data'!$D:$D,"*ause*", 'Raw Data'!$O:$O,""&amp;'Raw Data'!$B$1,'Raw Data'!$D:$D,"&lt;&gt;*ithdr*",'Raw Data'!$D:$D,"&lt;&gt;*ancel*",'Raw Data'!$P:$P,"--")
+
COUNTIFS('Raw Data'!$AL:$AL,"&lt;=" &amp;DATE(LEFT($AV$3, 4), MONTH("1 " &amp; AA$6 &amp; " " &amp; LEFT($AV$3, 4)) + 1, 0 ), 'Raw Data'!$AL:$AL,"&gt;" &amp;DATE(LEFT($AV$3, 4), MONTH("1 " &amp; AA$6 &amp; " " &amp; LEFT($AV$3, 4)), 0 ),  'Raw Data'!$D:$D,"*aiting on clien*", 'Raw Data'!$O:$O,""&amp;'Raw Data'!$B$1,'Raw Data'!$D:$D,"&lt;&gt;*ithdr*",'Raw Data'!$D:$D,"&lt;&gt;*ancel*",'Raw Data'!$P:$P,"--")
+
COUNTIFS('Raw Data'!$AL:$AL,"&lt;=" &amp;DATE(LEFT($AV$3, 4), MONTH("1 " &amp; AA$6 &amp; " " &amp; LEFT($AV$3, 4)) + 1, 0 ), 'Raw Data'!$AL:$AL,"&gt;" &amp;DATE(LEFT($AV$3, 4), MONTH("1 " &amp; AA$6 &amp; " " &amp; LEFT($AV$3, 4)), 0 ),  'Raw Data'!$D:$D,"*ause*", 'Raw Data'!$P:$P,""&amp;'Raw Data'!$B$1,'Raw Data'!$D:$D,"&lt;&gt;*ithdr*",'Raw Data'!$D:$D,"&lt;&gt;*ancel*")
+
COUNTIFS('Raw Data'!$AL:$AL,"&lt;=" &amp;DATE(LEFT($AV$3, 4), MONTH("1 " &amp; AA$6 &amp; " " &amp; LEFT($AV$3, 4)) + 1, 0 ), 'Raw Data'!$AL:$AL,"&gt;" &amp;DATE(LEFT($AV$3, 4), MONTH("1 " &amp; AA$6 &amp; " " &amp; LEFT($AV$3, 4)), 0 ),  'Raw Data'!$D:$D,"*aiting on clien*", 'Raw Data'!$P:$P,""&amp;'Raw Data'!$B$1,'Raw Data'!$D:$D,"&lt;&gt;*ithdr*",'Raw Data'!$D:$D,"&lt;&gt;*ancel*")</f>
        <v>0</v>
      </c>
      <c r="AB66" s="40"/>
      <c r="AC66" s="40"/>
      <c r="AD66" s="52"/>
      <c r="AE66" s="125">
        <f>COUNTIFS('Raw Data'!$AL:$AL,"&lt;=" &amp;DATE(LEFT($AV$3, 4), MONTH("1 " &amp; AE$6 &amp; " " &amp; LEFT($AV$3, 4)) + 1, 0 ), 'Raw Data'!$AL:$AL,"&gt;" &amp;DATE(LEFT($AV$3, 4), MONTH("1 " &amp; AE$6 &amp; " " &amp; LEFT($AV$3, 4)), 0 ),  'Raw Data'!$D:$D,"*ause*", 'Raw Data'!$O:$O,""&amp;'Raw Data'!$B$1,'Raw Data'!$D:$D,"&lt;&gt;*ithdr*",'Raw Data'!$D:$D,"&lt;&gt;*ancel*",'Raw Data'!$P:$P,"--")
+
COUNTIFS('Raw Data'!$AL:$AL,"&lt;=" &amp;DATE(LEFT($AV$3, 4), MONTH("1 " &amp; AE$6 &amp; " " &amp; LEFT($AV$3, 4)) + 1, 0 ), 'Raw Data'!$AL:$AL,"&gt;" &amp;DATE(LEFT($AV$3, 4), MONTH("1 " &amp; AE$6 &amp; " " &amp; LEFT($AV$3, 4)), 0 ),  'Raw Data'!$D:$D,"*aiting on clien*", 'Raw Data'!$O:$O,""&amp;'Raw Data'!$B$1,'Raw Data'!$D:$D,"&lt;&gt;*ithdr*",'Raw Data'!$D:$D,"&lt;&gt;*ancel*",'Raw Data'!$P:$P,"--")
+
COUNTIFS('Raw Data'!$AL:$AL,"&lt;=" &amp;DATE(LEFT($AV$3, 4), MONTH("1 " &amp; AE$6 &amp; " " &amp; LEFT($AV$3, 4)) + 1, 0 ), 'Raw Data'!$AL:$AL,"&gt;" &amp;DATE(LEFT($AV$3, 4), MONTH("1 " &amp; AE$6 &amp; " " &amp; LEFT($AV$3, 4)), 0 ),  'Raw Data'!$D:$D,"*ause*", 'Raw Data'!$P:$P,""&amp;'Raw Data'!$B$1,'Raw Data'!$D:$D,"&lt;&gt;*ithdr*",'Raw Data'!$D:$D,"&lt;&gt;*ancel*")
+
COUNTIFS('Raw Data'!$AL:$AL,"&lt;=" &amp;DATE(LEFT($AV$3, 4), MONTH("1 " &amp; AE$6 &amp; " " &amp; LEFT($AV$3, 4)) + 1, 0 ), 'Raw Data'!$AL:$AL,"&gt;" &amp;DATE(LEFT($AV$3, 4), MONTH("1 " &amp; AE$6 &amp; " " &amp; LEFT($AV$3, 4)), 0 ),  'Raw Data'!$D:$D,"*aiting on clien*", 'Raw Data'!$P:$P,""&amp;'Raw Data'!$B$1,'Raw Data'!$D:$D,"&lt;&gt;*ithdr*",'Raw Data'!$D:$D,"&lt;&gt;*ancel*")</f>
        <v>0</v>
      </c>
      <c r="AF66" s="40"/>
      <c r="AG66" s="40"/>
      <c r="AH66" s="52"/>
      <c r="AI66" s="125">
        <f>COUNTIFS('Raw Data'!$AL:$AL,"&lt;=" &amp;DATE(LEFT($AV$3, 4), MONTH("1 " &amp; AI$6 &amp; " " &amp; LEFT($AV$3, 4)) + 1, 0 ), 'Raw Data'!$AL:$AL,"&gt;" &amp;DATE(LEFT($AV$3, 4), MONTH("1 " &amp; AI$6 &amp; " " &amp; LEFT($AV$3, 4)), 0 ),  'Raw Data'!$D:$D,"*ause*", 'Raw Data'!$O:$O,""&amp;'Raw Data'!$B$1,'Raw Data'!$D:$D,"&lt;&gt;*ithdr*",'Raw Data'!$D:$D,"&lt;&gt;*ancel*",'Raw Data'!$P:$P,"--")
+
COUNTIFS('Raw Data'!$AL:$AL,"&lt;=" &amp;DATE(LEFT($AV$3, 4), MONTH("1 " &amp; AI$6 &amp; " " &amp; LEFT($AV$3, 4)) + 1, 0 ), 'Raw Data'!$AL:$AL,"&gt;" &amp;DATE(LEFT($AV$3, 4), MONTH("1 " &amp; AI$6 &amp; " " &amp; LEFT($AV$3, 4)), 0 ),  'Raw Data'!$D:$D,"*aiting on clien*", 'Raw Data'!$O:$O,""&amp;'Raw Data'!$B$1,'Raw Data'!$D:$D,"&lt;&gt;*ithdr*",'Raw Data'!$D:$D,"&lt;&gt;*ancel*",'Raw Data'!$P:$P,"--")
+
COUNTIFS('Raw Data'!$AL:$AL,"&lt;=" &amp;DATE(LEFT($AV$3, 4), MONTH("1 " &amp; AI$6 &amp; " " &amp; LEFT($AV$3, 4)) + 1, 0 ), 'Raw Data'!$AL:$AL,"&gt;" &amp;DATE(LEFT($AV$3, 4), MONTH("1 " &amp; AI$6 &amp; " " &amp; LEFT($AV$3, 4)), 0 ),  'Raw Data'!$D:$D,"*ause*", 'Raw Data'!$P:$P,""&amp;'Raw Data'!$B$1,'Raw Data'!$D:$D,"&lt;&gt;*ithdr*",'Raw Data'!$D:$D,"&lt;&gt;*ancel*")
+
COUNTIFS('Raw Data'!$AL:$AL,"&lt;=" &amp;DATE(LEFT($AV$3, 4), MONTH("1 " &amp; AI$6 &amp; " " &amp; LEFT($AV$3, 4)) + 1, 0 ), 'Raw Data'!$AL:$AL,"&gt;" &amp;DATE(LEFT($AV$3, 4), MONTH("1 " &amp; AI$6 &amp; " " &amp; LEFT($AV$3, 4)), 0 ),  'Raw Data'!$D:$D,"*aiting on clien*", 'Raw Data'!$P:$P,""&amp;'Raw Data'!$B$1,'Raw Data'!$D:$D,"&lt;&gt;*ithdr*",'Raw Data'!$D:$D,"&lt;&gt;*ancel*")</f>
        <v>0</v>
      </c>
      <c r="AJ66" s="40"/>
      <c r="AK66" s="40"/>
      <c r="AL66" s="52"/>
      <c r="AM66" s="125">
        <f>COUNTIFS('Raw Data'!$AL:$AL,"&lt;=" &amp;DATE(LEFT($AV$3, 4), MONTH("1 " &amp; AM$6 &amp; " " &amp; LEFT($AV$3, 4)) + 1, 0 ), 'Raw Data'!$AL:$AL,"&gt;" &amp;DATE(LEFT($AV$3, 4), MONTH("1 " &amp; AM$6 &amp; " " &amp; LEFT($AV$3, 4)), 0 ),  'Raw Data'!$D:$D,"*ause*", 'Raw Data'!$O:$O,""&amp;'Raw Data'!$B$1,'Raw Data'!$D:$D,"&lt;&gt;*ithdr*",'Raw Data'!$D:$D,"&lt;&gt;*ancel*",'Raw Data'!$P:$P,"--")
+
COUNTIFS('Raw Data'!$AL:$AL,"&lt;=" &amp;DATE(LEFT($AV$3, 4), MONTH("1 " &amp; AM$6 &amp; " " &amp; LEFT($AV$3, 4)) + 1, 0 ), 'Raw Data'!$AL:$AL,"&gt;" &amp;DATE(LEFT($AV$3, 4), MONTH("1 " &amp; AM$6 &amp; " " &amp; LEFT($AV$3, 4)), 0 ),  'Raw Data'!$D:$D,"*aiting on clien*", 'Raw Data'!$O:$O,""&amp;'Raw Data'!$B$1,'Raw Data'!$D:$D,"&lt;&gt;*ithdr*",'Raw Data'!$D:$D,"&lt;&gt;*ancel*",'Raw Data'!$P:$P,"--")
+
COUNTIFS('Raw Data'!$AL:$AL,"&lt;=" &amp;DATE(LEFT($AV$3, 4), MONTH("1 " &amp; AM$6 &amp; " " &amp; LEFT($AV$3, 4)) + 1, 0 ), 'Raw Data'!$AL:$AL,"&gt;" &amp;DATE(LEFT($AV$3, 4), MONTH("1 " &amp; AM$6 &amp; " " &amp; LEFT($AV$3, 4)), 0 ),  'Raw Data'!$D:$D,"*ause*", 'Raw Data'!$P:$P,""&amp;'Raw Data'!$B$1,'Raw Data'!$D:$D,"&lt;&gt;*ithdr*",'Raw Data'!$D:$D,"&lt;&gt;*ancel*")
+
COUNTIFS('Raw Data'!$AL:$AL,"&lt;=" &amp;DATE(LEFT($AV$3, 4), MONTH("1 " &amp; AM$6 &amp; " " &amp; LEFT($AV$3, 4)) + 1, 0 ), 'Raw Data'!$AL:$AL,"&gt;" &amp;DATE(LEFT($AV$3, 4), MONTH("1 " &amp; AM$6 &amp; " " &amp; LEFT($AV$3, 4)), 0 ),  'Raw Data'!$D:$D,"*aiting on clien*", 'Raw Data'!$P:$P,""&amp;'Raw Data'!$B$1,'Raw Data'!$D:$D,"&lt;&gt;*ithdr*",'Raw Data'!$D:$D,"&lt;&gt;*ancel*")</f>
        <v>0</v>
      </c>
      <c r="AN66" s="40"/>
      <c r="AO66" s="40"/>
      <c r="AP66" s="52"/>
      <c r="AQ66" s="125">
        <f>COUNTIFS('Raw Data'!$AL:$AL,"&lt;=" &amp;DATE(LEFT($AV$3, 4), MONTH("1 " &amp; AQ$6 &amp; " " &amp; LEFT($AV$3, 4)) + 1, 0 ), 'Raw Data'!$AL:$AL,"&gt;" &amp;DATE(LEFT($AV$3, 4), MONTH("1 " &amp; AQ$6 &amp; " " &amp; LEFT($AV$3, 4)), 0 ),  'Raw Data'!$D:$D,"*ause*", 'Raw Data'!$O:$O,""&amp;'Raw Data'!$B$1,'Raw Data'!$D:$D,"&lt;&gt;*ithdr*",'Raw Data'!$D:$D,"&lt;&gt;*ancel*",'Raw Data'!$P:$P,"--")
+
COUNTIFS('Raw Data'!$AL:$AL,"&lt;=" &amp;DATE(LEFT($AV$3, 4), MONTH("1 " &amp; AQ$6 &amp; " " &amp; LEFT($AV$3, 4)) + 1, 0 ), 'Raw Data'!$AL:$AL,"&gt;" &amp;DATE(LEFT($AV$3, 4), MONTH("1 " &amp; AQ$6 &amp; " " &amp; LEFT($AV$3, 4)), 0 ),  'Raw Data'!$D:$D,"*aiting on clien*", 'Raw Data'!$O:$O,""&amp;'Raw Data'!$B$1,'Raw Data'!$D:$D,"&lt;&gt;*ithdr*",'Raw Data'!$D:$D,"&lt;&gt;*ancel*",'Raw Data'!$P:$P,"--")
+
COUNTIFS('Raw Data'!$AL:$AL,"&lt;=" &amp;DATE(LEFT($AV$3, 4), MONTH("1 " &amp; AQ$6 &amp; " " &amp; LEFT($AV$3, 4)) + 1, 0 ), 'Raw Data'!$AL:$AL,"&gt;" &amp;DATE(LEFT($AV$3, 4), MONTH("1 " &amp; AQ$6 &amp; " " &amp; LEFT($AV$3, 4)), 0 ),  'Raw Data'!$D:$D,"*ause*", 'Raw Data'!$P:$P,""&amp;'Raw Data'!$B$1,'Raw Data'!$D:$D,"&lt;&gt;*ithdr*",'Raw Data'!$D:$D,"&lt;&gt;*ancel*")
+
COUNTIFS('Raw Data'!$AL:$AL,"&lt;=" &amp;DATE(LEFT($AV$3, 4), MONTH("1 " &amp; AQ$6 &amp; " " &amp; LEFT($AV$3, 4)) + 1, 0 ), 'Raw Data'!$AL:$AL,"&gt;" &amp;DATE(LEFT($AV$3, 4), MONTH("1 " &amp; AQ$6 &amp; " " &amp; LEFT($AV$3, 4)), 0 ),  'Raw Data'!$D:$D,"*aiting on clien*", 'Raw Data'!$P:$P,""&amp;'Raw Data'!$B$1,'Raw Data'!$D:$D,"&lt;&gt;*ithdr*",'Raw Data'!$D:$D,"&lt;&gt;*ancel*")</f>
        <v>0</v>
      </c>
      <c r="AR66" s="40"/>
      <c r="AS66" s="40"/>
      <c r="AT66" s="52"/>
      <c r="AU66" s="125">
        <f>COUNTIFS('Raw Data'!$AL:$AL,"&lt;=" &amp;DATE(MID($AV$3, 15, 4), MONTH("1 " &amp; AU$6 &amp; " " &amp; MID($AV$3, 15, 4)) + 1, 0 ), 'Raw Data'!$AL:$AL,"&gt;" &amp;DATE(MID($AV$3, 15, 4), MONTH("1 " &amp; AU$6 &amp; " " &amp; MID($AV$3, 15, 4)), 0 ),  'Raw Data'!$D:$D,"*ause*", 'Raw Data'!$O:$O,""&amp;'Raw Data'!$B$1,'Raw Data'!$D:$D,"&lt;&gt;*ithdr*",'Raw Data'!$D:$D,"&lt;&gt;*ancel*",'Raw Data'!$P:$P,"--")
+
COUNTIFS('Raw Data'!$AL:$AL,"&lt;=" &amp;DATE(MID($AV$3, 15, 4), MONTH("1 " &amp; AU$6 &amp; " " &amp; MID($AV$3, 15, 4)) + 1, 0 ), 'Raw Data'!$AL:$AL,"&gt;" &amp;DATE(MID($AV$3, 15, 4), MONTH("1 " &amp; AU$6 &amp; " " &amp; MID($AV$3, 15, 4)), 0 ),  'Raw Data'!$D:$D,"*aiting on clien*", 'Raw Data'!$O:$O,""&amp;'Raw Data'!$B$1,'Raw Data'!$D:$D,"&lt;&gt;*ithdr*",'Raw Data'!$D:$D,"&lt;&gt;*ancel*",'Raw Data'!$P:$P,"--")
+
COUNTIFS('Raw Data'!$AL:$AL,"&lt;=" &amp;DATE(MID($AV$3, 15, 4), MONTH("1 " &amp; AU$6 &amp; " " &amp; MID($AV$3, 15, 4)) + 1, 0 ), 'Raw Data'!$AL:$AL,"&gt;" &amp;DATE(MID($AV$3, 15, 4), MONTH("1 " &amp; AU$6 &amp; " " &amp; MID($AV$3, 15, 4)), 0 ),  'Raw Data'!$D:$D,"*ause*", 'Raw Data'!$P:$P,""&amp;'Raw Data'!$B$1,'Raw Data'!$D:$D,"&lt;&gt;*ithdr*",'Raw Data'!$D:$D,"&lt;&gt;*ancel*")
+
COUNTIFS('Raw Data'!$AL:$AL,"&lt;=" &amp;DATE(MID($AV$3, 15, 4), MONTH("1 " &amp; AU$6 &amp; " " &amp; MID($AV$3, 15, 4)) + 1, 0 ), 'Raw Data'!$AL:$AL,"&gt;" &amp;DATE(MID($AV$3, 15, 4), MONTH("1 " &amp; AU$6 &amp; " " &amp; MID($AV$3, 15, 4)), 0 ),  'Raw Data'!$D:$D,"*aiting on clien*", 'Raw Data'!$P:$P,""&amp;'Raw Data'!$B$1,'Raw Data'!$D:$D,"&lt;&gt;*ithdr*",'Raw Data'!$D:$D,"&lt;&gt;*ancel*")</f>
        <v>0</v>
      </c>
      <c r="AV66" s="40"/>
      <c r="AW66" s="40"/>
      <c r="AX66" s="52"/>
      <c r="AY66" s="125">
        <f>COUNTIFS('Raw Data'!$AL:$AL,"&lt;=" &amp;DATE(MID($AV$3, 15, 4), MONTH("1 " &amp; AY$6 &amp; " " &amp; MID($AV$3, 15, 4)) + 1, 0 ), 'Raw Data'!$AL:$AL,"&gt;" &amp;DATE(MID($AV$3, 15, 4), MONTH("1 " &amp; AY$6 &amp; " " &amp; MID($AV$3, 15, 4)), 0 ),  'Raw Data'!$D:$D,"*ause*", 'Raw Data'!$O:$O,""&amp;'Raw Data'!$B$1,'Raw Data'!$D:$D,"&lt;&gt;*ithdr*",'Raw Data'!$D:$D,"&lt;&gt;*ancel*",'Raw Data'!$P:$P,"--")
+
COUNTIFS('Raw Data'!$AL:$AL,"&lt;=" &amp;DATE(MID($AV$3, 15, 4), MONTH("1 " &amp; AY$6 &amp; " " &amp; MID($AV$3, 15, 4)) + 1, 0 ), 'Raw Data'!$AL:$AL,"&gt;" &amp;DATE(MID($AV$3, 15, 4), MONTH("1 " &amp; AY$6 &amp; " " &amp; MID($AV$3, 15, 4)), 0 ),  'Raw Data'!$D:$D,"*aiting on clien*", 'Raw Data'!$O:$O,""&amp;'Raw Data'!$B$1,'Raw Data'!$D:$D,"&lt;&gt;*ithdr*",'Raw Data'!$D:$D,"&lt;&gt;*ancel*",'Raw Data'!$P:$P,"--")
+
COUNTIFS('Raw Data'!$AL:$AL,"&lt;=" &amp;DATE(MID($AV$3, 15, 4), MONTH("1 " &amp; AY$6 &amp; " " &amp; MID($AV$3, 15, 4)) + 1, 0 ), 'Raw Data'!$AL:$AL,"&gt;" &amp;DATE(MID($AV$3, 15, 4), MONTH("1 " &amp; AY$6 &amp; " " &amp; MID($AV$3, 15, 4)), 0 ),  'Raw Data'!$D:$D,"*ause*", 'Raw Data'!$P:$P,""&amp;'Raw Data'!$B$1,'Raw Data'!$D:$D,"&lt;&gt;*ithdr*",'Raw Data'!$D:$D,"&lt;&gt;*ancel*")
+
COUNTIFS('Raw Data'!$AL:$AL,"&lt;=" &amp;DATE(MID($AV$3, 15, 4), MONTH("1 " &amp; AY$6 &amp; " " &amp; MID($AV$3, 15, 4)) + 1, 0 ), 'Raw Data'!$AL:$AL,"&gt;" &amp;DATE(MID($AV$3, 15, 4), MONTH("1 " &amp; AY$6 &amp; " " &amp; MID($AV$3, 15, 4)), 0 ),  'Raw Data'!$D:$D,"*aiting on clien*", 'Raw Data'!$P:$P,""&amp;'Raw Data'!$B$1,'Raw Data'!$D:$D,"&lt;&gt;*ithdr*",'Raw Data'!$D:$D,"&lt;&gt;*ancel*")</f>
        <v>0</v>
      </c>
      <c r="AZ66" s="40"/>
      <c r="BA66" s="40"/>
      <c r="BB66" s="52"/>
      <c r="BC66" s="125">
        <f>COUNTIFS('Raw Data'!$AL:$AL,"&lt;=" &amp;DATE(MID($AV$3, 15, 4), MONTH("1 " &amp; BC$6 &amp; " " &amp; MID($AV$3, 15, 4)) + 1, 0 ), 'Raw Data'!$AL:$AL,"&gt;" &amp;DATE(MID($AV$3, 15, 4), MONTH("1 " &amp; BC$6 &amp; " " &amp; MID($AV$3, 15, 4)), 0 ),  'Raw Data'!$D:$D,"*ause*", 'Raw Data'!$O:$O,""&amp;'Raw Data'!$B$1,'Raw Data'!$D:$D,"&lt;&gt;*ithdr*",'Raw Data'!$D:$D,"&lt;&gt;*ancel*",'Raw Data'!$P:$P,"--")
+
COUNTIFS('Raw Data'!$AL:$AL,"&lt;=" &amp;DATE(MID($AV$3, 15, 4), MONTH("1 " &amp; BC$6 &amp; " " &amp; MID($AV$3, 15, 4)) + 1, 0 ), 'Raw Data'!$AL:$AL,"&gt;" &amp;DATE(MID($AV$3, 15, 4), MONTH("1 " &amp; BC$6 &amp; " " &amp; MID($AV$3, 15, 4)), 0 ),  'Raw Data'!$D:$D,"*aiting on clien*", 'Raw Data'!$O:$O,""&amp;'Raw Data'!$B$1,'Raw Data'!$D:$D,"&lt;&gt;*ithdr*",'Raw Data'!$D:$D,"&lt;&gt;*ancel*",'Raw Data'!$P:$P,"--")
+
COUNTIFS('Raw Data'!$AL:$AL,"&lt;=" &amp;DATE(MID($AV$3, 15, 4), MONTH("1 " &amp; BC$6 &amp; " " &amp; MID($AV$3, 15, 4)) + 1, 0 ), 'Raw Data'!$AL:$AL,"&gt;" &amp;DATE(MID($AV$3, 15, 4), MONTH("1 " &amp; BC$6 &amp; " " &amp; MID($AV$3, 15, 4)), 0 ),  'Raw Data'!$D:$D,"*ause*", 'Raw Data'!$P:$P,""&amp;'Raw Data'!$B$1,'Raw Data'!$D:$D,"&lt;&gt;*ithdr*",'Raw Data'!$D:$D,"&lt;&gt;*ancel*")
+
COUNTIFS('Raw Data'!$AL:$AL,"&lt;=" &amp;DATE(MID($AV$3, 15, 4), MONTH("1 " &amp; BC$6 &amp; " " &amp; MID($AV$3, 15, 4)) + 1, 0 ), 'Raw Data'!$AL:$AL,"&gt;" &amp;DATE(MID($AV$3, 15, 4), MONTH("1 " &amp; BC$6 &amp; " " &amp; MID($AV$3, 15, 4)), 0 ),  'Raw Data'!$D:$D,"*aiting on clien*", 'Raw Data'!$P:$P,""&amp;'Raw Data'!$B$1,'Raw Data'!$D:$D,"&lt;&gt;*ithdr*",'Raw Data'!$D:$D,"&lt;&gt;*ancel*")</f>
        <v>0</v>
      </c>
      <c r="BD66" s="40"/>
      <c r="BE66" s="40"/>
      <c r="BF66" s="45"/>
    </row>
    <row r="67" ht="12.75" customHeight="1">
      <c r="A67" s="110" t="s">
        <v>768</v>
      </c>
      <c r="B67" s="40"/>
      <c r="C67" s="40"/>
      <c r="D67" s="40"/>
      <c r="E67" s="40"/>
      <c r="F67" s="40"/>
      <c r="G67" s="40"/>
      <c r="H67" s="40"/>
      <c r="I67" s="40"/>
      <c r="J67" s="52"/>
      <c r="K67" s="122">
        <f>COUNTIFS('Raw Data'!$AL:$AL,"&lt;=" &amp;DATE(LEFT($AV$3, 4), MONTH("1 " &amp; K$6 &amp; " " &amp; LEFT($AV$3, 4)) + 1, 0 ), 'Raw Data'!$AL:$AL,"&gt;" &amp;DATE(LEFT($AV$3, 4), MONTH("1 " &amp; K$6 &amp; " " &amp; LEFT($AV$3, 4)), 0 ),  'Raw Data'!$D:$D,"*ause*",  'Raw Data'!$H:$H,"Ear*", 'Raw Data'!$O:$O,""&amp;'Raw Data'!$B$1,'Raw Data'!$D:$D,"&lt;&gt;*ithdr*",'Raw Data'!$D:$D,"&lt;&gt;*ancel*",'Raw Data'!$P:$P,"--")
+
COUNTIFS('Raw Data'!$AL:$AL,"&lt;=" &amp;DATE(LEFT($AV$3, 4), MONTH("1 " &amp; K$6 &amp; " " &amp; LEFT($AV$3, 4)) + 1, 0 ), 'Raw Data'!$AL:$AL,"&gt;" &amp;DATE(LEFT($AV$3, 4), MONTH("1 " &amp; K$6 &amp; " " &amp; LEFT($AV$3, 4)), 0 ),  'Raw Data'!$D:$D,"*aiting on clien*",  'Raw Data'!$H:$H,"Ear*", 'Raw Data'!$O:$O,""&amp;'Raw Data'!$B$1,'Raw Data'!$D:$D,"&lt;&gt;*ithdr*",'Raw Data'!$D:$D,"&lt;&gt;*ancel*",'Raw Data'!$P:$P,"--")
+
COUNTIFS('Raw Data'!$AL:$AL,"&lt;=" &amp;DATE(LEFT($AV$3, 4), MONTH("1 " &amp; K$6 &amp; " " &amp; LEFT($AV$3, 4)) + 1, 0 ), 'Raw Data'!$AL:$AL,"&gt;" &amp;DATE(LEFT($AV$3, 4), MONTH("1 " &amp; K$6 &amp; " " &amp; LEFT($AV$3, 4)), 0 ),  'Raw Data'!$D:$D,"*ause*",  'Raw Data'!$H:$H,"Ear*", 'Raw Data'!$P:$P,""&amp;'Raw Data'!$B$1,'Raw Data'!$D:$D,"&lt;&gt;*ithdr*",'Raw Data'!$D:$D,"&lt;&gt;*ancel*")
+
COUNTIFS('Raw Data'!$AL:$AL,"&lt;=" &amp;DATE(LEFT($AV$3, 4), MONTH("1 " &amp; K$6 &amp; " " &amp; LEFT($AV$3, 4)) + 1, 0 ), 'Raw Data'!$AL:$AL,"&gt;" &amp;DATE(LEFT($AV$3, 4), MONTH("1 " &amp; K$6 &amp; " " &amp; LEFT($AV$3, 4)), 0 ),  'Raw Data'!$D:$D,"*aiting on clien*",  'Raw Data'!$H:$H,"Ear*", 'Raw Data'!$P:$P,""&amp;'Raw Data'!$B$1,'Raw Data'!$D:$D,"&lt;&gt;*ithdr*",'Raw Data'!$D:$D,"&lt;&gt;*ancel*")</f>
        <v>0</v>
      </c>
      <c r="L67" s="40"/>
      <c r="M67" s="40"/>
      <c r="N67" s="52"/>
      <c r="O67" s="122">
        <f>COUNTIFS('Raw Data'!$AL:$AL,"&lt;=" &amp;DATE(LEFT($AV$3, 4), MONTH("1 " &amp; O$6 &amp; " " &amp; LEFT($AV$3, 4)) + 1, 0 ), 'Raw Data'!$AL:$AL,"&gt;" &amp;DATE(LEFT($AV$3, 4), MONTH("1 " &amp; O$6 &amp; " " &amp; LEFT($AV$3, 4)), 0 ),  'Raw Data'!$D:$D,"*ause*",  'Raw Data'!$H:$H,"Ear*", 'Raw Data'!$O:$O,""&amp;'Raw Data'!$B$1,'Raw Data'!$D:$D,"&lt;&gt;*ithdr*",'Raw Data'!$D:$D,"&lt;&gt;*ancel*",'Raw Data'!$P:$P,"--")
+
COUNTIFS('Raw Data'!$AL:$AL,"&lt;=" &amp;DATE(LEFT($AV$3, 4), MONTH("1 " &amp; O$6 &amp; " " &amp; LEFT($AV$3, 4)) + 1, 0 ), 'Raw Data'!$AL:$AL,"&gt;" &amp;DATE(LEFT($AV$3, 4), MONTH("1 " &amp; O$6 &amp; " " &amp; LEFT($AV$3, 4)), 0 ),  'Raw Data'!$D:$D,"*aiting on clien*",  'Raw Data'!$H:$H,"Ear*", 'Raw Data'!$O:$O,""&amp;'Raw Data'!$B$1,'Raw Data'!$D:$D,"&lt;&gt;*ithdr*",'Raw Data'!$D:$D,"&lt;&gt;*ancel*",'Raw Data'!$P:$P,"--")
+
COUNTIFS('Raw Data'!$AL:$AL,"&lt;=" &amp;DATE(LEFT($AV$3, 4), MONTH("1 " &amp; O$6 &amp; " " &amp; LEFT($AV$3, 4)) + 1, 0 ), 'Raw Data'!$AL:$AL,"&gt;" &amp;DATE(LEFT($AV$3, 4), MONTH("1 " &amp; O$6 &amp; " " &amp; LEFT($AV$3, 4)), 0 ),  'Raw Data'!$D:$D,"*ause*",  'Raw Data'!$H:$H,"Ear*", 'Raw Data'!$P:$P,""&amp;'Raw Data'!$B$1,'Raw Data'!$D:$D,"&lt;&gt;*ithdr*",'Raw Data'!$D:$D,"&lt;&gt;*ancel*")
+
COUNTIFS('Raw Data'!$AL:$AL,"&lt;=" &amp;DATE(LEFT($AV$3, 4), MONTH("1 " &amp; O$6 &amp; " " &amp; LEFT($AV$3, 4)) + 1, 0 ), 'Raw Data'!$AL:$AL,"&gt;" &amp;DATE(LEFT($AV$3, 4), MONTH("1 " &amp; O$6 &amp; " " &amp; LEFT($AV$3, 4)), 0 ),  'Raw Data'!$D:$D,"*aiting on clien*",  'Raw Data'!$H:$H,"Ear*", 'Raw Data'!$P:$P,""&amp;'Raw Data'!$B$1,'Raw Data'!$D:$D,"&lt;&gt;*ithdr*",'Raw Data'!$D:$D,"&lt;&gt;*ancel*")</f>
        <v>0</v>
      </c>
      <c r="P67" s="40"/>
      <c r="Q67" s="40"/>
      <c r="R67" s="52"/>
      <c r="S67" s="122">
        <f>COUNTIFS('Raw Data'!$AL:$AL,"&lt;=" &amp;DATE(LEFT($AV$3, 4), MONTH("1 " &amp; S$6 &amp; " " &amp; LEFT($AV$3, 4)) + 1, 0 ), 'Raw Data'!$AL:$AL,"&gt;" &amp;DATE(LEFT($AV$3, 4), MONTH("1 " &amp; S$6 &amp; " " &amp; LEFT($AV$3, 4)), 0 ),  'Raw Data'!$D:$D,"*ause*",  'Raw Data'!$H:$H,"Ear*", 'Raw Data'!$O:$O,""&amp;'Raw Data'!$B$1,'Raw Data'!$D:$D,"&lt;&gt;*ithdr*",'Raw Data'!$D:$D,"&lt;&gt;*ancel*",'Raw Data'!$P:$P,"--")
+
COUNTIFS('Raw Data'!$AL:$AL,"&lt;=" &amp;DATE(LEFT($AV$3, 4), MONTH("1 " &amp; S$6 &amp; " " &amp; LEFT($AV$3, 4)) + 1, 0 ), 'Raw Data'!$AL:$AL,"&gt;" &amp;DATE(LEFT($AV$3, 4), MONTH("1 " &amp; S$6 &amp; " " &amp; LEFT($AV$3, 4)), 0 ),  'Raw Data'!$D:$D,"*aiting on clien*",  'Raw Data'!$H:$H,"Ear*", 'Raw Data'!$O:$O,""&amp;'Raw Data'!$B$1,'Raw Data'!$D:$D,"&lt;&gt;*ithdr*",'Raw Data'!$D:$D,"&lt;&gt;*ancel*",'Raw Data'!$P:$P,"--")
+
COUNTIFS('Raw Data'!$AL:$AL,"&lt;=" &amp;DATE(LEFT($AV$3, 4), MONTH("1 " &amp; S$6 &amp; " " &amp; LEFT($AV$3, 4)) + 1, 0 ), 'Raw Data'!$AL:$AL,"&gt;" &amp;DATE(LEFT($AV$3, 4), MONTH("1 " &amp; S$6 &amp; " " &amp; LEFT($AV$3, 4)), 0 ),  'Raw Data'!$D:$D,"*ause*",  'Raw Data'!$H:$H,"Ear*", 'Raw Data'!$P:$P,""&amp;'Raw Data'!$B$1,'Raw Data'!$D:$D,"&lt;&gt;*ithdr*",'Raw Data'!$D:$D,"&lt;&gt;*ancel*")
+
COUNTIFS('Raw Data'!$AL:$AL,"&lt;=" &amp;DATE(LEFT($AV$3, 4), MONTH("1 " &amp; S$6 &amp; " " &amp; LEFT($AV$3, 4)) + 1, 0 ), 'Raw Data'!$AL:$AL,"&gt;" &amp;DATE(LEFT($AV$3, 4), MONTH("1 " &amp; S$6 &amp; " " &amp; LEFT($AV$3, 4)), 0 ),  'Raw Data'!$D:$D,"*aiting on clien*",  'Raw Data'!$H:$H,"Ear*", 'Raw Data'!$P:$P,""&amp;'Raw Data'!$B$1,'Raw Data'!$D:$D,"&lt;&gt;*ithdr*",'Raw Data'!$D:$D,"&lt;&gt;*ancel*")</f>
        <v>0</v>
      </c>
      <c r="T67" s="40"/>
      <c r="U67" s="40"/>
      <c r="V67" s="52"/>
      <c r="W67" s="122">
        <f>COUNTIFS('Raw Data'!$AL:$AL,"&lt;=" &amp;DATE(LEFT($AV$3, 4), MONTH("1 " &amp; W$6 &amp; " " &amp; LEFT($AV$3, 4)) + 1, 0 ), 'Raw Data'!$AL:$AL,"&gt;" &amp;DATE(LEFT($AV$3, 4), MONTH("1 " &amp; W$6 &amp; " " &amp; LEFT($AV$3, 4)), 0 ),  'Raw Data'!$D:$D,"*ause*",  'Raw Data'!$H:$H,"Ear*", 'Raw Data'!$O:$O,""&amp;'Raw Data'!$B$1,'Raw Data'!$D:$D,"&lt;&gt;*ithdr*",'Raw Data'!$D:$D,"&lt;&gt;*ancel*",'Raw Data'!$P:$P,"--")
+
COUNTIFS('Raw Data'!$AL:$AL,"&lt;=" &amp;DATE(LEFT($AV$3, 4), MONTH("1 " &amp; W$6 &amp; " " &amp; LEFT($AV$3, 4)) + 1, 0 ), 'Raw Data'!$AL:$AL,"&gt;" &amp;DATE(LEFT($AV$3, 4), MONTH("1 " &amp; W$6 &amp; " " &amp; LEFT($AV$3, 4)), 0 ),  'Raw Data'!$D:$D,"*aiting on clien*",  'Raw Data'!$H:$H,"Ear*", 'Raw Data'!$O:$O,""&amp;'Raw Data'!$B$1,'Raw Data'!$D:$D,"&lt;&gt;*ithdr*",'Raw Data'!$D:$D,"&lt;&gt;*ancel*",'Raw Data'!$P:$P,"--")
+
COUNTIFS('Raw Data'!$AL:$AL,"&lt;=" &amp;DATE(LEFT($AV$3, 4), MONTH("1 " &amp; W$6 &amp; " " &amp; LEFT($AV$3, 4)) + 1, 0 ), 'Raw Data'!$AL:$AL,"&gt;" &amp;DATE(LEFT($AV$3, 4), MONTH("1 " &amp; W$6 &amp; " " &amp; LEFT($AV$3, 4)), 0 ),  'Raw Data'!$D:$D,"*ause*",  'Raw Data'!$H:$H,"Ear*", 'Raw Data'!$P:$P,""&amp;'Raw Data'!$B$1,'Raw Data'!$D:$D,"&lt;&gt;*ithdr*",'Raw Data'!$D:$D,"&lt;&gt;*ancel*")
+
COUNTIFS('Raw Data'!$AL:$AL,"&lt;=" &amp;DATE(LEFT($AV$3, 4), MONTH("1 " &amp; W$6 &amp; " " &amp; LEFT($AV$3, 4)) + 1, 0 ), 'Raw Data'!$AL:$AL,"&gt;" &amp;DATE(LEFT($AV$3, 4), MONTH("1 " &amp; W$6 &amp; " " &amp; LEFT($AV$3, 4)), 0 ),  'Raw Data'!$D:$D,"*aiting on clien*",  'Raw Data'!$H:$H,"Ear*", 'Raw Data'!$P:$P,""&amp;'Raw Data'!$B$1,'Raw Data'!$D:$D,"&lt;&gt;*ithdr*",'Raw Data'!$D:$D,"&lt;&gt;*ancel*")</f>
        <v>0</v>
      </c>
      <c r="X67" s="40"/>
      <c r="Y67" s="40"/>
      <c r="Z67" s="52"/>
      <c r="AA67" s="122">
        <f>COUNTIFS('Raw Data'!$AL:$AL,"&lt;=" &amp;DATE(LEFT($AV$3, 4), MONTH("1 " &amp; AA$6 &amp; " " &amp; LEFT($AV$3, 4)) + 1, 0 ), 'Raw Data'!$AL:$AL,"&gt;" &amp;DATE(LEFT($AV$3, 4), MONTH("1 " &amp; AA$6 &amp; " " &amp; LEFT($AV$3, 4)), 0 ),  'Raw Data'!$D:$D,"*ause*",  'Raw Data'!$H:$H,"Ear*", 'Raw Data'!$O:$O,""&amp;'Raw Data'!$B$1,'Raw Data'!$D:$D,"&lt;&gt;*ithdr*",'Raw Data'!$D:$D,"&lt;&gt;*ancel*",'Raw Data'!$P:$P,"--")
+
COUNTIFS('Raw Data'!$AL:$AL,"&lt;=" &amp;DATE(LEFT($AV$3, 4), MONTH("1 " &amp; AA$6 &amp; " " &amp; LEFT($AV$3, 4)) + 1, 0 ), 'Raw Data'!$AL:$AL,"&gt;" &amp;DATE(LEFT($AV$3, 4), MONTH("1 " &amp; AA$6 &amp; " " &amp; LEFT($AV$3, 4)), 0 ),  'Raw Data'!$D:$D,"*aiting on clien*",  'Raw Data'!$H:$H,"Ear*", 'Raw Data'!$O:$O,""&amp;'Raw Data'!$B$1,'Raw Data'!$D:$D,"&lt;&gt;*ithdr*",'Raw Data'!$D:$D,"&lt;&gt;*ancel*",'Raw Data'!$P:$P,"--")
+
COUNTIFS('Raw Data'!$AL:$AL,"&lt;=" &amp;DATE(LEFT($AV$3, 4), MONTH("1 " &amp; AA$6 &amp; " " &amp; LEFT($AV$3, 4)) + 1, 0 ), 'Raw Data'!$AL:$AL,"&gt;" &amp;DATE(LEFT($AV$3, 4), MONTH("1 " &amp; AA$6 &amp; " " &amp; LEFT($AV$3, 4)), 0 ),  'Raw Data'!$D:$D,"*ause*",  'Raw Data'!$H:$H,"Ear*", 'Raw Data'!$P:$P,""&amp;'Raw Data'!$B$1,'Raw Data'!$D:$D,"&lt;&gt;*ithdr*",'Raw Data'!$D:$D,"&lt;&gt;*ancel*")
+
COUNTIFS('Raw Data'!$AL:$AL,"&lt;=" &amp;DATE(LEFT($AV$3, 4), MONTH("1 " &amp; AA$6 &amp; " " &amp; LEFT($AV$3, 4)) + 1, 0 ), 'Raw Data'!$AL:$AL,"&gt;" &amp;DATE(LEFT($AV$3, 4), MONTH("1 " &amp; AA$6 &amp; " " &amp; LEFT($AV$3, 4)), 0 ),  'Raw Data'!$D:$D,"*aiting on clien*",  'Raw Data'!$H:$H,"Ear*", 'Raw Data'!$P:$P,""&amp;'Raw Data'!$B$1,'Raw Data'!$D:$D,"&lt;&gt;*ithdr*",'Raw Data'!$D:$D,"&lt;&gt;*ancel*")</f>
        <v>0</v>
      </c>
      <c r="AB67" s="40"/>
      <c r="AC67" s="40"/>
      <c r="AD67" s="52"/>
      <c r="AE67" s="122">
        <f>COUNTIFS('Raw Data'!$AL:$AL,"&lt;=" &amp;DATE(LEFT($AV$3, 4), MONTH("1 " &amp; AE$6 &amp; " " &amp; LEFT($AV$3, 4)) + 1, 0 ), 'Raw Data'!$AL:$AL,"&gt;" &amp;DATE(LEFT($AV$3, 4), MONTH("1 " &amp; AE$6 &amp; " " &amp; LEFT($AV$3, 4)), 0 ),  'Raw Data'!$D:$D,"*ause*",  'Raw Data'!$H:$H,"Ear*", 'Raw Data'!$O:$O,""&amp;'Raw Data'!$B$1,'Raw Data'!$D:$D,"&lt;&gt;*ithdr*",'Raw Data'!$D:$D,"&lt;&gt;*ancel*",'Raw Data'!$P:$P,"--")
+
COUNTIFS('Raw Data'!$AL:$AL,"&lt;=" &amp;DATE(LEFT($AV$3, 4), MONTH("1 " &amp; AE$6 &amp; " " &amp; LEFT($AV$3, 4)) + 1, 0 ), 'Raw Data'!$AL:$AL,"&gt;" &amp;DATE(LEFT($AV$3, 4), MONTH("1 " &amp; AE$6 &amp; " " &amp; LEFT($AV$3, 4)), 0 ),  'Raw Data'!$D:$D,"*aiting on clien*",  'Raw Data'!$H:$H,"Ear*", 'Raw Data'!$O:$O,""&amp;'Raw Data'!$B$1,'Raw Data'!$D:$D,"&lt;&gt;*ithdr*",'Raw Data'!$D:$D,"&lt;&gt;*ancel*",'Raw Data'!$P:$P,"--")
+
COUNTIFS('Raw Data'!$AL:$AL,"&lt;=" &amp;DATE(LEFT($AV$3, 4), MONTH("1 " &amp; AE$6 &amp; " " &amp; LEFT($AV$3, 4)) + 1, 0 ), 'Raw Data'!$AL:$AL,"&gt;" &amp;DATE(LEFT($AV$3, 4), MONTH("1 " &amp; AE$6 &amp; " " &amp; LEFT($AV$3, 4)), 0 ),  'Raw Data'!$D:$D,"*ause*",  'Raw Data'!$H:$H,"Ear*", 'Raw Data'!$P:$P,""&amp;'Raw Data'!$B$1,'Raw Data'!$D:$D,"&lt;&gt;*ithdr*",'Raw Data'!$D:$D,"&lt;&gt;*ancel*")
+
COUNTIFS('Raw Data'!$AL:$AL,"&lt;=" &amp;DATE(LEFT($AV$3, 4), MONTH("1 " &amp; AE$6 &amp; " " &amp; LEFT($AV$3, 4)) + 1, 0 ), 'Raw Data'!$AL:$AL,"&gt;" &amp;DATE(LEFT($AV$3, 4), MONTH("1 " &amp; AE$6 &amp; " " &amp; LEFT($AV$3, 4)), 0 ),  'Raw Data'!$D:$D,"*aiting on clien*",  'Raw Data'!$H:$H,"Ear*", 'Raw Data'!$P:$P,""&amp;'Raw Data'!$B$1,'Raw Data'!$D:$D,"&lt;&gt;*ithdr*",'Raw Data'!$D:$D,"&lt;&gt;*ancel*")</f>
        <v>0</v>
      </c>
      <c r="AF67" s="40"/>
      <c r="AG67" s="40"/>
      <c r="AH67" s="52"/>
      <c r="AI67" s="122">
        <f>COUNTIFS('Raw Data'!$AL:$AL,"&lt;=" &amp;DATE(LEFT($AV$3, 4), MONTH("1 " &amp; AI$6 &amp; " " &amp; LEFT($AV$3, 4)) + 1, 0 ), 'Raw Data'!$AL:$AL,"&gt;" &amp;DATE(LEFT($AV$3, 4), MONTH("1 " &amp; AI$6 &amp; " " &amp; LEFT($AV$3, 4)), 0 ),  'Raw Data'!$D:$D,"*ause*",  'Raw Data'!$H:$H,"Ear*", 'Raw Data'!$O:$O,""&amp;'Raw Data'!$B$1,'Raw Data'!$D:$D,"&lt;&gt;*ithdr*",'Raw Data'!$D:$D,"&lt;&gt;*ancel*",'Raw Data'!$P:$P,"--")
+
COUNTIFS('Raw Data'!$AL:$AL,"&lt;=" &amp;DATE(LEFT($AV$3, 4), MONTH("1 " &amp; AI$6 &amp; " " &amp; LEFT($AV$3, 4)) + 1, 0 ), 'Raw Data'!$AL:$AL,"&gt;" &amp;DATE(LEFT($AV$3, 4), MONTH("1 " &amp; AI$6 &amp; " " &amp; LEFT($AV$3, 4)), 0 ),  'Raw Data'!$D:$D,"*aiting on clien*",  'Raw Data'!$H:$H,"Ear*", 'Raw Data'!$O:$O,""&amp;'Raw Data'!$B$1,'Raw Data'!$D:$D,"&lt;&gt;*ithdr*",'Raw Data'!$D:$D,"&lt;&gt;*ancel*",'Raw Data'!$P:$P,"--")
+
COUNTIFS('Raw Data'!$AL:$AL,"&lt;=" &amp;DATE(LEFT($AV$3, 4), MONTH("1 " &amp; AI$6 &amp; " " &amp; LEFT($AV$3, 4)) + 1, 0 ), 'Raw Data'!$AL:$AL,"&gt;" &amp;DATE(LEFT($AV$3, 4), MONTH("1 " &amp; AI$6 &amp; " " &amp; LEFT($AV$3, 4)), 0 ),  'Raw Data'!$D:$D,"*ause*",  'Raw Data'!$H:$H,"Ear*", 'Raw Data'!$P:$P,""&amp;'Raw Data'!$B$1,'Raw Data'!$D:$D,"&lt;&gt;*ithdr*",'Raw Data'!$D:$D,"&lt;&gt;*ancel*")
+
COUNTIFS('Raw Data'!$AL:$AL,"&lt;=" &amp;DATE(LEFT($AV$3, 4), MONTH("1 " &amp; AI$6 &amp; " " &amp; LEFT($AV$3, 4)) + 1, 0 ), 'Raw Data'!$AL:$AL,"&gt;" &amp;DATE(LEFT($AV$3, 4), MONTH("1 " &amp; AI$6 &amp; " " &amp; LEFT($AV$3, 4)), 0 ),  'Raw Data'!$D:$D,"*aiting on clien*",  'Raw Data'!$H:$H,"Ear*", 'Raw Data'!$P:$P,""&amp;'Raw Data'!$B$1,'Raw Data'!$D:$D,"&lt;&gt;*ithdr*",'Raw Data'!$D:$D,"&lt;&gt;*ancel*")</f>
        <v>0</v>
      </c>
      <c r="AJ67" s="40"/>
      <c r="AK67" s="40"/>
      <c r="AL67" s="52"/>
      <c r="AM67" s="122">
        <f>COUNTIFS('Raw Data'!$AL:$AL,"&lt;=" &amp;DATE(LEFT($AV$3, 4), MONTH("1 " &amp; AM$6 &amp; " " &amp; LEFT($AV$3, 4)) + 1, 0 ), 'Raw Data'!$AL:$AL,"&gt;" &amp;DATE(LEFT($AV$3, 4), MONTH("1 " &amp; AM$6 &amp; " " &amp; LEFT($AV$3, 4)), 0 ),  'Raw Data'!$D:$D,"*ause*",  'Raw Data'!$H:$H,"Ear*", 'Raw Data'!$O:$O,""&amp;'Raw Data'!$B$1,'Raw Data'!$D:$D,"&lt;&gt;*ithdr*",'Raw Data'!$D:$D,"&lt;&gt;*ancel*",'Raw Data'!$P:$P,"--")
+
COUNTIFS('Raw Data'!$AL:$AL,"&lt;=" &amp;DATE(LEFT($AV$3, 4), MONTH("1 " &amp; AM$6 &amp; " " &amp; LEFT($AV$3, 4)) + 1, 0 ), 'Raw Data'!$AL:$AL,"&gt;" &amp;DATE(LEFT($AV$3, 4), MONTH("1 " &amp; AM$6 &amp; " " &amp; LEFT($AV$3, 4)), 0 ),  'Raw Data'!$D:$D,"*aiting on clien*",  'Raw Data'!$H:$H,"Ear*", 'Raw Data'!$O:$O,""&amp;'Raw Data'!$B$1,'Raw Data'!$D:$D,"&lt;&gt;*ithdr*",'Raw Data'!$D:$D,"&lt;&gt;*ancel*",'Raw Data'!$P:$P,"--")
+
COUNTIFS('Raw Data'!$AL:$AL,"&lt;=" &amp;DATE(LEFT($AV$3, 4), MONTH("1 " &amp; AM$6 &amp; " " &amp; LEFT($AV$3, 4)) + 1, 0 ), 'Raw Data'!$AL:$AL,"&gt;" &amp;DATE(LEFT($AV$3, 4), MONTH("1 " &amp; AM$6 &amp; " " &amp; LEFT($AV$3, 4)), 0 ),  'Raw Data'!$D:$D,"*ause*",  'Raw Data'!$H:$H,"Ear*", 'Raw Data'!$P:$P,""&amp;'Raw Data'!$B$1,'Raw Data'!$D:$D,"&lt;&gt;*ithdr*",'Raw Data'!$D:$D,"&lt;&gt;*ancel*")
+
COUNTIFS('Raw Data'!$AL:$AL,"&lt;=" &amp;DATE(LEFT($AV$3, 4), MONTH("1 " &amp; AM$6 &amp; " " &amp; LEFT($AV$3, 4)) + 1, 0 ), 'Raw Data'!$AL:$AL,"&gt;" &amp;DATE(LEFT($AV$3, 4), MONTH("1 " &amp; AM$6 &amp; " " &amp; LEFT($AV$3, 4)), 0 ),  'Raw Data'!$D:$D,"*aiting on clien*",  'Raw Data'!$H:$H,"Ear*", 'Raw Data'!$P:$P,""&amp;'Raw Data'!$B$1,'Raw Data'!$D:$D,"&lt;&gt;*ithdr*",'Raw Data'!$D:$D,"&lt;&gt;*ancel*")</f>
        <v>0</v>
      </c>
      <c r="AN67" s="40"/>
      <c r="AO67" s="40"/>
      <c r="AP67" s="52"/>
      <c r="AQ67" s="122">
        <f>COUNTIFS('Raw Data'!$AL:$AL,"&lt;=" &amp;DATE(LEFT($AV$3, 4), MONTH("1 " &amp; AQ$6 &amp; " " &amp; LEFT($AV$3, 4)) + 1, 0 ), 'Raw Data'!$AL:$AL,"&gt;" &amp;DATE(LEFT($AV$3, 4), MONTH("1 " &amp; AQ$6 &amp; " " &amp; LEFT($AV$3, 4)), 0 ),  'Raw Data'!$D:$D,"*ause*",  'Raw Data'!$H:$H,"Ear*", 'Raw Data'!$O:$O,""&amp;'Raw Data'!$B$1,'Raw Data'!$D:$D,"&lt;&gt;*ithdr*",'Raw Data'!$D:$D,"&lt;&gt;*ancel*",'Raw Data'!$P:$P,"--")
+
COUNTIFS('Raw Data'!$AL:$AL,"&lt;=" &amp;DATE(LEFT($AV$3, 4), MONTH("1 " &amp; AQ$6 &amp; " " &amp; LEFT($AV$3, 4)) + 1, 0 ), 'Raw Data'!$AL:$AL,"&gt;" &amp;DATE(LEFT($AV$3, 4), MONTH("1 " &amp; AQ$6 &amp; " " &amp; LEFT($AV$3, 4)), 0 ),  'Raw Data'!$D:$D,"*aiting on clien*",  'Raw Data'!$H:$H,"Ear*", 'Raw Data'!$O:$O,""&amp;'Raw Data'!$B$1,'Raw Data'!$D:$D,"&lt;&gt;*ithdr*",'Raw Data'!$D:$D,"&lt;&gt;*ancel*",'Raw Data'!$P:$P,"--")
+
COUNTIFS('Raw Data'!$AL:$AL,"&lt;=" &amp;DATE(LEFT($AV$3, 4), MONTH("1 " &amp; AQ$6 &amp; " " &amp; LEFT($AV$3, 4)) + 1, 0 ), 'Raw Data'!$AL:$AL,"&gt;" &amp;DATE(LEFT($AV$3, 4), MONTH("1 " &amp; AQ$6 &amp; " " &amp; LEFT($AV$3, 4)), 0 ),  'Raw Data'!$D:$D,"*ause*",  'Raw Data'!$H:$H,"Ear*", 'Raw Data'!$P:$P,""&amp;'Raw Data'!$B$1,'Raw Data'!$D:$D,"&lt;&gt;*ithdr*",'Raw Data'!$D:$D,"&lt;&gt;*ancel*")
+
COUNTIFS('Raw Data'!$AL:$AL,"&lt;=" &amp;DATE(LEFT($AV$3, 4), MONTH("1 " &amp; AQ$6 &amp; " " &amp; LEFT($AV$3, 4)) + 1, 0 ), 'Raw Data'!$AL:$AL,"&gt;" &amp;DATE(LEFT($AV$3, 4), MONTH("1 " &amp; AQ$6 &amp; " " &amp; LEFT($AV$3, 4)), 0 ),  'Raw Data'!$D:$D,"*aiting on clien*",  'Raw Data'!$H:$H,"Ear*", 'Raw Data'!$P:$P,""&amp;'Raw Data'!$B$1,'Raw Data'!$D:$D,"&lt;&gt;*ithdr*",'Raw Data'!$D:$D,"&lt;&gt;*ancel*")</f>
        <v>0</v>
      </c>
      <c r="AR67" s="40"/>
      <c r="AS67" s="40"/>
      <c r="AT67" s="52"/>
      <c r="AU67" s="122">
        <f>COUNTIFS('Raw Data'!$AL:$AL,"&lt;=" &amp;DATE(MID($AV$3, 15, 4), MONTH("1 " &amp; AU$6 &amp; " " &amp; MID($AV$3, 15, 4)) + 1, 0 ), 'Raw Data'!$AL:$AL,"&gt;" &amp;DATE(MID($AV$3, 15, 4), MONTH("1 " &amp; AU$6 &amp; " " &amp; MID($AV$3, 15, 4)), 0 ),  'Raw Data'!$D:$D,"*ause*",  'Raw Data'!$H:$H,"Ear*", 'Raw Data'!$O:$O,""&amp;'Raw Data'!$B$1,'Raw Data'!$D:$D,"&lt;&gt;*ithdr*",'Raw Data'!$D:$D,"&lt;&gt;*ancel*",'Raw Data'!$P:$P,"--")
+
COUNTIFS('Raw Data'!$AL:$AL,"&lt;=" &amp;DATE(MID($AV$3, 15, 4), MONTH("1 " &amp; AU$6 &amp; " " &amp; MID($AV$3, 15, 4)) + 1, 0 ), 'Raw Data'!$AL:$AL,"&gt;" &amp;DATE(MID($AV$3, 15, 4), MONTH("1 " &amp; AU$6 &amp; " " &amp; MID($AV$3, 15, 4)), 0 ),  'Raw Data'!$D:$D,"*aiting on clien*",  'Raw Data'!$H:$H,"Ear*", 'Raw Data'!$O:$O,""&amp;'Raw Data'!$B$1,'Raw Data'!$D:$D,"&lt;&gt;*ithdr*",'Raw Data'!$D:$D,"&lt;&gt;*ancel*",'Raw Data'!$P:$P,"--")
+
COUNTIFS('Raw Data'!$AL:$AL,"&lt;=" &amp;DATE(MID($AV$3, 15, 4), MONTH("1 " &amp; AU$6 &amp; " " &amp; MID($AV$3, 15, 4)) + 1, 0 ), 'Raw Data'!$AL:$AL,"&gt;" &amp;DATE(MID($AV$3, 15, 4), MONTH("1 " &amp; AU$6 &amp; " " &amp; MID($AV$3, 15, 4)), 0 ),  'Raw Data'!$D:$D,"*ause*",  'Raw Data'!$H:$H,"Ear*", 'Raw Data'!$P:$P,""&amp;'Raw Data'!$B$1,'Raw Data'!$D:$D,"&lt;&gt;*ithdr*",'Raw Data'!$D:$D,"&lt;&gt;*ancel*")
+
COUNTIFS('Raw Data'!$AL:$AL,"&lt;=" &amp;DATE(MID($AV$3, 15, 4), MONTH("1 " &amp; AU$6 &amp; " " &amp; MID($AV$3, 15, 4)) + 1, 0 ), 'Raw Data'!$AL:$AL,"&gt;" &amp;DATE(MID($AV$3, 15, 4), MONTH("1 " &amp; AU$6 &amp; " " &amp; MID($AV$3, 15, 4)), 0 ),  'Raw Data'!$D:$D,"*aiting on clien*",  'Raw Data'!$H:$H,"Ear*", 'Raw Data'!$P:$P,""&amp;'Raw Data'!$B$1,'Raw Data'!$D:$D,"&lt;&gt;*ithdr*",'Raw Data'!$D:$D,"&lt;&gt;*ancel*")</f>
        <v>0</v>
      </c>
      <c r="AV67" s="40"/>
      <c r="AW67" s="40"/>
      <c r="AX67" s="52"/>
      <c r="AY67" s="122">
        <f>COUNTIFS('Raw Data'!$AL:$AL,"&lt;=" &amp;DATE(MID($AV$3, 15, 4), MONTH("1 " &amp; AY$6 &amp; " " &amp; MID($AV$3, 15, 4)) + 1, 0 ), 'Raw Data'!$AL:$AL,"&gt;" &amp;DATE(MID($AV$3, 15, 4), MONTH("1 " &amp; AY$6 &amp; " " &amp; MID($AV$3, 15, 4)), 0 ),  'Raw Data'!$D:$D,"*ause*",  'Raw Data'!$H:$H,"Ear*", 'Raw Data'!$O:$O,""&amp;'Raw Data'!$B$1,'Raw Data'!$D:$D,"&lt;&gt;*ithdr*",'Raw Data'!$D:$D,"&lt;&gt;*ancel*",'Raw Data'!$P:$P,"--")
+
COUNTIFS('Raw Data'!$AL:$AL,"&lt;=" &amp;DATE(MID($AV$3, 15, 4), MONTH("1 " &amp; AY$6 &amp; " " &amp; MID($AV$3, 15, 4)) + 1, 0 ), 'Raw Data'!$AL:$AL,"&gt;" &amp;DATE(MID($AV$3, 15, 4), MONTH("1 " &amp; AY$6 &amp; " " &amp; MID($AV$3, 15, 4)), 0 ),  'Raw Data'!$D:$D,"*aiting on clien*",  'Raw Data'!$H:$H,"Ear*", 'Raw Data'!$O:$O,""&amp;'Raw Data'!$B$1,'Raw Data'!$D:$D,"&lt;&gt;*ithdr*",'Raw Data'!$D:$D,"&lt;&gt;*ancel*",'Raw Data'!$P:$P,"--")
+
COUNTIFS('Raw Data'!$AL:$AL,"&lt;=" &amp;DATE(MID($AV$3, 15, 4), MONTH("1 " &amp; AY$6 &amp; " " &amp; MID($AV$3, 15, 4)) + 1, 0 ), 'Raw Data'!$AL:$AL,"&gt;" &amp;DATE(MID($AV$3, 15, 4), MONTH("1 " &amp; AY$6 &amp; " " &amp; MID($AV$3, 15, 4)), 0 ),  'Raw Data'!$D:$D,"*ause*",  'Raw Data'!$H:$H,"Ear*", 'Raw Data'!$P:$P,""&amp;'Raw Data'!$B$1,'Raw Data'!$D:$D,"&lt;&gt;*ithdr*",'Raw Data'!$D:$D,"&lt;&gt;*ancel*")
+
COUNTIFS('Raw Data'!$AL:$AL,"&lt;=" &amp;DATE(MID($AV$3, 15, 4), MONTH("1 " &amp; AY$6 &amp; " " &amp; MID($AV$3, 15, 4)) + 1, 0 ), 'Raw Data'!$AL:$AL,"&gt;" &amp;DATE(MID($AV$3, 15, 4), MONTH("1 " &amp; AY$6 &amp; " " &amp; MID($AV$3, 15, 4)), 0 ),  'Raw Data'!$D:$D,"*aiting on clien*",  'Raw Data'!$H:$H,"Ear*", 'Raw Data'!$P:$P,""&amp;'Raw Data'!$B$1,'Raw Data'!$D:$D,"&lt;&gt;*ithdr*",'Raw Data'!$D:$D,"&lt;&gt;*ancel*")</f>
        <v>0</v>
      </c>
      <c r="AZ67" s="40"/>
      <c r="BA67" s="40"/>
      <c r="BB67" s="52"/>
      <c r="BC67" s="122">
        <f>COUNTIFS('Raw Data'!$AL:$AL,"&lt;=" &amp;DATE(MID($AV$3, 15, 4), MONTH("1 " &amp; BC$6 &amp; " " &amp; MID($AV$3, 15, 4)) + 1, 0 ), 'Raw Data'!$AL:$AL,"&gt;" &amp;DATE(MID($AV$3, 15, 4), MONTH("1 " &amp; BC$6 &amp; " " &amp; MID($AV$3, 15, 4)), 0 ),  'Raw Data'!$D:$D,"*ause*",  'Raw Data'!$H:$H,"Ear*", 'Raw Data'!$O:$O,""&amp;'Raw Data'!$B$1,'Raw Data'!$D:$D,"&lt;&gt;*ithdr*",'Raw Data'!$D:$D,"&lt;&gt;*ancel*",'Raw Data'!$P:$P,"--")
+
COUNTIFS('Raw Data'!$AL:$AL,"&lt;=" &amp;DATE(MID($AV$3, 15, 4), MONTH("1 " &amp; BC$6 &amp; " " &amp; MID($AV$3, 15, 4)) + 1, 0 ), 'Raw Data'!$AL:$AL,"&gt;" &amp;DATE(MID($AV$3, 15, 4), MONTH("1 " &amp; BC$6 &amp; " " &amp; MID($AV$3, 15, 4)), 0 ),  'Raw Data'!$D:$D,"*aiting on clien*",  'Raw Data'!$H:$H,"Ear*", 'Raw Data'!$O:$O,""&amp;'Raw Data'!$B$1,'Raw Data'!$D:$D,"&lt;&gt;*ithdr*",'Raw Data'!$D:$D,"&lt;&gt;*ancel*",'Raw Data'!$P:$P,"--")
+
COUNTIFS('Raw Data'!$AL:$AL,"&lt;=" &amp;DATE(MID($AV$3, 15, 4), MONTH("1 " &amp; BC$6 &amp; " " &amp; MID($AV$3, 15, 4)) + 1, 0 ), 'Raw Data'!$AL:$AL,"&gt;" &amp;DATE(MID($AV$3, 15, 4), MONTH("1 " &amp; BC$6 &amp; " " &amp; MID($AV$3, 15, 4)), 0 ),  'Raw Data'!$D:$D,"*ause*",  'Raw Data'!$H:$H,"Ear*", 'Raw Data'!$P:$P,""&amp;'Raw Data'!$B$1,'Raw Data'!$D:$D,"&lt;&gt;*ithdr*",'Raw Data'!$D:$D,"&lt;&gt;*ancel*")
+
COUNTIFS('Raw Data'!$AL:$AL,"&lt;=" &amp;DATE(MID($AV$3, 15, 4), MONTH("1 " &amp; BC$6 &amp; " " &amp; MID($AV$3, 15, 4)) + 1, 0 ), 'Raw Data'!$AL:$AL,"&gt;" &amp;DATE(MID($AV$3, 15, 4), MONTH("1 " &amp; BC$6 &amp; " " &amp; MID($AV$3, 15, 4)), 0 ),  'Raw Data'!$D:$D,"*aiting on clien*",  'Raw Data'!$H:$H,"Ear*", 'Raw Data'!$P:$P,""&amp;'Raw Data'!$B$1,'Raw Data'!$D:$D,"&lt;&gt;*ithdr*",'Raw Data'!$D:$D,"&lt;&gt;*ancel*")</f>
        <v>0</v>
      </c>
      <c r="BD67" s="40"/>
      <c r="BE67" s="40"/>
      <c r="BF67" s="45"/>
    </row>
    <row r="68" ht="12.75" customHeight="1">
      <c r="A68" s="110" t="s">
        <v>769</v>
      </c>
      <c r="B68" s="40"/>
      <c r="C68" s="40"/>
      <c r="D68" s="40"/>
      <c r="E68" s="40"/>
      <c r="F68" s="40"/>
      <c r="G68" s="40"/>
      <c r="H68" s="40"/>
      <c r="I68" s="40"/>
      <c r="J68" s="52"/>
      <c r="K68" s="122">
        <f>COUNTIFS('Raw Data'!$AL:$AL,"&lt;=" &amp;DATE(LEFT($AV$3, 4), MONTH("1 " &amp; K$6 &amp; " " &amp; LEFT($AV$3, 4)) + 1, 0 ), 'Raw Data'!$AL:$AL,"&gt;" &amp;DATE(LEFT($AV$3, 4), MONTH("1 " &amp; K$6 &amp; " " &amp; LEFT($AV$3, 4)), 0 ),  'Raw Data'!$D:$D,"*ause*",  'Raw Data'!$H:$H,"Non*", 'Raw Data'!$O:$O,""&amp;'Raw Data'!$B$1,'Raw Data'!$D:$D,"&lt;&gt;*ithdr*",'Raw Data'!$D:$D,"&lt;&gt;*ancel*",'Raw Data'!$P:$P,"--")
+
COUNTIFS('Raw Data'!$AL:$AL,"&lt;=" &amp;DATE(LEFT($AV$3, 4), MONTH("1 " &amp; K$6 &amp; " " &amp; LEFT($AV$3, 4)) + 1, 0 ), 'Raw Data'!$AL:$AL,"&gt;" &amp;DATE(LEFT($AV$3, 4), MONTH("1 " &amp; K$6 &amp; " " &amp; LEFT($AV$3, 4)), 0 ),  'Raw Data'!$D:$D,"*aiting on clien*",  'Raw Data'!$H:$H,"Non*", 'Raw Data'!$O:$O,""&amp;'Raw Data'!$B$1,'Raw Data'!$D:$D,"&lt;&gt;*ithdr*",'Raw Data'!$D:$D,"&lt;&gt;*ancel*",'Raw Data'!$P:$P,"--")
+
COUNTIFS('Raw Data'!$AL:$AL,"&lt;=" &amp;DATE(LEFT($AV$3, 4), MONTH("1 " &amp; K$6 &amp; " " &amp; LEFT($AV$3, 4)) + 1, 0 ), 'Raw Data'!$AL:$AL,"&gt;" &amp;DATE(LEFT($AV$3, 4), MONTH("1 " &amp; K$6 &amp; " " &amp; LEFT($AV$3, 4)), 0 ),  'Raw Data'!$D:$D,"*ause*",  'Raw Data'!$H:$H,"Non*", 'Raw Data'!$P:$P,""&amp;'Raw Data'!$B$1,'Raw Data'!$D:$D,"&lt;&gt;*ithdr*",'Raw Data'!$D:$D,"&lt;&gt;*ancel*")
+
COUNTIFS('Raw Data'!$AL:$AL,"&lt;=" &amp;DATE(LEFT($AV$3, 4), MONTH("1 " &amp; K$6 &amp; " " &amp; LEFT($AV$3, 4)) + 1, 0 ), 'Raw Data'!$AL:$AL,"&gt;" &amp;DATE(LEFT($AV$3, 4), MONTH("1 " &amp; K$6 &amp; " " &amp; LEFT($AV$3, 4)), 0 ),  'Raw Data'!$D:$D,"*aiting on clien*",  'Raw Data'!$H:$H,"Non*", 'Raw Data'!$P:$P,""&amp;'Raw Data'!$B$1,'Raw Data'!$D:$D,"&lt;&gt;*ithdr*",'Raw Data'!$D:$D,"&lt;&gt;*ancel*")</f>
        <v>0</v>
      </c>
      <c r="L68" s="40"/>
      <c r="M68" s="40"/>
      <c r="N68" s="52"/>
      <c r="O68" s="122">
        <f>COUNTIFS('Raw Data'!$AL:$AL,"&lt;=" &amp;DATE(LEFT($AV$3, 4), MONTH("1 " &amp; O$6 &amp; " " &amp; LEFT($AV$3, 4)) + 1, 0 ), 'Raw Data'!$AL:$AL,"&gt;" &amp;DATE(LEFT($AV$3, 4), MONTH("1 " &amp; O$6 &amp; " " &amp; LEFT($AV$3, 4)), 0 ),  'Raw Data'!$D:$D,"*ause*",  'Raw Data'!$H:$H,"Non*", 'Raw Data'!$O:$O,""&amp;'Raw Data'!$B$1,'Raw Data'!$D:$D,"&lt;&gt;*ithdr*",'Raw Data'!$D:$D,"&lt;&gt;*ancel*",'Raw Data'!$P:$P,"--")
+
COUNTIFS('Raw Data'!$AL:$AL,"&lt;=" &amp;DATE(LEFT($AV$3, 4), MONTH("1 " &amp; O$6 &amp; " " &amp; LEFT($AV$3, 4)) + 1, 0 ), 'Raw Data'!$AL:$AL,"&gt;" &amp;DATE(LEFT($AV$3, 4), MONTH("1 " &amp; O$6 &amp; " " &amp; LEFT($AV$3, 4)), 0 ),  'Raw Data'!$D:$D,"*aiting on clien*",  'Raw Data'!$H:$H,"Non*", 'Raw Data'!$O:$O,""&amp;'Raw Data'!$B$1,'Raw Data'!$D:$D,"&lt;&gt;*ithdr*",'Raw Data'!$D:$D,"&lt;&gt;*ancel*",'Raw Data'!$P:$P,"--")
+
COUNTIFS('Raw Data'!$AL:$AL,"&lt;=" &amp;DATE(LEFT($AV$3, 4), MONTH("1 " &amp; O$6 &amp; " " &amp; LEFT($AV$3, 4)) + 1, 0 ), 'Raw Data'!$AL:$AL,"&gt;" &amp;DATE(LEFT($AV$3, 4), MONTH("1 " &amp; O$6 &amp; " " &amp; LEFT($AV$3, 4)), 0 ),  'Raw Data'!$D:$D,"*ause*",  'Raw Data'!$H:$H,"Non*", 'Raw Data'!$P:$P,""&amp;'Raw Data'!$B$1,'Raw Data'!$D:$D,"&lt;&gt;*ithdr*",'Raw Data'!$D:$D,"&lt;&gt;*ancel*")
+
COUNTIFS('Raw Data'!$AL:$AL,"&lt;=" &amp;DATE(LEFT($AV$3, 4), MONTH("1 " &amp; O$6 &amp; " " &amp; LEFT($AV$3, 4)) + 1, 0 ), 'Raw Data'!$AL:$AL,"&gt;" &amp;DATE(LEFT($AV$3, 4), MONTH("1 " &amp; O$6 &amp; " " &amp; LEFT($AV$3, 4)), 0 ),  'Raw Data'!$D:$D,"*aiting on clien*",  'Raw Data'!$H:$H,"Non*", 'Raw Data'!$P:$P,""&amp;'Raw Data'!$B$1,'Raw Data'!$D:$D,"&lt;&gt;*ithdr*",'Raw Data'!$D:$D,"&lt;&gt;*ancel*")</f>
        <v>0</v>
      </c>
      <c r="P68" s="40"/>
      <c r="Q68" s="40"/>
      <c r="R68" s="52"/>
      <c r="S68" s="122">
        <f>COUNTIFS('Raw Data'!$AL:$AL,"&lt;=" &amp;DATE(LEFT($AV$3, 4), MONTH("1 " &amp; S$6 &amp; " " &amp; LEFT($AV$3, 4)) + 1, 0 ), 'Raw Data'!$AL:$AL,"&gt;" &amp;DATE(LEFT($AV$3, 4), MONTH("1 " &amp; S$6 &amp; " " &amp; LEFT($AV$3, 4)), 0 ),  'Raw Data'!$D:$D,"*ause*",  'Raw Data'!$H:$H,"Non*", 'Raw Data'!$O:$O,""&amp;'Raw Data'!$B$1,'Raw Data'!$D:$D,"&lt;&gt;*ithdr*",'Raw Data'!$D:$D,"&lt;&gt;*ancel*",'Raw Data'!$P:$P,"--")
+
COUNTIFS('Raw Data'!$AL:$AL,"&lt;=" &amp;DATE(LEFT($AV$3, 4), MONTH("1 " &amp; S$6 &amp; " " &amp; LEFT($AV$3, 4)) + 1, 0 ), 'Raw Data'!$AL:$AL,"&gt;" &amp;DATE(LEFT($AV$3, 4), MONTH("1 " &amp; S$6 &amp; " " &amp; LEFT($AV$3, 4)), 0 ),  'Raw Data'!$D:$D,"*aiting on clien*",  'Raw Data'!$H:$H,"Non*", 'Raw Data'!$O:$O,""&amp;'Raw Data'!$B$1,'Raw Data'!$D:$D,"&lt;&gt;*ithdr*",'Raw Data'!$D:$D,"&lt;&gt;*ancel*",'Raw Data'!$P:$P,"--")
+
COUNTIFS('Raw Data'!$AL:$AL,"&lt;=" &amp;DATE(LEFT($AV$3, 4), MONTH("1 " &amp; S$6 &amp; " " &amp; LEFT($AV$3, 4)) + 1, 0 ), 'Raw Data'!$AL:$AL,"&gt;" &amp;DATE(LEFT($AV$3, 4), MONTH("1 " &amp; S$6 &amp; " " &amp; LEFT($AV$3, 4)), 0 ),  'Raw Data'!$D:$D,"*ause*",  'Raw Data'!$H:$H,"Non*", 'Raw Data'!$P:$P,""&amp;'Raw Data'!$B$1,'Raw Data'!$D:$D,"&lt;&gt;*ithdr*",'Raw Data'!$D:$D,"&lt;&gt;*ancel*")
+
COUNTIFS('Raw Data'!$AL:$AL,"&lt;=" &amp;DATE(LEFT($AV$3, 4), MONTH("1 " &amp; S$6 &amp; " " &amp; LEFT($AV$3, 4)) + 1, 0 ), 'Raw Data'!$AL:$AL,"&gt;" &amp;DATE(LEFT($AV$3, 4), MONTH("1 " &amp; S$6 &amp; " " &amp; LEFT($AV$3, 4)), 0 ),  'Raw Data'!$D:$D,"*aiting on clien*",  'Raw Data'!$H:$H,"Non*", 'Raw Data'!$P:$P,""&amp;'Raw Data'!$B$1,'Raw Data'!$D:$D,"&lt;&gt;*ithdr*",'Raw Data'!$D:$D,"&lt;&gt;*ancel*")</f>
        <v>0</v>
      </c>
      <c r="T68" s="40"/>
      <c r="U68" s="40"/>
      <c r="V68" s="52"/>
      <c r="W68" s="122">
        <f>COUNTIFS('Raw Data'!$AL:$AL,"&lt;=" &amp;DATE(LEFT($AV$3, 4), MONTH("1 " &amp; W$6 &amp; " " &amp; LEFT($AV$3, 4)) + 1, 0 ), 'Raw Data'!$AL:$AL,"&gt;" &amp;DATE(LEFT($AV$3, 4), MONTH("1 " &amp; W$6 &amp; " " &amp; LEFT($AV$3, 4)), 0 ),  'Raw Data'!$D:$D,"*ause*",  'Raw Data'!$H:$H,"Non*", 'Raw Data'!$O:$O,""&amp;'Raw Data'!$B$1,'Raw Data'!$D:$D,"&lt;&gt;*ithdr*",'Raw Data'!$D:$D,"&lt;&gt;*ancel*",'Raw Data'!$P:$P,"--")
+
COUNTIFS('Raw Data'!$AL:$AL,"&lt;=" &amp;DATE(LEFT($AV$3, 4), MONTH("1 " &amp; W$6 &amp; " " &amp; LEFT($AV$3, 4)) + 1, 0 ), 'Raw Data'!$AL:$AL,"&gt;" &amp;DATE(LEFT($AV$3, 4), MONTH("1 " &amp; W$6 &amp; " " &amp; LEFT($AV$3, 4)), 0 ),  'Raw Data'!$D:$D,"*aiting on clien*",  'Raw Data'!$H:$H,"Non*", 'Raw Data'!$O:$O,""&amp;'Raw Data'!$B$1,'Raw Data'!$D:$D,"&lt;&gt;*ithdr*",'Raw Data'!$D:$D,"&lt;&gt;*ancel*",'Raw Data'!$P:$P,"--")
+
COUNTIFS('Raw Data'!$AL:$AL,"&lt;=" &amp;DATE(LEFT($AV$3, 4), MONTH("1 " &amp; W$6 &amp; " " &amp; LEFT($AV$3, 4)) + 1, 0 ), 'Raw Data'!$AL:$AL,"&gt;" &amp;DATE(LEFT($AV$3, 4), MONTH("1 " &amp; W$6 &amp; " " &amp; LEFT($AV$3, 4)), 0 ),  'Raw Data'!$D:$D,"*ause*",  'Raw Data'!$H:$H,"Non*", 'Raw Data'!$P:$P,""&amp;'Raw Data'!$B$1,'Raw Data'!$D:$D,"&lt;&gt;*ithdr*",'Raw Data'!$D:$D,"&lt;&gt;*ancel*")
+
COUNTIFS('Raw Data'!$AL:$AL,"&lt;=" &amp;DATE(LEFT($AV$3, 4), MONTH("1 " &amp; W$6 &amp; " " &amp; LEFT($AV$3, 4)) + 1, 0 ), 'Raw Data'!$AL:$AL,"&gt;" &amp;DATE(LEFT($AV$3, 4), MONTH("1 " &amp; W$6 &amp; " " &amp; LEFT($AV$3, 4)), 0 ),  'Raw Data'!$D:$D,"*aiting on clien*",  'Raw Data'!$H:$H,"Non*", 'Raw Data'!$P:$P,""&amp;'Raw Data'!$B$1,'Raw Data'!$D:$D,"&lt;&gt;*ithdr*",'Raw Data'!$D:$D,"&lt;&gt;*ancel*")</f>
        <v>0</v>
      </c>
      <c r="X68" s="40"/>
      <c r="Y68" s="40"/>
      <c r="Z68" s="52"/>
      <c r="AA68" s="122">
        <f>COUNTIFS('Raw Data'!$AL:$AL,"&lt;=" &amp;DATE(LEFT($AV$3, 4), MONTH("1 " &amp; AA$6 &amp; " " &amp; LEFT($AV$3, 4)) + 1, 0 ), 'Raw Data'!$AL:$AL,"&gt;" &amp;DATE(LEFT($AV$3, 4), MONTH("1 " &amp; AA$6 &amp; " " &amp; LEFT($AV$3, 4)), 0 ),  'Raw Data'!$D:$D,"*ause*",  'Raw Data'!$H:$H,"Non*", 'Raw Data'!$O:$O,""&amp;'Raw Data'!$B$1,'Raw Data'!$D:$D,"&lt;&gt;*ithdr*",'Raw Data'!$D:$D,"&lt;&gt;*ancel*",'Raw Data'!$P:$P,"--")
+
COUNTIFS('Raw Data'!$AL:$AL,"&lt;=" &amp;DATE(LEFT($AV$3, 4), MONTH("1 " &amp; AA$6 &amp; " " &amp; LEFT($AV$3, 4)) + 1, 0 ), 'Raw Data'!$AL:$AL,"&gt;" &amp;DATE(LEFT($AV$3, 4), MONTH("1 " &amp; AA$6 &amp; " " &amp; LEFT($AV$3, 4)), 0 ),  'Raw Data'!$D:$D,"*aiting on clien*",  'Raw Data'!$H:$H,"Non*", 'Raw Data'!$O:$O,""&amp;'Raw Data'!$B$1,'Raw Data'!$D:$D,"&lt;&gt;*ithdr*",'Raw Data'!$D:$D,"&lt;&gt;*ancel*",'Raw Data'!$P:$P,"--")
+
COUNTIFS('Raw Data'!$AL:$AL,"&lt;=" &amp;DATE(LEFT($AV$3, 4), MONTH("1 " &amp; AA$6 &amp; " " &amp; LEFT($AV$3, 4)) + 1, 0 ), 'Raw Data'!$AL:$AL,"&gt;" &amp;DATE(LEFT($AV$3, 4), MONTH("1 " &amp; AA$6 &amp; " " &amp; LEFT($AV$3, 4)), 0 ),  'Raw Data'!$D:$D,"*ause*",  'Raw Data'!$H:$H,"Non*", 'Raw Data'!$P:$P,""&amp;'Raw Data'!$B$1,'Raw Data'!$D:$D,"&lt;&gt;*ithdr*",'Raw Data'!$D:$D,"&lt;&gt;*ancel*")
+
COUNTIFS('Raw Data'!$AL:$AL,"&lt;=" &amp;DATE(LEFT($AV$3, 4), MONTH("1 " &amp; AA$6 &amp; " " &amp; LEFT($AV$3, 4)) + 1, 0 ), 'Raw Data'!$AL:$AL,"&gt;" &amp;DATE(LEFT($AV$3, 4), MONTH("1 " &amp; AA$6 &amp; " " &amp; LEFT($AV$3, 4)), 0 ),  'Raw Data'!$D:$D,"*aiting on clien*",  'Raw Data'!$H:$H,"Non*", 'Raw Data'!$P:$P,""&amp;'Raw Data'!$B$1,'Raw Data'!$D:$D,"&lt;&gt;*ithdr*",'Raw Data'!$D:$D,"&lt;&gt;*ancel*")</f>
        <v>0</v>
      </c>
      <c r="AB68" s="40"/>
      <c r="AC68" s="40"/>
      <c r="AD68" s="52"/>
      <c r="AE68" s="122">
        <f>COUNTIFS('Raw Data'!$AL:$AL,"&lt;=" &amp;DATE(LEFT($AV$3, 4), MONTH("1 " &amp; AE$6 &amp; " " &amp; LEFT($AV$3, 4)) + 1, 0 ), 'Raw Data'!$AL:$AL,"&gt;" &amp;DATE(LEFT($AV$3, 4), MONTH("1 " &amp; AE$6 &amp; " " &amp; LEFT($AV$3, 4)), 0 ),  'Raw Data'!$D:$D,"*ause*",  'Raw Data'!$H:$H,"Non*", 'Raw Data'!$O:$O,""&amp;'Raw Data'!$B$1,'Raw Data'!$D:$D,"&lt;&gt;*ithdr*",'Raw Data'!$D:$D,"&lt;&gt;*ancel*",'Raw Data'!$P:$P,"--")
+
COUNTIFS('Raw Data'!$AL:$AL,"&lt;=" &amp;DATE(LEFT($AV$3, 4), MONTH("1 " &amp; AE$6 &amp; " " &amp; LEFT($AV$3, 4)) + 1, 0 ), 'Raw Data'!$AL:$AL,"&gt;" &amp;DATE(LEFT($AV$3, 4), MONTH("1 " &amp; AE$6 &amp; " " &amp; LEFT($AV$3, 4)), 0 ),  'Raw Data'!$D:$D,"*aiting on clien*",  'Raw Data'!$H:$H,"Non*", 'Raw Data'!$O:$O,""&amp;'Raw Data'!$B$1,'Raw Data'!$D:$D,"&lt;&gt;*ithdr*",'Raw Data'!$D:$D,"&lt;&gt;*ancel*",'Raw Data'!$P:$P,"--")
+
COUNTIFS('Raw Data'!$AL:$AL,"&lt;=" &amp;DATE(LEFT($AV$3, 4), MONTH("1 " &amp; AE$6 &amp; " " &amp; LEFT($AV$3, 4)) + 1, 0 ), 'Raw Data'!$AL:$AL,"&gt;" &amp;DATE(LEFT($AV$3, 4), MONTH("1 " &amp; AE$6 &amp; " " &amp; LEFT($AV$3, 4)), 0 ),  'Raw Data'!$D:$D,"*ause*",  'Raw Data'!$H:$H,"Non*", 'Raw Data'!$P:$P,""&amp;'Raw Data'!$B$1,'Raw Data'!$D:$D,"&lt;&gt;*ithdr*",'Raw Data'!$D:$D,"&lt;&gt;*ancel*")
+
COUNTIFS('Raw Data'!$AL:$AL,"&lt;=" &amp;DATE(LEFT($AV$3, 4), MONTH("1 " &amp; AE$6 &amp; " " &amp; LEFT($AV$3, 4)) + 1, 0 ), 'Raw Data'!$AL:$AL,"&gt;" &amp;DATE(LEFT($AV$3, 4), MONTH("1 " &amp; AE$6 &amp; " " &amp; LEFT($AV$3, 4)), 0 ),  'Raw Data'!$D:$D,"*aiting on clien*",  'Raw Data'!$H:$H,"Non*", 'Raw Data'!$P:$P,""&amp;'Raw Data'!$B$1,'Raw Data'!$D:$D,"&lt;&gt;*ithdr*",'Raw Data'!$D:$D,"&lt;&gt;*ancel*")</f>
        <v>0</v>
      </c>
      <c r="AF68" s="40"/>
      <c r="AG68" s="40"/>
      <c r="AH68" s="52"/>
      <c r="AI68" s="122">
        <f>COUNTIFS('Raw Data'!$AL:$AL,"&lt;=" &amp;DATE(LEFT($AV$3, 4), MONTH("1 " &amp; AI$6 &amp; " " &amp; LEFT($AV$3, 4)) + 1, 0 ), 'Raw Data'!$AL:$AL,"&gt;" &amp;DATE(LEFT($AV$3, 4), MONTH("1 " &amp; AI$6 &amp; " " &amp; LEFT($AV$3, 4)), 0 ),  'Raw Data'!$D:$D,"*ause*",  'Raw Data'!$H:$H,"Non*", 'Raw Data'!$O:$O,""&amp;'Raw Data'!$B$1,'Raw Data'!$D:$D,"&lt;&gt;*ithdr*",'Raw Data'!$D:$D,"&lt;&gt;*ancel*",'Raw Data'!$P:$P,"--")
+
COUNTIFS('Raw Data'!$AL:$AL,"&lt;=" &amp;DATE(LEFT($AV$3, 4), MONTH("1 " &amp; AI$6 &amp; " " &amp; LEFT($AV$3, 4)) + 1, 0 ), 'Raw Data'!$AL:$AL,"&gt;" &amp;DATE(LEFT($AV$3, 4), MONTH("1 " &amp; AI$6 &amp; " " &amp; LEFT($AV$3, 4)), 0 ),  'Raw Data'!$D:$D,"*aiting on clien*",  'Raw Data'!$H:$H,"Non*", 'Raw Data'!$O:$O,""&amp;'Raw Data'!$B$1,'Raw Data'!$D:$D,"&lt;&gt;*ithdr*",'Raw Data'!$D:$D,"&lt;&gt;*ancel*",'Raw Data'!$P:$P,"--")
+
COUNTIFS('Raw Data'!$AL:$AL,"&lt;=" &amp;DATE(LEFT($AV$3, 4), MONTH("1 " &amp; AI$6 &amp; " " &amp; LEFT($AV$3, 4)) + 1, 0 ), 'Raw Data'!$AL:$AL,"&gt;" &amp;DATE(LEFT($AV$3, 4), MONTH("1 " &amp; AI$6 &amp; " " &amp; LEFT($AV$3, 4)), 0 ),  'Raw Data'!$D:$D,"*ause*",  'Raw Data'!$H:$H,"Non*", 'Raw Data'!$P:$P,""&amp;'Raw Data'!$B$1,'Raw Data'!$D:$D,"&lt;&gt;*ithdr*",'Raw Data'!$D:$D,"&lt;&gt;*ancel*")
+
COUNTIFS('Raw Data'!$AL:$AL,"&lt;=" &amp;DATE(LEFT($AV$3, 4), MONTH("1 " &amp; AI$6 &amp; " " &amp; LEFT($AV$3, 4)) + 1, 0 ), 'Raw Data'!$AL:$AL,"&gt;" &amp;DATE(LEFT($AV$3, 4), MONTH("1 " &amp; AI$6 &amp; " " &amp; LEFT($AV$3, 4)), 0 ),  'Raw Data'!$D:$D,"*aiting on clien*",  'Raw Data'!$H:$H,"Non*", 'Raw Data'!$P:$P,""&amp;'Raw Data'!$B$1,'Raw Data'!$D:$D,"&lt;&gt;*ithdr*",'Raw Data'!$D:$D,"&lt;&gt;*ancel*")</f>
        <v>0</v>
      </c>
      <c r="AJ68" s="40"/>
      <c r="AK68" s="40"/>
      <c r="AL68" s="52"/>
      <c r="AM68" s="122">
        <f>COUNTIFS('Raw Data'!$AL:$AL,"&lt;=" &amp;DATE(LEFT($AV$3, 4), MONTH("1 " &amp; AM$6 &amp; " " &amp; LEFT($AV$3, 4)) + 1, 0 ), 'Raw Data'!$AL:$AL,"&gt;" &amp;DATE(LEFT($AV$3, 4), MONTH("1 " &amp; AM$6 &amp; " " &amp; LEFT($AV$3, 4)), 0 ),  'Raw Data'!$D:$D,"*ause*",  'Raw Data'!$H:$H,"Non*", 'Raw Data'!$O:$O,""&amp;'Raw Data'!$B$1,'Raw Data'!$D:$D,"&lt;&gt;*ithdr*",'Raw Data'!$D:$D,"&lt;&gt;*ancel*",'Raw Data'!$P:$P,"--")
+
COUNTIFS('Raw Data'!$AL:$AL,"&lt;=" &amp;DATE(LEFT($AV$3, 4), MONTH("1 " &amp; AM$6 &amp; " " &amp; LEFT($AV$3, 4)) + 1, 0 ), 'Raw Data'!$AL:$AL,"&gt;" &amp;DATE(LEFT($AV$3, 4), MONTH("1 " &amp; AM$6 &amp; " " &amp; LEFT($AV$3, 4)), 0 ),  'Raw Data'!$D:$D,"*aiting on clien*",  'Raw Data'!$H:$H,"Non*", 'Raw Data'!$O:$O,""&amp;'Raw Data'!$B$1,'Raw Data'!$D:$D,"&lt;&gt;*ithdr*",'Raw Data'!$D:$D,"&lt;&gt;*ancel*",'Raw Data'!$P:$P,"--")
+
COUNTIFS('Raw Data'!$AL:$AL,"&lt;=" &amp;DATE(LEFT($AV$3, 4), MONTH("1 " &amp; AM$6 &amp; " " &amp; LEFT($AV$3, 4)) + 1, 0 ), 'Raw Data'!$AL:$AL,"&gt;" &amp;DATE(LEFT($AV$3, 4), MONTH("1 " &amp; AM$6 &amp; " " &amp; LEFT($AV$3, 4)), 0 ),  'Raw Data'!$D:$D,"*ause*",  'Raw Data'!$H:$H,"Non*", 'Raw Data'!$P:$P,""&amp;'Raw Data'!$B$1,'Raw Data'!$D:$D,"&lt;&gt;*ithdr*",'Raw Data'!$D:$D,"&lt;&gt;*ancel*")
+
COUNTIFS('Raw Data'!$AL:$AL,"&lt;=" &amp;DATE(LEFT($AV$3, 4), MONTH("1 " &amp; AM$6 &amp; " " &amp; LEFT($AV$3, 4)) + 1, 0 ), 'Raw Data'!$AL:$AL,"&gt;" &amp;DATE(LEFT($AV$3, 4), MONTH("1 " &amp; AM$6 &amp; " " &amp; LEFT($AV$3, 4)), 0 ),  'Raw Data'!$D:$D,"*aiting on clien*",  'Raw Data'!$H:$H,"Non*", 'Raw Data'!$P:$P,""&amp;'Raw Data'!$B$1,'Raw Data'!$D:$D,"&lt;&gt;*ithdr*",'Raw Data'!$D:$D,"&lt;&gt;*ancel*")</f>
        <v>0</v>
      </c>
      <c r="AN68" s="40"/>
      <c r="AO68" s="40"/>
      <c r="AP68" s="52"/>
      <c r="AQ68" s="122">
        <f>COUNTIFS('Raw Data'!$AL:$AL,"&lt;=" &amp;DATE(LEFT($AV$3, 4), MONTH("1 " &amp; AQ$6 &amp; " " &amp; LEFT($AV$3, 4)) + 1, 0 ), 'Raw Data'!$AL:$AL,"&gt;" &amp;DATE(LEFT($AV$3, 4), MONTH("1 " &amp; AQ$6 &amp; " " &amp; LEFT($AV$3, 4)), 0 ),  'Raw Data'!$D:$D,"*ause*",  'Raw Data'!$H:$H,"Non*", 'Raw Data'!$O:$O,""&amp;'Raw Data'!$B$1,'Raw Data'!$D:$D,"&lt;&gt;*ithdr*",'Raw Data'!$D:$D,"&lt;&gt;*ancel*",'Raw Data'!$P:$P,"--")
+
COUNTIFS('Raw Data'!$AL:$AL,"&lt;=" &amp;DATE(LEFT($AV$3, 4), MONTH("1 " &amp; AQ$6 &amp; " " &amp; LEFT($AV$3, 4)) + 1, 0 ), 'Raw Data'!$AL:$AL,"&gt;" &amp;DATE(LEFT($AV$3, 4), MONTH("1 " &amp; AQ$6 &amp; " " &amp; LEFT($AV$3, 4)), 0 ),  'Raw Data'!$D:$D,"*aiting on clien*",  'Raw Data'!$H:$H,"Non*", 'Raw Data'!$O:$O,""&amp;'Raw Data'!$B$1,'Raw Data'!$D:$D,"&lt;&gt;*ithdr*",'Raw Data'!$D:$D,"&lt;&gt;*ancel*",'Raw Data'!$P:$P,"--")
+
COUNTIFS('Raw Data'!$AL:$AL,"&lt;=" &amp;DATE(LEFT($AV$3, 4), MONTH("1 " &amp; AQ$6 &amp; " " &amp; LEFT($AV$3, 4)) + 1, 0 ), 'Raw Data'!$AL:$AL,"&gt;" &amp;DATE(LEFT($AV$3, 4), MONTH("1 " &amp; AQ$6 &amp; " " &amp; LEFT($AV$3, 4)), 0 ),  'Raw Data'!$D:$D,"*ause*",  'Raw Data'!$H:$H,"Non*", 'Raw Data'!$P:$P,""&amp;'Raw Data'!$B$1,'Raw Data'!$D:$D,"&lt;&gt;*ithdr*",'Raw Data'!$D:$D,"&lt;&gt;*ancel*")
+
COUNTIFS('Raw Data'!$AL:$AL,"&lt;=" &amp;DATE(LEFT($AV$3, 4), MONTH("1 " &amp; AQ$6 &amp; " " &amp; LEFT($AV$3, 4)) + 1, 0 ), 'Raw Data'!$AL:$AL,"&gt;" &amp;DATE(LEFT($AV$3, 4), MONTH("1 " &amp; AQ$6 &amp; " " &amp; LEFT($AV$3, 4)), 0 ),  'Raw Data'!$D:$D,"*aiting on clien*",  'Raw Data'!$H:$H,"Non*", 'Raw Data'!$P:$P,""&amp;'Raw Data'!$B$1,'Raw Data'!$D:$D,"&lt;&gt;*ithdr*",'Raw Data'!$D:$D,"&lt;&gt;*ancel*")</f>
        <v>0</v>
      </c>
      <c r="AR68" s="40"/>
      <c r="AS68" s="40"/>
      <c r="AT68" s="52"/>
      <c r="AU68" s="122">
        <f>COUNTIFS('Raw Data'!$AL:$AL,"&lt;=" &amp;DATE(MID($AV$3, 15, 4), MONTH("1 " &amp; AU$6 &amp; " " &amp; MID($AV$3, 15, 4)) + 1, 0 ), 'Raw Data'!$AL:$AL,"&gt;" &amp;DATE(MID($AV$3, 15, 4), MONTH("1 " &amp; AU$6 &amp; " " &amp; MID($AV$3, 15, 4)), 0 ),  'Raw Data'!$D:$D,"*ause*",  'Raw Data'!$H:$H,"Non*", 'Raw Data'!$O:$O,""&amp;'Raw Data'!$B$1,'Raw Data'!$D:$D,"&lt;&gt;*ithdr*",'Raw Data'!$D:$D,"&lt;&gt;*ancel*",'Raw Data'!$P:$P,"--")
+
COUNTIFS('Raw Data'!$AL:$AL,"&lt;=" &amp;DATE(MID($AV$3, 15, 4), MONTH("1 " &amp; AU$6 &amp; " " &amp; MID($AV$3, 15, 4)) + 1, 0 ), 'Raw Data'!$AL:$AL,"&gt;" &amp;DATE(MID($AV$3, 15, 4), MONTH("1 " &amp; AU$6 &amp; " " &amp; MID($AV$3, 15, 4)), 0 ),  'Raw Data'!$D:$D,"*aiting on clien*",  'Raw Data'!$H:$H,"Non*", 'Raw Data'!$O:$O,""&amp;'Raw Data'!$B$1,'Raw Data'!$D:$D,"&lt;&gt;*ithdr*",'Raw Data'!$D:$D,"&lt;&gt;*ancel*",'Raw Data'!$P:$P,"--")
+
COUNTIFS('Raw Data'!$AL:$AL,"&lt;=" &amp;DATE(MID($AV$3, 15, 4), MONTH("1 " &amp; AU$6 &amp; " " &amp; MID($AV$3, 15, 4)) + 1, 0 ), 'Raw Data'!$AL:$AL,"&gt;" &amp;DATE(MID($AV$3, 15, 4), MONTH("1 " &amp; AU$6 &amp; " " &amp; MID($AV$3, 15, 4)), 0 ),  'Raw Data'!$D:$D,"*ause*",  'Raw Data'!$H:$H,"Non*", 'Raw Data'!$P:$P,""&amp;'Raw Data'!$B$1,'Raw Data'!$D:$D,"&lt;&gt;*ithdr*",'Raw Data'!$D:$D,"&lt;&gt;*ancel*")
+
COUNTIFS('Raw Data'!$AL:$AL,"&lt;=" &amp;DATE(MID($AV$3, 15, 4), MONTH("1 " &amp; AU$6 &amp; " " &amp; MID($AV$3, 15, 4)) + 1, 0 ), 'Raw Data'!$AL:$AL,"&gt;" &amp;DATE(MID($AV$3, 15, 4), MONTH("1 " &amp; AU$6 &amp; " " &amp; MID($AV$3, 15, 4)), 0 ),  'Raw Data'!$D:$D,"*aiting on clien*",  'Raw Data'!$H:$H,"Non*", 'Raw Data'!$P:$P,""&amp;'Raw Data'!$B$1,'Raw Data'!$D:$D,"&lt;&gt;*ithdr*",'Raw Data'!$D:$D,"&lt;&gt;*ancel*")</f>
        <v>0</v>
      </c>
      <c r="AV68" s="40"/>
      <c r="AW68" s="40"/>
      <c r="AX68" s="52"/>
      <c r="AY68" s="122">
        <f>COUNTIFS('Raw Data'!$AL:$AL,"&lt;=" &amp;DATE(MID($AV$3, 15, 4), MONTH("1 " &amp; AY$6 &amp; " " &amp; MID($AV$3, 15, 4)) + 1, 0 ), 'Raw Data'!$AL:$AL,"&gt;" &amp;DATE(MID($AV$3, 15, 4), MONTH("1 " &amp; AY$6 &amp; " " &amp; MID($AV$3, 15, 4)), 0 ),  'Raw Data'!$D:$D,"*ause*",  'Raw Data'!$H:$H,"Non*", 'Raw Data'!$O:$O,""&amp;'Raw Data'!$B$1,'Raw Data'!$D:$D,"&lt;&gt;*ithdr*",'Raw Data'!$D:$D,"&lt;&gt;*ancel*",'Raw Data'!$P:$P,"--")
+
COUNTIFS('Raw Data'!$AL:$AL,"&lt;=" &amp;DATE(MID($AV$3, 15, 4), MONTH("1 " &amp; AY$6 &amp; " " &amp; MID($AV$3, 15, 4)) + 1, 0 ), 'Raw Data'!$AL:$AL,"&gt;" &amp;DATE(MID($AV$3, 15, 4), MONTH("1 " &amp; AY$6 &amp; " " &amp; MID($AV$3, 15, 4)), 0 ),  'Raw Data'!$D:$D,"*aiting on clien*",  'Raw Data'!$H:$H,"Non*", 'Raw Data'!$O:$O,""&amp;'Raw Data'!$B$1,'Raw Data'!$D:$D,"&lt;&gt;*ithdr*",'Raw Data'!$D:$D,"&lt;&gt;*ancel*",'Raw Data'!$P:$P,"--")
+
COUNTIFS('Raw Data'!$AL:$AL,"&lt;=" &amp;DATE(MID($AV$3, 15, 4), MONTH("1 " &amp; AY$6 &amp; " " &amp; MID($AV$3, 15, 4)) + 1, 0 ), 'Raw Data'!$AL:$AL,"&gt;" &amp;DATE(MID($AV$3, 15, 4), MONTH("1 " &amp; AY$6 &amp; " " &amp; MID($AV$3, 15, 4)), 0 ),  'Raw Data'!$D:$D,"*ause*",  'Raw Data'!$H:$H,"Non*", 'Raw Data'!$P:$P,""&amp;'Raw Data'!$B$1,'Raw Data'!$D:$D,"&lt;&gt;*ithdr*",'Raw Data'!$D:$D,"&lt;&gt;*ancel*")
+
COUNTIFS('Raw Data'!$AL:$AL,"&lt;=" &amp;DATE(MID($AV$3, 15, 4), MONTH("1 " &amp; AY$6 &amp; " " &amp; MID($AV$3, 15, 4)) + 1, 0 ), 'Raw Data'!$AL:$AL,"&gt;" &amp;DATE(MID($AV$3, 15, 4), MONTH("1 " &amp; AY$6 &amp; " " &amp; MID($AV$3, 15, 4)), 0 ),  'Raw Data'!$D:$D,"*aiting on clien*",  'Raw Data'!$H:$H,"Non*", 'Raw Data'!$P:$P,""&amp;'Raw Data'!$B$1,'Raw Data'!$D:$D,"&lt;&gt;*ithdr*",'Raw Data'!$D:$D,"&lt;&gt;*ancel*")</f>
        <v>0</v>
      </c>
      <c r="AZ68" s="40"/>
      <c r="BA68" s="40"/>
      <c r="BB68" s="52"/>
      <c r="BC68" s="122">
        <f>COUNTIFS('Raw Data'!$AL:$AL,"&lt;=" &amp;DATE(MID($AV$3, 15, 4), MONTH("1 " &amp; BC$6 &amp; " " &amp; MID($AV$3, 15, 4)) + 1, 0 ), 'Raw Data'!$AL:$AL,"&gt;" &amp;DATE(MID($AV$3, 15, 4), MONTH("1 " &amp; BC$6 &amp; " " &amp; MID($AV$3, 15, 4)), 0 ),  'Raw Data'!$D:$D,"*ause*",  'Raw Data'!$H:$H,"Non*", 'Raw Data'!$O:$O,""&amp;'Raw Data'!$B$1,'Raw Data'!$D:$D,"&lt;&gt;*ithdr*",'Raw Data'!$D:$D,"&lt;&gt;*ancel*",'Raw Data'!$P:$P,"--")
+
COUNTIFS('Raw Data'!$AL:$AL,"&lt;=" &amp;DATE(MID($AV$3, 15, 4), MONTH("1 " &amp; BC$6 &amp; " " &amp; MID($AV$3, 15, 4)) + 1, 0 ), 'Raw Data'!$AL:$AL,"&gt;" &amp;DATE(MID($AV$3, 15, 4), MONTH("1 " &amp; BC$6 &amp; " " &amp; MID($AV$3, 15, 4)), 0 ),  'Raw Data'!$D:$D,"*aiting on clien*",  'Raw Data'!$H:$H,"Non*", 'Raw Data'!$O:$O,""&amp;'Raw Data'!$B$1,'Raw Data'!$D:$D,"&lt;&gt;*ithdr*",'Raw Data'!$D:$D,"&lt;&gt;*ancel*",'Raw Data'!$P:$P,"--")
+
COUNTIFS('Raw Data'!$AL:$AL,"&lt;=" &amp;DATE(MID($AV$3, 15, 4), MONTH("1 " &amp; BC$6 &amp; " " &amp; MID($AV$3, 15, 4)) + 1, 0 ), 'Raw Data'!$AL:$AL,"&gt;" &amp;DATE(MID($AV$3, 15, 4), MONTH("1 " &amp; BC$6 &amp; " " &amp; MID($AV$3, 15, 4)), 0 ),  'Raw Data'!$D:$D,"*ause*",  'Raw Data'!$H:$H,"Non*", 'Raw Data'!$P:$P,""&amp;'Raw Data'!$B$1,'Raw Data'!$D:$D,"&lt;&gt;*ithdr*",'Raw Data'!$D:$D,"&lt;&gt;*ancel*")
+
COUNTIFS('Raw Data'!$AL:$AL,"&lt;=" &amp;DATE(MID($AV$3, 15, 4), MONTH("1 " &amp; BC$6 &amp; " " &amp; MID($AV$3, 15, 4)) + 1, 0 ), 'Raw Data'!$AL:$AL,"&gt;" &amp;DATE(MID($AV$3, 15, 4), MONTH("1 " &amp; BC$6 &amp; " " &amp; MID($AV$3, 15, 4)), 0 ),  'Raw Data'!$D:$D,"*aiting on clien*",  'Raw Data'!$H:$H,"Non*", 'Raw Data'!$P:$P,""&amp;'Raw Data'!$B$1,'Raw Data'!$D:$D,"&lt;&gt;*ithdr*",'Raw Data'!$D:$D,"&lt;&gt;*ancel*")</f>
        <v>0</v>
      </c>
      <c r="BD68" s="40"/>
      <c r="BE68" s="40"/>
      <c r="BF68" s="45"/>
    </row>
    <row r="69" ht="12.75" customHeight="1">
      <c r="A69" s="47" t="s">
        <v>770</v>
      </c>
      <c r="B69" s="40"/>
      <c r="C69" s="40"/>
      <c r="D69" s="40"/>
      <c r="E69" s="40"/>
      <c r="F69" s="40"/>
      <c r="G69" s="40"/>
      <c r="H69" s="40"/>
      <c r="I69" s="40"/>
      <c r="J69" s="52"/>
      <c r="K69" s="125">
        <f>COUNTIFS('Raw Data'!$AL:$AL,"&lt;=" &amp;DATE(LEFT($AV$3, 4), MONTH("1 " &amp; K$6 &amp; " " &amp; LEFT($AV$3, 4)) + 1, 0 ), 'Raw Data'!$AL:$AL,"&gt;" &amp;DATE(LEFT($AV$3, 4), MONTH("1 " &amp; K$6 &amp; " " &amp; LEFT($AV$3, 4)), 0 ),  'Raw Data'!$D:$D,"*ancel*", 'Raw Data'!$O:$O,""&amp;'Raw Data'!$B$1,'Raw Data'!$D:$D,"&lt;&gt;*ithdr*",'Raw Data'!$D:$D,"&lt;&gt;*ancel*",'Raw Data'!$P:$P,"--")
+
COUNTIFS('Raw Data'!$AL:$AL,"&lt;=" &amp;DATE(LEFT($AV$3, 4), MONTH("1 " &amp; K$6 &amp; " " &amp; LEFT($AV$3, 4)) + 1, 0 ), 'Raw Data'!$AL:$AL,"&gt;" &amp;DATE(LEFT($AV$3, 4), MONTH("1 " &amp; K$6 &amp; " " &amp; LEFT($AV$3, 4)), 0 ),  'Raw Data'!$D:$D,"*ancel*", 'Raw Data'!$P:$P,""&amp;'Raw Data'!$B$1,'Raw Data'!$D:$D,"&lt;&gt;*ithdr*",'Raw Data'!$D:$D,"&lt;&gt;*ancel*")</f>
        <v>0</v>
      </c>
      <c r="L69" s="40"/>
      <c r="M69" s="40"/>
      <c r="N69" s="52"/>
      <c r="O69" s="125">
        <f>COUNTIFS('Raw Data'!$AL:$AL,"&lt;=" &amp;DATE(LEFT($AV$3, 4), MONTH("1 " &amp; O$6 &amp; " " &amp; LEFT($AV$3, 4)) + 1, 0 ), 'Raw Data'!$AL:$AL,"&gt;" &amp;DATE(LEFT($AV$3, 4), MONTH("1 " &amp; O$6 &amp; " " &amp; LEFT($AV$3, 4)), 0 ),  'Raw Data'!$D:$D,"*ancel*", 'Raw Data'!$O:$O,""&amp;'Raw Data'!$B$1,'Raw Data'!$D:$D,"&lt;&gt;*ithdr*",'Raw Data'!$D:$D,"&lt;&gt;*ancel*",'Raw Data'!$P:$P,"--")
+
COUNTIFS('Raw Data'!$AL:$AL,"&lt;=" &amp;DATE(LEFT($AV$3, 4), MONTH("1 " &amp; O$6 &amp; " " &amp; LEFT($AV$3, 4)) + 1, 0 ), 'Raw Data'!$AL:$AL,"&gt;" &amp;DATE(LEFT($AV$3, 4), MONTH("1 " &amp; O$6 &amp; " " &amp; LEFT($AV$3, 4)), 0 ),  'Raw Data'!$D:$D,"*ancel*", 'Raw Data'!$P:$P,""&amp;'Raw Data'!$B$1,'Raw Data'!$D:$D,"&lt;&gt;*ithdr*",'Raw Data'!$D:$D,"&lt;&gt;*ancel*")</f>
        <v>0</v>
      </c>
      <c r="P69" s="40"/>
      <c r="Q69" s="40"/>
      <c r="R69" s="52"/>
      <c r="S69" s="125">
        <f>COUNTIFS('Raw Data'!$AL:$AL,"&lt;=" &amp;DATE(LEFT($AV$3, 4), MONTH("1 " &amp; S$6 &amp; " " &amp; LEFT($AV$3, 4)) + 1, 0 ), 'Raw Data'!$AL:$AL,"&gt;" &amp;DATE(LEFT($AV$3, 4), MONTH("1 " &amp; S$6 &amp; " " &amp; LEFT($AV$3, 4)), 0 ),  'Raw Data'!$D:$D,"*ancel*", 'Raw Data'!$O:$O,""&amp;'Raw Data'!$B$1,'Raw Data'!$D:$D,"&lt;&gt;*ithdr*",'Raw Data'!$D:$D,"&lt;&gt;*ancel*",'Raw Data'!$P:$P,"--")
+
COUNTIFS('Raw Data'!$AL:$AL,"&lt;=" &amp;DATE(LEFT($AV$3, 4), MONTH("1 " &amp; S$6 &amp; " " &amp; LEFT($AV$3, 4)) + 1, 0 ), 'Raw Data'!$AL:$AL,"&gt;" &amp;DATE(LEFT($AV$3, 4), MONTH("1 " &amp; S$6 &amp; " " &amp; LEFT($AV$3, 4)), 0 ),  'Raw Data'!$D:$D,"*ancel*", 'Raw Data'!$P:$P,""&amp;'Raw Data'!$B$1,'Raw Data'!$D:$D,"&lt;&gt;*ithdr*",'Raw Data'!$D:$D,"&lt;&gt;*ancel*")</f>
        <v>0</v>
      </c>
      <c r="T69" s="40"/>
      <c r="U69" s="40"/>
      <c r="V69" s="52"/>
      <c r="W69" s="125">
        <f>COUNTIFS('Raw Data'!$AL:$AL,"&lt;=" &amp;DATE(LEFT($AV$3, 4), MONTH("1 " &amp; W$6 &amp; " " &amp; LEFT($AV$3, 4)) + 1, 0 ), 'Raw Data'!$AL:$AL,"&gt;" &amp;DATE(LEFT($AV$3, 4), MONTH("1 " &amp; W$6 &amp; " " &amp; LEFT($AV$3, 4)), 0 ),  'Raw Data'!$D:$D,"*ancel*", 'Raw Data'!$O:$O,""&amp;'Raw Data'!$B$1,'Raw Data'!$D:$D,"&lt;&gt;*ithdr*",'Raw Data'!$D:$D,"&lt;&gt;*ancel*",'Raw Data'!$P:$P,"--")
+
COUNTIFS('Raw Data'!$AL:$AL,"&lt;=" &amp;DATE(LEFT($AV$3, 4), MONTH("1 " &amp; W$6 &amp; " " &amp; LEFT($AV$3, 4)) + 1, 0 ), 'Raw Data'!$AL:$AL,"&gt;" &amp;DATE(LEFT($AV$3, 4), MONTH("1 " &amp; W$6 &amp; " " &amp; LEFT($AV$3, 4)), 0 ),  'Raw Data'!$D:$D,"*ancel*", 'Raw Data'!$P:$P,""&amp;'Raw Data'!$B$1,'Raw Data'!$D:$D,"&lt;&gt;*ithdr*",'Raw Data'!$D:$D,"&lt;&gt;*ancel*")</f>
        <v>0</v>
      </c>
      <c r="X69" s="40"/>
      <c r="Y69" s="40"/>
      <c r="Z69" s="52"/>
      <c r="AA69" s="125">
        <f>COUNTIFS('Raw Data'!$AL:$AL,"&lt;=" &amp;DATE(LEFT($AV$3, 4), MONTH("1 " &amp; AA$6 &amp; " " &amp; LEFT($AV$3, 4)) + 1, 0 ), 'Raw Data'!$AL:$AL,"&gt;" &amp;DATE(LEFT($AV$3, 4), MONTH("1 " &amp; AA$6 &amp; " " &amp; LEFT($AV$3, 4)), 0 ),  'Raw Data'!$D:$D,"*ancel*", 'Raw Data'!$O:$O,""&amp;'Raw Data'!$B$1,'Raw Data'!$D:$D,"&lt;&gt;*ithdr*",'Raw Data'!$D:$D,"&lt;&gt;*ancel*",'Raw Data'!$P:$P,"--")
+
COUNTIFS('Raw Data'!$AL:$AL,"&lt;=" &amp;DATE(LEFT($AV$3, 4), MONTH("1 " &amp; AA$6 &amp; " " &amp; LEFT($AV$3, 4)) + 1, 0 ), 'Raw Data'!$AL:$AL,"&gt;" &amp;DATE(LEFT($AV$3, 4), MONTH("1 " &amp; AA$6 &amp; " " &amp; LEFT($AV$3, 4)), 0 ),  'Raw Data'!$D:$D,"*ancel*", 'Raw Data'!$P:$P,""&amp;'Raw Data'!$B$1,'Raw Data'!$D:$D,"&lt;&gt;*ithdr*",'Raw Data'!$D:$D,"&lt;&gt;*ancel*")</f>
        <v>0</v>
      </c>
      <c r="AB69" s="40"/>
      <c r="AC69" s="40"/>
      <c r="AD69" s="52"/>
      <c r="AE69" s="125">
        <f>COUNTIFS('Raw Data'!$AL:$AL,"&lt;=" &amp;DATE(LEFT($AV$3, 4), MONTH("1 " &amp; AE$6 &amp; " " &amp; LEFT($AV$3, 4)) + 1, 0 ), 'Raw Data'!$AL:$AL,"&gt;" &amp;DATE(LEFT($AV$3, 4), MONTH("1 " &amp; AE$6 &amp; " " &amp; LEFT($AV$3, 4)), 0 ),  'Raw Data'!$D:$D,"*ancel*", 'Raw Data'!$O:$O,""&amp;'Raw Data'!$B$1,'Raw Data'!$D:$D,"&lt;&gt;*ithdr*",'Raw Data'!$D:$D,"&lt;&gt;*ancel*",'Raw Data'!$P:$P,"--")
+
COUNTIFS('Raw Data'!$AL:$AL,"&lt;=" &amp;DATE(LEFT($AV$3, 4), MONTH("1 " &amp; AE$6 &amp; " " &amp; LEFT($AV$3, 4)) + 1, 0 ), 'Raw Data'!$AL:$AL,"&gt;" &amp;DATE(LEFT($AV$3, 4), MONTH("1 " &amp; AE$6 &amp; " " &amp; LEFT($AV$3, 4)), 0 ),  'Raw Data'!$D:$D,"*ancel*", 'Raw Data'!$P:$P,""&amp;'Raw Data'!$B$1,'Raw Data'!$D:$D,"&lt;&gt;*ithdr*",'Raw Data'!$D:$D,"&lt;&gt;*ancel*")</f>
        <v>0</v>
      </c>
      <c r="AF69" s="40"/>
      <c r="AG69" s="40"/>
      <c r="AH69" s="52"/>
      <c r="AI69" s="125">
        <f>COUNTIFS('Raw Data'!$AL:$AL,"&lt;=" &amp;DATE(LEFT($AV$3, 4), MONTH("1 " &amp; AI$6 &amp; " " &amp; LEFT($AV$3, 4)) + 1, 0 ), 'Raw Data'!$AL:$AL,"&gt;" &amp;DATE(LEFT($AV$3, 4), MONTH("1 " &amp; AI$6 &amp; " " &amp; LEFT($AV$3, 4)), 0 ),  'Raw Data'!$D:$D,"*ancel*", 'Raw Data'!$O:$O,""&amp;'Raw Data'!$B$1,'Raw Data'!$D:$D,"&lt;&gt;*ithdr*",'Raw Data'!$D:$D,"&lt;&gt;*ancel*",'Raw Data'!$P:$P,"--")
+
COUNTIFS('Raw Data'!$AL:$AL,"&lt;=" &amp;DATE(LEFT($AV$3, 4), MONTH("1 " &amp; AI$6 &amp; " " &amp; LEFT($AV$3, 4)) + 1, 0 ), 'Raw Data'!$AL:$AL,"&gt;" &amp;DATE(LEFT($AV$3, 4), MONTH("1 " &amp; AI$6 &amp; " " &amp; LEFT($AV$3, 4)), 0 ),  'Raw Data'!$D:$D,"*ancel*", 'Raw Data'!$P:$P,""&amp;'Raw Data'!$B$1,'Raw Data'!$D:$D,"&lt;&gt;*ithdr*",'Raw Data'!$D:$D,"&lt;&gt;*ancel*")</f>
        <v>0</v>
      </c>
      <c r="AJ69" s="40"/>
      <c r="AK69" s="40"/>
      <c r="AL69" s="52"/>
      <c r="AM69" s="125">
        <f>COUNTIFS('Raw Data'!$AL:$AL,"&lt;=" &amp;DATE(LEFT($AV$3, 4), MONTH("1 " &amp; AM$6 &amp; " " &amp; LEFT($AV$3, 4)) + 1, 0 ), 'Raw Data'!$AL:$AL,"&gt;" &amp;DATE(LEFT($AV$3, 4), MONTH("1 " &amp; AM$6 &amp; " " &amp; LEFT($AV$3, 4)), 0 ),  'Raw Data'!$D:$D,"*ancel*", 'Raw Data'!$O:$O,""&amp;'Raw Data'!$B$1,'Raw Data'!$D:$D,"&lt;&gt;*ithdr*",'Raw Data'!$D:$D,"&lt;&gt;*ancel*",'Raw Data'!$P:$P,"--")
+
COUNTIFS('Raw Data'!$AL:$AL,"&lt;=" &amp;DATE(LEFT($AV$3, 4), MONTH("1 " &amp; AM$6 &amp; " " &amp; LEFT($AV$3, 4)) + 1, 0 ), 'Raw Data'!$AL:$AL,"&gt;" &amp;DATE(LEFT($AV$3, 4), MONTH("1 " &amp; AM$6 &amp; " " &amp; LEFT($AV$3, 4)), 0 ),  'Raw Data'!$D:$D,"*ancel*", 'Raw Data'!$P:$P,""&amp;'Raw Data'!$B$1,'Raw Data'!$D:$D,"&lt;&gt;*ithdr*",'Raw Data'!$D:$D,"&lt;&gt;*ancel*")</f>
        <v>0</v>
      </c>
      <c r="AN69" s="40"/>
      <c r="AO69" s="40"/>
      <c r="AP69" s="52"/>
      <c r="AQ69" s="125">
        <f>COUNTIFS('Raw Data'!$AL:$AL,"&lt;=" &amp;DATE(LEFT($AV$3, 4), MONTH("1 " &amp; AQ$6 &amp; " " &amp; LEFT($AV$3, 4)) + 1, 0 ), 'Raw Data'!$AL:$AL,"&gt;" &amp;DATE(LEFT($AV$3, 4), MONTH("1 " &amp; AQ$6 &amp; " " &amp; LEFT($AV$3, 4)), 0 ),  'Raw Data'!$D:$D,"*ancel*", 'Raw Data'!$O:$O,""&amp;'Raw Data'!$B$1,'Raw Data'!$D:$D,"&lt;&gt;*ithdr*",'Raw Data'!$D:$D,"&lt;&gt;*ancel*",'Raw Data'!$P:$P,"--")
+
COUNTIFS('Raw Data'!$AL:$AL,"&lt;=" &amp;DATE(LEFT($AV$3, 4), MONTH("1 " &amp; AQ$6 &amp; " " &amp; LEFT($AV$3, 4)) + 1, 0 ), 'Raw Data'!$AL:$AL,"&gt;" &amp;DATE(LEFT($AV$3, 4), MONTH("1 " &amp; AQ$6 &amp; " " &amp; LEFT($AV$3, 4)), 0 ),  'Raw Data'!$D:$D,"*ancel*", 'Raw Data'!$P:$P,""&amp;'Raw Data'!$B$1,'Raw Data'!$D:$D,"&lt;&gt;*ithdr*",'Raw Data'!$D:$D,"&lt;&gt;*ancel*")</f>
        <v>0</v>
      </c>
      <c r="AR69" s="40"/>
      <c r="AS69" s="40"/>
      <c r="AT69" s="52"/>
      <c r="AU69" s="125">
        <f>COUNTIFS('Raw Data'!$AL:$AL,"&lt;=" &amp;DATE(MID($AV$3, 15, 4), MONTH("1 " &amp; AU$6 &amp; " " &amp; MID($AV$3, 15, 4)) + 1, 0 ), 'Raw Data'!$AL:$AL,"&gt;" &amp;DATE(MID($AV$3, 15, 4), MONTH("1 " &amp; AU$6 &amp; " " &amp; MID($AV$3, 15, 4)), 0 ),  'Raw Data'!$D:$D,"*ancel*", 'Raw Data'!$O:$O,""&amp;'Raw Data'!$B$1,'Raw Data'!$D:$D,"&lt;&gt;*ithdr*",'Raw Data'!$D:$D,"&lt;&gt;*ancel*",'Raw Data'!$P:$P,"--")
+
COUNTIFS('Raw Data'!$AL:$AL,"&lt;=" &amp;DATE(MID($AV$3, 15, 4), MONTH("1 " &amp; AU$6 &amp; " " &amp; MID($AV$3, 15, 4)) + 1, 0 ), 'Raw Data'!$AL:$AL,"&gt;" &amp;DATE(MID($AV$3, 15, 4), MONTH("1 " &amp; AU$6 &amp; " " &amp; MID($AV$3, 15, 4)), 0 ),  'Raw Data'!$D:$D,"*ancel*", 'Raw Data'!$P:$P,""&amp;'Raw Data'!$B$1,'Raw Data'!$D:$D,"&lt;&gt;*ithdr*",'Raw Data'!$D:$D,"&lt;&gt;*ancel*")</f>
        <v>0</v>
      </c>
      <c r="AV69" s="40"/>
      <c r="AW69" s="40"/>
      <c r="AX69" s="52"/>
      <c r="AY69" s="125">
        <f>COUNTIFS('Raw Data'!$AL:$AL,"&lt;=" &amp;DATE(MID($AV$3, 15, 4), MONTH("1 " &amp; AY$6 &amp; " " &amp; MID($AV$3, 15, 4)) + 1, 0 ), 'Raw Data'!$AL:$AL,"&gt;" &amp;DATE(MID($AV$3, 15, 4), MONTH("1 " &amp; AY$6 &amp; " " &amp; MID($AV$3, 15, 4)), 0 ),  'Raw Data'!$D:$D,"*ancel*", 'Raw Data'!$O:$O,""&amp;'Raw Data'!$B$1,'Raw Data'!$D:$D,"&lt;&gt;*ithdr*",'Raw Data'!$D:$D,"&lt;&gt;*ancel*",'Raw Data'!$P:$P,"--")
+
COUNTIFS('Raw Data'!$AL:$AL,"&lt;=" &amp;DATE(MID($AV$3, 15, 4), MONTH("1 " &amp; AY$6 &amp; " " &amp; MID($AV$3, 15, 4)) + 1, 0 ), 'Raw Data'!$AL:$AL,"&gt;" &amp;DATE(MID($AV$3, 15, 4), MONTH("1 " &amp; AY$6 &amp; " " &amp; MID($AV$3, 15, 4)), 0 ),  'Raw Data'!$D:$D,"*ancel*", 'Raw Data'!$P:$P,""&amp;'Raw Data'!$B$1,'Raw Data'!$D:$D,"&lt;&gt;*ithdr*",'Raw Data'!$D:$D,"&lt;&gt;*ancel*")</f>
        <v>0</v>
      </c>
      <c r="AZ69" s="40"/>
      <c r="BA69" s="40"/>
      <c r="BB69" s="52"/>
      <c r="BC69" s="125">
        <f>COUNTIFS('Raw Data'!$AL:$AL,"&lt;=" &amp;DATE(MID($AV$3, 15, 4), MONTH("1 " &amp; BC$6 &amp; " " &amp; MID($AV$3, 15, 4)) + 1, 0 ), 'Raw Data'!$AL:$AL,"&gt;" &amp;DATE(MID($AV$3, 15, 4), MONTH("1 " &amp; BC$6 &amp; " " &amp; MID($AV$3, 15, 4)), 0 ),  'Raw Data'!$D:$D,"*ancel*", 'Raw Data'!$O:$O,""&amp;'Raw Data'!$B$1,'Raw Data'!$D:$D,"&lt;&gt;*ithdr*",'Raw Data'!$D:$D,"&lt;&gt;*ancel*",'Raw Data'!$P:$P,"--")
+
COUNTIFS('Raw Data'!$AL:$AL,"&lt;=" &amp;DATE(MID($AV$3, 15, 4), MONTH("1 " &amp; BC$6 &amp; " " &amp; MID($AV$3, 15, 4)) + 1, 0 ), 'Raw Data'!$AL:$AL,"&gt;" &amp;DATE(MID($AV$3, 15, 4), MONTH("1 " &amp; BC$6 &amp; " " &amp; MID($AV$3, 15, 4)), 0 ),  'Raw Data'!$D:$D,"*ancel*", 'Raw Data'!$P:$P,""&amp;'Raw Data'!$B$1,'Raw Data'!$D:$D,"&lt;&gt;*ithdr*",'Raw Data'!$D:$D,"&lt;&gt;*ancel*")</f>
        <v>0</v>
      </c>
      <c r="BD69" s="40"/>
      <c r="BE69" s="40"/>
      <c r="BF69" s="45"/>
    </row>
    <row r="70" ht="12.75" customHeight="1">
      <c r="A70" s="110" t="s">
        <v>768</v>
      </c>
      <c r="B70" s="40"/>
      <c r="C70" s="40"/>
      <c r="D70" s="40"/>
      <c r="E70" s="40"/>
      <c r="F70" s="40"/>
      <c r="G70" s="40"/>
      <c r="H70" s="40"/>
      <c r="I70" s="40"/>
      <c r="J70" s="52"/>
      <c r="K70" s="122">
        <f>COUNTIFS('Raw Data'!$AL:$AL,"&lt;=" &amp;DATE(LEFT($AV$3, 4), MONTH("1 " &amp; K$6 &amp; " " &amp; LEFT($AV$3, 4)) + 1, 0 ), 'Raw Data'!$AL:$AL,"&gt;" &amp;DATE(LEFT($AV$3, 4), MONTH("1 " &amp; K$6 &amp; " " &amp; LEFT($AV$3, 4)), 0 ),  'Raw Data'!$D:$D,"*ancel*",  'Raw Data'!$H:$H,"Ear*", 'Raw Data'!$O:$O,""&amp;'Raw Data'!$B$1,'Raw Data'!$D:$D,"&lt;&gt;*ithdr*",'Raw Data'!$D:$D,"&lt;&gt;*ancel*",'Raw Data'!$P:$P,"--")
+
COUNTIFS('Raw Data'!$AL:$AL,"&lt;=" &amp;DATE(LEFT($AV$3, 4), MONTH("1 " &amp; K$6 &amp; " " &amp; LEFT($AV$3, 4)) + 1, 0 ), 'Raw Data'!$AL:$AL,"&gt;" &amp;DATE(LEFT($AV$3, 4), MONTH("1 " &amp; K$6 &amp; " " &amp; LEFT($AV$3, 4)), 0 ),  'Raw Data'!$D:$D,"*ancel*",  'Raw Data'!$H:$H,"Ear*", 'Raw Data'!$P:$P,""&amp;'Raw Data'!$B$1,'Raw Data'!$D:$D,"&lt;&gt;*ithdr*",'Raw Data'!$D:$D,"&lt;&gt;*ancel*")</f>
        <v>0</v>
      </c>
      <c r="L70" s="40"/>
      <c r="M70" s="40"/>
      <c r="N70" s="52"/>
      <c r="O70" s="122">
        <f>COUNTIFS('Raw Data'!$AL:$AL,"&lt;=" &amp;DATE(LEFT($AV$3, 4), MONTH("1 " &amp; O$6 &amp; " " &amp; LEFT($AV$3, 4)) + 1, 0 ), 'Raw Data'!$AL:$AL,"&gt;" &amp;DATE(LEFT($AV$3, 4), MONTH("1 " &amp; O$6 &amp; " " &amp; LEFT($AV$3, 4)), 0 ),  'Raw Data'!$D:$D,"*ancel*",  'Raw Data'!$H:$H,"Ear*", 'Raw Data'!$O:$O,""&amp;'Raw Data'!$B$1,'Raw Data'!$D:$D,"&lt;&gt;*ithdr*",'Raw Data'!$D:$D,"&lt;&gt;*ancel*",'Raw Data'!$P:$P,"--")
+
COUNTIFS('Raw Data'!$AL:$AL,"&lt;=" &amp;DATE(LEFT($AV$3, 4), MONTH("1 " &amp; O$6 &amp; " " &amp; LEFT($AV$3, 4)) + 1, 0 ), 'Raw Data'!$AL:$AL,"&gt;" &amp;DATE(LEFT($AV$3, 4), MONTH("1 " &amp; O$6 &amp; " " &amp; LEFT($AV$3, 4)), 0 ),  'Raw Data'!$D:$D,"*ancel*",  'Raw Data'!$H:$H,"Ear*", 'Raw Data'!$P:$P,""&amp;'Raw Data'!$B$1,'Raw Data'!$D:$D,"&lt;&gt;*ithdr*",'Raw Data'!$D:$D,"&lt;&gt;*ancel*")</f>
        <v>0</v>
      </c>
      <c r="P70" s="40"/>
      <c r="Q70" s="40"/>
      <c r="R70" s="52"/>
      <c r="S70" s="122">
        <f>COUNTIFS('Raw Data'!$AL:$AL,"&lt;=" &amp;DATE(LEFT($AV$3, 4), MONTH("1 " &amp; S$6 &amp; " " &amp; LEFT($AV$3, 4)) + 1, 0 ), 'Raw Data'!$AL:$AL,"&gt;" &amp;DATE(LEFT($AV$3, 4), MONTH("1 " &amp; S$6 &amp; " " &amp; LEFT($AV$3, 4)), 0 ),  'Raw Data'!$D:$D,"*ancel*",  'Raw Data'!$H:$H,"Ear*", 'Raw Data'!$O:$O,""&amp;'Raw Data'!$B$1,'Raw Data'!$D:$D,"&lt;&gt;*ithdr*",'Raw Data'!$D:$D,"&lt;&gt;*ancel*",'Raw Data'!$P:$P,"--")
+
COUNTIFS('Raw Data'!$AL:$AL,"&lt;=" &amp;DATE(LEFT($AV$3, 4), MONTH("1 " &amp; S$6 &amp; " " &amp; LEFT($AV$3, 4)) + 1, 0 ), 'Raw Data'!$AL:$AL,"&gt;" &amp;DATE(LEFT($AV$3, 4), MONTH("1 " &amp; S$6 &amp; " " &amp; LEFT($AV$3, 4)), 0 ),  'Raw Data'!$D:$D,"*ancel*",  'Raw Data'!$H:$H,"Ear*", 'Raw Data'!$P:$P,""&amp;'Raw Data'!$B$1,'Raw Data'!$D:$D,"&lt;&gt;*ithdr*",'Raw Data'!$D:$D,"&lt;&gt;*ancel*")</f>
        <v>0</v>
      </c>
      <c r="T70" s="40"/>
      <c r="U70" s="40"/>
      <c r="V70" s="52"/>
      <c r="W70" s="122">
        <f>COUNTIFS('Raw Data'!$AL:$AL,"&lt;=" &amp;DATE(LEFT($AV$3, 4), MONTH("1 " &amp; W$6 &amp; " " &amp; LEFT($AV$3, 4)) + 1, 0 ), 'Raw Data'!$AL:$AL,"&gt;" &amp;DATE(LEFT($AV$3, 4), MONTH("1 " &amp; W$6 &amp; " " &amp; LEFT($AV$3, 4)), 0 ),  'Raw Data'!$D:$D,"*ancel*",  'Raw Data'!$H:$H,"Ear*", 'Raw Data'!$O:$O,""&amp;'Raw Data'!$B$1,'Raw Data'!$D:$D,"&lt;&gt;*ithdr*",'Raw Data'!$D:$D,"&lt;&gt;*ancel*",'Raw Data'!$P:$P,"--")
+
COUNTIFS('Raw Data'!$AL:$AL,"&lt;=" &amp;DATE(LEFT($AV$3, 4), MONTH("1 " &amp; W$6 &amp; " " &amp; LEFT($AV$3, 4)) + 1, 0 ), 'Raw Data'!$AL:$AL,"&gt;" &amp;DATE(LEFT($AV$3, 4), MONTH("1 " &amp; W$6 &amp; " " &amp; LEFT($AV$3, 4)), 0 ),  'Raw Data'!$D:$D,"*ancel*",  'Raw Data'!$H:$H,"Ear*", 'Raw Data'!$P:$P,""&amp;'Raw Data'!$B$1,'Raw Data'!$D:$D,"&lt;&gt;*ithdr*",'Raw Data'!$D:$D,"&lt;&gt;*ancel*")</f>
        <v>0</v>
      </c>
      <c r="X70" s="40"/>
      <c r="Y70" s="40"/>
      <c r="Z70" s="52"/>
      <c r="AA70" s="122">
        <f>COUNTIFS('Raw Data'!$AL:$AL,"&lt;=" &amp;DATE(LEFT($AV$3, 4), MONTH("1 " &amp; AA$6 &amp; " " &amp; LEFT($AV$3, 4)) + 1, 0 ), 'Raw Data'!$AL:$AL,"&gt;" &amp;DATE(LEFT($AV$3, 4), MONTH("1 " &amp; AA$6 &amp; " " &amp; LEFT($AV$3, 4)), 0 ),  'Raw Data'!$D:$D,"*ancel*",  'Raw Data'!$H:$H,"Ear*", 'Raw Data'!$O:$O,""&amp;'Raw Data'!$B$1,'Raw Data'!$D:$D,"&lt;&gt;*ithdr*",'Raw Data'!$D:$D,"&lt;&gt;*ancel*",'Raw Data'!$P:$P,"--")
+
COUNTIFS('Raw Data'!$AL:$AL,"&lt;=" &amp;DATE(LEFT($AV$3, 4), MONTH("1 " &amp; AA$6 &amp; " " &amp; LEFT($AV$3, 4)) + 1, 0 ), 'Raw Data'!$AL:$AL,"&gt;" &amp;DATE(LEFT($AV$3, 4), MONTH("1 " &amp; AA$6 &amp; " " &amp; LEFT($AV$3, 4)), 0 ),  'Raw Data'!$D:$D,"*ancel*",  'Raw Data'!$H:$H,"Ear*", 'Raw Data'!$P:$P,""&amp;'Raw Data'!$B$1,'Raw Data'!$D:$D,"&lt;&gt;*ithdr*",'Raw Data'!$D:$D,"&lt;&gt;*ancel*")</f>
        <v>0</v>
      </c>
      <c r="AB70" s="40"/>
      <c r="AC70" s="40"/>
      <c r="AD70" s="52"/>
      <c r="AE70" s="122">
        <f>COUNTIFS('Raw Data'!$AL:$AL,"&lt;=" &amp;DATE(LEFT($AV$3, 4), MONTH("1 " &amp; AE$6 &amp; " " &amp; LEFT($AV$3, 4)) + 1, 0 ), 'Raw Data'!$AL:$AL,"&gt;" &amp;DATE(LEFT($AV$3, 4), MONTH("1 " &amp; AE$6 &amp; " " &amp; LEFT($AV$3, 4)), 0 ),  'Raw Data'!$D:$D,"*ancel*",  'Raw Data'!$H:$H,"Ear*", 'Raw Data'!$O:$O,""&amp;'Raw Data'!$B$1,'Raw Data'!$D:$D,"&lt;&gt;*ithdr*",'Raw Data'!$D:$D,"&lt;&gt;*ancel*",'Raw Data'!$P:$P,"--")
+
COUNTIFS('Raw Data'!$AL:$AL,"&lt;=" &amp;DATE(LEFT($AV$3, 4), MONTH("1 " &amp; AE$6 &amp; " " &amp; LEFT($AV$3, 4)) + 1, 0 ), 'Raw Data'!$AL:$AL,"&gt;" &amp;DATE(LEFT($AV$3, 4), MONTH("1 " &amp; AE$6 &amp; " " &amp; LEFT($AV$3, 4)), 0 ),  'Raw Data'!$D:$D,"*ancel*",  'Raw Data'!$H:$H,"Ear*", 'Raw Data'!$P:$P,""&amp;'Raw Data'!$B$1,'Raw Data'!$D:$D,"&lt;&gt;*ithdr*",'Raw Data'!$D:$D,"&lt;&gt;*ancel*")</f>
        <v>0</v>
      </c>
      <c r="AF70" s="40"/>
      <c r="AG70" s="40"/>
      <c r="AH70" s="52"/>
      <c r="AI70" s="122">
        <f>COUNTIFS('Raw Data'!$AL:$AL,"&lt;=" &amp;DATE(LEFT($AV$3, 4), MONTH("1 " &amp; AI$6 &amp; " " &amp; LEFT($AV$3, 4)) + 1, 0 ), 'Raw Data'!$AL:$AL,"&gt;" &amp;DATE(LEFT($AV$3, 4), MONTH("1 " &amp; AI$6 &amp; " " &amp; LEFT($AV$3, 4)), 0 ),  'Raw Data'!$D:$D,"*ancel*",  'Raw Data'!$H:$H,"Ear*", 'Raw Data'!$O:$O,""&amp;'Raw Data'!$B$1,'Raw Data'!$D:$D,"&lt;&gt;*ithdr*",'Raw Data'!$D:$D,"&lt;&gt;*ancel*",'Raw Data'!$P:$P,"--")
+
COUNTIFS('Raw Data'!$AL:$AL,"&lt;=" &amp;DATE(LEFT($AV$3, 4), MONTH("1 " &amp; AI$6 &amp; " " &amp; LEFT($AV$3, 4)) + 1, 0 ), 'Raw Data'!$AL:$AL,"&gt;" &amp;DATE(LEFT($AV$3, 4), MONTH("1 " &amp; AI$6 &amp; " " &amp; LEFT($AV$3, 4)), 0 ),  'Raw Data'!$D:$D,"*ancel*",  'Raw Data'!$H:$H,"Ear*", 'Raw Data'!$P:$P,""&amp;'Raw Data'!$B$1,'Raw Data'!$D:$D,"&lt;&gt;*ithdr*",'Raw Data'!$D:$D,"&lt;&gt;*ancel*")</f>
        <v>0</v>
      </c>
      <c r="AJ70" s="40"/>
      <c r="AK70" s="40"/>
      <c r="AL70" s="52"/>
      <c r="AM70" s="122">
        <f>COUNTIFS('Raw Data'!$AL:$AL,"&lt;=" &amp;DATE(LEFT($AV$3, 4), MONTH("1 " &amp; AM$6 &amp; " " &amp; LEFT($AV$3, 4)) + 1, 0 ), 'Raw Data'!$AL:$AL,"&gt;" &amp;DATE(LEFT($AV$3, 4), MONTH("1 " &amp; AM$6 &amp; " " &amp; LEFT($AV$3, 4)), 0 ),  'Raw Data'!$D:$D,"*ancel*",  'Raw Data'!$H:$H,"Ear*", 'Raw Data'!$O:$O,""&amp;'Raw Data'!$B$1,'Raw Data'!$D:$D,"&lt;&gt;*ithdr*",'Raw Data'!$D:$D,"&lt;&gt;*ancel*",'Raw Data'!$P:$P,"--")
+
COUNTIFS('Raw Data'!$AL:$AL,"&lt;=" &amp;DATE(LEFT($AV$3, 4), MONTH("1 " &amp; AM$6 &amp; " " &amp; LEFT($AV$3, 4)) + 1, 0 ), 'Raw Data'!$AL:$AL,"&gt;" &amp;DATE(LEFT($AV$3, 4), MONTH("1 " &amp; AM$6 &amp; " " &amp; LEFT($AV$3, 4)), 0 ),  'Raw Data'!$D:$D,"*ancel*",  'Raw Data'!$H:$H,"Ear*", 'Raw Data'!$P:$P,""&amp;'Raw Data'!$B$1,'Raw Data'!$D:$D,"&lt;&gt;*ithdr*",'Raw Data'!$D:$D,"&lt;&gt;*ancel*")</f>
        <v>0</v>
      </c>
      <c r="AN70" s="40"/>
      <c r="AO70" s="40"/>
      <c r="AP70" s="52"/>
      <c r="AQ70" s="122">
        <f>COUNTIFS('Raw Data'!$AL:$AL,"&lt;=" &amp;DATE(LEFT($AV$3, 4), MONTH("1 " &amp; AQ$6 &amp; " " &amp; LEFT($AV$3, 4)) + 1, 0 ), 'Raw Data'!$AL:$AL,"&gt;" &amp;DATE(LEFT($AV$3, 4), MONTH("1 " &amp; AQ$6 &amp; " " &amp; LEFT($AV$3, 4)), 0 ),  'Raw Data'!$D:$D,"*ancel*",  'Raw Data'!$H:$H,"Ear*", 'Raw Data'!$O:$O,""&amp;'Raw Data'!$B$1,'Raw Data'!$D:$D,"&lt;&gt;*ithdr*",'Raw Data'!$D:$D,"&lt;&gt;*ancel*",'Raw Data'!$P:$P,"--")
+
COUNTIFS('Raw Data'!$AL:$AL,"&lt;=" &amp;DATE(LEFT($AV$3, 4), MONTH("1 " &amp; AQ$6 &amp; " " &amp; LEFT($AV$3, 4)) + 1, 0 ), 'Raw Data'!$AL:$AL,"&gt;" &amp;DATE(LEFT($AV$3, 4), MONTH("1 " &amp; AQ$6 &amp; " " &amp; LEFT($AV$3, 4)), 0 ),  'Raw Data'!$D:$D,"*ancel*",  'Raw Data'!$H:$H,"Ear*", 'Raw Data'!$P:$P,""&amp;'Raw Data'!$B$1,'Raw Data'!$D:$D,"&lt;&gt;*ithdr*",'Raw Data'!$D:$D,"&lt;&gt;*ancel*")</f>
        <v>0</v>
      </c>
      <c r="AR70" s="40"/>
      <c r="AS70" s="40"/>
      <c r="AT70" s="52"/>
      <c r="AU70" s="122">
        <f>COUNTIFS('Raw Data'!$AL:$AL,"&lt;=" &amp;DATE(MID($AV$3, 15, 4), MONTH("1 " &amp; AU$6 &amp; " " &amp; MID($AV$3, 15, 4)) + 1, 0 ), 'Raw Data'!$AL:$AL,"&gt;" &amp;DATE(MID($AV$3, 15, 4), MONTH("1 " &amp; AU$6 &amp; " " &amp; MID($AV$3, 15, 4)), 0 ),  'Raw Data'!$D:$D,"*ancel*",  'Raw Data'!$H:$H,"Ear*", 'Raw Data'!$O:$O,""&amp;'Raw Data'!$B$1,'Raw Data'!$D:$D,"&lt;&gt;*ithdr*",'Raw Data'!$D:$D,"&lt;&gt;*ancel*",'Raw Data'!$P:$P,"--")
+
COUNTIFS('Raw Data'!$AL:$AL,"&lt;=" &amp;DATE(MID($AV$3, 15, 4), MONTH("1 " &amp; AU$6 &amp; " " &amp; MID($AV$3, 15, 4)) + 1, 0 ), 'Raw Data'!$AL:$AL,"&gt;" &amp;DATE(MID($AV$3, 15, 4), MONTH("1 " &amp; AU$6 &amp; " " &amp; MID($AV$3, 15, 4)), 0 ),  'Raw Data'!$D:$D,"*ancel*",  'Raw Data'!$H:$H,"Ear*", 'Raw Data'!$P:$P,""&amp;'Raw Data'!$B$1,'Raw Data'!$D:$D,"&lt;&gt;*ithdr*",'Raw Data'!$D:$D,"&lt;&gt;*ancel*")</f>
        <v>0</v>
      </c>
      <c r="AV70" s="40"/>
      <c r="AW70" s="40"/>
      <c r="AX70" s="52"/>
      <c r="AY70" s="122">
        <f>COUNTIFS('Raw Data'!$AL:$AL,"&lt;=" &amp;DATE(MID($AV$3, 15, 4), MONTH("1 " &amp; AY$6 &amp; " " &amp; MID($AV$3, 15, 4)) + 1, 0 ), 'Raw Data'!$AL:$AL,"&gt;" &amp;DATE(MID($AV$3, 15, 4), MONTH("1 " &amp; AY$6 &amp; " " &amp; MID($AV$3, 15, 4)), 0 ),  'Raw Data'!$D:$D,"*ancel*",  'Raw Data'!$H:$H,"Ear*", 'Raw Data'!$O:$O,""&amp;'Raw Data'!$B$1,'Raw Data'!$D:$D,"&lt;&gt;*ithdr*",'Raw Data'!$D:$D,"&lt;&gt;*ancel*",'Raw Data'!$P:$P,"--")
+
COUNTIFS('Raw Data'!$AL:$AL,"&lt;=" &amp;DATE(MID($AV$3, 15, 4), MONTH("1 " &amp; AY$6 &amp; " " &amp; MID($AV$3, 15, 4)) + 1, 0 ), 'Raw Data'!$AL:$AL,"&gt;" &amp;DATE(MID($AV$3, 15, 4), MONTH("1 " &amp; AY$6 &amp; " " &amp; MID($AV$3, 15, 4)), 0 ),  'Raw Data'!$D:$D,"*ancel*",  'Raw Data'!$H:$H,"Ear*", 'Raw Data'!$P:$P,""&amp;'Raw Data'!$B$1,'Raw Data'!$D:$D,"&lt;&gt;*ithdr*",'Raw Data'!$D:$D,"&lt;&gt;*ancel*")</f>
        <v>0</v>
      </c>
      <c r="AZ70" s="40"/>
      <c r="BA70" s="40"/>
      <c r="BB70" s="52"/>
      <c r="BC70" s="122">
        <f>COUNTIFS('Raw Data'!$AL:$AL,"&lt;=" &amp;DATE(MID($AV$3, 15, 4), MONTH("1 " &amp; BC$6 &amp; " " &amp; MID($AV$3, 15, 4)) + 1, 0 ), 'Raw Data'!$AL:$AL,"&gt;" &amp;DATE(MID($AV$3, 15, 4), MONTH("1 " &amp; BC$6 &amp; " " &amp; MID($AV$3, 15, 4)), 0 ),  'Raw Data'!$D:$D,"*ancel*",  'Raw Data'!$H:$H,"Ear*", 'Raw Data'!$O:$O,""&amp;'Raw Data'!$B$1,'Raw Data'!$D:$D,"&lt;&gt;*ithdr*",'Raw Data'!$D:$D,"&lt;&gt;*ancel*",'Raw Data'!$P:$P,"--")
+
COUNTIFS('Raw Data'!$AL:$AL,"&lt;=" &amp;DATE(MID($AV$3, 15, 4), MONTH("1 " &amp; BC$6 &amp; " " &amp; MID($AV$3, 15, 4)) + 1, 0 ), 'Raw Data'!$AL:$AL,"&gt;" &amp;DATE(MID($AV$3, 15, 4), MONTH("1 " &amp; BC$6 &amp; " " &amp; MID($AV$3, 15, 4)), 0 ),  'Raw Data'!$D:$D,"*ancel*",  'Raw Data'!$H:$H,"Ear*", 'Raw Data'!$P:$P,""&amp;'Raw Data'!$B$1,'Raw Data'!$D:$D,"&lt;&gt;*ithdr*",'Raw Data'!$D:$D,"&lt;&gt;*ancel*")</f>
        <v>0</v>
      </c>
      <c r="BD70" s="40"/>
      <c r="BE70" s="40"/>
      <c r="BF70" s="45"/>
    </row>
    <row r="71" ht="12.75" customHeight="1">
      <c r="A71" s="110" t="s">
        <v>769</v>
      </c>
      <c r="B71" s="40"/>
      <c r="C71" s="40"/>
      <c r="D71" s="40"/>
      <c r="E71" s="40"/>
      <c r="F71" s="40"/>
      <c r="G71" s="40"/>
      <c r="H71" s="40"/>
      <c r="I71" s="40"/>
      <c r="J71" s="52"/>
      <c r="K71" s="122">
        <f>COUNTIFS('Raw Data'!$AL:$AL,"&lt;=" &amp;DATE(LEFT($AV$3, 4), MONTH("1 " &amp; K$6 &amp; " " &amp; LEFT($AV$3, 4)) + 1, 0 ), 'Raw Data'!$AL:$AL,"&gt;" &amp;DATE(LEFT($AV$3, 4), MONTH("1 " &amp; K$6 &amp; " " &amp; LEFT($AV$3, 4)), 0 ),  'Raw Data'!$D:$D,"*ancel*",  'Raw Data'!$H:$H,"Non*", 'Raw Data'!$O:$O,""&amp;'Raw Data'!$B$1,'Raw Data'!$D:$D,"&lt;&gt;*ithdr*",'Raw Data'!$D:$D,"&lt;&gt;*ancel*",'Raw Data'!$P:$P,"--")
+
COUNTIFS('Raw Data'!$AL:$AL,"&lt;=" &amp;DATE(LEFT($AV$3, 4), MONTH("1 " &amp; K$6 &amp; " " &amp; LEFT($AV$3, 4)) + 1, 0 ), 'Raw Data'!$AL:$AL,"&gt;" &amp;DATE(LEFT($AV$3, 4), MONTH("1 " &amp; K$6 &amp; " " &amp; LEFT($AV$3, 4)), 0 ),  'Raw Data'!$D:$D,"*ancel*",  'Raw Data'!$H:$H,"Non*", 'Raw Data'!$P:$P,""&amp;'Raw Data'!$B$1,'Raw Data'!$D:$D,"&lt;&gt;*ithdr*",'Raw Data'!$D:$D,"&lt;&gt;*ancel*")</f>
        <v>0</v>
      </c>
      <c r="L71" s="40"/>
      <c r="M71" s="40"/>
      <c r="N71" s="52"/>
      <c r="O71" s="122">
        <f>COUNTIFS('Raw Data'!$AL:$AL,"&lt;=" &amp;DATE(LEFT($AV$3, 4), MONTH("1 " &amp; O$6 &amp; " " &amp; LEFT($AV$3, 4)) + 1, 0 ), 'Raw Data'!$AL:$AL,"&gt;" &amp;DATE(LEFT($AV$3, 4), MONTH("1 " &amp; O$6 &amp; " " &amp; LEFT($AV$3, 4)), 0 ),  'Raw Data'!$D:$D,"*ancel*",  'Raw Data'!$H:$H,"Non*", 'Raw Data'!$O:$O,""&amp;'Raw Data'!$B$1,'Raw Data'!$D:$D,"&lt;&gt;*ithdr*",'Raw Data'!$D:$D,"&lt;&gt;*ancel*",'Raw Data'!$P:$P,"--")
+
COUNTIFS('Raw Data'!$AL:$AL,"&lt;=" &amp;DATE(LEFT($AV$3, 4), MONTH("1 " &amp; O$6 &amp; " " &amp; LEFT($AV$3, 4)) + 1, 0 ), 'Raw Data'!$AL:$AL,"&gt;" &amp;DATE(LEFT($AV$3, 4), MONTH("1 " &amp; O$6 &amp; " " &amp; LEFT($AV$3, 4)), 0 ),  'Raw Data'!$D:$D,"*ancel*",  'Raw Data'!$H:$H,"Non*", 'Raw Data'!$P:$P,""&amp;'Raw Data'!$B$1,'Raw Data'!$D:$D,"&lt;&gt;*ithdr*",'Raw Data'!$D:$D,"&lt;&gt;*ancel*")</f>
        <v>0</v>
      </c>
      <c r="P71" s="40"/>
      <c r="Q71" s="40"/>
      <c r="R71" s="52"/>
      <c r="S71" s="122">
        <f>COUNTIFS('Raw Data'!$AL:$AL,"&lt;=" &amp;DATE(LEFT($AV$3, 4), MONTH("1 " &amp; S$6 &amp; " " &amp; LEFT($AV$3, 4)) + 1, 0 ), 'Raw Data'!$AL:$AL,"&gt;" &amp;DATE(LEFT($AV$3, 4), MONTH("1 " &amp; S$6 &amp; " " &amp; LEFT($AV$3, 4)), 0 ),  'Raw Data'!$D:$D,"*ancel*",  'Raw Data'!$H:$H,"Non*", 'Raw Data'!$O:$O,""&amp;'Raw Data'!$B$1,'Raw Data'!$D:$D,"&lt;&gt;*ithdr*",'Raw Data'!$D:$D,"&lt;&gt;*ancel*",'Raw Data'!$P:$P,"--")
+
COUNTIFS('Raw Data'!$AL:$AL,"&lt;=" &amp;DATE(LEFT($AV$3, 4), MONTH("1 " &amp; S$6 &amp; " " &amp; LEFT($AV$3, 4)) + 1, 0 ), 'Raw Data'!$AL:$AL,"&gt;" &amp;DATE(LEFT($AV$3, 4), MONTH("1 " &amp; S$6 &amp; " " &amp; LEFT($AV$3, 4)), 0 ),  'Raw Data'!$D:$D,"*ancel*",  'Raw Data'!$H:$H,"Non*", 'Raw Data'!$P:$P,""&amp;'Raw Data'!$B$1,'Raw Data'!$D:$D,"&lt;&gt;*ithdr*",'Raw Data'!$D:$D,"&lt;&gt;*ancel*")</f>
        <v>0</v>
      </c>
      <c r="T71" s="40"/>
      <c r="U71" s="40"/>
      <c r="V71" s="52"/>
      <c r="W71" s="122">
        <f>COUNTIFS('Raw Data'!$AL:$AL,"&lt;=" &amp;DATE(LEFT($AV$3, 4), MONTH("1 " &amp; W$6 &amp; " " &amp; LEFT($AV$3, 4)) + 1, 0 ), 'Raw Data'!$AL:$AL,"&gt;" &amp;DATE(LEFT($AV$3, 4), MONTH("1 " &amp; W$6 &amp; " " &amp; LEFT($AV$3, 4)), 0 ),  'Raw Data'!$D:$D,"*ancel*",  'Raw Data'!$H:$H,"Non*", 'Raw Data'!$O:$O,""&amp;'Raw Data'!$B$1,'Raw Data'!$D:$D,"&lt;&gt;*ithdr*",'Raw Data'!$D:$D,"&lt;&gt;*ancel*",'Raw Data'!$P:$P,"--")
+
COUNTIFS('Raw Data'!$AL:$AL,"&lt;=" &amp;DATE(LEFT($AV$3, 4), MONTH("1 " &amp; W$6 &amp; " " &amp; LEFT($AV$3, 4)) + 1, 0 ), 'Raw Data'!$AL:$AL,"&gt;" &amp;DATE(LEFT($AV$3, 4), MONTH("1 " &amp; W$6 &amp; " " &amp; LEFT($AV$3, 4)), 0 ),  'Raw Data'!$D:$D,"*ancel*",  'Raw Data'!$H:$H,"Non*", 'Raw Data'!$P:$P,""&amp;'Raw Data'!$B$1,'Raw Data'!$D:$D,"&lt;&gt;*ithdr*",'Raw Data'!$D:$D,"&lt;&gt;*ancel*")</f>
        <v>0</v>
      </c>
      <c r="X71" s="40"/>
      <c r="Y71" s="40"/>
      <c r="Z71" s="52"/>
      <c r="AA71" s="122">
        <f>COUNTIFS('Raw Data'!$AL:$AL,"&lt;=" &amp;DATE(LEFT($AV$3, 4), MONTH("1 " &amp; AA$6 &amp; " " &amp; LEFT($AV$3, 4)) + 1, 0 ), 'Raw Data'!$AL:$AL,"&gt;" &amp;DATE(LEFT($AV$3, 4), MONTH("1 " &amp; AA$6 &amp; " " &amp; LEFT($AV$3, 4)), 0 ),  'Raw Data'!$D:$D,"*ancel*",  'Raw Data'!$H:$H,"Non*", 'Raw Data'!$O:$O,""&amp;'Raw Data'!$B$1,'Raw Data'!$D:$D,"&lt;&gt;*ithdr*",'Raw Data'!$D:$D,"&lt;&gt;*ancel*",'Raw Data'!$P:$P,"--")
+
COUNTIFS('Raw Data'!$AL:$AL,"&lt;=" &amp;DATE(LEFT($AV$3, 4), MONTH("1 " &amp; AA$6 &amp; " " &amp; LEFT($AV$3, 4)) + 1, 0 ), 'Raw Data'!$AL:$AL,"&gt;" &amp;DATE(LEFT($AV$3, 4), MONTH("1 " &amp; AA$6 &amp; " " &amp; LEFT($AV$3, 4)), 0 ),  'Raw Data'!$D:$D,"*ancel*",  'Raw Data'!$H:$H,"Non*", 'Raw Data'!$P:$P,""&amp;'Raw Data'!$B$1,'Raw Data'!$D:$D,"&lt;&gt;*ithdr*",'Raw Data'!$D:$D,"&lt;&gt;*ancel*")</f>
        <v>0</v>
      </c>
      <c r="AB71" s="40"/>
      <c r="AC71" s="40"/>
      <c r="AD71" s="52"/>
      <c r="AE71" s="122">
        <f>COUNTIFS('Raw Data'!$AL:$AL,"&lt;=" &amp;DATE(LEFT($AV$3, 4), MONTH("1 " &amp; AE$6 &amp; " " &amp; LEFT($AV$3, 4)) + 1, 0 ), 'Raw Data'!$AL:$AL,"&gt;" &amp;DATE(LEFT($AV$3, 4), MONTH("1 " &amp; AE$6 &amp; " " &amp; LEFT($AV$3, 4)), 0 ),  'Raw Data'!$D:$D,"*ancel*",  'Raw Data'!$H:$H,"Non*", 'Raw Data'!$O:$O,""&amp;'Raw Data'!$B$1,'Raw Data'!$D:$D,"&lt;&gt;*ithdr*",'Raw Data'!$D:$D,"&lt;&gt;*ancel*",'Raw Data'!$P:$P,"--")
+
COUNTIFS('Raw Data'!$AL:$AL,"&lt;=" &amp;DATE(LEFT($AV$3, 4), MONTH("1 " &amp; AE$6 &amp; " " &amp; LEFT($AV$3, 4)) + 1, 0 ), 'Raw Data'!$AL:$AL,"&gt;" &amp;DATE(LEFT($AV$3, 4), MONTH("1 " &amp; AE$6 &amp; " " &amp; LEFT($AV$3, 4)), 0 ),  'Raw Data'!$D:$D,"*ancel*",  'Raw Data'!$H:$H,"Non*", 'Raw Data'!$P:$P,""&amp;'Raw Data'!$B$1,'Raw Data'!$D:$D,"&lt;&gt;*ithdr*",'Raw Data'!$D:$D,"&lt;&gt;*ancel*")</f>
        <v>0</v>
      </c>
      <c r="AF71" s="40"/>
      <c r="AG71" s="40"/>
      <c r="AH71" s="52"/>
      <c r="AI71" s="122">
        <f>COUNTIFS('Raw Data'!$AL:$AL,"&lt;=" &amp;DATE(LEFT($AV$3, 4), MONTH("1 " &amp; AI$6 &amp; " " &amp; LEFT($AV$3, 4)) + 1, 0 ), 'Raw Data'!$AL:$AL,"&gt;" &amp;DATE(LEFT($AV$3, 4), MONTH("1 " &amp; AI$6 &amp; " " &amp; LEFT($AV$3, 4)), 0 ),  'Raw Data'!$D:$D,"*ancel*",  'Raw Data'!$H:$H,"Non*", 'Raw Data'!$O:$O,""&amp;'Raw Data'!$B$1,'Raw Data'!$D:$D,"&lt;&gt;*ithdr*",'Raw Data'!$D:$D,"&lt;&gt;*ancel*",'Raw Data'!$P:$P,"--")
+
COUNTIFS('Raw Data'!$AL:$AL,"&lt;=" &amp;DATE(LEFT($AV$3, 4), MONTH("1 " &amp; AI$6 &amp; " " &amp; LEFT($AV$3, 4)) + 1, 0 ), 'Raw Data'!$AL:$AL,"&gt;" &amp;DATE(LEFT($AV$3, 4), MONTH("1 " &amp; AI$6 &amp; " " &amp; LEFT($AV$3, 4)), 0 ),  'Raw Data'!$D:$D,"*ancel*",  'Raw Data'!$H:$H,"Non*", 'Raw Data'!$P:$P,""&amp;'Raw Data'!$B$1,'Raw Data'!$D:$D,"&lt;&gt;*ithdr*",'Raw Data'!$D:$D,"&lt;&gt;*ancel*")</f>
        <v>0</v>
      </c>
      <c r="AJ71" s="40"/>
      <c r="AK71" s="40"/>
      <c r="AL71" s="52"/>
      <c r="AM71" s="122">
        <f>COUNTIFS('Raw Data'!$AL:$AL,"&lt;=" &amp;DATE(LEFT($AV$3, 4), MONTH("1 " &amp; AM$6 &amp; " " &amp; LEFT($AV$3, 4)) + 1, 0 ), 'Raw Data'!$AL:$AL,"&gt;" &amp;DATE(LEFT($AV$3, 4), MONTH("1 " &amp; AM$6 &amp; " " &amp; LEFT($AV$3, 4)), 0 ),  'Raw Data'!$D:$D,"*ancel*",  'Raw Data'!$H:$H,"Non*", 'Raw Data'!$O:$O,""&amp;'Raw Data'!$B$1,'Raw Data'!$D:$D,"&lt;&gt;*ithdr*",'Raw Data'!$D:$D,"&lt;&gt;*ancel*",'Raw Data'!$P:$P,"--")
+
COUNTIFS('Raw Data'!$AL:$AL,"&lt;=" &amp;DATE(LEFT($AV$3, 4), MONTH("1 " &amp; AM$6 &amp; " " &amp; LEFT($AV$3, 4)) + 1, 0 ), 'Raw Data'!$AL:$AL,"&gt;" &amp;DATE(LEFT($AV$3, 4), MONTH("1 " &amp; AM$6 &amp; " " &amp; LEFT($AV$3, 4)), 0 ),  'Raw Data'!$D:$D,"*ancel*",  'Raw Data'!$H:$H,"Non*", 'Raw Data'!$P:$P,""&amp;'Raw Data'!$B$1,'Raw Data'!$D:$D,"&lt;&gt;*ithdr*",'Raw Data'!$D:$D,"&lt;&gt;*ancel*")</f>
        <v>0</v>
      </c>
      <c r="AN71" s="40"/>
      <c r="AO71" s="40"/>
      <c r="AP71" s="52"/>
      <c r="AQ71" s="122">
        <f>COUNTIFS('Raw Data'!$AL:$AL,"&lt;=" &amp;DATE(LEFT($AV$3, 4), MONTH("1 " &amp; AQ$6 &amp; " " &amp; LEFT($AV$3, 4)) + 1, 0 ), 'Raw Data'!$AL:$AL,"&gt;" &amp;DATE(LEFT($AV$3, 4), MONTH("1 " &amp; AQ$6 &amp; " " &amp; LEFT($AV$3, 4)), 0 ),  'Raw Data'!$D:$D,"*ancel*",  'Raw Data'!$H:$H,"Non*", 'Raw Data'!$O:$O,""&amp;'Raw Data'!$B$1,'Raw Data'!$D:$D,"&lt;&gt;*ithdr*",'Raw Data'!$D:$D,"&lt;&gt;*ancel*",'Raw Data'!$P:$P,"--")
+
COUNTIFS('Raw Data'!$AL:$AL,"&lt;=" &amp;DATE(LEFT($AV$3, 4), MONTH("1 " &amp; AQ$6 &amp; " " &amp; LEFT($AV$3, 4)) + 1, 0 ), 'Raw Data'!$AL:$AL,"&gt;" &amp;DATE(LEFT($AV$3, 4), MONTH("1 " &amp; AQ$6 &amp; " " &amp; LEFT($AV$3, 4)), 0 ),  'Raw Data'!$D:$D,"*ancel*",  'Raw Data'!$H:$H,"Non*", 'Raw Data'!$P:$P,""&amp;'Raw Data'!$B$1,'Raw Data'!$D:$D,"&lt;&gt;*ithdr*",'Raw Data'!$D:$D,"&lt;&gt;*ancel*")</f>
        <v>0</v>
      </c>
      <c r="AR71" s="40"/>
      <c r="AS71" s="40"/>
      <c r="AT71" s="52"/>
      <c r="AU71" s="122">
        <f>COUNTIFS('Raw Data'!$AL:$AL,"&lt;=" &amp;DATE(MID($AV$3, 15, 4), MONTH("1 " &amp; AU$6 &amp; " " &amp; MID($AV$3, 15, 4)) + 1, 0 ), 'Raw Data'!$AL:$AL,"&gt;" &amp;DATE(MID($AV$3, 15, 4), MONTH("1 " &amp; AU$6 &amp; " " &amp; MID($AV$3, 15, 4)), 0 ),  'Raw Data'!$D:$D,"*ancel*",  'Raw Data'!$H:$H,"Non*", 'Raw Data'!$O:$O,""&amp;'Raw Data'!$B$1,'Raw Data'!$D:$D,"&lt;&gt;*ithdr*",'Raw Data'!$D:$D,"&lt;&gt;*ancel*",'Raw Data'!$P:$P,"--")
+
COUNTIFS('Raw Data'!$AL:$AL,"&lt;=" &amp;DATE(MID($AV$3, 15, 4), MONTH("1 " &amp; AU$6 &amp; " " &amp; MID($AV$3, 15, 4)) + 1, 0 ), 'Raw Data'!$AL:$AL,"&gt;" &amp;DATE(MID($AV$3, 15, 4), MONTH("1 " &amp; AU$6 &amp; " " &amp; MID($AV$3, 15, 4)), 0 ),  'Raw Data'!$D:$D,"*ancel*",  'Raw Data'!$H:$H,"Non*", 'Raw Data'!$P:$P,""&amp;'Raw Data'!$B$1,'Raw Data'!$D:$D,"&lt;&gt;*ithdr*",'Raw Data'!$D:$D,"&lt;&gt;*ancel*")</f>
        <v>0</v>
      </c>
      <c r="AV71" s="40"/>
      <c r="AW71" s="40"/>
      <c r="AX71" s="52"/>
      <c r="AY71" s="122">
        <f>COUNTIFS('Raw Data'!$AL:$AL,"&lt;=" &amp;DATE(MID($AV$3, 15, 4), MONTH("1 " &amp; AY$6 &amp; " " &amp; MID($AV$3, 15, 4)) + 1, 0 ), 'Raw Data'!$AL:$AL,"&gt;" &amp;DATE(MID($AV$3, 15, 4), MONTH("1 " &amp; AY$6 &amp; " " &amp; MID($AV$3, 15, 4)), 0 ),  'Raw Data'!$D:$D,"*ancel*",  'Raw Data'!$H:$H,"Non*", 'Raw Data'!$O:$O,""&amp;'Raw Data'!$B$1,'Raw Data'!$D:$D,"&lt;&gt;*ithdr*",'Raw Data'!$D:$D,"&lt;&gt;*ancel*",'Raw Data'!$P:$P,"--")
+
COUNTIFS('Raw Data'!$AL:$AL,"&lt;=" &amp;DATE(MID($AV$3, 15, 4), MONTH("1 " &amp; AY$6 &amp; " " &amp; MID($AV$3, 15, 4)) + 1, 0 ), 'Raw Data'!$AL:$AL,"&gt;" &amp;DATE(MID($AV$3, 15, 4), MONTH("1 " &amp; AY$6 &amp; " " &amp; MID($AV$3, 15, 4)), 0 ),  'Raw Data'!$D:$D,"*ancel*",  'Raw Data'!$H:$H,"Non*", 'Raw Data'!$P:$P,""&amp;'Raw Data'!$B$1,'Raw Data'!$D:$D,"&lt;&gt;*ithdr*",'Raw Data'!$D:$D,"&lt;&gt;*ancel*")</f>
        <v>0</v>
      </c>
      <c r="AZ71" s="40"/>
      <c r="BA71" s="40"/>
      <c r="BB71" s="52"/>
      <c r="BC71" s="122">
        <f>COUNTIFS('Raw Data'!$AL:$AL,"&lt;=" &amp;DATE(MID($AV$3, 15, 4), MONTH("1 " &amp; BC$6 &amp; " " &amp; MID($AV$3, 15, 4)) + 1, 0 ), 'Raw Data'!$AL:$AL,"&gt;" &amp;DATE(MID($AV$3, 15, 4), MONTH("1 " &amp; BC$6 &amp; " " &amp; MID($AV$3, 15, 4)), 0 ),  'Raw Data'!$D:$D,"*ancel*",  'Raw Data'!$H:$H,"Non*", 'Raw Data'!$O:$O,""&amp;'Raw Data'!$B$1,'Raw Data'!$D:$D,"&lt;&gt;*ithdr*",'Raw Data'!$D:$D,"&lt;&gt;*ancel*",'Raw Data'!$P:$P,"--")
+
COUNTIFS('Raw Data'!$AL:$AL,"&lt;=" &amp;DATE(MID($AV$3, 15, 4), MONTH("1 " &amp; BC$6 &amp; " " &amp; MID($AV$3, 15, 4)) + 1, 0 ), 'Raw Data'!$AL:$AL,"&gt;" &amp;DATE(MID($AV$3, 15, 4), MONTH("1 " &amp; BC$6 &amp; " " &amp; MID($AV$3, 15, 4)), 0 ),  'Raw Data'!$D:$D,"*ancel*",  'Raw Data'!$H:$H,"Non*", 'Raw Data'!$P:$P,""&amp;'Raw Data'!$B$1,'Raw Data'!$D:$D,"&lt;&gt;*ithdr*",'Raw Data'!$D:$D,"&lt;&gt;*ancel*")</f>
        <v>0</v>
      </c>
      <c r="BD71" s="40"/>
      <c r="BE71" s="40"/>
      <c r="BF71" s="45"/>
    </row>
    <row r="72" ht="12.75" customHeight="1">
      <c r="A72" s="47" t="s">
        <v>771</v>
      </c>
      <c r="B72" s="40"/>
      <c r="C72" s="40"/>
      <c r="D72" s="40"/>
      <c r="E72" s="40"/>
      <c r="F72" s="40"/>
      <c r="G72" s="40"/>
      <c r="H72" s="40"/>
      <c r="I72" s="40"/>
      <c r="J72" s="52"/>
      <c r="K72" s="125">
        <f>COUNTIFS('Raw Data'!$AL:$AL,"&lt;=" &amp;DATE(LEFT($AV$3, 4), MONTH("1 " &amp; K$6 &amp; " " &amp; LEFT($AV$3, 4)) + 1, 0 ), 'Raw Data'!$AL:$AL,"&gt;" &amp;DATE(LEFT($AV$3, 4), MONTH("1 " &amp; K$6 &amp; " " &amp; LEFT($AV$3, 4)), 0 ),  'Raw Data'!$D:$D,"*ithdrawn*", 'Raw Data'!$O:$O,""&amp;'Raw Data'!$B$1,'Raw Data'!$D:$D,"&lt;&gt;*ithdr*",'Raw Data'!$D:$D,"&lt;&gt;*ancel*",'Raw Data'!$P:$P,"--")
+
COUNTIFS('Raw Data'!$AL:$AL,"&lt;=" &amp;DATE(LEFT($AV$3, 4), MONTH("1 " &amp; K$6 &amp; " " &amp; LEFT($AV$3, 4)) + 1, 0 ), 'Raw Data'!$AL:$AL,"&gt;" &amp;DATE(LEFT($AV$3, 4), MONTH("1 " &amp; K$6 &amp; " " &amp; LEFT($AV$3, 4)), 0 ),  'Raw Data'!$D:$D,"*ithdrawn*", 'Raw Data'!$P:$P,""&amp;'Raw Data'!$B$1,'Raw Data'!$D:$D,"&lt;&gt;*ithdr*",'Raw Data'!$D:$D,"&lt;&gt;*ancel*")</f>
        <v>0</v>
      </c>
      <c r="L72" s="40"/>
      <c r="M72" s="40"/>
      <c r="N72" s="52"/>
      <c r="O72" s="125">
        <f>COUNTIFS('Raw Data'!$AL:$AL,"&lt;=" &amp;DATE(LEFT($AV$3, 4), MONTH("1 " &amp; O$6 &amp; " " &amp; LEFT($AV$3, 4)) + 1, 0 ), 'Raw Data'!$AL:$AL,"&gt;" &amp;DATE(LEFT($AV$3, 4), MONTH("1 " &amp; O$6 &amp; " " &amp; LEFT($AV$3, 4)), 0 ),  'Raw Data'!$D:$D,"*ithdrawn*", 'Raw Data'!$O:$O,""&amp;'Raw Data'!$B$1,'Raw Data'!$D:$D,"&lt;&gt;*ithdr*",'Raw Data'!$D:$D,"&lt;&gt;*ancel*",'Raw Data'!$P:$P,"--")
+
COUNTIFS('Raw Data'!$AL:$AL,"&lt;=" &amp;DATE(LEFT($AV$3, 4), MONTH("1 " &amp; O$6 &amp; " " &amp; LEFT($AV$3, 4)) + 1, 0 ), 'Raw Data'!$AL:$AL,"&gt;" &amp;DATE(LEFT($AV$3, 4), MONTH("1 " &amp; O$6 &amp; " " &amp; LEFT($AV$3, 4)), 0 ),  'Raw Data'!$D:$D,"*ithdrawn*", 'Raw Data'!$P:$P,""&amp;'Raw Data'!$B$1,'Raw Data'!$D:$D,"&lt;&gt;*ithdr*",'Raw Data'!$D:$D,"&lt;&gt;*ancel*")</f>
        <v>0</v>
      </c>
      <c r="P72" s="40"/>
      <c r="Q72" s="40"/>
      <c r="R72" s="52"/>
      <c r="S72" s="125">
        <f>COUNTIFS('Raw Data'!$AL:$AL,"&lt;=" &amp;DATE(LEFT($AV$3, 4), MONTH("1 " &amp; S$6 &amp; " " &amp; LEFT($AV$3, 4)) + 1, 0 ), 'Raw Data'!$AL:$AL,"&gt;" &amp;DATE(LEFT($AV$3, 4), MONTH("1 " &amp; S$6 &amp; " " &amp; LEFT($AV$3, 4)), 0 ),  'Raw Data'!$D:$D,"*ithdrawn*", 'Raw Data'!$O:$O,""&amp;'Raw Data'!$B$1,'Raw Data'!$D:$D,"&lt;&gt;*ithdr*",'Raw Data'!$D:$D,"&lt;&gt;*ancel*",'Raw Data'!$P:$P,"--")
+
COUNTIFS('Raw Data'!$AL:$AL,"&lt;=" &amp;DATE(LEFT($AV$3, 4), MONTH("1 " &amp; S$6 &amp; " " &amp; LEFT($AV$3, 4)) + 1, 0 ), 'Raw Data'!$AL:$AL,"&gt;" &amp;DATE(LEFT($AV$3, 4), MONTH("1 " &amp; S$6 &amp; " " &amp; LEFT($AV$3, 4)), 0 ),  'Raw Data'!$D:$D,"*ithdrawn*", 'Raw Data'!$P:$P,""&amp;'Raw Data'!$B$1,'Raw Data'!$D:$D,"&lt;&gt;*ithdr*",'Raw Data'!$D:$D,"&lt;&gt;*ancel*")</f>
        <v>0</v>
      </c>
      <c r="T72" s="40"/>
      <c r="U72" s="40"/>
      <c r="V72" s="52"/>
      <c r="W72" s="125">
        <f>COUNTIFS('Raw Data'!$AL:$AL,"&lt;=" &amp;DATE(LEFT($AV$3, 4), MONTH("1 " &amp; W$6 &amp; " " &amp; LEFT($AV$3, 4)) + 1, 0 ), 'Raw Data'!$AL:$AL,"&gt;" &amp;DATE(LEFT($AV$3, 4), MONTH("1 " &amp; W$6 &amp; " " &amp; LEFT($AV$3, 4)), 0 ),  'Raw Data'!$D:$D,"*ithdrawn*", 'Raw Data'!$O:$O,""&amp;'Raw Data'!$B$1,'Raw Data'!$D:$D,"&lt;&gt;*ithdr*",'Raw Data'!$D:$D,"&lt;&gt;*ancel*",'Raw Data'!$P:$P,"--")
+
COUNTIFS('Raw Data'!$AL:$AL,"&lt;=" &amp;DATE(LEFT($AV$3, 4), MONTH("1 " &amp; W$6 &amp; " " &amp; LEFT($AV$3, 4)) + 1, 0 ), 'Raw Data'!$AL:$AL,"&gt;" &amp;DATE(LEFT($AV$3, 4), MONTH("1 " &amp; W$6 &amp; " " &amp; LEFT($AV$3, 4)), 0 ),  'Raw Data'!$D:$D,"*ithdrawn*", 'Raw Data'!$P:$P,""&amp;'Raw Data'!$B$1,'Raw Data'!$D:$D,"&lt;&gt;*ithdr*",'Raw Data'!$D:$D,"&lt;&gt;*ancel*")</f>
        <v>0</v>
      </c>
      <c r="X72" s="40"/>
      <c r="Y72" s="40"/>
      <c r="Z72" s="52"/>
      <c r="AA72" s="125">
        <f>COUNTIFS('Raw Data'!$AL:$AL,"&lt;=" &amp;DATE(LEFT($AV$3, 4), MONTH("1 " &amp; AA$6 &amp; " " &amp; LEFT($AV$3, 4)) + 1, 0 ), 'Raw Data'!$AL:$AL,"&gt;" &amp;DATE(LEFT($AV$3, 4), MONTH("1 " &amp; AA$6 &amp; " " &amp; LEFT($AV$3, 4)), 0 ),  'Raw Data'!$D:$D,"*ithdrawn*", 'Raw Data'!$O:$O,""&amp;'Raw Data'!$B$1,'Raw Data'!$D:$D,"&lt;&gt;*ithdr*",'Raw Data'!$D:$D,"&lt;&gt;*ancel*",'Raw Data'!$P:$P,"--")
+
COUNTIFS('Raw Data'!$AL:$AL,"&lt;=" &amp;DATE(LEFT($AV$3, 4), MONTH("1 " &amp; AA$6 &amp; " " &amp; LEFT($AV$3, 4)) + 1, 0 ), 'Raw Data'!$AL:$AL,"&gt;" &amp;DATE(LEFT($AV$3, 4), MONTH("1 " &amp; AA$6 &amp; " " &amp; LEFT($AV$3, 4)), 0 ),  'Raw Data'!$D:$D,"*ithdrawn*", 'Raw Data'!$P:$P,""&amp;'Raw Data'!$B$1,'Raw Data'!$D:$D,"&lt;&gt;*ithdr*",'Raw Data'!$D:$D,"&lt;&gt;*ancel*")</f>
        <v>0</v>
      </c>
      <c r="AB72" s="40"/>
      <c r="AC72" s="40"/>
      <c r="AD72" s="52"/>
      <c r="AE72" s="125">
        <f>COUNTIFS('Raw Data'!$AL:$AL,"&lt;=" &amp;DATE(LEFT($AV$3, 4), MONTH("1 " &amp; AE$6 &amp; " " &amp; LEFT($AV$3, 4)) + 1, 0 ), 'Raw Data'!$AL:$AL,"&gt;" &amp;DATE(LEFT($AV$3, 4), MONTH("1 " &amp; AE$6 &amp; " " &amp; LEFT($AV$3, 4)), 0 ),  'Raw Data'!$D:$D,"*ithdrawn*", 'Raw Data'!$O:$O,""&amp;'Raw Data'!$B$1,'Raw Data'!$D:$D,"&lt;&gt;*ithdr*",'Raw Data'!$D:$D,"&lt;&gt;*ancel*",'Raw Data'!$P:$P,"--")
+
COUNTIFS('Raw Data'!$AL:$AL,"&lt;=" &amp;DATE(LEFT($AV$3, 4), MONTH("1 " &amp; AE$6 &amp; " " &amp; LEFT($AV$3, 4)) + 1, 0 ), 'Raw Data'!$AL:$AL,"&gt;" &amp;DATE(LEFT($AV$3, 4), MONTH("1 " &amp; AE$6 &amp; " " &amp; LEFT($AV$3, 4)), 0 ),  'Raw Data'!$D:$D,"*ithdrawn*", 'Raw Data'!$P:$P,""&amp;'Raw Data'!$B$1,'Raw Data'!$D:$D,"&lt;&gt;*ithdr*",'Raw Data'!$D:$D,"&lt;&gt;*ancel*")</f>
        <v>0</v>
      </c>
      <c r="AF72" s="40"/>
      <c r="AG72" s="40"/>
      <c r="AH72" s="52"/>
      <c r="AI72" s="125">
        <f>COUNTIFS('Raw Data'!$AL:$AL,"&lt;=" &amp;DATE(LEFT($AV$3, 4), MONTH("1 " &amp; AI$6 &amp; " " &amp; LEFT($AV$3, 4)) + 1, 0 ), 'Raw Data'!$AL:$AL,"&gt;" &amp;DATE(LEFT($AV$3, 4), MONTH("1 " &amp; AI$6 &amp; " " &amp; LEFT($AV$3, 4)), 0 ),  'Raw Data'!$D:$D,"*ithdrawn*", 'Raw Data'!$O:$O,""&amp;'Raw Data'!$B$1,'Raw Data'!$D:$D,"&lt;&gt;*ithdr*",'Raw Data'!$D:$D,"&lt;&gt;*ancel*",'Raw Data'!$P:$P,"--")
+
COUNTIFS('Raw Data'!$AL:$AL,"&lt;=" &amp;DATE(LEFT($AV$3, 4), MONTH("1 " &amp; AI$6 &amp; " " &amp; LEFT($AV$3, 4)) + 1, 0 ), 'Raw Data'!$AL:$AL,"&gt;" &amp;DATE(LEFT($AV$3, 4), MONTH("1 " &amp; AI$6 &amp; " " &amp; LEFT($AV$3, 4)), 0 ),  'Raw Data'!$D:$D,"*ithdrawn*", 'Raw Data'!$P:$P,""&amp;'Raw Data'!$B$1,'Raw Data'!$D:$D,"&lt;&gt;*ithdr*",'Raw Data'!$D:$D,"&lt;&gt;*ancel*")</f>
        <v>0</v>
      </c>
      <c r="AJ72" s="40"/>
      <c r="AK72" s="40"/>
      <c r="AL72" s="52"/>
      <c r="AM72" s="125">
        <f>COUNTIFS('Raw Data'!$AL:$AL,"&lt;=" &amp;DATE(LEFT($AV$3, 4), MONTH("1 " &amp; AM$6 &amp; " " &amp; LEFT($AV$3, 4)) + 1, 0 ), 'Raw Data'!$AL:$AL,"&gt;" &amp;DATE(LEFT($AV$3, 4), MONTH("1 " &amp; AM$6 &amp; " " &amp; LEFT($AV$3, 4)), 0 ),  'Raw Data'!$D:$D,"*ithdrawn*", 'Raw Data'!$O:$O,""&amp;'Raw Data'!$B$1,'Raw Data'!$D:$D,"&lt;&gt;*ithdr*",'Raw Data'!$D:$D,"&lt;&gt;*ancel*",'Raw Data'!$P:$P,"--")
+
COUNTIFS('Raw Data'!$AL:$AL,"&lt;=" &amp;DATE(LEFT($AV$3, 4), MONTH("1 " &amp; AM$6 &amp; " " &amp; LEFT($AV$3, 4)) + 1, 0 ), 'Raw Data'!$AL:$AL,"&gt;" &amp;DATE(LEFT($AV$3, 4), MONTH("1 " &amp; AM$6 &amp; " " &amp; LEFT($AV$3, 4)), 0 ),  'Raw Data'!$D:$D,"*ithdrawn*", 'Raw Data'!$P:$P,""&amp;'Raw Data'!$B$1,'Raw Data'!$D:$D,"&lt;&gt;*ithdr*",'Raw Data'!$D:$D,"&lt;&gt;*ancel*")</f>
        <v>0</v>
      </c>
      <c r="AN72" s="40"/>
      <c r="AO72" s="40"/>
      <c r="AP72" s="52"/>
      <c r="AQ72" s="125">
        <f>COUNTIFS('Raw Data'!$AL:$AL,"&lt;=" &amp;DATE(LEFT($AV$3, 4), MONTH("1 " &amp; AQ$6 &amp; " " &amp; LEFT($AV$3, 4)) + 1, 0 ), 'Raw Data'!$AL:$AL,"&gt;" &amp;DATE(LEFT($AV$3, 4), MONTH("1 " &amp; AQ$6 &amp; " " &amp; LEFT($AV$3, 4)), 0 ),  'Raw Data'!$D:$D,"*ithdrawn*", 'Raw Data'!$O:$O,""&amp;'Raw Data'!$B$1,'Raw Data'!$D:$D,"&lt;&gt;*ithdr*",'Raw Data'!$D:$D,"&lt;&gt;*ancel*",'Raw Data'!$P:$P,"--")
+
COUNTIFS('Raw Data'!$AL:$AL,"&lt;=" &amp;DATE(LEFT($AV$3, 4), MONTH("1 " &amp; AQ$6 &amp; " " &amp; LEFT($AV$3, 4)) + 1, 0 ), 'Raw Data'!$AL:$AL,"&gt;" &amp;DATE(LEFT($AV$3, 4), MONTH("1 " &amp; AQ$6 &amp; " " &amp; LEFT($AV$3, 4)), 0 ),  'Raw Data'!$D:$D,"*ithdrawn*", 'Raw Data'!$P:$P,""&amp;'Raw Data'!$B$1,'Raw Data'!$D:$D,"&lt;&gt;*ithdr*",'Raw Data'!$D:$D,"&lt;&gt;*ancel*")</f>
        <v>0</v>
      </c>
      <c r="AR72" s="40"/>
      <c r="AS72" s="40"/>
      <c r="AT72" s="52"/>
      <c r="AU72" s="125">
        <f>COUNTIFS('Raw Data'!$AL:$AL,"&lt;=" &amp;DATE(MID($AV$3, 15, 4), MONTH("1 " &amp; AU$6 &amp; " " &amp; MID($AV$3, 15, 4)) + 1, 0 ), 'Raw Data'!$AL:$AL,"&gt;" &amp;DATE(MID($AV$3, 15, 4), MONTH("1 " &amp; AU$6 &amp; " " &amp; MID($AV$3, 15, 4)), 0 ),  'Raw Data'!$D:$D,"*ithdrawn*", 'Raw Data'!$O:$O,""&amp;'Raw Data'!$B$1,'Raw Data'!$D:$D,"&lt;&gt;*ithdr*",'Raw Data'!$D:$D,"&lt;&gt;*ancel*",'Raw Data'!$P:$P,"--")
+
COUNTIFS('Raw Data'!$AL:$AL,"&lt;=" &amp;DATE(MID($AV$3, 15, 4), MONTH("1 " &amp; AU$6 &amp; " " &amp; MID($AV$3, 15, 4)) + 1, 0 ), 'Raw Data'!$AL:$AL,"&gt;" &amp;DATE(MID($AV$3, 15, 4), MONTH("1 " &amp; AU$6 &amp; " " &amp; MID($AV$3, 15, 4)), 0 ),  'Raw Data'!$D:$D,"*ithdrawn*", 'Raw Data'!$P:$P,""&amp;'Raw Data'!$B$1,'Raw Data'!$D:$D,"&lt;&gt;*ithdr*",'Raw Data'!$D:$D,"&lt;&gt;*ancel*")</f>
        <v>0</v>
      </c>
      <c r="AV72" s="40"/>
      <c r="AW72" s="40"/>
      <c r="AX72" s="52"/>
      <c r="AY72" s="125">
        <f>COUNTIFS('Raw Data'!$AL:$AL,"&lt;=" &amp;DATE(MID($AV$3, 15, 4), MONTH("1 " &amp; AY$6 &amp; " " &amp; MID($AV$3, 15, 4)) + 1, 0 ), 'Raw Data'!$AL:$AL,"&gt;" &amp;DATE(MID($AV$3, 15, 4), MONTH("1 " &amp; AY$6 &amp; " " &amp; MID($AV$3, 15, 4)), 0 ),  'Raw Data'!$D:$D,"*ithdrawn*", 'Raw Data'!$O:$O,""&amp;'Raw Data'!$B$1,'Raw Data'!$D:$D,"&lt;&gt;*ithdr*",'Raw Data'!$D:$D,"&lt;&gt;*ancel*",'Raw Data'!$P:$P,"--")
+
COUNTIFS('Raw Data'!$AL:$AL,"&lt;=" &amp;DATE(MID($AV$3, 15, 4), MONTH("1 " &amp; AY$6 &amp; " " &amp; MID($AV$3, 15, 4)) + 1, 0 ), 'Raw Data'!$AL:$AL,"&gt;" &amp;DATE(MID($AV$3, 15, 4), MONTH("1 " &amp; AY$6 &amp; " " &amp; MID($AV$3, 15, 4)), 0 ),  'Raw Data'!$D:$D,"*ithdrawn*", 'Raw Data'!$P:$P,""&amp;'Raw Data'!$B$1,'Raw Data'!$D:$D,"&lt;&gt;*ithdr*",'Raw Data'!$D:$D,"&lt;&gt;*ancel*")</f>
        <v>0</v>
      </c>
      <c r="AZ72" s="40"/>
      <c r="BA72" s="40"/>
      <c r="BB72" s="52"/>
      <c r="BC72" s="125">
        <f>COUNTIFS('Raw Data'!$AL:$AL,"&lt;=" &amp;DATE(MID($AV$3, 15, 4), MONTH("1 " &amp; BC$6 &amp; " " &amp; MID($AV$3, 15, 4)) + 1, 0 ), 'Raw Data'!$AL:$AL,"&gt;" &amp;DATE(MID($AV$3, 15, 4), MONTH("1 " &amp; BC$6 &amp; " " &amp; MID($AV$3, 15, 4)), 0 ),  'Raw Data'!$D:$D,"*ithdrawn*", 'Raw Data'!$O:$O,""&amp;'Raw Data'!$B$1,'Raw Data'!$D:$D,"&lt;&gt;*ithdr*",'Raw Data'!$D:$D,"&lt;&gt;*ancel*",'Raw Data'!$P:$P,"--")
+
COUNTIFS('Raw Data'!$AL:$AL,"&lt;=" &amp;DATE(MID($AV$3, 15, 4), MONTH("1 " &amp; BC$6 &amp; " " &amp; MID($AV$3, 15, 4)) + 1, 0 ), 'Raw Data'!$AL:$AL,"&gt;" &amp;DATE(MID($AV$3, 15, 4), MONTH("1 " &amp; BC$6 &amp; " " &amp; MID($AV$3, 15, 4)), 0 ),  'Raw Data'!$D:$D,"*ithdrawn*", 'Raw Data'!$P:$P,""&amp;'Raw Data'!$B$1,'Raw Data'!$D:$D,"&lt;&gt;*ithdr*",'Raw Data'!$D:$D,"&lt;&gt;*ancel*")</f>
        <v>0</v>
      </c>
      <c r="BD72" s="40"/>
      <c r="BE72" s="40"/>
      <c r="BF72" s="45"/>
    </row>
    <row r="73" ht="12.75" customHeight="1">
      <c r="A73" s="110" t="s">
        <v>768</v>
      </c>
      <c r="B73" s="40"/>
      <c r="C73" s="40"/>
      <c r="D73" s="40"/>
      <c r="E73" s="40"/>
      <c r="F73" s="40"/>
      <c r="G73" s="40"/>
      <c r="H73" s="40"/>
      <c r="I73" s="40"/>
      <c r="J73" s="52"/>
      <c r="K73" s="122">
        <f>COUNTIFS('Raw Data'!$AL:$AL,"&lt;=" &amp;DATE(LEFT($AV$3, 4), MONTH("1 " &amp; K$6 &amp; " " &amp; LEFT($AV$3, 4)) + 1, 0 ), 'Raw Data'!$AL:$AL,"&gt;" &amp;DATE(LEFT($AV$3, 4), MONTH("1 " &amp; K$6 &amp; " " &amp; LEFT($AV$3, 4)), 0 ),  'Raw Data'!$D:$D,"*ithdrawn*",  'Raw Data'!$H:$H,"Ear*", 'Raw Data'!$O:$O,""&amp;'Raw Data'!$B$1,'Raw Data'!$D:$D,"&lt;&gt;*ithdr*",'Raw Data'!$D:$D,"&lt;&gt;*ancel*",'Raw Data'!$P:$P,"--")
+
COUNTIFS('Raw Data'!$AL:$AL,"&lt;=" &amp;DATE(LEFT($AV$3, 4), MONTH("1 " &amp; K$6 &amp; " " &amp; LEFT($AV$3, 4)) + 1, 0 ), 'Raw Data'!$AL:$AL,"&gt;" &amp;DATE(LEFT($AV$3, 4), MONTH("1 " &amp; K$6 &amp; " " &amp; LEFT($AV$3, 4)), 0 ),  'Raw Data'!$D:$D,"*ithdrawn*",  'Raw Data'!$H:$H,"Ear*", 'Raw Data'!$P:$P,""&amp;'Raw Data'!$B$1,'Raw Data'!$D:$D,"&lt;&gt;*ithdr*",'Raw Data'!$D:$D,"&lt;&gt;*ancel*")</f>
        <v>0</v>
      </c>
      <c r="L73" s="40"/>
      <c r="M73" s="40"/>
      <c r="N73" s="52"/>
      <c r="O73" s="122">
        <f>COUNTIFS('Raw Data'!$AL:$AL,"&lt;=" &amp;DATE(LEFT($AV$3, 4), MONTH("1 " &amp; O$6 &amp; " " &amp; LEFT($AV$3, 4)) + 1, 0 ), 'Raw Data'!$AL:$AL,"&gt;" &amp;DATE(LEFT($AV$3, 4), MONTH("1 " &amp; O$6 &amp; " " &amp; LEFT($AV$3, 4)), 0 ),  'Raw Data'!$D:$D,"*ithdrawn*",  'Raw Data'!$H:$H,"Ear*", 'Raw Data'!$O:$O,""&amp;'Raw Data'!$B$1,'Raw Data'!$D:$D,"&lt;&gt;*ithdr*",'Raw Data'!$D:$D,"&lt;&gt;*ancel*",'Raw Data'!$P:$P,"--")
+
COUNTIFS('Raw Data'!$AL:$AL,"&lt;=" &amp;DATE(LEFT($AV$3, 4), MONTH("1 " &amp; O$6 &amp; " " &amp; LEFT($AV$3, 4)) + 1, 0 ), 'Raw Data'!$AL:$AL,"&gt;" &amp;DATE(LEFT($AV$3, 4), MONTH("1 " &amp; O$6 &amp; " " &amp; LEFT($AV$3, 4)), 0 ),  'Raw Data'!$D:$D,"*ithdrawn*",  'Raw Data'!$H:$H,"Ear*", 'Raw Data'!$P:$P,""&amp;'Raw Data'!$B$1,'Raw Data'!$D:$D,"&lt;&gt;*ithdr*",'Raw Data'!$D:$D,"&lt;&gt;*ancel*")</f>
        <v>0</v>
      </c>
      <c r="P73" s="40"/>
      <c r="Q73" s="40"/>
      <c r="R73" s="52"/>
      <c r="S73" s="122">
        <f>COUNTIFS('Raw Data'!$AL:$AL,"&lt;=" &amp;DATE(LEFT($AV$3, 4), MONTH("1 " &amp; S$6 &amp; " " &amp; LEFT($AV$3, 4)) + 1, 0 ), 'Raw Data'!$AL:$AL,"&gt;" &amp;DATE(LEFT($AV$3, 4), MONTH("1 " &amp; S$6 &amp; " " &amp; LEFT($AV$3, 4)), 0 ),  'Raw Data'!$D:$D,"*ithdrawn*",  'Raw Data'!$H:$H,"Ear*", 'Raw Data'!$O:$O,""&amp;'Raw Data'!$B$1,'Raw Data'!$D:$D,"&lt;&gt;*ithdr*",'Raw Data'!$D:$D,"&lt;&gt;*ancel*",'Raw Data'!$P:$P,"--")
+
COUNTIFS('Raw Data'!$AL:$AL,"&lt;=" &amp;DATE(LEFT($AV$3, 4), MONTH("1 " &amp; S$6 &amp; " " &amp; LEFT($AV$3, 4)) + 1, 0 ), 'Raw Data'!$AL:$AL,"&gt;" &amp;DATE(LEFT($AV$3, 4), MONTH("1 " &amp; S$6 &amp; " " &amp; LEFT($AV$3, 4)), 0 ),  'Raw Data'!$D:$D,"*ithdrawn*",  'Raw Data'!$H:$H,"Ear*", 'Raw Data'!$P:$P,""&amp;'Raw Data'!$B$1,'Raw Data'!$D:$D,"&lt;&gt;*ithdr*",'Raw Data'!$D:$D,"&lt;&gt;*ancel*")</f>
        <v>0</v>
      </c>
      <c r="T73" s="40"/>
      <c r="U73" s="40"/>
      <c r="V73" s="52"/>
      <c r="W73" s="122">
        <f>COUNTIFS('Raw Data'!$AL:$AL,"&lt;=" &amp;DATE(LEFT($AV$3, 4), MONTH("1 " &amp; W$6 &amp; " " &amp; LEFT($AV$3, 4)) + 1, 0 ), 'Raw Data'!$AL:$AL,"&gt;" &amp;DATE(LEFT($AV$3, 4), MONTH("1 " &amp; W$6 &amp; " " &amp; LEFT($AV$3, 4)), 0 ),  'Raw Data'!$D:$D,"*ithdrawn*",  'Raw Data'!$H:$H,"Ear*", 'Raw Data'!$O:$O,""&amp;'Raw Data'!$B$1,'Raw Data'!$D:$D,"&lt;&gt;*ithdr*",'Raw Data'!$D:$D,"&lt;&gt;*ancel*",'Raw Data'!$P:$P,"--")
+
COUNTIFS('Raw Data'!$AL:$AL,"&lt;=" &amp;DATE(LEFT($AV$3, 4), MONTH("1 " &amp; W$6 &amp; " " &amp; LEFT($AV$3, 4)) + 1, 0 ), 'Raw Data'!$AL:$AL,"&gt;" &amp;DATE(LEFT($AV$3, 4), MONTH("1 " &amp; W$6 &amp; " " &amp; LEFT($AV$3, 4)), 0 ),  'Raw Data'!$D:$D,"*ithdrawn*",  'Raw Data'!$H:$H,"Ear*", 'Raw Data'!$P:$P,""&amp;'Raw Data'!$B$1,'Raw Data'!$D:$D,"&lt;&gt;*ithdr*",'Raw Data'!$D:$D,"&lt;&gt;*ancel*")</f>
        <v>0</v>
      </c>
      <c r="X73" s="40"/>
      <c r="Y73" s="40"/>
      <c r="Z73" s="52"/>
      <c r="AA73" s="122">
        <f>COUNTIFS('Raw Data'!$AL:$AL,"&lt;=" &amp;DATE(LEFT($AV$3, 4), MONTH("1 " &amp; AA$6 &amp; " " &amp; LEFT($AV$3, 4)) + 1, 0 ), 'Raw Data'!$AL:$AL,"&gt;" &amp;DATE(LEFT($AV$3, 4), MONTH("1 " &amp; AA$6 &amp; " " &amp; LEFT($AV$3, 4)), 0 ),  'Raw Data'!$D:$D,"*ithdrawn*",  'Raw Data'!$H:$H,"Ear*", 'Raw Data'!$O:$O,""&amp;'Raw Data'!$B$1,'Raw Data'!$D:$D,"&lt;&gt;*ithdr*",'Raw Data'!$D:$D,"&lt;&gt;*ancel*",'Raw Data'!$P:$P,"--")
+
COUNTIFS('Raw Data'!$AL:$AL,"&lt;=" &amp;DATE(LEFT($AV$3, 4), MONTH("1 " &amp; AA$6 &amp; " " &amp; LEFT($AV$3, 4)) + 1, 0 ), 'Raw Data'!$AL:$AL,"&gt;" &amp;DATE(LEFT($AV$3, 4), MONTH("1 " &amp; AA$6 &amp; " " &amp; LEFT($AV$3, 4)), 0 ),  'Raw Data'!$D:$D,"*ithdrawn*",  'Raw Data'!$H:$H,"Ear*", 'Raw Data'!$P:$P,""&amp;'Raw Data'!$B$1,'Raw Data'!$D:$D,"&lt;&gt;*ithdr*",'Raw Data'!$D:$D,"&lt;&gt;*ancel*")</f>
        <v>0</v>
      </c>
      <c r="AB73" s="40"/>
      <c r="AC73" s="40"/>
      <c r="AD73" s="52"/>
      <c r="AE73" s="122">
        <f>COUNTIFS('Raw Data'!$AL:$AL,"&lt;=" &amp;DATE(LEFT($AV$3, 4), MONTH("1 " &amp; AE$6 &amp; " " &amp; LEFT($AV$3, 4)) + 1, 0 ), 'Raw Data'!$AL:$AL,"&gt;" &amp;DATE(LEFT($AV$3, 4), MONTH("1 " &amp; AE$6 &amp; " " &amp; LEFT($AV$3, 4)), 0 ),  'Raw Data'!$D:$D,"*ithdrawn*",  'Raw Data'!$H:$H,"Ear*", 'Raw Data'!$O:$O,""&amp;'Raw Data'!$B$1,'Raw Data'!$D:$D,"&lt;&gt;*ithdr*",'Raw Data'!$D:$D,"&lt;&gt;*ancel*",'Raw Data'!$P:$P,"--")
+
COUNTIFS('Raw Data'!$AL:$AL,"&lt;=" &amp;DATE(LEFT($AV$3, 4), MONTH("1 " &amp; AE$6 &amp; " " &amp; LEFT($AV$3, 4)) + 1, 0 ), 'Raw Data'!$AL:$AL,"&gt;" &amp;DATE(LEFT($AV$3, 4), MONTH("1 " &amp; AE$6 &amp; " " &amp; LEFT($AV$3, 4)), 0 ),  'Raw Data'!$D:$D,"*ithdrawn*",  'Raw Data'!$H:$H,"Ear*", 'Raw Data'!$P:$P,""&amp;'Raw Data'!$B$1,'Raw Data'!$D:$D,"&lt;&gt;*ithdr*",'Raw Data'!$D:$D,"&lt;&gt;*ancel*")</f>
        <v>0</v>
      </c>
      <c r="AF73" s="40"/>
      <c r="AG73" s="40"/>
      <c r="AH73" s="52"/>
      <c r="AI73" s="122">
        <f>COUNTIFS('Raw Data'!$AL:$AL,"&lt;=" &amp;DATE(LEFT($AV$3, 4), MONTH("1 " &amp; AI$6 &amp; " " &amp; LEFT($AV$3, 4)) + 1, 0 ), 'Raw Data'!$AL:$AL,"&gt;" &amp;DATE(LEFT($AV$3, 4), MONTH("1 " &amp; AI$6 &amp; " " &amp; LEFT($AV$3, 4)), 0 ),  'Raw Data'!$D:$D,"*ithdrawn*",  'Raw Data'!$H:$H,"Ear*", 'Raw Data'!$O:$O,""&amp;'Raw Data'!$B$1,'Raw Data'!$D:$D,"&lt;&gt;*ithdr*",'Raw Data'!$D:$D,"&lt;&gt;*ancel*",'Raw Data'!$P:$P,"--")
+
COUNTIFS('Raw Data'!$AL:$AL,"&lt;=" &amp;DATE(LEFT($AV$3, 4), MONTH("1 " &amp; AI$6 &amp; " " &amp; LEFT($AV$3, 4)) + 1, 0 ), 'Raw Data'!$AL:$AL,"&gt;" &amp;DATE(LEFT($AV$3, 4), MONTH("1 " &amp; AI$6 &amp; " " &amp; LEFT($AV$3, 4)), 0 ),  'Raw Data'!$D:$D,"*ithdrawn*",  'Raw Data'!$H:$H,"Ear*", 'Raw Data'!$P:$P,""&amp;'Raw Data'!$B$1,'Raw Data'!$D:$D,"&lt;&gt;*ithdr*",'Raw Data'!$D:$D,"&lt;&gt;*ancel*")</f>
        <v>0</v>
      </c>
      <c r="AJ73" s="40"/>
      <c r="AK73" s="40"/>
      <c r="AL73" s="52"/>
      <c r="AM73" s="122">
        <f>COUNTIFS('Raw Data'!$AL:$AL,"&lt;=" &amp;DATE(LEFT($AV$3, 4), MONTH("1 " &amp; AM$6 &amp; " " &amp; LEFT($AV$3, 4)) + 1, 0 ), 'Raw Data'!$AL:$AL,"&gt;" &amp;DATE(LEFT($AV$3, 4), MONTH("1 " &amp; AM$6 &amp; " " &amp; LEFT($AV$3, 4)), 0 ),  'Raw Data'!$D:$D,"*ithdrawn*",  'Raw Data'!$H:$H,"Ear*", 'Raw Data'!$O:$O,""&amp;'Raw Data'!$B$1,'Raw Data'!$D:$D,"&lt;&gt;*ithdr*",'Raw Data'!$D:$D,"&lt;&gt;*ancel*",'Raw Data'!$P:$P,"--")
+
COUNTIFS('Raw Data'!$AL:$AL,"&lt;=" &amp;DATE(LEFT($AV$3, 4), MONTH("1 " &amp; AM$6 &amp; " " &amp; LEFT($AV$3, 4)) + 1, 0 ), 'Raw Data'!$AL:$AL,"&gt;" &amp;DATE(LEFT($AV$3, 4), MONTH("1 " &amp; AM$6 &amp; " " &amp; LEFT($AV$3, 4)), 0 ),  'Raw Data'!$D:$D,"*ithdrawn*",  'Raw Data'!$H:$H,"Ear*", 'Raw Data'!$P:$P,""&amp;'Raw Data'!$B$1,'Raw Data'!$D:$D,"&lt;&gt;*ithdr*",'Raw Data'!$D:$D,"&lt;&gt;*ancel*")</f>
        <v>0</v>
      </c>
      <c r="AN73" s="40"/>
      <c r="AO73" s="40"/>
      <c r="AP73" s="52"/>
      <c r="AQ73" s="122">
        <f>COUNTIFS('Raw Data'!$AL:$AL,"&lt;=" &amp;DATE(LEFT($AV$3, 4), MONTH("1 " &amp; AQ$6 &amp; " " &amp; LEFT($AV$3, 4)) + 1, 0 ), 'Raw Data'!$AL:$AL,"&gt;" &amp;DATE(LEFT($AV$3, 4), MONTH("1 " &amp; AQ$6 &amp; " " &amp; LEFT($AV$3, 4)), 0 ),  'Raw Data'!$D:$D,"*ithdrawn*",  'Raw Data'!$H:$H,"Ear*", 'Raw Data'!$O:$O,""&amp;'Raw Data'!$B$1,'Raw Data'!$D:$D,"&lt;&gt;*ithdr*",'Raw Data'!$D:$D,"&lt;&gt;*ancel*",'Raw Data'!$P:$P,"--")
+
COUNTIFS('Raw Data'!$AL:$AL,"&lt;=" &amp;DATE(LEFT($AV$3, 4), MONTH("1 " &amp; AQ$6 &amp; " " &amp; LEFT($AV$3, 4)) + 1, 0 ), 'Raw Data'!$AL:$AL,"&gt;" &amp;DATE(LEFT($AV$3, 4), MONTH("1 " &amp; AQ$6 &amp; " " &amp; LEFT($AV$3, 4)), 0 ),  'Raw Data'!$D:$D,"*ithdrawn*",  'Raw Data'!$H:$H,"Ear*", 'Raw Data'!$P:$P,""&amp;'Raw Data'!$B$1,'Raw Data'!$D:$D,"&lt;&gt;*ithdr*",'Raw Data'!$D:$D,"&lt;&gt;*ancel*")</f>
        <v>0</v>
      </c>
      <c r="AR73" s="40"/>
      <c r="AS73" s="40"/>
      <c r="AT73" s="52"/>
      <c r="AU73" s="122">
        <f>COUNTIFS('Raw Data'!$AL:$AL,"&lt;=" &amp;DATE(MID($AV$3, 15, 4), MONTH("1 " &amp; AU$6 &amp; " " &amp; MID($AV$3, 15, 4)) + 1, 0 ), 'Raw Data'!$AL:$AL,"&gt;" &amp;DATE(MID($AV$3, 15, 4), MONTH("1 " &amp; AU$6 &amp; " " &amp; MID($AV$3, 15, 4)), 0 ),  'Raw Data'!$D:$D,"*ithdrawn*",  'Raw Data'!$H:$H,"Ear*", 'Raw Data'!$O:$O,""&amp;'Raw Data'!$B$1,'Raw Data'!$D:$D,"&lt;&gt;*ithdr*",'Raw Data'!$D:$D,"&lt;&gt;*ancel*",'Raw Data'!$P:$P,"--")
+
COUNTIFS('Raw Data'!$AL:$AL,"&lt;=" &amp;DATE(MID($AV$3, 15, 4), MONTH("1 " &amp; AU$6 &amp; " " &amp; MID($AV$3, 15, 4)) + 1, 0 ), 'Raw Data'!$AL:$AL,"&gt;" &amp;DATE(MID($AV$3, 15, 4), MONTH("1 " &amp; AU$6 &amp; " " &amp; MID($AV$3, 15, 4)), 0 ),  'Raw Data'!$D:$D,"*ithdrawn*",  'Raw Data'!$H:$H,"Ear*", 'Raw Data'!$P:$P,""&amp;'Raw Data'!$B$1,'Raw Data'!$D:$D,"&lt;&gt;*ithdr*",'Raw Data'!$D:$D,"&lt;&gt;*ancel*")</f>
        <v>0</v>
      </c>
      <c r="AV73" s="40"/>
      <c r="AW73" s="40"/>
      <c r="AX73" s="52"/>
      <c r="AY73" s="122">
        <f>COUNTIFS('Raw Data'!$AL:$AL,"&lt;=" &amp;DATE(MID($AV$3, 15, 4), MONTH("1 " &amp; AY$6 &amp; " " &amp; MID($AV$3, 15, 4)) + 1, 0 ), 'Raw Data'!$AL:$AL,"&gt;" &amp;DATE(MID($AV$3, 15, 4), MONTH("1 " &amp; AY$6 &amp; " " &amp; MID($AV$3, 15, 4)), 0 ),  'Raw Data'!$D:$D,"*ithdrawn*",  'Raw Data'!$H:$H,"Ear*", 'Raw Data'!$O:$O,""&amp;'Raw Data'!$B$1,'Raw Data'!$D:$D,"&lt;&gt;*ithdr*",'Raw Data'!$D:$D,"&lt;&gt;*ancel*",'Raw Data'!$P:$P,"--")
+
COUNTIFS('Raw Data'!$AL:$AL,"&lt;=" &amp;DATE(MID($AV$3, 15, 4), MONTH("1 " &amp; AY$6 &amp; " " &amp; MID($AV$3, 15, 4)) + 1, 0 ), 'Raw Data'!$AL:$AL,"&gt;" &amp;DATE(MID($AV$3, 15, 4), MONTH("1 " &amp; AY$6 &amp; " " &amp; MID($AV$3, 15, 4)), 0 ),  'Raw Data'!$D:$D,"*ithdrawn*",  'Raw Data'!$H:$H,"Ear*", 'Raw Data'!$P:$P,""&amp;'Raw Data'!$B$1,'Raw Data'!$D:$D,"&lt;&gt;*ithdr*",'Raw Data'!$D:$D,"&lt;&gt;*ancel*")</f>
        <v>0</v>
      </c>
      <c r="AZ73" s="40"/>
      <c r="BA73" s="40"/>
      <c r="BB73" s="52"/>
      <c r="BC73" s="122">
        <f>COUNTIFS('Raw Data'!$AL:$AL,"&lt;=" &amp;DATE(MID($AV$3, 15, 4), MONTH("1 " &amp; BC$6 &amp; " " &amp; MID($AV$3, 15, 4)) + 1, 0 ), 'Raw Data'!$AL:$AL,"&gt;" &amp;DATE(MID($AV$3, 15, 4), MONTH("1 " &amp; BC$6 &amp; " " &amp; MID($AV$3, 15, 4)), 0 ),  'Raw Data'!$D:$D,"*ithdrawn*",  'Raw Data'!$H:$H,"Ear*", 'Raw Data'!$O:$O,""&amp;'Raw Data'!$B$1,'Raw Data'!$D:$D,"&lt;&gt;*ithdr*",'Raw Data'!$D:$D,"&lt;&gt;*ancel*",'Raw Data'!$P:$P,"--")
+
COUNTIFS('Raw Data'!$AL:$AL,"&lt;=" &amp;DATE(MID($AV$3, 15, 4), MONTH("1 " &amp; BC$6 &amp; " " &amp; MID($AV$3, 15, 4)) + 1, 0 ), 'Raw Data'!$AL:$AL,"&gt;" &amp;DATE(MID($AV$3, 15, 4), MONTH("1 " &amp; BC$6 &amp; " " &amp; MID($AV$3, 15, 4)), 0 ),  'Raw Data'!$D:$D,"*ithdrawn*",  'Raw Data'!$H:$H,"Ear*", 'Raw Data'!$P:$P,""&amp;'Raw Data'!$B$1,'Raw Data'!$D:$D,"&lt;&gt;*ithdr*",'Raw Data'!$D:$D,"&lt;&gt;*ancel*")</f>
        <v>0</v>
      </c>
      <c r="BD73" s="40"/>
      <c r="BE73" s="40"/>
      <c r="BF73" s="45"/>
    </row>
    <row r="74" ht="12.75" customHeight="1">
      <c r="A74" s="110" t="s">
        <v>769</v>
      </c>
      <c r="B74" s="40"/>
      <c r="C74" s="40"/>
      <c r="D74" s="40"/>
      <c r="E74" s="40"/>
      <c r="F74" s="40"/>
      <c r="G74" s="40"/>
      <c r="H74" s="40"/>
      <c r="I74" s="40"/>
      <c r="J74" s="52"/>
      <c r="K74" s="122">
        <f>COUNTIFS('Raw Data'!$AL:$AL,"&lt;=" &amp;DATE(LEFT($AV$3, 4), MONTH("1 " &amp; K$6 &amp; " " &amp; LEFT($AV$3, 4)) + 1, 0 ), 'Raw Data'!$AL:$AL,"&gt;" &amp;DATE(LEFT($AV$3, 4), MONTH("1 " &amp; K$6 &amp; " " &amp; LEFT($AV$3, 4)), 0 ),  'Raw Data'!$D:$D,"*ithdrawn*",  'Raw Data'!$H:$H,"Non*", 'Raw Data'!$O:$O,""&amp;'Raw Data'!$B$1,'Raw Data'!$D:$D,"&lt;&gt;*ithdr*",'Raw Data'!$D:$D,"&lt;&gt;*ancel*",'Raw Data'!$P:$P,"--")
+
COUNTIFS('Raw Data'!$AL:$AL,"&lt;=" &amp;DATE(LEFT($AV$3, 4), MONTH("1 " &amp; K$6 &amp; " " &amp; LEFT($AV$3, 4)) + 1, 0 ), 'Raw Data'!$AL:$AL,"&gt;" &amp;DATE(LEFT($AV$3, 4), MONTH("1 " &amp; K$6 &amp; " " &amp; LEFT($AV$3, 4)), 0 ),  'Raw Data'!$D:$D,"*ithdrawn*",  'Raw Data'!$H:$H,"Non*", 'Raw Data'!$P:$P,""&amp;'Raw Data'!$B$1,'Raw Data'!$D:$D,"&lt;&gt;*ithdr*",'Raw Data'!$D:$D,"&lt;&gt;*ancel*")</f>
        <v>0</v>
      </c>
      <c r="L74" s="40"/>
      <c r="M74" s="40"/>
      <c r="N74" s="52"/>
      <c r="O74" s="122">
        <f>COUNTIFS('Raw Data'!$AL:$AL,"&lt;=" &amp;DATE(LEFT($AV$3, 4), MONTH("1 " &amp; O$6 &amp; " " &amp; LEFT($AV$3, 4)) + 1, 0 ), 'Raw Data'!$AL:$AL,"&gt;" &amp;DATE(LEFT($AV$3, 4), MONTH("1 " &amp; O$6 &amp; " " &amp; LEFT($AV$3, 4)), 0 ),  'Raw Data'!$D:$D,"*ithdrawn*",  'Raw Data'!$H:$H,"Non*", 'Raw Data'!$O:$O,""&amp;'Raw Data'!$B$1,'Raw Data'!$D:$D,"&lt;&gt;*ithdr*",'Raw Data'!$D:$D,"&lt;&gt;*ancel*",'Raw Data'!$P:$P,"--")
+
COUNTIFS('Raw Data'!$AL:$AL,"&lt;=" &amp;DATE(LEFT($AV$3, 4), MONTH("1 " &amp; O$6 &amp; " " &amp; LEFT($AV$3, 4)) + 1, 0 ), 'Raw Data'!$AL:$AL,"&gt;" &amp;DATE(LEFT($AV$3, 4), MONTH("1 " &amp; O$6 &amp; " " &amp; LEFT($AV$3, 4)), 0 ),  'Raw Data'!$D:$D,"*ithdrawn*",  'Raw Data'!$H:$H,"Non*", 'Raw Data'!$P:$P,""&amp;'Raw Data'!$B$1,'Raw Data'!$D:$D,"&lt;&gt;*ithdr*",'Raw Data'!$D:$D,"&lt;&gt;*ancel*")</f>
        <v>0</v>
      </c>
      <c r="P74" s="40"/>
      <c r="Q74" s="40"/>
      <c r="R74" s="52"/>
      <c r="S74" s="122">
        <f>COUNTIFS('Raw Data'!$AL:$AL,"&lt;=" &amp;DATE(LEFT($AV$3, 4), MONTH("1 " &amp; S$6 &amp; " " &amp; LEFT($AV$3, 4)) + 1, 0 ), 'Raw Data'!$AL:$AL,"&gt;" &amp;DATE(LEFT($AV$3, 4), MONTH("1 " &amp; S$6 &amp; " " &amp; LEFT($AV$3, 4)), 0 ),  'Raw Data'!$D:$D,"*ithdrawn*",  'Raw Data'!$H:$H,"Non*", 'Raw Data'!$O:$O,""&amp;'Raw Data'!$B$1,'Raw Data'!$D:$D,"&lt;&gt;*ithdr*",'Raw Data'!$D:$D,"&lt;&gt;*ancel*",'Raw Data'!$P:$P,"--")
+
COUNTIFS('Raw Data'!$AL:$AL,"&lt;=" &amp;DATE(LEFT($AV$3, 4), MONTH("1 " &amp; S$6 &amp; " " &amp; LEFT($AV$3, 4)) + 1, 0 ), 'Raw Data'!$AL:$AL,"&gt;" &amp;DATE(LEFT($AV$3, 4), MONTH("1 " &amp; S$6 &amp; " " &amp; LEFT($AV$3, 4)), 0 ),  'Raw Data'!$D:$D,"*ithdrawn*",  'Raw Data'!$H:$H,"Non*", 'Raw Data'!$P:$P,""&amp;'Raw Data'!$B$1,'Raw Data'!$D:$D,"&lt;&gt;*ithdr*",'Raw Data'!$D:$D,"&lt;&gt;*ancel*")</f>
        <v>0</v>
      </c>
      <c r="T74" s="40"/>
      <c r="U74" s="40"/>
      <c r="V74" s="52"/>
      <c r="W74" s="122">
        <f>COUNTIFS('Raw Data'!$AL:$AL,"&lt;=" &amp;DATE(LEFT($AV$3, 4), MONTH("1 " &amp; W$6 &amp; " " &amp; LEFT($AV$3, 4)) + 1, 0 ), 'Raw Data'!$AL:$AL,"&gt;" &amp;DATE(LEFT($AV$3, 4), MONTH("1 " &amp; W$6 &amp; " " &amp; LEFT($AV$3, 4)), 0 ),  'Raw Data'!$D:$D,"*ithdrawn*",  'Raw Data'!$H:$H,"Non*", 'Raw Data'!$O:$O,""&amp;'Raw Data'!$B$1,'Raw Data'!$D:$D,"&lt;&gt;*ithdr*",'Raw Data'!$D:$D,"&lt;&gt;*ancel*",'Raw Data'!$P:$P,"--")
+
COUNTIFS('Raw Data'!$AL:$AL,"&lt;=" &amp;DATE(LEFT($AV$3, 4), MONTH("1 " &amp; W$6 &amp; " " &amp; LEFT($AV$3, 4)) + 1, 0 ), 'Raw Data'!$AL:$AL,"&gt;" &amp;DATE(LEFT($AV$3, 4), MONTH("1 " &amp; W$6 &amp; " " &amp; LEFT($AV$3, 4)), 0 ),  'Raw Data'!$D:$D,"*ithdrawn*",  'Raw Data'!$H:$H,"Non*", 'Raw Data'!$P:$P,""&amp;'Raw Data'!$B$1,'Raw Data'!$D:$D,"&lt;&gt;*ithdr*",'Raw Data'!$D:$D,"&lt;&gt;*ancel*")</f>
        <v>0</v>
      </c>
      <c r="X74" s="40"/>
      <c r="Y74" s="40"/>
      <c r="Z74" s="52"/>
      <c r="AA74" s="122">
        <f>COUNTIFS('Raw Data'!$AL:$AL,"&lt;=" &amp;DATE(LEFT($AV$3, 4), MONTH("1 " &amp; AA$6 &amp; " " &amp; LEFT($AV$3, 4)) + 1, 0 ), 'Raw Data'!$AL:$AL,"&gt;" &amp;DATE(LEFT($AV$3, 4), MONTH("1 " &amp; AA$6 &amp; " " &amp; LEFT($AV$3, 4)), 0 ),  'Raw Data'!$D:$D,"*ithdrawn*",  'Raw Data'!$H:$H,"Non*", 'Raw Data'!$O:$O,""&amp;'Raw Data'!$B$1,'Raw Data'!$D:$D,"&lt;&gt;*ithdr*",'Raw Data'!$D:$D,"&lt;&gt;*ancel*",'Raw Data'!$P:$P,"--")
+
COUNTIFS('Raw Data'!$AL:$AL,"&lt;=" &amp;DATE(LEFT($AV$3, 4), MONTH("1 " &amp; AA$6 &amp; " " &amp; LEFT($AV$3, 4)) + 1, 0 ), 'Raw Data'!$AL:$AL,"&gt;" &amp;DATE(LEFT($AV$3, 4), MONTH("1 " &amp; AA$6 &amp; " " &amp; LEFT($AV$3, 4)), 0 ),  'Raw Data'!$D:$D,"*ithdrawn*",  'Raw Data'!$H:$H,"Non*", 'Raw Data'!$P:$P,""&amp;'Raw Data'!$B$1,'Raw Data'!$D:$D,"&lt;&gt;*ithdr*",'Raw Data'!$D:$D,"&lt;&gt;*ancel*")</f>
        <v>0</v>
      </c>
      <c r="AB74" s="40"/>
      <c r="AC74" s="40"/>
      <c r="AD74" s="52"/>
      <c r="AE74" s="122">
        <f>COUNTIFS('Raw Data'!$AL:$AL,"&lt;=" &amp;DATE(LEFT($AV$3, 4), MONTH("1 " &amp; AE$6 &amp; " " &amp; LEFT($AV$3, 4)) + 1, 0 ), 'Raw Data'!$AL:$AL,"&gt;" &amp;DATE(LEFT($AV$3, 4), MONTH("1 " &amp; AE$6 &amp; " " &amp; LEFT($AV$3, 4)), 0 ),  'Raw Data'!$D:$D,"*ithdrawn*",  'Raw Data'!$H:$H,"Non*", 'Raw Data'!$O:$O,""&amp;'Raw Data'!$B$1,'Raw Data'!$D:$D,"&lt;&gt;*ithdr*",'Raw Data'!$D:$D,"&lt;&gt;*ancel*",'Raw Data'!$P:$P,"--")
+
COUNTIFS('Raw Data'!$AL:$AL,"&lt;=" &amp;DATE(LEFT($AV$3, 4), MONTH("1 " &amp; AE$6 &amp; " " &amp; LEFT($AV$3, 4)) + 1, 0 ), 'Raw Data'!$AL:$AL,"&gt;" &amp;DATE(LEFT($AV$3, 4), MONTH("1 " &amp; AE$6 &amp; " " &amp; LEFT($AV$3, 4)), 0 ),  'Raw Data'!$D:$D,"*ithdrawn*",  'Raw Data'!$H:$H,"Non*", 'Raw Data'!$P:$P,""&amp;'Raw Data'!$B$1,'Raw Data'!$D:$D,"&lt;&gt;*ithdr*",'Raw Data'!$D:$D,"&lt;&gt;*ancel*")</f>
        <v>0</v>
      </c>
      <c r="AF74" s="40"/>
      <c r="AG74" s="40"/>
      <c r="AH74" s="52"/>
      <c r="AI74" s="122">
        <f>COUNTIFS('Raw Data'!$AL:$AL,"&lt;=" &amp;DATE(LEFT($AV$3, 4), MONTH("1 " &amp; AI$6 &amp; " " &amp; LEFT($AV$3, 4)) + 1, 0 ), 'Raw Data'!$AL:$AL,"&gt;" &amp;DATE(LEFT($AV$3, 4), MONTH("1 " &amp; AI$6 &amp; " " &amp; LEFT($AV$3, 4)), 0 ),  'Raw Data'!$D:$D,"*ithdrawn*",  'Raw Data'!$H:$H,"Non*", 'Raw Data'!$O:$O,""&amp;'Raw Data'!$B$1,'Raw Data'!$D:$D,"&lt;&gt;*ithdr*",'Raw Data'!$D:$D,"&lt;&gt;*ancel*",'Raw Data'!$P:$P,"--")
+
COUNTIFS('Raw Data'!$AL:$AL,"&lt;=" &amp;DATE(LEFT($AV$3, 4), MONTH("1 " &amp; AI$6 &amp; " " &amp; LEFT($AV$3, 4)) + 1, 0 ), 'Raw Data'!$AL:$AL,"&gt;" &amp;DATE(LEFT($AV$3, 4), MONTH("1 " &amp; AI$6 &amp; " " &amp; LEFT($AV$3, 4)), 0 ),  'Raw Data'!$D:$D,"*ithdrawn*",  'Raw Data'!$H:$H,"Non*", 'Raw Data'!$P:$P,""&amp;'Raw Data'!$B$1,'Raw Data'!$D:$D,"&lt;&gt;*ithdr*",'Raw Data'!$D:$D,"&lt;&gt;*ancel*")</f>
        <v>0</v>
      </c>
      <c r="AJ74" s="40"/>
      <c r="AK74" s="40"/>
      <c r="AL74" s="52"/>
      <c r="AM74" s="122">
        <f>COUNTIFS('Raw Data'!$AL:$AL,"&lt;=" &amp;DATE(LEFT($AV$3, 4), MONTH("1 " &amp; AM$6 &amp; " " &amp; LEFT($AV$3, 4)) + 1, 0 ), 'Raw Data'!$AL:$AL,"&gt;" &amp;DATE(LEFT($AV$3, 4), MONTH("1 " &amp; AM$6 &amp; " " &amp; LEFT($AV$3, 4)), 0 ),  'Raw Data'!$D:$D,"*ithdrawn*",  'Raw Data'!$H:$H,"Non*", 'Raw Data'!$O:$O,""&amp;'Raw Data'!$B$1,'Raw Data'!$D:$D,"&lt;&gt;*ithdr*",'Raw Data'!$D:$D,"&lt;&gt;*ancel*",'Raw Data'!$P:$P,"--")
+
COUNTIFS('Raw Data'!$AL:$AL,"&lt;=" &amp;DATE(LEFT($AV$3, 4), MONTH("1 " &amp; AM$6 &amp; " " &amp; LEFT($AV$3, 4)) + 1, 0 ), 'Raw Data'!$AL:$AL,"&gt;" &amp;DATE(LEFT($AV$3, 4), MONTH("1 " &amp; AM$6 &amp; " " &amp; LEFT($AV$3, 4)), 0 ),  'Raw Data'!$D:$D,"*ithdrawn*",  'Raw Data'!$H:$H,"Non*", 'Raw Data'!$P:$P,""&amp;'Raw Data'!$B$1,'Raw Data'!$D:$D,"&lt;&gt;*ithdr*",'Raw Data'!$D:$D,"&lt;&gt;*ancel*")</f>
        <v>0</v>
      </c>
      <c r="AN74" s="40"/>
      <c r="AO74" s="40"/>
      <c r="AP74" s="52"/>
      <c r="AQ74" s="122">
        <f>COUNTIFS('Raw Data'!$AL:$AL,"&lt;=" &amp;DATE(LEFT($AV$3, 4), MONTH("1 " &amp; AQ$6 &amp; " " &amp; LEFT($AV$3, 4)) + 1, 0 ), 'Raw Data'!$AL:$AL,"&gt;" &amp;DATE(LEFT($AV$3, 4), MONTH("1 " &amp; AQ$6 &amp; " " &amp; LEFT($AV$3, 4)), 0 ),  'Raw Data'!$D:$D,"*ithdrawn*",  'Raw Data'!$H:$H,"Non*", 'Raw Data'!$O:$O,""&amp;'Raw Data'!$B$1,'Raw Data'!$D:$D,"&lt;&gt;*ithdr*",'Raw Data'!$D:$D,"&lt;&gt;*ancel*",'Raw Data'!$P:$P,"--")
+
COUNTIFS('Raw Data'!$AL:$AL,"&lt;=" &amp;DATE(LEFT($AV$3, 4), MONTH("1 " &amp; AQ$6 &amp; " " &amp; LEFT($AV$3, 4)) + 1, 0 ), 'Raw Data'!$AL:$AL,"&gt;" &amp;DATE(LEFT($AV$3, 4), MONTH("1 " &amp; AQ$6 &amp; " " &amp; LEFT($AV$3, 4)), 0 ),  'Raw Data'!$D:$D,"*ithdrawn*",  'Raw Data'!$H:$H,"Non*", 'Raw Data'!$P:$P,""&amp;'Raw Data'!$B$1,'Raw Data'!$D:$D,"&lt;&gt;*ithdr*",'Raw Data'!$D:$D,"&lt;&gt;*ancel*")</f>
        <v>0</v>
      </c>
      <c r="AR74" s="40"/>
      <c r="AS74" s="40"/>
      <c r="AT74" s="52"/>
      <c r="AU74" s="122">
        <f>COUNTIFS('Raw Data'!$AL:$AL,"&lt;=" &amp;DATE(MID($AV$3, 15, 4), MONTH("1 " &amp; AU$6 &amp; " " &amp; MID($AV$3, 15, 4)) + 1, 0 ), 'Raw Data'!$AL:$AL,"&gt;" &amp;DATE(MID($AV$3, 15, 4), MONTH("1 " &amp; AU$6 &amp; " " &amp; MID($AV$3, 15, 4)), 0 ),  'Raw Data'!$D:$D,"*ithdrawn*",  'Raw Data'!$H:$H,"Non*", 'Raw Data'!$O:$O,""&amp;'Raw Data'!$B$1,'Raw Data'!$D:$D,"&lt;&gt;*ithdr*",'Raw Data'!$D:$D,"&lt;&gt;*ancel*",'Raw Data'!$P:$P,"--")
+
COUNTIFS('Raw Data'!$AL:$AL,"&lt;=" &amp;DATE(MID($AV$3, 15, 4), MONTH("1 " &amp; AU$6 &amp; " " &amp; MID($AV$3, 15, 4)) + 1, 0 ), 'Raw Data'!$AL:$AL,"&gt;" &amp;DATE(MID($AV$3, 15, 4), MONTH("1 " &amp; AU$6 &amp; " " &amp; MID($AV$3, 15, 4)), 0 ),  'Raw Data'!$D:$D,"*ithdrawn*",  'Raw Data'!$H:$H,"Non*", 'Raw Data'!$P:$P,""&amp;'Raw Data'!$B$1,'Raw Data'!$D:$D,"&lt;&gt;*ithdr*",'Raw Data'!$D:$D,"&lt;&gt;*ancel*")</f>
        <v>0</v>
      </c>
      <c r="AV74" s="40"/>
      <c r="AW74" s="40"/>
      <c r="AX74" s="52"/>
      <c r="AY74" s="122">
        <f>COUNTIFS('Raw Data'!$AL:$AL,"&lt;=" &amp;DATE(MID($AV$3, 15, 4), MONTH("1 " &amp; AY$6 &amp; " " &amp; MID($AV$3, 15, 4)) + 1, 0 ), 'Raw Data'!$AL:$AL,"&gt;" &amp;DATE(MID($AV$3, 15, 4), MONTH("1 " &amp; AY$6 &amp; " " &amp; MID($AV$3, 15, 4)), 0 ),  'Raw Data'!$D:$D,"*ithdrawn*",  'Raw Data'!$H:$H,"Non*", 'Raw Data'!$O:$O,""&amp;'Raw Data'!$B$1,'Raw Data'!$D:$D,"&lt;&gt;*ithdr*",'Raw Data'!$D:$D,"&lt;&gt;*ancel*",'Raw Data'!$P:$P,"--")
+
COUNTIFS('Raw Data'!$AL:$AL,"&lt;=" &amp;DATE(MID($AV$3, 15, 4), MONTH("1 " &amp; AY$6 &amp; " " &amp; MID($AV$3, 15, 4)) + 1, 0 ), 'Raw Data'!$AL:$AL,"&gt;" &amp;DATE(MID($AV$3, 15, 4), MONTH("1 " &amp; AY$6 &amp; " " &amp; MID($AV$3, 15, 4)), 0 ),  'Raw Data'!$D:$D,"*ithdrawn*",  'Raw Data'!$H:$H,"Non*", 'Raw Data'!$P:$P,""&amp;'Raw Data'!$B$1,'Raw Data'!$D:$D,"&lt;&gt;*ithdr*",'Raw Data'!$D:$D,"&lt;&gt;*ancel*")</f>
        <v>0</v>
      </c>
      <c r="AZ74" s="40"/>
      <c r="BA74" s="40"/>
      <c r="BB74" s="52"/>
      <c r="BC74" s="122">
        <f>COUNTIFS('Raw Data'!$AL:$AL,"&lt;=" &amp;DATE(MID($AV$3, 15, 4), MONTH("1 " &amp; BC$6 &amp; " " &amp; MID($AV$3, 15, 4)) + 1, 0 ), 'Raw Data'!$AL:$AL,"&gt;" &amp;DATE(MID($AV$3, 15, 4), MONTH("1 " &amp; BC$6 &amp; " " &amp; MID($AV$3, 15, 4)), 0 ),  'Raw Data'!$D:$D,"*ithdrawn*",  'Raw Data'!$H:$H,"Non*", 'Raw Data'!$O:$O,""&amp;'Raw Data'!$B$1,'Raw Data'!$D:$D,"&lt;&gt;*ithdr*",'Raw Data'!$D:$D,"&lt;&gt;*ancel*",'Raw Data'!$P:$P,"--")
+
COUNTIFS('Raw Data'!$AL:$AL,"&lt;=" &amp;DATE(MID($AV$3, 15, 4), MONTH("1 " &amp; BC$6 &amp; " " &amp; MID($AV$3, 15, 4)) + 1, 0 ), 'Raw Data'!$AL:$AL,"&gt;" &amp;DATE(MID($AV$3, 15, 4), MONTH("1 " &amp; BC$6 &amp; " " &amp; MID($AV$3, 15, 4)), 0 ),  'Raw Data'!$D:$D,"*ithdrawn*",  'Raw Data'!$H:$H,"Non*", 'Raw Data'!$P:$P,""&amp;'Raw Data'!$B$1,'Raw Data'!$D:$D,"&lt;&gt;*ithdr*",'Raw Data'!$D:$D,"&lt;&gt;*ancel*")</f>
        <v>0</v>
      </c>
      <c r="BD74" s="40"/>
      <c r="BE74" s="40"/>
      <c r="BF74" s="45"/>
    </row>
    <row r="75" ht="12.75" customHeight="1">
      <c r="A75" s="47" t="s">
        <v>772</v>
      </c>
      <c r="B75" s="40"/>
      <c r="C75" s="40"/>
      <c r="D75" s="40"/>
      <c r="E75" s="40"/>
      <c r="F75" s="40"/>
      <c r="G75" s="40"/>
      <c r="H75" s="40"/>
      <c r="I75" s="40"/>
      <c r="J75" s="52"/>
      <c r="K75" s="125">
        <f>COUNTIFS('Raw Data'!$AL:$AL,"&lt;=" &amp;DATE(LEFT($AV$3, 4), MONTH("1 " &amp; K$6 &amp; " " &amp; LEFT($AV$3, 4)) + 1, 0 ), 'Raw Data'!$AL:$AL,"&gt;" &amp;DATE(LEFT($AV$3, 4), MONTH("1 " &amp; K$6 &amp; " " &amp; LEFT($AV$3, 4)), 0 ),  'Raw Data'!$D:$D,"*tarte*", 'Raw Data'!$AN:$AN, "", 'Raw Data'!$O:$O,""&amp;'Raw Data'!$B$1,'Raw Data'!$D:$D,"&lt;&gt;*ithdr*",'Raw Data'!$D:$D,"&lt;&gt;*ancel*",'Raw Data'!$P:$P,"--")
+
COUNTIFS('Raw Data'!$AL:$AL,"&lt;=" &amp;DATE(LEFT($AV$3, 4), MONTH("1 " &amp; K$6 &amp; " " &amp; LEFT($AV$3, 4)) + 1, 0 ), 'Raw Data'!$AL:$AL,"&gt;" &amp;DATE(LEFT($AV$3, 4), MONTH("1 " &amp; K$6 &amp; " " &amp; LEFT($AV$3, 4)), 0 ),  'Raw Data'!$D:$D,"*tarte*", 'Raw Data'!$AN:$AN, "", 'Raw Data'!$P:$P,""&amp;'Raw Data'!$B$1,'Raw Data'!$D:$D,"&lt;&gt;*ithdr*",'Raw Data'!$D:$D,"&lt;&gt;*ancel*")</f>
        <v>0</v>
      </c>
      <c r="L75" s="40"/>
      <c r="M75" s="40"/>
      <c r="N75" s="52"/>
      <c r="O75" s="125">
        <f>COUNTIFS('Raw Data'!$AL:$AL,"&lt;=" &amp;DATE(LEFT($AV$3, 4), MONTH("1 " &amp; O$6 &amp; " " &amp; LEFT($AV$3, 4)) + 1, 0 ), 'Raw Data'!$AL:$AL,"&gt;" &amp;DATE(LEFT($AV$3, 4), MONTH("1 " &amp; O$6 &amp; " " &amp; LEFT($AV$3, 4)), 0 ),  'Raw Data'!$D:$D,"*tarte*", 'Raw Data'!$AN:$AN, "", 'Raw Data'!$O:$O,""&amp;'Raw Data'!$B$1,'Raw Data'!$D:$D,"&lt;&gt;*ithdr*",'Raw Data'!$D:$D,"&lt;&gt;*ancel*",'Raw Data'!$P:$P,"--")
+
COUNTIFS('Raw Data'!$AL:$AL,"&lt;=" &amp;DATE(LEFT($AV$3, 4), MONTH("1 " &amp; O$6 &amp; " " &amp; LEFT($AV$3, 4)) + 1, 0 ), 'Raw Data'!$AL:$AL,"&gt;" &amp;DATE(LEFT($AV$3, 4), MONTH("1 " &amp; O$6 &amp; " " &amp; LEFT($AV$3, 4)), 0 ),  'Raw Data'!$D:$D,"*tarte*", 'Raw Data'!$AN:$AN, "", 'Raw Data'!$P:$P,""&amp;'Raw Data'!$B$1,'Raw Data'!$D:$D,"&lt;&gt;*ithdr*",'Raw Data'!$D:$D,"&lt;&gt;*ancel*")</f>
        <v>0</v>
      </c>
      <c r="P75" s="40"/>
      <c r="Q75" s="40"/>
      <c r="R75" s="52"/>
      <c r="S75" s="125">
        <f>COUNTIFS('Raw Data'!$AL:$AL,"&lt;=" &amp;DATE(LEFT($AV$3, 4), MONTH("1 " &amp; S$6 &amp; " " &amp; LEFT($AV$3, 4)) + 1, 0 ), 'Raw Data'!$AL:$AL,"&gt;" &amp;DATE(LEFT($AV$3, 4), MONTH("1 " &amp; S$6 &amp; " " &amp; LEFT($AV$3, 4)), 0 ),  'Raw Data'!$D:$D,"*tarte*", 'Raw Data'!$AN:$AN, "", 'Raw Data'!$O:$O,""&amp;'Raw Data'!$B$1,'Raw Data'!$D:$D,"&lt;&gt;*ithdr*",'Raw Data'!$D:$D,"&lt;&gt;*ancel*",'Raw Data'!$P:$P,"--")
+
COUNTIFS('Raw Data'!$AL:$AL,"&lt;=" &amp;DATE(LEFT($AV$3, 4), MONTH("1 " &amp; S$6 &amp; " " &amp; LEFT($AV$3, 4)) + 1, 0 ), 'Raw Data'!$AL:$AL,"&gt;" &amp;DATE(LEFT($AV$3, 4), MONTH("1 " &amp; S$6 &amp; " " &amp; LEFT($AV$3, 4)), 0 ),  'Raw Data'!$D:$D,"*tarte*", 'Raw Data'!$AN:$AN, "", 'Raw Data'!$P:$P,""&amp;'Raw Data'!$B$1,'Raw Data'!$D:$D,"&lt;&gt;*ithdr*",'Raw Data'!$D:$D,"&lt;&gt;*ancel*")</f>
        <v>0</v>
      </c>
      <c r="T75" s="40"/>
      <c r="U75" s="40"/>
      <c r="V75" s="52"/>
      <c r="W75" s="125">
        <f>COUNTIFS('Raw Data'!$AL:$AL,"&lt;=" &amp;DATE(LEFT($AV$3, 4), MONTH("1 " &amp; W$6 &amp; " " &amp; LEFT($AV$3, 4)) + 1, 0 ), 'Raw Data'!$AL:$AL,"&gt;" &amp;DATE(LEFT($AV$3, 4), MONTH("1 " &amp; W$6 &amp; " " &amp; LEFT($AV$3, 4)), 0 ),  'Raw Data'!$D:$D,"*tarte*", 'Raw Data'!$AN:$AN, "", 'Raw Data'!$O:$O,""&amp;'Raw Data'!$B$1,'Raw Data'!$D:$D,"&lt;&gt;*ithdr*",'Raw Data'!$D:$D,"&lt;&gt;*ancel*",'Raw Data'!$P:$P,"--")
+
COUNTIFS('Raw Data'!$AL:$AL,"&lt;=" &amp;DATE(LEFT($AV$3, 4), MONTH("1 " &amp; W$6 &amp; " " &amp; LEFT($AV$3, 4)) + 1, 0 ), 'Raw Data'!$AL:$AL,"&gt;" &amp;DATE(LEFT($AV$3, 4), MONTH("1 " &amp; W$6 &amp; " " &amp; LEFT($AV$3, 4)), 0 ),  'Raw Data'!$D:$D,"*tarte*", 'Raw Data'!$AN:$AN, "", 'Raw Data'!$P:$P,""&amp;'Raw Data'!$B$1,'Raw Data'!$D:$D,"&lt;&gt;*ithdr*",'Raw Data'!$D:$D,"&lt;&gt;*ancel*")</f>
        <v>0</v>
      </c>
      <c r="X75" s="40"/>
      <c r="Y75" s="40"/>
      <c r="Z75" s="52"/>
      <c r="AA75" s="125">
        <f>COUNTIFS('Raw Data'!$AL:$AL,"&lt;=" &amp;DATE(LEFT($AV$3, 4), MONTH("1 " &amp; AA$6 &amp; " " &amp; LEFT($AV$3, 4)) + 1, 0 ), 'Raw Data'!$AL:$AL,"&gt;" &amp;DATE(LEFT($AV$3, 4), MONTH("1 " &amp; AA$6 &amp; " " &amp; LEFT($AV$3, 4)), 0 ),  'Raw Data'!$D:$D,"*tarte*", 'Raw Data'!$AN:$AN, "", 'Raw Data'!$O:$O,""&amp;'Raw Data'!$B$1,'Raw Data'!$D:$D,"&lt;&gt;*ithdr*",'Raw Data'!$D:$D,"&lt;&gt;*ancel*",'Raw Data'!$P:$P,"--")
+
COUNTIFS('Raw Data'!$AL:$AL,"&lt;=" &amp;DATE(LEFT($AV$3, 4), MONTH("1 " &amp; AA$6 &amp; " " &amp; LEFT($AV$3, 4)) + 1, 0 ), 'Raw Data'!$AL:$AL,"&gt;" &amp;DATE(LEFT($AV$3, 4), MONTH("1 " &amp; AA$6 &amp; " " &amp; LEFT($AV$3, 4)), 0 ),  'Raw Data'!$D:$D,"*tarte*", 'Raw Data'!$AN:$AN, "", 'Raw Data'!$P:$P,""&amp;'Raw Data'!$B$1,'Raw Data'!$D:$D,"&lt;&gt;*ithdr*",'Raw Data'!$D:$D,"&lt;&gt;*ancel*")</f>
        <v>0</v>
      </c>
      <c r="AB75" s="40"/>
      <c r="AC75" s="40"/>
      <c r="AD75" s="52"/>
      <c r="AE75" s="125">
        <f>COUNTIFS('Raw Data'!$AL:$AL,"&lt;=" &amp;DATE(LEFT($AV$3, 4), MONTH("1 " &amp; AE$6 &amp; " " &amp; LEFT($AV$3, 4)) + 1, 0 ), 'Raw Data'!$AL:$AL,"&gt;" &amp;DATE(LEFT($AV$3, 4), MONTH("1 " &amp; AE$6 &amp; " " &amp; LEFT($AV$3, 4)), 0 ),  'Raw Data'!$D:$D,"*tarte*", 'Raw Data'!$AN:$AN, "", 'Raw Data'!$O:$O,""&amp;'Raw Data'!$B$1,'Raw Data'!$D:$D,"&lt;&gt;*ithdr*",'Raw Data'!$D:$D,"&lt;&gt;*ancel*",'Raw Data'!$P:$P,"--")
+
COUNTIFS('Raw Data'!$AL:$AL,"&lt;=" &amp;DATE(LEFT($AV$3, 4), MONTH("1 " &amp; AE$6 &amp; " " &amp; LEFT($AV$3, 4)) + 1, 0 ), 'Raw Data'!$AL:$AL,"&gt;" &amp;DATE(LEFT($AV$3, 4), MONTH("1 " &amp; AE$6 &amp; " " &amp; LEFT($AV$3, 4)), 0 ),  'Raw Data'!$D:$D,"*tarte*", 'Raw Data'!$AN:$AN, "", 'Raw Data'!$P:$P,""&amp;'Raw Data'!$B$1,'Raw Data'!$D:$D,"&lt;&gt;*ithdr*",'Raw Data'!$D:$D,"&lt;&gt;*ancel*")</f>
        <v>0</v>
      </c>
      <c r="AF75" s="40"/>
      <c r="AG75" s="40"/>
      <c r="AH75" s="52"/>
      <c r="AI75" s="125">
        <f>COUNTIFS('Raw Data'!$AL:$AL,"&lt;=" &amp;DATE(LEFT($AV$3, 4), MONTH("1 " &amp; AI$6 &amp; " " &amp; LEFT($AV$3, 4)) + 1, 0 ), 'Raw Data'!$AL:$AL,"&gt;" &amp;DATE(LEFT($AV$3, 4), MONTH("1 " &amp; AI$6 &amp; " " &amp; LEFT($AV$3, 4)), 0 ),  'Raw Data'!$D:$D,"*tarte*", 'Raw Data'!$AN:$AN, "", 'Raw Data'!$O:$O,""&amp;'Raw Data'!$B$1,'Raw Data'!$D:$D,"&lt;&gt;*ithdr*",'Raw Data'!$D:$D,"&lt;&gt;*ancel*",'Raw Data'!$P:$P,"--")
+
COUNTIFS('Raw Data'!$AL:$AL,"&lt;=" &amp;DATE(LEFT($AV$3, 4), MONTH("1 " &amp; AI$6 &amp; " " &amp; LEFT($AV$3, 4)) + 1, 0 ), 'Raw Data'!$AL:$AL,"&gt;" &amp;DATE(LEFT($AV$3, 4), MONTH("1 " &amp; AI$6 &amp; " " &amp; LEFT($AV$3, 4)), 0 ),  'Raw Data'!$D:$D,"*tarte*", 'Raw Data'!$AN:$AN, "", 'Raw Data'!$P:$P,""&amp;'Raw Data'!$B$1,'Raw Data'!$D:$D,"&lt;&gt;*ithdr*",'Raw Data'!$D:$D,"&lt;&gt;*ancel*")</f>
        <v>0</v>
      </c>
      <c r="AJ75" s="40"/>
      <c r="AK75" s="40"/>
      <c r="AL75" s="52"/>
      <c r="AM75" s="125">
        <f>COUNTIFS('Raw Data'!$AL:$AL,"&lt;=" &amp;DATE(LEFT($AV$3, 4), MONTH("1 " &amp; AM$6 &amp; " " &amp; LEFT($AV$3, 4)) + 1, 0 ), 'Raw Data'!$AL:$AL,"&gt;" &amp;DATE(LEFT($AV$3, 4), MONTH("1 " &amp; AM$6 &amp; " " &amp; LEFT($AV$3, 4)), 0 ),  'Raw Data'!$D:$D,"*tarte*", 'Raw Data'!$AN:$AN, "", 'Raw Data'!$O:$O,""&amp;'Raw Data'!$B$1,'Raw Data'!$D:$D,"&lt;&gt;*ithdr*",'Raw Data'!$D:$D,"&lt;&gt;*ancel*",'Raw Data'!$P:$P,"--")
+
COUNTIFS('Raw Data'!$AL:$AL,"&lt;=" &amp;DATE(LEFT($AV$3, 4), MONTH("1 " &amp; AM$6 &amp; " " &amp; LEFT($AV$3, 4)) + 1, 0 ), 'Raw Data'!$AL:$AL,"&gt;" &amp;DATE(LEFT($AV$3, 4), MONTH("1 " &amp; AM$6 &amp; " " &amp; LEFT($AV$3, 4)), 0 ),  'Raw Data'!$D:$D,"*tarte*", 'Raw Data'!$AN:$AN, "", 'Raw Data'!$P:$P,""&amp;'Raw Data'!$B$1,'Raw Data'!$D:$D,"&lt;&gt;*ithdr*",'Raw Data'!$D:$D,"&lt;&gt;*ancel*")</f>
        <v>0</v>
      </c>
      <c r="AN75" s="40"/>
      <c r="AO75" s="40"/>
      <c r="AP75" s="52"/>
      <c r="AQ75" s="125">
        <f>COUNTIFS('Raw Data'!$AL:$AL,"&lt;=" &amp;DATE(LEFT($AV$3, 4), MONTH("1 " &amp; AQ$6 &amp; " " &amp; LEFT($AV$3, 4)) + 1, 0 ), 'Raw Data'!$AL:$AL,"&gt;" &amp;DATE(LEFT($AV$3, 4), MONTH("1 " &amp; AQ$6 &amp; " " &amp; LEFT($AV$3, 4)), 0 ),  'Raw Data'!$D:$D,"*tarte*", 'Raw Data'!$AN:$AN, "", 'Raw Data'!$O:$O,""&amp;'Raw Data'!$B$1,'Raw Data'!$D:$D,"&lt;&gt;*ithdr*",'Raw Data'!$D:$D,"&lt;&gt;*ancel*",'Raw Data'!$P:$P,"--")
+
COUNTIFS('Raw Data'!$AL:$AL,"&lt;=" &amp;DATE(LEFT($AV$3, 4), MONTH("1 " &amp; AQ$6 &amp; " " &amp; LEFT($AV$3, 4)) + 1, 0 ), 'Raw Data'!$AL:$AL,"&gt;" &amp;DATE(LEFT($AV$3, 4), MONTH("1 " &amp; AQ$6 &amp; " " &amp; LEFT($AV$3, 4)), 0 ),  'Raw Data'!$D:$D,"*tarte*", 'Raw Data'!$AN:$AN, "", 'Raw Data'!$P:$P,""&amp;'Raw Data'!$B$1,'Raw Data'!$D:$D,"&lt;&gt;*ithdr*",'Raw Data'!$D:$D,"&lt;&gt;*ancel*")</f>
        <v>0</v>
      </c>
      <c r="AR75" s="40"/>
      <c r="AS75" s="40"/>
      <c r="AT75" s="52"/>
      <c r="AU75" s="125">
        <f>COUNTIFS('Raw Data'!$AL:$AL,"&lt;=" &amp;DATE(MID($AV$3, 15, 4), MONTH("1 " &amp; AU$6 &amp; " " &amp; MID($AV$3, 15, 4)) + 1, 0 ), 'Raw Data'!$AL:$AL,"&gt;" &amp;DATE(MID($AV$3, 15, 4), MONTH("1 " &amp; AU$6 &amp; " " &amp; MID($AV$3, 15, 4)), 0 ),  'Raw Data'!$D:$D,"*tarte*", 'Raw Data'!$AN:$AN, "", 'Raw Data'!$O:$O,""&amp;'Raw Data'!$B$1,'Raw Data'!$D:$D,"&lt;&gt;*ithdr*",'Raw Data'!$D:$D,"&lt;&gt;*ancel*",'Raw Data'!$P:$P,"--")
+
COUNTIFS('Raw Data'!$AL:$AL,"&lt;=" &amp;DATE(MID($AV$3, 15, 4), MONTH("1 " &amp; AU$6 &amp; " " &amp; MID($AV$3, 15, 4)) + 1, 0 ), 'Raw Data'!$AL:$AL,"&gt;" &amp;DATE(MID($AV$3, 15, 4), MONTH("1 " &amp; AU$6 &amp; " " &amp; MID($AV$3, 15, 4)), 0 ),  'Raw Data'!$D:$D,"*tarte*", 'Raw Data'!$AN:$AN, "", 'Raw Data'!$P:$P,""&amp;'Raw Data'!$B$1,'Raw Data'!$D:$D,"&lt;&gt;*ithdr*",'Raw Data'!$D:$D,"&lt;&gt;*ancel*")</f>
        <v>0</v>
      </c>
      <c r="AV75" s="40"/>
      <c r="AW75" s="40"/>
      <c r="AX75" s="52"/>
      <c r="AY75" s="125">
        <f>COUNTIFS('Raw Data'!$AL:$AL,"&lt;=" &amp;DATE(MID($AV$3, 15, 4), MONTH("1 " &amp; AY$6 &amp; " " &amp; MID($AV$3, 15, 4)) + 1, 0 ), 'Raw Data'!$AL:$AL,"&gt;" &amp;DATE(MID($AV$3, 15, 4), MONTH("1 " &amp; AY$6 &amp; " " &amp; MID($AV$3, 15, 4)), 0 ),  'Raw Data'!$D:$D,"*tarte*", 'Raw Data'!$AN:$AN, "", 'Raw Data'!$O:$O,""&amp;'Raw Data'!$B$1,'Raw Data'!$D:$D,"&lt;&gt;*ithdr*",'Raw Data'!$D:$D,"&lt;&gt;*ancel*",'Raw Data'!$P:$P,"--")
+
COUNTIFS('Raw Data'!$AL:$AL,"&lt;=" &amp;DATE(MID($AV$3, 15, 4), MONTH("1 " &amp; AY$6 &amp; " " &amp; MID($AV$3, 15, 4)) + 1, 0 ), 'Raw Data'!$AL:$AL,"&gt;" &amp;DATE(MID($AV$3, 15, 4), MONTH("1 " &amp; AY$6 &amp; " " &amp; MID($AV$3, 15, 4)), 0 ),  'Raw Data'!$D:$D,"*tarte*", 'Raw Data'!$AN:$AN, "", 'Raw Data'!$P:$P,""&amp;'Raw Data'!$B$1,'Raw Data'!$D:$D,"&lt;&gt;*ithdr*",'Raw Data'!$D:$D,"&lt;&gt;*ancel*")</f>
        <v>0</v>
      </c>
      <c r="AZ75" s="40"/>
      <c r="BA75" s="40"/>
      <c r="BB75" s="52"/>
      <c r="BC75" s="125">
        <f>COUNTIFS('Raw Data'!$AL:$AL,"&lt;=" &amp;DATE(MID($AV$3, 15, 4), MONTH("1 " &amp; BC$6 &amp; " " &amp; MID($AV$3, 15, 4)) + 1, 0 ), 'Raw Data'!$AL:$AL,"&gt;" &amp;DATE(MID($AV$3, 15, 4), MONTH("1 " &amp; BC$6 &amp; " " &amp; MID($AV$3, 15, 4)), 0 ),  'Raw Data'!$D:$D,"*tarte*", 'Raw Data'!$AN:$AN, "", 'Raw Data'!$O:$O,""&amp;'Raw Data'!$B$1,'Raw Data'!$D:$D,"&lt;&gt;*ithdr*",'Raw Data'!$D:$D,"&lt;&gt;*ancel*",'Raw Data'!$P:$P,"--")
+
COUNTIFS('Raw Data'!$AL:$AL,"&lt;=" &amp;DATE(MID($AV$3, 15, 4), MONTH("1 " &amp; BC$6 &amp; " " &amp; MID($AV$3, 15, 4)) + 1, 0 ), 'Raw Data'!$AL:$AL,"&gt;" &amp;DATE(MID($AV$3, 15, 4), MONTH("1 " &amp; BC$6 &amp; " " &amp; MID($AV$3, 15, 4)), 0 ),  'Raw Data'!$D:$D,"*tarte*", 'Raw Data'!$AN:$AN, "", 'Raw Data'!$P:$P,""&amp;'Raw Data'!$B$1,'Raw Data'!$D:$D,"&lt;&gt;*ithdr*",'Raw Data'!$D:$D,"&lt;&gt;*ancel*")</f>
        <v>0</v>
      </c>
      <c r="BD75" s="40"/>
      <c r="BE75" s="40"/>
      <c r="BF75" s="45"/>
    </row>
    <row r="76" ht="12.75" customHeight="1">
      <c r="A76" s="110" t="s">
        <v>768</v>
      </c>
      <c r="B76" s="40"/>
      <c r="C76" s="40"/>
      <c r="D76" s="40"/>
      <c r="E76" s="40"/>
      <c r="F76" s="40"/>
      <c r="G76" s="40"/>
      <c r="H76" s="40"/>
      <c r="I76" s="40"/>
      <c r="J76" s="52"/>
      <c r="K76" s="122">
        <f>COUNTIFS('Raw Data'!$AL:$AL,"&lt;=" &amp;DATE(LEFT($AV$3, 4), MONTH("1 " &amp; K$6 &amp; " " &amp; LEFT($AV$3, 4)) + 1, 0 ), 'Raw Data'!$AL:$AL,"&gt;" &amp;DATE(LEFT($AV$3, 4), MONTH("1 " &amp; K$6 &amp; " " &amp; LEFT($AV$3, 4)), 0 ),  'Raw Data'!$D:$D,"*tarte*",  'Raw Data'!$H:$H,"Ear*", 'Raw Data'!$AN:$AN, "", 'Raw Data'!$O:$O,""&amp;'Raw Data'!$B$1,'Raw Data'!$D:$D,"&lt;&gt;*ithdr*",'Raw Data'!$D:$D,"&lt;&gt;*ancel*",'Raw Data'!$P:$P,"--")
+
COUNTIFS('Raw Data'!$AL:$AL,"&lt;=" &amp;DATE(LEFT($AV$3, 4), MONTH("1 " &amp; K$6 &amp; " " &amp; LEFT($AV$3, 4)) + 1, 0 ), 'Raw Data'!$AL:$AL,"&gt;" &amp;DATE(LEFT($AV$3, 4), MONTH("1 " &amp; K$6 &amp; " " &amp; LEFT($AV$3, 4)), 0 ),  'Raw Data'!$D:$D,"*tarte*",  'Raw Data'!$H:$H,"Ear*", 'Raw Data'!$AN:$AN, "", 'Raw Data'!$P:$P,""&amp;'Raw Data'!$B$1,'Raw Data'!$D:$D,"&lt;&gt;*ithdr*",'Raw Data'!$D:$D,"&lt;&gt;*ancel*")</f>
        <v>0</v>
      </c>
      <c r="L76" s="40"/>
      <c r="M76" s="40"/>
      <c r="N76" s="52"/>
      <c r="O76" s="122">
        <f>COUNTIFS('Raw Data'!$AL:$AL,"&lt;=" &amp;DATE(LEFT($AV$3, 4), MONTH("1 " &amp; O$6 &amp; " " &amp; LEFT($AV$3, 4)) + 1, 0 ), 'Raw Data'!$AL:$AL,"&gt;" &amp;DATE(LEFT($AV$3, 4), MONTH("1 " &amp; O$6 &amp; " " &amp; LEFT($AV$3, 4)), 0 ),  'Raw Data'!$D:$D,"*tarte*",  'Raw Data'!$H:$H,"Ear*", 'Raw Data'!$AN:$AN, "", 'Raw Data'!$O:$O,""&amp;'Raw Data'!$B$1,'Raw Data'!$D:$D,"&lt;&gt;*ithdr*",'Raw Data'!$D:$D,"&lt;&gt;*ancel*",'Raw Data'!$P:$P,"--")
+
COUNTIFS('Raw Data'!$AL:$AL,"&lt;=" &amp;DATE(LEFT($AV$3, 4), MONTH("1 " &amp; O$6 &amp; " " &amp; LEFT($AV$3, 4)) + 1, 0 ), 'Raw Data'!$AL:$AL,"&gt;" &amp;DATE(LEFT($AV$3, 4), MONTH("1 " &amp; O$6 &amp; " " &amp; LEFT($AV$3, 4)), 0 ),  'Raw Data'!$D:$D,"*tarte*",  'Raw Data'!$H:$H,"Ear*", 'Raw Data'!$AN:$AN, "", 'Raw Data'!$P:$P,""&amp;'Raw Data'!$B$1,'Raw Data'!$D:$D,"&lt;&gt;*ithdr*",'Raw Data'!$D:$D,"&lt;&gt;*ancel*")</f>
        <v>0</v>
      </c>
      <c r="P76" s="40"/>
      <c r="Q76" s="40"/>
      <c r="R76" s="52"/>
      <c r="S76" s="122">
        <f>COUNTIFS('Raw Data'!$AL:$AL,"&lt;=" &amp;DATE(LEFT($AV$3, 4), MONTH("1 " &amp; S$6 &amp; " " &amp; LEFT($AV$3, 4)) + 1, 0 ), 'Raw Data'!$AL:$AL,"&gt;" &amp;DATE(LEFT($AV$3, 4), MONTH("1 " &amp; S$6 &amp; " " &amp; LEFT($AV$3, 4)), 0 ),  'Raw Data'!$D:$D,"*tarte*",  'Raw Data'!$H:$H,"Ear*", 'Raw Data'!$AN:$AN, "", 'Raw Data'!$O:$O,""&amp;'Raw Data'!$B$1,'Raw Data'!$D:$D,"&lt;&gt;*ithdr*",'Raw Data'!$D:$D,"&lt;&gt;*ancel*",'Raw Data'!$P:$P,"--")
+
COUNTIFS('Raw Data'!$AL:$AL,"&lt;=" &amp;DATE(LEFT($AV$3, 4), MONTH("1 " &amp; S$6 &amp; " " &amp; LEFT($AV$3, 4)) + 1, 0 ), 'Raw Data'!$AL:$AL,"&gt;" &amp;DATE(LEFT($AV$3, 4), MONTH("1 " &amp; S$6 &amp; " " &amp; LEFT($AV$3, 4)), 0 ),  'Raw Data'!$D:$D,"*tarte*",  'Raw Data'!$H:$H,"Ear*", 'Raw Data'!$AN:$AN, "", 'Raw Data'!$P:$P,""&amp;'Raw Data'!$B$1,'Raw Data'!$D:$D,"&lt;&gt;*ithdr*",'Raw Data'!$D:$D,"&lt;&gt;*ancel*")</f>
        <v>0</v>
      </c>
      <c r="T76" s="40"/>
      <c r="U76" s="40"/>
      <c r="V76" s="52"/>
      <c r="W76" s="122">
        <f>COUNTIFS('Raw Data'!$AL:$AL,"&lt;=" &amp;DATE(LEFT($AV$3, 4), MONTH("1 " &amp; W$6 &amp; " " &amp; LEFT($AV$3, 4)) + 1, 0 ), 'Raw Data'!$AL:$AL,"&gt;" &amp;DATE(LEFT($AV$3, 4), MONTH("1 " &amp; W$6 &amp; " " &amp; LEFT($AV$3, 4)), 0 ),  'Raw Data'!$D:$D,"*tarte*",  'Raw Data'!$H:$H,"Ear*", 'Raw Data'!$AN:$AN, "", 'Raw Data'!$O:$O,""&amp;'Raw Data'!$B$1,'Raw Data'!$D:$D,"&lt;&gt;*ithdr*",'Raw Data'!$D:$D,"&lt;&gt;*ancel*",'Raw Data'!$P:$P,"--")
+
COUNTIFS('Raw Data'!$AL:$AL,"&lt;=" &amp;DATE(LEFT($AV$3, 4), MONTH("1 " &amp; W$6 &amp; " " &amp; LEFT($AV$3, 4)) + 1, 0 ), 'Raw Data'!$AL:$AL,"&gt;" &amp;DATE(LEFT($AV$3, 4), MONTH("1 " &amp; W$6 &amp; " " &amp; LEFT($AV$3, 4)), 0 ),  'Raw Data'!$D:$D,"*tarte*",  'Raw Data'!$H:$H,"Ear*", 'Raw Data'!$AN:$AN, "", 'Raw Data'!$P:$P,""&amp;'Raw Data'!$B$1,'Raw Data'!$D:$D,"&lt;&gt;*ithdr*",'Raw Data'!$D:$D,"&lt;&gt;*ancel*")</f>
        <v>0</v>
      </c>
      <c r="X76" s="40"/>
      <c r="Y76" s="40"/>
      <c r="Z76" s="52"/>
      <c r="AA76" s="122">
        <f>COUNTIFS('Raw Data'!$AL:$AL,"&lt;=" &amp;DATE(LEFT($AV$3, 4), MONTH("1 " &amp; AA$6 &amp; " " &amp; LEFT($AV$3, 4)) + 1, 0 ), 'Raw Data'!$AL:$AL,"&gt;" &amp;DATE(LEFT($AV$3, 4), MONTH("1 " &amp; AA$6 &amp; " " &amp; LEFT($AV$3, 4)), 0 ),  'Raw Data'!$D:$D,"*tarte*",  'Raw Data'!$H:$H,"Ear*", 'Raw Data'!$AN:$AN, "", 'Raw Data'!$O:$O,""&amp;'Raw Data'!$B$1,'Raw Data'!$D:$D,"&lt;&gt;*ithdr*",'Raw Data'!$D:$D,"&lt;&gt;*ancel*",'Raw Data'!$P:$P,"--")
+
COUNTIFS('Raw Data'!$AL:$AL,"&lt;=" &amp;DATE(LEFT($AV$3, 4), MONTH("1 " &amp; AA$6 &amp; " " &amp; LEFT($AV$3, 4)) + 1, 0 ), 'Raw Data'!$AL:$AL,"&gt;" &amp;DATE(LEFT($AV$3, 4), MONTH("1 " &amp; AA$6 &amp; " " &amp; LEFT($AV$3, 4)), 0 ),  'Raw Data'!$D:$D,"*tarte*",  'Raw Data'!$H:$H,"Ear*", 'Raw Data'!$AN:$AN, "", 'Raw Data'!$P:$P,""&amp;'Raw Data'!$B$1,'Raw Data'!$D:$D,"&lt;&gt;*ithdr*",'Raw Data'!$D:$D,"&lt;&gt;*ancel*")</f>
        <v>0</v>
      </c>
      <c r="AB76" s="40"/>
      <c r="AC76" s="40"/>
      <c r="AD76" s="52"/>
      <c r="AE76" s="122">
        <f>COUNTIFS('Raw Data'!$AL:$AL,"&lt;=" &amp;DATE(LEFT($AV$3, 4), MONTH("1 " &amp; AE$6 &amp; " " &amp; LEFT($AV$3, 4)) + 1, 0 ), 'Raw Data'!$AL:$AL,"&gt;" &amp;DATE(LEFT($AV$3, 4), MONTH("1 " &amp; AE$6 &amp; " " &amp; LEFT($AV$3, 4)), 0 ),  'Raw Data'!$D:$D,"*tarte*",  'Raw Data'!$H:$H,"Ear*", 'Raw Data'!$AN:$AN, "", 'Raw Data'!$O:$O,""&amp;'Raw Data'!$B$1,'Raw Data'!$D:$D,"&lt;&gt;*ithdr*",'Raw Data'!$D:$D,"&lt;&gt;*ancel*",'Raw Data'!$P:$P,"--")
+
COUNTIFS('Raw Data'!$AL:$AL,"&lt;=" &amp;DATE(LEFT($AV$3, 4), MONTH("1 " &amp; AE$6 &amp; " " &amp; LEFT($AV$3, 4)) + 1, 0 ), 'Raw Data'!$AL:$AL,"&gt;" &amp;DATE(LEFT($AV$3, 4), MONTH("1 " &amp; AE$6 &amp; " " &amp; LEFT($AV$3, 4)), 0 ),  'Raw Data'!$D:$D,"*tarte*",  'Raw Data'!$H:$H,"Ear*", 'Raw Data'!$AN:$AN, "", 'Raw Data'!$P:$P,""&amp;'Raw Data'!$B$1,'Raw Data'!$D:$D,"&lt;&gt;*ithdr*",'Raw Data'!$D:$D,"&lt;&gt;*ancel*")</f>
        <v>0</v>
      </c>
      <c r="AF76" s="40"/>
      <c r="AG76" s="40"/>
      <c r="AH76" s="52"/>
      <c r="AI76" s="122">
        <f>COUNTIFS('Raw Data'!$AL:$AL,"&lt;=" &amp;DATE(LEFT($AV$3, 4), MONTH("1 " &amp; AI$6 &amp; " " &amp; LEFT($AV$3, 4)) + 1, 0 ), 'Raw Data'!$AL:$AL,"&gt;" &amp;DATE(LEFT($AV$3, 4), MONTH("1 " &amp; AI$6 &amp; " " &amp; LEFT($AV$3, 4)), 0 ),  'Raw Data'!$D:$D,"*tarte*",  'Raw Data'!$H:$H,"Ear*", 'Raw Data'!$AN:$AN, "", 'Raw Data'!$O:$O,""&amp;'Raw Data'!$B$1,'Raw Data'!$D:$D,"&lt;&gt;*ithdr*",'Raw Data'!$D:$D,"&lt;&gt;*ancel*",'Raw Data'!$P:$P,"--")
+
COUNTIFS('Raw Data'!$AL:$AL,"&lt;=" &amp;DATE(LEFT($AV$3, 4), MONTH("1 " &amp; AI$6 &amp; " " &amp; LEFT($AV$3, 4)) + 1, 0 ), 'Raw Data'!$AL:$AL,"&gt;" &amp;DATE(LEFT($AV$3, 4), MONTH("1 " &amp; AI$6 &amp; " " &amp; LEFT($AV$3, 4)), 0 ),  'Raw Data'!$D:$D,"*tarte*",  'Raw Data'!$H:$H,"Ear*", 'Raw Data'!$AN:$AN, "", 'Raw Data'!$P:$P,""&amp;'Raw Data'!$B$1,'Raw Data'!$D:$D,"&lt;&gt;*ithdr*",'Raw Data'!$D:$D,"&lt;&gt;*ancel*")</f>
        <v>0</v>
      </c>
      <c r="AJ76" s="40"/>
      <c r="AK76" s="40"/>
      <c r="AL76" s="52"/>
      <c r="AM76" s="122">
        <f>COUNTIFS('Raw Data'!$AL:$AL,"&lt;=" &amp;DATE(LEFT($AV$3, 4), MONTH("1 " &amp; AM$6 &amp; " " &amp; LEFT($AV$3, 4)) + 1, 0 ), 'Raw Data'!$AL:$AL,"&gt;" &amp;DATE(LEFT($AV$3, 4), MONTH("1 " &amp; AM$6 &amp; " " &amp; LEFT($AV$3, 4)), 0 ),  'Raw Data'!$D:$D,"*tarte*",  'Raw Data'!$H:$H,"Ear*", 'Raw Data'!$AN:$AN, "", 'Raw Data'!$O:$O,""&amp;'Raw Data'!$B$1,'Raw Data'!$D:$D,"&lt;&gt;*ithdr*",'Raw Data'!$D:$D,"&lt;&gt;*ancel*",'Raw Data'!$P:$P,"--")
+
COUNTIFS('Raw Data'!$AL:$AL,"&lt;=" &amp;DATE(LEFT($AV$3, 4), MONTH("1 " &amp; AM$6 &amp; " " &amp; LEFT($AV$3, 4)) + 1, 0 ), 'Raw Data'!$AL:$AL,"&gt;" &amp;DATE(LEFT($AV$3, 4), MONTH("1 " &amp; AM$6 &amp; " " &amp; LEFT($AV$3, 4)), 0 ),  'Raw Data'!$D:$D,"*tarte*",  'Raw Data'!$H:$H,"Ear*", 'Raw Data'!$AN:$AN, "", 'Raw Data'!$P:$P,""&amp;'Raw Data'!$B$1,'Raw Data'!$D:$D,"&lt;&gt;*ithdr*",'Raw Data'!$D:$D,"&lt;&gt;*ancel*")</f>
        <v>0</v>
      </c>
      <c r="AN76" s="40"/>
      <c r="AO76" s="40"/>
      <c r="AP76" s="52"/>
      <c r="AQ76" s="122">
        <f>COUNTIFS('Raw Data'!$AL:$AL,"&lt;=" &amp;DATE(LEFT($AV$3, 4), MONTH("1 " &amp; AQ$6 &amp; " " &amp; LEFT($AV$3, 4)) + 1, 0 ), 'Raw Data'!$AL:$AL,"&gt;" &amp;DATE(LEFT($AV$3, 4), MONTH("1 " &amp; AQ$6 &amp; " " &amp; LEFT($AV$3, 4)), 0 ),  'Raw Data'!$D:$D,"*tarte*",  'Raw Data'!$H:$H,"Ear*", 'Raw Data'!$AN:$AN, "", 'Raw Data'!$O:$O,""&amp;'Raw Data'!$B$1,'Raw Data'!$D:$D,"&lt;&gt;*ithdr*",'Raw Data'!$D:$D,"&lt;&gt;*ancel*",'Raw Data'!$P:$P,"--")
+
COUNTIFS('Raw Data'!$AL:$AL,"&lt;=" &amp;DATE(LEFT($AV$3, 4), MONTH("1 " &amp; AQ$6 &amp; " " &amp; LEFT($AV$3, 4)) + 1, 0 ), 'Raw Data'!$AL:$AL,"&gt;" &amp;DATE(LEFT($AV$3, 4), MONTH("1 " &amp; AQ$6 &amp; " " &amp; LEFT($AV$3, 4)), 0 ),  'Raw Data'!$D:$D,"*tarte*",  'Raw Data'!$H:$H,"Ear*", 'Raw Data'!$AN:$AN, "", 'Raw Data'!$P:$P,""&amp;'Raw Data'!$B$1,'Raw Data'!$D:$D,"&lt;&gt;*ithdr*",'Raw Data'!$D:$D,"&lt;&gt;*ancel*")</f>
        <v>0</v>
      </c>
      <c r="AR76" s="40"/>
      <c r="AS76" s="40"/>
      <c r="AT76" s="52"/>
      <c r="AU76" s="122">
        <f>COUNTIFS('Raw Data'!$AL:$AL,"&lt;=" &amp;DATE(MID($AV$3, 15, 4), MONTH("1 " &amp; AU$6 &amp; " " &amp; MID($AV$3, 15, 4)) + 1, 0 ), 'Raw Data'!$AL:$AL,"&gt;" &amp;DATE(MID($AV$3, 15, 4), MONTH("1 " &amp; AU$6 &amp; " " &amp; MID($AV$3, 15, 4)), 0 ),  'Raw Data'!$D:$D,"*tarte*",  'Raw Data'!$H:$H,"Ear*", 'Raw Data'!$AN:$AN, "", 'Raw Data'!$O:$O,""&amp;'Raw Data'!$B$1,'Raw Data'!$D:$D,"&lt;&gt;*ithdr*",'Raw Data'!$D:$D,"&lt;&gt;*ancel*",'Raw Data'!$P:$P,"--")
+
COUNTIFS('Raw Data'!$AL:$AL,"&lt;=" &amp;DATE(MID($AV$3, 15, 4), MONTH("1 " &amp; AU$6 &amp; " " &amp; MID($AV$3, 15, 4)) + 1, 0 ), 'Raw Data'!$AL:$AL,"&gt;" &amp;DATE(MID($AV$3, 15, 4), MONTH("1 " &amp; AU$6 &amp; " " &amp; MID($AV$3, 15, 4)), 0 ),  'Raw Data'!$D:$D,"*tarte*",  'Raw Data'!$H:$H,"Ear*", 'Raw Data'!$AN:$AN, "", 'Raw Data'!$P:$P,""&amp;'Raw Data'!$B$1,'Raw Data'!$D:$D,"&lt;&gt;*ithdr*",'Raw Data'!$D:$D,"&lt;&gt;*ancel*")</f>
        <v>0</v>
      </c>
      <c r="AV76" s="40"/>
      <c r="AW76" s="40"/>
      <c r="AX76" s="52"/>
      <c r="AY76" s="122">
        <f>COUNTIFS('Raw Data'!$AL:$AL,"&lt;=" &amp;DATE(MID($AV$3, 15, 4), MONTH("1 " &amp; AY$6 &amp; " " &amp; MID($AV$3, 15, 4)) + 1, 0 ), 'Raw Data'!$AL:$AL,"&gt;" &amp;DATE(MID($AV$3, 15, 4), MONTH("1 " &amp; AY$6 &amp; " " &amp; MID($AV$3, 15, 4)), 0 ),  'Raw Data'!$D:$D,"*tarte*",  'Raw Data'!$H:$H,"Ear*", 'Raw Data'!$AN:$AN, "", 'Raw Data'!$O:$O,""&amp;'Raw Data'!$B$1,'Raw Data'!$D:$D,"&lt;&gt;*ithdr*",'Raw Data'!$D:$D,"&lt;&gt;*ancel*",'Raw Data'!$P:$P,"--")
+
COUNTIFS('Raw Data'!$AL:$AL,"&lt;=" &amp;DATE(MID($AV$3, 15, 4), MONTH("1 " &amp; AY$6 &amp; " " &amp; MID($AV$3, 15, 4)) + 1, 0 ), 'Raw Data'!$AL:$AL,"&gt;" &amp;DATE(MID($AV$3, 15, 4), MONTH("1 " &amp; AY$6 &amp; " " &amp; MID($AV$3, 15, 4)), 0 ),  'Raw Data'!$D:$D,"*tarte*",  'Raw Data'!$H:$H,"Ear*", 'Raw Data'!$AN:$AN, "", 'Raw Data'!$P:$P,""&amp;'Raw Data'!$B$1,'Raw Data'!$D:$D,"&lt;&gt;*ithdr*",'Raw Data'!$D:$D,"&lt;&gt;*ancel*")</f>
        <v>0</v>
      </c>
      <c r="AZ76" s="40"/>
      <c r="BA76" s="40"/>
      <c r="BB76" s="52"/>
      <c r="BC76" s="122">
        <f>COUNTIFS('Raw Data'!$AL:$AL,"&lt;=" &amp;DATE(MID($AV$3, 15, 4), MONTH("1 " &amp; BC$6 &amp; " " &amp; MID($AV$3, 15, 4)) + 1, 0 ), 'Raw Data'!$AL:$AL,"&gt;" &amp;DATE(MID($AV$3, 15, 4), MONTH("1 " &amp; BC$6 &amp; " " &amp; MID($AV$3, 15, 4)), 0 ),  'Raw Data'!$D:$D,"*tarte*",  'Raw Data'!$H:$H,"Ear*", 'Raw Data'!$AN:$AN, "", 'Raw Data'!$O:$O,""&amp;'Raw Data'!$B$1,'Raw Data'!$D:$D,"&lt;&gt;*ithdr*",'Raw Data'!$D:$D,"&lt;&gt;*ancel*",'Raw Data'!$P:$P,"--")
+
COUNTIFS('Raw Data'!$AL:$AL,"&lt;=" &amp;DATE(MID($AV$3, 15, 4), MONTH("1 " &amp; BC$6 &amp; " " &amp; MID($AV$3, 15, 4)) + 1, 0 ), 'Raw Data'!$AL:$AL,"&gt;" &amp;DATE(MID($AV$3, 15, 4), MONTH("1 " &amp; BC$6 &amp; " " &amp; MID($AV$3, 15, 4)), 0 ),  'Raw Data'!$D:$D,"*tarte*",  'Raw Data'!$H:$H,"Ear*", 'Raw Data'!$AN:$AN, "", 'Raw Data'!$P:$P,""&amp;'Raw Data'!$B$1,'Raw Data'!$D:$D,"&lt;&gt;*ithdr*",'Raw Data'!$D:$D,"&lt;&gt;*ancel*")</f>
        <v>0</v>
      </c>
      <c r="BD76" s="40"/>
      <c r="BE76" s="40"/>
      <c r="BF76" s="45"/>
    </row>
    <row r="77" ht="12.75" customHeight="1">
      <c r="A77" s="110" t="s">
        <v>769</v>
      </c>
      <c r="B77" s="40"/>
      <c r="C77" s="40"/>
      <c r="D77" s="40"/>
      <c r="E77" s="40"/>
      <c r="F77" s="40"/>
      <c r="G77" s="40"/>
      <c r="H77" s="40"/>
      <c r="I77" s="40"/>
      <c r="J77" s="52"/>
      <c r="K77" s="122">
        <f>COUNTIFS('Raw Data'!$AL:$AL,"&lt;=" &amp;DATE(LEFT($AV$3, 4), MONTH("1 " &amp; K$6 &amp; " " &amp; LEFT($AV$3, 4)) + 1, 0 ), 'Raw Data'!$AL:$AL,"&gt;" &amp;DATE(LEFT($AV$3, 4), MONTH("1 " &amp; K$6 &amp; " " &amp; LEFT($AV$3, 4)), 0 ),  'Raw Data'!$D:$D,"*tarte*",  'Raw Data'!$H:$H,"Non*", 'Raw Data'!$AN:$AN, "", 'Raw Data'!$O:$O,""&amp;'Raw Data'!$B$1,'Raw Data'!$D:$D,"&lt;&gt;*ithdr*",'Raw Data'!$D:$D,"&lt;&gt;*ancel*",'Raw Data'!$P:$P,"--")
+
COUNTIFS('Raw Data'!$AL:$AL,"&lt;=" &amp;DATE(LEFT($AV$3, 4), MONTH("1 " &amp; K$6 &amp; " " &amp; LEFT($AV$3, 4)) + 1, 0 ), 'Raw Data'!$AL:$AL,"&gt;" &amp;DATE(LEFT($AV$3, 4), MONTH("1 " &amp; K$6 &amp; " " &amp; LEFT($AV$3, 4)), 0 ),  'Raw Data'!$D:$D,"*tarte*",  'Raw Data'!$H:$H,"Non*", 'Raw Data'!$AN:$AN, "", 'Raw Data'!$P:$P,""&amp;'Raw Data'!$B$1,'Raw Data'!$D:$D,"&lt;&gt;*ithdr*",'Raw Data'!$D:$D,"&lt;&gt;*ancel*")</f>
        <v>0</v>
      </c>
      <c r="L77" s="40"/>
      <c r="M77" s="40"/>
      <c r="N77" s="52"/>
      <c r="O77" s="122">
        <f>COUNTIFS('Raw Data'!$AL:$AL,"&lt;=" &amp;DATE(LEFT($AV$3, 4), MONTH("1 " &amp; O$6 &amp; " " &amp; LEFT($AV$3, 4)) + 1, 0 ), 'Raw Data'!$AL:$AL,"&gt;" &amp;DATE(LEFT($AV$3, 4), MONTH("1 " &amp; O$6 &amp; " " &amp; LEFT($AV$3, 4)), 0 ),  'Raw Data'!$D:$D,"*tarte*",  'Raw Data'!$H:$H,"Non*", 'Raw Data'!$AN:$AN, "", 'Raw Data'!$O:$O,""&amp;'Raw Data'!$B$1,'Raw Data'!$D:$D,"&lt;&gt;*ithdr*",'Raw Data'!$D:$D,"&lt;&gt;*ancel*",'Raw Data'!$P:$P,"--")
+
COUNTIFS('Raw Data'!$AL:$AL,"&lt;=" &amp;DATE(LEFT($AV$3, 4), MONTH("1 " &amp; O$6 &amp; " " &amp; LEFT($AV$3, 4)) + 1, 0 ), 'Raw Data'!$AL:$AL,"&gt;" &amp;DATE(LEFT($AV$3, 4), MONTH("1 " &amp; O$6 &amp; " " &amp; LEFT($AV$3, 4)), 0 ),  'Raw Data'!$D:$D,"*tarte*",  'Raw Data'!$H:$H,"Non*", 'Raw Data'!$AN:$AN, "", 'Raw Data'!$P:$P,""&amp;'Raw Data'!$B$1,'Raw Data'!$D:$D,"&lt;&gt;*ithdr*",'Raw Data'!$D:$D,"&lt;&gt;*ancel*")</f>
        <v>0</v>
      </c>
      <c r="P77" s="40"/>
      <c r="Q77" s="40"/>
      <c r="R77" s="52"/>
      <c r="S77" s="122">
        <f>COUNTIFS('Raw Data'!$AL:$AL,"&lt;=" &amp;DATE(LEFT($AV$3, 4), MONTH("1 " &amp; S$6 &amp; " " &amp; LEFT($AV$3, 4)) + 1, 0 ), 'Raw Data'!$AL:$AL,"&gt;" &amp;DATE(LEFT($AV$3, 4), MONTH("1 " &amp; S$6 &amp; " " &amp; LEFT($AV$3, 4)), 0 ),  'Raw Data'!$D:$D,"*tarte*",  'Raw Data'!$H:$H,"Non*", 'Raw Data'!$AN:$AN, "", 'Raw Data'!$O:$O,""&amp;'Raw Data'!$B$1,'Raw Data'!$D:$D,"&lt;&gt;*ithdr*",'Raw Data'!$D:$D,"&lt;&gt;*ancel*",'Raw Data'!$P:$P,"--")
+
COUNTIFS('Raw Data'!$AL:$AL,"&lt;=" &amp;DATE(LEFT($AV$3, 4), MONTH("1 " &amp; S$6 &amp; " " &amp; LEFT($AV$3, 4)) + 1, 0 ), 'Raw Data'!$AL:$AL,"&gt;" &amp;DATE(LEFT($AV$3, 4), MONTH("1 " &amp; S$6 &amp; " " &amp; LEFT($AV$3, 4)), 0 ),  'Raw Data'!$D:$D,"*tarte*",  'Raw Data'!$H:$H,"Non*", 'Raw Data'!$AN:$AN, "", 'Raw Data'!$P:$P,""&amp;'Raw Data'!$B$1,'Raw Data'!$D:$D,"&lt;&gt;*ithdr*",'Raw Data'!$D:$D,"&lt;&gt;*ancel*")</f>
        <v>0</v>
      </c>
      <c r="T77" s="40"/>
      <c r="U77" s="40"/>
      <c r="V77" s="52"/>
      <c r="W77" s="122">
        <f>COUNTIFS('Raw Data'!$AL:$AL,"&lt;=" &amp;DATE(LEFT($AV$3, 4), MONTH("1 " &amp; W$6 &amp; " " &amp; LEFT($AV$3, 4)) + 1, 0 ), 'Raw Data'!$AL:$AL,"&gt;" &amp;DATE(LEFT($AV$3, 4), MONTH("1 " &amp; W$6 &amp; " " &amp; LEFT($AV$3, 4)), 0 ),  'Raw Data'!$D:$D,"*tarte*",  'Raw Data'!$H:$H,"Non*", 'Raw Data'!$AN:$AN, "", 'Raw Data'!$O:$O,""&amp;'Raw Data'!$B$1,'Raw Data'!$D:$D,"&lt;&gt;*ithdr*",'Raw Data'!$D:$D,"&lt;&gt;*ancel*",'Raw Data'!$P:$P,"--")
+
COUNTIFS('Raw Data'!$AL:$AL,"&lt;=" &amp;DATE(LEFT($AV$3, 4), MONTH("1 " &amp; W$6 &amp; " " &amp; LEFT($AV$3, 4)) + 1, 0 ), 'Raw Data'!$AL:$AL,"&gt;" &amp;DATE(LEFT($AV$3, 4), MONTH("1 " &amp; W$6 &amp; " " &amp; LEFT($AV$3, 4)), 0 ),  'Raw Data'!$D:$D,"*tarte*",  'Raw Data'!$H:$H,"Non*", 'Raw Data'!$AN:$AN, "", 'Raw Data'!$P:$P,""&amp;'Raw Data'!$B$1,'Raw Data'!$D:$D,"&lt;&gt;*ithdr*",'Raw Data'!$D:$D,"&lt;&gt;*ancel*")</f>
        <v>0</v>
      </c>
      <c r="X77" s="40"/>
      <c r="Y77" s="40"/>
      <c r="Z77" s="52"/>
      <c r="AA77" s="122">
        <f>COUNTIFS('Raw Data'!$AL:$AL,"&lt;=" &amp;DATE(LEFT($AV$3, 4), MONTH("1 " &amp; AA$6 &amp; " " &amp; LEFT($AV$3, 4)) + 1, 0 ), 'Raw Data'!$AL:$AL,"&gt;" &amp;DATE(LEFT($AV$3, 4), MONTH("1 " &amp; AA$6 &amp; " " &amp; LEFT($AV$3, 4)), 0 ),  'Raw Data'!$D:$D,"*tarte*",  'Raw Data'!$H:$H,"Non*", 'Raw Data'!$AN:$AN, "", 'Raw Data'!$O:$O,""&amp;'Raw Data'!$B$1,'Raw Data'!$D:$D,"&lt;&gt;*ithdr*",'Raw Data'!$D:$D,"&lt;&gt;*ancel*",'Raw Data'!$P:$P,"--")
+
COUNTIFS('Raw Data'!$AL:$AL,"&lt;=" &amp;DATE(LEFT($AV$3, 4), MONTH("1 " &amp; AA$6 &amp; " " &amp; LEFT($AV$3, 4)) + 1, 0 ), 'Raw Data'!$AL:$AL,"&gt;" &amp;DATE(LEFT($AV$3, 4), MONTH("1 " &amp; AA$6 &amp; " " &amp; LEFT($AV$3, 4)), 0 ),  'Raw Data'!$D:$D,"*tarte*",  'Raw Data'!$H:$H,"Non*", 'Raw Data'!$AN:$AN, "", 'Raw Data'!$P:$P,""&amp;'Raw Data'!$B$1,'Raw Data'!$D:$D,"&lt;&gt;*ithdr*",'Raw Data'!$D:$D,"&lt;&gt;*ancel*")</f>
        <v>0</v>
      </c>
      <c r="AB77" s="40"/>
      <c r="AC77" s="40"/>
      <c r="AD77" s="52"/>
      <c r="AE77" s="122">
        <f>COUNTIFS('Raw Data'!$AL:$AL,"&lt;=" &amp;DATE(LEFT($AV$3, 4), MONTH("1 " &amp; AE$6 &amp; " " &amp; LEFT($AV$3, 4)) + 1, 0 ), 'Raw Data'!$AL:$AL,"&gt;" &amp;DATE(LEFT($AV$3, 4), MONTH("1 " &amp; AE$6 &amp; " " &amp; LEFT($AV$3, 4)), 0 ),  'Raw Data'!$D:$D,"*tarte*",  'Raw Data'!$H:$H,"Non*", 'Raw Data'!$AN:$AN, "", 'Raw Data'!$O:$O,""&amp;'Raw Data'!$B$1,'Raw Data'!$D:$D,"&lt;&gt;*ithdr*",'Raw Data'!$D:$D,"&lt;&gt;*ancel*",'Raw Data'!$P:$P,"--")
+
COUNTIFS('Raw Data'!$AL:$AL,"&lt;=" &amp;DATE(LEFT($AV$3, 4), MONTH("1 " &amp; AE$6 &amp; " " &amp; LEFT($AV$3, 4)) + 1, 0 ), 'Raw Data'!$AL:$AL,"&gt;" &amp;DATE(LEFT($AV$3, 4), MONTH("1 " &amp; AE$6 &amp; " " &amp; LEFT($AV$3, 4)), 0 ),  'Raw Data'!$D:$D,"*tarte*",  'Raw Data'!$H:$H,"Non*", 'Raw Data'!$AN:$AN, "", 'Raw Data'!$P:$P,""&amp;'Raw Data'!$B$1,'Raw Data'!$D:$D,"&lt;&gt;*ithdr*",'Raw Data'!$D:$D,"&lt;&gt;*ancel*")</f>
        <v>0</v>
      </c>
      <c r="AF77" s="40"/>
      <c r="AG77" s="40"/>
      <c r="AH77" s="52"/>
      <c r="AI77" s="122">
        <f>COUNTIFS('Raw Data'!$AL:$AL,"&lt;=" &amp;DATE(LEFT($AV$3, 4), MONTH("1 " &amp; AI$6 &amp; " " &amp; LEFT($AV$3, 4)) + 1, 0 ), 'Raw Data'!$AL:$AL,"&gt;" &amp;DATE(LEFT($AV$3, 4), MONTH("1 " &amp; AI$6 &amp; " " &amp; LEFT($AV$3, 4)), 0 ),  'Raw Data'!$D:$D,"*tarte*",  'Raw Data'!$H:$H,"Non*", 'Raw Data'!$AN:$AN, "", 'Raw Data'!$O:$O,""&amp;'Raw Data'!$B$1,'Raw Data'!$D:$D,"&lt;&gt;*ithdr*",'Raw Data'!$D:$D,"&lt;&gt;*ancel*",'Raw Data'!$P:$P,"--")
+
COUNTIFS('Raw Data'!$AL:$AL,"&lt;=" &amp;DATE(LEFT($AV$3, 4), MONTH("1 " &amp; AI$6 &amp; " " &amp; LEFT($AV$3, 4)) + 1, 0 ), 'Raw Data'!$AL:$AL,"&gt;" &amp;DATE(LEFT($AV$3, 4), MONTH("1 " &amp; AI$6 &amp; " " &amp; LEFT($AV$3, 4)), 0 ),  'Raw Data'!$D:$D,"*tarte*",  'Raw Data'!$H:$H,"Non*", 'Raw Data'!$AN:$AN, "", 'Raw Data'!$P:$P,""&amp;'Raw Data'!$B$1,'Raw Data'!$D:$D,"&lt;&gt;*ithdr*",'Raw Data'!$D:$D,"&lt;&gt;*ancel*")</f>
        <v>0</v>
      </c>
      <c r="AJ77" s="40"/>
      <c r="AK77" s="40"/>
      <c r="AL77" s="52"/>
      <c r="AM77" s="122">
        <f>COUNTIFS('Raw Data'!$AL:$AL,"&lt;=" &amp;DATE(LEFT($AV$3, 4), MONTH("1 " &amp; AM$6 &amp; " " &amp; LEFT($AV$3, 4)) + 1, 0 ), 'Raw Data'!$AL:$AL,"&gt;" &amp;DATE(LEFT($AV$3, 4), MONTH("1 " &amp; AM$6 &amp; " " &amp; LEFT($AV$3, 4)), 0 ),  'Raw Data'!$D:$D,"*tarte*",  'Raw Data'!$H:$H,"Non*", 'Raw Data'!$AN:$AN, "", 'Raw Data'!$O:$O,""&amp;'Raw Data'!$B$1,'Raw Data'!$D:$D,"&lt;&gt;*ithdr*",'Raw Data'!$D:$D,"&lt;&gt;*ancel*",'Raw Data'!$P:$P,"--")
+
COUNTIFS('Raw Data'!$AL:$AL,"&lt;=" &amp;DATE(LEFT($AV$3, 4), MONTH("1 " &amp; AM$6 &amp; " " &amp; LEFT($AV$3, 4)) + 1, 0 ), 'Raw Data'!$AL:$AL,"&gt;" &amp;DATE(LEFT($AV$3, 4), MONTH("1 " &amp; AM$6 &amp; " " &amp; LEFT($AV$3, 4)), 0 ),  'Raw Data'!$D:$D,"*tarte*",  'Raw Data'!$H:$H,"Non*", 'Raw Data'!$AN:$AN, "", 'Raw Data'!$P:$P,""&amp;'Raw Data'!$B$1,'Raw Data'!$D:$D,"&lt;&gt;*ithdr*",'Raw Data'!$D:$D,"&lt;&gt;*ancel*")</f>
        <v>0</v>
      </c>
      <c r="AN77" s="40"/>
      <c r="AO77" s="40"/>
      <c r="AP77" s="52"/>
      <c r="AQ77" s="122">
        <f>COUNTIFS('Raw Data'!$AL:$AL,"&lt;=" &amp;DATE(LEFT($AV$3, 4), MONTH("1 " &amp; AQ$6 &amp; " " &amp; LEFT($AV$3, 4)) + 1, 0 ), 'Raw Data'!$AL:$AL,"&gt;" &amp;DATE(LEFT($AV$3, 4), MONTH("1 " &amp; AQ$6 &amp; " " &amp; LEFT($AV$3, 4)), 0 ),  'Raw Data'!$D:$D,"*tarte*",  'Raw Data'!$H:$H,"Non*", 'Raw Data'!$AN:$AN, "", 'Raw Data'!$O:$O,""&amp;'Raw Data'!$B$1,'Raw Data'!$D:$D,"&lt;&gt;*ithdr*",'Raw Data'!$D:$D,"&lt;&gt;*ancel*",'Raw Data'!$P:$P,"--")
+
COUNTIFS('Raw Data'!$AL:$AL,"&lt;=" &amp;DATE(LEFT($AV$3, 4), MONTH("1 " &amp; AQ$6 &amp; " " &amp; LEFT($AV$3, 4)) + 1, 0 ), 'Raw Data'!$AL:$AL,"&gt;" &amp;DATE(LEFT($AV$3, 4), MONTH("1 " &amp; AQ$6 &amp; " " &amp; LEFT($AV$3, 4)), 0 ),  'Raw Data'!$D:$D,"*tarte*",  'Raw Data'!$H:$H,"Non*", 'Raw Data'!$AN:$AN, "", 'Raw Data'!$P:$P,""&amp;'Raw Data'!$B$1,'Raw Data'!$D:$D,"&lt;&gt;*ithdr*",'Raw Data'!$D:$D,"&lt;&gt;*ancel*")</f>
        <v>0</v>
      </c>
      <c r="AR77" s="40"/>
      <c r="AS77" s="40"/>
      <c r="AT77" s="52"/>
      <c r="AU77" s="122">
        <f>COUNTIFS('Raw Data'!$AL:$AL,"&lt;=" &amp;DATE(MID($AV$3, 15, 4), MONTH("1 " &amp; AU$6 &amp; " " &amp; MID($AV$3, 15, 4)) + 1, 0 ), 'Raw Data'!$AL:$AL,"&gt;" &amp;DATE(MID($AV$3, 15, 4), MONTH("1 " &amp; AU$6 &amp; " " &amp; MID($AV$3, 15, 4)), 0 ),  'Raw Data'!$D:$D,"*tarte*",  'Raw Data'!$H:$H,"Non*", 'Raw Data'!$AN:$AN, "", 'Raw Data'!$O:$O,""&amp;'Raw Data'!$B$1,'Raw Data'!$D:$D,"&lt;&gt;*ithdr*",'Raw Data'!$D:$D,"&lt;&gt;*ancel*",'Raw Data'!$P:$P,"--")
+
COUNTIFS('Raw Data'!$AL:$AL,"&lt;=" &amp;DATE(MID($AV$3, 15, 4), MONTH("1 " &amp; AU$6 &amp; " " &amp; MID($AV$3, 15, 4)) + 1, 0 ), 'Raw Data'!$AL:$AL,"&gt;" &amp;DATE(MID($AV$3, 15, 4), MONTH("1 " &amp; AU$6 &amp; " " &amp; MID($AV$3, 15, 4)), 0 ),  'Raw Data'!$D:$D,"*tarte*",  'Raw Data'!$H:$H,"Non*", 'Raw Data'!$AN:$AN, "", 'Raw Data'!$P:$P,""&amp;'Raw Data'!$B$1,'Raw Data'!$D:$D,"&lt;&gt;*ithdr*",'Raw Data'!$D:$D,"&lt;&gt;*ancel*")</f>
        <v>0</v>
      </c>
      <c r="AV77" s="40"/>
      <c r="AW77" s="40"/>
      <c r="AX77" s="52"/>
      <c r="AY77" s="122">
        <f>COUNTIFS('Raw Data'!$AL:$AL,"&lt;=" &amp;DATE(MID($AV$3, 15, 4), MONTH("1 " &amp; AY$6 &amp; " " &amp; MID($AV$3, 15, 4)) + 1, 0 ), 'Raw Data'!$AL:$AL,"&gt;" &amp;DATE(MID($AV$3, 15, 4), MONTH("1 " &amp; AY$6 &amp; " " &amp; MID($AV$3, 15, 4)), 0 ),  'Raw Data'!$D:$D,"*tarte*",  'Raw Data'!$H:$H,"Non*", 'Raw Data'!$AN:$AN, "", 'Raw Data'!$O:$O,""&amp;'Raw Data'!$B$1,'Raw Data'!$D:$D,"&lt;&gt;*ithdr*",'Raw Data'!$D:$D,"&lt;&gt;*ancel*",'Raw Data'!$P:$P,"--")
+
COUNTIFS('Raw Data'!$AL:$AL,"&lt;=" &amp;DATE(MID($AV$3, 15, 4), MONTH("1 " &amp; AY$6 &amp; " " &amp; MID($AV$3, 15, 4)) + 1, 0 ), 'Raw Data'!$AL:$AL,"&gt;" &amp;DATE(MID($AV$3, 15, 4), MONTH("1 " &amp; AY$6 &amp; " " &amp; MID($AV$3, 15, 4)), 0 ),  'Raw Data'!$D:$D,"*tarte*",  'Raw Data'!$H:$H,"Non*", 'Raw Data'!$AN:$AN, "", 'Raw Data'!$P:$P,""&amp;'Raw Data'!$B$1,'Raw Data'!$D:$D,"&lt;&gt;*ithdr*",'Raw Data'!$D:$D,"&lt;&gt;*ancel*")</f>
        <v>0</v>
      </c>
      <c r="AZ77" s="40"/>
      <c r="BA77" s="40"/>
      <c r="BB77" s="52"/>
      <c r="BC77" s="122">
        <f>COUNTIFS('Raw Data'!$AL:$AL,"&lt;=" &amp;DATE(MID($AV$3, 15, 4), MONTH("1 " &amp; BC$6 &amp; " " &amp; MID($AV$3, 15, 4)) + 1, 0 ), 'Raw Data'!$AL:$AL,"&gt;" &amp;DATE(MID($AV$3, 15, 4), MONTH("1 " &amp; BC$6 &amp; " " &amp; MID($AV$3, 15, 4)), 0 ),  'Raw Data'!$D:$D,"*tarte*",  'Raw Data'!$H:$H,"Non*", 'Raw Data'!$AN:$AN, "", 'Raw Data'!$O:$O,""&amp;'Raw Data'!$B$1,'Raw Data'!$D:$D,"&lt;&gt;*ithdr*",'Raw Data'!$D:$D,"&lt;&gt;*ancel*",'Raw Data'!$P:$P,"--")
+
COUNTIFS('Raw Data'!$AL:$AL,"&lt;=" &amp;DATE(MID($AV$3, 15, 4), MONTH("1 " &amp; BC$6 &amp; " " &amp; MID($AV$3, 15, 4)) + 1, 0 ), 'Raw Data'!$AL:$AL,"&gt;" &amp;DATE(MID($AV$3, 15, 4), MONTH("1 " &amp; BC$6 &amp; " " &amp; MID($AV$3, 15, 4)), 0 ),  'Raw Data'!$D:$D,"*tarte*",  'Raw Data'!$H:$H,"Non*", 'Raw Data'!$AN:$AN, "", 'Raw Data'!$P:$P,""&amp;'Raw Data'!$B$1,'Raw Data'!$D:$D,"&lt;&gt;*ithdr*",'Raw Data'!$D:$D,"&lt;&gt;*ancel*")</f>
        <v>0</v>
      </c>
      <c r="BD77" s="40"/>
      <c r="BE77" s="40"/>
      <c r="BF77" s="45"/>
    </row>
    <row r="78" ht="12.75" customHeight="1">
      <c r="A78" s="47" t="s">
        <v>773</v>
      </c>
      <c r="B78" s="40"/>
      <c r="C78" s="40"/>
      <c r="D78" s="40"/>
      <c r="E78" s="40"/>
      <c r="F78" s="40"/>
      <c r="G78" s="40"/>
      <c r="H78" s="40"/>
      <c r="I78" s="40"/>
      <c r="J78" s="52"/>
      <c r="K78" s="125">
        <f>COUNTIFS('Raw Data'!$AL:$AL,"&lt;=" &amp;DATE(LEFT($AV$3, 4), MONTH("1 " &amp; K$6 &amp; " " &amp; LEFT($AV$3, 4)) + 1, 0 ), 'Raw Data'!$AL:$AL,"&gt;" &amp;DATE(LEFT($AV$3, 4), MONTH("1 " &amp; K$6 &amp; " " &amp; LEFT($AV$3, 4)), 0 ),  'Raw Data'!$D:$D,"*ngoin*", 'Raw Data'!$AN:$AN, "", 'Raw Data'!$O:$O,""&amp;'Raw Data'!$B$1,'Raw Data'!$D:$D,"&lt;&gt;*ithdr*",'Raw Data'!$D:$D,"&lt;&gt;*ancel*",'Raw Data'!$P:$P,"--")
+
COUNTIFS('Raw Data'!$AL:$AL,"&lt;=" &amp;DATE(LEFT($AV$3, 4), MONTH("1 " &amp; K$6 &amp; " " &amp; LEFT($AV$3, 4)) + 1, 0 ), 'Raw Data'!$AL:$AL,"&gt;" &amp;DATE(LEFT($AV$3, 4), MONTH("1 " &amp; K$6 &amp; " " &amp; LEFT($AV$3, 4)), 0 ),  'Raw Data'!$D:$D,"*ngoin*", 'Raw Data'!$AN:$AN, "", 'Raw Data'!$P:$P,""&amp;'Raw Data'!$B$1,'Raw Data'!$D:$D,"&lt;&gt;*ithdr*",'Raw Data'!$D:$D,"&lt;&gt;*ancel*")</f>
        <v>0</v>
      </c>
      <c r="L78" s="40"/>
      <c r="M78" s="40"/>
      <c r="N78" s="52"/>
      <c r="O78" s="125">
        <f>COUNTIFS('Raw Data'!$AL:$AL,"&lt;=" &amp;DATE(LEFT($AV$3, 4), MONTH("1 " &amp; O$6 &amp; " " &amp; LEFT($AV$3, 4)) + 1, 0 ), 'Raw Data'!$AL:$AL,"&gt;" &amp;DATE(LEFT($AV$3, 4), MONTH("1 " &amp; O$6 &amp; " " &amp; LEFT($AV$3, 4)), 0 ),  'Raw Data'!$D:$D,"*ngoin*", 'Raw Data'!$AN:$AN, "", 'Raw Data'!$O:$O,""&amp;'Raw Data'!$B$1,'Raw Data'!$D:$D,"&lt;&gt;*ithdr*",'Raw Data'!$D:$D,"&lt;&gt;*ancel*",'Raw Data'!$P:$P,"--")
+
COUNTIFS('Raw Data'!$AL:$AL,"&lt;=" &amp;DATE(LEFT($AV$3, 4), MONTH("1 " &amp; O$6 &amp; " " &amp; LEFT($AV$3, 4)) + 1, 0 ), 'Raw Data'!$AL:$AL,"&gt;" &amp;DATE(LEFT($AV$3, 4), MONTH("1 " &amp; O$6 &amp; " " &amp; LEFT($AV$3, 4)), 0 ),  'Raw Data'!$D:$D,"*ngoin*", 'Raw Data'!$AN:$AN, "", 'Raw Data'!$P:$P,""&amp;'Raw Data'!$B$1,'Raw Data'!$D:$D,"&lt;&gt;*ithdr*",'Raw Data'!$D:$D,"&lt;&gt;*ancel*")</f>
        <v>0</v>
      </c>
      <c r="P78" s="40"/>
      <c r="Q78" s="40"/>
      <c r="R78" s="52"/>
      <c r="S78" s="125">
        <f>COUNTIFS('Raw Data'!$AL:$AL,"&lt;=" &amp;DATE(LEFT($AV$3, 4), MONTH("1 " &amp; S$6 &amp; " " &amp; LEFT($AV$3, 4)) + 1, 0 ), 'Raw Data'!$AL:$AL,"&gt;" &amp;DATE(LEFT($AV$3, 4), MONTH("1 " &amp; S$6 &amp; " " &amp; LEFT($AV$3, 4)), 0 ),  'Raw Data'!$D:$D,"*ngoin*", 'Raw Data'!$AN:$AN, "", 'Raw Data'!$O:$O,""&amp;'Raw Data'!$B$1,'Raw Data'!$D:$D,"&lt;&gt;*ithdr*",'Raw Data'!$D:$D,"&lt;&gt;*ancel*",'Raw Data'!$P:$P,"--")
+
COUNTIFS('Raw Data'!$AL:$AL,"&lt;=" &amp;DATE(LEFT($AV$3, 4), MONTH("1 " &amp; S$6 &amp; " " &amp; LEFT($AV$3, 4)) + 1, 0 ), 'Raw Data'!$AL:$AL,"&gt;" &amp;DATE(LEFT($AV$3, 4), MONTH("1 " &amp; S$6 &amp; " " &amp; LEFT($AV$3, 4)), 0 ),  'Raw Data'!$D:$D,"*ngoin*", 'Raw Data'!$AN:$AN, "", 'Raw Data'!$P:$P,""&amp;'Raw Data'!$B$1,'Raw Data'!$D:$D,"&lt;&gt;*ithdr*",'Raw Data'!$D:$D,"&lt;&gt;*ancel*")</f>
        <v>0</v>
      </c>
      <c r="T78" s="40"/>
      <c r="U78" s="40"/>
      <c r="V78" s="52"/>
      <c r="W78" s="125">
        <f>COUNTIFS('Raw Data'!$AL:$AL,"&lt;=" &amp;DATE(LEFT($AV$3, 4), MONTH("1 " &amp; W$6 &amp; " " &amp; LEFT($AV$3, 4)) + 1, 0 ), 'Raw Data'!$AL:$AL,"&gt;" &amp;DATE(LEFT($AV$3, 4), MONTH("1 " &amp; W$6 &amp; " " &amp; LEFT($AV$3, 4)), 0 ),  'Raw Data'!$D:$D,"*ngoin*", 'Raw Data'!$AN:$AN, "", 'Raw Data'!$O:$O,""&amp;'Raw Data'!$B$1,'Raw Data'!$D:$D,"&lt;&gt;*ithdr*",'Raw Data'!$D:$D,"&lt;&gt;*ancel*",'Raw Data'!$P:$P,"--")
+
COUNTIFS('Raw Data'!$AL:$AL,"&lt;=" &amp;DATE(LEFT($AV$3, 4), MONTH("1 " &amp; W$6 &amp; " " &amp; LEFT($AV$3, 4)) + 1, 0 ), 'Raw Data'!$AL:$AL,"&gt;" &amp;DATE(LEFT($AV$3, 4), MONTH("1 " &amp; W$6 &amp; " " &amp; LEFT($AV$3, 4)), 0 ),  'Raw Data'!$D:$D,"*ngoin*", 'Raw Data'!$AN:$AN, "", 'Raw Data'!$P:$P,""&amp;'Raw Data'!$B$1,'Raw Data'!$D:$D,"&lt;&gt;*ithdr*",'Raw Data'!$D:$D,"&lt;&gt;*ancel*")</f>
        <v>0</v>
      </c>
      <c r="X78" s="40"/>
      <c r="Y78" s="40"/>
      <c r="Z78" s="52"/>
      <c r="AA78" s="125">
        <f>COUNTIFS('Raw Data'!$AL:$AL,"&lt;=" &amp;DATE(LEFT($AV$3, 4), MONTH("1 " &amp; AA$6 &amp; " " &amp; LEFT($AV$3, 4)) + 1, 0 ), 'Raw Data'!$AL:$AL,"&gt;" &amp;DATE(LEFT($AV$3, 4), MONTH("1 " &amp; AA$6 &amp; " " &amp; LEFT($AV$3, 4)), 0 ),  'Raw Data'!$D:$D,"*ngoin*", 'Raw Data'!$AN:$AN, "", 'Raw Data'!$O:$O,""&amp;'Raw Data'!$B$1,'Raw Data'!$D:$D,"&lt;&gt;*ithdr*",'Raw Data'!$D:$D,"&lt;&gt;*ancel*",'Raw Data'!$P:$P,"--")
+
COUNTIFS('Raw Data'!$AL:$AL,"&lt;=" &amp;DATE(LEFT($AV$3, 4), MONTH("1 " &amp; AA$6 &amp; " " &amp; LEFT($AV$3, 4)) + 1, 0 ), 'Raw Data'!$AL:$AL,"&gt;" &amp;DATE(LEFT($AV$3, 4), MONTH("1 " &amp; AA$6 &amp; " " &amp; LEFT($AV$3, 4)), 0 ),  'Raw Data'!$D:$D,"*ngoin*", 'Raw Data'!$AN:$AN, "", 'Raw Data'!$P:$P,""&amp;'Raw Data'!$B$1,'Raw Data'!$D:$D,"&lt;&gt;*ithdr*",'Raw Data'!$D:$D,"&lt;&gt;*ancel*")</f>
        <v>0</v>
      </c>
      <c r="AB78" s="40"/>
      <c r="AC78" s="40"/>
      <c r="AD78" s="52"/>
      <c r="AE78" s="125">
        <f>COUNTIFS('Raw Data'!$AL:$AL,"&lt;=" &amp;DATE(LEFT($AV$3, 4), MONTH("1 " &amp; AE$6 &amp; " " &amp; LEFT($AV$3, 4)) + 1, 0 ), 'Raw Data'!$AL:$AL,"&gt;" &amp;DATE(LEFT($AV$3, 4), MONTH("1 " &amp; AE$6 &amp; " " &amp; LEFT($AV$3, 4)), 0 ),  'Raw Data'!$D:$D,"*ngoin*", 'Raw Data'!$AN:$AN, "", 'Raw Data'!$O:$O,""&amp;'Raw Data'!$B$1,'Raw Data'!$D:$D,"&lt;&gt;*ithdr*",'Raw Data'!$D:$D,"&lt;&gt;*ancel*",'Raw Data'!$P:$P,"--")
+
COUNTIFS('Raw Data'!$AL:$AL,"&lt;=" &amp;DATE(LEFT($AV$3, 4), MONTH("1 " &amp; AE$6 &amp; " " &amp; LEFT($AV$3, 4)) + 1, 0 ), 'Raw Data'!$AL:$AL,"&gt;" &amp;DATE(LEFT($AV$3, 4), MONTH("1 " &amp; AE$6 &amp; " " &amp; LEFT($AV$3, 4)), 0 ),  'Raw Data'!$D:$D,"*ngoin*", 'Raw Data'!$AN:$AN, "", 'Raw Data'!$P:$P,""&amp;'Raw Data'!$B$1,'Raw Data'!$D:$D,"&lt;&gt;*ithdr*",'Raw Data'!$D:$D,"&lt;&gt;*ancel*")</f>
        <v>0</v>
      </c>
      <c r="AF78" s="40"/>
      <c r="AG78" s="40"/>
      <c r="AH78" s="52"/>
      <c r="AI78" s="125">
        <f>COUNTIFS('Raw Data'!$AL:$AL,"&lt;=" &amp;DATE(LEFT($AV$3, 4), MONTH("1 " &amp; AI$6 &amp; " " &amp; LEFT($AV$3, 4)) + 1, 0 ), 'Raw Data'!$AL:$AL,"&gt;" &amp;DATE(LEFT($AV$3, 4), MONTH("1 " &amp; AI$6 &amp; " " &amp; LEFT($AV$3, 4)), 0 ),  'Raw Data'!$D:$D,"*ngoin*", 'Raw Data'!$AN:$AN, "", 'Raw Data'!$O:$O,""&amp;'Raw Data'!$B$1,'Raw Data'!$D:$D,"&lt;&gt;*ithdr*",'Raw Data'!$D:$D,"&lt;&gt;*ancel*",'Raw Data'!$P:$P,"--")
+
COUNTIFS('Raw Data'!$AL:$AL,"&lt;=" &amp;DATE(LEFT($AV$3, 4), MONTH("1 " &amp; AI$6 &amp; " " &amp; LEFT($AV$3, 4)) + 1, 0 ), 'Raw Data'!$AL:$AL,"&gt;" &amp;DATE(LEFT($AV$3, 4), MONTH("1 " &amp; AI$6 &amp; " " &amp; LEFT($AV$3, 4)), 0 ),  'Raw Data'!$D:$D,"*ngoin*", 'Raw Data'!$AN:$AN, "", 'Raw Data'!$P:$P,""&amp;'Raw Data'!$B$1,'Raw Data'!$D:$D,"&lt;&gt;*ithdr*",'Raw Data'!$D:$D,"&lt;&gt;*ancel*")</f>
        <v>0</v>
      </c>
      <c r="AJ78" s="40"/>
      <c r="AK78" s="40"/>
      <c r="AL78" s="52"/>
      <c r="AM78" s="125">
        <f>COUNTIFS('Raw Data'!$AL:$AL,"&lt;=" &amp;DATE(LEFT($AV$3, 4), MONTH("1 " &amp; AM$6 &amp; " " &amp; LEFT($AV$3, 4)) + 1, 0 ), 'Raw Data'!$AL:$AL,"&gt;" &amp;DATE(LEFT($AV$3, 4), MONTH("1 " &amp; AM$6 &amp; " " &amp; LEFT($AV$3, 4)), 0 ),  'Raw Data'!$D:$D,"*ngoin*", 'Raw Data'!$AN:$AN, "", 'Raw Data'!$O:$O,""&amp;'Raw Data'!$B$1,'Raw Data'!$D:$D,"&lt;&gt;*ithdr*",'Raw Data'!$D:$D,"&lt;&gt;*ancel*",'Raw Data'!$P:$P,"--")
+
COUNTIFS('Raw Data'!$AL:$AL,"&lt;=" &amp;DATE(LEFT($AV$3, 4), MONTH("1 " &amp; AM$6 &amp; " " &amp; LEFT($AV$3, 4)) + 1, 0 ), 'Raw Data'!$AL:$AL,"&gt;" &amp;DATE(LEFT($AV$3, 4), MONTH("1 " &amp; AM$6 &amp; " " &amp; LEFT($AV$3, 4)), 0 ),  'Raw Data'!$D:$D,"*ngoin*", 'Raw Data'!$AN:$AN, "", 'Raw Data'!$P:$P,""&amp;'Raw Data'!$B$1,'Raw Data'!$D:$D,"&lt;&gt;*ithdr*",'Raw Data'!$D:$D,"&lt;&gt;*ancel*")</f>
        <v>0</v>
      </c>
      <c r="AN78" s="40"/>
      <c r="AO78" s="40"/>
      <c r="AP78" s="52"/>
      <c r="AQ78" s="125">
        <f>COUNTIFS('Raw Data'!$AL:$AL,"&lt;=" &amp;DATE(LEFT($AV$3, 4), MONTH("1 " &amp; AQ$6 &amp; " " &amp; LEFT($AV$3, 4)) + 1, 0 ), 'Raw Data'!$AL:$AL,"&gt;" &amp;DATE(LEFT($AV$3, 4), MONTH("1 " &amp; AQ$6 &amp; " " &amp; LEFT($AV$3, 4)), 0 ),  'Raw Data'!$D:$D,"*ngoin*", 'Raw Data'!$AN:$AN, "", 'Raw Data'!$O:$O,""&amp;'Raw Data'!$B$1,'Raw Data'!$D:$D,"&lt;&gt;*ithdr*",'Raw Data'!$D:$D,"&lt;&gt;*ancel*",'Raw Data'!$P:$P,"--")
+
COUNTIFS('Raw Data'!$AL:$AL,"&lt;=" &amp;DATE(LEFT($AV$3, 4), MONTH("1 " &amp; AQ$6 &amp; " " &amp; LEFT($AV$3, 4)) + 1, 0 ), 'Raw Data'!$AL:$AL,"&gt;" &amp;DATE(LEFT($AV$3, 4), MONTH("1 " &amp; AQ$6 &amp; " " &amp; LEFT($AV$3, 4)), 0 ),  'Raw Data'!$D:$D,"*ngoin*", 'Raw Data'!$AN:$AN, "", 'Raw Data'!$P:$P,""&amp;'Raw Data'!$B$1,'Raw Data'!$D:$D,"&lt;&gt;*ithdr*",'Raw Data'!$D:$D,"&lt;&gt;*ancel*")</f>
        <v>0</v>
      </c>
      <c r="AR78" s="40"/>
      <c r="AS78" s="40"/>
      <c r="AT78" s="52"/>
      <c r="AU78" s="125">
        <f>COUNTIFS('Raw Data'!$AL:$AL,"&lt;=" &amp;DATE(MID($AV$3, 15, 4), MONTH("1 " &amp; AU$6 &amp; " " &amp; MID($AV$3, 15, 4)) + 1, 0 ), 'Raw Data'!$AL:$AL,"&gt;" &amp;DATE(MID($AV$3, 15, 4), MONTH("1 " &amp; AU$6 &amp; " " &amp; MID($AV$3, 15, 4)), 0 ),  'Raw Data'!$D:$D,"*ngoin*", 'Raw Data'!$AN:$AN, "", 'Raw Data'!$O:$O,""&amp;'Raw Data'!$B$1,'Raw Data'!$D:$D,"&lt;&gt;*ithdr*",'Raw Data'!$D:$D,"&lt;&gt;*ancel*",'Raw Data'!$P:$P,"--")
+
COUNTIFS('Raw Data'!$AL:$AL,"&lt;=" &amp;DATE(MID($AV$3, 15, 4), MONTH("1 " &amp; AU$6 &amp; " " &amp; MID($AV$3, 15, 4)) + 1, 0 ), 'Raw Data'!$AL:$AL,"&gt;" &amp;DATE(MID($AV$3, 15, 4), MONTH("1 " &amp; AU$6 &amp; " " &amp; MID($AV$3, 15, 4)), 0 ),  'Raw Data'!$D:$D,"*ngoin*", 'Raw Data'!$AN:$AN, "", 'Raw Data'!$P:$P,""&amp;'Raw Data'!$B$1,'Raw Data'!$D:$D,"&lt;&gt;*ithdr*",'Raw Data'!$D:$D,"&lt;&gt;*ancel*")</f>
        <v>0</v>
      </c>
      <c r="AV78" s="40"/>
      <c r="AW78" s="40"/>
      <c r="AX78" s="52"/>
      <c r="AY78" s="125">
        <f>COUNTIFS('Raw Data'!$AL:$AL,"&lt;=" &amp;DATE(MID($AV$3, 15, 4), MONTH("1 " &amp; AY$6 &amp; " " &amp; MID($AV$3, 15, 4)) + 1, 0 ), 'Raw Data'!$AL:$AL,"&gt;" &amp;DATE(MID($AV$3, 15, 4), MONTH("1 " &amp; AY$6 &amp; " " &amp; MID($AV$3, 15, 4)), 0 ),  'Raw Data'!$D:$D,"*ngoin*", 'Raw Data'!$AN:$AN, "", 'Raw Data'!$O:$O,""&amp;'Raw Data'!$B$1,'Raw Data'!$D:$D,"&lt;&gt;*ithdr*",'Raw Data'!$D:$D,"&lt;&gt;*ancel*",'Raw Data'!$P:$P,"--")
+
COUNTIFS('Raw Data'!$AL:$AL,"&lt;=" &amp;DATE(MID($AV$3, 15, 4), MONTH("1 " &amp; AY$6 &amp; " " &amp; MID($AV$3, 15, 4)) + 1, 0 ), 'Raw Data'!$AL:$AL,"&gt;" &amp;DATE(MID($AV$3, 15, 4), MONTH("1 " &amp; AY$6 &amp; " " &amp; MID($AV$3, 15, 4)), 0 ),  'Raw Data'!$D:$D,"*ngoin*", 'Raw Data'!$AN:$AN, "", 'Raw Data'!$P:$P,""&amp;'Raw Data'!$B$1,'Raw Data'!$D:$D,"&lt;&gt;*ithdr*",'Raw Data'!$D:$D,"&lt;&gt;*ancel*")</f>
        <v>0</v>
      </c>
      <c r="AZ78" s="40"/>
      <c r="BA78" s="40"/>
      <c r="BB78" s="52"/>
      <c r="BC78" s="125">
        <f>COUNTIFS('Raw Data'!$AL:$AL,"&lt;=" &amp;DATE(MID($AV$3, 15, 4), MONTH("1 " &amp; BC$6 &amp; " " &amp; MID($AV$3, 15, 4)) + 1, 0 ), 'Raw Data'!$AL:$AL,"&gt;" &amp;DATE(MID($AV$3, 15, 4), MONTH("1 " &amp; BC$6 &amp; " " &amp; MID($AV$3, 15, 4)), 0 ),  'Raw Data'!$D:$D,"*ngoin*", 'Raw Data'!$AN:$AN, "", 'Raw Data'!$O:$O,""&amp;'Raw Data'!$B$1,'Raw Data'!$D:$D,"&lt;&gt;*ithdr*",'Raw Data'!$D:$D,"&lt;&gt;*ancel*",'Raw Data'!$P:$P,"--")
+
COUNTIFS('Raw Data'!$AL:$AL,"&lt;=" &amp;DATE(MID($AV$3, 15, 4), MONTH("1 " &amp; BC$6 &amp; " " &amp; MID($AV$3, 15, 4)) + 1, 0 ), 'Raw Data'!$AL:$AL,"&gt;" &amp;DATE(MID($AV$3, 15, 4), MONTH("1 " &amp; BC$6 &amp; " " &amp; MID($AV$3, 15, 4)), 0 ),  'Raw Data'!$D:$D,"*ngoin*", 'Raw Data'!$AN:$AN, "", 'Raw Data'!$P:$P,""&amp;'Raw Data'!$B$1,'Raw Data'!$D:$D,"&lt;&gt;*ithdr*",'Raw Data'!$D:$D,"&lt;&gt;*ancel*")</f>
        <v>0</v>
      </c>
      <c r="BD78" s="40"/>
      <c r="BE78" s="40"/>
      <c r="BF78" s="45"/>
    </row>
    <row r="79" ht="12.75" customHeight="1">
      <c r="A79" s="110" t="s">
        <v>768</v>
      </c>
      <c r="B79" s="40"/>
      <c r="C79" s="40"/>
      <c r="D79" s="40"/>
      <c r="E79" s="40"/>
      <c r="F79" s="40"/>
      <c r="G79" s="40"/>
      <c r="H79" s="40"/>
      <c r="I79" s="40"/>
      <c r="J79" s="52"/>
      <c r="K79" s="122">
        <f>COUNTIFS('Raw Data'!$AL:$AL,"&lt;=" &amp;DATE(LEFT($AV$3, 4), MONTH("1 " &amp; K$6 &amp; " " &amp; LEFT($AV$3, 4)) + 1, 0 ), 'Raw Data'!$AL:$AL,"&gt;" &amp;DATE(LEFT($AV$3, 4), MONTH("1 " &amp; K$6 &amp; " " &amp; LEFT($AV$3, 4)), 0 ),  'Raw Data'!$D:$D,"*ngoin*", 'Raw Data'!$AN:$AN, "",  'Raw Data'!$H:$H,"Ear*", 'Raw Data'!$O:$O,""&amp;'Raw Data'!$B$1,'Raw Data'!$D:$D,"&lt;&gt;*ithdr*",'Raw Data'!$D:$D,"&lt;&gt;*ancel*",'Raw Data'!$P:$P,"--")
+
COUNTIFS('Raw Data'!$AL:$AL,"&lt;=" &amp;DATE(LEFT($AV$3, 4), MONTH("1 " &amp; K$6 &amp; " " &amp; LEFT($AV$3, 4)) + 1, 0 ), 'Raw Data'!$AL:$AL,"&gt;" &amp;DATE(LEFT($AV$3, 4), MONTH("1 " &amp; K$6 &amp; " " &amp; LEFT($AV$3, 4)), 0 ),  'Raw Data'!$D:$D,"*ngoin*", 'Raw Data'!$AN:$AN, "",  'Raw Data'!$H:$H,"Ear*", 'Raw Data'!$P:$P,""&amp;'Raw Data'!$B$1,'Raw Data'!$D:$D,"&lt;&gt;*ithdr*",'Raw Data'!$D:$D,"&lt;&gt;*ancel*")</f>
        <v>0</v>
      </c>
      <c r="L79" s="40"/>
      <c r="M79" s="40"/>
      <c r="N79" s="52"/>
      <c r="O79" s="122">
        <f>COUNTIFS('Raw Data'!$AL:$AL,"&lt;=" &amp;DATE(LEFT($AV$3, 4), MONTH("1 " &amp; O$6 &amp; " " &amp; LEFT($AV$3, 4)) + 1, 0 ), 'Raw Data'!$AL:$AL,"&gt;" &amp;DATE(LEFT($AV$3, 4), MONTH("1 " &amp; O$6 &amp; " " &amp; LEFT($AV$3, 4)), 0 ),  'Raw Data'!$D:$D,"*ngoin*", 'Raw Data'!$AN:$AN, "",  'Raw Data'!$H:$H,"Ear*", 'Raw Data'!$O:$O,""&amp;'Raw Data'!$B$1,'Raw Data'!$D:$D,"&lt;&gt;*ithdr*",'Raw Data'!$D:$D,"&lt;&gt;*ancel*",'Raw Data'!$P:$P,"--")
+
COUNTIFS('Raw Data'!$AL:$AL,"&lt;=" &amp;DATE(LEFT($AV$3, 4), MONTH("1 " &amp; O$6 &amp; " " &amp; LEFT($AV$3, 4)) + 1, 0 ), 'Raw Data'!$AL:$AL,"&gt;" &amp;DATE(LEFT($AV$3, 4), MONTH("1 " &amp; O$6 &amp; " " &amp; LEFT($AV$3, 4)), 0 ),  'Raw Data'!$D:$D,"*ngoin*", 'Raw Data'!$AN:$AN, "",  'Raw Data'!$H:$H,"Ear*", 'Raw Data'!$P:$P,""&amp;'Raw Data'!$B$1,'Raw Data'!$D:$D,"&lt;&gt;*ithdr*",'Raw Data'!$D:$D,"&lt;&gt;*ancel*")</f>
        <v>0</v>
      </c>
      <c r="P79" s="40"/>
      <c r="Q79" s="40"/>
      <c r="R79" s="52"/>
      <c r="S79" s="122">
        <f>COUNTIFS('Raw Data'!$AL:$AL,"&lt;=" &amp;DATE(LEFT($AV$3, 4), MONTH("1 " &amp; S$6 &amp; " " &amp; LEFT($AV$3, 4)) + 1, 0 ), 'Raw Data'!$AL:$AL,"&gt;" &amp;DATE(LEFT($AV$3, 4), MONTH("1 " &amp; S$6 &amp; " " &amp; LEFT($AV$3, 4)), 0 ),  'Raw Data'!$D:$D,"*ngoin*", 'Raw Data'!$AN:$AN, "",  'Raw Data'!$H:$H,"Ear*", 'Raw Data'!$O:$O,""&amp;'Raw Data'!$B$1,'Raw Data'!$D:$D,"&lt;&gt;*ithdr*",'Raw Data'!$D:$D,"&lt;&gt;*ancel*",'Raw Data'!$P:$P,"--")
+
COUNTIFS('Raw Data'!$AL:$AL,"&lt;=" &amp;DATE(LEFT($AV$3, 4), MONTH("1 " &amp; S$6 &amp; " " &amp; LEFT($AV$3, 4)) + 1, 0 ), 'Raw Data'!$AL:$AL,"&gt;" &amp;DATE(LEFT($AV$3, 4), MONTH("1 " &amp; S$6 &amp; " " &amp; LEFT($AV$3, 4)), 0 ),  'Raw Data'!$D:$D,"*ngoin*", 'Raw Data'!$AN:$AN, "",  'Raw Data'!$H:$H,"Ear*", 'Raw Data'!$P:$P,""&amp;'Raw Data'!$B$1,'Raw Data'!$D:$D,"&lt;&gt;*ithdr*",'Raw Data'!$D:$D,"&lt;&gt;*ancel*")</f>
        <v>0</v>
      </c>
      <c r="T79" s="40"/>
      <c r="U79" s="40"/>
      <c r="V79" s="52"/>
      <c r="W79" s="122">
        <f>COUNTIFS('Raw Data'!$AL:$AL,"&lt;=" &amp;DATE(LEFT($AV$3, 4), MONTH("1 " &amp; W$6 &amp; " " &amp; LEFT($AV$3, 4)) + 1, 0 ), 'Raw Data'!$AL:$AL,"&gt;" &amp;DATE(LEFT($AV$3, 4), MONTH("1 " &amp; W$6 &amp; " " &amp; LEFT($AV$3, 4)), 0 ),  'Raw Data'!$D:$D,"*ngoin*", 'Raw Data'!$AN:$AN, "",  'Raw Data'!$H:$H,"Ear*", 'Raw Data'!$O:$O,""&amp;'Raw Data'!$B$1,'Raw Data'!$D:$D,"&lt;&gt;*ithdr*",'Raw Data'!$D:$D,"&lt;&gt;*ancel*",'Raw Data'!$P:$P,"--")
+
COUNTIFS('Raw Data'!$AL:$AL,"&lt;=" &amp;DATE(LEFT($AV$3, 4), MONTH("1 " &amp; W$6 &amp; " " &amp; LEFT($AV$3, 4)) + 1, 0 ), 'Raw Data'!$AL:$AL,"&gt;" &amp;DATE(LEFT($AV$3, 4), MONTH("1 " &amp; W$6 &amp; " " &amp; LEFT($AV$3, 4)), 0 ),  'Raw Data'!$D:$D,"*ngoin*", 'Raw Data'!$AN:$AN, "",  'Raw Data'!$H:$H,"Ear*", 'Raw Data'!$P:$P,""&amp;'Raw Data'!$B$1,'Raw Data'!$D:$D,"&lt;&gt;*ithdr*",'Raw Data'!$D:$D,"&lt;&gt;*ancel*")</f>
        <v>0</v>
      </c>
      <c r="X79" s="40"/>
      <c r="Y79" s="40"/>
      <c r="Z79" s="52"/>
      <c r="AA79" s="122">
        <f>COUNTIFS('Raw Data'!$AL:$AL,"&lt;=" &amp;DATE(LEFT($AV$3, 4), MONTH("1 " &amp; AA$6 &amp; " " &amp; LEFT($AV$3, 4)) + 1, 0 ), 'Raw Data'!$AL:$AL,"&gt;" &amp;DATE(LEFT($AV$3, 4), MONTH("1 " &amp; AA$6 &amp; " " &amp; LEFT($AV$3, 4)), 0 ),  'Raw Data'!$D:$D,"*ngoin*", 'Raw Data'!$AN:$AN, "",  'Raw Data'!$H:$H,"Ear*", 'Raw Data'!$O:$O,""&amp;'Raw Data'!$B$1,'Raw Data'!$D:$D,"&lt;&gt;*ithdr*",'Raw Data'!$D:$D,"&lt;&gt;*ancel*",'Raw Data'!$P:$P,"--")
+
COUNTIFS('Raw Data'!$AL:$AL,"&lt;=" &amp;DATE(LEFT($AV$3, 4), MONTH("1 " &amp; AA$6 &amp; " " &amp; LEFT($AV$3, 4)) + 1, 0 ), 'Raw Data'!$AL:$AL,"&gt;" &amp;DATE(LEFT($AV$3, 4), MONTH("1 " &amp; AA$6 &amp; " " &amp; LEFT($AV$3, 4)), 0 ),  'Raw Data'!$D:$D,"*ngoin*", 'Raw Data'!$AN:$AN, "",  'Raw Data'!$H:$H,"Ear*", 'Raw Data'!$P:$P,""&amp;'Raw Data'!$B$1,'Raw Data'!$D:$D,"&lt;&gt;*ithdr*",'Raw Data'!$D:$D,"&lt;&gt;*ancel*")</f>
        <v>0</v>
      </c>
      <c r="AB79" s="40"/>
      <c r="AC79" s="40"/>
      <c r="AD79" s="52"/>
      <c r="AE79" s="122">
        <f>COUNTIFS('Raw Data'!$AL:$AL,"&lt;=" &amp;DATE(LEFT($AV$3, 4), MONTH("1 " &amp; AE$6 &amp; " " &amp; LEFT($AV$3, 4)) + 1, 0 ), 'Raw Data'!$AL:$AL,"&gt;" &amp;DATE(LEFT($AV$3, 4), MONTH("1 " &amp; AE$6 &amp; " " &amp; LEFT($AV$3, 4)), 0 ),  'Raw Data'!$D:$D,"*ngoin*", 'Raw Data'!$AN:$AN, "",  'Raw Data'!$H:$H,"Ear*", 'Raw Data'!$O:$O,""&amp;'Raw Data'!$B$1,'Raw Data'!$D:$D,"&lt;&gt;*ithdr*",'Raw Data'!$D:$D,"&lt;&gt;*ancel*",'Raw Data'!$P:$P,"--")
+
COUNTIFS('Raw Data'!$AL:$AL,"&lt;=" &amp;DATE(LEFT($AV$3, 4), MONTH("1 " &amp; AE$6 &amp; " " &amp; LEFT($AV$3, 4)) + 1, 0 ), 'Raw Data'!$AL:$AL,"&gt;" &amp;DATE(LEFT($AV$3, 4), MONTH("1 " &amp; AE$6 &amp; " " &amp; LEFT($AV$3, 4)), 0 ),  'Raw Data'!$D:$D,"*ngoin*", 'Raw Data'!$AN:$AN, "",  'Raw Data'!$H:$H,"Ear*", 'Raw Data'!$P:$P,""&amp;'Raw Data'!$B$1,'Raw Data'!$D:$D,"&lt;&gt;*ithdr*",'Raw Data'!$D:$D,"&lt;&gt;*ancel*")</f>
        <v>0</v>
      </c>
      <c r="AF79" s="40"/>
      <c r="AG79" s="40"/>
      <c r="AH79" s="52"/>
      <c r="AI79" s="122">
        <f>COUNTIFS('Raw Data'!$AL:$AL,"&lt;=" &amp;DATE(LEFT($AV$3, 4), MONTH("1 " &amp; AI$6 &amp; " " &amp; LEFT($AV$3, 4)) + 1, 0 ), 'Raw Data'!$AL:$AL,"&gt;" &amp;DATE(LEFT($AV$3, 4), MONTH("1 " &amp; AI$6 &amp; " " &amp; LEFT($AV$3, 4)), 0 ),  'Raw Data'!$D:$D,"*ngoin*", 'Raw Data'!$AN:$AN, "",  'Raw Data'!$H:$H,"Ear*", 'Raw Data'!$O:$O,""&amp;'Raw Data'!$B$1,'Raw Data'!$D:$D,"&lt;&gt;*ithdr*",'Raw Data'!$D:$D,"&lt;&gt;*ancel*",'Raw Data'!$P:$P,"--")
+
COUNTIFS('Raw Data'!$AL:$AL,"&lt;=" &amp;DATE(LEFT($AV$3, 4), MONTH("1 " &amp; AI$6 &amp; " " &amp; LEFT($AV$3, 4)) + 1, 0 ), 'Raw Data'!$AL:$AL,"&gt;" &amp;DATE(LEFT($AV$3, 4), MONTH("1 " &amp; AI$6 &amp; " " &amp; LEFT($AV$3, 4)), 0 ),  'Raw Data'!$D:$D,"*ngoin*", 'Raw Data'!$AN:$AN, "",  'Raw Data'!$H:$H,"Ear*", 'Raw Data'!$P:$P,""&amp;'Raw Data'!$B$1,'Raw Data'!$D:$D,"&lt;&gt;*ithdr*",'Raw Data'!$D:$D,"&lt;&gt;*ancel*")</f>
        <v>0</v>
      </c>
      <c r="AJ79" s="40"/>
      <c r="AK79" s="40"/>
      <c r="AL79" s="52"/>
      <c r="AM79" s="122">
        <f>COUNTIFS('Raw Data'!$AL:$AL,"&lt;=" &amp;DATE(LEFT($AV$3, 4), MONTH("1 " &amp; AM$6 &amp; " " &amp; LEFT($AV$3, 4)) + 1, 0 ), 'Raw Data'!$AL:$AL,"&gt;" &amp;DATE(LEFT($AV$3, 4), MONTH("1 " &amp; AM$6 &amp; " " &amp; LEFT($AV$3, 4)), 0 ),  'Raw Data'!$D:$D,"*ngoin*", 'Raw Data'!$AN:$AN, "",  'Raw Data'!$H:$H,"Ear*", 'Raw Data'!$O:$O,""&amp;'Raw Data'!$B$1,'Raw Data'!$D:$D,"&lt;&gt;*ithdr*",'Raw Data'!$D:$D,"&lt;&gt;*ancel*",'Raw Data'!$P:$P,"--")
+
COUNTIFS('Raw Data'!$AL:$AL,"&lt;=" &amp;DATE(LEFT($AV$3, 4), MONTH("1 " &amp; AM$6 &amp; " " &amp; LEFT($AV$3, 4)) + 1, 0 ), 'Raw Data'!$AL:$AL,"&gt;" &amp;DATE(LEFT($AV$3, 4), MONTH("1 " &amp; AM$6 &amp; " " &amp; LEFT($AV$3, 4)), 0 ),  'Raw Data'!$D:$D,"*ngoin*", 'Raw Data'!$AN:$AN, "",  'Raw Data'!$H:$H,"Ear*", 'Raw Data'!$P:$P,""&amp;'Raw Data'!$B$1,'Raw Data'!$D:$D,"&lt;&gt;*ithdr*",'Raw Data'!$D:$D,"&lt;&gt;*ancel*")</f>
        <v>0</v>
      </c>
      <c r="AN79" s="40"/>
      <c r="AO79" s="40"/>
      <c r="AP79" s="52"/>
      <c r="AQ79" s="122">
        <f>COUNTIFS('Raw Data'!$AL:$AL,"&lt;=" &amp;DATE(LEFT($AV$3, 4), MONTH("1 " &amp; AQ$6 &amp; " " &amp; LEFT($AV$3, 4)) + 1, 0 ), 'Raw Data'!$AL:$AL,"&gt;" &amp;DATE(LEFT($AV$3, 4), MONTH("1 " &amp; AQ$6 &amp; " " &amp; LEFT($AV$3, 4)), 0 ),  'Raw Data'!$D:$D,"*ngoin*", 'Raw Data'!$AN:$AN, "",  'Raw Data'!$H:$H,"Ear*", 'Raw Data'!$O:$O,""&amp;'Raw Data'!$B$1,'Raw Data'!$D:$D,"&lt;&gt;*ithdr*",'Raw Data'!$D:$D,"&lt;&gt;*ancel*",'Raw Data'!$P:$P,"--")
+
COUNTIFS('Raw Data'!$AL:$AL,"&lt;=" &amp;DATE(LEFT($AV$3, 4), MONTH("1 " &amp; AQ$6 &amp; " " &amp; LEFT($AV$3, 4)) + 1, 0 ), 'Raw Data'!$AL:$AL,"&gt;" &amp;DATE(LEFT($AV$3, 4), MONTH("1 " &amp; AQ$6 &amp; " " &amp; LEFT($AV$3, 4)), 0 ),  'Raw Data'!$D:$D,"*ngoin*", 'Raw Data'!$AN:$AN, "",  'Raw Data'!$H:$H,"Ear*", 'Raw Data'!$P:$P,""&amp;'Raw Data'!$B$1,'Raw Data'!$D:$D,"&lt;&gt;*ithdr*",'Raw Data'!$D:$D,"&lt;&gt;*ancel*")</f>
        <v>0</v>
      </c>
      <c r="AR79" s="40"/>
      <c r="AS79" s="40"/>
      <c r="AT79" s="52"/>
      <c r="AU79" s="122">
        <f>COUNTIFS('Raw Data'!$AL:$AL,"&lt;=" &amp;DATE(MID($AV$3, 15, 4), MONTH("1 " &amp; AU$6 &amp; " " &amp; MID($AV$3, 15, 4)) + 1, 0 ), 'Raw Data'!$AL:$AL,"&gt;" &amp;DATE(MID($AV$3, 15, 4), MONTH("1 " &amp; AU$6 &amp; " " &amp; MID($AV$3, 15, 4)), 0 ),  'Raw Data'!$D:$D,"*ngoin*", 'Raw Data'!$AN:$AN, "",  'Raw Data'!$H:$H,"Ear*", 'Raw Data'!$O:$O,""&amp;'Raw Data'!$B$1,'Raw Data'!$D:$D,"&lt;&gt;*ithdr*",'Raw Data'!$D:$D,"&lt;&gt;*ancel*",'Raw Data'!$P:$P,"--")
+
COUNTIFS('Raw Data'!$AL:$AL,"&lt;=" &amp;DATE(MID($AV$3, 15, 4), MONTH("1 " &amp; AU$6 &amp; " " &amp; MID($AV$3, 15, 4)) + 1, 0 ), 'Raw Data'!$AL:$AL,"&gt;" &amp;DATE(MID($AV$3, 15, 4), MONTH("1 " &amp; AU$6 &amp; " " &amp; MID($AV$3, 15, 4)), 0 ),  'Raw Data'!$D:$D,"*ngoin*", 'Raw Data'!$AN:$AN, "",  'Raw Data'!$H:$H,"Ear*", 'Raw Data'!$P:$P,""&amp;'Raw Data'!$B$1,'Raw Data'!$D:$D,"&lt;&gt;*ithdr*",'Raw Data'!$D:$D,"&lt;&gt;*ancel*")</f>
        <v>0</v>
      </c>
      <c r="AV79" s="40"/>
      <c r="AW79" s="40"/>
      <c r="AX79" s="52"/>
      <c r="AY79" s="122">
        <f>COUNTIFS('Raw Data'!$AL:$AL,"&lt;=" &amp;DATE(MID($AV$3, 15, 4), MONTH("1 " &amp; AY$6 &amp; " " &amp; MID($AV$3, 15, 4)) + 1, 0 ), 'Raw Data'!$AL:$AL,"&gt;" &amp;DATE(MID($AV$3, 15, 4), MONTH("1 " &amp; AY$6 &amp; " " &amp; MID($AV$3, 15, 4)), 0 ),  'Raw Data'!$D:$D,"*ngoin*", 'Raw Data'!$AN:$AN, "",  'Raw Data'!$H:$H,"Ear*", 'Raw Data'!$O:$O,""&amp;'Raw Data'!$B$1,'Raw Data'!$D:$D,"&lt;&gt;*ithdr*",'Raw Data'!$D:$D,"&lt;&gt;*ancel*",'Raw Data'!$P:$P,"--")
+
COUNTIFS('Raw Data'!$AL:$AL,"&lt;=" &amp;DATE(MID($AV$3, 15, 4), MONTH("1 " &amp; AY$6 &amp; " " &amp; MID($AV$3, 15, 4)) + 1, 0 ), 'Raw Data'!$AL:$AL,"&gt;" &amp;DATE(MID($AV$3, 15, 4), MONTH("1 " &amp; AY$6 &amp; " " &amp; MID($AV$3, 15, 4)), 0 ),  'Raw Data'!$D:$D,"*ngoin*", 'Raw Data'!$AN:$AN, "",  'Raw Data'!$H:$H,"Ear*", 'Raw Data'!$P:$P,""&amp;'Raw Data'!$B$1,'Raw Data'!$D:$D,"&lt;&gt;*ithdr*",'Raw Data'!$D:$D,"&lt;&gt;*ancel*")</f>
        <v>0</v>
      </c>
      <c r="AZ79" s="40"/>
      <c r="BA79" s="40"/>
      <c r="BB79" s="52"/>
      <c r="BC79" s="122">
        <f>COUNTIFS('Raw Data'!$AL:$AL,"&lt;=" &amp;DATE(MID($AV$3, 15, 4), MONTH("1 " &amp; BC$6 &amp; " " &amp; MID($AV$3, 15, 4)) + 1, 0 ), 'Raw Data'!$AL:$AL,"&gt;" &amp;DATE(MID($AV$3, 15, 4), MONTH("1 " &amp; BC$6 &amp; " " &amp; MID($AV$3, 15, 4)), 0 ),  'Raw Data'!$D:$D,"*ngoin*", 'Raw Data'!$AN:$AN, "",  'Raw Data'!$H:$H,"Ear*", 'Raw Data'!$O:$O,""&amp;'Raw Data'!$B$1,'Raw Data'!$D:$D,"&lt;&gt;*ithdr*",'Raw Data'!$D:$D,"&lt;&gt;*ancel*",'Raw Data'!$P:$P,"--")
+
COUNTIFS('Raw Data'!$AL:$AL,"&lt;=" &amp;DATE(MID($AV$3, 15, 4), MONTH("1 " &amp; BC$6 &amp; " " &amp; MID($AV$3, 15, 4)) + 1, 0 ), 'Raw Data'!$AL:$AL,"&gt;" &amp;DATE(MID($AV$3, 15, 4), MONTH("1 " &amp; BC$6 &amp; " " &amp; MID($AV$3, 15, 4)), 0 ),  'Raw Data'!$D:$D,"*ngoin*", 'Raw Data'!$AN:$AN, "",  'Raw Data'!$H:$H,"Ear*", 'Raw Data'!$P:$P,""&amp;'Raw Data'!$B$1,'Raw Data'!$D:$D,"&lt;&gt;*ithdr*",'Raw Data'!$D:$D,"&lt;&gt;*ancel*")</f>
        <v>0</v>
      </c>
      <c r="BD79" s="40"/>
      <c r="BE79" s="40"/>
      <c r="BF79" s="45"/>
    </row>
    <row r="80" ht="12.75" customHeight="1">
      <c r="A80" s="110" t="s">
        <v>769</v>
      </c>
      <c r="B80" s="40"/>
      <c r="C80" s="40"/>
      <c r="D80" s="40"/>
      <c r="E80" s="40"/>
      <c r="F80" s="40"/>
      <c r="G80" s="40"/>
      <c r="H80" s="40"/>
      <c r="I80" s="40"/>
      <c r="J80" s="52"/>
      <c r="K80" s="122">
        <f>COUNTIFS('Raw Data'!$AL:$AL,"&lt;=" &amp;DATE(LEFT($AV$3, 4), MONTH("1 " &amp; K$6 &amp; " " &amp; LEFT($AV$3, 4)) + 1, 0 ), 'Raw Data'!$AL:$AL,"&gt;" &amp;DATE(LEFT($AV$3, 4), MONTH("1 " &amp; K$6 &amp; " " &amp; LEFT($AV$3, 4)), 0 ),  'Raw Data'!$D:$D,"*ngoin*", 'Raw Data'!$AN:$AN, "",  'Raw Data'!$H:$H,"Non*", 'Raw Data'!$O:$O,""&amp;'Raw Data'!$B$1,'Raw Data'!$D:$D,"&lt;&gt;*ithdr*",'Raw Data'!$D:$D,"&lt;&gt;*ancel*",'Raw Data'!$P:$P,"--")
+
COUNTIFS('Raw Data'!$AL:$AL,"&lt;=" &amp;DATE(LEFT($AV$3, 4), MONTH("1 " &amp; K$6 &amp; " " &amp; LEFT($AV$3, 4)) + 1, 0 ), 'Raw Data'!$AL:$AL,"&gt;" &amp;DATE(LEFT($AV$3, 4), MONTH("1 " &amp; K$6 &amp; " " &amp; LEFT($AV$3, 4)), 0 ),  'Raw Data'!$D:$D,"*ngoin*", 'Raw Data'!$AN:$AN, "",  'Raw Data'!$H:$H,"Non*", 'Raw Data'!$P:$P,""&amp;'Raw Data'!$B$1,'Raw Data'!$D:$D,"&lt;&gt;*ithdr*",'Raw Data'!$D:$D,"&lt;&gt;*ancel*")</f>
        <v>0</v>
      </c>
      <c r="L80" s="40"/>
      <c r="M80" s="40"/>
      <c r="N80" s="52"/>
      <c r="O80" s="122">
        <f>COUNTIFS('Raw Data'!$AL:$AL,"&lt;=" &amp;DATE(LEFT($AV$3, 4), MONTH("1 " &amp; O$6 &amp; " " &amp; LEFT($AV$3, 4)) + 1, 0 ), 'Raw Data'!$AL:$AL,"&gt;" &amp;DATE(LEFT($AV$3, 4), MONTH("1 " &amp; O$6 &amp; " " &amp; LEFT($AV$3, 4)), 0 ),  'Raw Data'!$D:$D,"*ngoin*", 'Raw Data'!$AN:$AN, "",  'Raw Data'!$H:$H,"Non*", 'Raw Data'!$O:$O,""&amp;'Raw Data'!$B$1,'Raw Data'!$D:$D,"&lt;&gt;*ithdr*",'Raw Data'!$D:$D,"&lt;&gt;*ancel*",'Raw Data'!$P:$P,"--")
+
COUNTIFS('Raw Data'!$AL:$AL,"&lt;=" &amp;DATE(LEFT($AV$3, 4), MONTH("1 " &amp; O$6 &amp; " " &amp; LEFT($AV$3, 4)) + 1, 0 ), 'Raw Data'!$AL:$AL,"&gt;" &amp;DATE(LEFT($AV$3, 4), MONTH("1 " &amp; O$6 &amp; " " &amp; LEFT($AV$3, 4)), 0 ),  'Raw Data'!$D:$D,"*ngoin*", 'Raw Data'!$AN:$AN, "",  'Raw Data'!$H:$H,"Non*", 'Raw Data'!$P:$P,""&amp;'Raw Data'!$B$1,'Raw Data'!$D:$D,"&lt;&gt;*ithdr*",'Raw Data'!$D:$D,"&lt;&gt;*ancel*")</f>
        <v>0</v>
      </c>
      <c r="P80" s="40"/>
      <c r="Q80" s="40"/>
      <c r="R80" s="52"/>
      <c r="S80" s="122">
        <f>COUNTIFS('Raw Data'!$AL:$AL,"&lt;=" &amp;DATE(LEFT($AV$3, 4), MONTH("1 " &amp; S$6 &amp; " " &amp; LEFT($AV$3, 4)) + 1, 0 ), 'Raw Data'!$AL:$AL,"&gt;" &amp;DATE(LEFT($AV$3, 4), MONTH("1 " &amp; S$6 &amp; " " &amp; LEFT($AV$3, 4)), 0 ),  'Raw Data'!$D:$D,"*ngoin*", 'Raw Data'!$AN:$AN, "",  'Raw Data'!$H:$H,"Non*", 'Raw Data'!$O:$O,""&amp;'Raw Data'!$B$1,'Raw Data'!$D:$D,"&lt;&gt;*ithdr*",'Raw Data'!$D:$D,"&lt;&gt;*ancel*",'Raw Data'!$P:$P,"--")
+
COUNTIFS('Raw Data'!$AL:$AL,"&lt;=" &amp;DATE(LEFT($AV$3, 4), MONTH("1 " &amp; S$6 &amp; " " &amp; LEFT($AV$3, 4)) + 1, 0 ), 'Raw Data'!$AL:$AL,"&gt;" &amp;DATE(LEFT($AV$3, 4), MONTH("1 " &amp; S$6 &amp; " " &amp; LEFT($AV$3, 4)), 0 ),  'Raw Data'!$D:$D,"*ngoin*", 'Raw Data'!$AN:$AN, "",  'Raw Data'!$H:$H,"Non*", 'Raw Data'!$P:$P,""&amp;'Raw Data'!$B$1,'Raw Data'!$D:$D,"&lt;&gt;*ithdr*",'Raw Data'!$D:$D,"&lt;&gt;*ancel*")</f>
        <v>0</v>
      </c>
      <c r="T80" s="40"/>
      <c r="U80" s="40"/>
      <c r="V80" s="52"/>
      <c r="W80" s="122">
        <f>COUNTIFS('Raw Data'!$AL:$AL,"&lt;=" &amp;DATE(LEFT($AV$3, 4), MONTH("1 " &amp; W$6 &amp; " " &amp; LEFT($AV$3, 4)) + 1, 0 ), 'Raw Data'!$AL:$AL,"&gt;" &amp;DATE(LEFT($AV$3, 4), MONTH("1 " &amp; W$6 &amp; " " &amp; LEFT($AV$3, 4)), 0 ),  'Raw Data'!$D:$D,"*ngoin*", 'Raw Data'!$AN:$AN, "",  'Raw Data'!$H:$H,"Non*", 'Raw Data'!$O:$O,""&amp;'Raw Data'!$B$1,'Raw Data'!$D:$D,"&lt;&gt;*ithdr*",'Raw Data'!$D:$D,"&lt;&gt;*ancel*",'Raw Data'!$P:$P,"--")
+
COUNTIFS('Raw Data'!$AL:$AL,"&lt;=" &amp;DATE(LEFT($AV$3, 4), MONTH("1 " &amp; W$6 &amp; " " &amp; LEFT($AV$3, 4)) + 1, 0 ), 'Raw Data'!$AL:$AL,"&gt;" &amp;DATE(LEFT($AV$3, 4), MONTH("1 " &amp; W$6 &amp; " " &amp; LEFT($AV$3, 4)), 0 ),  'Raw Data'!$D:$D,"*ngoin*", 'Raw Data'!$AN:$AN, "",  'Raw Data'!$H:$H,"Non*", 'Raw Data'!$P:$P,""&amp;'Raw Data'!$B$1,'Raw Data'!$D:$D,"&lt;&gt;*ithdr*",'Raw Data'!$D:$D,"&lt;&gt;*ancel*")</f>
        <v>0</v>
      </c>
      <c r="X80" s="40"/>
      <c r="Y80" s="40"/>
      <c r="Z80" s="52"/>
      <c r="AA80" s="122">
        <f>COUNTIFS('Raw Data'!$AL:$AL,"&lt;=" &amp;DATE(LEFT($AV$3, 4), MONTH("1 " &amp; AA$6 &amp; " " &amp; LEFT($AV$3, 4)) + 1, 0 ), 'Raw Data'!$AL:$AL,"&gt;" &amp;DATE(LEFT($AV$3, 4), MONTH("1 " &amp; AA$6 &amp; " " &amp; LEFT($AV$3, 4)), 0 ),  'Raw Data'!$D:$D,"*ngoin*", 'Raw Data'!$AN:$AN, "",  'Raw Data'!$H:$H,"Non*", 'Raw Data'!$O:$O,""&amp;'Raw Data'!$B$1,'Raw Data'!$D:$D,"&lt;&gt;*ithdr*",'Raw Data'!$D:$D,"&lt;&gt;*ancel*",'Raw Data'!$P:$P,"--")
+
COUNTIFS('Raw Data'!$AL:$AL,"&lt;=" &amp;DATE(LEFT($AV$3, 4), MONTH("1 " &amp; AA$6 &amp; " " &amp; LEFT($AV$3, 4)) + 1, 0 ), 'Raw Data'!$AL:$AL,"&gt;" &amp;DATE(LEFT($AV$3, 4), MONTH("1 " &amp; AA$6 &amp; " " &amp; LEFT($AV$3, 4)), 0 ),  'Raw Data'!$D:$D,"*ngoin*", 'Raw Data'!$AN:$AN, "",  'Raw Data'!$H:$H,"Non*", 'Raw Data'!$P:$P,""&amp;'Raw Data'!$B$1,'Raw Data'!$D:$D,"&lt;&gt;*ithdr*",'Raw Data'!$D:$D,"&lt;&gt;*ancel*")</f>
        <v>0</v>
      </c>
      <c r="AB80" s="40"/>
      <c r="AC80" s="40"/>
      <c r="AD80" s="52"/>
      <c r="AE80" s="122">
        <f>COUNTIFS('Raw Data'!$AL:$AL,"&lt;=" &amp;DATE(LEFT($AV$3, 4), MONTH("1 " &amp; AE$6 &amp; " " &amp; LEFT($AV$3, 4)) + 1, 0 ), 'Raw Data'!$AL:$AL,"&gt;" &amp;DATE(LEFT($AV$3, 4), MONTH("1 " &amp; AE$6 &amp; " " &amp; LEFT($AV$3, 4)), 0 ),  'Raw Data'!$D:$D,"*ngoin*", 'Raw Data'!$AN:$AN, "",  'Raw Data'!$H:$H,"Non*", 'Raw Data'!$O:$O,""&amp;'Raw Data'!$B$1,'Raw Data'!$D:$D,"&lt;&gt;*ithdr*",'Raw Data'!$D:$D,"&lt;&gt;*ancel*",'Raw Data'!$P:$P,"--")
+
COUNTIFS('Raw Data'!$AL:$AL,"&lt;=" &amp;DATE(LEFT($AV$3, 4), MONTH("1 " &amp; AE$6 &amp; " " &amp; LEFT($AV$3, 4)) + 1, 0 ), 'Raw Data'!$AL:$AL,"&gt;" &amp;DATE(LEFT($AV$3, 4), MONTH("1 " &amp; AE$6 &amp; " " &amp; LEFT($AV$3, 4)), 0 ),  'Raw Data'!$D:$D,"*ngoin*", 'Raw Data'!$AN:$AN, "",  'Raw Data'!$H:$H,"Non*", 'Raw Data'!$P:$P,""&amp;'Raw Data'!$B$1,'Raw Data'!$D:$D,"&lt;&gt;*ithdr*",'Raw Data'!$D:$D,"&lt;&gt;*ancel*")</f>
        <v>0</v>
      </c>
      <c r="AF80" s="40"/>
      <c r="AG80" s="40"/>
      <c r="AH80" s="52"/>
      <c r="AI80" s="122">
        <f>COUNTIFS('Raw Data'!$AL:$AL,"&lt;=" &amp;DATE(LEFT($AV$3, 4), MONTH("1 " &amp; AI$6 &amp; " " &amp; LEFT($AV$3, 4)) + 1, 0 ), 'Raw Data'!$AL:$AL,"&gt;" &amp;DATE(LEFT($AV$3, 4), MONTH("1 " &amp; AI$6 &amp; " " &amp; LEFT($AV$3, 4)), 0 ),  'Raw Data'!$D:$D,"*ngoin*", 'Raw Data'!$AN:$AN, "",  'Raw Data'!$H:$H,"Non*", 'Raw Data'!$O:$O,""&amp;'Raw Data'!$B$1,'Raw Data'!$D:$D,"&lt;&gt;*ithdr*",'Raw Data'!$D:$D,"&lt;&gt;*ancel*",'Raw Data'!$P:$P,"--")
+
COUNTIFS('Raw Data'!$AL:$AL,"&lt;=" &amp;DATE(LEFT($AV$3, 4), MONTH("1 " &amp; AI$6 &amp; " " &amp; LEFT($AV$3, 4)) + 1, 0 ), 'Raw Data'!$AL:$AL,"&gt;" &amp;DATE(LEFT($AV$3, 4), MONTH("1 " &amp; AI$6 &amp; " " &amp; LEFT($AV$3, 4)), 0 ),  'Raw Data'!$D:$D,"*ngoin*", 'Raw Data'!$AN:$AN, "",  'Raw Data'!$H:$H,"Non*", 'Raw Data'!$P:$P,""&amp;'Raw Data'!$B$1,'Raw Data'!$D:$D,"&lt;&gt;*ithdr*",'Raw Data'!$D:$D,"&lt;&gt;*ancel*")</f>
        <v>0</v>
      </c>
      <c r="AJ80" s="40"/>
      <c r="AK80" s="40"/>
      <c r="AL80" s="52"/>
      <c r="AM80" s="122">
        <f>COUNTIFS('Raw Data'!$AL:$AL,"&lt;=" &amp;DATE(LEFT($AV$3, 4), MONTH("1 " &amp; AM$6 &amp; " " &amp; LEFT($AV$3, 4)) + 1, 0 ), 'Raw Data'!$AL:$AL,"&gt;" &amp;DATE(LEFT($AV$3, 4), MONTH("1 " &amp; AM$6 &amp; " " &amp; LEFT($AV$3, 4)), 0 ),  'Raw Data'!$D:$D,"*ngoin*", 'Raw Data'!$AN:$AN, "",  'Raw Data'!$H:$H,"Non*", 'Raw Data'!$O:$O,""&amp;'Raw Data'!$B$1,'Raw Data'!$D:$D,"&lt;&gt;*ithdr*",'Raw Data'!$D:$D,"&lt;&gt;*ancel*",'Raw Data'!$P:$P,"--")
+
COUNTIFS('Raw Data'!$AL:$AL,"&lt;=" &amp;DATE(LEFT($AV$3, 4), MONTH("1 " &amp; AM$6 &amp; " " &amp; LEFT($AV$3, 4)) + 1, 0 ), 'Raw Data'!$AL:$AL,"&gt;" &amp;DATE(LEFT($AV$3, 4), MONTH("1 " &amp; AM$6 &amp; " " &amp; LEFT($AV$3, 4)), 0 ),  'Raw Data'!$D:$D,"*ngoin*", 'Raw Data'!$AN:$AN, "",  'Raw Data'!$H:$H,"Non*", 'Raw Data'!$P:$P,""&amp;'Raw Data'!$B$1,'Raw Data'!$D:$D,"&lt;&gt;*ithdr*",'Raw Data'!$D:$D,"&lt;&gt;*ancel*")</f>
        <v>0</v>
      </c>
      <c r="AN80" s="40"/>
      <c r="AO80" s="40"/>
      <c r="AP80" s="52"/>
      <c r="AQ80" s="122">
        <f>COUNTIFS('Raw Data'!$AL:$AL,"&lt;=" &amp;DATE(LEFT($AV$3, 4), MONTH("1 " &amp; AQ$6 &amp; " " &amp; LEFT($AV$3, 4)) + 1, 0 ), 'Raw Data'!$AL:$AL,"&gt;" &amp;DATE(LEFT($AV$3, 4), MONTH("1 " &amp; AQ$6 &amp; " " &amp; LEFT($AV$3, 4)), 0 ),  'Raw Data'!$D:$D,"*ngoin*", 'Raw Data'!$AN:$AN, "",  'Raw Data'!$H:$H,"Non*", 'Raw Data'!$O:$O,""&amp;'Raw Data'!$B$1,'Raw Data'!$D:$D,"&lt;&gt;*ithdr*",'Raw Data'!$D:$D,"&lt;&gt;*ancel*",'Raw Data'!$P:$P,"--")
+
COUNTIFS('Raw Data'!$AL:$AL,"&lt;=" &amp;DATE(LEFT($AV$3, 4), MONTH("1 " &amp; AQ$6 &amp; " " &amp; LEFT($AV$3, 4)) + 1, 0 ), 'Raw Data'!$AL:$AL,"&gt;" &amp;DATE(LEFT($AV$3, 4), MONTH("1 " &amp; AQ$6 &amp; " " &amp; LEFT($AV$3, 4)), 0 ),  'Raw Data'!$D:$D,"*ngoin*", 'Raw Data'!$AN:$AN, "",  'Raw Data'!$H:$H,"Non*", 'Raw Data'!$P:$P,""&amp;'Raw Data'!$B$1,'Raw Data'!$D:$D,"&lt;&gt;*ithdr*",'Raw Data'!$D:$D,"&lt;&gt;*ancel*")</f>
        <v>0</v>
      </c>
      <c r="AR80" s="40"/>
      <c r="AS80" s="40"/>
      <c r="AT80" s="52"/>
      <c r="AU80" s="122">
        <f>COUNTIFS('Raw Data'!$AL:$AL,"&lt;=" &amp;DATE(MID($AV$3, 15, 4), MONTH("1 " &amp; AU$6 &amp; " " &amp; MID($AV$3, 15, 4)) + 1, 0 ), 'Raw Data'!$AL:$AL,"&gt;" &amp;DATE(MID($AV$3, 15, 4), MONTH("1 " &amp; AU$6 &amp; " " &amp; MID($AV$3, 15, 4)), 0 ),  'Raw Data'!$D:$D,"*ngoin*", 'Raw Data'!$AN:$AN, "",  'Raw Data'!$H:$H,"Non*", 'Raw Data'!$O:$O,""&amp;'Raw Data'!$B$1,'Raw Data'!$D:$D,"&lt;&gt;*ithdr*",'Raw Data'!$D:$D,"&lt;&gt;*ancel*",'Raw Data'!$P:$P,"--")
+
COUNTIFS('Raw Data'!$AL:$AL,"&lt;=" &amp;DATE(MID($AV$3, 15, 4), MONTH("1 " &amp; AU$6 &amp; " " &amp; MID($AV$3, 15, 4)) + 1, 0 ), 'Raw Data'!$AL:$AL,"&gt;" &amp;DATE(MID($AV$3, 15, 4), MONTH("1 " &amp; AU$6 &amp; " " &amp; MID($AV$3, 15, 4)), 0 ),  'Raw Data'!$D:$D,"*ngoin*", 'Raw Data'!$AN:$AN, "",  'Raw Data'!$H:$H,"Non*", 'Raw Data'!$P:$P,""&amp;'Raw Data'!$B$1,'Raw Data'!$D:$D,"&lt;&gt;*ithdr*",'Raw Data'!$D:$D,"&lt;&gt;*ancel*")</f>
        <v>0</v>
      </c>
      <c r="AV80" s="40"/>
      <c r="AW80" s="40"/>
      <c r="AX80" s="52"/>
      <c r="AY80" s="122">
        <f>COUNTIFS('Raw Data'!$AL:$AL,"&lt;=" &amp;DATE(MID($AV$3, 15, 4), MONTH("1 " &amp; AY$6 &amp; " " &amp; MID($AV$3, 15, 4)) + 1, 0 ), 'Raw Data'!$AL:$AL,"&gt;" &amp;DATE(MID($AV$3, 15, 4), MONTH("1 " &amp; AY$6 &amp; " " &amp; MID($AV$3, 15, 4)), 0 ),  'Raw Data'!$D:$D,"*ngoin*", 'Raw Data'!$AN:$AN, "",  'Raw Data'!$H:$H,"Non*", 'Raw Data'!$O:$O,""&amp;'Raw Data'!$B$1,'Raw Data'!$D:$D,"&lt;&gt;*ithdr*",'Raw Data'!$D:$D,"&lt;&gt;*ancel*",'Raw Data'!$P:$P,"--")
+
COUNTIFS('Raw Data'!$AL:$AL,"&lt;=" &amp;DATE(MID($AV$3, 15, 4), MONTH("1 " &amp; AY$6 &amp; " " &amp; MID($AV$3, 15, 4)) + 1, 0 ), 'Raw Data'!$AL:$AL,"&gt;" &amp;DATE(MID($AV$3, 15, 4), MONTH("1 " &amp; AY$6 &amp; " " &amp; MID($AV$3, 15, 4)), 0 ),  'Raw Data'!$D:$D,"*ngoin*", 'Raw Data'!$AN:$AN, "",  'Raw Data'!$H:$H,"Non*", 'Raw Data'!$P:$P,""&amp;'Raw Data'!$B$1,'Raw Data'!$D:$D,"&lt;&gt;*ithdr*",'Raw Data'!$D:$D,"&lt;&gt;*ancel*")</f>
        <v>0</v>
      </c>
      <c r="AZ80" s="40"/>
      <c r="BA80" s="40"/>
      <c r="BB80" s="52"/>
      <c r="BC80" s="122">
        <f>COUNTIFS('Raw Data'!$AL:$AL,"&lt;=" &amp;DATE(MID($AV$3, 15, 4), MONTH("1 " &amp; BC$6 &amp; " " &amp; MID($AV$3, 15, 4)) + 1, 0 ), 'Raw Data'!$AL:$AL,"&gt;" &amp;DATE(MID($AV$3, 15, 4), MONTH("1 " &amp; BC$6 &amp; " " &amp; MID($AV$3, 15, 4)), 0 ),  'Raw Data'!$D:$D,"*ngoin*", 'Raw Data'!$AN:$AN, "",  'Raw Data'!$H:$H,"Non*", 'Raw Data'!$O:$O,""&amp;'Raw Data'!$B$1,'Raw Data'!$D:$D,"&lt;&gt;*ithdr*",'Raw Data'!$D:$D,"&lt;&gt;*ancel*",'Raw Data'!$P:$P,"--")
+
COUNTIFS('Raw Data'!$AL:$AL,"&lt;=" &amp;DATE(MID($AV$3, 15, 4), MONTH("1 " &amp; BC$6 &amp; " " &amp; MID($AV$3, 15, 4)) + 1, 0 ), 'Raw Data'!$AL:$AL,"&gt;" &amp;DATE(MID($AV$3, 15, 4), MONTH("1 " &amp; BC$6 &amp; " " &amp; MID($AV$3, 15, 4)), 0 ),  'Raw Data'!$D:$D,"*ngoin*", 'Raw Data'!$AN:$AN, "",  'Raw Data'!$H:$H,"Non*", 'Raw Data'!$P:$P,""&amp;'Raw Data'!$B$1,'Raw Data'!$D:$D,"&lt;&gt;*ithdr*",'Raw Data'!$D:$D,"&lt;&gt;*ancel*")</f>
        <v>0</v>
      </c>
      <c r="BD80" s="40"/>
      <c r="BE80" s="40"/>
      <c r="BF80" s="45"/>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87">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7:AL7"/>
    <mergeCell ref="AM7:AP7"/>
    <mergeCell ref="AQ7:AT7"/>
    <mergeCell ref="AU7:AX7"/>
    <mergeCell ref="AY7:BB7"/>
    <mergeCell ref="BC7:BF7"/>
    <mergeCell ref="A7:J7"/>
    <mergeCell ref="K7:N7"/>
    <mergeCell ref="O7:R7"/>
    <mergeCell ref="S7:V7"/>
    <mergeCell ref="W7:Z7"/>
    <mergeCell ref="AA7:AD7"/>
    <mergeCell ref="AE7:AH7"/>
    <mergeCell ref="K8:N8"/>
    <mergeCell ref="K9:N9"/>
    <mergeCell ref="K10:N10"/>
    <mergeCell ref="K11:N11"/>
    <mergeCell ref="O9:R9"/>
    <mergeCell ref="O10:R10"/>
    <mergeCell ref="O11:R11"/>
    <mergeCell ref="O8:R8"/>
    <mergeCell ref="S8:V8"/>
    <mergeCell ref="S9:V9"/>
    <mergeCell ref="S10:V10"/>
    <mergeCell ref="S11:V11"/>
    <mergeCell ref="W8:Z8"/>
    <mergeCell ref="W9:Z9"/>
    <mergeCell ref="AE9:AH9"/>
    <mergeCell ref="AE10:AH10"/>
    <mergeCell ref="W10:Z10"/>
    <mergeCell ref="W11:Z11"/>
    <mergeCell ref="AA8:AD8"/>
    <mergeCell ref="AA9:AD9"/>
    <mergeCell ref="AA10:AD10"/>
    <mergeCell ref="AA11:AD11"/>
    <mergeCell ref="AE11:AH11"/>
    <mergeCell ref="AM10:AP10"/>
    <mergeCell ref="AM11:AP11"/>
    <mergeCell ref="AE8:AH8"/>
    <mergeCell ref="AI8:AL8"/>
    <mergeCell ref="AI9:AL9"/>
    <mergeCell ref="AI10:AL10"/>
    <mergeCell ref="AI11:AL11"/>
    <mergeCell ref="AM8:AP8"/>
    <mergeCell ref="AM9:AP9"/>
    <mergeCell ref="AQ8:AT8"/>
    <mergeCell ref="AQ9:AT9"/>
    <mergeCell ref="AQ10:AT10"/>
    <mergeCell ref="AQ11:AT11"/>
    <mergeCell ref="AU9:AX9"/>
    <mergeCell ref="AU10:AX10"/>
    <mergeCell ref="AU11:AX11"/>
    <mergeCell ref="AU8:AX8"/>
    <mergeCell ref="AY8:BB8"/>
    <mergeCell ref="AY9:BB9"/>
    <mergeCell ref="AY10:BB10"/>
    <mergeCell ref="AY11:BB11"/>
    <mergeCell ref="BC8:BF8"/>
    <mergeCell ref="BC9:BF9"/>
    <mergeCell ref="AO2:AU2"/>
    <mergeCell ref="AO3:AU3"/>
    <mergeCell ref="J1:AW1"/>
    <mergeCell ref="C2:J2"/>
    <mergeCell ref="K2:S2"/>
    <mergeCell ref="X2:AI2"/>
    <mergeCell ref="AV2:BF2"/>
    <mergeCell ref="K3:S3"/>
    <mergeCell ref="AV3:BF3"/>
    <mergeCell ref="C5:BF5"/>
    <mergeCell ref="AA6:AD6"/>
    <mergeCell ref="AE6:AH6"/>
    <mergeCell ref="AI6:AL6"/>
    <mergeCell ref="AM6:AP6"/>
    <mergeCell ref="AQ6:AT6"/>
    <mergeCell ref="AU6:AX6"/>
    <mergeCell ref="AY6:BB6"/>
    <mergeCell ref="BC6:BF6"/>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C3:J3"/>
    <mergeCell ref="A5:B5"/>
    <mergeCell ref="A6:J6"/>
    <mergeCell ref="K6:N6"/>
    <mergeCell ref="O6:R6"/>
    <mergeCell ref="S6:V6"/>
    <mergeCell ref="W6:Z6"/>
    <mergeCell ref="BC10:BF10"/>
    <mergeCell ref="BC11:BF11"/>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A74:J74"/>
    <mergeCell ref="K74:N74"/>
    <mergeCell ref="O74:R74"/>
    <mergeCell ref="S74:V74"/>
    <mergeCell ref="W74:Z74"/>
    <mergeCell ref="AA74:AD74"/>
    <mergeCell ref="AE74:AH74"/>
    <mergeCell ref="AI75:AL75"/>
    <mergeCell ref="AM75:AP75"/>
    <mergeCell ref="AQ75:AT75"/>
    <mergeCell ref="AU75:AX75"/>
    <mergeCell ref="AY75:BB75"/>
    <mergeCell ref="BC75:BF75"/>
    <mergeCell ref="A75:J75"/>
    <mergeCell ref="K75:N75"/>
    <mergeCell ref="O75:R75"/>
    <mergeCell ref="S75:V75"/>
    <mergeCell ref="W75:Z75"/>
    <mergeCell ref="AA75:AD75"/>
    <mergeCell ref="AE75:AH75"/>
    <mergeCell ref="AI76:AL76"/>
    <mergeCell ref="AM76:AP76"/>
    <mergeCell ref="AQ76:AT76"/>
    <mergeCell ref="AU76:AX76"/>
    <mergeCell ref="AY76:BB76"/>
    <mergeCell ref="BC76:BF76"/>
    <mergeCell ref="A76:J76"/>
    <mergeCell ref="K76:N76"/>
    <mergeCell ref="O76:R76"/>
    <mergeCell ref="S76:V76"/>
    <mergeCell ref="W76:Z76"/>
    <mergeCell ref="AA76:AD76"/>
    <mergeCell ref="AE76:AH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8:J8"/>
    <mergeCell ref="A9:J9"/>
    <mergeCell ref="A10:J10"/>
    <mergeCell ref="A11:J11"/>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A54:J54"/>
    <mergeCell ref="K54:N54"/>
    <mergeCell ref="O54:R54"/>
    <mergeCell ref="S54:V54"/>
    <mergeCell ref="W54:Z54"/>
    <mergeCell ref="AA54:AD54"/>
    <mergeCell ref="AE54:AH54"/>
    <mergeCell ref="AI55:AL55"/>
    <mergeCell ref="AM55:AP55"/>
    <mergeCell ref="AQ55:AT55"/>
    <mergeCell ref="AU55:AX55"/>
    <mergeCell ref="AY55:BB55"/>
    <mergeCell ref="BC55:BF55"/>
    <mergeCell ref="A55:J55"/>
    <mergeCell ref="K55:N55"/>
    <mergeCell ref="O55:R55"/>
    <mergeCell ref="S55:V55"/>
    <mergeCell ref="W55:Z55"/>
    <mergeCell ref="AA55:AD55"/>
    <mergeCell ref="AE55:AH55"/>
    <mergeCell ref="AI56:AL56"/>
    <mergeCell ref="AM56:AP56"/>
    <mergeCell ref="AQ56:AT56"/>
    <mergeCell ref="AU56:AX56"/>
    <mergeCell ref="AY56:BB56"/>
    <mergeCell ref="BC56:BF56"/>
    <mergeCell ref="A56:J56"/>
    <mergeCell ref="K56:N56"/>
    <mergeCell ref="O56:R56"/>
    <mergeCell ref="S56:V56"/>
    <mergeCell ref="W56:Z56"/>
    <mergeCell ref="AA56:AD56"/>
    <mergeCell ref="AE56:AH5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58" width="2.86"/>
  </cols>
  <sheetData>
    <row r="1" ht="12.75" customHeight="1">
      <c r="A1" s="1"/>
      <c r="B1" s="1"/>
      <c r="C1" s="1"/>
      <c r="D1" s="1"/>
      <c r="E1" s="1"/>
      <c r="F1" s="1"/>
      <c r="G1" s="1"/>
      <c r="H1" s="1"/>
      <c r="I1" s="1"/>
      <c r="J1" s="2" t="str">
        <f>'Executive Summary'!J1</f>
        <v>Mechanical Engineering</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4"/>
      <c r="AX1" s="1"/>
      <c r="AY1" s="1"/>
      <c r="AZ1" s="1"/>
      <c r="BA1" s="1"/>
      <c r="BB1" s="1"/>
      <c r="BC1" s="1"/>
      <c r="BD1" s="1"/>
      <c r="BE1" s="1"/>
      <c r="BF1" s="1"/>
    </row>
    <row r="2" ht="12.75" customHeight="1">
      <c r="A2" s="1"/>
      <c r="B2" s="1"/>
      <c r="C2" s="5" t="str">
        <f>'Executive Summary'!C2</f>
        <v>Data Period:</v>
      </c>
      <c r="D2" s="3"/>
      <c r="E2" s="3"/>
      <c r="F2" s="3"/>
      <c r="G2" s="3"/>
      <c r="H2" s="3"/>
      <c r="I2" s="3"/>
      <c r="J2" s="4"/>
      <c r="K2" s="6" t="str">
        <f>'Executive Summary'!K2</f>
        <v>2019-04-01 to 2020-03-31</v>
      </c>
      <c r="L2" s="3"/>
      <c r="M2" s="3"/>
      <c r="N2" s="3"/>
      <c r="O2" s="3"/>
      <c r="P2" s="3"/>
      <c r="Q2" s="3"/>
      <c r="R2" s="3"/>
      <c r="S2" s="4"/>
      <c r="T2" s="1"/>
      <c r="U2" s="1"/>
      <c r="V2" s="1"/>
      <c r="W2" s="1"/>
      <c r="X2" s="2" t="str">
        <f>'Executive Summary'!X2</f>
        <v>MONTHLY REPORT</v>
      </c>
      <c r="Y2" s="3"/>
      <c r="Z2" s="3"/>
      <c r="AA2" s="3"/>
      <c r="AB2" s="3"/>
      <c r="AC2" s="3"/>
      <c r="AD2" s="3"/>
      <c r="AE2" s="3"/>
      <c r="AF2" s="3"/>
      <c r="AG2" s="3"/>
      <c r="AH2" s="3"/>
      <c r="AI2" s="4"/>
      <c r="AJ2" s="1"/>
      <c r="AK2" s="1"/>
      <c r="AL2" s="1"/>
      <c r="AM2" s="1"/>
      <c r="AN2" s="1"/>
      <c r="AO2" s="5" t="str">
        <f>'Executive Summary'!AO2</f>
        <v>Type of Year:</v>
      </c>
      <c r="AP2" s="3"/>
      <c r="AQ2" s="3"/>
      <c r="AR2" s="3"/>
      <c r="AS2" s="3"/>
      <c r="AT2" s="3"/>
      <c r="AU2" s="4"/>
      <c r="AV2" s="6" t="str">
        <f>'Executive Summary'!AV2</f>
        <v>This financial year</v>
      </c>
      <c r="AW2" s="3"/>
      <c r="AX2" s="3"/>
      <c r="AY2" s="3"/>
      <c r="AZ2" s="3"/>
      <c r="BA2" s="3"/>
      <c r="BB2" s="3"/>
      <c r="BC2" s="3"/>
      <c r="BD2" s="3"/>
      <c r="BE2" s="3"/>
      <c r="BF2" s="4"/>
    </row>
    <row r="3" ht="12.75" customHeight="1">
      <c r="A3" s="1"/>
      <c r="B3" s="1"/>
      <c r="C3" s="7" t="str">
        <f>'Executive Summary'!C3</f>
        <v>Report Period:</v>
      </c>
      <c r="D3" s="3"/>
      <c r="E3" s="3"/>
      <c r="F3" s="3"/>
      <c r="G3" s="3"/>
      <c r="H3" s="3"/>
      <c r="I3" s="3"/>
      <c r="J3" s="4"/>
      <c r="K3" s="6" t="str">
        <f>'Executive Summary'!K3</f>
        <v>2020-02-01 to 2020-02-29</v>
      </c>
      <c r="L3" s="3"/>
      <c r="M3" s="3"/>
      <c r="N3" s="3"/>
      <c r="O3" s="3"/>
      <c r="P3" s="3"/>
      <c r="Q3" s="3"/>
      <c r="R3" s="3"/>
      <c r="S3" s="4"/>
      <c r="T3" s="1"/>
      <c r="U3" s="1"/>
      <c r="V3" s="1"/>
      <c r="W3" s="1"/>
      <c r="X3" s="1"/>
      <c r="Y3" s="1"/>
      <c r="Z3" s="1"/>
      <c r="AA3" s="1"/>
      <c r="AB3" s="1"/>
      <c r="AC3" s="1"/>
      <c r="AD3" s="1"/>
      <c r="AE3" s="1"/>
      <c r="AF3" s="1"/>
      <c r="AG3" s="1"/>
      <c r="AH3" s="1"/>
      <c r="AI3" s="1"/>
      <c r="AJ3" s="1"/>
      <c r="AK3" s="1"/>
      <c r="AL3" s="1"/>
      <c r="AM3" s="1"/>
      <c r="AN3" s="1"/>
      <c r="AO3" s="5" t="str">
        <f>'Executive Summary'!AO3</f>
        <v>Year Period:</v>
      </c>
      <c r="AP3" s="3"/>
      <c r="AQ3" s="3"/>
      <c r="AR3" s="3"/>
      <c r="AS3" s="3"/>
      <c r="AT3" s="3"/>
      <c r="AU3" s="4"/>
      <c r="AV3" s="6" t="str">
        <f>'Executive Summary'!AV3</f>
        <v>2019-04-01 to 2020-03-31</v>
      </c>
      <c r="AW3" s="3"/>
      <c r="AX3" s="3"/>
      <c r="AY3" s="3"/>
      <c r="AZ3" s="3"/>
      <c r="BA3" s="3"/>
      <c r="BB3" s="3"/>
      <c r="BC3" s="3"/>
      <c r="BD3" s="3"/>
      <c r="BE3" s="3"/>
      <c r="BF3" s="4"/>
    </row>
    <row r="4" ht="12.75" customHeight="1">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row>
    <row r="5" ht="12.75" customHeight="1">
      <c r="A5" s="11" t="s">
        <v>104</v>
      </c>
      <c r="B5" s="14"/>
      <c r="C5" s="11" t="s">
        <v>105</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4"/>
    </row>
    <row r="6" ht="12.75" customHeight="1">
      <c r="A6" s="18" t="s">
        <v>10</v>
      </c>
      <c r="B6" s="20"/>
      <c r="C6" s="20"/>
      <c r="D6" s="20"/>
      <c r="E6" s="20"/>
      <c r="F6" s="20"/>
      <c r="G6" s="20"/>
      <c r="H6" s="20"/>
      <c r="I6" s="20"/>
      <c r="J6" s="24"/>
      <c r="K6" s="115" t="str">
        <f>Valuations!K6:N6</f>
        <v>April</v>
      </c>
      <c r="L6" s="3"/>
      <c r="M6" s="3"/>
      <c r="N6" s="116"/>
      <c r="O6" s="115" t="str">
        <f>Valuations!O6:R6</f>
        <v>May</v>
      </c>
      <c r="P6" s="3"/>
      <c r="Q6" s="3"/>
      <c r="R6" s="116"/>
      <c r="S6" s="115" t="str">
        <f>Valuations!S6:V6</f>
        <v>June</v>
      </c>
      <c r="T6" s="3"/>
      <c r="U6" s="3"/>
      <c r="V6" s="116"/>
      <c r="W6" s="115" t="str">
        <f>Valuations!W6:Z6</f>
        <v>July</v>
      </c>
      <c r="X6" s="3"/>
      <c r="Y6" s="3"/>
      <c r="Z6" s="116"/>
      <c r="AA6" s="115" t="str">
        <f>Valuations!AA6:AD6</f>
        <v>August</v>
      </c>
      <c r="AB6" s="3"/>
      <c r="AC6" s="3"/>
      <c r="AD6" s="116"/>
      <c r="AE6" s="115" t="str">
        <f>Valuations!AE6:AH6</f>
        <v>September</v>
      </c>
      <c r="AF6" s="3"/>
      <c r="AG6" s="3"/>
      <c r="AH6" s="116"/>
      <c r="AI6" s="115" t="str">
        <f>Valuations!AI6:AL6</f>
        <v>October</v>
      </c>
      <c r="AJ6" s="3"/>
      <c r="AK6" s="3"/>
      <c r="AL6" s="116"/>
      <c r="AM6" s="115" t="str">
        <f>Valuations!AM6:AP6</f>
        <v>November</v>
      </c>
      <c r="AN6" s="3"/>
      <c r="AO6" s="3"/>
      <c r="AP6" s="116"/>
      <c r="AQ6" s="115" t="str">
        <f>Valuations!AQ6:AT6</f>
        <v>December</v>
      </c>
      <c r="AR6" s="3"/>
      <c r="AS6" s="3"/>
      <c r="AT6" s="116"/>
      <c r="AU6" s="115" t="str">
        <f>Valuations!AU6:AX6</f>
        <v>January</v>
      </c>
      <c r="AV6" s="3"/>
      <c r="AW6" s="3"/>
      <c r="AX6" s="116"/>
      <c r="AY6" s="115" t="str">
        <f>Valuations!AY6:BB6</f>
        <v>February</v>
      </c>
      <c r="AZ6" s="3"/>
      <c r="BA6" s="3"/>
      <c r="BB6" s="116"/>
      <c r="BC6" s="115" t="str">
        <f>Valuations!BC6:BF6</f>
        <v>March</v>
      </c>
      <c r="BD6" s="3"/>
      <c r="BE6" s="3"/>
      <c r="BF6" s="116"/>
    </row>
    <row r="7" ht="12.75" customHeight="1">
      <c r="A7" s="39" t="s">
        <v>106</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5"/>
    </row>
    <row r="8" ht="12.75" customHeight="1">
      <c r="A8" s="47" t="s">
        <v>107</v>
      </c>
      <c r="B8" s="40"/>
      <c r="C8" s="40"/>
      <c r="D8" s="40"/>
      <c r="E8" s="40"/>
      <c r="F8" s="40"/>
      <c r="G8" s="40"/>
      <c r="H8" s="40"/>
      <c r="I8" s="40"/>
      <c r="J8" s="52"/>
      <c r="K8" s="117">
        <f>SUMIFS('Raw Data'!$S:$S, 'Raw Data'!$AN:$AN,"&lt;=" &amp;DATE(LEFT($AV$3, 4), MONTH("1 " &amp; K$6 &amp; " " &amp; LEFT($AV$3, 4)) + 1, 0 ), 'Raw Data'!$AN:$AN,"&gt;" &amp;DATE(LEFT($AV$3, 4), MONTH("1 " &amp; K$6 &amp; " " &amp; LEFT($AV$3, 4)), 0 ), 'Raw Data'!$O:$O,""&amp;'Raw Data'!$B$1,'Raw Data'!$D:$D,"&lt;&gt;*ithdr*",'Raw Data'!$D:$D,"&lt;&gt;*ancel*",'Raw Data'!$P:$P,"--")
+
SUMIFS('Raw Data'!$S:$S, 'Raw Data'!$AN:$AN,"&lt;=" &amp;DATE(LEFT($AV$3, 4), MONTH("1 " &amp; K$6 &amp; " " &amp; LEFT($AV$3, 4)) + 1, 0 ), 'Raw Data'!$AN:$AN,"&gt;" &amp;DATE(LEFT($AV$3, 4), MONTH("1 " &amp; K$6 &amp; " " &amp; LEFT($AV$3, 4)), 0 ), 'Raw Data'!$P:$P,""&amp;'Raw Data'!$B$1,'Raw Data'!$D:$D,"&lt;&gt;*ithdr*",'Raw Data'!$D:$D,"&lt;&gt;*ancel*")</f>
        <v>0</v>
      </c>
      <c r="L8" s="40"/>
      <c r="M8" s="40"/>
      <c r="N8" s="52"/>
      <c r="O8" s="117">
        <f>SUMIFS('Raw Data'!$S:$S, 'Raw Data'!$AN:$AN,"&lt;=" &amp;DATE(LEFT($AV$3, 4), MONTH("1 " &amp; O$6 &amp; " " &amp; LEFT($AV$3, 4)) + 1, 0 ), 'Raw Data'!$AN:$AN,"&gt;" &amp;DATE(LEFT($AV$3, 4), MONTH("1 " &amp; O$6 &amp; " " &amp; LEFT($AV$3, 4)), 0 ), 'Raw Data'!$O:$O,""&amp;'Raw Data'!$B$1,'Raw Data'!$D:$D,"&lt;&gt;*ithdr*",'Raw Data'!$D:$D,"&lt;&gt;*ancel*",'Raw Data'!$P:$P,"--")
+
SUMIFS('Raw Data'!$S:$S, 'Raw Data'!$AN:$AN,"&lt;=" &amp;DATE(LEFT($AV$3, 4), MONTH("1 " &amp; O$6 &amp; " " &amp; LEFT($AV$3, 4)) + 1, 0 ), 'Raw Data'!$AN:$AN,"&gt;" &amp;DATE(LEFT($AV$3, 4), MONTH("1 " &amp; O$6 &amp; " " &amp; LEFT($AV$3, 4)), 0 ), 'Raw Data'!$P:$P,""&amp;'Raw Data'!$B$1,'Raw Data'!$D:$D,"&lt;&gt;*ithdr*",'Raw Data'!$D:$D,"&lt;&gt;*ancel*")</f>
        <v>0</v>
      </c>
      <c r="P8" s="40"/>
      <c r="Q8" s="40"/>
      <c r="R8" s="52"/>
      <c r="S8" s="117">
        <f>SUMIFS('Raw Data'!$S:$S, 'Raw Data'!$AN:$AN,"&lt;=" &amp;DATE(LEFT($AV$3, 4), MONTH("1 " &amp; S$6 &amp; " " &amp; LEFT($AV$3, 4)) + 1, 0 ), 'Raw Data'!$AN:$AN,"&gt;" &amp;DATE(LEFT($AV$3, 4), MONTH("1 " &amp; S$6 &amp; " " &amp; LEFT($AV$3, 4)), 0 ), 'Raw Data'!$O:$O,""&amp;'Raw Data'!$B$1,'Raw Data'!$D:$D,"&lt;&gt;*ithdr*",'Raw Data'!$D:$D,"&lt;&gt;*ancel*",'Raw Data'!$P:$P,"--")
+
SUMIFS('Raw Data'!$S:$S, 'Raw Data'!$AN:$AN,"&lt;=" &amp;DATE(LEFT($AV$3, 4), MONTH("1 " &amp; S$6 &amp; " " &amp; LEFT($AV$3, 4)) + 1, 0 ), 'Raw Data'!$AN:$AN,"&gt;" &amp;DATE(LEFT($AV$3, 4), MONTH("1 " &amp; S$6 &amp; " " &amp; LEFT($AV$3, 4)), 0 ), 'Raw Data'!$P:$P,""&amp;'Raw Data'!$B$1,'Raw Data'!$D:$D,"&lt;&gt;*ithdr*",'Raw Data'!$D:$D,"&lt;&gt;*ancel*")</f>
        <v>0</v>
      </c>
      <c r="T8" s="40"/>
      <c r="U8" s="40"/>
      <c r="V8" s="52"/>
      <c r="W8" s="117">
        <f>SUMIFS('Raw Data'!$S:$S, 'Raw Data'!$AN:$AN,"&lt;=" &amp;DATE(LEFT($AV$3, 4), MONTH("1 " &amp; W$6 &amp; " " &amp; LEFT($AV$3, 4)) + 1, 0 ), 'Raw Data'!$AN:$AN,"&gt;" &amp;DATE(LEFT($AV$3, 4), MONTH("1 " &amp; W$6 &amp; " " &amp; LEFT($AV$3, 4)), 0 ), 'Raw Data'!$O:$O,""&amp;'Raw Data'!$B$1,'Raw Data'!$D:$D,"&lt;&gt;*ithdr*",'Raw Data'!$D:$D,"&lt;&gt;*ancel*",'Raw Data'!$P:$P,"--")
+
SUMIFS('Raw Data'!$S:$S, 'Raw Data'!$AN:$AN,"&lt;=" &amp;DATE(LEFT($AV$3, 4), MONTH("1 " &amp; W$6 &amp; " " &amp; LEFT($AV$3, 4)) + 1, 0 ), 'Raw Data'!$AN:$AN,"&gt;" &amp;DATE(LEFT($AV$3, 4), MONTH("1 " &amp; W$6 &amp; " " &amp; LEFT($AV$3, 4)), 0 ), 'Raw Data'!$P:$P,""&amp;'Raw Data'!$B$1,'Raw Data'!$D:$D,"&lt;&gt;*ithdr*",'Raw Data'!$D:$D,"&lt;&gt;*ancel*")</f>
        <v>0</v>
      </c>
      <c r="X8" s="40"/>
      <c r="Y8" s="40"/>
      <c r="Z8" s="52"/>
      <c r="AA8" s="117">
        <f>SUMIFS('Raw Data'!$S:$S, 'Raw Data'!$AN:$AN,"&lt;=" &amp;DATE(LEFT($AV$3, 4), MONTH("1 " &amp; AA$6 &amp; " " &amp; LEFT($AV$3, 4)) + 1, 0 ), 'Raw Data'!$AN:$AN,"&gt;" &amp;DATE(LEFT($AV$3, 4), MONTH("1 " &amp; AA$6 &amp; " " &amp; LEFT($AV$3, 4)), 0 ), 'Raw Data'!$O:$O,""&amp;'Raw Data'!$B$1,'Raw Data'!$D:$D,"&lt;&gt;*ithdr*",'Raw Data'!$D:$D,"&lt;&gt;*ancel*",'Raw Data'!$P:$P,"--")
+
SUMIFS('Raw Data'!$S:$S, 'Raw Data'!$AN:$AN,"&lt;=" &amp;DATE(LEFT($AV$3, 4), MONTH("1 " &amp; AA$6 &amp; " " &amp; LEFT($AV$3, 4)) + 1, 0 ), 'Raw Data'!$AN:$AN,"&gt;" &amp;DATE(LEFT($AV$3, 4), MONTH("1 " &amp; AA$6 &amp; " " &amp; LEFT($AV$3, 4)), 0 ), 'Raw Data'!$P:$P,""&amp;'Raw Data'!$B$1,'Raw Data'!$D:$D,"&lt;&gt;*ithdr*",'Raw Data'!$D:$D,"&lt;&gt;*ancel*")</f>
        <v>0</v>
      </c>
      <c r="AB8" s="40"/>
      <c r="AC8" s="40"/>
      <c r="AD8" s="52"/>
      <c r="AE8" s="117">
        <f>SUMIFS('Raw Data'!$S:$S, 'Raw Data'!$AN:$AN,"&lt;=" &amp;DATE(LEFT($AV$3, 4), MONTH("1 " &amp; AE$6 &amp; " " &amp; LEFT($AV$3, 4)) + 1, 0 ), 'Raw Data'!$AN:$AN,"&gt;" &amp;DATE(LEFT($AV$3, 4), MONTH("1 " &amp; AE$6 &amp; " " &amp; LEFT($AV$3, 4)), 0 ), 'Raw Data'!$O:$O,""&amp;'Raw Data'!$B$1,'Raw Data'!$D:$D,"&lt;&gt;*ithdr*",'Raw Data'!$D:$D,"&lt;&gt;*ancel*",'Raw Data'!$P:$P,"--")
+
SUMIFS('Raw Data'!$S:$S, 'Raw Data'!$AN:$AN,"&lt;=" &amp;DATE(LEFT($AV$3, 4), MONTH("1 " &amp; AE$6 &amp; " " &amp; LEFT($AV$3, 4)) + 1, 0 ), 'Raw Data'!$AN:$AN,"&gt;" &amp;DATE(LEFT($AV$3, 4), MONTH("1 " &amp; AE$6 &amp; " " &amp; LEFT($AV$3, 4)), 0 ), 'Raw Data'!$P:$P,""&amp;'Raw Data'!$B$1,'Raw Data'!$D:$D,"&lt;&gt;*ithdr*",'Raw Data'!$D:$D,"&lt;&gt;*ancel*")</f>
        <v>0</v>
      </c>
      <c r="AF8" s="40"/>
      <c r="AG8" s="40"/>
      <c r="AH8" s="52"/>
      <c r="AI8" s="117">
        <f>SUMIFS('Raw Data'!$S:$S, 'Raw Data'!$AN:$AN,"&lt;=" &amp;DATE(LEFT($AV$3, 4), MONTH("1 " &amp; AI$6 &amp; " " &amp; LEFT($AV$3, 4)) + 1, 0 ), 'Raw Data'!$AN:$AN,"&gt;" &amp;DATE(LEFT($AV$3, 4), MONTH("1 " &amp; AI$6 &amp; " " &amp; LEFT($AV$3, 4)), 0 ), 'Raw Data'!$O:$O,""&amp;'Raw Data'!$B$1,'Raw Data'!$D:$D,"&lt;&gt;*ithdr*",'Raw Data'!$D:$D,"&lt;&gt;*ancel*",'Raw Data'!$P:$P,"--")
+
SUMIFS('Raw Data'!$S:$S, 'Raw Data'!$AN:$AN,"&lt;=" &amp;DATE(LEFT($AV$3, 4), MONTH("1 " &amp; AI$6 &amp; " " &amp; LEFT($AV$3, 4)) + 1, 0 ), 'Raw Data'!$AN:$AN,"&gt;" &amp;DATE(LEFT($AV$3, 4), MONTH("1 " &amp; AI$6 &amp; " " &amp; LEFT($AV$3, 4)), 0 ), 'Raw Data'!$P:$P,""&amp;'Raw Data'!$B$1,'Raw Data'!$D:$D,"&lt;&gt;*ithdr*",'Raw Data'!$D:$D,"&lt;&gt;*ancel*")</f>
        <v>0</v>
      </c>
      <c r="AJ8" s="40"/>
      <c r="AK8" s="40"/>
      <c r="AL8" s="52"/>
      <c r="AM8" s="117">
        <f>SUMIFS('Raw Data'!$S:$S, 'Raw Data'!$AN:$AN,"&lt;=" &amp;DATE(LEFT($AV$3, 4), MONTH("1 " &amp; AM$6 &amp; " " &amp; LEFT($AV$3, 4)) + 1, 0 ), 'Raw Data'!$AN:$AN,"&gt;" &amp;DATE(LEFT($AV$3, 4), MONTH("1 " &amp; AM$6 &amp; " " &amp; LEFT($AV$3, 4)), 0 ), 'Raw Data'!$O:$O,""&amp;'Raw Data'!$B$1,'Raw Data'!$D:$D,"&lt;&gt;*ithdr*",'Raw Data'!$D:$D,"&lt;&gt;*ancel*",'Raw Data'!$P:$P,"--")
+
SUMIFS('Raw Data'!$S:$S, 'Raw Data'!$AN:$AN,"&lt;=" &amp;DATE(LEFT($AV$3, 4), MONTH("1 " &amp; AM$6 &amp; " " &amp; LEFT($AV$3, 4)) + 1, 0 ), 'Raw Data'!$AN:$AN,"&gt;" &amp;DATE(LEFT($AV$3, 4), MONTH("1 " &amp; AM$6 &amp; " " &amp; LEFT($AV$3, 4)), 0 ), 'Raw Data'!$P:$P,""&amp;'Raw Data'!$B$1,'Raw Data'!$D:$D,"&lt;&gt;*ithdr*",'Raw Data'!$D:$D,"&lt;&gt;*ancel*")</f>
        <v>0</v>
      </c>
      <c r="AN8" s="40"/>
      <c r="AO8" s="40"/>
      <c r="AP8" s="52"/>
      <c r="AQ8" s="117">
        <f>SUMIFS('Raw Data'!$S:$S, 'Raw Data'!$AN:$AN,"&lt;=" &amp;DATE(LEFT($AV$3, 4), MONTH("1 " &amp; AQ$6 &amp; " " &amp; LEFT($AV$3, 4)) + 1, 0 ), 'Raw Data'!$AN:$AN,"&gt;" &amp;DATE(LEFT($AV$3, 4), MONTH("1 " &amp; AQ$6 &amp; " " &amp; LEFT($AV$3, 4)), 0 ), 'Raw Data'!$O:$O,""&amp;'Raw Data'!$B$1,'Raw Data'!$D:$D,"&lt;&gt;*ithdr*",'Raw Data'!$D:$D,"&lt;&gt;*ancel*",'Raw Data'!$P:$P,"--")
+
SUMIFS('Raw Data'!$S:$S, 'Raw Data'!$AN:$AN,"&lt;=" &amp;DATE(LEFT($AV$3, 4), MONTH("1 " &amp; AQ$6 &amp; " " &amp; LEFT($AV$3, 4)) + 1, 0 ), 'Raw Data'!$AN:$AN,"&gt;" &amp;DATE(LEFT($AV$3, 4), MONTH("1 " &amp; AQ$6 &amp; " " &amp; LEFT($AV$3, 4)), 0 ), 'Raw Data'!$P:$P,""&amp;'Raw Data'!$B$1,'Raw Data'!$D:$D,"&lt;&gt;*ithdr*",'Raw Data'!$D:$D,"&lt;&gt;*ancel*")</f>
        <v>0</v>
      </c>
      <c r="AR8" s="40"/>
      <c r="AS8" s="40"/>
      <c r="AT8" s="52"/>
      <c r="AU8" s="117">
        <f>SUMIFS('Raw Data'!$S:$S, 'Raw Data'!$AN:$AN,"&lt;=" &amp;DATE(MID($AV$3, 15, 4), MONTH("1 " &amp; AU$6 &amp; " " &amp; MID($AV$3, 15, 4)) + 1, 0 ), 'Raw Data'!$AN:$AN,"&gt;" &amp;DATE(MID($AV$3, 15, 4), MONTH("1 " &amp; AU$6 &amp; " " &amp; MID($AV$3, 15, 4)), 0 ), 'Raw Data'!$O:$O,""&amp;'Raw Data'!$B$1,'Raw Data'!$D:$D,"&lt;&gt;*ithdr*",'Raw Data'!$D:$D,"&lt;&gt;*ancel*",'Raw Data'!$P:$P,"--")
+
SUMIFS('Raw Data'!$S:$S, 'Raw Data'!$AN:$AN,"&lt;=" &amp;DATE(MID($AV$3, 15, 4), MONTH("1 " &amp; AU$6 &amp; " " &amp; MID($AV$3, 15, 4)) + 1, 0 ), 'Raw Data'!$AN:$AN,"&gt;" &amp;DATE(MID($AV$3, 15, 4), MONTH("1 " &amp; AU$6 &amp; " " &amp; MID($AV$3, 15, 4)), 0 ), 'Raw Data'!$P:$P,""&amp;'Raw Data'!$B$1,'Raw Data'!$D:$D,"&lt;&gt;*ithdr*",'Raw Data'!$D:$D,"&lt;&gt;*ancel*")</f>
        <v>0</v>
      </c>
      <c r="AV8" s="40"/>
      <c r="AW8" s="40"/>
      <c r="AX8" s="52"/>
      <c r="AY8" s="117">
        <f>SUMIFS('Raw Data'!$S:$S, 'Raw Data'!$AN:$AN,"&lt;=" &amp;DATE(MID($AV$3, 15, 4), MONTH("1 " &amp; AY$6 &amp; " " &amp; MID($AV$3, 15, 4)) + 1, 0 ), 'Raw Data'!$AN:$AN,"&gt;" &amp;DATE(MID($AV$3, 15, 4), MONTH("1 " &amp; AY$6 &amp; " " &amp; MID($AV$3, 15, 4)), 0 ), 'Raw Data'!$O:$O,""&amp;'Raw Data'!$B$1,'Raw Data'!$D:$D,"&lt;&gt;*ithdr*",'Raw Data'!$D:$D,"&lt;&gt;*ancel*",'Raw Data'!$P:$P,"--")
+
SUMIFS('Raw Data'!$S:$S, 'Raw Data'!$AN:$AN,"&lt;=" &amp;DATE(MID($AV$3, 15, 4), MONTH("1 " &amp; AY$6 &amp; " " &amp; MID($AV$3, 15, 4)) + 1, 0 ), 'Raw Data'!$AN:$AN,"&gt;" &amp;DATE(MID($AV$3, 15, 4), MONTH("1 " &amp; AY$6 &amp; " " &amp; MID($AV$3, 15, 4)), 0 ), 'Raw Data'!$P:$P,""&amp;'Raw Data'!$B$1,'Raw Data'!$D:$D,"&lt;&gt;*ithdr*",'Raw Data'!$D:$D,"&lt;&gt;*ancel*")</f>
        <v>0</v>
      </c>
      <c r="AZ8" s="40"/>
      <c r="BA8" s="40"/>
      <c r="BB8" s="52"/>
      <c r="BC8" s="117">
        <f>SUMIFS('Raw Data'!$S:$S, 'Raw Data'!$AN:$AN,"&lt;=" &amp;DATE(MID($AV$3, 15, 4), MONTH("1 " &amp; BC$6 &amp; " " &amp; MID($AV$3, 15, 4)) + 1, 0 ), 'Raw Data'!$AN:$AN,"&gt;" &amp;DATE(MID($AV$3, 15, 4), MONTH("1 " &amp; BC$6 &amp; " " &amp; MID($AV$3, 15, 4)), 0 ), 'Raw Data'!$O:$O,""&amp;'Raw Data'!$B$1,'Raw Data'!$D:$D,"&lt;&gt;*ithdr*",'Raw Data'!$D:$D,"&lt;&gt;*ancel*",'Raw Data'!$P:$P,"--")
+
SUMIFS('Raw Data'!$S:$S, 'Raw Data'!$AN:$AN,"&lt;=" &amp;DATE(MID($AV$3, 15, 4), MONTH("1 " &amp; BC$6 &amp; " " &amp; MID($AV$3, 15, 4)) + 1, 0 ), 'Raw Data'!$AN:$AN,"&gt;" &amp;DATE(MID($AV$3, 15, 4), MONTH("1 " &amp; BC$6 &amp; " " &amp; MID($AV$3, 15, 4)), 0 ), 'Raw Data'!$P:$P,""&amp;'Raw Data'!$B$1,'Raw Data'!$D:$D,"&lt;&gt;*ithdr*",'Raw Data'!$D:$D,"&lt;&gt;*ancel*")</f>
        <v>0</v>
      </c>
      <c r="BD8" s="40"/>
      <c r="BE8" s="40"/>
      <c r="BF8" s="45"/>
    </row>
    <row r="9" ht="12.75" customHeight="1">
      <c r="A9" s="119" t="s">
        <v>111</v>
      </c>
      <c r="B9" s="40"/>
      <c r="C9" s="40"/>
      <c r="D9" s="40"/>
      <c r="E9" s="40"/>
      <c r="F9" s="40"/>
      <c r="G9" s="40"/>
      <c r="H9" s="40"/>
      <c r="I9" s="40"/>
      <c r="J9" s="52"/>
      <c r="K9" s="117">
        <f>SUMIFS('Raw Data'!$S:$S, 'Raw Data'!$AN:$AN,"&lt;=" &amp;DATE(LEFT($AV$3, 4), MONTH("1 " &amp; K$6 &amp; " " &amp; LEFT($AV$3, 4)) + 1, 0 ), 'Raw Data'!$AN:$AN,"&gt;" &amp;DATE(LEFT($AV$3, 4), MONTH("1 " &amp; K$6 &amp; " " &amp; LEFT($AV$3, 4)), 0 ), 'Raw Data'!$H:$H, "Ear*", 'Raw Data'!$O:$O,""&amp;'Raw Data'!$B$1,'Raw Data'!$D:$D,"&lt;&gt;*ithdr*",'Raw Data'!$D:$D,"&lt;&gt;*ancel*",'Raw Data'!$P:$P,"--")
+
SUMIFS('Raw Data'!$S:$S, 'Raw Data'!$AN:$AN,"&lt;=" &amp;DATE(LEFT($AV$3, 4), MONTH("1 " &amp; K$6 &amp; " " &amp; LEFT($AV$3, 4)) + 1, 0 ), 'Raw Data'!$AN:$AN,"&gt;" &amp;DATE(LEFT($AV$3, 4), MONTH("1 " &amp; K$6 &amp; " " &amp; LEFT($AV$3, 4)), 0 ), 'Raw Data'!$H:$H, "Ear*", 'Raw Data'!$P:$P,""&amp;'Raw Data'!$B$1,'Raw Data'!$D:$D,"&lt;&gt;*ithdr*",'Raw Data'!$D:$D,"&lt;&gt;*ancel*")</f>
        <v>0</v>
      </c>
      <c r="L9" s="40"/>
      <c r="M9" s="40"/>
      <c r="N9" s="52"/>
      <c r="O9" s="117">
        <f>SUMIFS('Raw Data'!$S:$S, 'Raw Data'!$AN:$AN,"&lt;=" &amp;DATE(LEFT($AV$3, 4), MONTH("1 " &amp; O$6 &amp; " " &amp; LEFT($AV$3, 4)) + 1, 0 ), 'Raw Data'!$AN:$AN,"&gt;" &amp;DATE(LEFT($AV$3, 4), MONTH("1 " &amp; O$6 &amp; " " &amp; LEFT($AV$3, 4)), 0 ), 'Raw Data'!$H:$H, "Ear*", 'Raw Data'!$O:$O,""&amp;'Raw Data'!$B$1,'Raw Data'!$D:$D,"&lt;&gt;*ithdr*",'Raw Data'!$D:$D,"&lt;&gt;*ancel*",'Raw Data'!$P:$P,"--")
+
SUMIFS('Raw Data'!$S:$S, 'Raw Data'!$AN:$AN,"&lt;=" &amp;DATE(LEFT($AV$3, 4), MONTH("1 " &amp; O$6 &amp; " " &amp; LEFT($AV$3, 4)) + 1, 0 ), 'Raw Data'!$AN:$AN,"&gt;" &amp;DATE(LEFT($AV$3, 4), MONTH("1 " &amp; O$6 &amp; " " &amp; LEFT($AV$3, 4)), 0 ), 'Raw Data'!$H:$H, "Ear*", 'Raw Data'!$P:$P,""&amp;'Raw Data'!$B$1,'Raw Data'!$D:$D,"&lt;&gt;*ithdr*",'Raw Data'!$D:$D,"&lt;&gt;*ancel*")</f>
        <v>0</v>
      </c>
      <c r="P9" s="40"/>
      <c r="Q9" s="40"/>
      <c r="R9" s="52"/>
      <c r="S9" s="117">
        <f>SUMIFS('Raw Data'!$S:$S, 'Raw Data'!$AN:$AN,"&lt;=" &amp;DATE(LEFT($AV$3, 4), MONTH("1 " &amp; S$6 &amp; " " &amp; LEFT($AV$3, 4)) + 1, 0 ), 'Raw Data'!$AN:$AN,"&gt;" &amp;DATE(LEFT($AV$3, 4), MONTH("1 " &amp; S$6 &amp; " " &amp; LEFT($AV$3, 4)), 0 ), 'Raw Data'!$H:$H, "Ear*", 'Raw Data'!$O:$O,""&amp;'Raw Data'!$B$1,'Raw Data'!$D:$D,"&lt;&gt;*ithdr*",'Raw Data'!$D:$D,"&lt;&gt;*ancel*",'Raw Data'!$P:$P,"--")
+
SUMIFS('Raw Data'!$S:$S, 'Raw Data'!$AN:$AN,"&lt;=" &amp;DATE(LEFT($AV$3, 4), MONTH("1 " &amp; S$6 &amp; " " &amp; LEFT($AV$3, 4)) + 1, 0 ), 'Raw Data'!$AN:$AN,"&gt;" &amp;DATE(LEFT($AV$3, 4), MONTH("1 " &amp; S$6 &amp; " " &amp; LEFT($AV$3, 4)), 0 ), 'Raw Data'!$H:$H, "Ear*", 'Raw Data'!$P:$P,""&amp;'Raw Data'!$B$1,'Raw Data'!$D:$D,"&lt;&gt;*ithdr*",'Raw Data'!$D:$D,"&lt;&gt;*ancel*")</f>
        <v>0</v>
      </c>
      <c r="T9" s="40"/>
      <c r="U9" s="40"/>
      <c r="V9" s="52"/>
      <c r="W9" s="117">
        <f>SUMIFS('Raw Data'!$S:$S, 'Raw Data'!$AN:$AN,"&lt;=" &amp;DATE(LEFT($AV$3, 4), MONTH("1 " &amp; W$6 &amp; " " &amp; LEFT($AV$3, 4)) + 1, 0 ), 'Raw Data'!$AN:$AN,"&gt;" &amp;DATE(LEFT($AV$3, 4), MONTH("1 " &amp; W$6 &amp; " " &amp; LEFT($AV$3, 4)), 0 ), 'Raw Data'!$H:$H, "Ear*", 'Raw Data'!$O:$O,""&amp;'Raw Data'!$B$1,'Raw Data'!$D:$D,"&lt;&gt;*ithdr*",'Raw Data'!$D:$D,"&lt;&gt;*ancel*",'Raw Data'!$P:$P,"--")
+
SUMIFS('Raw Data'!$S:$S, 'Raw Data'!$AN:$AN,"&lt;=" &amp;DATE(LEFT($AV$3, 4), MONTH("1 " &amp; W$6 &amp; " " &amp; LEFT($AV$3, 4)) + 1, 0 ), 'Raw Data'!$AN:$AN,"&gt;" &amp;DATE(LEFT($AV$3, 4), MONTH("1 " &amp; W$6 &amp; " " &amp; LEFT($AV$3, 4)), 0 ), 'Raw Data'!$H:$H, "Ear*", 'Raw Data'!$P:$P,""&amp;'Raw Data'!$B$1,'Raw Data'!$D:$D,"&lt;&gt;*ithdr*",'Raw Data'!$D:$D,"&lt;&gt;*ancel*")</f>
        <v>0</v>
      </c>
      <c r="X9" s="40"/>
      <c r="Y9" s="40"/>
      <c r="Z9" s="52"/>
      <c r="AA9" s="117">
        <f>SUMIFS('Raw Data'!$S:$S, 'Raw Data'!$AN:$AN,"&lt;=" &amp;DATE(LEFT($AV$3, 4), MONTH("1 " &amp; AA$6 &amp; " " &amp; LEFT($AV$3, 4)) + 1, 0 ), 'Raw Data'!$AN:$AN,"&gt;" &amp;DATE(LEFT($AV$3, 4), MONTH("1 " &amp; AA$6 &amp; " " &amp; LEFT($AV$3, 4)), 0 ), 'Raw Data'!$H:$H, "Ear*", 'Raw Data'!$O:$O,""&amp;'Raw Data'!$B$1,'Raw Data'!$D:$D,"&lt;&gt;*ithdr*",'Raw Data'!$D:$D,"&lt;&gt;*ancel*",'Raw Data'!$P:$P,"--")
+
SUMIFS('Raw Data'!$S:$S, 'Raw Data'!$AN:$AN,"&lt;=" &amp;DATE(LEFT($AV$3, 4), MONTH("1 " &amp; AA$6 &amp; " " &amp; LEFT($AV$3, 4)) + 1, 0 ), 'Raw Data'!$AN:$AN,"&gt;" &amp;DATE(LEFT($AV$3, 4), MONTH("1 " &amp; AA$6 &amp; " " &amp; LEFT($AV$3, 4)), 0 ), 'Raw Data'!$H:$H, "Ear*", 'Raw Data'!$P:$P,""&amp;'Raw Data'!$B$1,'Raw Data'!$D:$D,"&lt;&gt;*ithdr*",'Raw Data'!$D:$D,"&lt;&gt;*ancel*")</f>
        <v>0</v>
      </c>
      <c r="AB9" s="40"/>
      <c r="AC9" s="40"/>
      <c r="AD9" s="52"/>
      <c r="AE9" s="117">
        <f>SUMIFS('Raw Data'!$S:$S, 'Raw Data'!$AN:$AN,"&lt;=" &amp;DATE(LEFT($AV$3, 4), MONTH("1 " &amp; AE$6 &amp; " " &amp; LEFT($AV$3, 4)) + 1, 0 ), 'Raw Data'!$AN:$AN,"&gt;" &amp;DATE(LEFT($AV$3, 4), MONTH("1 " &amp; AE$6 &amp; " " &amp; LEFT($AV$3, 4)), 0 ), 'Raw Data'!$H:$H, "Ear*", 'Raw Data'!$O:$O,""&amp;'Raw Data'!$B$1,'Raw Data'!$D:$D,"&lt;&gt;*ithdr*",'Raw Data'!$D:$D,"&lt;&gt;*ancel*",'Raw Data'!$P:$P,"--")
+
SUMIFS('Raw Data'!$S:$S, 'Raw Data'!$AN:$AN,"&lt;=" &amp;DATE(LEFT($AV$3, 4), MONTH("1 " &amp; AE$6 &amp; " " &amp; LEFT($AV$3, 4)) + 1, 0 ), 'Raw Data'!$AN:$AN,"&gt;" &amp;DATE(LEFT($AV$3, 4), MONTH("1 " &amp; AE$6 &amp; " " &amp; LEFT($AV$3, 4)), 0 ), 'Raw Data'!$H:$H, "Ear*", 'Raw Data'!$P:$P,""&amp;'Raw Data'!$B$1,'Raw Data'!$D:$D,"&lt;&gt;*ithdr*",'Raw Data'!$D:$D,"&lt;&gt;*ancel*")</f>
        <v>0</v>
      </c>
      <c r="AF9" s="40"/>
      <c r="AG9" s="40"/>
      <c r="AH9" s="52"/>
      <c r="AI9" s="117">
        <f>SUMIFS('Raw Data'!$S:$S, 'Raw Data'!$AN:$AN,"&lt;=" &amp;DATE(LEFT($AV$3, 4), MONTH("1 " &amp; AI$6 &amp; " " &amp; LEFT($AV$3, 4)) + 1, 0 ), 'Raw Data'!$AN:$AN,"&gt;" &amp;DATE(LEFT($AV$3, 4), MONTH("1 " &amp; AI$6 &amp; " " &amp; LEFT($AV$3, 4)), 0 ), 'Raw Data'!$H:$H, "Ear*", 'Raw Data'!$O:$O,""&amp;'Raw Data'!$B$1,'Raw Data'!$D:$D,"&lt;&gt;*ithdr*",'Raw Data'!$D:$D,"&lt;&gt;*ancel*",'Raw Data'!$P:$P,"--")
+
SUMIFS('Raw Data'!$S:$S, 'Raw Data'!$AN:$AN,"&lt;=" &amp;DATE(LEFT($AV$3, 4), MONTH("1 " &amp; AI$6 &amp; " " &amp; LEFT($AV$3, 4)) + 1, 0 ), 'Raw Data'!$AN:$AN,"&gt;" &amp;DATE(LEFT($AV$3, 4), MONTH("1 " &amp; AI$6 &amp; " " &amp; LEFT($AV$3, 4)), 0 ), 'Raw Data'!$H:$H, "Ear*", 'Raw Data'!$P:$P,""&amp;'Raw Data'!$B$1,'Raw Data'!$D:$D,"&lt;&gt;*ithdr*",'Raw Data'!$D:$D,"&lt;&gt;*ancel*")</f>
        <v>0</v>
      </c>
      <c r="AJ9" s="40"/>
      <c r="AK9" s="40"/>
      <c r="AL9" s="52"/>
      <c r="AM9" s="117">
        <f>SUMIFS('Raw Data'!$S:$S, 'Raw Data'!$AN:$AN,"&lt;=" &amp;DATE(LEFT($AV$3, 4), MONTH("1 " &amp; AM$6 &amp; " " &amp; LEFT($AV$3, 4)) + 1, 0 ), 'Raw Data'!$AN:$AN,"&gt;" &amp;DATE(LEFT($AV$3, 4), MONTH("1 " &amp; AM$6 &amp; " " &amp; LEFT($AV$3, 4)), 0 ), 'Raw Data'!$H:$H, "Ear*", 'Raw Data'!$O:$O,""&amp;'Raw Data'!$B$1,'Raw Data'!$D:$D,"&lt;&gt;*ithdr*",'Raw Data'!$D:$D,"&lt;&gt;*ancel*",'Raw Data'!$P:$P,"--")
+
SUMIFS('Raw Data'!$S:$S, 'Raw Data'!$AN:$AN,"&lt;=" &amp;DATE(LEFT($AV$3, 4), MONTH("1 " &amp; AM$6 &amp; " " &amp; LEFT($AV$3, 4)) + 1, 0 ), 'Raw Data'!$AN:$AN,"&gt;" &amp;DATE(LEFT($AV$3, 4), MONTH("1 " &amp; AM$6 &amp; " " &amp; LEFT($AV$3, 4)), 0 ), 'Raw Data'!$H:$H, "Ear*", 'Raw Data'!$P:$P,""&amp;'Raw Data'!$B$1,'Raw Data'!$D:$D,"&lt;&gt;*ithdr*",'Raw Data'!$D:$D,"&lt;&gt;*ancel*")</f>
        <v>0</v>
      </c>
      <c r="AN9" s="40"/>
      <c r="AO9" s="40"/>
      <c r="AP9" s="52"/>
      <c r="AQ9" s="117">
        <f>SUMIFS('Raw Data'!$S:$S, 'Raw Data'!$AN:$AN,"&lt;=" &amp;DATE(LEFT($AV$3, 4), MONTH("1 " &amp; AQ$6 &amp; " " &amp; LEFT($AV$3, 4)) + 1, 0 ), 'Raw Data'!$AN:$AN,"&gt;" &amp;DATE(LEFT($AV$3, 4), MONTH("1 " &amp; AQ$6 &amp; " " &amp; LEFT($AV$3, 4)), 0 ), 'Raw Data'!$H:$H, "Ear*", 'Raw Data'!$O:$O,""&amp;'Raw Data'!$B$1,'Raw Data'!$D:$D,"&lt;&gt;*ithdr*",'Raw Data'!$D:$D,"&lt;&gt;*ancel*",'Raw Data'!$P:$P,"--")
+
SUMIFS('Raw Data'!$S:$S, 'Raw Data'!$AN:$AN,"&lt;=" &amp;DATE(LEFT($AV$3, 4), MONTH("1 " &amp; AQ$6 &amp; " " &amp; LEFT($AV$3, 4)) + 1, 0 ), 'Raw Data'!$AN:$AN,"&gt;" &amp;DATE(LEFT($AV$3, 4), MONTH("1 " &amp; AQ$6 &amp; " " &amp; LEFT($AV$3, 4)), 0 ), 'Raw Data'!$H:$H, "Ear*", 'Raw Data'!$P:$P,""&amp;'Raw Data'!$B$1,'Raw Data'!$D:$D,"&lt;&gt;*ithdr*",'Raw Data'!$D:$D,"&lt;&gt;*ancel*")</f>
        <v>0</v>
      </c>
      <c r="AR9" s="40"/>
      <c r="AS9" s="40"/>
      <c r="AT9" s="52"/>
      <c r="AU9" s="117">
        <f>SUMIFS('Raw Data'!$S:$S, 'Raw Data'!$AN:$AN,"&lt;=" &amp;DATE(MID($AV$3, 15, 4), MONTH("1 " &amp; AU$6 &amp; " " &amp; MID($AV$3, 15, 4)) + 1, 0 ), 'Raw Data'!$AN:$AN,"&gt;" &amp;DATE(MID($AV$3, 15, 4), MONTH("1 " &amp; AU$6 &amp; " " &amp; MID($AV$3, 15, 4)), 0 ), 'Raw Data'!$H:$H, "Ear*", 'Raw Data'!$O:$O,""&amp;'Raw Data'!$B$1,'Raw Data'!$D:$D,"&lt;&gt;*ithdr*",'Raw Data'!$D:$D,"&lt;&gt;*ancel*",'Raw Data'!$P:$P,"--")
+
SUMIFS('Raw Data'!$S:$S, 'Raw Data'!$AN:$AN,"&lt;=" &amp;DATE(MID($AV$3, 15, 4), MONTH("1 " &amp; AU$6 &amp; " " &amp; MID($AV$3, 15, 4)) + 1, 0 ), 'Raw Data'!$AN:$AN,"&gt;" &amp;DATE(MID($AV$3, 15, 4), MONTH("1 " &amp; AU$6 &amp; " " &amp; MID($AV$3, 15, 4)), 0 ), 'Raw Data'!$H:$H, "Ear*", 'Raw Data'!$P:$P,""&amp;'Raw Data'!$B$1,'Raw Data'!$D:$D,"&lt;&gt;*ithdr*",'Raw Data'!$D:$D,"&lt;&gt;*ancel*")</f>
        <v>0</v>
      </c>
      <c r="AV9" s="40"/>
      <c r="AW9" s="40"/>
      <c r="AX9" s="52"/>
      <c r="AY9" s="117">
        <f>SUMIFS('Raw Data'!$S:$S, 'Raw Data'!$AN:$AN,"&lt;=" &amp;DATE(MID($AV$3, 15, 4), MONTH("1 " &amp; AY$6 &amp; " " &amp; MID($AV$3, 15, 4)) + 1, 0 ), 'Raw Data'!$AN:$AN,"&gt;" &amp;DATE(MID($AV$3, 15, 4), MONTH("1 " &amp; AY$6 &amp; " " &amp; MID($AV$3, 15, 4)), 0 ), 'Raw Data'!$H:$H, "Ear*", 'Raw Data'!$O:$O,""&amp;'Raw Data'!$B$1,'Raw Data'!$D:$D,"&lt;&gt;*ithdr*",'Raw Data'!$D:$D,"&lt;&gt;*ancel*",'Raw Data'!$P:$P,"--")
+
SUMIFS('Raw Data'!$S:$S, 'Raw Data'!$AN:$AN,"&lt;=" &amp;DATE(MID($AV$3, 15, 4), MONTH("1 " &amp; AY$6 &amp; " " &amp; MID($AV$3, 15, 4)) + 1, 0 ), 'Raw Data'!$AN:$AN,"&gt;" &amp;DATE(MID($AV$3, 15, 4), MONTH("1 " &amp; AY$6 &amp; " " &amp; MID($AV$3, 15, 4)), 0 ), 'Raw Data'!$H:$H, "Ear*", 'Raw Data'!$P:$P,""&amp;'Raw Data'!$B$1,'Raw Data'!$D:$D,"&lt;&gt;*ithdr*",'Raw Data'!$D:$D,"&lt;&gt;*ancel*")</f>
        <v>0</v>
      </c>
      <c r="AZ9" s="40"/>
      <c r="BA9" s="40"/>
      <c r="BB9" s="52"/>
      <c r="BC9" s="117">
        <f>SUMIFS('Raw Data'!$S:$S, 'Raw Data'!$AN:$AN,"&lt;=" &amp;DATE(MID($AV$3, 15, 4), MONTH("1 " &amp; BC$6 &amp; " " &amp; MID($AV$3, 15, 4)) + 1, 0 ), 'Raw Data'!$AN:$AN,"&gt;" &amp;DATE(MID($AV$3, 15, 4), MONTH("1 " &amp; BC$6 &amp; " " &amp; MID($AV$3, 15, 4)), 0 ), 'Raw Data'!$H:$H, "Ear*", 'Raw Data'!$O:$O,""&amp;'Raw Data'!$B$1,'Raw Data'!$D:$D,"&lt;&gt;*ithdr*",'Raw Data'!$D:$D,"&lt;&gt;*ancel*",'Raw Data'!$P:$P,"--")
+
SUMIFS('Raw Data'!$S:$S, 'Raw Data'!$AN:$AN,"&lt;=" &amp;DATE(MID($AV$3, 15, 4), MONTH("1 " &amp; BC$6 &amp; " " &amp; MID($AV$3, 15, 4)) + 1, 0 ), 'Raw Data'!$AN:$AN,"&gt;" &amp;DATE(MID($AV$3, 15, 4), MONTH("1 " &amp; BC$6 &amp; " " &amp; MID($AV$3, 15, 4)), 0 ), 'Raw Data'!$H:$H, "Ear*", 'Raw Data'!$P:$P,""&amp;'Raw Data'!$B$1,'Raw Data'!$D:$D,"&lt;&gt;*ithdr*",'Raw Data'!$D:$D,"&lt;&gt;*ancel*")</f>
        <v>0</v>
      </c>
      <c r="BD9" s="40"/>
      <c r="BE9" s="40"/>
      <c r="BF9" s="45"/>
    </row>
    <row r="10" ht="12.75" customHeight="1">
      <c r="A10" s="119" t="s">
        <v>114</v>
      </c>
      <c r="B10" s="40"/>
      <c r="C10" s="40"/>
      <c r="D10" s="40"/>
      <c r="E10" s="40"/>
      <c r="F10" s="40"/>
      <c r="G10" s="40"/>
      <c r="H10" s="40"/>
      <c r="I10" s="40"/>
      <c r="J10" s="52"/>
      <c r="K10" s="117">
        <f>SUMIFS('Raw Data'!$S:$S, 'Raw Data'!$AN:$AN,"&lt;=" &amp;DATE(LEFT($AV$3, 4), MONTH("1 " &amp; K$6 &amp; " " &amp; LEFT($AV$3, 4)) + 1, 0 ), 'Raw Data'!$AN:$AN,"&gt;" &amp;DATE(LEFT($AV$3, 4), MONTH("1 " &amp; K$6 &amp; " " &amp; LEFT($AV$3, 4)), 0 ), 'Raw Data'!$H:$H, "Non*", 'Raw Data'!$O:$O,""&amp;'Raw Data'!$B$1,'Raw Data'!$D:$D,"&lt;&gt;*ithdr*",'Raw Data'!$D:$D,"&lt;&gt;*ancel*",'Raw Data'!$P:$P,"--")
+
SUMIFS('Raw Data'!$S:$S, 'Raw Data'!$AN:$AN,"&lt;=" &amp;DATE(LEFT($AV$3, 4), MONTH("1 " &amp; K$6 &amp; " " &amp; LEFT($AV$3, 4)) + 1, 0 ), 'Raw Data'!$AN:$AN,"&gt;" &amp;DATE(LEFT($AV$3, 4), MONTH("1 " &amp; K$6 &amp; " " &amp; LEFT($AV$3, 4)), 0 ), 'Raw Data'!$H:$H, "Non*", 'Raw Data'!$P:$P,""&amp;'Raw Data'!$B$1,'Raw Data'!$D:$D,"&lt;&gt;*ithdr*",'Raw Data'!$D:$D,"&lt;&gt;*ancel*")</f>
        <v>0</v>
      </c>
      <c r="L10" s="40"/>
      <c r="M10" s="40"/>
      <c r="N10" s="52"/>
      <c r="O10" s="117">
        <f>SUMIFS('Raw Data'!$S:$S, 'Raw Data'!$AN:$AN,"&lt;=" &amp;DATE(LEFT($AV$3, 4), MONTH("1 " &amp; O$6 &amp; " " &amp; LEFT($AV$3, 4)) + 1, 0 ), 'Raw Data'!$AN:$AN,"&gt;" &amp;DATE(LEFT($AV$3, 4), MONTH("1 " &amp; O$6 &amp; " " &amp; LEFT($AV$3, 4)), 0 ), 'Raw Data'!$H:$H, "Non*", 'Raw Data'!$O:$O,""&amp;'Raw Data'!$B$1,'Raw Data'!$D:$D,"&lt;&gt;*ithdr*",'Raw Data'!$D:$D,"&lt;&gt;*ancel*",'Raw Data'!$P:$P,"--")
+
SUMIFS('Raw Data'!$S:$S, 'Raw Data'!$AN:$AN,"&lt;=" &amp;DATE(LEFT($AV$3, 4), MONTH("1 " &amp; O$6 &amp; " " &amp; LEFT($AV$3, 4)) + 1, 0 ), 'Raw Data'!$AN:$AN,"&gt;" &amp;DATE(LEFT($AV$3, 4), MONTH("1 " &amp; O$6 &amp; " " &amp; LEFT($AV$3, 4)), 0 ), 'Raw Data'!$H:$H, "Non*", 'Raw Data'!$P:$P,""&amp;'Raw Data'!$B$1,'Raw Data'!$D:$D,"&lt;&gt;*ithdr*",'Raw Data'!$D:$D,"&lt;&gt;*ancel*")</f>
        <v>0</v>
      </c>
      <c r="P10" s="40"/>
      <c r="Q10" s="40"/>
      <c r="R10" s="52"/>
      <c r="S10" s="117">
        <f>SUMIFS('Raw Data'!$S:$S, 'Raw Data'!$AN:$AN,"&lt;=" &amp;DATE(LEFT($AV$3, 4), MONTH("1 " &amp; S$6 &amp; " " &amp; LEFT($AV$3, 4)) + 1, 0 ), 'Raw Data'!$AN:$AN,"&gt;" &amp;DATE(LEFT($AV$3, 4), MONTH("1 " &amp; S$6 &amp; " " &amp; LEFT($AV$3, 4)), 0 ), 'Raw Data'!$H:$H, "Non*", 'Raw Data'!$O:$O,""&amp;'Raw Data'!$B$1,'Raw Data'!$D:$D,"&lt;&gt;*ithdr*",'Raw Data'!$D:$D,"&lt;&gt;*ancel*",'Raw Data'!$P:$P,"--")
+
SUMIFS('Raw Data'!$S:$S, 'Raw Data'!$AN:$AN,"&lt;=" &amp;DATE(LEFT($AV$3, 4), MONTH("1 " &amp; S$6 &amp; " " &amp; LEFT($AV$3, 4)) + 1, 0 ), 'Raw Data'!$AN:$AN,"&gt;" &amp;DATE(LEFT($AV$3, 4), MONTH("1 " &amp; S$6 &amp; " " &amp; LEFT($AV$3, 4)), 0 ), 'Raw Data'!$H:$H, "Non*", 'Raw Data'!$P:$P,""&amp;'Raw Data'!$B$1,'Raw Data'!$D:$D,"&lt;&gt;*ithdr*",'Raw Data'!$D:$D,"&lt;&gt;*ancel*")</f>
        <v>0</v>
      </c>
      <c r="T10" s="40"/>
      <c r="U10" s="40"/>
      <c r="V10" s="52"/>
      <c r="W10" s="117">
        <f>SUMIFS('Raw Data'!$S:$S, 'Raw Data'!$AN:$AN,"&lt;=" &amp;DATE(LEFT($AV$3, 4), MONTH("1 " &amp; W$6 &amp; " " &amp; LEFT($AV$3, 4)) + 1, 0 ), 'Raw Data'!$AN:$AN,"&gt;" &amp;DATE(LEFT($AV$3, 4), MONTH("1 " &amp; W$6 &amp; " " &amp; LEFT($AV$3, 4)), 0 ), 'Raw Data'!$H:$H, "Non*", 'Raw Data'!$O:$O,""&amp;'Raw Data'!$B$1,'Raw Data'!$D:$D,"&lt;&gt;*ithdr*",'Raw Data'!$D:$D,"&lt;&gt;*ancel*",'Raw Data'!$P:$P,"--")
+
SUMIFS('Raw Data'!$S:$S, 'Raw Data'!$AN:$AN,"&lt;=" &amp;DATE(LEFT($AV$3, 4), MONTH("1 " &amp; W$6 &amp; " " &amp; LEFT($AV$3, 4)) + 1, 0 ), 'Raw Data'!$AN:$AN,"&gt;" &amp;DATE(LEFT($AV$3, 4), MONTH("1 " &amp; W$6 &amp; " " &amp; LEFT($AV$3, 4)), 0 ), 'Raw Data'!$H:$H, "Non*", 'Raw Data'!$P:$P,""&amp;'Raw Data'!$B$1,'Raw Data'!$D:$D,"&lt;&gt;*ithdr*",'Raw Data'!$D:$D,"&lt;&gt;*ancel*")</f>
        <v>0</v>
      </c>
      <c r="X10" s="40"/>
      <c r="Y10" s="40"/>
      <c r="Z10" s="52"/>
      <c r="AA10" s="117">
        <f>SUMIFS('Raw Data'!$S:$S, 'Raw Data'!$AN:$AN,"&lt;=" &amp;DATE(LEFT($AV$3, 4), MONTH("1 " &amp; AA$6 &amp; " " &amp; LEFT($AV$3, 4)) + 1, 0 ), 'Raw Data'!$AN:$AN,"&gt;" &amp;DATE(LEFT($AV$3, 4), MONTH("1 " &amp; AA$6 &amp; " " &amp; LEFT($AV$3, 4)), 0 ), 'Raw Data'!$H:$H, "Non*", 'Raw Data'!$O:$O,""&amp;'Raw Data'!$B$1,'Raw Data'!$D:$D,"&lt;&gt;*ithdr*",'Raw Data'!$D:$D,"&lt;&gt;*ancel*",'Raw Data'!$P:$P,"--")
+
SUMIFS('Raw Data'!$S:$S, 'Raw Data'!$AN:$AN,"&lt;=" &amp;DATE(LEFT($AV$3, 4), MONTH("1 " &amp; AA$6 &amp; " " &amp; LEFT($AV$3, 4)) + 1, 0 ), 'Raw Data'!$AN:$AN,"&gt;" &amp;DATE(LEFT($AV$3, 4), MONTH("1 " &amp; AA$6 &amp; " " &amp; LEFT($AV$3, 4)), 0 ), 'Raw Data'!$H:$H, "Non*", 'Raw Data'!$P:$P,""&amp;'Raw Data'!$B$1,'Raw Data'!$D:$D,"&lt;&gt;*ithdr*",'Raw Data'!$D:$D,"&lt;&gt;*ancel*")</f>
        <v>0</v>
      </c>
      <c r="AB10" s="40"/>
      <c r="AC10" s="40"/>
      <c r="AD10" s="52"/>
      <c r="AE10" s="117">
        <f>SUMIFS('Raw Data'!$S:$S, 'Raw Data'!$AN:$AN,"&lt;=" &amp;DATE(LEFT($AV$3, 4), MONTH("1 " &amp; AE$6 &amp; " " &amp; LEFT($AV$3, 4)) + 1, 0 ), 'Raw Data'!$AN:$AN,"&gt;" &amp;DATE(LEFT($AV$3, 4), MONTH("1 " &amp; AE$6 &amp; " " &amp; LEFT($AV$3, 4)), 0 ), 'Raw Data'!$H:$H, "Non*", 'Raw Data'!$O:$O,""&amp;'Raw Data'!$B$1,'Raw Data'!$D:$D,"&lt;&gt;*ithdr*",'Raw Data'!$D:$D,"&lt;&gt;*ancel*",'Raw Data'!$P:$P,"--")
+
SUMIFS('Raw Data'!$S:$S, 'Raw Data'!$AN:$AN,"&lt;=" &amp;DATE(LEFT($AV$3, 4), MONTH("1 " &amp; AE$6 &amp; " " &amp; LEFT($AV$3, 4)) + 1, 0 ), 'Raw Data'!$AN:$AN,"&gt;" &amp;DATE(LEFT($AV$3, 4), MONTH("1 " &amp; AE$6 &amp; " " &amp; LEFT($AV$3, 4)), 0 ), 'Raw Data'!$H:$H, "Non*", 'Raw Data'!$P:$P,""&amp;'Raw Data'!$B$1,'Raw Data'!$D:$D,"&lt;&gt;*ithdr*",'Raw Data'!$D:$D,"&lt;&gt;*ancel*")</f>
        <v>0</v>
      </c>
      <c r="AF10" s="40"/>
      <c r="AG10" s="40"/>
      <c r="AH10" s="52"/>
      <c r="AI10" s="117">
        <f>SUMIFS('Raw Data'!$S:$S, 'Raw Data'!$AN:$AN,"&lt;=" &amp;DATE(LEFT($AV$3, 4), MONTH("1 " &amp; AI$6 &amp; " " &amp; LEFT($AV$3, 4)) + 1, 0 ), 'Raw Data'!$AN:$AN,"&gt;" &amp;DATE(LEFT($AV$3, 4), MONTH("1 " &amp; AI$6 &amp; " " &amp; LEFT($AV$3, 4)), 0 ), 'Raw Data'!$H:$H, "Non*", 'Raw Data'!$O:$O,""&amp;'Raw Data'!$B$1,'Raw Data'!$D:$D,"&lt;&gt;*ithdr*",'Raw Data'!$D:$D,"&lt;&gt;*ancel*",'Raw Data'!$P:$P,"--")
+
SUMIFS('Raw Data'!$S:$S, 'Raw Data'!$AN:$AN,"&lt;=" &amp;DATE(LEFT($AV$3, 4), MONTH("1 " &amp; AI$6 &amp; " " &amp; LEFT($AV$3, 4)) + 1, 0 ), 'Raw Data'!$AN:$AN,"&gt;" &amp;DATE(LEFT($AV$3, 4), MONTH("1 " &amp; AI$6 &amp; " " &amp; LEFT($AV$3, 4)), 0 ), 'Raw Data'!$H:$H, "Non*", 'Raw Data'!$P:$P,""&amp;'Raw Data'!$B$1,'Raw Data'!$D:$D,"&lt;&gt;*ithdr*",'Raw Data'!$D:$D,"&lt;&gt;*ancel*")</f>
        <v>0</v>
      </c>
      <c r="AJ10" s="40"/>
      <c r="AK10" s="40"/>
      <c r="AL10" s="52"/>
      <c r="AM10" s="117">
        <f>SUMIFS('Raw Data'!$S:$S, 'Raw Data'!$AN:$AN,"&lt;=" &amp;DATE(LEFT($AV$3, 4), MONTH("1 " &amp; AM$6 &amp; " " &amp; LEFT($AV$3, 4)) + 1, 0 ), 'Raw Data'!$AN:$AN,"&gt;" &amp;DATE(LEFT($AV$3, 4), MONTH("1 " &amp; AM$6 &amp; " " &amp; LEFT($AV$3, 4)), 0 ), 'Raw Data'!$H:$H, "Non*", 'Raw Data'!$O:$O,""&amp;'Raw Data'!$B$1,'Raw Data'!$D:$D,"&lt;&gt;*ithdr*",'Raw Data'!$D:$D,"&lt;&gt;*ancel*",'Raw Data'!$P:$P,"--")
+
SUMIFS('Raw Data'!$S:$S, 'Raw Data'!$AN:$AN,"&lt;=" &amp;DATE(LEFT($AV$3, 4), MONTH("1 " &amp; AM$6 &amp; " " &amp; LEFT($AV$3, 4)) + 1, 0 ), 'Raw Data'!$AN:$AN,"&gt;" &amp;DATE(LEFT($AV$3, 4), MONTH("1 " &amp; AM$6 &amp; " " &amp; LEFT($AV$3, 4)), 0 ), 'Raw Data'!$H:$H, "Non*", 'Raw Data'!$P:$P,""&amp;'Raw Data'!$B$1,'Raw Data'!$D:$D,"&lt;&gt;*ithdr*",'Raw Data'!$D:$D,"&lt;&gt;*ancel*")</f>
        <v>0</v>
      </c>
      <c r="AN10" s="40"/>
      <c r="AO10" s="40"/>
      <c r="AP10" s="52"/>
      <c r="AQ10" s="117">
        <f>SUMIFS('Raw Data'!$S:$S, 'Raw Data'!$AN:$AN,"&lt;=" &amp;DATE(LEFT($AV$3, 4), MONTH("1 " &amp; AQ$6 &amp; " " &amp; LEFT($AV$3, 4)) + 1, 0 ), 'Raw Data'!$AN:$AN,"&gt;" &amp;DATE(LEFT($AV$3, 4), MONTH("1 " &amp; AQ$6 &amp; " " &amp; LEFT($AV$3, 4)), 0 ), 'Raw Data'!$H:$H, "Non*", 'Raw Data'!$O:$O,""&amp;'Raw Data'!$B$1,'Raw Data'!$D:$D,"&lt;&gt;*ithdr*",'Raw Data'!$D:$D,"&lt;&gt;*ancel*",'Raw Data'!$P:$P,"--")
+
SUMIFS('Raw Data'!$S:$S, 'Raw Data'!$AN:$AN,"&lt;=" &amp;DATE(LEFT($AV$3, 4), MONTH("1 " &amp; AQ$6 &amp; " " &amp; LEFT($AV$3, 4)) + 1, 0 ), 'Raw Data'!$AN:$AN,"&gt;" &amp;DATE(LEFT($AV$3, 4), MONTH("1 " &amp; AQ$6 &amp; " " &amp; LEFT($AV$3, 4)), 0 ), 'Raw Data'!$H:$H, "Non*", 'Raw Data'!$P:$P,""&amp;'Raw Data'!$B$1,'Raw Data'!$D:$D,"&lt;&gt;*ithdr*",'Raw Data'!$D:$D,"&lt;&gt;*ancel*")</f>
        <v>0</v>
      </c>
      <c r="AR10" s="40"/>
      <c r="AS10" s="40"/>
      <c r="AT10" s="52"/>
      <c r="AU10" s="117">
        <f>SUMIFS('Raw Data'!$S:$S, 'Raw Data'!$AN:$AN,"&lt;=" &amp;DATE(MID($AV$3, 15, 4), MONTH("1 " &amp; AU$6 &amp; " " &amp; MID($AV$3, 15, 4)) + 1, 0 ), 'Raw Data'!$AN:$AN,"&gt;" &amp;DATE(MID($AV$3, 15, 4), MONTH("1 " &amp; AU$6 &amp; " " &amp; MID($AV$3, 15, 4)), 0 ), 'Raw Data'!$H:$H, "Non*", 'Raw Data'!$O:$O,""&amp;'Raw Data'!$B$1,'Raw Data'!$D:$D,"&lt;&gt;*ithdr*",'Raw Data'!$D:$D,"&lt;&gt;*ancel*",'Raw Data'!$P:$P,"--")
+
SUMIFS('Raw Data'!$S:$S, 'Raw Data'!$AN:$AN,"&lt;=" &amp;DATE(MID($AV$3, 15, 4), MONTH("1 " &amp; AU$6 &amp; " " &amp; MID($AV$3, 15, 4)) + 1, 0 ), 'Raw Data'!$AN:$AN,"&gt;" &amp;DATE(MID($AV$3, 15, 4), MONTH("1 " &amp; AU$6 &amp; " " &amp; MID($AV$3, 15, 4)), 0 ), 'Raw Data'!$H:$H, "Non*", 'Raw Data'!$P:$P,""&amp;'Raw Data'!$B$1,'Raw Data'!$D:$D,"&lt;&gt;*ithdr*",'Raw Data'!$D:$D,"&lt;&gt;*ancel*")</f>
        <v>0</v>
      </c>
      <c r="AV10" s="40"/>
      <c r="AW10" s="40"/>
      <c r="AX10" s="52"/>
      <c r="AY10" s="117">
        <f>SUMIFS('Raw Data'!$S:$S, 'Raw Data'!$AN:$AN,"&lt;=" &amp;DATE(MID($AV$3, 15, 4), MONTH("1 " &amp; AY$6 &amp; " " &amp; MID($AV$3, 15, 4)) + 1, 0 ), 'Raw Data'!$AN:$AN,"&gt;" &amp;DATE(MID($AV$3, 15, 4), MONTH("1 " &amp; AY$6 &amp; " " &amp; MID($AV$3, 15, 4)), 0 ), 'Raw Data'!$H:$H, "Non*", 'Raw Data'!$O:$O,""&amp;'Raw Data'!$B$1,'Raw Data'!$D:$D,"&lt;&gt;*ithdr*",'Raw Data'!$D:$D,"&lt;&gt;*ancel*",'Raw Data'!$P:$P,"--")
+
SUMIFS('Raw Data'!$S:$S, 'Raw Data'!$AN:$AN,"&lt;=" &amp;DATE(MID($AV$3, 15, 4), MONTH("1 " &amp; AY$6 &amp; " " &amp; MID($AV$3, 15, 4)) + 1, 0 ), 'Raw Data'!$AN:$AN,"&gt;" &amp;DATE(MID($AV$3, 15, 4), MONTH("1 " &amp; AY$6 &amp; " " &amp; MID($AV$3, 15, 4)), 0 ), 'Raw Data'!$H:$H, "Non*", 'Raw Data'!$P:$P,""&amp;'Raw Data'!$B$1,'Raw Data'!$D:$D,"&lt;&gt;*ithdr*",'Raw Data'!$D:$D,"&lt;&gt;*ancel*")</f>
        <v>0</v>
      </c>
      <c r="AZ10" s="40"/>
      <c r="BA10" s="40"/>
      <c r="BB10" s="52"/>
      <c r="BC10" s="117">
        <f>SUMIFS('Raw Data'!$S:$S, 'Raw Data'!$AN:$AN,"&lt;=" &amp;DATE(MID($AV$3, 15, 4), MONTH("1 " &amp; BC$6 &amp; " " &amp; MID($AV$3, 15, 4)) + 1, 0 ), 'Raw Data'!$AN:$AN,"&gt;" &amp;DATE(MID($AV$3, 15, 4), MONTH("1 " &amp; BC$6 &amp; " " &amp; MID($AV$3, 15, 4)), 0 ), 'Raw Data'!$H:$H, "Non*", 'Raw Data'!$O:$O,""&amp;'Raw Data'!$B$1,'Raw Data'!$D:$D,"&lt;&gt;*ithdr*",'Raw Data'!$D:$D,"&lt;&gt;*ancel*",'Raw Data'!$P:$P,"--")
+
SUMIFS('Raw Data'!$S:$S, 'Raw Data'!$AN:$AN,"&lt;=" &amp;DATE(MID($AV$3, 15, 4), MONTH("1 " &amp; BC$6 &amp; " " &amp; MID($AV$3, 15, 4)) + 1, 0 ), 'Raw Data'!$AN:$AN,"&gt;" &amp;DATE(MID($AV$3, 15, 4), MONTH("1 " &amp; BC$6 &amp; " " &amp; MID($AV$3, 15, 4)), 0 ), 'Raw Data'!$H:$H, "Non*", 'Raw Data'!$P:$P,""&amp;'Raw Data'!$B$1,'Raw Data'!$D:$D,"&lt;&gt;*ithdr*",'Raw Data'!$D:$D,"&lt;&gt;*ancel*")</f>
        <v>0</v>
      </c>
      <c r="BD10" s="40"/>
      <c r="BE10" s="40"/>
      <c r="BF10" s="45"/>
    </row>
    <row r="11" ht="12.75" customHeight="1">
      <c r="A11" s="47" t="s">
        <v>117</v>
      </c>
      <c r="B11" s="40"/>
      <c r="C11" s="40"/>
      <c r="D11" s="40"/>
      <c r="E11" s="40"/>
      <c r="F11" s="40"/>
      <c r="G11" s="40"/>
      <c r="H11" s="40"/>
      <c r="I11" s="40"/>
      <c r="J11" s="52"/>
      <c r="K11" s="117">
        <f>SUMIFS('Raw Data'!$T:$T, 'Raw Data'!$AN:$AN,"&lt;=" &amp;DATE(LEFT($AV$3, 4), MONTH("1 " &amp; K$6 &amp; " " &amp; LEFT($AV$3, 4)) + 1, 0 ), 'Raw Data'!$AN:$AN,"&gt;" &amp;DATE(LEFT($AV$3, 4), MONTH("1 " &amp; K$6 &amp; " " &amp; LEFT($AV$3, 4)), 0 ), 'Raw Data'!$O:$O,""&amp;'Raw Data'!$B$1,'Raw Data'!$D:$D,"&lt;&gt;*ithdr*",'Raw Data'!$D:$D,"&lt;&gt;*ancel*",'Raw Data'!$P:$P,"--")
+
SUMIFS('Raw Data'!$T:$T, 'Raw Data'!$AN:$AN,"&lt;=" &amp;DATE(LEFT($AV$3, 4), MONTH("1 " &amp; K$6 &amp; " " &amp; LEFT($AV$3, 4)) + 1, 0 ), 'Raw Data'!$AN:$AN,"&gt;" &amp;DATE(LEFT($AV$3, 4), MONTH("1 " &amp; K$6 &amp; " " &amp; LEFT($AV$3, 4)), 0 ), 'Raw Data'!$P:$P,""&amp;'Raw Data'!$B$1,'Raw Data'!$D:$D,"&lt;&gt;*ithdr*",'Raw Data'!$D:$D,"&lt;&gt;*ancel*")</f>
        <v>0</v>
      </c>
      <c r="L11" s="40"/>
      <c r="M11" s="40"/>
      <c r="N11" s="52"/>
      <c r="O11" s="117">
        <f>SUMIFS('Raw Data'!$T:$T, 'Raw Data'!$AN:$AN,"&lt;=" &amp;DATE(LEFT($AV$3, 4), MONTH("1 " &amp; O$6 &amp; " " &amp; LEFT($AV$3, 4)) + 1, 0 ), 'Raw Data'!$AN:$AN,"&gt;" &amp;DATE(LEFT($AV$3, 4), MONTH("1 " &amp; O$6 &amp; " " &amp; LEFT($AV$3, 4)), 0 ), 'Raw Data'!$O:$O,""&amp;'Raw Data'!$B$1,'Raw Data'!$D:$D,"&lt;&gt;*ithdr*",'Raw Data'!$D:$D,"&lt;&gt;*ancel*",'Raw Data'!$P:$P,"--")
+
SUMIFS('Raw Data'!$T:$T, 'Raw Data'!$AN:$AN,"&lt;=" &amp;DATE(LEFT($AV$3, 4), MONTH("1 " &amp; O$6 &amp; " " &amp; LEFT($AV$3, 4)) + 1, 0 ), 'Raw Data'!$AN:$AN,"&gt;" &amp;DATE(LEFT($AV$3, 4), MONTH("1 " &amp; O$6 &amp; " " &amp; LEFT($AV$3, 4)), 0 ), 'Raw Data'!$P:$P,""&amp;'Raw Data'!$B$1,'Raw Data'!$D:$D,"&lt;&gt;*ithdr*",'Raw Data'!$D:$D,"&lt;&gt;*ancel*")</f>
        <v>0</v>
      </c>
      <c r="P11" s="40"/>
      <c r="Q11" s="40"/>
      <c r="R11" s="52"/>
      <c r="S11" s="117">
        <f>SUMIFS('Raw Data'!$T:$T, 'Raw Data'!$AN:$AN,"&lt;=" &amp;DATE(LEFT($AV$3, 4), MONTH("1 " &amp; S$6 &amp; " " &amp; LEFT($AV$3, 4)) + 1, 0 ), 'Raw Data'!$AN:$AN,"&gt;" &amp;DATE(LEFT($AV$3, 4), MONTH("1 " &amp; S$6 &amp; " " &amp; LEFT($AV$3, 4)), 0 ), 'Raw Data'!$O:$O,""&amp;'Raw Data'!$B$1,'Raw Data'!$D:$D,"&lt;&gt;*ithdr*",'Raw Data'!$D:$D,"&lt;&gt;*ancel*",'Raw Data'!$P:$P,"--")
+
SUMIFS('Raw Data'!$T:$T, 'Raw Data'!$AN:$AN,"&lt;=" &amp;DATE(LEFT($AV$3, 4), MONTH("1 " &amp; S$6 &amp; " " &amp; LEFT($AV$3, 4)) + 1, 0 ), 'Raw Data'!$AN:$AN,"&gt;" &amp;DATE(LEFT($AV$3, 4), MONTH("1 " &amp; S$6 &amp; " " &amp; LEFT($AV$3, 4)), 0 ), 'Raw Data'!$P:$P,""&amp;'Raw Data'!$B$1,'Raw Data'!$D:$D,"&lt;&gt;*ithdr*",'Raw Data'!$D:$D,"&lt;&gt;*ancel*")</f>
        <v>0</v>
      </c>
      <c r="T11" s="40"/>
      <c r="U11" s="40"/>
      <c r="V11" s="52"/>
      <c r="W11" s="117">
        <f>SUMIFS('Raw Data'!$T:$T, 'Raw Data'!$AN:$AN,"&lt;=" &amp;DATE(LEFT($AV$3, 4), MONTH("1 " &amp; W$6 &amp; " " &amp; LEFT($AV$3, 4)) + 1, 0 ), 'Raw Data'!$AN:$AN,"&gt;" &amp;DATE(LEFT($AV$3, 4), MONTH("1 " &amp; W$6 &amp; " " &amp; LEFT($AV$3, 4)), 0 ), 'Raw Data'!$O:$O,""&amp;'Raw Data'!$B$1,'Raw Data'!$D:$D,"&lt;&gt;*ithdr*",'Raw Data'!$D:$D,"&lt;&gt;*ancel*",'Raw Data'!$P:$P,"--")
+
SUMIFS('Raw Data'!$T:$T, 'Raw Data'!$AN:$AN,"&lt;=" &amp;DATE(LEFT($AV$3, 4), MONTH("1 " &amp; W$6 &amp; " " &amp; LEFT($AV$3, 4)) + 1, 0 ), 'Raw Data'!$AN:$AN,"&gt;" &amp;DATE(LEFT($AV$3, 4), MONTH("1 " &amp; W$6 &amp; " " &amp; LEFT($AV$3, 4)), 0 ), 'Raw Data'!$P:$P,""&amp;'Raw Data'!$B$1,'Raw Data'!$D:$D,"&lt;&gt;*ithdr*",'Raw Data'!$D:$D,"&lt;&gt;*ancel*")</f>
        <v>0</v>
      </c>
      <c r="X11" s="40"/>
      <c r="Y11" s="40"/>
      <c r="Z11" s="52"/>
      <c r="AA11" s="117">
        <f>SUMIFS('Raw Data'!$T:$T, 'Raw Data'!$AN:$AN,"&lt;=" &amp;DATE(LEFT($AV$3, 4), MONTH("1 " &amp; AA$6 &amp; " " &amp; LEFT($AV$3, 4)) + 1, 0 ), 'Raw Data'!$AN:$AN,"&gt;" &amp;DATE(LEFT($AV$3, 4), MONTH("1 " &amp; AA$6 &amp; " " &amp; LEFT($AV$3, 4)), 0 ), 'Raw Data'!$O:$O,""&amp;'Raw Data'!$B$1,'Raw Data'!$D:$D,"&lt;&gt;*ithdr*",'Raw Data'!$D:$D,"&lt;&gt;*ancel*",'Raw Data'!$P:$P,"--")
+
SUMIFS('Raw Data'!$T:$T, 'Raw Data'!$AN:$AN,"&lt;=" &amp;DATE(LEFT($AV$3, 4), MONTH("1 " &amp; AA$6 &amp; " " &amp; LEFT($AV$3, 4)) + 1, 0 ), 'Raw Data'!$AN:$AN,"&gt;" &amp;DATE(LEFT($AV$3, 4), MONTH("1 " &amp; AA$6 &amp; " " &amp; LEFT($AV$3, 4)), 0 ), 'Raw Data'!$P:$P,""&amp;'Raw Data'!$B$1,'Raw Data'!$D:$D,"&lt;&gt;*ithdr*",'Raw Data'!$D:$D,"&lt;&gt;*ancel*")</f>
        <v>0</v>
      </c>
      <c r="AB11" s="40"/>
      <c r="AC11" s="40"/>
      <c r="AD11" s="52"/>
      <c r="AE11" s="117">
        <f>SUMIFS('Raw Data'!$T:$T, 'Raw Data'!$AN:$AN,"&lt;=" &amp;DATE(LEFT($AV$3, 4), MONTH("1 " &amp; AE$6 &amp; " " &amp; LEFT($AV$3, 4)) + 1, 0 ), 'Raw Data'!$AN:$AN,"&gt;" &amp;DATE(LEFT($AV$3, 4), MONTH("1 " &amp; AE$6 &amp; " " &amp; LEFT($AV$3, 4)), 0 ), 'Raw Data'!$O:$O,""&amp;'Raw Data'!$B$1,'Raw Data'!$D:$D,"&lt;&gt;*ithdr*",'Raw Data'!$D:$D,"&lt;&gt;*ancel*",'Raw Data'!$P:$P,"--")
+
SUMIFS('Raw Data'!$T:$T, 'Raw Data'!$AN:$AN,"&lt;=" &amp;DATE(LEFT($AV$3, 4), MONTH("1 " &amp; AE$6 &amp; " " &amp; LEFT($AV$3, 4)) + 1, 0 ), 'Raw Data'!$AN:$AN,"&gt;" &amp;DATE(LEFT($AV$3, 4), MONTH("1 " &amp; AE$6 &amp; " " &amp; LEFT($AV$3, 4)), 0 ), 'Raw Data'!$P:$P,""&amp;'Raw Data'!$B$1,'Raw Data'!$D:$D,"&lt;&gt;*ithdr*",'Raw Data'!$D:$D,"&lt;&gt;*ancel*")</f>
        <v>0</v>
      </c>
      <c r="AF11" s="40"/>
      <c r="AG11" s="40"/>
      <c r="AH11" s="52"/>
      <c r="AI11" s="117">
        <f>SUMIFS('Raw Data'!$T:$T, 'Raw Data'!$AN:$AN,"&lt;=" &amp;DATE(LEFT($AV$3, 4), MONTH("1 " &amp; AI$6 &amp; " " &amp; LEFT($AV$3, 4)) + 1, 0 ), 'Raw Data'!$AN:$AN,"&gt;" &amp;DATE(LEFT($AV$3, 4), MONTH("1 " &amp; AI$6 &amp; " " &amp; LEFT($AV$3, 4)), 0 ), 'Raw Data'!$O:$O,""&amp;'Raw Data'!$B$1,'Raw Data'!$D:$D,"&lt;&gt;*ithdr*",'Raw Data'!$D:$D,"&lt;&gt;*ancel*",'Raw Data'!$P:$P,"--")
+
SUMIFS('Raw Data'!$T:$T, 'Raw Data'!$AN:$AN,"&lt;=" &amp;DATE(LEFT($AV$3, 4), MONTH("1 " &amp; AI$6 &amp; " " &amp; LEFT($AV$3, 4)) + 1, 0 ), 'Raw Data'!$AN:$AN,"&gt;" &amp;DATE(LEFT($AV$3, 4), MONTH("1 " &amp; AI$6 &amp; " " &amp; LEFT($AV$3, 4)), 0 ), 'Raw Data'!$P:$P,""&amp;'Raw Data'!$B$1,'Raw Data'!$D:$D,"&lt;&gt;*ithdr*",'Raw Data'!$D:$D,"&lt;&gt;*ancel*")</f>
        <v>0</v>
      </c>
      <c r="AJ11" s="40"/>
      <c r="AK11" s="40"/>
      <c r="AL11" s="52"/>
      <c r="AM11" s="117">
        <f>SUMIFS('Raw Data'!$T:$T, 'Raw Data'!$AN:$AN,"&lt;=" &amp;DATE(LEFT($AV$3, 4), MONTH("1 " &amp; AM$6 &amp; " " &amp; LEFT($AV$3, 4)) + 1, 0 ), 'Raw Data'!$AN:$AN,"&gt;" &amp;DATE(LEFT($AV$3, 4), MONTH("1 " &amp; AM$6 &amp; " " &amp; LEFT($AV$3, 4)), 0 ), 'Raw Data'!$O:$O,""&amp;'Raw Data'!$B$1,'Raw Data'!$D:$D,"&lt;&gt;*ithdr*",'Raw Data'!$D:$D,"&lt;&gt;*ancel*",'Raw Data'!$P:$P,"--")
+
SUMIFS('Raw Data'!$T:$T, 'Raw Data'!$AN:$AN,"&lt;=" &amp;DATE(LEFT($AV$3, 4), MONTH("1 " &amp; AM$6 &amp; " " &amp; LEFT($AV$3, 4)) + 1, 0 ), 'Raw Data'!$AN:$AN,"&gt;" &amp;DATE(LEFT($AV$3, 4), MONTH("1 " &amp; AM$6 &amp; " " &amp; LEFT($AV$3, 4)), 0 ), 'Raw Data'!$P:$P,""&amp;'Raw Data'!$B$1,'Raw Data'!$D:$D,"&lt;&gt;*ithdr*",'Raw Data'!$D:$D,"&lt;&gt;*ancel*")</f>
        <v>0</v>
      </c>
      <c r="AN11" s="40"/>
      <c r="AO11" s="40"/>
      <c r="AP11" s="52"/>
      <c r="AQ11" s="117">
        <f>SUMIFS('Raw Data'!$T:$T, 'Raw Data'!$AN:$AN,"&lt;=" &amp;DATE(LEFT($AV$3, 4), MONTH("1 " &amp; AQ$6 &amp; " " &amp; LEFT($AV$3, 4)) + 1, 0 ), 'Raw Data'!$AN:$AN,"&gt;" &amp;DATE(LEFT($AV$3, 4), MONTH("1 " &amp; AQ$6 &amp; " " &amp; LEFT($AV$3, 4)), 0 ), 'Raw Data'!$O:$O,""&amp;'Raw Data'!$B$1,'Raw Data'!$D:$D,"&lt;&gt;*ithdr*",'Raw Data'!$D:$D,"&lt;&gt;*ancel*",'Raw Data'!$P:$P,"--")
+
SUMIFS('Raw Data'!$T:$T, 'Raw Data'!$AN:$AN,"&lt;=" &amp;DATE(LEFT($AV$3, 4), MONTH("1 " &amp; AQ$6 &amp; " " &amp; LEFT($AV$3, 4)) + 1, 0 ), 'Raw Data'!$AN:$AN,"&gt;" &amp;DATE(LEFT($AV$3, 4), MONTH("1 " &amp; AQ$6 &amp; " " &amp; LEFT($AV$3, 4)), 0 ), 'Raw Data'!$P:$P,""&amp;'Raw Data'!$B$1,'Raw Data'!$D:$D,"&lt;&gt;*ithdr*",'Raw Data'!$D:$D,"&lt;&gt;*ancel*")</f>
        <v>0</v>
      </c>
      <c r="AR11" s="40"/>
      <c r="AS11" s="40"/>
      <c r="AT11" s="52"/>
      <c r="AU11" s="117">
        <f>SUMIFS('Raw Data'!$T:$T, 'Raw Data'!$AN:$AN,"&lt;=" &amp;DATE(MID($AV$3, 15, 4), MONTH("1 " &amp; AU$6 &amp; " " &amp; MID($AV$3, 15, 4)) + 1, 0 ), 'Raw Data'!$AN:$AN,"&gt;" &amp;DATE(MID($AV$3, 15, 4), MONTH("1 " &amp; AU$6 &amp; " " &amp; MID($AV$3, 15, 4)), 0 ), 'Raw Data'!$O:$O,""&amp;'Raw Data'!$B$1,'Raw Data'!$D:$D,"&lt;&gt;*ithdr*",'Raw Data'!$D:$D,"&lt;&gt;*ancel*",'Raw Data'!$P:$P,"--")
+
SUMIFS('Raw Data'!$T:$T, 'Raw Data'!$AN:$AN,"&lt;=" &amp;DATE(MID($AV$3, 15, 4), MONTH("1 " &amp; AU$6 &amp; " " &amp; MID($AV$3, 15, 4)) + 1, 0 ), 'Raw Data'!$AN:$AN,"&gt;" &amp;DATE(MID($AV$3, 15, 4), MONTH("1 " &amp; AU$6 &amp; " " &amp; MID($AV$3, 15, 4)), 0 ), 'Raw Data'!$P:$P,""&amp;'Raw Data'!$B$1,'Raw Data'!$D:$D,"&lt;&gt;*ithdr*",'Raw Data'!$D:$D,"&lt;&gt;*ancel*")</f>
        <v>0</v>
      </c>
      <c r="AV11" s="40"/>
      <c r="AW11" s="40"/>
      <c r="AX11" s="52"/>
      <c r="AY11" s="117">
        <f>SUMIFS('Raw Data'!$T:$T, 'Raw Data'!$AN:$AN,"&lt;=" &amp;DATE(MID($AV$3, 15, 4), MONTH("1 " &amp; AY$6 &amp; " " &amp; MID($AV$3, 15, 4)) + 1, 0 ), 'Raw Data'!$AN:$AN,"&gt;" &amp;DATE(MID($AV$3, 15, 4), MONTH("1 " &amp; AY$6 &amp; " " &amp; MID($AV$3, 15, 4)), 0 ), 'Raw Data'!$O:$O,""&amp;'Raw Data'!$B$1,'Raw Data'!$D:$D,"&lt;&gt;*ithdr*",'Raw Data'!$D:$D,"&lt;&gt;*ancel*",'Raw Data'!$P:$P,"--")
+
SUMIFS('Raw Data'!$T:$T, 'Raw Data'!$AN:$AN,"&lt;=" &amp;DATE(MID($AV$3, 15, 4), MONTH("1 " &amp; AY$6 &amp; " " &amp; MID($AV$3, 15, 4)) + 1, 0 ), 'Raw Data'!$AN:$AN,"&gt;" &amp;DATE(MID($AV$3, 15, 4), MONTH("1 " &amp; AY$6 &amp; " " &amp; MID($AV$3, 15, 4)), 0 ), 'Raw Data'!$P:$P,""&amp;'Raw Data'!$B$1,'Raw Data'!$D:$D,"&lt;&gt;*ithdr*",'Raw Data'!$D:$D,"&lt;&gt;*ancel*")</f>
        <v>0</v>
      </c>
      <c r="AZ11" s="40"/>
      <c r="BA11" s="40"/>
      <c r="BB11" s="52"/>
      <c r="BC11" s="117">
        <f>SUMIFS('Raw Data'!$T:$T, 'Raw Data'!$AN:$AN,"&lt;=" &amp;DATE(MID($AV$3, 15, 4), MONTH("1 " &amp; BC$6 &amp; " " &amp; MID($AV$3, 15, 4)) + 1, 0 ), 'Raw Data'!$AN:$AN,"&gt;" &amp;DATE(MID($AV$3, 15, 4), MONTH("1 " &amp; BC$6 &amp; " " &amp; MID($AV$3, 15, 4)), 0 ), 'Raw Data'!$O:$O,""&amp;'Raw Data'!$B$1,'Raw Data'!$D:$D,"&lt;&gt;*ithdr*",'Raw Data'!$D:$D,"&lt;&gt;*ancel*",'Raw Data'!$P:$P,"--")
+
SUMIFS('Raw Data'!$T:$T, 'Raw Data'!$AN:$AN,"&lt;=" &amp;DATE(MID($AV$3, 15, 4), MONTH("1 " &amp; BC$6 &amp; " " &amp; MID($AV$3, 15, 4)) + 1, 0 ), 'Raw Data'!$AN:$AN,"&gt;" &amp;DATE(MID($AV$3, 15, 4), MONTH("1 " &amp; BC$6 &amp; " " &amp; MID($AV$3, 15, 4)), 0 ), 'Raw Data'!$P:$P,""&amp;'Raw Data'!$B$1,'Raw Data'!$D:$D,"&lt;&gt;*ithdr*",'Raw Data'!$D:$D,"&lt;&gt;*ancel*")</f>
        <v>0</v>
      </c>
      <c r="BD11" s="40"/>
      <c r="BE11" s="40"/>
      <c r="BF11" s="45"/>
    </row>
    <row r="12" ht="12.75" customHeight="1">
      <c r="A12" s="119" t="s">
        <v>119</v>
      </c>
      <c r="B12" s="40"/>
      <c r="C12" s="40"/>
      <c r="D12" s="40"/>
      <c r="E12" s="40"/>
      <c r="F12" s="40"/>
      <c r="G12" s="40"/>
      <c r="H12" s="40"/>
      <c r="I12" s="40"/>
      <c r="J12" s="52"/>
      <c r="K12" s="117">
        <f>SUMIFS('Raw Data'!$T:$T, 'Raw Data'!$AN:$AN,"&lt;=" &amp;DATE(LEFT($AV$3, 4), MONTH("1 " &amp; K$6 &amp; " " &amp; LEFT($AV$3, 4)) + 1, 0 ), 'Raw Data'!$AN:$AN,"&gt;" &amp;DATE(LEFT($AV$3, 4), MONTH("1 " &amp; K$6 &amp; " " &amp; LEFT($AV$3, 4)), 0 ), 'Raw Data'!$H:$H, "Ear*", 'Raw Data'!$O:$O,""&amp;'Raw Data'!$B$1,'Raw Data'!$D:$D,"&lt;&gt;*ithdr*",'Raw Data'!$D:$D,"&lt;&gt;*ancel*",'Raw Data'!$P:$P,"--")
+
SUMIFS('Raw Data'!$T:$T, 'Raw Data'!$AN:$AN,"&lt;=" &amp;DATE(LEFT($AV$3, 4), MONTH("1 " &amp; K$6 &amp; " " &amp; LEFT($AV$3, 4)) + 1, 0 ), 'Raw Data'!$AN:$AN,"&gt;" &amp;DATE(LEFT($AV$3, 4), MONTH("1 " &amp; K$6 &amp; " " &amp; LEFT($AV$3, 4)), 0 ), 'Raw Data'!$H:$H, "Ear*", 'Raw Data'!$P:$P,""&amp;'Raw Data'!$B$1,'Raw Data'!$D:$D,"&lt;&gt;*ithdr*",'Raw Data'!$D:$D,"&lt;&gt;*ancel*")</f>
        <v>0</v>
      </c>
      <c r="L12" s="40"/>
      <c r="M12" s="40"/>
      <c r="N12" s="52"/>
      <c r="O12" s="117">
        <f>SUMIFS('Raw Data'!$T:$T, 'Raw Data'!$AN:$AN,"&lt;=" &amp;DATE(LEFT($AV$3, 4), MONTH("1 " &amp; O$6 &amp; " " &amp; LEFT($AV$3, 4)) + 1, 0 ), 'Raw Data'!$AN:$AN,"&gt;" &amp;DATE(LEFT($AV$3, 4), MONTH("1 " &amp; O$6 &amp; " " &amp; LEFT($AV$3, 4)), 0 ), 'Raw Data'!$H:$H, "Ear*", 'Raw Data'!$O:$O,""&amp;'Raw Data'!$B$1,'Raw Data'!$D:$D,"&lt;&gt;*ithdr*",'Raw Data'!$D:$D,"&lt;&gt;*ancel*",'Raw Data'!$P:$P,"--")
+
SUMIFS('Raw Data'!$T:$T, 'Raw Data'!$AN:$AN,"&lt;=" &amp;DATE(LEFT($AV$3, 4), MONTH("1 " &amp; O$6 &amp; " " &amp; LEFT($AV$3, 4)) + 1, 0 ), 'Raw Data'!$AN:$AN,"&gt;" &amp;DATE(LEFT($AV$3, 4), MONTH("1 " &amp; O$6 &amp; " " &amp; LEFT($AV$3, 4)), 0 ), 'Raw Data'!$H:$H, "Ear*", 'Raw Data'!$P:$P,""&amp;'Raw Data'!$B$1,'Raw Data'!$D:$D,"&lt;&gt;*ithdr*",'Raw Data'!$D:$D,"&lt;&gt;*ancel*")</f>
        <v>0</v>
      </c>
      <c r="P12" s="40"/>
      <c r="Q12" s="40"/>
      <c r="R12" s="52"/>
      <c r="S12" s="117">
        <f>SUMIFS('Raw Data'!$T:$T, 'Raw Data'!$AN:$AN,"&lt;=" &amp;DATE(LEFT($AV$3, 4), MONTH("1 " &amp; S$6 &amp; " " &amp; LEFT($AV$3, 4)) + 1, 0 ), 'Raw Data'!$AN:$AN,"&gt;" &amp;DATE(LEFT($AV$3, 4), MONTH("1 " &amp; S$6 &amp; " " &amp; LEFT($AV$3, 4)), 0 ), 'Raw Data'!$H:$H, "Ear*", 'Raw Data'!$O:$O,""&amp;'Raw Data'!$B$1,'Raw Data'!$D:$D,"&lt;&gt;*ithdr*",'Raw Data'!$D:$D,"&lt;&gt;*ancel*",'Raw Data'!$P:$P,"--")
+
SUMIFS('Raw Data'!$T:$T, 'Raw Data'!$AN:$AN,"&lt;=" &amp;DATE(LEFT($AV$3, 4), MONTH("1 " &amp; S$6 &amp; " " &amp; LEFT($AV$3, 4)) + 1, 0 ), 'Raw Data'!$AN:$AN,"&gt;" &amp;DATE(LEFT($AV$3, 4), MONTH("1 " &amp; S$6 &amp; " " &amp; LEFT($AV$3, 4)), 0 ), 'Raw Data'!$H:$H, "Ear*", 'Raw Data'!$P:$P,""&amp;'Raw Data'!$B$1,'Raw Data'!$D:$D,"&lt;&gt;*ithdr*",'Raw Data'!$D:$D,"&lt;&gt;*ancel*")</f>
        <v>0</v>
      </c>
      <c r="T12" s="40"/>
      <c r="U12" s="40"/>
      <c r="V12" s="52"/>
      <c r="W12" s="117">
        <f>SUMIFS('Raw Data'!$T:$T, 'Raw Data'!$AN:$AN,"&lt;=" &amp;DATE(LEFT($AV$3, 4), MONTH("1 " &amp; W$6 &amp; " " &amp; LEFT($AV$3, 4)) + 1, 0 ), 'Raw Data'!$AN:$AN,"&gt;" &amp;DATE(LEFT($AV$3, 4), MONTH("1 " &amp; W$6 &amp; " " &amp; LEFT($AV$3, 4)), 0 ), 'Raw Data'!$H:$H, "Ear*", 'Raw Data'!$O:$O,""&amp;'Raw Data'!$B$1,'Raw Data'!$D:$D,"&lt;&gt;*ithdr*",'Raw Data'!$D:$D,"&lt;&gt;*ancel*",'Raw Data'!$P:$P,"--")
+
SUMIFS('Raw Data'!$T:$T, 'Raw Data'!$AN:$AN,"&lt;=" &amp;DATE(LEFT($AV$3, 4), MONTH("1 " &amp; W$6 &amp; " " &amp; LEFT($AV$3, 4)) + 1, 0 ), 'Raw Data'!$AN:$AN,"&gt;" &amp;DATE(LEFT($AV$3, 4), MONTH("1 " &amp; W$6 &amp; " " &amp; LEFT($AV$3, 4)), 0 ), 'Raw Data'!$H:$H, "Ear*", 'Raw Data'!$P:$P,""&amp;'Raw Data'!$B$1,'Raw Data'!$D:$D,"&lt;&gt;*ithdr*",'Raw Data'!$D:$D,"&lt;&gt;*ancel*")</f>
        <v>0</v>
      </c>
      <c r="X12" s="40"/>
      <c r="Y12" s="40"/>
      <c r="Z12" s="52"/>
      <c r="AA12" s="117">
        <f>SUMIFS('Raw Data'!$T:$T, 'Raw Data'!$AN:$AN,"&lt;=" &amp;DATE(LEFT($AV$3, 4), MONTH("1 " &amp; AA$6 &amp; " " &amp; LEFT($AV$3, 4)) + 1, 0 ), 'Raw Data'!$AN:$AN,"&gt;" &amp;DATE(LEFT($AV$3, 4), MONTH("1 " &amp; AA$6 &amp; " " &amp; LEFT($AV$3, 4)), 0 ), 'Raw Data'!$H:$H, "Ear*", 'Raw Data'!$O:$O,""&amp;'Raw Data'!$B$1,'Raw Data'!$D:$D,"&lt;&gt;*ithdr*",'Raw Data'!$D:$D,"&lt;&gt;*ancel*",'Raw Data'!$P:$P,"--")
+
SUMIFS('Raw Data'!$T:$T, 'Raw Data'!$AN:$AN,"&lt;=" &amp;DATE(LEFT($AV$3, 4), MONTH("1 " &amp; AA$6 &amp; " " &amp; LEFT($AV$3, 4)) + 1, 0 ), 'Raw Data'!$AN:$AN,"&gt;" &amp;DATE(LEFT($AV$3, 4), MONTH("1 " &amp; AA$6 &amp; " " &amp; LEFT($AV$3, 4)), 0 ), 'Raw Data'!$H:$H, "Ear*", 'Raw Data'!$P:$P,""&amp;'Raw Data'!$B$1,'Raw Data'!$D:$D,"&lt;&gt;*ithdr*",'Raw Data'!$D:$D,"&lt;&gt;*ancel*")</f>
        <v>0</v>
      </c>
      <c r="AB12" s="40"/>
      <c r="AC12" s="40"/>
      <c r="AD12" s="52"/>
      <c r="AE12" s="117">
        <f>SUMIFS('Raw Data'!$T:$T, 'Raw Data'!$AN:$AN,"&lt;=" &amp;DATE(LEFT($AV$3, 4), MONTH("1 " &amp; AE$6 &amp; " " &amp; LEFT($AV$3, 4)) + 1, 0 ), 'Raw Data'!$AN:$AN,"&gt;" &amp;DATE(LEFT($AV$3, 4), MONTH("1 " &amp; AE$6 &amp; " " &amp; LEFT($AV$3, 4)), 0 ), 'Raw Data'!$H:$H, "Ear*", 'Raw Data'!$O:$O,""&amp;'Raw Data'!$B$1,'Raw Data'!$D:$D,"&lt;&gt;*ithdr*",'Raw Data'!$D:$D,"&lt;&gt;*ancel*",'Raw Data'!$P:$P,"--")
+
SUMIFS('Raw Data'!$T:$T, 'Raw Data'!$AN:$AN,"&lt;=" &amp;DATE(LEFT($AV$3, 4), MONTH("1 " &amp; AE$6 &amp; " " &amp; LEFT($AV$3, 4)) + 1, 0 ), 'Raw Data'!$AN:$AN,"&gt;" &amp;DATE(LEFT($AV$3, 4), MONTH("1 " &amp; AE$6 &amp; " " &amp; LEFT($AV$3, 4)), 0 ), 'Raw Data'!$H:$H, "Ear*", 'Raw Data'!$P:$P,""&amp;'Raw Data'!$B$1,'Raw Data'!$D:$D,"&lt;&gt;*ithdr*",'Raw Data'!$D:$D,"&lt;&gt;*ancel*")</f>
        <v>0</v>
      </c>
      <c r="AF12" s="40"/>
      <c r="AG12" s="40"/>
      <c r="AH12" s="52"/>
      <c r="AI12" s="117">
        <f>SUMIFS('Raw Data'!$T:$T, 'Raw Data'!$AN:$AN,"&lt;=" &amp;DATE(LEFT($AV$3, 4), MONTH("1 " &amp; AI$6 &amp; " " &amp; LEFT($AV$3, 4)) + 1, 0 ), 'Raw Data'!$AN:$AN,"&gt;" &amp;DATE(LEFT($AV$3, 4), MONTH("1 " &amp; AI$6 &amp; " " &amp; LEFT($AV$3, 4)), 0 ), 'Raw Data'!$H:$H, "Ear*", 'Raw Data'!$O:$O,""&amp;'Raw Data'!$B$1,'Raw Data'!$D:$D,"&lt;&gt;*ithdr*",'Raw Data'!$D:$D,"&lt;&gt;*ancel*",'Raw Data'!$P:$P,"--")
+
SUMIFS('Raw Data'!$T:$T, 'Raw Data'!$AN:$AN,"&lt;=" &amp;DATE(LEFT($AV$3, 4), MONTH("1 " &amp; AI$6 &amp; " " &amp; LEFT($AV$3, 4)) + 1, 0 ), 'Raw Data'!$AN:$AN,"&gt;" &amp;DATE(LEFT($AV$3, 4), MONTH("1 " &amp; AI$6 &amp; " " &amp; LEFT($AV$3, 4)), 0 ), 'Raw Data'!$H:$H, "Ear*", 'Raw Data'!$P:$P,""&amp;'Raw Data'!$B$1,'Raw Data'!$D:$D,"&lt;&gt;*ithdr*",'Raw Data'!$D:$D,"&lt;&gt;*ancel*")</f>
        <v>0</v>
      </c>
      <c r="AJ12" s="40"/>
      <c r="AK12" s="40"/>
      <c r="AL12" s="52"/>
      <c r="AM12" s="117">
        <f>SUMIFS('Raw Data'!$T:$T, 'Raw Data'!$AN:$AN,"&lt;=" &amp;DATE(LEFT($AV$3, 4), MONTH("1 " &amp; AM$6 &amp; " " &amp; LEFT($AV$3, 4)) + 1, 0 ), 'Raw Data'!$AN:$AN,"&gt;" &amp;DATE(LEFT($AV$3, 4), MONTH("1 " &amp; AM$6 &amp; " " &amp; LEFT($AV$3, 4)), 0 ), 'Raw Data'!$H:$H, "Ear*", 'Raw Data'!$O:$O,""&amp;'Raw Data'!$B$1,'Raw Data'!$D:$D,"&lt;&gt;*ithdr*",'Raw Data'!$D:$D,"&lt;&gt;*ancel*",'Raw Data'!$P:$P,"--")
+
SUMIFS('Raw Data'!$T:$T, 'Raw Data'!$AN:$AN,"&lt;=" &amp;DATE(LEFT($AV$3, 4), MONTH("1 " &amp; AM$6 &amp; " " &amp; LEFT($AV$3, 4)) + 1, 0 ), 'Raw Data'!$AN:$AN,"&gt;" &amp;DATE(LEFT($AV$3, 4), MONTH("1 " &amp; AM$6 &amp; " " &amp; LEFT($AV$3, 4)), 0 ), 'Raw Data'!$H:$H, "Ear*", 'Raw Data'!$P:$P,""&amp;'Raw Data'!$B$1,'Raw Data'!$D:$D,"&lt;&gt;*ithdr*",'Raw Data'!$D:$D,"&lt;&gt;*ancel*")</f>
        <v>0</v>
      </c>
      <c r="AN12" s="40"/>
      <c r="AO12" s="40"/>
      <c r="AP12" s="52"/>
      <c r="AQ12" s="117">
        <f>SUMIFS('Raw Data'!$T:$T, 'Raw Data'!$AN:$AN,"&lt;=" &amp;DATE(LEFT($AV$3, 4), MONTH("1 " &amp; AQ$6 &amp; " " &amp; LEFT($AV$3, 4)) + 1, 0 ), 'Raw Data'!$AN:$AN,"&gt;" &amp;DATE(LEFT($AV$3, 4), MONTH("1 " &amp; AQ$6 &amp; " " &amp; LEFT($AV$3, 4)), 0 ), 'Raw Data'!$H:$H, "Ear*", 'Raw Data'!$O:$O,""&amp;'Raw Data'!$B$1,'Raw Data'!$D:$D,"&lt;&gt;*ithdr*",'Raw Data'!$D:$D,"&lt;&gt;*ancel*",'Raw Data'!$P:$P,"--")
+
SUMIFS('Raw Data'!$T:$T, 'Raw Data'!$AN:$AN,"&lt;=" &amp;DATE(LEFT($AV$3, 4), MONTH("1 " &amp; AQ$6 &amp; " " &amp; LEFT($AV$3, 4)) + 1, 0 ), 'Raw Data'!$AN:$AN,"&gt;" &amp;DATE(LEFT($AV$3, 4), MONTH("1 " &amp; AQ$6 &amp; " " &amp; LEFT($AV$3, 4)), 0 ), 'Raw Data'!$H:$H, "Ear*", 'Raw Data'!$P:$P,""&amp;'Raw Data'!$B$1,'Raw Data'!$D:$D,"&lt;&gt;*ithdr*",'Raw Data'!$D:$D,"&lt;&gt;*ancel*")</f>
        <v>0</v>
      </c>
      <c r="AR12" s="40"/>
      <c r="AS12" s="40"/>
      <c r="AT12" s="52"/>
      <c r="AU12" s="117">
        <f>SUMIFS('Raw Data'!$T:$T, 'Raw Data'!$AN:$AN,"&lt;=" &amp;DATE(MID($AV$3, 15, 4), MONTH("1 " &amp; AU$6 &amp; " " &amp; MID($AV$3, 15, 4)) + 1, 0 ), 'Raw Data'!$AN:$AN,"&gt;" &amp;DATE(MID($AV$3, 15, 4), MONTH("1 " &amp; AU$6 &amp; " " &amp; MID($AV$3, 15, 4)), 0 ), 'Raw Data'!$H:$H, "Ear*", 'Raw Data'!$O:$O,""&amp;'Raw Data'!$B$1,'Raw Data'!$D:$D,"&lt;&gt;*ithdr*",'Raw Data'!$D:$D,"&lt;&gt;*ancel*",'Raw Data'!$P:$P,"--")
+
SUMIFS('Raw Data'!$T:$T, 'Raw Data'!$AN:$AN,"&lt;=" &amp;DATE(MID($AV$3, 15, 4), MONTH("1 " &amp; AU$6 &amp; " " &amp; MID($AV$3, 15, 4)) + 1, 0 ), 'Raw Data'!$AN:$AN,"&gt;" &amp;DATE(MID($AV$3, 15, 4), MONTH("1 " &amp; AU$6 &amp; " " &amp; MID($AV$3, 15, 4)), 0 ), 'Raw Data'!$H:$H, "Ear*", 'Raw Data'!$P:$P,""&amp;'Raw Data'!$B$1,'Raw Data'!$D:$D,"&lt;&gt;*ithdr*",'Raw Data'!$D:$D,"&lt;&gt;*ancel*")</f>
        <v>0</v>
      </c>
      <c r="AV12" s="40"/>
      <c r="AW12" s="40"/>
      <c r="AX12" s="52"/>
      <c r="AY12" s="117">
        <f>SUMIFS('Raw Data'!$T:$T, 'Raw Data'!$AN:$AN,"&lt;=" &amp;DATE(MID($AV$3, 15, 4), MONTH("1 " &amp; AY$6 &amp; " " &amp; MID($AV$3, 15, 4)) + 1, 0 ), 'Raw Data'!$AN:$AN,"&gt;" &amp;DATE(MID($AV$3, 15, 4), MONTH("1 " &amp; AY$6 &amp; " " &amp; MID($AV$3, 15, 4)), 0 ), 'Raw Data'!$H:$H, "Ear*", 'Raw Data'!$O:$O,""&amp;'Raw Data'!$B$1,'Raw Data'!$D:$D,"&lt;&gt;*ithdr*",'Raw Data'!$D:$D,"&lt;&gt;*ancel*",'Raw Data'!$P:$P,"--")
+
SUMIFS('Raw Data'!$T:$T, 'Raw Data'!$AN:$AN,"&lt;=" &amp;DATE(MID($AV$3, 15, 4), MONTH("1 " &amp; AY$6 &amp; " " &amp; MID($AV$3, 15, 4)) + 1, 0 ), 'Raw Data'!$AN:$AN,"&gt;" &amp;DATE(MID($AV$3, 15, 4), MONTH("1 " &amp; AY$6 &amp; " " &amp; MID($AV$3, 15, 4)), 0 ), 'Raw Data'!$H:$H, "Ear*", 'Raw Data'!$P:$P,""&amp;'Raw Data'!$B$1,'Raw Data'!$D:$D,"&lt;&gt;*ithdr*",'Raw Data'!$D:$D,"&lt;&gt;*ancel*")</f>
        <v>0</v>
      </c>
      <c r="AZ12" s="40"/>
      <c r="BA12" s="40"/>
      <c r="BB12" s="52"/>
      <c r="BC12" s="117">
        <f>SUMIFS('Raw Data'!$T:$T, 'Raw Data'!$AN:$AN,"&lt;=" &amp;DATE(MID($AV$3, 15, 4), MONTH("1 " &amp; BC$6 &amp; " " &amp; MID($AV$3, 15, 4)) + 1, 0 ), 'Raw Data'!$AN:$AN,"&gt;" &amp;DATE(MID($AV$3, 15, 4), MONTH("1 " &amp; BC$6 &amp; " " &amp; MID($AV$3, 15, 4)), 0 ), 'Raw Data'!$H:$H, "Ear*", 'Raw Data'!$O:$O,""&amp;'Raw Data'!$B$1,'Raw Data'!$D:$D,"&lt;&gt;*ithdr*",'Raw Data'!$D:$D,"&lt;&gt;*ancel*",'Raw Data'!$P:$P,"--")
+
SUMIFS('Raw Data'!$T:$T, 'Raw Data'!$AN:$AN,"&lt;=" &amp;DATE(MID($AV$3, 15, 4), MONTH("1 " &amp; BC$6 &amp; " " &amp; MID($AV$3, 15, 4)) + 1, 0 ), 'Raw Data'!$AN:$AN,"&gt;" &amp;DATE(MID($AV$3, 15, 4), MONTH("1 " &amp; BC$6 &amp; " " &amp; MID($AV$3, 15, 4)), 0 ), 'Raw Data'!$H:$H, "Ear*", 'Raw Data'!$P:$P,""&amp;'Raw Data'!$B$1,'Raw Data'!$D:$D,"&lt;&gt;*ithdr*",'Raw Data'!$D:$D,"&lt;&gt;*ancel*")</f>
        <v>0</v>
      </c>
      <c r="BD12" s="40"/>
      <c r="BE12" s="40"/>
      <c r="BF12" s="45"/>
    </row>
    <row r="13" ht="12.75" customHeight="1">
      <c r="A13" s="119" t="s">
        <v>121</v>
      </c>
      <c r="B13" s="40"/>
      <c r="C13" s="40"/>
      <c r="D13" s="40"/>
      <c r="E13" s="40"/>
      <c r="F13" s="40"/>
      <c r="G13" s="40"/>
      <c r="H13" s="40"/>
      <c r="I13" s="40"/>
      <c r="J13" s="52"/>
      <c r="K13" s="117">
        <f>SUMIFS('Raw Data'!$T:$T, 'Raw Data'!$AN:$AN,"&lt;=" &amp;DATE(LEFT($AV$3, 4), MONTH("1 " &amp; K$6 &amp; " " &amp; LEFT($AV$3, 4)) + 1, 0 ), 'Raw Data'!$AN:$AN,"&gt;" &amp;DATE(LEFT($AV$3, 4), MONTH("1 " &amp; K$6 &amp; " " &amp; LEFT($AV$3, 4)), 0 ), 'Raw Data'!$H:$H, "Non*", 'Raw Data'!$O:$O,""&amp;'Raw Data'!$B$1,'Raw Data'!$D:$D,"&lt;&gt;*ithdr*",'Raw Data'!$D:$D,"&lt;&gt;*ancel*",'Raw Data'!$P:$P,"--")
+
SUMIFS('Raw Data'!$T:$T, 'Raw Data'!$AN:$AN,"&lt;=" &amp;DATE(LEFT($AV$3, 4), MONTH("1 " &amp; K$6 &amp; " " &amp; LEFT($AV$3, 4)) + 1, 0 ), 'Raw Data'!$AN:$AN,"&gt;" &amp;DATE(LEFT($AV$3, 4), MONTH("1 " &amp; K$6 &amp; " " &amp; LEFT($AV$3, 4)), 0 ), 'Raw Data'!$H:$H, "Non*", 'Raw Data'!$P:$P,""&amp;'Raw Data'!$B$1,'Raw Data'!$D:$D,"&lt;&gt;*ithdr*",'Raw Data'!$D:$D,"&lt;&gt;*ancel*")</f>
        <v>0</v>
      </c>
      <c r="L13" s="40"/>
      <c r="M13" s="40"/>
      <c r="N13" s="52"/>
      <c r="O13" s="117">
        <f>SUMIFS('Raw Data'!$T:$T, 'Raw Data'!$AN:$AN,"&lt;=" &amp;DATE(LEFT($AV$3, 4), MONTH("1 " &amp; O$6 &amp; " " &amp; LEFT($AV$3, 4)) + 1, 0 ), 'Raw Data'!$AN:$AN,"&gt;" &amp;DATE(LEFT($AV$3, 4), MONTH("1 " &amp; O$6 &amp; " " &amp; LEFT($AV$3, 4)), 0 ), 'Raw Data'!$H:$H, "Non*", 'Raw Data'!$O:$O,""&amp;'Raw Data'!$B$1,'Raw Data'!$D:$D,"&lt;&gt;*ithdr*",'Raw Data'!$D:$D,"&lt;&gt;*ancel*",'Raw Data'!$P:$P,"--")
+
SUMIFS('Raw Data'!$T:$T, 'Raw Data'!$AN:$AN,"&lt;=" &amp;DATE(LEFT($AV$3, 4), MONTH("1 " &amp; O$6 &amp; " " &amp; LEFT($AV$3, 4)) + 1, 0 ), 'Raw Data'!$AN:$AN,"&gt;" &amp;DATE(LEFT($AV$3, 4), MONTH("1 " &amp; O$6 &amp; " " &amp; LEFT($AV$3, 4)), 0 ), 'Raw Data'!$H:$H, "Non*", 'Raw Data'!$P:$P,""&amp;'Raw Data'!$B$1,'Raw Data'!$D:$D,"&lt;&gt;*ithdr*",'Raw Data'!$D:$D,"&lt;&gt;*ancel*")</f>
        <v>0</v>
      </c>
      <c r="P13" s="40"/>
      <c r="Q13" s="40"/>
      <c r="R13" s="52"/>
      <c r="S13" s="117">
        <f>SUMIFS('Raw Data'!$T:$T, 'Raw Data'!$AN:$AN,"&lt;=" &amp;DATE(LEFT($AV$3, 4), MONTH("1 " &amp; S$6 &amp; " " &amp; LEFT($AV$3, 4)) + 1, 0 ), 'Raw Data'!$AN:$AN,"&gt;" &amp;DATE(LEFT($AV$3, 4), MONTH("1 " &amp; S$6 &amp; " " &amp; LEFT($AV$3, 4)), 0 ), 'Raw Data'!$H:$H, "Non*", 'Raw Data'!$O:$O,""&amp;'Raw Data'!$B$1,'Raw Data'!$D:$D,"&lt;&gt;*ithdr*",'Raw Data'!$D:$D,"&lt;&gt;*ancel*",'Raw Data'!$P:$P,"--")
+
SUMIFS('Raw Data'!$T:$T, 'Raw Data'!$AN:$AN,"&lt;=" &amp;DATE(LEFT($AV$3, 4), MONTH("1 " &amp; S$6 &amp; " " &amp; LEFT($AV$3, 4)) + 1, 0 ), 'Raw Data'!$AN:$AN,"&gt;" &amp;DATE(LEFT($AV$3, 4), MONTH("1 " &amp; S$6 &amp; " " &amp; LEFT($AV$3, 4)), 0 ), 'Raw Data'!$H:$H, "Non*", 'Raw Data'!$P:$P,""&amp;'Raw Data'!$B$1,'Raw Data'!$D:$D,"&lt;&gt;*ithdr*",'Raw Data'!$D:$D,"&lt;&gt;*ancel*")</f>
        <v>0</v>
      </c>
      <c r="T13" s="40"/>
      <c r="U13" s="40"/>
      <c r="V13" s="52"/>
      <c r="W13" s="117">
        <f>SUMIFS('Raw Data'!$T:$T, 'Raw Data'!$AN:$AN,"&lt;=" &amp;DATE(LEFT($AV$3, 4), MONTH("1 " &amp; W$6 &amp; " " &amp; LEFT($AV$3, 4)) + 1, 0 ), 'Raw Data'!$AN:$AN,"&gt;" &amp;DATE(LEFT($AV$3, 4), MONTH("1 " &amp; W$6 &amp; " " &amp; LEFT($AV$3, 4)), 0 ), 'Raw Data'!$H:$H, "Non*", 'Raw Data'!$O:$O,""&amp;'Raw Data'!$B$1,'Raw Data'!$D:$D,"&lt;&gt;*ithdr*",'Raw Data'!$D:$D,"&lt;&gt;*ancel*",'Raw Data'!$P:$P,"--")
+
SUMIFS('Raw Data'!$T:$T, 'Raw Data'!$AN:$AN,"&lt;=" &amp;DATE(LEFT($AV$3, 4), MONTH("1 " &amp; W$6 &amp; " " &amp; LEFT($AV$3, 4)) + 1, 0 ), 'Raw Data'!$AN:$AN,"&gt;" &amp;DATE(LEFT($AV$3, 4), MONTH("1 " &amp; W$6 &amp; " " &amp; LEFT($AV$3, 4)), 0 ), 'Raw Data'!$H:$H, "Non*", 'Raw Data'!$P:$P,""&amp;'Raw Data'!$B$1,'Raw Data'!$D:$D,"&lt;&gt;*ithdr*",'Raw Data'!$D:$D,"&lt;&gt;*ancel*")</f>
        <v>0</v>
      </c>
      <c r="X13" s="40"/>
      <c r="Y13" s="40"/>
      <c r="Z13" s="52"/>
      <c r="AA13" s="117">
        <f>SUMIFS('Raw Data'!$T:$T, 'Raw Data'!$AN:$AN,"&lt;=" &amp;DATE(LEFT($AV$3, 4), MONTH("1 " &amp; AA$6 &amp; " " &amp; LEFT($AV$3, 4)) + 1, 0 ), 'Raw Data'!$AN:$AN,"&gt;" &amp;DATE(LEFT($AV$3, 4), MONTH("1 " &amp; AA$6 &amp; " " &amp; LEFT($AV$3, 4)), 0 ), 'Raw Data'!$H:$H, "Non*", 'Raw Data'!$O:$O,""&amp;'Raw Data'!$B$1,'Raw Data'!$D:$D,"&lt;&gt;*ithdr*",'Raw Data'!$D:$D,"&lt;&gt;*ancel*",'Raw Data'!$P:$P,"--")
+
SUMIFS('Raw Data'!$T:$T, 'Raw Data'!$AN:$AN,"&lt;=" &amp;DATE(LEFT($AV$3, 4), MONTH("1 " &amp; AA$6 &amp; " " &amp; LEFT($AV$3, 4)) + 1, 0 ), 'Raw Data'!$AN:$AN,"&gt;" &amp;DATE(LEFT($AV$3, 4), MONTH("1 " &amp; AA$6 &amp; " " &amp; LEFT($AV$3, 4)), 0 ), 'Raw Data'!$H:$H, "Non*", 'Raw Data'!$P:$P,""&amp;'Raw Data'!$B$1,'Raw Data'!$D:$D,"&lt;&gt;*ithdr*",'Raw Data'!$D:$D,"&lt;&gt;*ancel*")</f>
        <v>0</v>
      </c>
      <c r="AB13" s="40"/>
      <c r="AC13" s="40"/>
      <c r="AD13" s="52"/>
      <c r="AE13" s="117">
        <f>SUMIFS('Raw Data'!$T:$T, 'Raw Data'!$AN:$AN,"&lt;=" &amp;DATE(LEFT($AV$3, 4), MONTH("1 " &amp; AE$6 &amp; " " &amp; LEFT($AV$3, 4)) + 1, 0 ), 'Raw Data'!$AN:$AN,"&gt;" &amp;DATE(LEFT($AV$3, 4), MONTH("1 " &amp; AE$6 &amp; " " &amp; LEFT($AV$3, 4)), 0 ), 'Raw Data'!$H:$H, "Non*", 'Raw Data'!$O:$O,""&amp;'Raw Data'!$B$1,'Raw Data'!$D:$D,"&lt;&gt;*ithdr*",'Raw Data'!$D:$D,"&lt;&gt;*ancel*",'Raw Data'!$P:$P,"--")
+
SUMIFS('Raw Data'!$T:$T, 'Raw Data'!$AN:$AN,"&lt;=" &amp;DATE(LEFT($AV$3, 4), MONTH("1 " &amp; AE$6 &amp; " " &amp; LEFT($AV$3, 4)) + 1, 0 ), 'Raw Data'!$AN:$AN,"&gt;" &amp;DATE(LEFT($AV$3, 4), MONTH("1 " &amp; AE$6 &amp; " " &amp; LEFT($AV$3, 4)), 0 ), 'Raw Data'!$H:$H, "Non*", 'Raw Data'!$P:$P,""&amp;'Raw Data'!$B$1,'Raw Data'!$D:$D,"&lt;&gt;*ithdr*",'Raw Data'!$D:$D,"&lt;&gt;*ancel*")</f>
        <v>0</v>
      </c>
      <c r="AF13" s="40"/>
      <c r="AG13" s="40"/>
      <c r="AH13" s="52"/>
      <c r="AI13" s="117">
        <f>SUMIFS('Raw Data'!$T:$T, 'Raw Data'!$AN:$AN,"&lt;=" &amp;DATE(LEFT($AV$3, 4), MONTH("1 " &amp; AI$6 &amp; " " &amp; LEFT($AV$3, 4)) + 1, 0 ), 'Raw Data'!$AN:$AN,"&gt;" &amp;DATE(LEFT($AV$3, 4), MONTH("1 " &amp; AI$6 &amp; " " &amp; LEFT($AV$3, 4)), 0 ), 'Raw Data'!$H:$H, "Non*", 'Raw Data'!$O:$O,""&amp;'Raw Data'!$B$1,'Raw Data'!$D:$D,"&lt;&gt;*ithdr*",'Raw Data'!$D:$D,"&lt;&gt;*ancel*",'Raw Data'!$P:$P,"--")
+
SUMIFS('Raw Data'!$T:$T, 'Raw Data'!$AN:$AN,"&lt;=" &amp;DATE(LEFT($AV$3, 4), MONTH("1 " &amp; AI$6 &amp; " " &amp; LEFT($AV$3, 4)) + 1, 0 ), 'Raw Data'!$AN:$AN,"&gt;" &amp;DATE(LEFT($AV$3, 4), MONTH("1 " &amp; AI$6 &amp; " " &amp; LEFT($AV$3, 4)), 0 ), 'Raw Data'!$H:$H, "Non*", 'Raw Data'!$P:$P,""&amp;'Raw Data'!$B$1,'Raw Data'!$D:$D,"&lt;&gt;*ithdr*",'Raw Data'!$D:$D,"&lt;&gt;*ancel*")</f>
        <v>0</v>
      </c>
      <c r="AJ13" s="40"/>
      <c r="AK13" s="40"/>
      <c r="AL13" s="52"/>
      <c r="AM13" s="117">
        <f>SUMIFS('Raw Data'!$T:$T, 'Raw Data'!$AN:$AN,"&lt;=" &amp;DATE(LEFT($AV$3, 4), MONTH("1 " &amp; AM$6 &amp; " " &amp; LEFT($AV$3, 4)) + 1, 0 ), 'Raw Data'!$AN:$AN,"&gt;" &amp;DATE(LEFT($AV$3, 4), MONTH("1 " &amp; AM$6 &amp; " " &amp; LEFT($AV$3, 4)), 0 ), 'Raw Data'!$H:$H, "Non*", 'Raw Data'!$O:$O,""&amp;'Raw Data'!$B$1,'Raw Data'!$D:$D,"&lt;&gt;*ithdr*",'Raw Data'!$D:$D,"&lt;&gt;*ancel*",'Raw Data'!$P:$P,"--")
+
SUMIFS('Raw Data'!$T:$T, 'Raw Data'!$AN:$AN,"&lt;=" &amp;DATE(LEFT($AV$3, 4), MONTH("1 " &amp; AM$6 &amp; " " &amp; LEFT($AV$3, 4)) + 1, 0 ), 'Raw Data'!$AN:$AN,"&gt;" &amp;DATE(LEFT($AV$3, 4), MONTH("1 " &amp; AM$6 &amp; " " &amp; LEFT($AV$3, 4)), 0 ), 'Raw Data'!$H:$H, "Non*", 'Raw Data'!$P:$P,""&amp;'Raw Data'!$B$1,'Raw Data'!$D:$D,"&lt;&gt;*ithdr*",'Raw Data'!$D:$D,"&lt;&gt;*ancel*")</f>
        <v>0</v>
      </c>
      <c r="AN13" s="40"/>
      <c r="AO13" s="40"/>
      <c r="AP13" s="52"/>
      <c r="AQ13" s="117">
        <f>SUMIFS('Raw Data'!$T:$T, 'Raw Data'!$AN:$AN,"&lt;=" &amp;DATE(LEFT($AV$3, 4), MONTH("1 " &amp; AQ$6 &amp; " " &amp; LEFT($AV$3, 4)) + 1, 0 ), 'Raw Data'!$AN:$AN,"&gt;" &amp;DATE(LEFT($AV$3, 4), MONTH("1 " &amp; AQ$6 &amp; " " &amp; LEFT($AV$3, 4)), 0 ), 'Raw Data'!$H:$H, "Non*", 'Raw Data'!$O:$O,""&amp;'Raw Data'!$B$1,'Raw Data'!$D:$D,"&lt;&gt;*ithdr*",'Raw Data'!$D:$D,"&lt;&gt;*ancel*",'Raw Data'!$P:$P,"--")
+
SUMIFS('Raw Data'!$T:$T, 'Raw Data'!$AN:$AN,"&lt;=" &amp;DATE(LEFT($AV$3, 4), MONTH("1 " &amp; AQ$6 &amp; " " &amp; LEFT($AV$3, 4)) + 1, 0 ), 'Raw Data'!$AN:$AN,"&gt;" &amp;DATE(LEFT($AV$3, 4), MONTH("1 " &amp; AQ$6 &amp; " " &amp; LEFT($AV$3, 4)), 0 ), 'Raw Data'!$H:$H, "Non*", 'Raw Data'!$P:$P,""&amp;'Raw Data'!$B$1,'Raw Data'!$D:$D,"&lt;&gt;*ithdr*",'Raw Data'!$D:$D,"&lt;&gt;*ancel*")</f>
        <v>0</v>
      </c>
      <c r="AR13" s="40"/>
      <c r="AS13" s="40"/>
      <c r="AT13" s="52"/>
      <c r="AU13" s="117">
        <f>SUMIFS('Raw Data'!$T:$T, 'Raw Data'!$AN:$AN,"&lt;=" &amp;DATE(MID($AV$3, 15, 4), MONTH("1 " &amp; AU$6 &amp; " " &amp; MID($AV$3, 15, 4)) + 1, 0 ), 'Raw Data'!$AN:$AN,"&gt;" &amp;DATE(MID($AV$3, 15, 4), MONTH("1 " &amp; AU$6 &amp; " " &amp; MID($AV$3, 15, 4)), 0 ), 'Raw Data'!$H:$H, "Non*", 'Raw Data'!$O:$O,""&amp;'Raw Data'!$B$1,'Raw Data'!$D:$D,"&lt;&gt;*ithdr*",'Raw Data'!$D:$D,"&lt;&gt;*ancel*",'Raw Data'!$P:$P,"--")
+
SUMIFS('Raw Data'!$T:$T, 'Raw Data'!$AN:$AN,"&lt;=" &amp;DATE(MID($AV$3, 15, 4), MONTH("1 " &amp; AU$6 &amp; " " &amp; MID($AV$3, 15, 4)) + 1, 0 ), 'Raw Data'!$AN:$AN,"&gt;" &amp;DATE(MID($AV$3, 15, 4), MONTH("1 " &amp; AU$6 &amp; " " &amp; MID($AV$3, 15, 4)), 0 ), 'Raw Data'!$H:$H, "Non*", 'Raw Data'!$P:$P,""&amp;'Raw Data'!$B$1,'Raw Data'!$D:$D,"&lt;&gt;*ithdr*",'Raw Data'!$D:$D,"&lt;&gt;*ancel*")</f>
        <v>0</v>
      </c>
      <c r="AV13" s="40"/>
      <c r="AW13" s="40"/>
      <c r="AX13" s="52"/>
      <c r="AY13" s="117">
        <f>SUMIFS('Raw Data'!$T:$T, 'Raw Data'!$AN:$AN,"&lt;=" &amp;DATE(MID($AV$3, 15, 4), MONTH("1 " &amp; AY$6 &amp; " " &amp; MID($AV$3, 15, 4)) + 1, 0 ), 'Raw Data'!$AN:$AN,"&gt;" &amp;DATE(MID($AV$3, 15, 4), MONTH("1 " &amp; AY$6 &amp; " " &amp; MID($AV$3, 15, 4)), 0 ), 'Raw Data'!$H:$H, "Non*", 'Raw Data'!$O:$O,""&amp;'Raw Data'!$B$1,'Raw Data'!$D:$D,"&lt;&gt;*ithdr*",'Raw Data'!$D:$D,"&lt;&gt;*ancel*",'Raw Data'!$P:$P,"--")
+
SUMIFS('Raw Data'!$T:$T, 'Raw Data'!$AN:$AN,"&lt;=" &amp;DATE(MID($AV$3, 15, 4), MONTH("1 " &amp; AY$6 &amp; " " &amp; MID($AV$3, 15, 4)) + 1, 0 ), 'Raw Data'!$AN:$AN,"&gt;" &amp;DATE(MID($AV$3, 15, 4), MONTH("1 " &amp; AY$6 &amp; " " &amp; MID($AV$3, 15, 4)), 0 ), 'Raw Data'!$H:$H, "Non*", 'Raw Data'!$P:$P,""&amp;'Raw Data'!$B$1,'Raw Data'!$D:$D,"&lt;&gt;*ithdr*",'Raw Data'!$D:$D,"&lt;&gt;*ancel*")</f>
        <v>0</v>
      </c>
      <c r="AZ13" s="40"/>
      <c r="BA13" s="40"/>
      <c r="BB13" s="52"/>
      <c r="BC13" s="117">
        <f>SUMIFS('Raw Data'!$T:$T, 'Raw Data'!$AN:$AN,"&lt;=" &amp;DATE(MID($AV$3, 15, 4), MONTH("1 " &amp; BC$6 &amp; " " &amp; MID($AV$3, 15, 4)) + 1, 0 ), 'Raw Data'!$AN:$AN,"&gt;" &amp;DATE(MID($AV$3, 15, 4), MONTH("1 " &amp; BC$6 &amp; " " &amp; MID($AV$3, 15, 4)), 0 ), 'Raw Data'!$H:$H, "Non*", 'Raw Data'!$O:$O,""&amp;'Raw Data'!$B$1,'Raw Data'!$D:$D,"&lt;&gt;*ithdr*",'Raw Data'!$D:$D,"&lt;&gt;*ancel*",'Raw Data'!$P:$P,"--")
+
SUMIFS('Raw Data'!$T:$T, 'Raw Data'!$AN:$AN,"&lt;=" &amp;DATE(MID($AV$3, 15, 4), MONTH("1 " &amp; BC$6 &amp; " " &amp; MID($AV$3, 15, 4)) + 1, 0 ), 'Raw Data'!$AN:$AN,"&gt;" &amp;DATE(MID($AV$3, 15, 4), MONTH("1 " &amp; BC$6 &amp; " " &amp; MID($AV$3, 15, 4)), 0 ), 'Raw Data'!$H:$H, "Non*", 'Raw Data'!$P:$P,""&amp;'Raw Data'!$B$1,'Raw Data'!$D:$D,"&lt;&gt;*ithdr*",'Raw Data'!$D:$D,"&lt;&gt;*ancel*")</f>
        <v>0</v>
      </c>
      <c r="BD13" s="40"/>
      <c r="BE13" s="40"/>
      <c r="BF13" s="45"/>
    </row>
    <row r="14" ht="12.75" customHeight="1">
      <c r="A14" s="47" t="s">
        <v>122</v>
      </c>
      <c r="B14" s="40"/>
      <c r="C14" s="40"/>
      <c r="D14" s="40"/>
      <c r="E14" s="40"/>
      <c r="F14" s="40"/>
      <c r="G14" s="40"/>
      <c r="H14" s="40"/>
      <c r="I14" s="40"/>
      <c r="J14" s="52"/>
      <c r="K14" s="117">
        <f>SUMIFS('Raw Data'!$V:$V, 'Raw Data'!$AN:$AN,"&lt;=" &amp;DATE(LEFT($AV$3, 4), MONTH("1 " &amp; K$6 &amp; " " &amp; LEFT($AV$3, 4)) + 1, 0 ), 'Raw Data'!$AN:$AN,"&gt;" &amp;DATE(LEFT($AV$3, 4), MONTH("1 " &amp; K$6 &amp; " " &amp; LEFT($AV$3, 4)), 0 ), 'Raw Data'!$O:$O,""&amp;'Raw Data'!$B$1,'Raw Data'!$D:$D,"&lt;&gt;*ithdr*",'Raw Data'!$D:$D,"&lt;&gt;*ancel*",'Raw Data'!$P:$P,"--")
+
SUMIFS('Raw Data'!$V:$V, 'Raw Data'!$AN:$AN,"&lt;=" &amp;DATE(LEFT($AV$3, 4), MONTH("1 " &amp; K$6 &amp; " " &amp; LEFT($AV$3, 4)) + 1, 0 ), 'Raw Data'!$AN:$AN,"&gt;" &amp;DATE(LEFT($AV$3, 4), MONTH("1 " &amp; K$6 &amp; " " &amp; LEFT($AV$3, 4)), 0 ), 'Raw Data'!$P:$P,""&amp;'Raw Data'!$B$1,'Raw Data'!$D:$D,"&lt;&gt;*ithdr*",'Raw Data'!$D:$D,"&lt;&gt;*ancel*")</f>
        <v>0</v>
      </c>
      <c r="L14" s="40"/>
      <c r="M14" s="40"/>
      <c r="N14" s="52"/>
      <c r="O14" s="117">
        <f>SUMIFS('Raw Data'!$V:$V, 'Raw Data'!$AN:$AN,"&lt;=" &amp;DATE(LEFT($AV$3, 4), MONTH("1 " &amp; O$6 &amp; " " &amp; LEFT($AV$3, 4)) + 1, 0 ), 'Raw Data'!$AN:$AN,"&gt;" &amp;DATE(LEFT($AV$3, 4), MONTH("1 " &amp; O$6 &amp; " " &amp; LEFT($AV$3, 4)), 0 ), 'Raw Data'!$O:$O,""&amp;'Raw Data'!$B$1,'Raw Data'!$D:$D,"&lt;&gt;*ithdr*",'Raw Data'!$D:$D,"&lt;&gt;*ancel*",'Raw Data'!$P:$P,"--")
+
SUMIFS('Raw Data'!$V:$V, 'Raw Data'!$AN:$AN,"&lt;=" &amp;DATE(LEFT($AV$3, 4), MONTH("1 " &amp; O$6 &amp; " " &amp; LEFT($AV$3, 4)) + 1, 0 ), 'Raw Data'!$AN:$AN,"&gt;" &amp;DATE(LEFT($AV$3, 4), MONTH("1 " &amp; O$6 &amp; " " &amp; LEFT($AV$3, 4)), 0 ), 'Raw Data'!$P:$P,""&amp;'Raw Data'!$B$1,'Raw Data'!$D:$D,"&lt;&gt;*ithdr*",'Raw Data'!$D:$D,"&lt;&gt;*ancel*")</f>
        <v>0</v>
      </c>
      <c r="P14" s="40"/>
      <c r="Q14" s="40"/>
      <c r="R14" s="52"/>
      <c r="S14" s="117">
        <f>SUMIFS('Raw Data'!$V:$V, 'Raw Data'!$AN:$AN,"&lt;=" &amp;DATE(LEFT($AV$3, 4), MONTH("1 " &amp; S$6 &amp; " " &amp; LEFT($AV$3, 4)) + 1, 0 ), 'Raw Data'!$AN:$AN,"&gt;" &amp;DATE(LEFT($AV$3, 4), MONTH("1 " &amp; S$6 &amp; " " &amp; LEFT($AV$3, 4)), 0 ), 'Raw Data'!$O:$O,""&amp;'Raw Data'!$B$1,'Raw Data'!$D:$D,"&lt;&gt;*ithdr*",'Raw Data'!$D:$D,"&lt;&gt;*ancel*",'Raw Data'!$P:$P,"--")
+
SUMIFS('Raw Data'!$V:$V, 'Raw Data'!$AN:$AN,"&lt;=" &amp;DATE(LEFT($AV$3, 4), MONTH("1 " &amp; S$6 &amp; " " &amp; LEFT($AV$3, 4)) + 1, 0 ), 'Raw Data'!$AN:$AN,"&gt;" &amp;DATE(LEFT($AV$3, 4), MONTH("1 " &amp; S$6 &amp; " " &amp; LEFT($AV$3, 4)), 0 ), 'Raw Data'!$P:$P,""&amp;'Raw Data'!$B$1,'Raw Data'!$D:$D,"&lt;&gt;*ithdr*",'Raw Data'!$D:$D,"&lt;&gt;*ancel*")</f>
        <v>0</v>
      </c>
      <c r="T14" s="40"/>
      <c r="U14" s="40"/>
      <c r="V14" s="52"/>
      <c r="W14" s="117">
        <f>SUMIFS('Raw Data'!$V:$V, 'Raw Data'!$AN:$AN,"&lt;=" &amp;DATE(LEFT($AV$3, 4), MONTH("1 " &amp; W$6 &amp; " " &amp; LEFT($AV$3, 4)) + 1, 0 ), 'Raw Data'!$AN:$AN,"&gt;" &amp;DATE(LEFT($AV$3, 4), MONTH("1 " &amp; W$6 &amp; " " &amp; LEFT($AV$3, 4)), 0 ), 'Raw Data'!$O:$O,""&amp;'Raw Data'!$B$1,'Raw Data'!$D:$D,"&lt;&gt;*ithdr*",'Raw Data'!$D:$D,"&lt;&gt;*ancel*",'Raw Data'!$P:$P,"--")
+
SUMIFS('Raw Data'!$V:$V, 'Raw Data'!$AN:$AN,"&lt;=" &amp;DATE(LEFT($AV$3, 4), MONTH("1 " &amp; W$6 &amp; " " &amp; LEFT($AV$3, 4)) + 1, 0 ), 'Raw Data'!$AN:$AN,"&gt;" &amp;DATE(LEFT($AV$3, 4), MONTH("1 " &amp; W$6 &amp; " " &amp; LEFT($AV$3, 4)), 0 ), 'Raw Data'!$P:$P,""&amp;'Raw Data'!$B$1,'Raw Data'!$D:$D,"&lt;&gt;*ithdr*",'Raw Data'!$D:$D,"&lt;&gt;*ancel*")</f>
        <v>0</v>
      </c>
      <c r="X14" s="40"/>
      <c r="Y14" s="40"/>
      <c r="Z14" s="52"/>
      <c r="AA14" s="117">
        <f>SUMIFS('Raw Data'!$V:$V, 'Raw Data'!$AN:$AN,"&lt;=" &amp;DATE(LEFT($AV$3, 4), MONTH("1 " &amp; AA$6 &amp; " " &amp; LEFT($AV$3, 4)) + 1, 0 ), 'Raw Data'!$AN:$AN,"&gt;" &amp;DATE(LEFT($AV$3, 4), MONTH("1 " &amp; AA$6 &amp; " " &amp; LEFT($AV$3, 4)), 0 ), 'Raw Data'!$O:$O,""&amp;'Raw Data'!$B$1,'Raw Data'!$D:$D,"&lt;&gt;*ithdr*",'Raw Data'!$D:$D,"&lt;&gt;*ancel*",'Raw Data'!$P:$P,"--")
+
SUMIFS('Raw Data'!$V:$V, 'Raw Data'!$AN:$AN,"&lt;=" &amp;DATE(LEFT($AV$3, 4), MONTH("1 " &amp; AA$6 &amp; " " &amp; LEFT($AV$3, 4)) + 1, 0 ), 'Raw Data'!$AN:$AN,"&gt;" &amp;DATE(LEFT($AV$3, 4), MONTH("1 " &amp; AA$6 &amp; " " &amp; LEFT($AV$3, 4)), 0 ), 'Raw Data'!$P:$P,""&amp;'Raw Data'!$B$1,'Raw Data'!$D:$D,"&lt;&gt;*ithdr*",'Raw Data'!$D:$D,"&lt;&gt;*ancel*")</f>
        <v>0</v>
      </c>
      <c r="AB14" s="40"/>
      <c r="AC14" s="40"/>
      <c r="AD14" s="52"/>
      <c r="AE14" s="117">
        <f>SUMIFS('Raw Data'!$V:$V, 'Raw Data'!$AN:$AN,"&lt;=" &amp;DATE(LEFT($AV$3, 4), MONTH("1 " &amp; AE$6 &amp; " " &amp; LEFT($AV$3, 4)) + 1, 0 ), 'Raw Data'!$AN:$AN,"&gt;" &amp;DATE(LEFT($AV$3, 4), MONTH("1 " &amp; AE$6 &amp; " " &amp; LEFT($AV$3, 4)), 0 ), 'Raw Data'!$O:$O,""&amp;'Raw Data'!$B$1,'Raw Data'!$D:$D,"&lt;&gt;*ithdr*",'Raw Data'!$D:$D,"&lt;&gt;*ancel*",'Raw Data'!$P:$P,"--")
+
SUMIFS('Raw Data'!$V:$V, 'Raw Data'!$AN:$AN,"&lt;=" &amp;DATE(LEFT($AV$3, 4), MONTH("1 " &amp; AE$6 &amp; " " &amp; LEFT($AV$3, 4)) + 1, 0 ), 'Raw Data'!$AN:$AN,"&gt;" &amp;DATE(LEFT($AV$3, 4), MONTH("1 " &amp; AE$6 &amp; " " &amp; LEFT($AV$3, 4)), 0 ), 'Raw Data'!$P:$P,""&amp;'Raw Data'!$B$1,'Raw Data'!$D:$D,"&lt;&gt;*ithdr*",'Raw Data'!$D:$D,"&lt;&gt;*ancel*")</f>
        <v>0</v>
      </c>
      <c r="AF14" s="40"/>
      <c r="AG14" s="40"/>
      <c r="AH14" s="52"/>
      <c r="AI14" s="117">
        <f>SUMIFS('Raw Data'!$V:$V, 'Raw Data'!$AN:$AN,"&lt;=" &amp;DATE(LEFT($AV$3, 4), MONTH("1 " &amp; AI$6 &amp; " " &amp; LEFT($AV$3, 4)) + 1, 0 ), 'Raw Data'!$AN:$AN,"&gt;" &amp;DATE(LEFT($AV$3, 4), MONTH("1 " &amp; AI$6 &amp; " " &amp; LEFT($AV$3, 4)), 0 ), 'Raw Data'!$O:$O,""&amp;'Raw Data'!$B$1,'Raw Data'!$D:$D,"&lt;&gt;*ithdr*",'Raw Data'!$D:$D,"&lt;&gt;*ancel*",'Raw Data'!$P:$P,"--")
+
SUMIFS('Raw Data'!$V:$V, 'Raw Data'!$AN:$AN,"&lt;=" &amp;DATE(LEFT($AV$3, 4), MONTH("1 " &amp; AI$6 &amp; " " &amp; LEFT($AV$3, 4)) + 1, 0 ), 'Raw Data'!$AN:$AN,"&gt;" &amp;DATE(LEFT($AV$3, 4), MONTH("1 " &amp; AI$6 &amp; " " &amp; LEFT($AV$3, 4)), 0 ), 'Raw Data'!$P:$P,""&amp;'Raw Data'!$B$1,'Raw Data'!$D:$D,"&lt;&gt;*ithdr*",'Raw Data'!$D:$D,"&lt;&gt;*ancel*")</f>
        <v>0</v>
      </c>
      <c r="AJ14" s="40"/>
      <c r="AK14" s="40"/>
      <c r="AL14" s="52"/>
      <c r="AM14" s="117">
        <f>SUMIFS('Raw Data'!$V:$V, 'Raw Data'!$AN:$AN,"&lt;=" &amp;DATE(LEFT($AV$3, 4), MONTH("1 " &amp; AM$6 &amp; " " &amp; LEFT($AV$3, 4)) + 1, 0 ), 'Raw Data'!$AN:$AN,"&gt;" &amp;DATE(LEFT($AV$3, 4), MONTH("1 " &amp; AM$6 &amp; " " &amp; LEFT($AV$3, 4)), 0 ), 'Raw Data'!$O:$O,""&amp;'Raw Data'!$B$1,'Raw Data'!$D:$D,"&lt;&gt;*ithdr*",'Raw Data'!$D:$D,"&lt;&gt;*ancel*",'Raw Data'!$P:$P,"--")
+
SUMIFS('Raw Data'!$V:$V, 'Raw Data'!$AN:$AN,"&lt;=" &amp;DATE(LEFT($AV$3, 4), MONTH("1 " &amp; AM$6 &amp; " " &amp; LEFT($AV$3, 4)) + 1, 0 ), 'Raw Data'!$AN:$AN,"&gt;" &amp;DATE(LEFT($AV$3, 4), MONTH("1 " &amp; AM$6 &amp; " " &amp; LEFT($AV$3, 4)), 0 ), 'Raw Data'!$P:$P,""&amp;'Raw Data'!$B$1,'Raw Data'!$D:$D,"&lt;&gt;*ithdr*",'Raw Data'!$D:$D,"&lt;&gt;*ancel*")</f>
        <v>0</v>
      </c>
      <c r="AN14" s="40"/>
      <c r="AO14" s="40"/>
      <c r="AP14" s="52"/>
      <c r="AQ14" s="117">
        <f>SUMIFS('Raw Data'!$V:$V, 'Raw Data'!$AN:$AN,"&lt;=" &amp;DATE(LEFT($AV$3, 4), MONTH("1 " &amp; AQ$6 &amp; " " &amp; LEFT($AV$3, 4)) + 1, 0 ), 'Raw Data'!$AN:$AN,"&gt;" &amp;DATE(LEFT($AV$3, 4), MONTH("1 " &amp; AQ$6 &amp; " " &amp; LEFT($AV$3, 4)), 0 ), 'Raw Data'!$O:$O,""&amp;'Raw Data'!$B$1,'Raw Data'!$D:$D,"&lt;&gt;*ithdr*",'Raw Data'!$D:$D,"&lt;&gt;*ancel*",'Raw Data'!$P:$P,"--")
+
SUMIFS('Raw Data'!$V:$V, 'Raw Data'!$AN:$AN,"&lt;=" &amp;DATE(LEFT($AV$3, 4), MONTH("1 " &amp; AQ$6 &amp; " " &amp; LEFT($AV$3, 4)) + 1, 0 ), 'Raw Data'!$AN:$AN,"&gt;" &amp;DATE(LEFT($AV$3, 4), MONTH("1 " &amp; AQ$6 &amp; " " &amp; LEFT($AV$3, 4)), 0 ), 'Raw Data'!$P:$P,""&amp;'Raw Data'!$B$1,'Raw Data'!$D:$D,"&lt;&gt;*ithdr*",'Raw Data'!$D:$D,"&lt;&gt;*ancel*")</f>
        <v>0</v>
      </c>
      <c r="AR14" s="40"/>
      <c r="AS14" s="40"/>
      <c r="AT14" s="52"/>
      <c r="AU14" s="117">
        <f>SUMIFS('Raw Data'!$V:$V, 'Raw Data'!$AN:$AN,"&lt;=" &amp;DATE( MID($AV$3, 15, 4), MONTH("1 " &amp; AU$6 &amp; " " &amp;  MID($AV$3, 15, 4)) + 1, 0 ), 'Raw Data'!$AN:$AN,"&gt;" &amp;DATE( MID($AV$3, 15, 4), MONTH("1 " &amp; AU$6 &amp; " " &amp;  MID($AV$3, 15, 4)), 0 ), 'Raw Data'!$O:$O,""&amp;'Raw Data'!$B$1,'Raw Data'!$D:$D,"&lt;&gt;*ithdr*",'Raw Data'!$D:$D,"&lt;&gt;*ancel*",'Raw Data'!$P:$P,"--")
+
SUMIFS('Raw Data'!$V:$V, 'Raw Data'!$AN:$AN,"&lt;=" &amp;DATE( MID($AV$3, 15, 4), MONTH("1 " &amp; AU$6 &amp; " " &amp;  MID($AV$3, 15, 4)) + 1, 0 ), 'Raw Data'!$AN:$AN,"&gt;" &amp;DATE( MID($AV$3, 15, 4), MONTH("1 " &amp; AU$6 &amp; " " &amp;  MID($AV$3, 15, 4)), 0 ), 'Raw Data'!$P:$P,""&amp;'Raw Data'!$B$1,'Raw Data'!$D:$D,"&lt;&gt;*ithdr*",'Raw Data'!$D:$D,"&lt;&gt;*ancel*")</f>
        <v>0</v>
      </c>
      <c r="AV14" s="40"/>
      <c r="AW14" s="40"/>
      <c r="AX14" s="52"/>
      <c r="AY14" s="117">
        <f>SUMIFS('Raw Data'!$V:$V, 'Raw Data'!$AN:$AN,"&lt;=" &amp;DATE( MID($AV$3, 15, 4), MONTH("1 " &amp; AY$6 &amp; " " &amp;  MID($AV$3, 15, 4)) + 1, 0 ), 'Raw Data'!$AN:$AN,"&gt;" &amp;DATE( MID($AV$3, 15, 4), MONTH("1 " &amp; AY$6 &amp; " " &amp;  MID($AV$3, 15, 4)), 0 ), 'Raw Data'!$O:$O,""&amp;'Raw Data'!$B$1,'Raw Data'!$D:$D,"&lt;&gt;*ithdr*",'Raw Data'!$D:$D,"&lt;&gt;*ancel*",'Raw Data'!$P:$P,"--")
+
SUMIFS('Raw Data'!$V:$V, 'Raw Data'!$AN:$AN,"&lt;=" &amp;DATE( MID($AV$3, 15, 4), MONTH("1 " &amp; AY$6 &amp; " " &amp;  MID($AV$3, 15, 4)) + 1, 0 ), 'Raw Data'!$AN:$AN,"&gt;" &amp;DATE( MID($AV$3, 15, 4), MONTH("1 " &amp; AY$6 &amp; " " &amp;  MID($AV$3, 15, 4)), 0 ), 'Raw Data'!$P:$P,""&amp;'Raw Data'!$B$1,'Raw Data'!$D:$D,"&lt;&gt;*ithdr*",'Raw Data'!$D:$D,"&lt;&gt;*ancel*")</f>
        <v>0</v>
      </c>
      <c r="AZ14" s="40"/>
      <c r="BA14" s="40"/>
      <c r="BB14" s="52"/>
      <c r="BC14" s="117">
        <f>SUMIFS('Raw Data'!$V:$V, 'Raw Data'!$AN:$AN,"&lt;=" &amp;DATE( MID($AV$3, 15, 4), MONTH("1 " &amp; BC$6 &amp; " " &amp;  MID($AV$3, 15, 4)) + 1, 0 ), 'Raw Data'!$AN:$AN,"&gt;" &amp;DATE( MID($AV$3, 15, 4), MONTH("1 " &amp; BC$6 &amp; " " &amp;  MID($AV$3, 15, 4)), 0 ), 'Raw Data'!$O:$O,""&amp;'Raw Data'!$B$1,'Raw Data'!$D:$D,"&lt;&gt;*ithdr*",'Raw Data'!$D:$D,"&lt;&gt;*ancel*",'Raw Data'!$P:$P,"--")
+
SUMIFS('Raw Data'!$V:$V, 'Raw Data'!$AN:$AN,"&lt;=" &amp;DATE( MID($AV$3, 15, 4), MONTH("1 " &amp; BC$6 &amp; " " &amp;  MID($AV$3, 15, 4)) + 1, 0 ), 'Raw Data'!$AN:$AN,"&gt;" &amp;DATE( MID($AV$3, 15, 4), MONTH("1 " &amp; BC$6 &amp; " " &amp;  MID($AV$3, 15, 4)), 0 ), 'Raw Data'!$P:$P,""&amp;'Raw Data'!$B$1,'Raw Data'!$D:$D,"&lt;&gt;*ithdr*",'Raw Data'!$D:$D,"&lt;&gt;*ancel*")</f>
        <v>0</v>
      </c>
      <c r="BD14" s="40"/>
      <c r="BE14" s="40"/>
      <c r="BF14" s="52"/>
    </row>
    <row r="15" ht="12.75" customHeight="1">
      <c r="A15" s="119" t="s">
        <v>124</v>
      </c>
      <c r="B15" s="40"/>
      <c r="C15" s="40"/>
      <c r="D15" s="40"/>
      <c r="E15" s="40"/>
      <c r="F15" s="40"/>
      <c r="G15" s="40"/>
      <c r="H15" s="40"/>
      <c r="I15" s="40"/>
      <c r="J15" s="52"/>
      <c r="K15" s="117">
        <f>SUMIFS('Raw Data'!$V:$V, 'Raw Data'!$AN:$AN,"&lt;=" &amp;DATE(LEFT($AV$3, 4), MONTH("1 " &amp; K$6 &amp; " " &amp; LEFT($AV$3, 4)) + 1, 0 ), 'Raw Data'!$AN:$AN,"&gt;" &amp;DATE(LEFT($AV$3, 4), MONTH("1 " &amp; K$6 &amp; " " &amp; LEFT($AV$3, 4)), 0 ), 'Raw Data'!$H:$H, "Ear*", 'Raw Data'!$O:$O,""&amp;'Raw Data'!$B$1,'Raw Data'!$D:$D,"&lt;&gt;*ithdr*",'Raw Data'!$D:$D,"&lt;&gt;*ancel*",'Raw Data'!$P:$P,"--")
+
SUMIFS('Raw Data'!$V:$V, 'Raw Data'!$AN:$AN,"&lt;=" &amp;DATE(LEFT($AV$3, 4), MONTH("1 " &amp; K$6 &amp; " " &amp; LEFT($AV$3, 4)) + 1, 0 ), 'Raw Data'!$AN:$AN,"&gt;" &amp;DATE(LEFT($AV$3, 4), MONTH("1 " &amp; K$6 &amp; " " &amp; LEFT($AV$3, 4)), 0 ), 'Raw Data'!$H:$H, "Ear*", 'Raw Data'!$P:$P,""&amp;'Raw Data'!$B$1,'Raw Data'!$D:$D,"&lt;&gt;*ithdr*",'Raw Data'!$D:$D,"&lt;&gt;*ancel*")</f>
        <v>0</v>
      </c>
      <c r="L15" s="40"/>
      <c r="M15" s="40"/>
      <c r="N15" s="52"/>
      <c r="O15" s="117">
        <f>SUMIFS('Raw Data'!$V:$V, 'Raw Data'!$AN:$AN,"&lt;=" &amp;DATE(LEFT($AV$3, 4), MONTH("1 " &amp; O$6 &amp; " " &amp; LEFT($AV$3, 4)) + 1, 0 ), 'Raw Data'!$AN:$AN,"&gt;" &amp;DATE(LEFT($AV$3, 4), MONTH("1 " &amp; O$6 &amp; " " &amp; LEFT($AV$3, 4)), 0 ), 'Raw Data'!$H:$H, "Ear*", 'Raw Data'!$O:$O,""&amp;'Raw Data'!$B$1,'Raw Data'!$D:$D,"&lt;&gt;*ithdr*",'Raw Data'!$D:$D,"&lt;&gt;*ancel*",'Raw Data'!$P:$P,"--")
+
SUMIFS('Raw Data'!$V:$V, 'Raw Data'!$AN:$AN,"&lt;=" &amp;DATE(LEFT($AV$3, 4), MONTH("1 " &amp; O$6 &amp; " " &amp; LEFT($AV$3, 4)) + 1, 0 ), 'Raw Data'!$AN:$AN,"&gt;" &amp;DATE(LEFT($AV$3, 4), MONTH("1 " &amp; O$6 &amp; " " &amp; LEFT($AV$3, 4)), 0 ), 'Raw Data'!$H:$H, "Ear*", 'Raw Data'!$P:$P,""&amp;'Raw Data'!$B$1,'Raw Data'!$D:$D,"&lt;&gt;*ithdr*",'Raw Data'!$D:$D,"&lt;&gt;*ancel*")</f>
        <v>0</v>
      </c>
      <c r="P15" s="40"/>
      <c r="Q15" s="40"/>
      <c r="R15" s="52"/>
      <c r="S15" s="117">
        <f>SUMIFS('Raw Data'!$V:$V, 'Raw Data'!$AN:$AN,"&lt;=" &amp;DATE(LEFT($AV$3, 4), MONTH("1 " &amp; S$6 &amp; " " &amp; LEFT($AV$3, 4)) + 1, 0 ), 'Raw Data'!$AN:$AN,"&gt;" &amp;DATE(LEFT($AV$3, 4), MONTH("1 " &amp; S$6 &amp; " " &amp; LEFT($AV$3, 4)), 0 ), 'Raw Data'!$H:$H, "Ear*", 'Raw Data'!$O:$O,""&amp;'Raw Data'!$B$1,'Raw Data'!$D:$D,"&lt;&gt;*ithdr*",'Raw Data'!$D:$D,"&lt;&gt;*ancel*",'Raw Data'!$P:$P,"--")
+
SUMIFS('Raw Data'!$V:$V, 'Raw Data'!$AN:$AN,"&lt;=" &amp;DATE(LEFT($AV$3, 4), MONTH("1 " &amp; S$6 &amp; " " &amp; LEFT($AV$3, 4)) + 1, 0 ), 'Raw Data'!$AN:$AN,"&gt;" &amp;DATE(LEFT($AV$3, 4), MONTH("1 " &amp; S$6 &amp; " " &amp; LEFT($AV$3, 4)), 0 ), 'Raw Data'!$H:$H, "Ear*", 'Raw Data'!$P:$P,""&amp;'Raw Data'!$B$1,'Raw Data'!$D:$D,"&lt;&gt;*ithdr*",'Raw Data'!$D:$D,"&lt;&gt;*ancel*")</f>
        <v>0</v>
      </c>
      <c r="T15" s="40"/>
      <c r="U15" s="40"/>
      <c r="V15" s="52"/>
      <c r="W15" s="117">
        <f>SUMIFS('Raw Data'!$V:$V, 'Raw Data'!$AN:$AN,"&lt;=" &amp;DATE(LEFT($AV$3, 4), MONTH("1 " &amp; W$6 &amp; " " &amp; LEFT($AV$3, 4)) + 1, 0 ), 'Raw Data'!$AN:$AN,"&gt;" &amp;DATE(LEFT($AV$3, 4), MONTH("1 " &amp; W$6 &amp; " " &amp; LEFT($AV$3, 4)), 0 ), 'Raw Data'!$H:$H, "Ear*", 'Raw Data'!$O:$O,""&amp;'Raw Data'!$B$1,'Raw Data'!$D:$D,"&lt;&gt;*ithdr*",'Raw Data'!$D:$D,"&lt;&gt;*ancel*",'Raw Data'!$P:$P,"--")
+
SUMIFS('Raw Data'!$V:$V, 'Raw Data'!$AN:$AN,"&lt;=" &amp;DATE(LEFT($AV$3, 4), MONTH("1 " &amp; W$6 &amp; " " &amp; LEFT($AV$3, 4)) + 1, 0 ), 'Raw Data'!$AN:$AN,"&gt;" &amp;DATE(LEFT($AV$3, 4), MONTH("1 " &amp; W$6 &amp; " " &amp; LEFT($AV$3, 4)), 0 ), 'Raw Data'!$H:$H, "Ear*", 'Raw Data'!$P:$P,""&amp;'Raw Data'!$B$1,'Raw Data'!$D:$D,"&lt;&gt;*ithdr*",'Raw Data'!$D:$D,"&lt;&gt;*ancel*")</f>
        <v>0</v>
      </c>
      <c r="X15" s="40"/>
      <c r="Y15" s="40"/>
      <c r="Z15" s="52"/>
      <c r="AA15" s="117">
        <f>SUMIFS('Raw Data'!$V:$V, 'Raw Data'!$AN:$AN,"&lt;=" &amp;DATE(LEFT($AV$3, 4), MONTH("1 " &amp; AA$6 &amp; " " &amp; LEFT($AV$3, 4)) + 1, 0 ), 'Raw Data'!$AN:$AN,"&gt;" &amp;DATE(LEFT($AV$3, 4), MONTH("1 " &amp; AA$6 &amp; " " &amp; LEFT($AV$3, 4)), 0 ), 'Raw Data'!$H:$H, "Ear*", 'Raw Data'!$O:$O,""&amp;'Raw Data'!$B$1,'Raw Data'!$D:$D,"&lt;&gt;*ithdr*",'Raw Data'!$D:$D,"&lt;&gt;*ancel*",'Raw Data'!$P:$P,"--")
+
SUMIFS('Raw Data'!$V:$V, 'Raw Data'!$AN:$AN,"&lt;=" &amp;DATE(LEFT($AV$3, 4), MONTH("1 " &amp; AA$6 &amp; " " &amp; LEFT($AV$3, 4)) + 1, 0 ), 'Raw Data'!$AN:$AN,"&gt;" &amp;DATE(LEFT($AV$3, 4), MONTH("1 " &amp; AA$6 &amp; " " &amp; LEFT($AV$3, 4)), 0 ), 'Raw Data'!$H:$H, "Ear*", 'Raw Data'!$P:$P,""&amp;'Raw Data'!$B$1,'Raw Data'!$D:$D,"&lt;&gt;*ithdr*",'Raw Data'!$D:$D,"&lt;&gt;*ancel*")</f>
        <v>0</v>
      </c>
      <c r="AB15" s="40"/>
      <c r="AC15" s="40"/>
      <c r="AD15" s="52"/>
      <c r="AE15" s="117">
        <f>SUMIFS('Raw Data'!$V:$V, 'Raw Data'!$AN:$AN,"&lt;=" &amp;DATE(LEFT($AV$3, 4), MONTH("1 " &amp; AE$6 &amp; " " &amp; LEFT($AV$3, 4)) + 1, 0 ), 'Raw Data'!$AN:$AN,"&gt;" &amp;DATE(LEFT($AV$3, 4), MONTH("1 " &amp; AE$6 &amp; " " &amp; LEFT($AV$3, 4)), 0 ), 'Raw Data'!$H:$H, "Ear*", 'Raw Data'!$O:$O,""&amp;'Raw Data'!$B$1,'Raw Data'!$D:$D,"&lt;&gt;*ithdr*",'Raw Data'!$D:$D,"&lt;&gt;*ancel*",'Raw Data'!$P:$P,"--")
+
SUMIFS('Raw Data'!$V:$V, 'Raw Data'!$AN:$AN,"&lt;=" &amp;DATE(LEFT($AV$3, 4), MONTH("1 " &amp; AE$6 &amp; " " &amp; LEFT($AV$3, 4)) + 1, 0 ), 'Raw Data'!$AN:$AN,"&gt;" &amp;DATE(LEFT($AV$3, 4), MONTH("1 " &amp; AE$6 &amp; " " &amp; LEFT($AV$3, 4)), 0 ), 'Raw Data'!$H:$H, "Ear*", 'Raw Data'!$P:$P,""&amp;'Raw Data'!$B$1,'Raw Data'!$D:$D,"&lt;&gt;*ithdr*",'Raw Data'!$D:$D,"&lt;&gt;*ancel*")</f>
        <v>0</v>
      </c>
      <c r="AF15" s="40"/>
      <c r="AG15" s="40"/>
      <c r="AH15" s="52"/>
      <c r="AI15" s="117">
        <f>SUMIFS('Raw Data'!$V:$V, 'Raw Data'!$AN:$AN,"&lt;=" &amp;DATE(LEFT($AV$3, 4), MONTH("1 " &amp; AI$6 &amp; " " &amp; LEFT($AV$3, 4)) + 1, 0 ), 'Raw Data'!$AN:$AN,"&gt;" &amp;DATE(LEFT($AV$3, 4), MONTH("1 " &amp; AI$6 &amp; " " &amp; LEFT($AV$3, 4)), 0 ), 'Raw Data'!$H:$H, "Ear*", 'Raw Data'!$O:$O,""&amp;'Raw Data'!$B$1,'Raw Data'!$D:$D,"&lt;&gt;*ithdr*",'Raw Data'!$D:$D,"&lt;&gt;*ancel*",'Raw Data'!$P:$P,"--")
+
SUMIFS('Raw Data'!$V:$V, 'Raw Data'!$AN:$AN,"&lt;=" &amp;DATE(LEFT($AV$3, 4), MONTH("1 " &amp; AI$6 &amp; " " &amp; LEFT($AV$3, 4)) + 1, 0 ), 'Raw Data'!$AN:$AN,"&gt;" &amp;DATE(LEFT($AV$3, 4), MONTH("1 " &amp; AI$6 &amp; " " &amp; LEFT($AV$3, 4)), 0 ), 'Raw Data'!$H:$H, "Ear*", 'Raw Data'!$P:$P,""&amp;'Raw Data'!$B$1,'Raw Data'!$D:$D,"&lt;&gt;*ithdr*",'Raw Data'!$D:$D,"&lt;&gt;*ancel*")</f>
        <v>0</v>
      </c>
      <c r="AJ15" s="40"/>
      <c r="AK15" s="40"/>
      <c r="AL15" s="52"/>
      <c r="AM15" s="117">
        <f>SUMIFS('Raw Data'!$V:$V, 'Raw Data'!$AN:$AN,"&lt;=" &amp;DATE(LEFT($AV$3, 4), MONTH("1 " &amp; AM$6 &amp; " " &amp; LEFT($AV$3, 4)) + 1, 0 ), 'Raw Data'!$AN:$AN,"&gt;" &amp;DATE(LEFT($AV$3, 4), MONTH("1 " &amp; AM$6 &amp; " " &amp; LEFT($AV$3, 4)), 0 ), 'Raw Data'!$H:$H, "Ear*", 'Raw Data'!$O:$O,""&amp;'Raw Data'!$B$1,'Raw Data'!$D:$D,"&lt;&gt;*ithdr*",'Raw Data'!$D:$D,"&lt;&gt;*ancel*",'Raw Data'!$P:$P,"--")
+
SUMIFS('Raw Data'!$V:$V, 'Raw Data'!$AN:$AN,"&lt;=" &amp;DATE(LEFT($AV$3, 4), MONTH("1 " &amp; AM$6 &amp; " " &amp; LEFT($AV$3, 4)) + 1, 0 ), 'Raw Data'!$AN:$AN,"&gt;" &amp;DATE(LEFT($AV$3, 4), MONTH("1 " &amp; AM$6 &amp; " " &amp; LEFT($AV$3, 4)), 0 ), 'Raw Data'!$H:$H, "Ear*", 'Raw Data'!$P:$P,""&amp;'Raw Data'!$B$1,'Raw Data'!$D:$D,"&lt;&gt;*ithdr*",'Raw Data'!$D:$D,"&lt;&gt;*ancel*")</f>
        <v>0</v>
      </c>
      <c r="AN15" s="40"/>
      <c r="AO15" s="40"/>
      <c r="AP15" s="52"/>
      <c r="AQ15" s="117">
        <f>SUMIFS('Raw Data'!$V:$V, 'Raw Data'!$AN:$AN,"&lt;=" &amp;DATE(LEFT($AV$3, 4), MONTH("1 " &amp; AQ$6 &amp; " " &amp; LEFT($AV$3, 4)) + 1, 0 ), 'Raw Data'!$AN:$AN,"&gt;" &amp;DATE(LEFT($AV$3, 4), MONTH("1 " &amp; AQ$6 &amp; " " &amp; LEFT($AV$3, 4)), 0 ), 'Raw Data'!$H:$H, "Ear*", 'Raw Data'!$O:$O,""&amp;'Raw Data'!$B$1,'Raw Data'!$D:$D,"&lt;&gt;*ithdr*",'Raw Data'!$D:$D,"&lt;&gt;*ancel*",'Raw Data'!$P:$P,"--")
+
SUMIFS('Raw Data'!$V:$V, 'Raw Data'!$AN:$AN,"&lt;=" &amp;DATE(LEFT($AV$3, 4), MONTH("1 " &amp; AQ$6 &amp; " " &amp; LEFT($AV$3, 4)) + 1, 0 ), 'Raw Data'!$AN:$AN,"&gt;" &amp;DATE(LEFT($AV$3, 4), MONTH("1 " &amp; AQ$6 &amp; " " &amp; LEFT($AV$3, 4)), 0 ), 'Raw Data'!$H:$H, "Ear*", 'Raw Data'!$P:$P,""&amp;'Raw Data'!$B$1,'Raw Data'!$D:$D,"&lt;&gt;*ithdr*",'Raw Data'!$D:$D,"&lt;&gt;*ancel*")</f>
        <v>0</v>
      </c>
      <c r="AR15" s="40"/>
      <c r="AS15" s="40"/>
      <c r="AT15" s="52"/>
      <c r="AU15" s="117">
        <f>SUMIFS('Raw Data'!$V:$V, 'Raw Data'!$AN:$AN,"&lt;=" &amp;DATE( MID($AV$3, 15, 4), MONTH("1 " &amp; AU$6 &amp; " " &amp;  MID($AV$3, 15, 4)) + 1, 0 ), 'Raw Data'!$AN:$AN,"&gt;" &amp;DATE( MID($AV$3, 15, 4), MONTH("1 " &amp; AU$6 &amp; " " &amp;  MID($AV$3, 15, 4)), 0 ), 'Raw Data'!$H:$H, "Ear*", 'Raw Data'!$O:$O,""&amp;'Raw Data'!$B$1,'Raw Data'!$D:$D,"&lt;&gt;*ithdr*",'Raw Data'!$D:$D,"&lt;&gt;*ancel*",'Raw Data'!$P:$P,"--")
+
SUMIFS('Raw Data'!$V:$V, 'Raw Data'!$AN:$AN,"&lt;=" &amp;DATE( MID($AV$3, 15, 4), MONTH("1 " &amp; AU$6 &amp; " " &amp;  MID($AV$3, 15, 4)) + 1, 0 ), 'Raw Data'!$AN:$AN,"&gt;" &amp;DATE( MID($AV$3, 15, 4), MONTH("1 " &amp; AU$6 &amp; " " &amp;  MID($AV$3, 15, 4)), 0 ), 'Raw Data'!$H:$H, "Ear*", 'Raw Data'!$P:$P,""&amp;'Raw Data'!$B$1,'Raw Data'!$D:$D,"&lt;&gt;*ithdr*",'Raw Data'!$D:$D,"&lt;&gt;*ancel*")</f>
        <v>0</v>
      </c>
      <c r="AV15" s="40"/>
      <c r="AW15" s="40"/>
      <c r="AX15" s="52"/>
      <c r="AY15" s="117">
        <f>SUMIFS('Raw Data'!$V:$V, 'Raw Data'!$AN:$AN,"&lt;=" &amp;DATE( MID($AV$3, 15, 4), MONTH("1 " &amp; AY$6 &amp; " " &amp;  MID($AV$3, 15, 4)) + 1, 0 ), 'Raw Data'!$AN:$AN,"&gt;" &amp;DATE( MID($AV$3, 15, 4), MONTH("1 " &amp; AY$6 &amp; " " &amp;  MID($AV$3, 15, 4)), 0 ), 'Raw Data'!$H:$H, "Ear*", 'Raw Data'!$O:$O,""&amp;'Raw Data'!$B$1,'Raw Data'!$D:$D,"&lt;&gt;*ithdr*",'Raw Data'!$D:$D,"&lt;&gt;*ancel*",'Raw Data'!$P:$P,"--")
+
SUMIFS('Raw Data'!$V:$V, 'Raw Data'!$AN:$AN,"&lt;=" &amp;DATE( MID($AV$3, 15, 4), MONTH("1 " &amp; AY$6 &amp; " " &amp;  MID($AV$3, 15, 4)) + 1, 0 ), 'Raw Data'!$AN:$AN,"&gt;" &amp;DATE( MID($AV$3, 15, 4), MONTH("1 " &amp; AY$6 &amp; " " &amp;  MID($AV$3, 15, 4)), 0 ), 'Raw Data'!$H:$H, "Ear*", 'Raw Data'!$P:$P,""&amp;'Raw Data'!$B$1,'Raw Data'!$D:$D,"&lt;&gt;*ithdr*",'Raw Data'!$D:$D,"&lt;&gt;*ancel*")</f>
        <v>0</v>
      </c>
      <c r="AZ15" s="40"/>
      <c r="BA15" s="40"/>
      <c r="BB15" s="52"/>
      <c r="BC15" s="117">
        <f>SUMIFS('Raw Data'!$V:$V, 'Raw Data'!$AN:$AN,"&lt;=" &amp;DATE( MID($AV$3, 15, 4), MONTH("1 " &amp; BC$6 &amp; " " &amp;  MID($AV$3, 15, 4)) + 1, 0 ), 'Raw Data'!$AN:$AN,"&gt;" &amp;DATE( MID($AV$3, 15, 4), MONTH("1 " &amp; BC$6 &amp; " " &amp;  MID($AV$3, 15, 4)), 0 ), 'Raw Data'!$H:$H, "Ear*", 'Raw Data'!$O:$O,""&amp;'Raw Data'!$B$1,'Raw Data'!$D:$D,"&lt;&gt;*ithdr*",'Raw Data'!$D:$D,"&lt;&gt;*ancel*",'Raw Data'!$P:$P,"--")
+
SUMIFS('Raw Data'!$V:$V, 'Raw Data'!$AN:$AN,"&lt;=" &amp;DATE( MID($AV$3, 15, 4), MONTH("1 " &amp; BC$6 &amp; " " &amp;  MID($AV$3, 15, 4)) + 1, 0 ), 'Raw Data'!$AN:$AN,"&gt;" &amp;DATE( MID($AV$3, 15, 4), MONTH("1 " &amp; BC$6 &amp; " " &amp;  MID($AV$3, 15, 4)), 0 ), 'Raw Data'!$H:$H, "Ear*", 'Raw Data'!$P:$P,""&amp;'Raw Data'!$B$1,'Raw Data'!$D:$D,"&lt;&gt;*ithdr*",'Raw Data'!$D:$D,"&lt;&gt;*ancel*")</f>
        <v>0</v>
      </c>
      <c r="BD15" s="40"/>
      <c r="BE15" s="40"/>
      <c r="BF15" s="52"/>
    </row>
    <row r="16" ht="12.75" customHeight="1">
      <c r="A16" s="119" t="s">
        <v>127</v>
      </c>
      <c r="B16" s="40"/>
      <c r="C16" s="40"/>
      <c r="D16" s="40"/>
      <c r="E16" s="40"/>
      <c r="F16" s="40"/>
      <c r="G16" s="40"/>
      <c r="H16" s="40"/>
      <c r="I16" s="40"/>
      <c r="J16" s="52"/>
      <c r="K16" s="117">
        <f>SUMIFS('Raw Data'!$V:$V, 'Raw Data'!$AN:$AN,"&lt;=" &amp;DATE(LEFT($AV$3, 4), MONTH("1 " &amp; K$6 &amp; " " &amp; LEFT($AV$3, 4)) + 1, 0 ), 'Raw Data'!$AN:$AN,"&gt;" &amp;DATE(LEFT($AV$3, 4), MONTH("1 " &amp; K$6 &amp; " " &amp; LEFT($AV$3, 4)), 0 ), 'Raw Data'!$H:$H, "Non*", 'Raw Data'!$O:$O,""&amp;'Raw Data'!$B$1,'Raw Data'!$D:$D,"&lt;&gt;*ithdr*",'Raw Data'!$D:$D,"&lt;&gt;*ancel*",'Raw Data'!$P:$P,"--")
+
SUMIFS('Raw Data'!$V:$V, 'Raw Data'!$AN:$AN,"&lt;=" &amp;DATE(LEFT($AV$3, 4), MONTH("1 " &amp; K$6 &amp; " " &amp; LEFT($AV$3, 4)) + 1, 0 ), 'Raw Data'!$AN:$AN,"&gt;" &amp;DATE(LEFT($AV$3, 4), MONTH("1 " &amp; K$6 &amp; " " &amp; LEFT($AV$3, 4)), 0 ), 'Raw Data'!$H:$H, "Non*", 'Raw Data'!$P:$P,""&amp;'Raw Data'!$B$1,'Raw Data'!$D:$D,"&lt;&gt;*ithdr*",'Raw Data'!$D:$D,"&lt;&gt;*ancel*")</f>
        <v>0</v>
      </c>
      <c r="L16" s="40"/>
      <c r="M16" s="40"/>
      <c r="N16" s="52"/>
      <c r="O16" s="117">
        <f>SUMIFS('Raw Data'!$V:$V, 'Raw Data'!$AN:$AN,"&lt;=" &amp;DATE(LEFT($AV$3, 4), MONTH("1 " &amp; O$6 &amp; " " &amp; LEFT($AV$3, 4)) + 1, 0 ), 'Raw Data'!$AN:$AN,"&gt;" &amp;DATE(LEFT($AV$3, 4), MONTH("1 " &amp; O$6 &amp; " " &amp; LEFT($AV$3, 4)), 0 ), 'Raw Data'!$H:$H, "Non*", 'Raw Data'!$O:$O,""&amp;'Raw Data'!$B$1,'Raw Data'!$D:$D,"&lt;&gt;*ithdr*",'Raw Data'!$D:$D,"&lt;&gt;*ancel*",'Raw Data'!$P:$P,"--")
+
SUMIFS('Raw Data'!$V:$V, 'Raw Data'!$AN:$AN,"&lt;=" &amp;DATE(LEFT($AV$3, 4), MONTH("1 " &amp; O$6 &amp; " " &amp; LEFT($AV$3, 4)) + 1, 0 ), 'Raw Data'!$AN:$AN,"&gt;" &amp;DATE(LEFT($AV$3, 4), MONTH("1 " &amp; O$6 &amp; " " &amp; LEFT($AV$3, 4)), 0 ), 'Raw Data'!$H:$H, "Non*", 'Raw Data'!$P:$P,""&amp;'Raw Data'!$B$1,'Raw Data'!$D:$D,"&lt;&gt;*ithdr*",'Raw Data'!$D:$D,"&lt;&gt;*ancel*")</f>
        <v>0</v>
      </c>
      <c r="P16" s="40"/>
      <c r="Q16" s="40"/>
      <c r="R16" s="52"/>
      <c r="S16" s="117">
        <f>SUMIFS('Raw Data'!$V:$V, 'Raw Data'!$AN:$AN,"&lt;=" &amp;DATE(LEFT($AV$3, 4), MONTH("1 " &amp; S$6 &amp; " " &amp; LEFT($AV$3, 4)) + 1, 0 ), 'Raw Data'!$AN:$AN,"&gt;" &amp;DATE(LEFT($AV$3, 4), MONTH("1 " &amp; S$6 &amp; " " &amp; LEFT($AV$3, 4)), 0 ), 'Raw Data'!$H:$H, "Non*", 'Raw Data'!$O:$O,""&amp;'Raw Data'!$B$1,'Raw Data'!$D:$D,"&lt;&gt;*ithdr*",'Raw Data'!$D:$D,"&lt;&gt;*ancel*",'Raw Data'!$P:$P,"--")
+
SUMIFS('Raw Data'!$V:$V, 'Raw Data'!$AN:$AN,"&lt;=" &amp;DATE(LEFT($AV$3, 4), MONTH("1 " &amp; S$6 &amp; " " &amp; LEFT($AV$3, 4)) + 1, 0 ), 'Raw Data'!$AN:$AN,"&gt;" &amp;DATE(LEFT($AV$3, 4), MONTH("1 " &amp; S$6 &amp; " " &amp; LEFT($AV$3, 4)), 0 ), 'Raw Data'!$H:$H, "Non*", 'Raw Data'!$P:$P,""&amp;'Raw Data'!$B$1,'Raw Data'!$D:$D,"&lt;&gt;*ithdr*",'Raw Data'!$D:$D,"&lt;&gt;*ancel*")</f>
        <v>0</v>
      </c>
      <c r="T16" s="40"/>
      <c r="U16" s="40"/>
      <c r="V16" s="52"/>
      <c r="W16" s="117">
        <f>SUMIFS('Raw Data'!$V:$V, 'Raw Data'!$AN:$AN,"&lt;=" &amp;DATE(LEFT($AV$3, 4), MONTH("1 " &amp; W$6 &amp; " " &amp; LEFT($AV$3, 4)) + 1, 0 ), 'Raw Data'!$AN:$AN,"&gt;" &amp;DATE(LEFT($AV$3, 4), MONTH("1 " &amp; W$6 &amp; " " &amp; LEFT($AV$3, 4)), 0 ), 'Raw Data'!$H:$H, "Non*", 'Raw Data'!$O:$O,""&amp;'Raw Data'!$B$1,'Raw Data'!$D:$D,"&lt;&gt;*ithdr*",'Raw Data'!$D:$D,"&lt;&gt;*ancel*",'Raw Data'!$P:$P,"--")
+
SUMIFS('Raw Data'!$V:$V, 'Raw Data'!$AN:$AN,"&lt;=" &amp;DATE(LEFT($AV$3, 4), MONTH("1 " &amp; W$6 &amp; " " &amp; LEFT($AV$3, 4)) + 1, 0 ), 'Raw Data'!$AN:$AN,"&gt;" &amp;DATE(LEFT($AV$3, 4), MONTH("1 " &amp; W$6 &amp; " " &amp; LEFT($AV$3, 4)), 0 ), 'Raw Data'!$H:$H, "Non*", 'Raw Data'!$P:$P,""&amp;'Raw Data'!$B$1,'Raw Data'!$D:$D,"&lt;&gt;*ithdr*",'Raw Data'!$D:$D,"&lt;&gt;*ancel*")</f>
        <v>0</v>
      </c>
      <c r="X16" s="40"/>
      <c r="Y16" s="40"/>
      <c r="Z16" s="52"/>
      <c r="AA16" s="117">
        <f>SUMIFS('Raw Data'!$V:$V, 'Raw Data'!$AN:$AN,"&lt;=" &amp;DATE(LEFT($AV$3, 4), MONTH("1 " &amp; AA$6 &amp; " " &amp; LEFT($AV$3, 4)) + 1, 0 ), 'Raw Data'!$AN:$AN,"&gt;" &amp;DATE(LEFT($AV$3, 4), MONTH("1 " &amp; AA$6 &amp; " " &amp; LEFT($AV$3, 4)), 0 ), 'Raw Data'!$H:$H, "Non*", 'Raw Data'!$O:$O,""&amp;'Raw Data'!$B$1,'Raw Data'!$D:$D,"&lt;&gt;*ithdr*",'Raw Data'!$D:$D,"&lt;&gt;*ancel*",'Raw Data'!$P:$P,"--")
+
SUMIFS('Raw Data'!$V:$V, 'Raw Data'!$AN:$AN,"&lt;=" &amp;DATE(LEFT($AV$3, 4), MONTH("1 " &amp; AA$6 &amp; " " &amp; LEFT($AV$3, 4)) + 1, 0 ), 'Raw Data'!$AN:$AN,"&gt;" &amp;DATE(LEFT($AV$3, 4), MONTH("1 " &amp; AA$6 &amp; " " &amp; LEFT($AV$3, 4)), 0 ), 'Raw Data'!$H:$H, "Non*", 'Raw Data'!$P:$P,""&amp;'Raw Data'!$B$1,'Raw Data'!$D:$D,"&lt;&gt;*ithdr*",'Raw Data'!$D:$D,"&lt;&gt;*ancel*")</f>
        <v>0</v>
      </c>
      <c r="AB16" s="40"/>
      <c r="AC16" s="40"/>
      <c r="AD16" s="52"/>
      <c r="AE16" s="117">
        <f>SUMIFS('Raw Data'!$V:$V, 'Raw Data'!$AN:$AN,"&lt;=" &amp;DATE(LEFT($AV$3, 4), MONTH("1 " &amp; AE$6 &amp; " " &amp; LEFT($AV$3, 4)) + 1, 0 ), 'Raw Data'!$AN:$AN,"&gt;" &amp;DATE(LEFT($AV$3, 4), MONTH("1 " &amp; AE$6 &amp; " " &amp; LEFT($AV$3, 4)), 0 ), 'Raw Data'!$H:$H, "Non*", 'Raw Data'!$O:$O,""&amp;'Raw Data'!$B$1,'Raw Data'!$D:$D,"&lt;&gt;*ithdr*",'Raw Data'!$D:$D,"&lt;&gt;*ancel*",'Raw Data'!$P:$P,"--")
+
SUMIFS('Raw Data'!$V:$V, 'Raw Data'!$AN:$AN,"&lt;=" &amp;DATE(LEFT($AV$3, 4), MONTH("1 " &amp; AE$6 &amp; " " &amp; LEFT($AV$3, 4)) + 1, 0 ), 'Raw Data'!$AN:$AN,"&gt;" &amp;DATE(LEFT($AV$3, 4), MONTH("1 " &amp; AE$6 &amp; " " &amp; LEFT($AV$3, 4)), 0 ), 'Raw Data'!$H:$H, "Non*", 'Raw Data'!$P:$P,""&amp;'Raw Data'!$B$1,'Raw Data'!$D:$D,"&lt;&gt;*ithdr*",'Raw Data'!$D:$D,"&lt;&gt;*ancel*")</f>
        <v>0</v>
      </c>
      <c r="AF16" s="40"/>
      <c r="AG16" s="40"/>
      <c r="AH16" s="52"/>
      <c r="AI16" s="117">
        <f>SUMIFS('Raw Data'!$V:$V, 'Raw Data'!$AN:$AN,"&lt;=" &amp;DATE(LEFT($AV$3, 4), MONTH("1 " &amp; AI$6 &amp; " " &amp; LEFT($AV$3, 4)) + 1, 0 ), 'Raw Data'!$AN:$AN,"&gt;" &amp;DATE(LEFT($AV$3, 4), MONTH("1 " &amp; AI$6 &amp; " " &amp; LEFT($AV$3, 4)), 0 ), 'Raw Data'!$H:$H, "Non*", 'Raw Data'!$O:$O,""&amp;'Raw Data'!$B$1,'Raw Data'!$D:$D,"&lt;&gt;*ithdr*",'Raw Data'!$D:$D,"&lt;&gt;*ancel*",'Raw Data'!$P:$P,"--")
+
SUMIFS('Raw Data'!$V:$V, 'Raw Data'!$AN:$AN,"&lt;=" &amp;DATE(LEFT($AV$3, 4), MONTH("1 " &amp; AI$6 &amp; " " &amp; LEFT($AV$3, 4)) + 1, 0 ), 'Raw Data'!$AN:$AN,"&gt;" &amp;DATE(LEFT($AV$3, 4), MONTH("1 " &amp; AI$6 &amp; " " &amp; LEFT($AV$3, 4)), 0 ), 'Raw Data'!$H:$H, "Non*", 'Raw Data'!$P:$P,""&amp;'Raw Data'!$B$1,'Raw Data'!$D:$D,"&lt;&gt;*ithdr*",'Raw Data'!$D:$D,"&lt;&gt;*ancel*")</f>
        <v>0</v>
      </c>
      <c r="AJ16" s="40"/>
      <c r="AK16" s="40"/>
      <c r="AL16" s="52"/>
      <c r="AM16" s="117">
        <f>SUMIFS('Raw Data'!$V:$V, 'Raw Data'!$AN:$AN,"&lt;=" &amp;DATE(LEFT($AV$3, 4), MONTH("1 " &amp; AM$6 &amp; " " &amp; LEFT($AV$3, 4)) + 1, 0 ), 'Raw Data'!$AN:$AN,"&gt;" &amp;DATE(LEFT($AV$3, 4), MONTH("1 " &amp; AM$6 &amp; " " &amp; LEFT($AV$3, 4)), 0 ), 'Raw Data'!$H:$H, "Non*", 'Raw Data'!$O:$O,""&amp;'Raw Data'!$B$1,'Raw Data'!$D:$D,"&lt;&gt;*ithdr*",'Raw Data'!$D:$D,"&lt;&gt;*ancel*",'Raw Data'!$P:$P,"--")
+
SUMIFS('Raw Data'!$V:$V, 'Raw Data'!$AN:$AN,"&lt;=" &amp;DATE(LEFT($AV$3, 4), MONTH("1 " &amp; AM$6 &amp; " " &amp; LEFT($AV$3, 4)) + 1, 0 ), 'Raw Data'!$AN:$AN,"&gt;" &amp;DATE(LEFT($AV$3, 4), MONTH("1 " &amp; AM$6 &amp; " " &amp; LEFT($AV$3, 4)), 0 ), 'Raw Data'!$H:$H, "Non*", 'Raw Data'!$P:$P,""&amp;'Raw Data'!$B$1,'Raw Data'!$D:$D,"&lt;&gt;*ithdr*",'Raw Data'!$D:$D,"&lt;&gt;*ancel*")</f>
        <v>0</v>
      </c>
      <c r="AN16" s="40"/>
      <c r="AO16" s="40"/>
      <c r="AP16" s="52"/>
      <c r="AQ16" s="117">
        <f>SUMIFS('Raw Data'!$V:$V, 'Raw Data'!$AN:$AN,"&lt;=" &amp;DATE(LEFT($AV$3, 4), MONTH("1 " &amp; AQ$6 &amp; " " &amp; LEFT($AV$3, 4)) + 1, 0 ), 'Raw Data'!$AN:$AN,"&gt;" &amp;DATE(LEFT($AV$3, 4), MONTH("1 " &amp; AQ$6 &amp; " " &amp; LEFT($AV$3, 4)), 0 ), 'Raw Data'!$H:$H, "Non*", 'Raw Data'!$O:$O,""&amp;'Raw Data'!$B$1,'Raw Data'!$D:$D,"&lt;&gt;*ithdr*",'Raw Data'!$D:$D,"&lt;&gt;*ancel*",'Raw Data'!$P:$P,"--")
+
SUMIFS('Raw Data'!$V:$V, 'Raw Data'!$AN:$AN,"&lt;=" &amp;DATE(LEFT($AV$3, 4), MONTH("1 " &amp; AQ$6 &amp; " " &amp; LEFT($AV$3, 4)) + 1, 0 ), 'Raw Data'!$AN:$AN,"&gt;" &amp;DATE(LEFT($AV$3, 4), MONTH("1 " &amp; AQ$6 &amp; " " &amp; LEFT($AV$3, 4)), 0 ), 'Raw Data'!$H:$H, "Non*", 'Raw Data'!$P:$P,""&amp;'Raw Data'!$B$1,'Raw Data'!$D:$D,"&lt;&gt;*ithdr*",'Raw Data'!$D:$D,"&lt;&gt;*ancel*")</f>
        <v>0</v>
      </c>
      <c r="AR16" s="40"/>
      <c r="AS16" s="40"/>
      <c r="AT16" s="52"/>
      <c r="AU16" s="117">
        <f>SUMIFS('Raw Data'!$V:$V, 'Raw Data'!$AN:$AN,"&lt;=" &amp;DATE( MID($AV$3, 15, 4), MONTH("1 " &amp; AU$6 &amp; " " &amp;  MID($AV$3, 15, 4)) + 1, 0 ), 'Raw Data'!$AN:$AN,"&gt;" &amp;DATE( MID($AV$3, 15, 4), MONTH("1 " &amp; AU$6 &amp; " " &amp;  MID($AV$3, 15, 4)), 0 ), 'Raw Data'!$H:$H, "Non*", 'Raw Data'!$O:$O,""&amp;'Raw Data'!$B$1,'Raw Data'!$D:$D,"&lt;&gt;*ithdr*",'Raw Data'!$D:$D,"&lt;&gt;*ancel*",'Raw Data'!$P:$P,"--")
+
SUMIFS('Raw Data'!$V:$V, 'Raw Data'!$AN:$AN,"&lt;=" &amp;DATE( MID($AV$3, 15, 4), MONTH("1 " &amp; AU$6 &amp; " " &amp;  MID($AV$3, 15, 4)) + 1, 0 ), 'Raw Data'!$AN:$AN,"&gt;" &amp;DATE( MID($AV$3, 15, 4), MONTH("1 " &amp; AU$6 &amp; " " &amp;  MID($AV$3, 15, 4)), 0 ), 'Raw Data'!$H:$H, "Non*", 'Raw Data'!$P:$P,""&amp;'Raw Data'!$B$1,'Raw Data'!$D:$D,"&lt;&gt;*ithdr*",'Raw Data'!$D:$D,"&lt;&gt;*ancel*")</f>
        <v>0</v>
      </c>
      <c r="AV16" s="40"/>
      <c r="AW16" s="40"/>
      <c r="AX16" s="52"/>
      <c r="AY16" s="117">
        <f>SUMIFS('Raw Data'!$V:$V, 'Raw Data'!$AN:$AN,"&lt;=" &amp;DATE( MID($AV$3, 15, 4), MONTH("1 " &amp; AY$6 &amp; " " &amp;  MID($AV$3, 15, 4)) + 1, 0 ), 'Raw Data'!$AN:$AN,"&gt;" &amp;DATE( MID($AV$3, 15, 4), MONTH("1 " &amp; AY$6 &amp; " " &amp;  MID($AV$3, 15, 4)), 0 ), 'Raw Data'!$H:$H, "Non*", 'Raw Data'!$O:$O,""&amp;'Raw Data'!$B$1,'Raw Data'!$D:$D,"&lt;&gt;*ithdr*",'Raw Data'!$D:$D,"&lt;&gt;*ancel*",'Raw Data'!$P:$P,"--")
+
SUMIFS('Raw Data'!$V:$V, 'Raw Data'!$AN:$AN,"&lt;=" &amp;DATE( MID($AV$3, 15, 4), MONTH("1 " &amp; AY$6 &amp; " " &amp;  MID($AV$3, 15, 4)) + 1, 0 ), 'Raw Data'!$AN:$AN,"&gt;" &amp;DATE( MID($AV$3, 15, 4), MONTH("1 " &amp; AY$6 &amp; " " &amp;  MID($AV$3, 15, 4)), 0 ), 'Raw Data'!$H:$H, "Non*", 'Raw Data'!$P:$P,""&amp;'Raw Data'!$B$1,'Raw Data'!$D:$D,"&lt;&gt;*ithdr*",'Raw Data'!$D:$D,"&lt;&gt;*ancel*")</f>
        <v>0</v>
      </c>
      <c r="AZ16" s="40"/>
      <c r="BA16" s="40"/>
      <c r="BB16" s="52"/>
      <c r="BC16" s="117">
        <f>SUMIFS('Raw Data'!$V:$V, 'Raw Data'!$AN:$AN,"&lt;=" &amp;DATE( MID($AV$3, 15, 4), MONTH("1 " &amp; BC$6 &amp; " " &amp;  MID($AV$3, 15, 4)) + 1, 0 ), 'Raw Data'!$AN:$AN,"&gt;" &amp;DATE( MID($AV$3, 15, 4), MONTH("1 " &amp; BC$6 &amp; " " &amp;  MID($AV$3, 15, 4)), 0 ), 'Raw Data'!$H:$H, "Non*", 'Raw Data'!$O:$O,""&amp;'Raw Data'!$B$1,'Raw Data'!$D:$D,"&lt;&gt;*ithdr*",'Raw Data'!$D:$D,"&lt;&gt;*ancel*",'Raw Data'!$P:$P,"--")
+
SUMIFS('Raw Data'!$V:$V, 'Raw Data'!$AN:$AN,"&lt;=" &amp;DATE( MID($AV$3, 15, 4), MONTH("1 " &amp; BC$6 &amp; " " &amp;  MID($AV$3, 15, 4)) + 1, 0 ), 'Raw Data'!$AN:$AN,"&gt;" &amp;DATE( MID($AV$3, 15, 4), MONTH("1 " &amp; BC$6 &amp; " " &amp;  MID($AV$3, 15, 4)), 0 ), 'Raw Data'!$H:$H, "Non*", 'Raw Data'!$P:$P,""&amp;'Raw Data'!$B$1,'Raw Data'!$D:$D,"&lt;&gt;*ithdr*",'Raw Data'!$D:$D,"&lt;&gt;*ancel*")</f>
        <v>0</v>
      </c>
      <c r="BD16" s="40"/>
      <c r="BE16" s="40"/>
      <c r="BF16" s="52"/>
    </row>
    <row r="17" ht="12.75" customHeight="1">
      <c r="A17" s="47" t="s">
        <v>128</v>
      </c>
      <c r="B17" s="40"/>
      <c r="C17" s="40"/>
      <c r="D17" s="40"/>
      <c r="E17" s="40"/>
      <c r="F17" s="40"/>
      <c r="G17" s="40"/>
      <c r="H17" s="40"/>
      <c r="I17" s="40"/>
      <c r="J17" s="52"/>
      <c r="K17" s="117">
        <f>SUMIFS('Raw Data'!$W:$W, 'Raw Data'!$AN:$AN,"&lt;=" &amp;DATE(LEFT($AV$3, 4), MONTH("1 " &amp; K$6 &amp; " " &amp; LEFT($AV$3, 4)) + 1, 0 ), 'Raw Data'!$AN:$AN,"&gt;" &amp;DATE(LEFT($AV$3, 4), MONTH("1 " &amp; K$6 &amp; " " &amp; LEFT($AV$3, 4)), 0 ), 'Raw Data'!$O:$O,""&amp;'Raw Data'!$B$1,'Raw Data'!$D:$D,"&lt;&gt;*ithdr*",'Raw Data'!$D:$D,"&lt;&gt;*ancel*",'Raw Data'!$P:$P,"--")
+
SUMIFS('Raw Data'!$W:$W, 'Raw Data'!$AN:$AN,"&lt;=" &amp;DATE(LEFT($AV$3, 4), MONTH("1 " &amp; K$6 &amp; " " &amp; LEFT($AV$3, 4)) + 1, 0 ), 'Raw Data'!$AN:$AN,"&gt;" &amp;DATE(LEFT($AV$3, 4), MONTH("1 " &amp; K$6 &amp; " " &amp; LEFT($AV$3, 4)), 0 ), 'Raw Data'!$P:$P,""&amp;'Raw Data'!$B$1,'Raw Data'!$D:$D,"&lt;&gt;*ithdr*",'Raw Data'!$D:$D,"&lt;&gt;*ancel*")</f>
        <v>0</v>
      </c>
      <c r="L17" s="40"/>
      <c r="M17" s="40"/>
      <c r="N17" s="52"/>
      <c r="O17" s="117">
        <f>SUMIFS('Raw Data'!$W:$W, 'Raw Data'!$AN:$AN,"&lt;=" &amp;DATE(LEFT($AV$3, 4), MONTH("1 " &amp; O$6 &amp; " " &amp; LEFT($AV$3, 4)) + 1, 0 ), 'Raw Data'!$AN:$AN,"&gt;" &amp;DATE(LEFT($AV$3, 4), MONTH("1 " &amp; O$6 &amp; " " &amp; LEFT($AV$3, 4)), 0 ), 'Raw Data'!$O:$O,""&amp;'Raw Data'!$B$1,'Raw Data'!$D:$D,"&lt;&gt;*ithdr*",'Raw Data'!$D:$D,"&lt;&gt;*ancel*",'Raw Data'!$P:$P,"--")
+
SUMIFS('Raw Data'!$W:$W, 'Raw Data'!$AN:$AN,"&lt;=" &amp;DATE(LEFT($AV$3, 4), MONTH("1 " &amp; O$6 &amp; " " &amp; LEFT($AV$3, 4)) + 1, 0 ), 'Raw Data'!$AN:$AN,"&gt;" &amp;DATE(LEFT($AV$3, 4), MONTH("1 " &amp; O$6 &amp; " " &amp; LEFT($AV$3, 4)), 0 ), 'Raw Data'!$P:$P,""&amp;'Raw Data'!$B$1,'Raw Data'!$D:$D,"&lt;&gt;*ithdr*",'Raw Data'!$D:$D,"&lt;&gt;*ancel*")</f>
        <v>0</v>
      </c>
      <c r="P17" s="40"/>
      <c r="Q17" s="40"/>
      <c r="R17" s="52"/>
      <c r="S17" s="117">
        <f>SUMIFS('Raw Data'!$W:$W, 'Raw Data'!$AN:$AN,"&lt;=" &amp;DATE(LEFT($AV$3, 4), MONTH("1 " &amp; S$6 &amp; " " &amp; LEFT($AV$3, 4)) + 1, 0 ), 'Raw Data'!$AN:$AN,"&gt;" &amp;DATE(LEFT($AV$3, 4), MONTH("1 " &amp; S$6 &amp; " " &amp; LEFT($AV$3, 4)), 0 ), 'Raw Data'!$O:$O,""&amp;'Raw Data'!$B$1,'Raw Data'!$D:$D,"&lt;&gt;*ithdr*",'Raw Data'!$D:$D,"&lt;&gt;*ancel*",'Raw Data'!$P:$P,"--")
+
SUMIFS('Raw Data'!$W:$W, 'Raw Data'!$AN:$AN,"&lt;=" &amp;DATE(LEFT($AV$3, 4), MONTH("1 " &amp; S$6 &amp; " " &amp; LEFT($AV$3, 4)) + 1, 0 ), 'Raw Data'!$AN:$AN,"&gt;" &amp;DATE(LEFT($AV$3, 4), MONTH("1 " &amp; S$6 &amp; " " &amp; LEFT($AV$3, 4)), 0 ), 'Raw Data'!$P:$P,""&amp;'Raw Data'!$B$1,'Raw Data'!$D:$D,"&lt;&gt;*ithdr*",'Raw Data'!$D:$D,"&lt;&gt;*ancel*")</f>
        <v>0</v>
      </c>
      <c r="T17" s="40"/>
      <c r="U17" s="40"/>
      <c r="V17" s="52"/>
      <c r="W17" s="117">
        <f>SUMIFS('Raw Data'!$W:$W, 'Raw Data'!$AN:$AN,"&lt;=" &amp;DATE(LEFT($AV$3, 4), MONTH("1 " &amp; W$6 &amp; " " &amp; LEFT($AV$3, 4)) + 1, 0 ), 'Raw Data'!$AN:$AN,"&gt;" &amp;DATE(LEFT($AV$3, 4), MONTH("1 " &amp; W$6 &amp; " " &amp; LEFT($AV$3, 4)), 0 ), 'Raw Data'!$O:$O,""&amp;'Raw Data'!$B$1,'Raw Data'!$D:$D,"&lt;&gt;*ithdr*",'Raw Data'!$D:$D,"&lt;&gt;*ancel*",'Raw Data'!$P:$P,"--")
+
SUMIFS('Raw Data'!$W:$W, 'Raw Data'!$AN:$AN,"&lt;=" &amp;DATE(LEFT($AV$3, 4), MONTH("1 " &amp; W$6 &amp; " " &amp; LEFT($AV$3, 4)) + 1, 0 ), 'Raw Data'!$AN:$AN,"&gt;" &amp;DATE(LEFT($AV$3, 4), MONTH("1 " &amp; W$6 &amp; " " &amp; LEFT($AV$3, 4)), 0 ), 'Raw Data'!$P:$P,""&amp;'Raw Data'!$B$1,'Raw Data'!$D:$D,"&lt;&gt;*ithdr*",'Raw Data'!$D:$D,"&lt;&gt;*ancel*")</f>
        <v>0</v>
      </c>
      <c r="X17" s="40"/>
      <c r="Y17" s="40"/>
      <c r="Z17" s="52"/>
      <c r="AA17" s="117">
        <f>SUMIFS('Raw Data'!$W:$W, 'Raw Data'!$AN:$AN,"&lt;=" &amp;DATE(LEFT($AV$3, 4), MONTH("1 " &amp; AA$6 &amp; " " &amp; LEFT($AV$3, 4)) + 1, 0 ), 'Raw Data'!$AN:$AN,"&gt;" &amp;DATE(LEFT($AV$3, 4), MONTH("1 " &amp; AA$6 &amp; " " &amp; LEFT($AV$3, 4)), 0 ), 'Raw Data'!$O:$O,""&amp;'Raw Data'!$B$1,'Raw Data'!$D:$D,"&lt;&gt;*ithdr*",'Raw Data'!$D:$D,"&lt;&gt;*ancel*",'Raw Data'!$P:$P,"--")
+
SUMIFS('Raw Data'!$W:$W, 'Raw Data'!$AN:$AN,"&lt;=" &amp;DATE(LEFT($AV$3, 4), MONTH("1 " &amp; AA$6 &amp; " " &amp; LEFT($AV$3, 4)) + 1, 0 ), 'Raw Data'!$AN:$AN,"&gt;" &amp;DATE(LEFT($AV$3, 4), MONTH("1 " &amp; AA$6 &amp; " " &amp; LEFT($AV$3, 4)), 0 ), 'Raw Data'!$P:$P,""&amp;'Raw Data'!$B$1,'Raw Data'!$D:$D,"&lt;&gt;*ithdr*",'Raw Data'!$D:$D,"&lt;&gt;*ancel*")</f>
        <v>0</v>
      </c>
      <c r="AB17" s="40"/>
      <c r="AC17" s="40"/>
      <c r="AD17" s="52"/>
      <c r="AE17" s="117">
        <f>SUMIFS('Raw Data'!$W:$W, 'Raw Data'!$AN:$AN,"&lt;=" &amp;DATE(LEFT($AV$3, 4), MONTH("1 " &amp; AE$6 &amp; " " &amp; LEFT($AV$3, 4)) + 1, 0 ), 'Raw Data'!$AN:$AN,"&gt;" &amp;DATE(LEFT($AV$3, 4), MONTH("1 " &amp; AE$6 &amp; " " &amp; LEFT($AV$3, 4)), 0 ), 'Raw Data'!$O:$O,""&amp;'Raw Data'!$B$1,'Raw Data'!$D:$D,"&lt;&gt;*ithdr*",'Raw Data'!$D:$D,"&lt;&gt;*ancel*",'Raw Data'!$P:$P,"--")
+
SUMIFS('Raw Data'!$W:$W, 'Raw Data'!$AN:$AN,"&lt;=" &amp;DATE(LEFT($AV$3, 4), MONTH("1 " &amp; AE$6 &amp; " " &amp; LEFT($AV$3, 4)) + 1, 0 ), 'Raw Data'!$AN:$AN,"&gt;" &amp;DATE(LEFT($AV$3, 4), MONTH("1 " &amp; AE$6 &amp; " " &amp; LEFT($AV$3, 4)), 0 ), 'Raw Data'!$P:$P,""&amp;'Raw Data'!$B$1,'Raw Data'!$D:$D,"&lt;&gt;*ithdr*",'Raw Data'!$D:$D,"&lt;&gt;*ancel*")</f>
        <v>0</v>
      </c>
      <c r="AF17" s="40"/>
      <c r="AG17" s="40"/>
      <c r="AH17" s="52"/>
      <c r="AI17" s="117">
        <f>SUMIFS('Raw Data'!$W:$W, 'Raw Data'!$AN:$AN,"&lt;=" &amp;DATE(LEFT($AV$3, 4), MONTH("1 " &amp; AI$6 &amp; " " &amp; LEFT($AV$3, 4)) + 1, 0 ), 'Raw Data'!$AN:$AN,"&gt;" &amp;DATE(LEFT($AV$3, 4), MONTH("1 " &amp; AI$6 &amp; " " &amp; LEFT($AV$3, 4)), 0 ), 'Raw Data'!$O:$O,""&amp;'Raw Data'!$B$1,'Raw Data'!$D:$D,"&lt;&gt;*ithdr*",'Raw Data'!$D:$D,"&lt;&gt;*ancel*",'Raw Data'!$P:$P,"--")
+
SUMIFS('Raw Data'!$W:$W, 'Raw Data'!$AN:$AN,"&lt;=" &amp;DATE(LEFT($AV$3, 4), MONTH("1 " &amp; AI$6 &amp; " " &amp; LEFT($AV$3, 4)) + 1, 0 ), 'Raw Data'!$AN:$AN,"&gt;" &amp;DATE(LEFT($AV$3, 4), MONTH("1 " &amp; AI$6 &amp; " " &amp; LEFT($AV$3, 4)), 0 ), 'Raw Data'!$P:$P,""&amp;'Raw Data'!$B$1,'Raw Data'!$D:$D,"&lt;&gt;*ithdr*",'Raw Data'!$D:$D,"&lt;&gt;*ancel*")</f>
        <v>0</v>
      </c>
      <c r="AJ17" s="40"/>
      <c r="AK17" s="40"/>
      <c r="AL17" s="52"/>
      <c r="AM17" s="117">
        <f>SUMIFS('Raw Data'!$W:$W, 'Raw Data'!$AN:$AN,"&lt;=" &amp;DATE(LEFT($AV$3, 4), MONTH("1 " &amp; AM$6 &amp; " " &amp; LEFT($AV$3, 4)) + 1, 0 ), 'Raw Data'!$AN:$AN,"&gt;" &amp;DATE(LEFT($AV$3, 4), MONTH("1 " &amp; AM$6 &amp; " " &amp; LEFT($AV$3, 4)), 0 ), 'Raw Data'!$O:$O,""&amp;'Raw Data'!$B$1,'Raw Data'!$D:$D,"&lt;&gt;*ithdr*",'Raw Data'!$D:$D,"&lt;&gt;*ancel*",'Raw Data'!$P:$P,"--")
+
SUMIFS('Raw Data'!$W:$W, 'Raw Data'!$AN:$AN,"&lt;=" &amp;DATE(LEFT($AV$3, 4), MONTH("1 " &amp; AM$6 &amp; " " &amp; LEFT($AV$3, 4)) + 1, 0 ), 'Raw Data'!$AN:$AN,"&gt;" &amp;DATE(LEFT($AV$3, 4), MONTH("1 " &amp; AM$6 &amp; " " &amp; LEFT($AV$3, 4)), 0 ), 'Raw Data'!$P:$P,""&amp;'Raw Data'!$B$1,'Raw Data'!$D:$D,"&lt;&gt;*ithdr*",'Raw Data'!$D:$D,"&lt;&gt;*ancel*")</f>
        <v>0</v>
      </c>
      <c r="AN17" s="40"/>
      <c r="AO17" s="40"/>
      <c r="AP17" s="52"/>
      <c r="AQ17" s="117">
        <f>SUMIFS('Raw Data'!$W:$W, 'Raw Data'!$AN:$AN,"&lt;=" &amp;DATE(LEFT($AV$3, 4), MONTH("1 " &amp; AQ$6 &amp; " " &amp; LEFT($AV$3, 4)) + 1, 0 ), 'Raw Data'!$AN:$AN,"&gt;" &amp;DATE(LEFT($AV$3, 4), MONTH("1 " &amp; AQ$6 &amp; " " &amp; LEFT($AV$3, 4)), 0 ), 'Raw Data'!$O:$O,""&amp;'Raw Data'!$B$1,'Raw Data'!$D:$D,"&lt;&gt;*ithdr*",'Raw Data'!$D:$D,"&lt;&gt;*ancel*",'Raw Data'!$P:$P,"--")
+
SUMIFS('Raw Data'!$W:$W, 'Raw Data'!$AN:$AN,"&lt;=" &amp;DATE(LEFT($AV$3, 4), MONTH("1 " &amp; AQ$6 &amp; " " &amp; LEFT($AV$3, 4)) + 1, 0 ), 'Raw Data'!$AN:$AN,"&gt;" &amp;DATE(LEFT($AV$3, 4), MONTH("1 " &amp; AQ$6 &amp; " " &amp; LEFT($AV$3, 4)), 0 ), 'Raw Data'!$P:$P,""&amp;'Raw Data'!$B$1,'Raw Data'!$D:$D,"&lt;&gt;*ithdr*",'Raw Data'!$D:$D,"&lt;&gt;*ancel*")</f>
        <v>0</v>
      </c>
      <c r="AR17" s="40"/>
      <c r="AS17" s="40"/>
      <c r="AT17" s="52"/>
      <c r="AU17" s="117">
        <f>SUMIFS('Raw Data'!$W:$W, 'Raw Data'!$AN:$AN,"&lt;=" &amp;DATE( MID($AV$3, 15, 4), MONTH("1 " &amp; AU$6 &amp; " " &amp;  MID($AV$3, 15, 4)) + 1, 0 ), 'Raw Data'!$AN:$AN,"&gt;" &amp;DATE( MID($AV$3, 15, 4), MONTH("1 " &amp; AU$6 &amp; " " &amp;  MID($AV$3, 15, 4)), 0 ), 'Raw Data'!$O:$O,""&amp;'Raw Data'!$B$1,'Raw Data'!$D:$D,"&lt;&gt;*ithdr*",'Raw Data'!$D:$D,"&lt;&gt;*ancel*",'Raw Data'!$P:$P,"--")
+
SUMIFS('Raw Data'!$W:$W, 'Raw Data'!$AN:$AN,"&lt;=" &amp;DATE( MID($AV$3, 15, 4), MONTH("1 " &amp; AU$6 &amp; " " &amp;  MID($AV$3, 15, 4)) + 1, 0 ), 'Raw Data'!$AN:$AN,"&gt;" &amp;DATE( MID($AV$3, 15, 4), MONTH("1 " &amp; AU$6 &amp; " " &amp;  MID($AV$3, 15, 4)), 0 ), 'Raw Data'!$P:$P,""&amp;'Raw Data'!$B$1,'Raw Data'!$D:$D,"&lt;&gt;*ithdr*",'Raw Data'!$D:$D,"&lt;&gt;*ancel*")</f>
        <v>0</v>
      </c>
      <c r="AV17" s="40"/>
      <c r="AW17" s="40"/>
      <c r="AX17" s="52"/>
      <c r="AY17" s="117">
        <f>SUMIFS('Raw Data'!$W:$W, 'Raw Data'!$AN:$AN,"&lt;=" &amp;DATE( MID($AV$3, 15, 4), MONTH("1 " &amp; AY$6 &amp; " " &amp;  MID($AV$3, 15, 4)) + 1, 0 ), 'Raw Data'!$AN:$AN,"&gt;" &amp;DATE( MID($AV$3, 15, 4), MONTH("1 " &amp; AY$6 &amp; " " &amp;  MID($AV$3, 15, 4)), 0 ), 'Raw Data'!$O:$O,""&amp;'Raw Data'!$B$1,'Raw Data'!$D:$D,"&lt;&gt;*ithdr*",'Raw Data'!$D:$D,"&lt;&gt;*ancel*",'Raw Data'!$P:$P,"--")
+
SUMIFS('Raw Data'!$W:$W, 'Raw Data'!$AN:$AN,"&lt;=" &amp;DATE( MID($AV$3, 15, 4), MONTH("1 " &amp; AY$6 &amp; " " &amp;  MID($AV$3, 15, 4)) + 1, 0 ), 'Raw Data'!$AN:$AN,"&gt;" &amp;DATE( MID($AV$3, 15, 4), MONTH("1 " &amp; AY$6 &amp; " " &amp;  MID($AV$3, 15, 4)), 0 ), 'Raw Data'!$P:$P,""&amp;'Raw Data'!$B$1,'Raw Data'!$D:$D,"&lt;&gt;*ithdr*",'Raw Data'!$D:$D,"&lt;&gt;*ancel*")</f>
        <v>0</v>
      </c>
      <c r="AZ17" s="40"/>
      <c r="BA17" s="40"/>
      <c r="BB17" s="52"/>
      <c r="BC17" s="117">
        <f>SUMIFS('Raw Data'!$W:$W, 'Raw Data'!$AN:$AN,"&lt;=" &amp;DATE( MID($AV$3, 15, 4), MONTH("1 " &amp; BC$6 &amp; " " &amp;  MID($AV$3, 15, 4)) + 1, 0 ), 'Raw Data'!$AN:$AN,"&gt;" &amp;DATE( MID($AV$3, 15, 4), MONTH("1 " &amp; BC$6 &amp; " " &amp;  MID($AV$3, 15, 4)), 0 ), 'Raw Data'!$O:$O,""&amp;'Raw Data'!$B$1,'Raw Data'!$D:$D,"&lt;&gt;*ithdr*",'Raw Data'!$D:$D,"&lt;&gt;*ancel*",'Raw Data'!$P:$P,"--")
+
SUMIFS('Raw Data'!$W:$W, 'Raw Data'!$AN:$AN,"&lt;=" &amp;DATE( MID($AV$3, 15, 4), MONTH("1 " &amp; BC$6 &amp; " " &amp;  MID($AV$3, 15, 4)) + 1, 0 ), 'Raw Data'!$AN:$AN,"&gt;" &amp;DATE( MID($AV$3, 15, 4), MONTH("1 " &amp; BC$6 &amp; " " &amp;  MID($AV$3, 15, 4)), 0 ), 'Raw Data'!$P:$P,""&amp;'Raw Data'!$B$1,'Raw Data'!$D:$D,"&lt;&gt;*ithdr*",'Raw Data'!$D:$D,"&lt;&gt;*ancel*")</f>
        <v>0</v>
      </c>
      <c r="BD17" s="40"/>
      <c r="BE17" s="40"/>
      <c r="BF17" s="52"/>
    </row>
    <row r="18" ht="12.75" customHeight="1">
      <c r="A18" s="119" t="s">
        <v>130</v>
      </c>
      <c r="B18" s="40"/>
      <c r="C18" s="40"/>
      <c r="D18" s="40"/>
      <c r="E18" s="40"/>
      <c r="F18" s="40"/>
      <c r="G18" s="40"/>
      <c r="H18" s="40"/>
      <c r="I18" s="40"/>
      <c r="J18" s="52"/>
      <c r="K18" s="117">
        <f>SUMIFS('Raw Data'!$W:$W, 'Raw Data'!$AN:$AN,"&lt;=" &amp;DATE(LEFT($AV$3, 4), MONTH("1 " &amp; K$6 &amp; " " &amp; LEFT($AV$3, 4)) + 1, 0 ), 'Raw Data'!$AN:$AN,"&gt;" &amp;DATE(LEFT($AV$3, 4), MONTH("1 " &amp; K$6 &amp; " " &amp; LEFT($AV$3, 4)), 0 ), 'Raw Data'!$H:$H, "Ear*", 'Raw Data'!$O:$O,""&amp;'Raw Data'!$B$1,'Raw Data'!$D:$D,"&lt;&gt;*ithdr*",'Raw Data'!$D:$D,"&lt;&gt;*ancel*",'Raw Data'!$P:$P,"--")
+
SUMIFS('Raw Data'!$W:$W, 'Raw Data'!$AN:$AN,"&lt;=" &amp;DATE(LEFT($AV$3, 4), MONTH("1 " &amp; K$6 &amp; " " &amp; LEFT($AV$3, 4)) + 1, 0 ), 'Raw Data'!$AN:$AN,"&gt;" &amp;DATE(LEFT($AV$3, 4), MONTH("1 " &amp; K$6 &amp; " " &amp; LEFT($AV$3, 4)), 0 ), 'Raw Data'!$H:$H, "Ear*", 'Raw Data'!$P:$P,""&amp;'Raw Data'!$B$1,'Raw Data'!$D:$D,"&lt;&gt;*ithdr*",'Raw Data'!$D:$D,"&lt;&gt;*ancel*")</f>
        <v>0</v>
      </c>
      <c r="L18" s="40"/>
      <c r="M18" s="40"/>
      <c r="N18" s="52"/>
      <c r="O18" s="117">
        <f>SUMIFS('Raw Data'!$W:$W, 'Raw Data'!$AN:$AN,"&lt;=" &amp;DATE(LEFT($AV$3, 4), MONTH("1 " &amp; O$6 &amp; " " &amp; LEFT($AV$3, 4)) + 1, 0 ), 'Raw Data'!$AN:$AN,"&gt;" &amp;DATE(LEFT($AV$3, 4), MONTH("1 " &amp; O$6 &amp; " " &amp; LEFT($AV$3, 4)), 0 ), 'Raw Data'!$H:$H, "Ear*", 'Raw Data'!$O:$O,""&amp;'Raw Data'!$B$1,'Raw Data'!$D:$D,"&lt;&gt;*ithdr*",'Raw Data'!$D:$D,"&lt;&gt;*ancel*",'Raw Data'!$P:$P,"--")
+
SUMIFS('Raw Data'!$W:$W, 'Raw Data'!$AN:$AN,"&lt;=" &amp;DATE(LEFT($AV$3, 4), MONTH("1 " &amp; O$6 &amp; " " &amp; LEFT($AV$3, 4)) + 1, 0 ), 'Raw Data'!$AN:$AN,"&gt;" &amp;DATE(LEFT($AV$3, 4), MONTH("1 " &amp; O$6 &amp; " " &amp; LEFT($AV$3, 4)), 0 ), 'Raw Data'!$H:$H, "Ear*", 'Raw Data'!$P:$P,""&amp;'Raw Data'!$B$1,'Raw Data'!$D:$D,"&lt;&gt;*ithdr*",'Raw Data'!$D:$D,"&lt;&gt;*ancel*")</f>
        <v>0</v>
      </c>
      <c r="P18" s="40"/>
      <c r="Q18" s="40"/>
      <c r="R18" s="52"/>
      <c r="S18" s="117">
        <f>SUMIFS('Raw Data'!$W:$W, 'Raw Data'!$AN:$AN,"&lt;=" &amp;DATE(LEFT($AV$3, 4), MONTH("1 " &amp; S$6 &amp; " " &amp; LEFT($AV$3, 4)) + 1, 0 ), 'Raw Data'!$AN:$AN,"&gt;" &amp;DATE(LEFT($AV$3, 4), MONTH("1 " &amp; S$6 &amp; " " &amp; LEFT($AV$3, 4)), 0 ), 'Raw Data'!$H:$H, "Ear*", 'Raw Data'!$O:$O,""&amp;'Raw Data'!$B$1,'Raw Data'!$D:$D,"&lt;&gt;*ithdr*",'Raw Data'!$D:$D,"&lt;&gt;*ancel*",'Raw Data'!$P:$P,"--")
+
SUMIFS('Raw Data'!$W:$W, 'Raw Data'!$AN:$AN,"&lt;=" &amp;DATE(LEFT($AV$3, 4), MONTH("1 " &amp; S$6 &amp; " " &amp; LEFT($AV$3, 4)) + 1, 0 ), 'Raw Data'!$AN:$AN,"&gt;" &amp;DATE(LEFT($AV$3, 4), MONTH("1 " &amp; S$6 &amp; " " &amp; LEFT($AV$3, 4)), 0 ), 'Raw Data'!$H:$H, "Ear*", 'Raw Data'!$P:$P,""&amp;'Raw Data'!$B$1,'Raw Data'!$D:$D,"&lt;&gt;*ithdr*",'Raw Data'!$D:$D,"&lt;&gt;*ancel*")</f>
        <v>0</v>
      </c>
      <c r="T18" s="40"/>
      <c r="U18" s="40"/>
      <c r="V18" s="52"/>
      <c r="W18" s="117">
        <f>SUMIFS('Raw Data'!$W:$W, 'Raw Data'!$AN:$AN,"&lt;=" &amp;DATE(LEFT($AV$3, 4), MONTH("1 " &amp; W$6 &amp; " " &amp; LEFT($AV$3, 4)) + 1, 0 ), 'Raw Data'!$AN:$AN,"&gt;" &amp;DATE(LEFT($AV$3, 4), MONTH("1 " &amp; W$6 &amp; " " &amp; LEFT($AV$3, 4)), 0 ), 'Raw Data'!$H:$H, "Ear*", 'Raw Data'!$O:$O,""&amp;'Raw Data'!$B$1,'Raw Data'!$D:$D,"&lt;&gt;*ithdr*",'Raw Data'!$D:$D,"&lt;&gt;*ancel*",'Raw Data'!$P:$P,"--")
+
SUMIFS('Raw Data'!$W:$W, 'Raw Data'!$AN:$AN,"&lt;=" &amp;DATE(LEFT($AV$3, 4), MONTH("1 " &amp; W$6 &amp; " " &amp; LEFT($AV$3, 4)) + 1, 0 ), 'Raw Data'!$AN:$AN,"&gt;" &amp;DATE(LEFT($AV$3, 4), MONTH("1 " &amp; W$6 &amp; " " &amp; LEFT($AV$3, 4)), 0 ), 'Raw Data'!$H:$H, "Ear*", 'Raw Data'!$P:$P,""&amp;'Raw Data'!$B$1,'Raw Data'!$D:$D,"&lt;&gt;*ithdr*",'Raw Data'!$D:$D,"&lt;&gt;*ancel*")</f>
        <v>0</v>
      </c>
      <c r="X18" s="40"/>
      <c r="Y18" s="40"/>
      <c r="Z18" s="52"/>
      <c r="AA18" s="117">
        <f>SUMIFS('Raw Data'!$W:$W, 'Raw Data'!$AN:$AN,"&lt;=" &amp;DATE(LEFT($AV$3, 4), MONTH("1 " &amp; AA$6 &amp; " " &amp; LEFT($AV$3, 4)) + 1, 0 ), 'Raw Data'!$AN:$AN,"&gt;" &amp;DATE(LEFT($AV$3, 4), MONTH("1 " &amp; AA$6 &amp; " " &amp; LEFT($AV$3, 4)), 0 ), 'Raw Data'!$H:$H, "Ear*", 'Raw Data'!$O:$O,""&amp;'Raw Data'!$B$1,'Raw Data'!$D:$D,"&lt;&gt;*ithdr*",'Raw Data'!$D:$D,"&lt;&gt;*ancel*",'Raw Data'!$P:$P,"--")
+
SUMIFS('Raw Data'!$W:$W, 'Raw Data'!$AN:$AN,"&lt;=" &amp;DATE(LEFT($AV$3, 4), MONTH("1 " &amp; AA$6 &amp; " " &amp; LEFT($AV$3, 4)) + 1, 0 ), 'Raw Data'!$AN:$AN,"&gt;" &amp;DATE(LEFT($AV$3, 4), MONTH("1 " &amp; AA$6 &amp; " " &amp; LEFT($AV$3, 4)), 0 ), 'Raw Data'!$H:$H, "Ear*", 'Raw Data'!$P:$P,""&amp;'Raw Data'!$B$1,'Raw Data'!$D:$D,"&lt;&gt;*ithdr*",'Raw Data'!$D:$D,"&lt;&gt;*ancel*")</f>
        <v>0</v>
      </c>
      <c r="AB18" s="40"/>
      <c r="AC18" s="40"/>
      <c r="AD18" s="52"/>
      <c r="AE18" s="117">
        <f>SUMIFS('Raw Data'!$W:$W, 'Raw Data'!$AN:$AN,"&lt;=" &amp;DATE(LEFT($AV$3, 4), MONTH("1 " &amp; AE$6 &amp; " " &amp; LEFT($AV$3, 4)) + 1, 0 ), 'Raw Data'!$AN:$AN,"&gt;" &amp;DATE(LEFT($AV$3, 4), MONTH("1 " &amp; AE$6 &amp; " " &amp; LEFT($AV$3, 4)), 0 ), 'Raw Data'!$H:$H, "Ear*", 'Raw Data'!$O:$O,""&amp;'Raw Data'!$B$1,'Raw Data'!$D:$D,"&lt;&gt;*ithdr*",'Raw Data'!$D:$D,"&lt;&gt;*ancel*",'Raw Data'!$P:$P,"--")
+
SUMIFS('Raw Data'!$W:$W, 'Raw Data'!$AN:$AN,"&lt;=" &amp;DATE(LEFT($AV$3, 4), MONTH("1 " &amp; AE$6 &amp; " " &amp; LEFT($AV$3, 4)) + 1, 0 ), 'Raw Data'!$AN:$AN,"&gt;" &amp;DATE(LEFT($AV$3, 4), MONTH("1 " &amp; AE$6 &amp; " " &amp; LEFT($AV$3, 4)), 0 ), 'Raw Data'!$H:$H, "Ear*", 'Raw Data'!$P:$P,""&amp;'Raw Data'!$B$1,'Raw Data'!$D:$D,"&lt;&gt;*ithdr*",'Raw Data'!$D:$D,"&lt;&gt;*ancel*")</f>
        <v>0</v>
      </c>
      <c r="AF18" s="40"/>
      <c r="AG18" s="40"/>
      <c r="AH18" s="52"/>
      <c r="AI18" s="117">
        <f>SUMIFS('Raw Data'!$W:$W, 'Raw Data'!$AN:$AN,"&lt;=" &amp;DATE(LEFT($AV$3, 4), MONTH("1 " &amp; AI$6 &amp; " " &amp; LEFT($AV$3, 4)) + 1, 0 ), 'Raw Data'!$AN:$AN,"&gt;" &amp;DATE(LEFT($AV$3, 4), MONTH("1 " &amp; AI$6 &amp; " " &amp; LEFT($AV$3, 4)), 0 ), 'Raw Data'!$H:$H, "Ear*", 'Raw Data'!$O:$O,""&amp;'Raw Data'!$B$1,'Raw Data'!$D:$D,"&lt;&gt;*ithdr*",'Raw Data'!$D:$D,"&lt;&gt;*ancel*",'Raw Data'!$P:$P,"--")
+
SUMIFS('Raw Data'!$W:$W, 'Raw Data'!$AN:$AN,"&lt;=" &amp;DATE(LEFT($AV$3, 4), MONTH("1 " &amp; AI$6 &amp; " " &amp; LEFT($AV$3, 4)) + 1, 0 ), 'Raw Data'!$AN:$AN,"&gt;" &amp;DATE(LEFT($AV$3, 4), MONTH("1 " &amp; AI$6 &amp; " " &amp; LEFT($AV$3, 4)), 0 ), 'Raw Data'!$H:$H, "Ear*", 'Raw Data'!$P:$P,""&amp;'Raw Data'!$B$1,'Raw Data'!$D:$D,"&lt;&gt;*ithdr*",'Raw Data'!$D:$D,"&lt;&gt;*ancel*")</f>
        <v>0</v>
      </c>
      <c r="AJ18" s="40"/>
      <c r="AK18" s="40"/>
      <c r="AL18" s="52"/>
      <c r="AM18" s="117">
        <f>SUMIFS('Raw Data'!$W:$W, 'Raw Data'!$AN:$AN,"&lt;=" &amp;DATE(LEFT($AV$3, 4), MONTH("1 " &amp; AM$6 &amp; " " &amp; LEFT($AV$3, 4)) + 1, 0 ), 'Raw Data'!$AN:$AN,"&gt;" &amp;DATE(LEFT($AV$3, 4), MONTH("1 " &amp; AM$6 &amp; " " &amp; LEFT($AV$3, 4)), 0 ), 'Raw Data'!$H:$H, "Ear*", 'Raw Data'!$O:$O,""&amp;'Raw Data'!$B$1,'Raw Data'!$D:$D,"&lt;&gt;*ithdr*",'Raw Data'!$D:$D,"&lt;&gt;*ancel*",'Raw Data'!$P:$P,"--")
+
SUMIFS('Raw Data'!$W:$W, 'Raw Data'!$AN:$AN,"&lt;=" &amp;DATE(LEFT($AV$3, 4), MONTH("1 " &amp; AM$6 &amp; " " &amp; LEFT($AV$3, 4)) + 1, 0 ), 'Raw Data'!$AN:$AN,"&gt;" &amp;DATE(LEFT($AV$3, 4), MONTH("1 " &amp; AM$6 &amp; " " &amp; LEFT($AV$3, 4)), 0 ), 'Raw Data'!$H:$H, "Ear*", 'Raw Data'!$P:$P,""&amp;'Raw Data'!$B$1,'Raw Data'!$D:$D,"&lt;&gt;*ithdr*",'Raw Data'!$D:$D,"&lt;&gt;*ancel*")</f>
        <v>0</v>
      </c>
      <c r="AN18" s="40"/>
      <c r="AO18" s="40"/>
      <c r="AP18" s="52"/>
      <c r="AQ18" s="117">
        <f>SUMIFS('Raw Data'!$W:$W, 'Raw Data'!$AN:$AN,"&lt;=" &amp;DATE(LEFT($AV$3, 4), MONTH("1 " &amp; AQ$6 &amp; " " &amp; LEFT($AV$3, 4)) + 1, 0 ), 'Raw Data'!$AN:$AN,"&gt;" &amp;DATE(LEFT($AV$3, 4), MONTH("1 " &amp; AQ$6 &amp; " " &amp; LEFT($AV$3, 4)), 0 ), 'Raw Data'!$H:$H, "Ear*", 'Raw Data'!$O:$O,""&amp;'Raw Data'!$B$1,'Raw Data'!$D:$D,"&lt;&gt;*ithdr*",'Raw Data'!$D:$D,"&lt;&gt;*ancel*",'Raw Data'!$P:$P,"--")
+
SUMIFS('Raw Data'!$W:$W, 'Raw Data'!$AN:$AN,"&lt;=" &amp;DATE(LEFT($AV$3, 4), MONTH("1 " &amp; AQ$6 &amp; " " &amp; LEFT($AV$3, 4)) + 1, 0 ), 'Raw Data'!$AN:$AN,"&gt;" &amp;DATE(LEFT($AV$3, 4), MONTH("1 " &amp; AQ$6 &amp; " " &amp; LEFT($AV$3, 4)), 0 ), 'Raw Data'!$H:$H, "Ear*", 'Raw Data'!$P:$P,""&amp;'Raw Data'!$B$1,'Raw Data'!$D:$D,"&lt;&gt;*ithdr*",'Raw Data'!$D:$D,"&lt;&gt;*ancel*")</f>
        <v>0</v>
      </c>
      <c r="AR18" s="40"/>
      <c r="AS18" s="40"/>
      <c r="AT18" s="52"/>
      <c r="AU18" s="117">
        <f>SUMIFS('Raw Data'!$W:$W, 'Raw Data'!$AN:$AN,"&lt;=" &amp;DATE( MID($AV$3, 15, 4), MONTH("1 " &amp; AU$6 &amp; " " &amp;  MID($AV$3, 15, 4)) + 1, 0 ), 'Raw Data'!$AN:$AN,"&gt;" &amp;DATE( MID($AV$3, 15, 4), MONTH("1 " &amp; AU$6 &amp; " " &amp;  MID($AV$3, 15, 4)), 0 ), 'Raw Data'!$H:$H, "Ear*", 'Raw Data'!$O:$O,""&amp;'Raw Data'!$B$1,'Raw Data'!$D:$D,"&lt;&gt;*ithdr*",'Raw Data'!$D:$D,"&lt;&gt;*ancel*",'Raw Data'!$P:$P,"--")
+
SUMIFS('Raw Data'!$W:$W, 'Raw Data'!$AN:$AN,"&lt;=" &amp;DATE( MID($AV$3, 15, 4), MONTH("1 " &amp; AU$6 &amp; " " &amp;  MID($AV$3, 15, 4)) + 1, 0 ), 'Raw Data'!$AN:$AN,"&gt;" &amp;DATE( MID($AV$3, 15, 4), MONTH("1 " &amp; AU$6 &amp; " " &amp;  MID($AV$3, 15, 4)), 0 ), 'Raw Data'!$H:$H, "Ear*", 'Raw Data'!$P:$P,""&amp;'Raw Data'!$B$1,'Raw Data'!$D:$D,"&lt;&gt;*ithdr*",'Raw Data'!$D:$D,"&lt;&gt;*ancel*")</f>
        <v>0</v>
      </c>
      <c r="AV18" s="40"/>
      <c r="AW18" s="40"/>
      <c r="AX18" s="52"/>
      <c r="AY18" s="117">
        <f>SUMIFS('Raw Data'!$W:$W, 'Raw Data'!$AN:$AN,"&lt;=" &amp;DATE( MID($AV$3, 15, 4), MONTH("1 " &amp; AY$6 &amp; " " &amp;  MID($AV$3, 15, 4)) + 1, 0 ), 'Raw Data'!$AN:$AN,"&gt;" &amp;DATE( MID($AV$3, 15, 4), MONTH("1 " &amp; AY$6 &amp; " " &amp;  MID($AV$3, 15, 4)), 0 ), 'Raw Data'!$H:$H, "Ear*", 'Raw Data'!$O:$O,""&amp;'Raw Data'!$B$1,'Raw Data'!$D:$D,"&lt;&gt;*ithdr*",'Raw Data'!$D:$D,"&lt;&gt;*ancel*",'Raw Data'!$P:$P,"--")
+
SUMIFS('Raw Data'!$W:$W, 'Raw Data'!$AN:$AN,"&lt;=" &amp;DATE( MID($AV$3, 15, 4), MONTH("1 " &amp; AY$6 &amp; " " &amp;  MID($AV$3, 15, 4)) + 1, 0 ), 'Raw Data'!$AN:$AN,"&gt;" &amp;DATE( MID($AV$3, 15, 4), MONTH("1 " &amp; AY$6 &amp; " " &amp;  MID($AV$3, 15, 4)), 0 ), 'Raw Data'!$H:$H, "Ear*", 'Raw Data'!$P:$P,""&amp;'Raw Data'!$B$1,'Raw Data'!$D:$D,"&lt;&gt;*ithdr*",'Raw Data'!$D:$D,"&lt;&gt;*ancel*")</f>
        <v>0</v>
      </c>
      <c r="AZ18" s="40"/>
      <c r="BA18" s="40"/>
      <c r="BB18" s="52"/>
      <c r="BC18" s="117">
        <f>SUMIFS('Raw Data'!$W:$W, 'Raw Data'!$AN:$AN,"&lt;=" &amp;DATE( MID($AV$3, 15, 4), MONTH("1 " &amp; BC$6 &amp; " " &amp;  MID($AV$3, 15, 4)) + 1, 0 ), 'Raw Data'!$AN:$AN,"&gt;" &amp;DATE( MID($AV$3, 15, 4), MONTH("1 " &amp; BC$6 &amp; " " &amp;  MID($AV$3, 15, 4)), 0 ), 'Raw Data'!$H:$H, "Ear*", 'Raw Data'!$O:$O,""&amp;'Raw Data'!$B$1,'Raw Data'!$D:$D,"&lt;&gt;*ithdr*",'Raw Data'!$D:$D,"&lt;&gt;*ancel*",'Raw Data'!$P:$P,"--")
+
SUMIFS('Raw Data'!$W:$W, 'Raw Data'!$AN:$AN,"&lt;=" &amp;DATE( MID($AV$3, 15, 4), MONTH("1 " &amp; BC$6 &amp; " " &amp;  MID($AV$3, 15, 4)) + 1, 0 ), 'Raw Data'!$AN:$AN,"&gt;" &amp;DATE( MID($AV$3, 15, 4), MONTH("1 " &amp; BC$6 &amp; " " &amp;  MID($AV$3, 15, 4)), 0 ), 'Raw Data'!$H:$H, "Ear*", 'Raw Data'!$P:$P,""&amp;'Raw Data'!$B$1,'Raw Data'!$D:$D,"&lt;&gt;*ithdr*",'Raw Data'!$D:$D,"&lt;&gt;*ancel*")</f>
        <v>0</v>
      </c>
      <c r="BD18" s="40"/>
      <c r="BE18" s="40"/>
      <c r="BF18" s="52"/>
    </row>
    <row r="19" ht="12.75" customHeight="1">
      <c r="A19" s="119" t="s">
        <v>133</v>
      </c>
      <c r="B19" s="40"/>
      <c r="C19" s="40"/>
      <c r="D19" s="40"/>
      <c r="E19" s="40"/>
      <c r="F19" s="40"/>
      <c r="G19" s="40"/>
      <c r="H19" s="40"/>
      <c r="I19" s="40"/>
      <c r="J19" s="52"/>
      <c r="K19" s="117">
        <f>SUMIFS('Raw Data'!$W:$W, 'Raw Data'!$AN:$AN,"&lt;=" &amp;DATE(LEFT($AV$3, 4), MONTH("1 " &amp; K$6 &amp; " " &amp; LEFT($AV$3, 4)) + 1, 0 ), 'Raw Data'!$AN:$AN,"&gt;" &amp;DATE(LEFT($AV$3, 4), MONTH("1 " &amp; K$6 &amp; " " &amp; LEFT($AV$3, 4)), 0 ), 'Raw Data'!$H:$H, "Non*", 'Raw Data'!$O:$O,""&amp;'Raw Data'!$B$1,'Raw Data'!$D:$D,"&lt;&gt;*ithdr*",'Raw Data'!$D:$D,"&lt;&gt;*ancel*",'Raw Data'!$P:$P,"--")
+
SUMIFS('Raw Data'!$W:$W, 'Raw Data'!$AN:$AN,"&lt;=" &amp;DATE(LEFT($AV$3, 4), MONTH("1 " &amp; K$6 &amp; " " &amp; LEFT($AV$3, 4)) + 1, 0 ), 'Raw Data'!$AN:$AN,"&gt;" &amp;DATE(LEFT($AV$3, 4), MONTH("1 " &amp; K$6 &amp; " " &amp; LEFT($AV$3, 4)), 0 ), 'Raw Data'!$H:$H, "Non*", 'Raw Data'!$P:$P,""&amp;'Raw Data'!$B$1,'Raw Data'!$D:$D,"&lt;&gt;*ithdr*",'Raw Data'!$D:$D,"&lt;&gt;*ancel*")</f>
        <v>0</v>
      </c>
      <c r="L19" s="40"/>
      <c r="M19" s="40"/>
      <c r="N19" s="52"/>
      <c r="O19" s="117">
        <f>SUMIFS('Raw Data'!$W:$W, 'Raw Data'!$AN:$AN,"&lt;=" &amp;DATE(LEFT($AV$3, 4), MONTH("1 " &amp; O$6 &amp; " " &amp; LEFT($AV$3, 4)) + 1, 0 ), 'Raw Data'!$AN:$AN,"&gt;" &amp;DATE(LEFT($AV$3, 4), MONTH("1 " &amp; O$6 &amp; " " &amp; LEFT($AV$3, 4)), 0 ), 'Raw Data'!$H:$H, "Non*", 'Raw Data'!$O:$O,""&amp;'Raw Data'!$B$1,'Raw Data'!$D:$D,"&lt;&gt;*ithdr*",'Raw Data'!$D:$D,"&lt;&gt;*ancel*",'Raw Data'!$P:$P,"--")
+
SUMIFS('Raw Data'!$W:$W, 'Raw Data'!$AN:$AN,"&lt;=" &amp;DATE(LEFT($AV$3, 4), MONTH("1 " &amp; O$6 &amp; " " &amp; LEFT($AV$3, 4)) + 1, 0 ), 'Raw Data'!$AN:$AN,"&gt;" &amp;DATE(LEFT($AV$3, 4), MONTH("1 " &amp; O$6 &amp; " " &amp; LEFT($AV$3, 4)), 0 ), 'Raw Data'!$H:$H, "Non*", 'Raw Data'!$P:$P,""&amp;'Raw Data'!$B$1,'Raw Data'!$D:$D,"&lt;&gt;*ithdr*",'Raw Data'!$D:$D,"&lt;&gt;*ancel*")</f>
        <v>0</v>
      </c>
      <c r="P19" s="40"/>
      <c r="Q19" s="40"/>
      <c r="R19" s="52"/>
      <c r="S19" s="117">
        <f>SUMIFS('Raw Data'!$W:$W, 'Raw Data'!$AN:$AN,"&lt;=" &amp;DATE(LEFT($AV$3, 4), MONTH("1 " &amp; S$6 &amp; " " &amp; LEFT($AV$3, 4)) + 1, 0 ), 'Raw Data'!$AN:$AN,"&gt;" &amp;DATE(LEFT($AV$3, 4), MONTH("1 " &amp; S$6 &amp; " " &amp; LEFT($AV$3, 4)), 0 ), 'Raw Data'!$H:$H, "Non*", 'Raw Data'!$O:$O,""&amp;'Raw Data'!$B$1,'Raw Data'!$D:$D,"&lt;&gt;*ithdr*",'Raw Data'!$D:$D,"&lt;&gt;*ancel*",'Raw Data'!$P:$P,"--")
+
SUMIFS('Raw Data'!$W:$W, 'Raw Data'!$AN:$AN,"&lt;=" &amp;DATE(LEFT($AV$3, 4), MONTH("1 " &amp; S$6 &amp; " " &amp; LEFT($AV$3, 4)) + 1, 0 ), 'Raw Data'!$AN:$AN,"&gt;" &amp;DATE(LEFT($AV$3, 4), MONTH("1 " &amp; S$6 &amp; " " &amp; LEFT($AV$3, 4)), 0 ), 'Raw Data'!$H:$H, "Non*", 'Raw Data'!$P:$P,""&amp;'Raw Data'!$B$1,'Raw Data'!$D:$D,"&lt;&gt;*ithdr*",'Raw Data'!$D:$D,"&lt;&gt;*ancel*")</f>
        <v>0</v>
      </c>
      <c r="T19" s="40"/>
      <c r="U19" s="40"/>
      <c r="V19" s="52"/>
      <c r="W19" s="117">
        <f>SUMIFS('Raw Data'!$W:$W, 'Raw Data'!$AN:$AN,"&lt;=" &amp;DATE(LEFT($AV$3, 4), MONTH("1 " &amp; W$6 &amp; " " &amp; LEFT($AV$3, 4)) + 1, 0 ), 'Raw Data'!$AN:$AN,"&gt;" &amp;DATE(LEFT($AV$3, 4), MONTH("1 " &amp; W$6 &amp; " " &amp; LEFT($AV$3, 4)), 0 ), 'Raw Data'!$H:$H, "Non*", 'Raw Data'!$O:$O,""&amp;'Raw Data'!$B$1,'Raw Data'!$D:$D,"&lt;&gt;*ithdr*",'Raw Data'!$D:$D,"&lt;&gt;*ancel*",'Raw Data'!$P:$P,"--")
+
SUMIFS('Raw Data'!$W:$W, 'Raw Data'!$AN:$AN,"&lt;=" &amp;DATE(LEFT($AV$3, 4), MONTH("1 " &amp; W$6 &amp; " " &amp; LEFT($AV$3, 4)) + 1, 0 ), 'Raw Data'!$AN:$AN,"&gt;" &amp;DATE(LEFT($AV$3, 4), MONTH("1 " &amp; W$6 &amp; " " &amp; LEFT($AV$3, 4)), 0 ), 'Raw Data'!$H:$H, "Non*", 'Raw Data'!$P:$P,""&amp;'Raw Data'!$B$1,'Raw Data'!$D:$D,"&lt;&gt;*ithdr*",'Raw Data'!$D:$D,"&lt;&gt;*ancel*")</f>
        <v>0</v>
      </c>
      <c r="X19" s="40"/>
      <c r="Y19" s="40"/>
      <c r="Z19" s="52"/>
      <c r="AA19" s="117">
        <f>SUMIFS('Raw Data'!$W:$W, 'Raw Data'!$AN:$AN,"&lt;=" &amp;DATE(LEFT($AV$3, 4), MONTH("1 " &amp; AA$6 &amp; " " &amp; LEFT($AV$3, 4)) + 1, 0 ), 'Raw Data'!$AN:$AN,"&gt;" &amp;DATE(LEFT($AV$3, 4), MONTH("1 " &amp; AA$6 &amp; " " &amp; LEFT($AV$3, 4)), 0 ), 'Raw Data'!$H:$H, "Non*", 'Raw Data'!$O:$O,""&amp;'Raw Data'!$B$1,'Raw Data'!$D:$D,"&lt;&gt;*ithdr*",'Raw Data'!$D:$D,"&lt;&gt;*ancel*",'Raw Data'!$P:$P,"--")
+
SUMIFS('Raw Data'!$W:$W, 'Raw Data'!$AN:$AN,"&lt;=" &amp;DATE(LEFT($AV$3, 4), MONTH("1 " &amp; AA$6 &amp; " " &amp; LEFT($AV$3, 4)) + 1, 0 ), 'Raw Data'!$AN:$AN,"&gt;" &amp;DATE(LEFT($AV$3, 4), MONTH("1 " &amp; AA$6 &amp; " " &amp; LEFT($AV$3, 4)), 0 ), 'Raw Data'!$H:$H, "Non*", 'Raw Data'!$P:$P,""&amp;'Raw Data'!$B$1,'Raw Data'!$D:$D,"&lt;&gt;*ithdr*",'Raw Data'!$D:$D,"&lt;&gt;*ancel*")</f>
        <v>0</v>
      </c>
      <c r="AB19" s="40"/>
      <c r="AC19" s="40"/>
      <c r="AD19" s="52"/>
      <c r="AE19" s="117">
        <f>SUMIFS('Raw Data'!$W:$W, 'Raw Data'!$AN:$AN,"&lt;=" &amp;DATE(LEFT($AV$3, 4), MONTH("1 " &amp; AE$6 &amp; " " &amp; LEFT($AV$3, 4)) + 1, 0 ), 'Raw Data'!$AN:$AN,"&gt;" &amp;DATE(LEFT($AV$3, 4), MONTH("1 " &amp; AE$6 &amp; " " &amp; LEFT($AV$3, 4)), 0 ), 'Raw Data'!$H:$H, "Non*", 'Raw Data'!$O:$O,""&amp;'Raw Data'!$B$1,'Raw Data'!$D:$D,"&lt;&gt;*ithdr*",'Raw Data'!$D:$D,"&lt;&gt;*ancel*",'Raw Data'!$P:$P,"--")
+
SUMIFS('Raw Data'!$W:$W, 'Raw Data'!$AN:$AN,"&lt;=" &amp;DATE(LEFT($AV$3, 4), MONTH("1 " &amp; AE$6 &amp; " " &amp; LEFT($AV$3, 4)) + 1, 0 ), 'Raw Data'!$AN:$AN,"&gt;" &amp;DATE(LEFT($AV$3, 4), MONTH("1 " &amp; AE$6 &amp; " " &amp; LEFT($AV$3, 4)), 0 ), 'Raw Data'!$H:$H, "Non*", 'Raw Data'!$P:$P,""&amp;'Raw Data'!$B$1,'Raw Data'!$D:$D,"&lt;&gt;*ithdr*",'Raw Data'!$D:$D,"&lt;&gt;*ancel*")</f>
        <v>0</v>
      </c>
      <c r="AF19" s="40"/>
      <c r="AG19" s="40"/>
      <c r="AH19" s="52"/>
      <c r="AI19" s="117">
        <f>SUMIFS('Raw Data'!$W:$W, 'Raw Data'!$AN:$AN,"&lt;=" &amp;DATE(LEFT($AV$3, 4), MONTH("1 " &amp; AI$6 &amp; " " &amp; LEFT($AV$3, 4)) + 1, 0 ), 'Raw Data'!$AN:$AN,"&gt;" &amp;DATE(LEFT($AV$3, 4), MONTH("1 " &amp; AI$6 &amp; " " &amp; LEFT($AV$3, 4)), 0 ), 'Raw Data'!$H:$H, "Non*", 'Raw Data'!$O:$O,""&amp;'Raw Data'!$B$1,'Raw Data'!$D:$D,"&lt;&gt;*ithdr*",'Raw Data'!$D:$D,"&lt;&gt;*ancel*",'Raw Data'!$P:$P,"--")
+
SUMIFS('Raw Data'!$W:$W, 'Raw Data'!$AN:$AN,"&lt;=" &amp;DATE(LEFT($AV$3, 4), MONTH("1 " &amp; AI$6 &amp; " " &amp; LEFT($AV$3, 4)) + 1, 0 ), 'Raw Data'!$AN:$AN,"&gt;" &amp;DATE(LEFT($AV$3, 4), MONTH("1 " &amp; AI$6 &amp; " " &amp; LEFT($AV$3, 4)), 0 ), 'Raw Data'!$H:$H, "Non*", 'Raw Data'!$P:$P,""&amp;'Raw Data'!$B$1,'Raw Data'!$D:$D,"&lt;&gt;*ithdr*",'Raw Data'!$D:$D,"&lt;&gt;*ancel*")</f>
        <v>0</v>
      </c>
      <c r="AJ19" s="40"/>
      <c r="AK19" s="40"/>
      <c r="AL19" s="52"/>
      <c r="AM19" s="117">
        <f>SUMIFS('Raw Data'!$W:$W, 'Raw Data'!$AN:$AN,"&lt;=" &amp;DATE(LEFT($AV$3, 4), MONTH("1 " &amp; AM$6 &amp; " " &amp; LEFT($AV$3, 4)) + 1, 0 ), 'Raw Data'!$AN:$AN,"&gt;" &amp;DATE(LEFT($AV$3, 4), MONTH("1 " &amp; AM$6 &amp; " " &amp; LEFT($AV$3, 4)), 0 ), 'Raw Data'!$H:$H, "Non*", 'Raw Data'!$O:$O,""&amp;'Raw Data'!$B$1,'Raw Data'!$D:$D,"&lt;&gt;*ithdr*",'Raw Data'!$D:$D,"&lt;&gt;*ancel*",'Raw Data'!$P:$P,"--")
+
SUMIFS('Raw Data'!$W:$W, 'Raw Data'!$AN:$AN,"&lt;=" &amp;DATE(LEFT($AV$3, 4), MONTH("1 " &amp; AM$6 &amp; " " &amp; LEFT($AV$3, 4)) + 1, 0 ), 'Raw Data'!$AN:$AN,"&gt;" &amp;DATE(LEFT($AV$3, 4), MONTH("1 " &amp; AM$6 &amp; " " &amp; LEFT($AV$3, 4)), 0 ), 'Raw Data'!$H:$H, "Non*", 'Raw Data'!$P:$P,""&amp;'Raw Data'!$B$1,'Raw Data'!$D:$D,"&lt;&gt;*ithdr*",'Raw Data'!$D:$D,"&lt;&gt;*ancel*")</f>
        <v>0</v>
      </c>
      <c r="AN19" s="40"/>
      <c r="AO19" s="40"/>
      <c r="AP19" s="52"/>
      <c r="AQ19" s="117">
        <f>SUMIFS('Raw Data'!$W:$W, 'Raw Data'!$AN:$AN,"&lt;=" &amp;DATE(LEFT($AV$3, 4), MONTH("1 " &amp; AQ$6 &amp; " " &amp; LEFT($AV$3, 4)) + 1, 0 ), 'Raw Data'!$AN:$AN,"&gt;" &amp;DATE(LEFT($AV$3, 4), MONTH("1 " &amp; AQ$6 &amp; " " &amp; LEFT($AV$3, 4)), 0 ), 'Raw Data'!$H:$H, "Non*", 'Raw Data'!$O:$O,""&amp;'Raw Data'!$B$1,'Raw Data'!$D:$D,"&lt;&gt;*ithdr*",'Raw Data'!$D:$D,"&lt;&gt;*ancel*",'Raw Data'!$P:$P,"--")
+
SUMIFS('Raw Data'!$W:$W, 'Raw Data'!$AN:$AN,"&lt;=" &amp;DATE(LEFT($AV$3, 4), MONTH("1 " &amp; AQ$6 &amp; " " &amp; LEFT($AV$3, 4)) + 1, 0 ), 'Raw Data'!$AN:$AN,"&gt;" &amp;DATE(LEFT($AV$3, 4), MONTH("1 " &amp; AQ$6 &amp; " " &amp; LEFT($AV$3, 4)), 0 ), 'Raw Data'!$H:$H, "Non*", 'Raw Data'!$P:$P,""&amp;'Raw Data'!$B$1,'Raw Data'!$D:$D,"&lt;&gt;*ithdr*",'Raw Data'!$D:$D,"&lt;&gt;*ancel*")</f>
        <v>0</v>
      </c>
      <c r="AR19" s="40"/>
      <c r="AS19" s="40"/>
      <c r="AT19" s="52"/>
      <c r="AU19" s="117">
        <f>SUMIFS('Raw Data'!$W:$W, 'Raw Data'!$AN:$AN,"&lt;=" &amp;DATE( MID($AV$3, 15, 4), MONTH("1 " &amp; AU$6 &amp; " " &amp;  MID($AV$3, 15, 4)) + 1, 0 ), 'Raw Data'!$AN:$AN,"&gt;" &amp;DATE( MID($AV$3, 15, 4), MONTH("1 " &amp; AU$6 &amp; " " &amp;  MID($AV$3, 15, 4)), 0 ), 'Raw Data'!$H:$H, "Non*", 'Raw Data'!$O:$O,""&amp;'Raw Data'!$B$1,'Raw Data'!$D:$D,"&lt;&gt;*ithdr*",'Raw Data'!$D:$D,"&lt;&gt;*ancel*",'Raw Data'!$P:$P,"--")
+
SUMIFS('Raw Data'!$W:$W, 'Raw Data'!$AN:$AN,"&lt;=" &amp;DATE( MID($AV$3, 15, 4), MONTH("1 " &amp; AU$6 &amp; " " &amp;  MID($AV$3, 15, 4)) + 1, 0 ), 'Raw Data'!$AN:$AN,"&gt;" &amp;DATE( MID($AV$3, 15, 4), MONTH("1 " &amp; AU$6 &amp; " " &amp;  MID($AV$3, 15, 4)), 0 ), 'Raw Data'!$H:$H, "Non*", 'Raw Data'!$P:$P,""&amp;'Raw Data'!$B$1,'Raw Data'!$D:$D,"&lt;&gt;*ithdr*",'Raw Data'!$D:$D,"&lt;&gt;*ancel*")</f>
        <v>0</v>
      </c>
      <c r="AV19" s="40"/>
      <c r="AW19" s="40"/>
      <c r="AX19" s="52"/>
      <c r="AY19" s="117">
        <f>SUMIFS('Raw Data'!$W:$W, 'Raw Data'!$AN:$AN,"&lt;=" &amp;DATE( MID($AV$3, 15, 4), MONTH("1 " &amp; AY$6 &amp; " " &amp;  MID($AV$3, 15, 4)) + 1, 0 ), 'Raw Data'!$AN:$AN,"&gt;" &amp;DATE( MID($AV$3, 15, 4), MONTH("1 " &amp; AY$6 &amp; " " &amp;  MID($AV$3, 15, 4)), 0 ), 'Raw Data'!$H:$H, "Non*", 'Raw Data'!$O:$O,""&amp;'Raw Data'!$B$1,'Raw Data'!$D:$D,"&lt;&gt;*ithdr*",'Raw Data'!$D:$D,"&lt;&gt;*ancel*",'Raw Data'!$P:$P,"--")
+
SUMIFS('Raw Data'!$W:$W, 'Raw Data'!$AN:$AN,"&lt;=" &amp;DATE( MID($AV$3, 15, 4), MONTH("1 " &amp; AY$6 &amp; " " &amp;  MID($AV$3, 15, 4)) + 1, 0 ), 'Raw Data'!$AN:$AN,"&gt;" &amp;DATE( MID($AV$3, 15, 4), MONTH("1 " &amp; AY$6 &amp; " " &amp;  MID($AV$3, 15, 4)), 0 ), 'Raw Data'!$H:$H, "Non*", 'Raw Data'!$P:$P,""&amp;'Raw Data'!$B$1,'Raw Data'!$D:$D,"&lt;&gt;*ithdr*",'Raw Data'!$D:$D,"&lt;&gt;*ancel*")</f>
        <v>0</v>
      </c>
      <c r="AZ19" s="40"/>
      <c r="BA19" s="40"/>
      <c r="BB19" s="52"/>
      <c r="BC19" s="117">
        <f>SUMIFS('Raw Data'!$W:$W, 'Raw Data'!$AN:$AN,"&lt;=" &amp;DATE( MID($AV$3, 15, 4), MONTH("1 " &amp; BC$6 &amp; " " &amp;  MID($AV$3, 15, 4)) + 1, 0 ), 'Raw Data'!$AN:$AN,"&gt;" &amp;DATE( MID($AV$3, 15, 4), MONTH("1 " &amp; BC$6 &amp; " " &amp;  MID($AV$3, 15, 4)), 0 ), 'Raw Data'!$H:$H, "Non*", 'Raw Data'!$O:$O,""&amp;'Raw Data'!$B$1,'Raw Data'!$D:$D,"&lt;&gt;*ithdr*",'Raw Data'!$D:$D,"&lt;&gt;*ancel*",'Raw Data'!$P:$P,"--")
+
SUMIFS('Raw Data'!$W:$W, 'Raw Data'!$AN:$AN,"&lt;=" &amp;DATE( MID($AV$3, 15, 4), MONTH("1 " &amp; BC$6 &amp; " " &amp;  MID($AV$3, 15, 4)) + 1, 0 ), 'Raw Data'!$AN:$AN,"&gt;" &amp;DATE( MID($AV$3, 15, 4), MONTH("1 " &amp; BC$6 &amp; " " &amp;  MID($AV$3, 15, 4)), 0 ), 'Raw Data'!$H:$H, "Non*", 'Raw Data'!$P:$P,""&amp;'Raw Data'!$B$1,'Raw Data'!$D:$D,"&lt;&gt;*ithdr*",'Raw Data'!$D:$D,"&lt;&gt;*ancel*")</f>
        <v>0</v>
      </c>
      <c r="BD19" s="40"/>
      <c r="BE19" s="40"/>
      <c r="BF19" s="52"/>
    </row>
    <row r="20" ht="12.75" customHeight="1">
      <c r="A20" s="47" t="s">
        <v>135</v>
      </c>
      <c r="B20" s="40"/>
      <c r="C20" s="40"/>
      <c r="D20" s="40"/>
      <c r="E20" s="40"/>
      <c r="F20" s="40"/>
      <c r="G20" s="40"/>
      <c r="H20" s="40"/>
      <c r="I20" s="40"/>
      <c r="J20" s="52"/>
      <c r="K20" s="117">
        <f>SUMIFS('Raw Data'!$U:$U, 'Raw Data'!$AN:$AN,"&lt;=" &amp;DATE(LEFT($AV$3, 4), MONTH("1 " &amp; K$6 &amp; " " &amp; LEFT($AV$3, 4)) + 1, 0 ), 'Raw Data'!$AN:$AN,"&gt;" &amp;DATE(LEFT($AV$3, 4), MONTH("1 " &amp; K$6 &amp; " " &amp; LEFT($AV$3, 4)), 0 ), 'Raw Data'!$O:$O,""&amp;'Raw Data'!$B$1,'Raw Data'!$D:$D,"&lt;&gt;*ithdr*",'Raw Data'!$D:$D,"&lt;&gt;*ancel*",'Raw Data'!$P:$P,"--")
+
SUMIFS('Raw Data'!$U:$U, 'Raw Data'!$AN:$AN,"&lt;=" &amp;DATE(LEFT($AV$3, 4), MONTH("1 " &amp; K$6 &amp; " " &amp; LEFT($AV$3, 4)) + 1, 0 ), 'Raw Data'!$AN:$AN,"&gt;" &amp;DATE(LEFT($AV$3, 4), MONTH("1 " &amp; K$6 &amp; " " &amp; LEFT($AV$3, 4)), 0 ), 'Raw Data'!$P:$P,""&amp;'Raw Data'!$B$1,'Raw Data'!$D:$D,"&lt;&gt;*ithdr*",'Raw Data'!$D:$D,"&lt;&gt;*ancel*")</f>
        <v>0</v>
      </c>
      <c r="L20" s="40"/>
      <c r="M20" s="40"/>
      <c r="N20" s="52"/>
      <c r="O20" s="117">
        <f>SUMIFS('Raw Data'!$U:$U, 'Raw Data'!$AN:$AN,"&lt;=" &amp;DATE(LEFT($AV$3, 4), MONTH("1 " &amp; O$6 &amp; " " &amp; LEFT($AV$3, 4)) + 1, 0 ), 'Raw Data'!$AN:$AN,"&gt;" &amp;DATE(LEFT($AV$3, 4), MONTH("1 " &amp; O$6 &amp; " " &amp; LEFT($AV$3, 4)), 0 ), 'Raw Data'!$O:$O,""&amp;'Raw Data'!$B$1,'Raw Data'!$D:$D,"&lt;&gt;*ithdr*",'Raw Data'!$D:$D,"&lt;&gt;*ancel*",'Raw Data'!$P:$P,"--")
+
SUMIFS('Raw Data'!$U:$U, 'Raw Data'!$AN:$AN,"&lt;=" &amp;DATE(LEFT($AV$3, 4), MONTH("1 " &amp; O$6 &amp; " " &amp; LEFT($AV$3, 4)) + 1, 0 ), 'Raw Data'!$AN:$AN,"&gt;" &amp;DATE(LEFT($AV$3, 4), MONTH("1 " &amp; O$6 &amp; " " &amp; LEFT($AV$3, 4)), 0 ), 'Raw Data'!$P:$P,""&amp;'Raw Data'!$B$1,'Raw Data'!$D:$D,"&lt;&gt;*ithdr*",'Raw Data'!$D:$D,"&lt;&gt;*ancel*")</f>
        <v>0</v>
      </c>
      <c r="P20" s="40"/>
      <c r="Q20" s="40"/>
      <c r="R20" s="52"/>
      <c r="S20" s="117">
        <f>SUMIFS('Raw Data'!$U:$U, 'Raw Data'!$AN:$AN,"&lt;=" &amp;DATE(LEFT($AV$3, 4), MONTH("1 " &amp; S$6 &amp; " " &amp; LEFT($AV$3, 4)) + 1, 0 ), 'Raw Data'!$AN:$AN,"&gt;" &amp;DATE(LEFT($AV$3, 4), MONTH("1 " &amp; S$6 &amp; " " &amp; LEFT($AV$3, 4)), 0 ), 'Raw Data'!$O:$O,""&amp;'Raw Data'!$B$1,'Raw Data'!$D:$D,"&lt;&gt;*ithdr*",'Raw Data'!$D:$D,"&lt;&gt;*ancel*",'Raw Data'!$P:$P,"--")
+
SUMIFS('Raw Data'!$U:$U, 'Raw Data'!$AN:$AN,"&lt;=" &amp;DATE(LEFT($AV$3, 4), MONTH("1 " &amp; S$6 &amp; " " &amp; LEFT($AV$3, 4)) + 1, 0 ), 'Raw Data'!$AN:$AN,"&gt;" &amp;DATE(LEFT($AV$3, 4), MONTH("1 " &amp; S$6 &amp; " " &amp; LEFT($AV$3, 4)), 0 ), 'Raw Data'!$P:$P,""&amp;'Raw Data'!$B$1,'Raw Data'!$D:$D,"&lt;&gt;*ithdr*",'Raw Data'!$D:$D,"&lt;&gt;*ancel*")</f>
        <v>0</v>
      </c>
      <c r="T20" s="40"/>
      <c r="U20" s="40"/>
      <c r="V20" s="52"/>
      <c r="W20" s="117">
        <f>SUMIFS('Raw Data'!$U:$U, 'Raw Data'!$AN:$AN,"&lt;=" &amp;DATE(LEFT($AV$3, 4), MONTH("1 " &amp; W$6 &amp; " " &amp; LEFT($AV$3, 4)) + 1, 0 ), 'Raw Data'!$AN:$AN,"&gt;" &amp;DATE(LEFT($AV$3, 4), MONTH("1 " &amp; W$6 &amp; " " &amp; LEFT($AV$3, 4)), 0 ), 'Raw Data'!$O:$O,""&amp;'Raw Data'!$B$1,'Raw Data'!$D:$D,"&lt;&gt;*ithdr*",'Raw Data'!$D:$D,"&lt;&gt;*ancel*",'Raw Data'!$P:$P,"--")
+
SUMIFS('Raw Data'!$U:$U, 'Raw Data'!$AN:$AN,"&lt;=" &amp;DATE(LEFT($AV$3, 4), MONTH("1 " &amp; W$6 &amp; " " &amp; LEFT($AV$3, 4)) + 1, 0 ), 'Raw Data'!$AN:$AN,"&gt;" &amp;DATE(LEFT($AV$3, 4), MONTH("1 " &amp; W$6 &amp; " " &amp; LEFT($AV$3, 4)), 0 ), 'Raw Data'!$P:$P,""&amp;'Raw Data'!$B$1,'Raw Data'!$D:$D,"&lt;&gt;*ithdr*",'Raw Data'!$D:$D,"&lt;&gt;*ancel*")</f>
        <v>0</v>
      </c>
      <c r="X20" s="40"/>
      <c r="Y20" s="40"/>
      <c r="Z20" s="52"/>
      <c r="AA20" s="117">
        <f>SUMIFS('Raw Data'!$U:$U, 'Raw Data'!$AN:$AN,"&lt;=" &amp;DATE(LEFT($AV$3, 4), MONTH("1 " &amp; AA$6 &amp; " " &amp; LEFT($AV$3, 4)) + 1, 0 ), 'Raw Data'!$AN:$AN,"&gt;" &amp;DATE(LEFT($AV$3, 4), MONTH("1 " &amp; AA$6 &amp; " " &amp; LEFT($AV$3, 4)), 0 ), 'Raw Data'!$O:$O,""&amp;'Raw Data'!$B$1,'Raw Data'!$D:$D,"&lt;&gt;*ithdr*",'Raw Data'!$D:$D,"&lt;&gt;*ancel*",'Raw Data'!$P:$P,"--")
+
SUMIFS('Raw Data'!$U:$U, 'Raw Data'!$AN:$AN,"&lt;=" &amp;DATE(LEFT($AV$3, 4), MONTH("1 " &amp; AA$6 &amp; " " &amp; LEFT($AV$3, 4)) + 1, 0 ), 'Raw Data'!$AN:$AN,"&gt;" &amp;DATE(LEFT($AV$3, 4), MONTH("1 " &amp; AA$6 &amp; " " &amp; LEFT($AV$3, 4)), 0 ), 'Raw Data'!$P:$P,""&amp;'Raw Data'!$B$1,'Raw Data'!$D:$D,"&lt;&gt;*ithdr*",'Raw Data'!$D:$D,"&lt;&gt;*ancel*")</f>
        <v>0</v>
      </c>
      <c r="AB20" s="40"/>
      <c r="AC20" s="40"/>
      <c r="AD20" s="52"/>
      <c r="AE20" s="117">
        <f>SUMIFS('Raw Data'!$U:$U, 'Raw Data'!$AN:$AN,"&lt;=" &amp;DATE(LEFT($AV$3, 4), MONTH("1 " &amp; AE$6 &amp; " " &amp; LEFT($AV$3, 4)) + 1, 0 ), 'Raw Data'!$AN:$AN,"&gt;" &amp;DATE(LEFT($AV$3, 4), MONTH("1 " &amp; AE$6 &amp; " " &amp; LEFT($AV$3, 4)), 0 ), 'Raw Data'!$O:$O,""&amp;'Raw Data'!$B$1,'Raw Data'!$D:$D,"&lt;&gt;*ithdr*",'Raw Data'!$D:$D,"&lt;&gt;*ancel*",'Raw Data'!$P:$P,"--")
+
SUMIFS('Raw Data'!$U:$U, 'Raw Data'!$AN:$AN,"&lt;=" &amp;DATE(LEFT($AV$3, 4), MONTH("1 " &amp; AE$6 &amp; " " &amp; LEFT($AV$3, 4)) + 1, 0 ), 'Raw Data'!$AN:$AN,"&gt;" &amp;DATE(LEFT($AV$3, 4), MONTH("1 " &amp; AE$6 &amp; " " &amp; LEFT($AV$3, 4)), 0 ), 'Raw Data'!$P:$P,""&amp;'Raw Data'!$B$1,'Raw Data'!$D:$D,"&lt;&gt;*ithdr*",'Raw Data'!$D:$D,"&lt;&gt;*ancel*")</f>
        <v>0</v>
      </c>
      <c r="AF20" s="40"/>
      <c r="AG20" s="40"/>
      <c r="AH20" s="52"/>
      <c r="AI20" s="117">
        <f>SUMIFS('Raw Data'!$U:$U, 'Raw Data'!$AN:$AN,"&lt;=" &amp;DATE(LEFT($AV$3, 4), MONTH("1 " &amp; AI$6 &amp; " " &amp; LEFT($AV$3, 4)) + 1, 0 ), 'Raw Data'!$AN:$AN,"&gt;" &amp;DATE(LEFT($AV$3, 4), MONTH("1 " &amp; AI$6 &amp; " " &amp; LEFT($AV$3, 4)), 0 ), 'Raw Data'!$O:$O,""&amp;'Raw Data'!$B$1,'Raw Data'!$D:$D,"&lt;&gt;*ithdr*",'Raw Data'!$D:$D,"&lt;&gt;*ancel*",'Raw Data'!$P:$P,"--")
+
SUMIFS('Raw Data'!$U:$U, 'Raw Data'!$AN:$AN,"&lt;=" &amp;DATE(LEFT($AV$3, 4), MONTH("1 " &amp; AI$6 &amp; " " &amp; LEFT($AV$3, 4)) + 1, 0 ), 'Raw Data'!$AN:$AN,"&gt;" &amp;DATE(LEFT($AV$3, 4), MONTH("1 " &amp; AI$6 &amp; " " &amp; LEFT($AV$3, 4)), 0 ), 'Raw Data'!$P:$P,""&amp;'Raw Data'!$B$1,'Raw Data'!$D:$D,"&lt;&gt;*ithdr*",'Raw Data'!$D:$D,"&lt;&gt;*ancel*")</f>
        <v>0</v>
      </c>
      <c r="AJ20" s="40"/>
      <c r="AK20" s="40"/>
      <c r="AL20" s="52"/>
      <c r="AM20" s="117">
        <f>SUMIFS('Raw Data'!$U:$U, 'Raw Data'!$AN:$AN,"&lt;=" &amp;DATE(LEFT($AV$3, 4), MONTH("1 " &amp; AM$6 &amp; " " &amp; LEFT($AV$3, 4)) + 1, 0 ), 'Raw Data'!$AN:$AN,"&gt;" &amp;DATE(LEFT($AV$3, 4), MONTH("1 " &amp; AM$6 &amp; " " &amp; LEFT($AV$3, 4)), 0 ), 'Raw Data'!$O:$O,""&amp;'Raw Data'!$B$1,'Raw Data'!$D:$D,"&lt;&gt;*ithdr*",'Raw Data'!$D:$D,"&lt;&gt;*ancel*",'Raw Data'!$P:$P,"--")
+
SUMIFS('Raw Data'!$U:$U, 'Raw Data'!$AN:$AN,"&lt;=" &amp;DATE(LEFT($AV$3, 4), MONTH("1 " &amp; AM$6 &amp; " " &amp; LEFT($AV$3, 4)) + 1, 0 ), 'Raw Data'!$AN:$AN,"&gt;" &amp;DATE(LEFT($AV$3, 4), MONTH("1 " &amp; AM$6 &amp; " " &amp; LEFT($AV$3, 4)), 0 ), 'Raw Data'!$P:$P,""&amp;'Raw Data'!$B$1,'Raw Data'!$D:$D,"&lt;&gt;*ithdr*",'Raw Data'!$D:$D,"&lt;&gt;*ancel*")</f>
        <v>0</v>
      </c>
      <c r="AN20" s="40"/>
      <c r="AO20" s="40"/>
      <c r="AP20" s="52"/>
      <c r="AQ20" s="117">
        <f>SUMIFS('Raw Data'!$U:$U, 'Raw Data'!$AN:$AN,"&lt;=" &amp;DATE(LEFT($AV$3, 4), MONTH("1 " &amp; AQ$6 &amp; " " &amp; LEFT($AV$3, 4)) + 1, 0 ), 'Raw Data'!$AN:$AN,"&gt;" &amp;DATE(LEFT($AV$3, 4), MONTH("1 " &amp; AQ$6 &amp; " " &amp; LEFT($AV$3, 4)), 0 ), 'Raw Data'!$O:$O,""&amp;'Raw Data'!$B$1,'Raw Data'!$D:$D,"&lt;&gt;*ithdr*",'Raw Data'!$D:$D,"&lt;&gt;*ancel*",'Raw Data'!$P:$P,"--")
+
SUMIFS('Raw Data'!$U:$U, 'Raw Data'!$AN:$AN,"&lt;=" &amp;DATE(LEFT($AV$3, 4), MONTH("1 " &amp; AQ$6 &amp; " " &amp; LEFT($AV$3, 4)) + 1, 0 ), 'Raw Data'!$AN:$AN,"&gt;" &amp;DATE(LEFT($AV$3, 4), MONTH("1 " &amp; AQ$6 &amp; " " &amp; LEFT($AV$3, 4)), 0 ), 'Raw Data'!$P:$P,""&amp;'Raw Data'!$B$1,'Raw Data'!$D:$D,"&lt;&gt;*ithdr*",'Raw Data'!$D:$D,"&lt;&gt;*ancel*")</f>
        <v>0</v>
      </c>
      <c r="AR20" s="40"/>
      <c r="AS20" s="40"/>
      <c r="AT20" s="52"/>
      <c r="AU20" s="117">
        <f>SUMIFS('Raw Data'!$U:$U, 'Raw Data'!$AN:$AN,"&lt;=" &amp;DATE( MID($AV$3, 15, 4), MONTH("1 " &amp; AU$6 &amp; " " &amp;  MID($AV$3, 15, 4)) + 1, 0 ), 'Raw Data'!$AN:$AN,"&gt;" &amp;DATE( MID($AV$3, 15, 4), MONTH("1 " &amp; AU$6 &amp; " " &amp;  MID($AV$3, 15, 4)), 0 ), 'Raw Data'!$O:$O,""&amp;'Raw Data'!$B$1,'Raw Data'!$D:$D,"&lt;&gt;*ithdr*",'Raw Data'!$D:$D,"&lt;&gt;*ancel*",'Raw Data'!$P:$P,"--")
+
SUMIFS('Raw Data'!$U:$U, 'Raw Data'!$AN:$AN,"&lt;=" &amp;DATE( MID($AV$3, 15, 4), MONTH("1 " &amp; AU$6 &amp; " " &amp;  MID($AV$3, 15, 4)) + 1, 0 ), 'Raw Data'!$AN:$AN,"&gt;" &amp;DATE( MID($AV$3, 15, 4), MONTH("1 " &amp; AU$6 &amp; " " &amp;  MID($AV$3, 15, 4)), 0 ), 'Raw Data'!$P:$P,""&amp;'Raw Data'!$B$1,'Raw Data'!$D:$D,"&lt;&gt;*ithdr*",'Raw Data'!$D:$D,"&lt;&gt;*ancel*")</f>
        <v>0</v>
      </c>
      <c r="AV20" s="40"/>
      <c r="AW20" s="40"/>
      <c r="AX20" s="52"/>
      <c r="AY20" s="117">
        <f>SUMIFS('Raw Data'!$U:$U, 'Raw Data'!$AN:$AN,"&lt;=" &amp;DATE( MID($AV$3, 15, 4), MONTH("1 " &amp; AY$6 &amp; " " &amp;  MID($AV$3, 15, 4)) + 1, 0 ), 'Raw Data'!$AN:$AN,"&gt;" &amp;DATE( MID($AV$3, 15, 4), MONTH("1 " &amp; AY$6 &amp; " " &amp;  MID($AV$3, 15, 4)), 0 ), 'Raw Data'!$O:$O,""&amp;'Raw Data'!$B$1,'Raw Data'!$D:$D,"&lt;&gt;*ithdr*",'Raw Data'!$D:$D,"&lt;&gt;*ancel*",'Raw Data'!$P:$P,"--")
+
SUMIFS('Raw Data'!$U:$U, 'Raw Data'!$AN:$AN,"&lt;=" &amp;DATE( MID($AV$3, 15, 4), MONTH("1 " &amp; AY$6 &amp; " " &amp;  MID($AV$3, 15, 4)) + 1, 0 ), 'Raw Data'!$AN:$AN,"&gt;" &amp;DATE( MID($AV$3, 15, 4), MONTH("1 " &amp; AY$6 &amp; " " &amp;  MID($AV$3, 15, 4)), 0 ), 'Raw Data'!$P:$P,""&amp;'Raw Data'!$B$1,'Raw Data'!$D:$D,"&lt;&gt;*ithdr*",'Raw Data'!$D:$D,"&lt;&gt;*ancel*")</f>
        <v>0</v>
      </c>
      <c r="AZ20" s="40"/>
      <c r="BA20" s="40"/>
      <c r="BB20" s="52"/>
      <c r="BC20" s="117">
        <f>SUMIFS('Raw Data'!$U:$U, 'Raw Data'!$AN:$AN,"&lt;=" &amp;DATE( MID($AV$3, 15, 4), MONTH("1 " &amp; BC$6 &amp; " " &amp;  MID($AV$3, 15, 4)) + 1, 0 ), 'Raw Data'!$AN:$AN,"&gt;" &amp;DATE( MID($AV$3, 15, 4), MONTH("1 " &amp; BC$6 &amp; " " &amp;  MID($AV$3, 15, 4)), 0 ), 'Raw Data'!$O:$O,""&amp;'Raw Data'!$B$1,'Raw Data'!$D:$D,"&lt;&gt;*ithdr*",'Raw Data'!$D:$D,"&lt;&gt;*ancel*",'Raw Data'!$P:$P,"--")
+
SUMIFS('Raw Data'!$U:$U, 'Raw Data'!$AN:$AN,"&lt;=" &amp;DATE( MID($AV$3, 15, 4), MONTH("1 " &amp; BC$6 &amp; " " &amp;  MID($AV$3, 15, 4)) + 1, 0 ), 'Raw Data'!$AN:$AN,"&gt;" &amp;DATE( MID($AV$3, 15, 4), MONTH("1 " &amp; BC$6 &amp; " " &amp;  MID($AV$3, 15, 4)), 0 ), 'Raw Data'!$P:$P,""&amp;'Raw Data'!$B$1,'Raw Data'!$D:$D,"&lt;&gt;*ithdr*",'Raw Data'!$D:$D,"&lt;&gt;*ancel*")</f>
        <v>0</v>
      </c>
      <c r="BD20" s="40"/>
      <c r="BE20" s="40"/>
      <c r="BF20" s="52"/>
    </row>
    <row r="21" ht="12.75" customHeight="1">
      <c r="A21" s="119" t="s">
        <v>137</v>
      </c>
      <c r="B21" s="40"/>
      <c r="C21" s="40"/>
      <c r="D21" s="40"/>
      <c r="E21" s="40"/>
      <c r="F21" s="40"/>
      <c r="G21" s="40"/>
      <c r="H21" s="40"/>
      <c r="I21" s="40"/>
      <c r="J21" s="52"/>
      <c r="K21" s="117">
        <f>SUMIFS('Raw Data'!$U:$U, 'Raw Data'!$AN:$AN,"&lt;=" &amp;DATE(LEFT($AV$3, 4), MONTH("1 " &amp; K$6 &amp; " " &amp; LEFT($AV$3, 4)) + 1, 0 ), 'Raw Data'!$AN:$AN,"&gt;" &amp;DATE(LEFT($AV$3, 4), MONTH("1 " &amp; K$6 &amp; " " &amp; LEFT($AV$3, 4)), 0 ), 'Raw Data'!$H:$H, "Ear*", 'Raw Data'!$O:$O,""&amp;'Raw Data'!$B$1,'Raw Data'!$D:$D,"&lt;&gt;*ithdr*",'Raw Data'!$D:$D,"&lt;&gt;*ancel*",'Raw Data'!$P:$P,"--")
+
SUMIFS('Raw Data'!$U:$U, 'Raw Data'!$AN:$AN,"&lt;=" &amp;DATE(LEFT($AV$3, 4), MONTH("1 " &amp; K$6 &amp; " " &amp; LEFT($AV$3, 4)) + 1, 0 ), 'Raw Data'!$AN:$AN,"&gt;" &amp;DATE(LEFT($AV$3, 4), MONTH("1 " &amp; K$6 &amp; " " &amp; LEFT($AV$3, 4)), 0 ), 'Raw Data'!$H:$H, "Ear*", 'Raw Data'!$P:$P,""&amp;'Raw Data'!$B$1,'Raw Data'!$D:$D,"&lt;&gt;*ithdr*",'Raw Data'!$D:$D,"&lt;&gt;*ancel*")</f>
        <v>0</v>
      </c>
      <c r="L21" s="40"/>
      <c r="M21" s="40"/>
      <c r="N21" s="52"/>
      <c r="O21" s="117">
        <f>SUMIFS('Raw Data'!$U:$U, 'Raw Data'!$AN:$AN,"&lt;=" &amp;DATE(LEFT($AV$3, 4), MONTH("1 " &amp; O$6 &amp; " " &amp; LEFT($AV$3, 4)) + 1, 0 ), 'Raw Data'!$AN:$AN,"&gt;" &amp;DATE(LEFT($AV$3, 4), MONTH("1 " &amp; O$6 &amp; " " &amp; LEFT($AV$3, 4)), 0 ), 'Raw Data'!$H:$H, "Ear*", 'Raw Data'!$O:$O,""&amp;'Raw Data'!$B$1,'Raw Data'!$D:$D,"&lt;&gt;*ithdr*",'Raw Data'!$D:$D,"&lt;&gt;*ancel*",'Raw Data'!$P:$P,"--")
+
SUMIFS('Raw Data'!$U:$U, 'Raw Data'!$AN:$AN,"&lt;=" &amp;DATE(LEFT($AV$3, 4), MONTH("1 " &amp; O$6 &amp; " " &amp; LEFT($AV$3, 4)) + 1, 0 ), 'Raw Data'!$AN:$AN,"&gt;" &amp;DATE(LEFT($AV$3, 4), MONTH("1 " &amp; O$6 &amp; " " &amp; LEFT($AV$3, 4)), 0 ), 'Raw Data'!$H:$H, "Ear*", 'Raw Data'!$P:$P,""&amp;'Raw Data'!$B$1,'Raw Data'!$D:$D,"&lt;&gt;*ithdr*",'Raw Data'!$D:$D,"&lt;&gt;*ancel*")</f>
        <v>0</v>
      </c>
      <c r="P21" s="40"/>
      <c r="Q21" s="40"/>
      <c r="R21" s="52"/>
      <c r="S21" s="117">
        <f>SUMIFS('Raw Data'!$U:$U, 'Raw Data'!$AN:$AN,"&lt;=" &amp;DATE(LEFT($AV$3, 4), MONTH("1 " &amp; S$6 &amp; " " &amp; LEFT($AV$3, 4)) + 1, 0 ), 'Raw Data'!$AN:$AN,"&gt;" &amp;DATE(LEFT($AV$3, 4), MONTH("1 " &amp; S$6 &amp; " " &amp; LEFT($AV$3, 4)), 0 ), 'Raw Data'!$H:$H, "Ear*", 'Raw Data'!$O:$O,""&amp;'Raw Data'!$B$1,'Raw Data'!$D:$D,"&lt;&gt;*ithdr*",'Raw Data'!$D:$D,"&lt;&gt;*ancel*",'Raw Data'!$P:$P,"--")
+
SUMIFS('Raw Data'!$U:$U, 'Raw Data'!$AN:$AN,"&lt;=" &amp;DATE(LEFT($AV$3, 4), MONTH("1 " &amp; S$6 &amp; " " &amp; LEFT($AV$3, 4)) + 1, 0 ), 'Raw Data'!$AN:$AN,"&gt;" &amp;DATE(LEFT($AV$3, 4), MONTH("1 " &amp; S$6 &amp; " " &amp; LEFT($AV$3, 4)), 0 ), 'Raw Data'!$H:$H, "Ear*", 'Raw Data'!$P:$P,""&amp;'Raw Data'!$B$1,'Raw Data'!$D:$D,"&lt;&gt;*ithdr*",'Raw Data'!$D:$D,"&lt;&gt;*ancel*")</f>
        <v>0</v>
      </c>
      <c r="T21" s="40"/>
      <c r="U21" s="40"/>
      <c r="V21" s="52"/>
      <c r="W21" s="117">
        <f>SUMIFS('Raw Data'!$U:$U, 'Raw Data'!$AN:$AN,"&lt;=" &amp;DATE(LEFT($AV$3, 4), MONTH("1 " &amp; W$6 &amp; " " &amp; LEFT($AV$3, 4)) + 1, 0 ), 'Raw Data'!$AN:$AN,"&gt;" &amp;DATE(LEFT($AV$3, 4), MONTH("1 " &amp; W$6 &amp; " " &amp; LEFT($AV$3, 4)), 0 ), 'Raw Data'!$H:$H, "Ear*", 'Raw Data'!$O:$O,""&amp;'Raw Data'!$B$1,'Raw Data'!$D:$D,"&lt;&gt;*ithdr*",'Raw Data'!$D:$D,"&lt;&gt;*ancel*",'Raw Data'!$P:$P,"--")
+
SUMIFS('Raw Data'!$U:$U, 'Raw Data'!$AN:$AN,"&lt;=" &amp;DATE(LEFT($AV$3, 4), MONTH("1 " &amp; W$6 &amp; " " &amp; LEFT($AV$3, 4)) + 1, 0 ), 'Raw Data'!$AN:$AN,"&gt;" &amp;DATE(LEFT($AV$3, 4), MONTH("1 " &amp; W$6 &amp; " " &amp; LEFT($AV$3, 4)), 0 ), 'Raw Data'!$H:$H, "Ear*", 'Raw Data'!$P:$P,""&amp;'Raw Data'!$B$1,'Raw Data'!$D:$D,"&lt;&gt;*ithdr*",'Raw Data'!$D:$D,"&lt;&gt;*ancel*")</f>
        <v>0</v>
      </c>
      <c r="X21" s="40"/>
      <c r="Y21" s="40"/>
      <c r="Z21" s="52"/>
      <c r="AA21" s="117">
        <f>SUMIFS('Raw Data'!$U:$U, 'Raw Data'!$AN:$AN,"&lt;=" &amp;DATE(LEFT($AV$3, 4), MONTH("1 " &amp; AA$6 &amp; " " &amp; LEFT($AV$3, 4)) + 1, 0 ), 'Raw Data'!$AN:$AN,"&gt;" &amp;DATE(LEFT($AV$3, 4), MONTH("1 " &amp; AA$6 &amp; " " &amp; LEFT($AV$3, 4)), 0 ), 'Raw Data'!$H:$H, "Ear*", 'Raw Data'!$O:$O,""&amp;'Raw Data'!$B$1,'Raw Data'!$D:$D,"&lt;&gt;*ithdr*",'Raw Data'!$D:$D,"&lt;&gt;*ancel*",'Raw Data'!$P:$P,"--")
+
SUMIFS('Raw Data'!$U:$U, 'Raw Data'!$AN:$AN,"&lt;=" &amp;DATE(LEFT($AV$3, 4), MONTH("1 " &amp; AA$6 &amp; " " &amp; LEFT($AV$3, 4)) + 1, 0 ), 'Raw Data'!$AN:$AN,"&gt;" &amp;DATE(LEFT($AV$3, 4), MONTH("1 " &amp; AA$6 &amp; " " &amp; LEFT($AV$3, 4)), 0 ), 'Raw Data'!$H:$H, "Ear*", 'Raw Data'!$P:$P,""&amp;'Raw Data'!$B$1,'Raw Data'!$D:$D,"&lt;&gt;*ithdr*",'Raw Data'!$D:$D,"&lt;&gt;*ancel*")</f>
        <v>0</v>
      </c>
      <c r="AB21" s="40"/>
      <c r="AC21" s="40"/>
      <c r="AD21" s="52"/>
      <c r="AE21" s="117">
        <f>SUMIFS('Raw Data'!$U:$U, 'Raw Data'!$AN:$AN,"&lt;=" &amp;DATE(LEFT($AV$3, 4), MONTH("1 " &amp; AE$6 &amp; " " &amp; LEFT($AV$3, 4)) + 1, 0 ), 'Raw Data'!$AN:$AN,"&gt;" &amp;DATE(LEFT($AV$3, 4), MONTH("1 " &amp; AE$6 &amp; " " &amp; LEFT($AV$3, 4)), 0 ), 'Raw Data'!$H:$H, "Ear*", 'Raw Data'!$O:$O,""&amp;'Raw Data'!$B$1,'Raw Data'!$D:$D,"&lt;&gt;*ithdr*",'Raw Data'!$D:$D,"&lt;&gt;*ancel*",'Raw Data'!$P:$P,"--")
+
SUMIFS('Raw Data'!$U:$U, 'Raw Data'!$AN:$AN,"&lt;=" &amp;DATE(LEFT($AV$3, 4), MONTH("1 " &amp; AE$6 &amp; " " &amp; LEFT($AV$3, 4)) + 1, 0 ), 'Raw Data'!$AN:$AN,"&gt;" &amp;DATE(LEFT($AV$3, 4), MONTH("1 " &amp; AE$6 &amp; " " &amp; LEFT($AV$3, 4)), 0 ), 'Raw Data'!$H:$H, "Ear*", 'Raw Data'!$P:$P,""&amp;'Raw Data'!$B$1,'Raw Data'!$D:$D,"&lt;&gt;*ithdr*",'Raw Data'!$D:$D,"&lt;&gt;*ancel*")</f>
        <v>0</v>
      </c>
      <c r="AF21" s="40"/>
      <c r="AG21" s="40"/>
      <c r="AH21" s="52"/>
      <c r="AI21" s="117">
        <f>SUMIFS('Raw Data'!$U:$U, 'Raw Data'!$AN:$AN,"&lt;=" &amp;DATE(LEFT($AV$3, 4), MONTH("1 " &amp; AI$6 &amp; " " &amp; LEFT($AV$3, 4)) + 1, 0 ), 'Raw Data'!$AN:$AN,"&gt;" &amp;DATE(LEFT($AV$3, 4), MONTH("1 " &amp; AI$6 &amp; " " &amp; LEFT($AV$3, 4)), 0 ), 'Raw Data'!$H:$H, "Ear*", 'Raw Data'!$O:$O,""&amp;'Raw Data'!$B$1,'Raw Data'!$D:$D,"&lt;&gt;*ithdr*",'Raw Data'!$D:$D,"&lt;&gt;*ancel*",'Raw Data'!$P:$P,"--")
+
SUMIFS('Raw Data'!$U:$U, 'Raw Data'!$AN:$AN,"&lt;=" &amp;DATE(LEFT($AV$3, 4), MONTH("1 " &amp; AI$6 &amp; " " &amp; LEFT($AV$3, 4)) + 1, 0 ), 'Raw Data'!$AN:$AN,"&gt;" &amp;DATE(LEFT($AV$3, 4), MONTH("1 " &amp; AI$6 &amp; " " &amp; LEFT($AV$3, 4)), 0 ), 'Raw Data'!$H:$H, "Ear*", 'Raw Data'!$P:$P,""&amp;'Raw Data'!$B$1,'Raw Data'!$D:$D,"&lt;&gt;*ithdr*",'Raw Data'!$D:$D,"&lt;&gt;*ancel*")</f>
        <v>0</v>
      </c>
      <c r="AJ21" s="40"/>
      <c r="AK21" s="40"/>
      <c r="AL21" s="52"/>
      <c r="AM21" s="117">
        <f>SUMIFS('Raw Data'!$U:$U, 'Raw Data'!$AN:$AN,"&lt;=" &amp;DATE(LEFT($AV$3, 4), MONTH("1 " &amp; AM$6 &amp; " " &amp; LEFT($AV$3, 4)) + 1, 0 ), 'Raw Data'!$AN:$AN,"&gt;" &amp;DATE(LEFT($AV$3, 4), MONTH("1 " &amp; AM$6 &amp; " " &amp; LEFT($AV$3, 4)), 0 ), 'Raw Data'!$H:$H, "Ear*", 'Raw Data'!$O:$O,""&amp;'Raw Data'!$B$1,'Raw Data'!$D:$D,"&lt;&gt;*ithdr*",'Raw Data'!$D:$D,"&lt;&gt;*ancel*",'Raw Data'!$P:$P,"--")
+
SUMIFS('Raw Data'!$U:$U, 'Raw Data'!$AN:$AN,"&lt;=" &amp;DATE(LEFT($AV$3, 4), MONTH("1 " &amp; AM$6 &amp; " " &amp; LEFT($AV$3, 4)) + 1, 0 ), 'Raw Data'!$AN:$AN,"&gt;" &amp;DATE(LEFT($AV$3, 4), MONTH("1 " &amp; AM$6 &amp; " " &amp; LEFT($AV$3, 4)), 0 ), 'Raw Data'!$H:$H, "Ear*", 'Raw Data'!$P:$P,""&amp;'Raw Data'!$B$1,'Raw Data'!$D:$D,"&lt;&gt;*ithdr*",'Raw Data'!$D:$D,"&lt;&gt;*ancel*")</f>
        <v>0</v>
      </c>
      <c r="AN21" s="40"/>
      <c r="AO21" s="40"/>
      <c r="AP21" s="52"/>
      <c r="AQ21" s="117">
        <f>SUMIFS('Raw Data'!$U:$U, 'Raw Data'!$AN:$AN,"&lt;=" &amp;DATE(LEFT($AV$3, 4), MONTH("1 " &amp; AQ$6 &amp; " " &amp; LEFT($AV$3, 4)) + 1, 0 ), 'Raw Data'!$AN:$AN,"&gt;" &amp;DATE(LEFT($AV$3, 4), MONTH("1 " &amp; AQ$6 &amp; " " &amp; LEFT($AV$3, 4)), 0 ), 'Raw Data'!$H:$H, "Ear*", 'Raw Data'!$O:$O,""&amp;'Raw Data'!$B$1,'Raw Data'!$D:$D,"&lt;&gt;*ithdr*",'Raw Data'!$D:$D,"&lt;&gt;*ancel*",'Raw Data'!$P:$P,"--")
+
SUMIFS('Raw Data'!$U:$U, 'Raw Data'!$AN:$AN,"&lt;=" &amp;DATE(LEFT($AV$3, 4), MONTH("1 " &amp; AQ$6 &amp; " " &amp; LEFT($AV$3, 4)) + 1, 0 ), 'Raw Data'!$AN:$AN,"&gt;" &amp;DATE(LEFT($AV$3, 4), MONTH("1 " &amp; AQ$6 &amp; " " &amp; LEFT($AV$3, 4)), 0 ), 'Raw Data'!$H:$H, "Ear*", 'Raw Data'!$P:$P,""&amp;'Raw Data'!$B$1,'Raw Data'!$D:$D,"&lt;&gt;*ithdr*",'Raw Data'!$D:$D,"&lt;&gt;*ancel*")</f>
        <v>0</v>
      </c>
      <c r="AR21" s="40"/>
      <c r="AS21" s="40"/>
      <c r="AT21" s="52"/>
      <c r="AU21" s="117">
        <f>SUMIFS('Raw Data'!$U:$U, 'Raw Data'!$AN:$AN,"&lt;=" &amp;DATE( MID($AV$3, 15, 4), MONTH("1 " &amp; AU$6 &amp; " " &amp;  MID($AV$3, 15, 4)) + 1, 0 ), 'Raw Data'!$AN:$AN,"&gt;" &amp;DATE( MID($AV$3, 15, 4), MONTH("1 " &amp; AU$6 &amp; " " &amp;  MID($AV$3, 15, 4)), 0 ), 'Raw Data'!$H:$H, "Ear*", 'Raw Data'!$O:$O,""&amp;'Raw Data'!$B$1,'Raw Data'!$D:$D,"&lt;&gt;*ithdr*",'Raw Data'!$D:$D,"&lt;&gt;*ancel*",'Raw Data'!$P:$P,"--")
+
SUMIFS('Raw Data'!$U:$U, 'Raw Data'!$AN:$AN,"&lt;=" &amp;DATE( MID($AV$3, 15, 4), MONTH("1 " &amp; AU$6 &amp; " " &amp;  MID($AV$3, 15, 4)) + 1, 0 ), 'Raw Data'!$AN:$AN,"&gt;" &amp;DATE( MID($AV$3, 15, 4), MONTH("1 " &amp; AU$6 &amp; " " &amp;  MID($AV$3, 15, 4)), 0 ), 'Raw Data'!$H:$H, "Ear*", 'Raw Data'!$P:$P,""&amp;'Raw Data'!$B$1,'Raw Data'!$D:$D,"&lt;&gt;*ithdr*",'Raw Data'!$D:$D,"&lt;&gt;*ancel*")</f>
        <v>0</v>
      </c>
      <c r="AV21" s="40"/>
      <c r="AW21" s="40"/>
      <c r="AX21" s="52"/>
      <c r="AY21" s="117">
        <f>SUMIFS('Raw Data'!$U:$U, 'Raw Data'!$AN:$AN,"&lt;=" &amp;DATE( MID($AV$3, 15, 4), MONTH("1 " &amp; AY$6 &amp; " " &amp;  MID($AV$3, 15, 4)) + 1, 0 ), 'Raw Data'!$AN:$AN,"&gt;" &amp;DATE( MID($AV$3, 15, 4), MONTH("1 " &amp; AY$6 &amp; " " &amp;  MID($AV$3, 15, 4)), 0 ), 'Raw Data'!$H:$H, "Ear*", 'Raw Data'!$O:$O,""&amp;'Raw Data'!$B$1,'Raw Data'!$D:$D,"&lt;&gt;*ithdr*",'Raw Data'!$D:$D,"&lt;&gt;*ancel*",'Raw Data'!$P:$P,"--")
+
SUMIFS('Raw Data'!$U:$U, 'Raw Data'!$AN:$AN,"&lt;=" &amp;DATE( MID($AV$3, 15, 4), MONTH("1 " &amp; AY$6 &amp; " " &amp;  MID($AV$3, 15, 4)) + 1, 0 ), 'Raw Data'!$AN:$AN,"&gt;" &amp;DATE( MID($AV$3, 15, 4), MONTH("1 " &amp; AY$6 &amp; " " &amp;  MID($AV$3, 15, 4)), 0 ), 'Raw Data'!$H:$H, "Ear*", 'Raw Data'!$P:$P,""&amp;'Raw Data'!$B$1,'Raw Data'!$D:$D,"&lt;&gt;*ithdr*",'Raw Data'!$D:$D,"&lt;&gt;*ancel*")</f>
        <v>0</v>
      </c>
      <c r="AZ21" s="40"/>
      <c r="BA21" s="40"/>
      <c r="BB21" s="52"/>
      <c r="BC21" s="117">
        <f>SUMIFS('Raw Data'!$U:$U, 'Raw Data'!$AN:$AN,"&lt;=" &amp;DATE( MID($AV$3, 15, 4), MONTH("1 " &amp; BC$6 &amp; " " &amp;  MID($AV$3, 15, 4)) + 1, 0 ), 'Raw Data'!$AN:$AN,"&gt;" &amp;DATE( MID($AV$3, 15, 4), MONTH("1 " &amp; BC$6 &amp; " " &amp;  MID($AV$3, 15, 4)), 0 ), 'Raw Data'!$H:$H, "Ear*", 'Raw Data'!$O:$O,""&amp;'Raw Data'!$B$1,'Raw Data'!$D:$D,"&lt;&gt;*ithdr*",'Raw Data'!$D:$D,"&lt;&gt;*ancel*",'Raw Data'!$P:$P,"--")
+
SUMIFS('Raw Data'!$U:$U, 'Raw Data'!$AN:$AN,"&lt;=" &amp;DATE( MID($AV$3, 15, 4), MONTH("1 " &amp; BC$6 &amp; " " &amp;  MID($AV$3, 15, 4)) + 1, 0 ), 'Raw Data'!$AN:$AN,"&gt;" &amp;DATE( MID($AV$3, 15, 4), MONTH("1 " &amp; BC$6 &amp; " " &amp;  MID($AV$3, 15, 4)), 0 ), 'Raw Data'!$H:$H, "Ear*", 'Raw Data'!$P:$P,""&amp;'Raw Data'!$B$1,'Raw Data'!$D:$D,"&lt;&gt;*ithdr*",'Raw Data'!$D:$D,"&lt;&gt;*ancel*")</f>
        <v>0</v>
      </c>
      <c r="BD21" s="40"/>
      <c r="BE21" s="40"/>
      <c r="BF21" s="52"/>
    </row>
    <row r="22" ht="12.75" customHeight="1">
      <c r="A22" s="119" t="s">
        <v>139</v>
      </c>
      <c r="B22" s="40"/>
      <c r="C22" s="40"/>
      <c r="D22" s="40"/>
      <c r="E22" s="40"/>
      <c r="F22" s="40"/>
      <c r="G22" s="40"/>
      <c r="H22" s="40"/>
      <c r="I22" s="40"/>
      <c r="J22" s="52"/>
      <c r="K22" s="117">
        <f>SUMIFS('Raw Data'!$U:$U, 'Raw Data'!$AN:$AN,"&lt;=" &amp;DATE(LEFT($AV$3, 4), MONTH("1 " &amp; K$6 &amp; " " &amp; LEFT($AV$3, 4)) + 1, 0 ), 'Raw Data'!$AN:$AN,"&gt;" &amp;DATE(LEFT($AV$3, 4), MONTH("1 " &amp; K$6 &amp; " " &amp; LEFT($AV$3, 4)), 0 ), 'Raw Data'!$H:$H, "Non*", 'Raw Data'!$O:$O,""&amp;'Raw Data'!$B$1,'Raw Data'!$D:$D,"&lt;&gt;*ithdr*",'Raw Data'!$D:$D,"&lt;&gt;*ancel*",'Raw Data'!$P:$P,"--")
+
SUMIFS('Raw Data'!$U:$U, 'Raw Data'!$AN:$AN,"&lt;=" &amp;DATE(LEFT($AV$3, 4), MONTH("1 " &amp; K$6 &amp; " " &amp; LEFT($AV$3, 4)) + 1, 0 ), 'Raw Data'!$AN:$AN,"&gt;" &amp;DATE(LEFT($AV$3, 4), MONTH("1 " &amp; K$6 &amp; " " &amp; LEFT($AV$3, 4)), 0 ), 'Raw Data'!$H:$H, "Non*", 'Raw Data'!$P:$P,""&amp;'Raw Data'!$B$1,'Raw Data'!$D:$D,"&lt;&gt;*ithdr*",'Raw Data'!$D:$D,"&lt;&gt;*ancel*")</f>
        <v>0</v>
      </c>
      <c r="L22" s="40"/>
      <c r="M22" s="40"/>
      <c r="N22" s="52"/>
      <c r="O22" s="117">
        <f>SUMIFS('Raw Data'!$U:$U, 'Raw Data'!$AN:$AN,"&lt;=" &amp;DATE(LEFT($AV$3, 4), MONTH("1 " &amp; O$6 &amp; " " &amp; LEFT($AV$3, 4)) + 1, 0 ), 'Raw Data'!$AN:$AN,"&gt;" &amp;DATE(LEFT($AV$3, 4), MONTH("1 " &amp; O$6 &amp; " " &amp; LEFT($AV$3, 4)), 0 ), 'Raw Data'!$H:$H, "Non*", 'Raw Data'!$O:$O,""&amp;'Raw Data'!$B$1,'Raw Data'!$D:$D,"&lt;&gt;*ithdr*",'Raw Data'!$D:$D,"&lt;&gt;*ancel*",'Raw Data'!$P:$P,"--")
+
SUMIFS('Raw Data'!$U:$U, 'Raw Data'!$AN:$AN,"&lt;=" &amp;DATE(LEFT($AV$3, 4), MONTH("1 " &amp; O$6 &amp; " " &amp; LEFT($AV$3, 4)) + 1, 0 ), 'Raw Data'!$AN:$AN,"&gt;" &amp;DATE(LEFT($AV$3, 4), MONTH("1 " &amp; O$6 &amp; " " &amp; LEFT($AV$3, 4)), 0 ), 'Raw Data'!$H:$H, "Non*", 'Raw Data'!$P:$P,""&amp;'Raw Data'!$B$1,'Raw Data'!$D:$D,"&lt;&gt;*ithdr*",'Raw Data'!$D:$D,"&lt;&gt;*ancel*")</f>
        <v>0</v>
      </c>
      <c r="P22" s="40"/>
      <c r="Q22" s="40"/>
      <c r="R22" s="52"/>
      <c r="S22" s="117">
        <f>SUMIFS('Raw Data'!$U:$U, 'Raw Data'!$AN:$AN,"&lt;=" &amp;DATE(LEFT($AV$3, 4), MONTH("1 " &amp; S$6 &amp; " " &amp; LEFT($AV$3, 4)) + 1, 0 ), 'Raw Data'!$AN:$AN,"&gt;" &amp;DATE(LEFT($AV$3, 4), MONTH("1 " &amp; S$6 &amp; " " &amp; LEFT($AV$3, 4)), 0 ), 'Raw Data'!$H:$H, "Non*", 'Raw Data'!$O:$O,""&amp;'Raw Data'!$B$1,'Raw Data'!$D:$D,"&lt;&gt;*ithdr*",'Raw Data'!$D:$D,"&lt;&gt;*ancel*",'Raw Data'!$P:$P,"--")
+
SUMIFS('Raw Data'!$U:$U, 'Raw Data'!$AN:$AN,"&lt;=" &amp;DATE(LEFT($AV$3, 4), MONTH("1 " &amp; S$6 &amp; " " &amp; LEFT($AV$3, 4)) + 1, 0 ), 'Raw Data'!$AN:$AN,"&gt;" &amp;DATE(LEFT($AV$3, 4), MONTH("1 " &amp; S$6 &amp; " " &amp; LEFT($AV$3, 4)), 0 ), 'Raw Data'!$H:$H, "Non*", 'Raw Data'!$P:$P,""&amp;'Raw Data'!$B$1,'Raw Data'!$D:$D,"&lt;&gt;*ithdr*",'Raw Data'!$D:$D,"&lt;&gt;*ancel*")</f>
        <v>0</v>
      </c>
      <c r="T22" s="40"/>
      <c r="U22" s="40"/>
      <c r="V22" s="52"/>
      <c r="W22" s="117">
        <f>SUMIFS('Raw Data'!$U:$U, 'Raw Data'!$AN:$AN,"&lt;=" &amp;DATE(LEFT($AV$3, 4), MONTH("1 " &amp; W$6 &amp; " " &amp; LEFT($AV$3, 4)) + 1, 0 ), 'Raw Data'!$AN:$AN,"&gt;" &amp;DATE(LEFT($AV$3, 4), MONTH("1 " &amp; W$6 &amp; " " &amp; LEFT($AV$3, 4)), 0 ), 'Raw Data'!$H:$H, "Non*", 'Raw Data'!$O:$O,""&amp;'Raw Data'!$B$1,'Raw Data'!$D:$D,"&lt;&gt;*ithdr*",'Raw Data'!$D:$D,"&lt;&gt;*ancel*",'Raw Data'!$P:$P,"--")
+
SUMIFS('Raw Data'!$U:$U, 'Raw Data'!$AN:$AN,"&lt;=" &amp;DATE(LEFT($AV$3, 4), MONTH("1 " &amp; W$6 &amp; " " &amp; LEFT($AV$3, 4)) + 1, 0 ), 'Raw Data'!$AN:$AN,"&gt;" &amp;DATE(LEFT($AV$3, 4), MONTH("1 " &amp; W$6 &amp; " " &amp; LEFT($AV$3, 4)), 0 ), 'Raw Data'!$H:$H, "Non*", 'Raw Data'!$P:$P,""&amp;'Raw Data'!$B$1,'Raw Data'!$D:$D,"&lt;&gt;*ithdr*",'Raw Data'!$D:$D,"&lt;&gt;*ancel*")</f>
        <v>0</v>
      </c>
      <c r="X22" s="40"/>
      <c r="Y22" s="40"/>
      <c r="Z22" s="52"/>
      <c r="AA22" s="117">
        <f>SUMIFS('Raw Data'!$U:$U, 'Raw Data'!$AN:$AN,"&lt;=" &amp;DATE(LEFT($AV$3, 4), MONTH("1 " &amp; AA$6 &amp; " " &amp; LEFT($AV$3, 4)) + 1, 0 ), 'Raw Data'!$AN:$AN,"&gt;" &amp;DATE(LEFT($AV$3, 4), MONTH("1 " &amp; AA$6 &amp; " " &amp; LEFT($AV$3, 4)), 0 ), 'Raw Data'!$H:$H, "Non*", 'Raw Data'!$O:$O,""&amp;'Raw Data'!$B$1,'Raw Data'!$D:$D,"&lt;&gt;*ithdr*",'Raw Data'!$D:$D,"&lt;&gt;*ancel*",'Raw Data'!$P:$P,"--")
+
SUMIFS('Raw Data'!$U:$U, 'Raw Data'!$AN:$AN,"&lt;=" &amp;DATE(LEFT($AV$3, 4), MONTH("1 " &amp; AA$6 &amp; " " &amp; LEFT($AV$3, 4)) + 1, 0 ), 'Raw Data'!$AN:$AN,"&gt;" &amp;DATE(LEFT($AV$3, 4), MONTH("1 " &amp; AA$6 &amp; " " &amp; LEFT($AV$3, 4)), 0 ), 'Raw Data'!$H:$H, "Non*", 'Raw Data'!$P:$P,""&amp;'Raw Data'!$B$1,'Raw Data'!$D:$D,"&lt;&gt;*ithdr*",'Raw Data'!$D:$D,"&lt;&gt;*ancel*")</f>
        <v>0</v>
      </c>
      <c r="AB22" s="40"/>
      <c r="AC22" s="40"/>
      <c r="AD22" s="52"/>
      <c r="AE22" s="117">
        <f>SUMIFS('Raw Data'!$U:$U, 'Raw Data'!$AN:$AN,"&lt;=" &amp;DATE(LEFT($AV$3, 4), MONTH("1 " &amp; AE$6 &amp; " " &amp; LEFT($AV$3, 4)) + 1, 0 ), 'Raw Data'!$AN:$AN,"&gt;" &amp;DATE(LEFT($AV$3, 4), MONTH("1 " &amp; AE$6 &amp; " " &amp; LEFT($AV$3, 4)), 0 ), 'Raw Data'!$H:$H, "Non*", 'Raw Data'!$O:$O,""&amp;'Raw Data'!$B$1,'Raw Data'!$D:$D,"&lt;&gt;*ithdr*",'Raw Data'!$D:$D,"&lt;&gt;*ancel*",'Raw Data'!$P:$P,"--")
+
SUMIFS('Raw Data'!$U:$U, 'Raw Data'!$AN:$AN,"&lt;=" &amp;DATE(LEFT($AV$3, 4), MONTH("1 " &amp; AE$6 &amp; " " &amp; LEFT($AV$3, 4)) + 1, 0 ), 'Raw Data'!$AN:$AN,"&gt;" &amp;DATE(LEFT($AV$3, 4), MONTH("1 " &amp; AE$6 &amp; " " &amp; LEFT($AV$3, 4)), 0 ), 'Raw Data'!$H:$H, "Non*", 'Raw Data'!$P:$P,""&amp;'Raw Data'!$B$1,'Raw Data'!$D:$D,"&lt;&gt;*ithdr*",'Raw Data'!$D:$D,"&lt;&gt;*ancel*")</f>
        <v>0</v>
      </c>
      <c r="AF22" s="40"/>
      <c r="AG22" s="40"/>
      <c r="AH22" s="52"/>
      <c r="AI22" s="117">
        <f>SUMIFS('Raw Data'!$U:$U, 'Raw Data'!$AN:$AN,"&lt;=" &amp;DATE(LEFT($AV$3, 4), MONTH("1 " &amp; AI$6 &amp; " " &amp; LEFT($AV$3, 4)) + 1, 0 ), 'Raw Data'!$AN:$AN,"&gt;" &amp;DATE(LEFT($AV$3, 4), MONTH("1 " &amp; AI$6 &amp; " " &amp; LEFT($AV$3, 4)), 0 ), 'Raw Data'!$H:$H, "Non*", 'Raw Data'!$O:$O,""&amp;'Raw Data'!$B$1,'Raw Data'!$D:$D,"&lt;&gt;*ithdr*",'Raw Data'!$D:$D,"&lt;&gt;*ancel*",'Raw Data'!$P:$P,"--")
+
SUMIFS('Raw Data'!$U:$U, 'Raw Data'!$AN:$AN,"&lt;=" &amp;DATE(LEFT($AV$3, 4), MONTH("1 " &amp; AI$6 &amp; " " &amp; LEFT($AV$3, 4)) + 1, 0 ), 'Raw Data'!$AN:$AN,"&gt;" &amp;DATE(LEFT($AV$3, 4), MONTH("1 " &amp; AI$6 &amp; " " &amp; LEFT($AV$3, 4)), 0 ), 'Raw Data'!$H:$H, "Non*", 'Raw Data'!$P:$P,""&amp;'Raw Data'!$B$1,'Raw Data'!$D:$D,"&lt;&gt;*ithdr*",'Raw Data'!$D:$D,"&lt;&gt;*ancel*")</f>
        <v>0</v>
      </c>
      <c r="AJ22" s="40"/>
      <c r="AK22" s="40"/>
      <c r="AL22" s="52"/>
      <c r="AM22" s="117">
        <f>SUMIFS('Raw Data'!$U:$U, 'Raw Data'!$AN:$AN,"&lt;=" &amp;DATE(LEFT($AV$3, 4), MONTH("1 " &amp; AM$6 &amp; " " &amp; LEFT($AV$3, 4)) + 1, 0 ), 'Raw Data'!$AN:$AN,"&gt;" &amp;DATE(LEFT($AV$3, 4), MONTH("1 " &amp; AM$6 &amp; " " &amp; LEFT($AV$3, 4)), 0 ), 'Raw Data'!$H:$H, "Non*", 'Raw Data'!$O:$O,""&amp;'Raw Data'!$B$1,'Raw Data'!$D:$D,"&lt;&gt;*ithdr*",'Raw Data'!$D:$D,"&lt;&gt;*ancel*",'Raw Data'!$P:$P,"--")
+
SUMIFS('Raw Data'!$U:$U, 'Raw Data'!$AN:$AN,"&lt;=" &amp;DATE(LEFT($AV$3, 4), MONTH("1 " &amp; AM$6 &amp; " " &amp; LEFT($AV$3, 4)) + 1, 0 ), 'Raw Data'!$AN:$AN,"&gt;" &amp;DATE(LEFT($AV$3, 4), MONTH("1 " &amp; AM$6 &amp; " " &amp; LEFT($AV$3, 4)), 0 ), 'Raw Data'!$H:$H, "Non*", 'Raw Data'!$P:$P,""&amp;'Raw Data'!$B$1,'Raw Data'!$D:$D,"&lt;&gt;*ithdr*",'Raw Data'!$D:$D,"&lt;&gt;*ancel*")</f>
        <v>0</v>
      </c>
      <c r="AN22" s="40"/>
      <c r="AO22" s="40"/>
      <c r="AP22" s="52"/>
      <c r="AQ22" s="117">
        <f>SUMIFS('Raw Data'!$U:$U, 'Raw Data'!$AN:$AN,"&lt;=" &amp;DATE(LEFT($AV$3, 4), MONTH("1 " &amp; AQ$6 &amp; " " &amp; LEFT($AV$3, 4)) + 1, 0 ), 'Raw Data'!$AN:$AN,"&gt;" &amp;DATE(LEFT($AV$3, 4), MONTH("1 " &amp; AQ$6 &amp; " " &amp; LEFT($AV$3, 4)), 0 ), 'Raw Data'!$H:$H, "Non*", 'Raw Data'!$O:$O,""&amp;'Raw Data'!$B$1,'Raw Data'!$D:$D,"&lt;&gt;*ithdr*",'Raw Data'!$D:$D,"&lt;&gt;*ancel*",'Raw Data'!$P:$P,"--")
+
SUMIFS('Raw Data'!$U:$U, 'Raw Data'!$AN:$AN,"&lt;=" &amp;DATE(LEFT($AV$3, 4), MONTH("1 " &amp; AQ$6 &amp; " " &amp; LEFT($AV$3, 4)) + 1, 0 ), 'Raw Data'!$AN:$AN,"&gt;" &amp;DATE(LEFT($AV$3, 4), MONTH("1 " &amp; AQ$6 &amp; " " &amp; LEFT($AV$3, 4)), 0 ), 'Raw Data'!$H:$H, "Non*", 'Raw Data'!$P:$P,""&amp;'Raw Data'!$B$1,'Raw Data'!$D:$D,"&lt;&gt;*ithdr*",'Raw Data'!$D:$D,"&lt;&gt;*ancel*")</f>
        <v>0</v>
      </c>
      <c r="AR22" s="40"/>
      <c r="AS22" s="40"/>
      <c r="AT22" s="52"/>
      <c r="AU22" s="117">
        <f>SUMIFS('Raw Data'!$U:$U, 'Raw Data'!$AN:$AN,"&lt;=" &amp;DATE( MID($AV$3, 15, 4), MONTH("1 " &amp; AU$6 &amp; " " &amp;  MID($AV$3, 15, 4)) + 1, 0 ), 'Raw Data'!$AN:$AN,"&gt;" &amp;DATE( MID($AV$3, 15, 4), MONTH("1 " &amp; AU$6 &amp; " " &amp;  MID($AV$3, 15, 4)), 0 ), 'Raw Data'!$H:$H, "Non*", 'Raw Data'!$O:$O,""&amp;'Raw Data'!$B$1,'Raw Data'!$D:$D,"&lt;&gt;*ithdr*",'Raw Data'!$D:$D,"&lt;&gt;*ancel*",'Raw Data'!$P:$P,"--")
+
SUMIFS('Raw Data'!$U:$U, 'Raw Data'!$AN:$AN,"&lt;=" &amp;DATE( MID($AV$3, 15, 4), MONTH("1 " &amp; AU$6 &amp; " " &amp;  MID($AV$3, 15, 4)) + 1, 0 ), 'Raw Data'!$AN:$AN,"&gt;" &amp;DATE( MID($AV$3, 15, 4), MONTH("1 " &amp; AU$6 &amp; " " &amp;  MID($AV$3, 15, 4)), 0 ), 'Raw Data'!$H:$H, "Non*", 'Raw Data'!$P:$P,""&amp;'Raw Data'!$B$1,'Raw Data'!$D:$D,"&lt;&gt;*ithdr*",'Raw Data'!$D:$D,"&lt;&gt;*ancel*")</f>
        <v>0</v>
      </c>
      <c r="AV22" s="40"/>
      <c r="AW22" s="40"/>
      <c r="AX22" s="52"/>
      <c r="AY22" s="117">
        <f>SUMIFS('Raw Data'!$U:$U, 'Raw Data'!$AN:$AN,"&lt;=" &amp;DATE( MID($AV$3, 15, 4), MONTH("1 " &amp; AY$6 &amp; " " &amp;  MID($AV$3, 15, 4)) + 1, 0 ), 'Raw Data'!$AN:$AN,"&gt;" &amp;DATE( MID($AV$3, 15, 4), MONTH("1 " &amp; AY$6 &amp; " " &amp;  MID($AV$3, 15, 4)), 0 ), 'Raw Data'!$H:$H, "Non*", 'Raw Data'!$O:$O,""&amp;'Raw Data'!$B$1,'Raw Data'!$D:$D,"&lt;&gt;*ithdr*",'Raw Data'!$D:$D,"&lt;&gt;*ancel*",'Raw Data'!$P:$P,"--")
+
SUMIFS('Raw Data'!$U:$U, 'Raw Data'!$AN:$AN,"&lt;=" &amp;DATE( MID($AV$3, 15, 4), MONTH("1 " &amp; AY$6 &amp; " " &amp;  MID($AV$3, 15, 4)) + 1, 0 ), 'Raw Data'!$AN:$AN,"&gt;" &amp;DATE( MID($AV$3, 15, 4), MONTH("1 " &amp; AY$6 &amp; " " &amp;  MID($AV$3, 15, 4)), 0 ), 'Raw Data'!$H:$H, "Non*", 'Raw Data'!$P:$P,""&amp;'Raw Data'!$B$1,'Raw Data'!$D:$D,"&lt;&gt;*ithdr*",'Raw Data'!$D:$D,"&lt;&gt;*ancel*")</f>
        <v>0</v>
      </c>
      <c r="AZ22" s="40"/>
      <c r="BA22" s="40"/>
      <c r="BB22" s="52"/>
      <c r="BC22" s="117">
        <f>SUMIFS('Raw Data'!$U:$U, 'Raw Data'!$AN:$AN,"&lt;=" &amp;DATE( MID($AV$3, 15, 4), MONTH("1 " &amp; BC$6 &amp; " " &amp;  MID($AV$3, 15, 4)) + 1, 0 ), 'Raw Data'!$AN:$AN,"&gt;" &amp;DATE( MID($AV$3, 15, 4), MONTH("1 " &amp; BC$6 &amp; " " &amp;  MID($AV$3, 15, 4)), 0 ), 'Raw Data'!$H:$H, "Non*", 'Raw Data'!$O:$O,""&amp;'Raw Data'!$B$1,'Raw Data'!$D:$D,"&lt;&gt;*ithdr*",'Raw Data'!$D:$D,"&lt;&gt;*ancel*",'Raw Data'!$P:$P,"--")
+
SUMIFS('Raw Data'!$U:$U, 'Raw Data'!$AN:$AN,"&lt;=" &amp;DATE( MID($AV$3, 15, 4), MONTH("1 " &amp; BC$6 &amp; " " &amp;  MID($AV$3, 15, 4)) + 1, 0 ), 'Raw Data'!$AN:$AN,"&gt;" &amp;DATE( MID($AV$3, 15, 4), MONTH("1 " &amp; BC$6 &amp; " " &amp;  MID($AV$3, 15, 4)), 0 ), 'Raw Data'!$H:$H, "Non*", 'Raw Data'!$P:$P,""&amp;'Raw Data'!$B$1,'Raw Data'!$D:$D,"&lt;&gt;*ithdr*",'Raw Data'!$D:$D,"&lt;&gt;*ancel*")</f>
        <v>0</v>
      </c>
      <c r="BD22" s="40"/>
      <c r="BE22" s="40"/>
      <c r="BF22" s="52"/>
    </row>
    <row r="23" ht="12.75" customHeight="1">
      <c r="A23" s="47" t="s">
        <v>141</v>
      </c>
      <c r="B23" s="40"/>
      <c r="C23" s="40"/>
      <c r="D23" s="40"/>
      <c r="E23" s="40"/>
      <c r="F23" s="40"/>
      <c r="G23" s="40"/>
      <c r="H23" s="40"/>
      <c r="I23" s="40"/>
      <c r="J23" s="52"/>
      <c r="K23" s="117">
        <f>SUMIFS('Raw Data'!$Y:$Y, 'Raw Data'!$AN:$AN,"&lt;=" &amp;DATE(LEFT($AV$3, 4), MONTH("1 " &amp; K$6 &amp; " " &amp; LEFT($AV$3, 4)) + 1, 0 ), 'Raw Data'!$AN:$AN,"&gt;" &amp;DATE(LEFT($AV$3, 4), MONTH("1 " &amp; K$6 &amp; " " &amp; LEFT($AV$3, 4)), 0 ), 'Raw Data'!$O:$O,""&amp;'Raw Data'!$B$1,'Raw Data'!$D:$D,"&lt;&gt;*ithdr*",'Raw Data'!$D:$D,"&lt;&gt;*ancel*",'Raw Data'!$P:$P,"--")
+
SUMIFS('Raw Data'!$Y:$Y, 'Raw Data'!$AN:$AN,"&lt;=" &amp;DATE(LEFT($AV$3, 4), MONTH("1 " &amp; K$6 &amp; " " &amp; LEFT($AV$3, 4)) + 1, 0 ), 'Raw Data'!$AN:$AN,"&gt;" &amp;DATE(LEFT($AV$3, 4), MONTH("1 " &amp; K$6 &amp; " " &amp; LEFT($AV$3, 4)), 0 ), 'Raw Data'!$P:$P,""&amp;'Raw Data'!$B$1,'Raw Data'!$D:$D,"&lt;&gt;*ithdr*",'Raw Data'!$D:$D,"&lt;&gt;*ancel*")</f>
        <v>0</v>
      </c>
      <c r="L23" s="40"/>
      <c r="M23" s="40"/>
      <c r="N23" s="52"/>
      <c r="O23" s="117">
        <f>SUMIFS('Raw Data'!$Y:$Y, 'Raw Data'!$AN:$AN,"&lt;=" &amp;DATE(LEFT($AV$3, 4), MONTH("1 " &amp; O$6 &amp; " " &amp; LEFT($AV$3, 4)) + 1, 0 ), 'Raw Data'!$AN:$AN,"&gt;" &amp;DATE(LEFT($AV$3, 4), MONTH("1 " &amp; O$6 &amp; " " &amp; LEFT($AV$3, 4)), 0 ), 'Raw Data'!$O:$O,""&amp;'Raw Data'!$B$1,'Raw Data'!$D:$D,"&lt;&gt;*ithdr*",'Raw Data'!$D:$D,"&lt;&gt;*ancel*",'Raw Data'!$P:$P,"--")
+
SUMIFS('Raw Data'!$Y:$Y, 'Raw Data'!$AN:$AN,"&lt;=" &amp;DATE(LEFT($AV$3, 4), MONTH("1 " &amp; O$6 &amp; " " &amp; LEFT($AV$3, 4)) + 1, 0 ), 'Raw Data'!$AN:$AN,"&gt;" &amp;DATE(LEFT($AV$3, 4), MONTH("1 " &amp; O$6 &amp; " " &amp; LEFT($AV$3, 4)), 0 ), 'Raw Data'!$P:$P,""&amp;'Raw Data'!$B$1,'Raw Data'!$D:$D,"&lt;&gt;*ithdr*",'Raw Data'!$D:$D,"&lt;&gt;*ancel*")</f>
        <v>0</v>
      </c>
      <c r="P23" s="40"/>
      <c r="Q23" s="40"/>
      <c r="R23" s="52"/>
      <c r="S23" s="117">
        <f>SUMIFS('Raw Data'!$Y:$Y, 'Raw Data'!$AN:$AN,"&lt;=" &amp;DATE(LEFT($AV$3, 4), MONTH("1 " &amp; S$6 &amp; " " &amp; LEFT($AV$3, 4)) + 1, 0 ), 'Raw Data'!$AN:$AN,"&gt;" &amp;DATE(LEFT($AV$3, 4), MONTH("1 " &amp; S$6 &amp; " " &amp; LEFT($AV$3, 4)), 0 ), 'Raw Data'!$O:$O,""&amp;'Raw Data'!$B$1,'Raw Data'!$D:$D,"&lt;&gt;*ithdr*",'Raw Data'!$D:$D,"&lt;&gt;*ancel*",'Raw Data'!$P:$P,"--")
+
SUMIFS('Raw Data'!$Y:$Y, 'Raw Data'!$AN:$AN,"&lt;=" &amp;DATE(LEFT($AV$3, 4), MONTH("1 " &amp; S$6 &amp; " " &amp; LEFT($AV$3, 4)) + 1, 0 ), 'Raw Data'!$AN:$AN,"&gt;" &amp;DATE(LEFT($AV$3, 4), MONTH("1 " &amp; S$6 &amp; " " &amp; LEFT($AV$3, 4)), 0 ), 'Raw Data'!$P:$P,""&amp;'Raw Data'!$B$1,'Raw Data'!$D:$D,"&lt;&gt;*ithdr*",'Raw Data'!$D:$D,"&lt;&gt;*ancel*")</f>
        <v>0</v>
      </c>
      <c r="T23" s="40"/>
      <c r="U23" s="40"/>
      <c r="V23" s="52"/>
      <c r="W23" s="117">
        <f>SUMIFS('Raw Data'!$Y:$Y, 'Raw Data'!$AN:$AN,"&lt;=" &amp;DATE(LEFT($AV$3, 4), MONTH("1 " &amp; W$6 &amp; " " &amp; LEFT($AV$3, 4)) + 1, 0 ), 'Raw Data'!$AN:$AN,"&gt;" &amp;DATE(LEFT($AV$3, 4), MONTH("1 " &amp; W$6 &amp; " " &amp; LEFT($AV$3, 4)), 0 ), 'Raw Data'!$O:$O,""&amp;'Raw Data'!$B$1,'Raw Data'!$D:$D,"&lt;&gt;*ithdr*",'Raw Data'!$D:$D,"&lt;&gt;*ancel*",'Raw Data'!$P:$P,"--")
+
SUMIFS('Raw Data'!$Y:$Y, 'Raw Data'!$AN:$AN,"&lt;=" &amp;DATE(LEFT($AV$3, 4), MONTH("1 " &amp; W$6 &amp; " " &amp; LEFT($AV$3, 4)) + 1, 0 ), 'Raw Data'!$AN:$AN,"&gt;" &amp;DATE(LEFT($AV$3, 4), MONTH("1 " &amp; W$6 &amp; " " &amp; LEFT($AV$3, 4)), 0 ), 'Raw Data'!$P:$P,""&amp;'Raw Data'!$B$1,'Raw Data'!$D:$D,"&lt;&gt;*ithdr*",'Raw Data'!$D:$D,"&lt;&gt;*ancel*")</f>
        <v>0</v>
      </c>
      <c r="X23" s="40"/>
      <c r="Y23" s="40"/>
      <c r="Z23" s="52"/>
      <c r="AA23" s="117">
        <f>SUMIFS('Raw Data'!$Y:$Y, 'Raw Data'!$AN:$AN,"&lt;=" &amp;DATE(LEFT($AV$3, 4), MONTH("1 " &amp; AA$6 &amp; " " &amp; LEFT($AV$3, 4)) + 1, 0 ), 'Raw Data'!$AN:$AN,"&gt;" &amp;DATE(LEFT($AV$3, 4), MONTH("1 " &amp; AA$6 &amp; " " &amp; LEFT($AV$3, 4)), 0 ), 'Raw Data'!$O:$O,""&amp;'Raw Data'!$B$1,'Raw Data'!$D:$D,"&lt;&gt;*ithdr*",'Raw Data'!$D:$D,"&lt;&gt;*ancel*",'Raw Data'!$P:$P,"--")
+
SUMIFS('Raw Data'!$Y:$Y, 'Raw Data'!$AN:$AN,"&lt;=" &amp;DATE(LEFT($AV$3, 4), MONTH("1 " &amp; AA$6 &amp; " " &amp; LEFT($AV$3, 4)) + 1, 0 ), 'Raw Data'!$AN:$AN,"&gt;" &amp;DATE(LEFT($AV$3, 4), MONTH("1 " &amp; AA$6 &amp; " " &amp; LEFT($AV$3, 4)), 0 ), 'Raw Data'!$P:$P,""&amp;'Raw Data'!$B$1,'Raw Data'!$D:$D,"&lt;&gt;*ithdr*",'Raw Data'!$D:$D,"&lt;&gt;*ancel*")</f>
        <v>0</v>
      </c>
      <c r="AB23" s="40"/>
      <c r="AC23" s="40"/>
      <c r="AD23" s="52"/>
      <c r="AE23" s="117">
        <f>SUMIFS('Raw Data'!$Y:$Y, 'Raw Data'!$AN:$AN,"&lt;=" &amp;DATE(LEFT($AV$3, 4), MONTH("1 " &amp; AE$6 &amp; " " &amp; LEFT($AV$3, 4)) + 1, 0 ), 'Raw Data'!$AN:$AN,"&gt;" &amp;DATE(LEFT($AV$3, 4), MONTH("1 " &amp; AE$6 &amp; " " &amp; LEFT($AV$3, 4)), 0 ), 'Raw Data'!$O:$O,""&amp;'Raw Data'!$B$1,'Raw Data'!$D:$D,"&lt;&gt;*ithdr*",'Raw Data'!$D:$D,"&lt;&gt;*ancel*",'Raw Data'!$P:$P,"--")
+
SUMIFS('Raw Data'!$Y:$Y, 'Raw Data'!$AN:$AN,"&lt;=" &amp;DATE(LEFT($AV$3, 4), MONTH("1 " &amp; AE$6 &amp; " " &amp; LEFT($AV$3, 4)) + 1, 0 ), 'Raw Data'!$AN:$AN,"&gt;" &amp;DATE(LEFT($AV$3, 4), MONTH("1 " &amp; AE$6 &amp; " " &amp; LEFT($AV$3, 4)), 0 ), 'Raw Data'!$P:$P,""&amp;'Raw Data'!$B$1,'Raw Data'!$D:$D,"&lt;&gt;*ithdr*",'Raw Data'!$D:$D,"&lt;&gt;*ancel*")</f>
        <v>0</v>
      </c>
      <c r="AF23" s="40"/>
      <c r="AG23" s="40"/>
      <c r="AH23" s="52"/>
      <c r="AI23" s="117">
        <f>SUMIFS('Raw Data'!$Y:$Y, 'Raw Data'!$AN:$AN,"&lt;=" &amp;DATE(LEFT($AV$3, 4), MONTH("1 " &amp; AI$6 &amp; " " &amp; LEFT($AV$3, 4)) + 1, 0 ), 'Raw Data'!$AN:$AN,"&gt;" &amp;DATE(LEFT($AV$3, 4), MONTH("1 " &amp; AI$6 &amp; " " &amp; LEFT($AV$3, 4)), 0 ), 'Raw Data'!$O:$O,""&amp;'Raw Data'!$B$1,'Raw Data'!$D:$D,"&lt;&gt;*ithdr*",'Raw Data'!$D:$D,"&lt;&gt;*ancel*",'Raw Data'!$P:$P,"--")
+
SUMIFS('Raw Data'!$Y:$Y, 'Raw Data'!$AN:$AN,"&lt;=" &amp;DATE(LEFT($AV$3, 4), MONTH("1 " &amp; AI$6 &amp; " " &amp; LEFT($AV$3, 4)) + 1, 0 ), 'Raw Data'!$AN:$AN,"&gt;" &amp;DATE(LEFT($AV$3, 4), MONTH("1 " &amp; AI$6 &amp; " " &amp; LEFT($AV$3, 4)), 0 ), 'Raw Data'!$P:$P,""&amp;'Raw Data'!$B$1,'Raw Data'!$D:$D,"&lt;&gt;*ithdr*",'Raw Data'!$D:$D,"&lt;&gt;*ancel*")</f>
        <v>0</v>
      </c>
      <c r="AJ23" s="40"/>
      <c r="AK23" s="40"/>
      <c r="AL23" s="52"/>
      <c r="AM23" s="117">
        <f>SUMIFS('Raw Data'!$Y:$Y, 'Raw Data'!$AN:$AN,"&lt;=" &amp;DATE(LEFT($AV$3, 4), MONTH("1 " &amp; AM$6 &amp; " " &amp; LEFT($AV$3, 4)) + 1, 0 ), 'Raw Data'!$AN:$AN,"&gt;" &amp;DATE(LEFT($AV$3, 4), MONTH("1 " &amp; AM$6 &amp; " " &amp; LEFT($AV$3, 4)), 0 ), 'Raw Data'!$O:$O,""&amp;'Raw Data'!$B$1,'Raw Data'!$D:$D,"&lt;&gt;*ithdr*",'Raw Data'!$D:$D,"&lt;&gt;*ancel*",'Raw Data'!$P:$P,"--")
+
SUMIFS('Raw Data'!$Y:$Y, 'Raw Data'!$AN:$AN,"&lt;=" &amp;DATE(LEFT($AV$3, 4), MONTH("1 " &amp; AM$6 &amp; " " &amp; LEFT($AV$3, 4)) + 1, 0 ), 'Raw Data'!$AN:$AN,"&gt;" &amp;DATE(LEFT($AV$3, 4), MONTH("1 " &amp; AM$6 &amp; " " &amp; LEFT($AV$3, 4)), 0 ), 'Raw Data'!$P:$P,""&amp;'Raw Data'!$B$1,'Raw Data'!$D:$D,"&lt;&gt;*ithdr*",'Raw Data'!$D:$D,"&lt;&gt;*ancel*")</f>
        <v>0</v>
      </c>
      <c r="AN23" s="40"/>
      <c r="AO23" s="40"/>
      <c r="AP23" s="52"/>
      <c r="AQ23" s="117">
        <f>SUMIFS('Raw Data'!$Y:$Y, 'Raw Data'!$AN:$AN,"&lt;=" &amp;DATE(LEFT($AV$3, 4), MONTH("1 " &amp; AQ$6 &amp; " " &amp; LEFT($AV$3, 4)) + 1, 0 ), 'Raw Data'!$AN:$AN,"&gt;" &amp;DATE(LEFT($AV$3, 4), MONTH("1 " &amp; AQ$6 &amp; " " &amp; LEFT($AV$3, 4)), 0 ), 'Raw Data'!$O:$O,""&amp;'Raw Data'!$B$1,'Raw Data'!$D:$D,"&lt;&gt;*ithdr*",'Raw Data'!$D:$D,"&lt;&gt;*ancel*",'Raw Data'!$P:$P,"--")
+
SUMIFS('Raw Data'!$Y:$Y, 'Raw Data'!$AN:$AN,"&lt;=" &amp;DATE(LEFT($AV$3, 4), MONTH("1 " &amp; AQ$6 &amp; " " &amp; LEFT($AV$3, 4)) + 1, 0 ), 'Raw Data'!$AN:$AN,"&gt;" &amp;DATE(LEFT($AV$3, 4), MONTH("1 " &amp; AQ$6 &amp; " " &amp; LEFT($AV$3, 4)), 0 ), 'Raw Data'!$P:$P,""&amp;'Raw Data'!$B$1,'Raw Data'!$D:$D,"&lt;&gt;*ithdr*",'Raw Data'!$D:$D,"&lt;&gt;*ancel*")</f>
        <v>0</v>
      </c>
      <c r="AR23" s="40"/>
      <c r="AS23" s="40"/>
      <c r="AT23" s="52"/>
      <c r="AU23" s="117">
        <f>SUMIFS('Raw Data'!$Y:$Y, 'Raw Data'!$AN:$AN,"&lt;=" &amp;DATE( MID($AV$3, 15, 4), MONTH("1 " &amp; AU$6 &amp; " " &amp;  MID($AV$3, 15, 4)) + 1, 0 ), 'Raw Data'!$AN:$AN,"&gt;" &amp;DATE( MID($AV$3, 15, 4), MONTH("1 " &amp; AU$6 &amp; " " &amp;  MID($AV$3, 15, 4)), 0 ), 'Raw Data'!$O:$O,""&amp;'Raw Data'!$B$1,'Raw Data'!$D:$D,"&lt;&gt;*ithdr*",'Raw Data'!$D:$D,"&lt;&gt;*ancel*",'Raw Data'!$P:$P,"--")
+
SUMIFS('Raw Data'!$Y:$Y, 'Raw Data'!$AN:$AN,"&lt;=" &amp;DATE( MID($AV$3, 15, 4), MONTH("1 " &amp; AU$6 &amp; " " &amp;  MID($AV$3, 15, 4)) + 1, 0 ), 'Raw Data'!$AN:$AN,"&gt;" &amp;DATE( MID($AV$3, 15, 4), MONTH("1 " &amp; AU$6 &amp; " " &amp;  MID($AV$3, 15, 4)), 0 ), 'Raw Data'!$P:$P,""&amp;'Raw Data'!$B$1,'Raw Data'!$D:$D,"&lt;&gt;*ithdr*",'Raw Data'!$D:$D,"&lt;&gt;*ancel*")</f>
        <v>0</v>
      </c>
      <c r="AV23" s="40"/>
      <c r="AW23" s="40"/>
      <c r="AX23" s="52"/>
      <c r="AY23" s="117">
        <f>SUMIFS('Raw Data'!$Y:$Y, 'Raw Data'!$AN:$AN,"&lt;=" &amp;DATE( MID($AV$3, 15, 4), MONTH("1 " &amp; AY$6 &amp; " " &amp;  MID($AV$3, 15, 4)) + 1, 0 ), 'Raw Data'!$AN:$AN,"&gt;" &amp;DATE( MID($AV$3, 15, 4), MONTH("1 " &amp; AY$6 &amp; " " &amp;  MID($AV$3, 15, 4)), 0 ), 'Raw Data'!$O:$O,""&amp;'Raw Data'!$B$1,'Raw Data'!$D:$D,"&lt;&gt;*ithdr*",'Raw Data'!$D:$D,"&lt;&gt;*ancel*",'Raw Data'!$P:$P,"--")
+
SUMIFS('Raw Data'!$Y:$Y, 'Raw Data'!$AN:$AN,"&lt;=" &amp;DATE( MID($AV$3, 15, 4), MONTH("1 " &amp; AY$6 &amp; " " &amp;  MID($AV$3, 15, 4)) + 1, 0 ), 'Raw Data'!$AN:$AN,"&gt;" &amp;DATE( MID($AV$3, 15, 4), MONTH("1 " &amp; AY$6 &amp; " " &amp;  MID($AV$3, 15, 4)), 0 ), 'Raw Data'!$P:$P,""&amp;'Raw Data'!$B$1,'Raw Data'!$D:$D,"&lt;&gt;*ithdr*",'Raw Data'!$D:$D,"&lt;&gt;*ancel*")</f>
        <v>0</v>
      </c>
      <c r="AZ23" s="40"/>
      <c r="BA23" s="40"/>
      <c r="BB23" s="52"/>
      <c r="BC23" s="117">
        <f>SUMIFS('Raw Data'!$Y:$Y, 'Raw Data'!$AN:$AN,"&lt;=" &amp;DATE( MID($AV$3, 15, 4), MONTH("1 " &amp; BC$6 &amp; " " &amp;  MID($AV$3, 15, 4)) + 1, 0 ), 'Raw Data'!$AN:$AN,"&gt;" &amp;DATE( MID($AV$3, 15, 4), MONTH("1 " &amp; BC$6 &amp; " " &amp;  MID($AV$3, 15, 4)), 0 ), 'Raw Data'!$O:$O,""&amp;'Raw Data'!$B$1,'Raw Data'!$D:$D,"&lt;&gt;*ithdr*",'Raw Data'!$D:$D,"&lt;&gt;*ancel*",'Raw Data'!$P:$P,"--")
+
SUMIFS('Raw Data'!$Y:$Y, 'Raw Data'!$AN:$AN,"&lt;=" &amp;DATE( MID($AV$3, 15, 4), MONTH("1 " &amp; BC$6 &amp; " " &amp;  MID($AV$3, 15, 4)) + 1, 0 ), 'Raw Data'!$AN:$AN,"&gt;" &amp;DATE( MID($AV$3, 15, 4), MONTH("1 " &amp; BC$6 &amp; " " &amp;  MID($AV$3, 15, 4)), 0 ), 'Raw Data'!$P:$P,""&amp;'Raw Data'!$B$1,'Raw Data'!$D:$D,"&lt;&gt;*ithdr*",'Raw Data'!$D:$D,"&lt;&gt;*ancel*")</f>
        <v>0</v>
      </c>
      <c r="BD23" s="40"/>
      <c r="BE23" s="40"/>
      <c r="BF23" s="52"/>
    </row>
    <row r="24" ht="12.75" customHeight="1">
      <c r="A24" s="47" t="s">
        <v>143</v>
      </c>
      <c r="B24" s="40"/>
      <c r="C24" s="40"/>
      <c r="D24" s="40"/>
      <c r="E24" s="40"/>
      <c r="F24" s="40"/>
      <c r="G24" s="40"/>
      <c r="H24" s="40"/>
      <c r="I24" s="40"/>
      <c r="J24" s="52"/>
      <c r="K24" s="117">
        <f>SUMIFS('Raw Data'!$AA:$AA, 'Raw Data'!$AN:$AN,"&lt;=" &amp;DATE(LEFT($AV$3, 4), MONTH("1 " &amp; K$6 &amp; " " &amp; LEFT($AV$3, 4)) + 1, 0 ), 'Raw Data'!$AN:$AN,"&gt;" &amp;DATE(LEFT($AV$3, 4), MONTH("1 " &amp; K$6 &amp; " " &amp; LEFT($AV$3, 4)), 0 ), 'Raw Data'!$O:$O,""&amp;'Raw Data'!$B$1,'Raw Data'!$D:$D,"&lt;&gt;*ithdr*",'Raw Data'!$D:$D,"&lt;&gt;*ancel*",'Raw Data'!$P:$P,"--")
+
SUMIFS('Raw Data'!$AA:$AA, 'Raw Data'!$AN:$AN,"&lt;=" &amp;DATE(LEFT($AV$3, 4), MONTH("1 " &amp; K$6 &amp; " " &amp; LEFT($AV$3, 4)) + 1, 0 ), 'Raw Data'!$AN:$AN,"&gt;" &amp;DATE(LEFT($AV$3, 4), MONTH("1 " &amp; K$6 &amp; " " &amp; LEFT($AV$3, 4)), 0 ), 'Raw Data'!$P:$P,""&amp;'Raw Data'!$B$1,'Raw Data'!$D:$D,"&lt;&gt;*ithdr*",'Raw Data'!$D:$D,"&lt;&gt;*ancel*")
+
SUMIFS('Raw Data'!$X:$X, 'Raw Data'!$AN:$AN,"&lt;=" &amp;DATE(LEFT($AV$3, 4), MONTH("1 " &amp; K$6 &amp; " " &amp; LEFT($AV$3, 4)) + 1, 0 ), 'Raw Data'!$AN:$AN,"&gt;" &amp;DATE(LEFT($AV$3, 4), MONTH("1 " &amp; K$6 &amp; " " &amp; LEFT($AV$3, 4)), 0 ), 'Raw Data'!$O:$O,""&amp;'Raw Data'!$B$1,'Raw Data'!$D:$D,"&lt;&gt;*ithdr*",'Raw Data'!$D:$D,"&lt;&gt;*ancel*",'Raw Data'!$P:$P,"--")
+
SUMIFS('Raw Data'!$X:$X, 'Raw Data'!$AN:$AN,"&lt;=" &amp;DATE(LEFT($AV$3, 4), MONTH("1 " &amp; K$6 &amp; " " &amp; LEFT($AV$3, 4)) + 1, 0 ), 'Raw Data'!$AN:$AN,"&gt;" &amp;DATE(LEFT($AV$3, 4), MONTH("1 " &amp; K$6 &amp; " " &amp; LEFT($AV$3, 4)), 0 ), 'Raw Data'!$P:$P,""&amp;'Raw Data'!$B$1,'Raw Data'!$D:$D,"&lt;&gt;*ithdr*",'Raw Data'!$D:$D,"&lt;&gt;*ancel*")</f>
        <v>0</v>
      </c>
      <c r="L24" s="40"/>
      <c r="M24" s="40"/>
      <c r="N24" s="52"/>
      <c r="O24" s="117">
        <f>SUMIFS('Raw Data'!$AA:$AA, 'Raw Data'!$AN:$AN,"&lt;=" &amp;DATE(LEFT($AV$3, 4), MONTH("1 " &amp; O$6 &amp; " " &amp; LEFT($AV$3, 4)) + 1, 0 ), 'Raw Data'!$AN:$AN,"&gt;" &amp;DATE(LEFT($AV$3, 4), MONTH("1 " &amp; O$6 &amp; " " &amp; LEFT($AV$3, 4)), 0 ), 'Raw Data'!$O:$O,""&amp;'Raw Data'!$B$1,'Raw Data'!$D:$D,"&lt;&gt;*ithdr*",'Raw Data'!$D:$D,"&lt;&gt;*ancel*",'Raw Data'!$P:$P,"--")
+
SUMIFS('Raw Data'!$AA:$AA, 'Raw Data'!$AN:$AN,"&lt;=" &amp;DATE(LEFT($AV$3, 4), MONTH("1 " &amp; O$6 &amp; " " &amp; LEFT($AV$3, 4)) + 1, 0 ), 'Raw Data'!$AN:$AN,"&gt;" &amp;DATE(LEFT($AV$3, 4), MONTH("1 " &amp; O$6 &amp; " " &amp; LEFT($AV$3, 4)), 0 ), 'Raw Data'!$P:$P,""&amp;'Raw Data'!$B$1,'Raw Data'!$D:$D,"&lt;&gt;*ithdr*",'Raw Data'!$D:$D,"&lt;&gt;*ancel*")
+
SUMIFS('Raw Data'!$X:$X, 'Raw Data'!$AN:$AN,"&lt;=" &amp;DATE(LEFT($AV$3, 4), MONTH("1 " &amp; O$6 &amp; " " &amp; LEFT($AV$3, 4)) + 1, 0 ), 'Raw Data'!$AN:$AN,"&gt;" &amp;DATE(LEFT($AV$3, 4), MONTH("1 " &amp; O$6 &amp; " " &amp; LEFT($AV$3, 4)), 0 ), 'Raw Data'!$O:$O,""&amp;'Raw Data'!$B$1,'Raw Data'!$D:$D,"&lt;&gt;*ithdr*",'Raw Data'!$D:$D,"&lt;&gt;*ancel*",'Raw Data'!$P:$P,"--")
+
SUMIFS('Raw Data'!$X:$X, 'Raw Data'!$AN:$AN,"&lt;=" &amp;DATE(LEFT($AV$3, 4), MONTH("1 " &amp; O$6 &amp; " " &amp; LEFT($AV$3, 4)) + 1, 0 ), 'Raw Data'!$AN:$AN,"&gt;" &amp;DATE(LEFT($AV$3, 4), MONTH("1 " &amp; O$6 &amp; " " &amp; LEFT($AV$3, 4)), 0 ), 'Raw Data'!$P:$P,""&amp;'Raw Data'!$B$1,'Raw Data'!$D:$D,"&lt;&gt;*ithdr*",'Raw Data'!$D:$D,"&lt;&gt;*ancel*")</f>
        <v>0</v>
      </c>
      <c r="P24" s="40"/>
      <c r="Q24" s="40"/>
      <c r="R24" s="52"/>
      <c r="S24" s="117">
        <f>SUMIFS('Raw Data'!$AA:$AA, 'Raw Data'!$AN:$AN,"&lt;=" &amp;DATE(LEFT($AV$3, 4), MONTH("1 " &amp; S$6 &amp; " " &amp; LEFT($AV$3, 4)) + 1, 0 ), 'Raw Data'!$AN:$AN,"&gt;" &amp;DATE(LEFT($AV$3, 4), MONTH("1 " &amp; S$6 &amp; " " &amp; LEFT($AV$3, 4)), 0 ), 'Raw Data'!$O:$O,""&amp;'Raw Data'!$B$1,'Raw Data'!$D:$D,"&lt;&gt;*ithdr*",'Raw Data'!$D:$D,"&lt;&gt;*ancel*",'Raw Data'!$P:$P,"--")
+
SUMIFS('Raw Data'!$AA:$AA, 'Raw Data'!$AN:$AN,"&lt;=" &amp;DATE(LEFT($AV$3, 4), MONTH("1 " &amp; S$6 &amp; " " &amp; LEFT($AV$3, 4)) + 1, 0 ), 'Raw Data'!$AN:$AN,"&gt;" &amp;DATE(LEFT($AV$3, 4), MONTH("1 " &amp; S$6 &amp; " " &amp; LEFT($AV$3, 4)), 0 ), 'Raw Data'!$P:$P,""&amp;'Raw Data'!$B$1,'Raw Data'!$D:$D,"&lt;&gt;*ithdr*",'Raw Data'!$D:$D,"&lt;&gt;*ancel*")
+
SUMIFS('Raw Data'!$X:$X, 'Raw Data'!$AN:$AN,"&lt;=" &amp;DATE(LEFT($AV$3, 4), MONTH("1 " &amp; S$6 &amp; " " &amp; LEFT($AV$3, 4)) + 1, 0 ), 'Raw Data'!$AN:$AN,"&gt;" &amp;DATE(LEFT($AV$3, 4), MONTH("1 " &amp; S$6 &amp; " " &amp; LEFT($AV$3, 4)), 0 ), 'Raw Data'!$O:$O,""&amp;'Raw Data'!$B$1,'Raw Data'!$D:$D,"&lt;&gt;*ithdr*",'Raw Data'!$D:$D,"&lt;&gt;*ancel*",'Raw Data'!$P:$P,"--")
+
SUMIFS('Raw Data'!$X:$X, 'Raw Data'!$AN:$AN,"&lt;=" &amp;DATE(LEFT($AV$3, 4), MONTH("1 " &amp; S$6 &amp; " " &amp; LEFT($AV$3, 4)) + 1, 0 ), 'Raw Data'!$AN:$AN,"&gt;" &amp;DATE(LEFT($AV$3, 4), MONTH("1 " &amp; S$6 &amp; " " &amp; LEFT($AV$3, 4)), 0 ), 'Raw Data'!$P:$P,""&amp;'Raw Data'!$B$1,'Raw Data'!$D:$D,"&lt;&gt;*ithdr*",'Raw Data'!$D:$D,"&lt;&gt;*ancel*")</f>
        <v>0</v>
      </c>
      <c r="T24" s="40"/>
      <c r="U24" s="40"/>
      <c r="V24" s="52"/>
      <c r="W24" s="117">
        <f>SUMIFS('Raw Data'!$AA:$AA, 'Raw Data'!$AN:$AN,"&lt;=" &amp;DATE(LEFT($AV$3, 4), MONTH("1 " &amp; W$6 &amp; " " &amp; LEFT($AV$3, 4)) + 1, 0 ), 'Raw Data'!$AN:$AN,"&gt;" &amp;DATE(LEFT($AV$3, 4), MONTH("1 " &amp; W$6 &amp; " " &amp; LEFT($AV$3, 4)), 0 ), 'Raw Data'!$O:$O,""&amp;'Raw Data'!$B$1,'Raw Data'!$D:$D,"&lt;&gt;*ithdr*",'Raw Data'!$D:$D,"&lt;&gt;*ancel*",'Raw Data'!$P:$P,"--")
+
SUMIFS('Raw Data'!$AA:$AA, 'Raw Data'!$AN:$AN,"&lt;=" &amp;DATE(LEFT($AV$3, 4), MONTH("1 " &amp; W$6 &amp; " " &amp; LEFT($AV$3, 4)) + 1, 0 ), 'Raw Data'!$AN:$AN,"&gt;" &amp;DATE(LEFT($AV$3, 4), MONTH("1 " &amp; W$6 &amp; " " &amp; LEFT($AV$3, 4)), 0 ), 'Raw Data'!$P:$P,""&amp;'Raw Data'!$B$1,'Raw Data'!$D:$D,"&lt;&gt;*ithdr*",'Raw Data'!$D:$D,"&lt;&gt;*ancel*")
+
SUMIFS('Raw Data'!$X:$X, 'Raw Data'!$AN:$AN,"&lt;=" &amp;DATE(LEFT($AV$3, 4), MONTH("1 " &amp; W$6 &amp; " " &amp; LEFT($AV$3, 4)) + 1, 0 ), 'Raw Data'!$AN:$AN,"&gt;" &amp;DATE(LEFT($AV$3, 4), MONTH("1 " &amp; W$6 &amp; " " &amp; LEFT($AV$3, 4)), 0 ), 'Raw Data'!$O:$O,""&amp;'Raw Data'!$B$1,'Raw Data'!$D:$D,"&lt;&gt;*ithdr*",'Raw Data'!$D:$D,"&lt;&gt;*ancel*",'Raw Data'!$P:$P,"--")
+
SUMIFS('Raw Data'!$X:$X, 'Raw Data'!$AN:$AN,"&lt;=" &amp;DATE(LEFT($AV$3, 4), MONTH("1 " &amp; W$6 &amp; " " &amp; LEFT($AV$3, 4)) + 1, 0 ), 'Raw Data'!$AN:$AN,"&gt;" &amp;DATE(LEFT($AV$3, 4), MONTH("1 " &amp; W$6 &amp; " " &amp; LEFT($AV$3, 4)), 0 ), 'Raw Data'!$P:$P,""&amp;'Raw Data'!$B$1,'Raw Data'!$D:$D,"&lt;&gt;*ithdr*",'Raw Data'!$D:$D,"&lt;&gt;*ancel*")</f>
        <v>0</v>
      </c>
      <c r="X24" s="40"/>
      <c r="Y24" s="40"/>
      <c r="Z24" s="52"/>
      <c r="AA24" s="117">
        <f>SUMIFS('Raw Data'!$AA:$AA, 'Raw Data'!$AN:$AN,"&lt;=" &amp;DATE(LEFT($AV$3, 4), MONTH("1 " &amp; AA$6 &amp; " " &amp; LEFT($AV$3, 4)) + 1, 0 ), 'Raw Data'!$AN:$AN,"&gt;" &amp;DATE(LEFT($AV$3, 4), MONTH("1 " &amp; AA$6 &amp; " " &amp; LEFT($AV$3, 4)), 0 ), 'Raw Data'!$O:$O,""&amp;'Raw Data'!$B$1,'Raw Data'!$D:$D,"&lt;&gt;*ithdr*",'Raw Data'!$D:$D,"&lt;&gt;*ancel*",'Raw Data'!$P:$P,"--")
+
SUMIFS('Raw Data'!$AA:$AA, 'Raw Data'!$AN:$AN,"&lt;=" &amp;DATE(LEFT($AV$3, 4), MONTH("1 " &amp; AA$6 &amp; " " &amp; LEFT($AV$3, 4)) + 1, 0 ), 'Raw Data'!$AN:$AN,"&gt;" &amp;DATE(LEFT($AV$3, 4), MONTH("1 " &amp; AA$6 &amp; " " &amp; LEFT($AV$3, 4)), 0 ), 'Raw Data'!$P:$P,""&amp;'Raw Data'!$B$1,'Raw Data'!$D:$D,"&lt;&gt;*ithdr*",'Raw Data'!$D:$D,"&lt;&gt;*ancel*")
+
SUMIFS('Raw Data'!$X:$X, 'Raw Data'!$AN:$AN,"&lt;=" &amp;DATE(LEFT($AV$3, 4), MONTH("1 " &amp; AA$6 &amp; " " &amp; LEFT($AV$3, 4)) + 1, 0 ), 'Raw Data'!$AN:$AN,"&gt;" &amp;DATE(LEFT($AV$3, 4), MONTH("1 " &amp; AA$6 &amp; " " &amp; LEFT($AV$3, 4)), 0 ), 'Raw Data'!$O:$O,""&amp;'Raw Data'!$B$1,'Raw Data'!$D:$D,"&lt;&gt;*ithdr*",'Raw Data'!$D:$D,"&lt;&gt;*ancel*",'Raw Data'!$P:$P,"--")
+
SUMIFS('Raw Data'!$X:$X, 'Raw Data'!$AN:$AN,"&lt;=" &amp;DATE(LEFT($AV$3, 4), MONTH("1 " &amp; AA$6 &amp; " " &amp; LEFT($AV$3, 4)) + 1, 0 ), 'Raw Data'!$AN:$AN,"&gt;" &amp;DATE(LEFT($AV$3, 4), MONTH("1 " &amp; AA$6 &amp; " " &amp; LEFT($AV$3, 4)), 0 ), 'Raw Data'!$P:$P,""&amp;'Raw Data'!$B$1,'Raw Data'!$D:$D,"&lt;&gt;*ithdr*",'Raw Data'!$D:$D,"&lt;&gt;*ancel*")</f>
        <v>0</v>
      </c>
      <c r="AB24" s="40"/>
      <c r="AC24" s="40"/>
      <c r="AD24" s="52"/>
      <c r="AE24" s="117">
        <f>SUMIFS('Raw Data'!$AA:$AA, 'Raw Data'!$AN:$AN,"&lt;=" &amp;DATE(LEFT($AV$3, 4), MONTH("1 " &amp; AE$6 &amp; " " &amp; LEFT($AV$3, 4)) + 1, 0 ), 'Raw Data'!$AN:$AN,"&gt;" &amp;DATE(LEFT($AV$3, 4), MONTH("1 " &amp; AE$6 &amp; " " &amp; LEFT($AV$3, 4)), 0 ), 'Raw Data'!$O:$O,""&amp;'Raw Data'!$B$1,'Raw Data'!$D:$D,"&lt;&gt;*ithdr*",'Raw Data'!$D:$D,"&lt;&gt;*ancel*",'Raw Data'!$P:$P,"--")
+
SUMIFS('Raw Data'!$AA:$AA, 'Raw Data'!$AN:$AN,"&lt;=" &amp;DATE(LEFT($AV$3, 4), MONTH("1 " &amp; AE$6 &amp; " " &amp; LEFT($AV$3, 4)) + 1, 0 ), 'Raw Data'!$AN:$AN,"&gt;" &amp;DATE(LEFT($AV$3, 4), MONTH("1 " &amp; AE$6 &amp; " " &amp; LEFT($AV$3, 4)), 0 ), 'Raw Data'!$P:$P,""&amp;'Raw Data'!$B$1,'Raw Data'!$D:$D,"&lt;&gt;*ithdr*",'Raw Data'!$D:$D,"&lt;&gt;*ancel*")
+
SUMIFS('Raw Data'!$X:$X, 'Raw Data'!$AN:$AN,"&lt;=" &amp;DATE(LEFT($AV$3, 4), MONTH("1 " &amp; AE$6 &amp; " " &amp; LEFT($AV$3, 4)) + 1, 0 ), 'Raw Data'!$AN:$AN,"&gt;" &amp;DATE(LEFT($AV$3, 4), MONTH("1 " &amp; AE$6 &amp; " " &amp; LEFT($AV$3, 4)), 0 ), 'Raw Data'!$O:$O,""&amp;'Raw Data'!$B$1,'Raw Data'!$D:$D,"&lt;&gt;*ithdr*",'Raw Data'!$D:$D,"&lt;&gt;*ancel*",'Raw Data'!$P:$P,"--")
+
SUMIFS('Raw Data'!$X:$X, 'Raw Data'!$AN:$AN,"&lt;=" &amp;DATE(LEFT($AV$3, 4), MONTH("1 " &amp; AE$6 &amp; " " &amp; LEFT($AV$3, 4)) + 1, 0 ), 'Raw Data'!$AN:$AN,"&gt;" &amp;DATE(LEFT($AV$3, 4), MONTH("1 " &amp; AE$6 &amp; " " &amp; LEFT($AV$3, 4)), 0 ), 'Raw Data'!$P:$P,""&amp;'Raw Data'!$B$1,'Raw Data'!$D:$D,"&lt;&gt;*ithdr*",'Raw Data'!$D:$D,"&lt;&gt;*ancel*")</f>
        <v>0</v>
      </c>
      <c r="AF24" s="40"/>
      <c r="AG24" s="40"/>
      <c r="AH24" s="52"/>
      <c r="AI24" s="117">
        <f>SUMIFS('Raw Data'!$AA:$AA, 'Raw Data'!$AN:$AN,"&lt;=" &amp;DATE(LEFT($AV$3, 4), MONTH("1 " &amp; AI$6 &amp; " " &amp; LEFT($AV$3, 4)) + 1, 0 ), 'Raw Data'!$AN:$AN,"&gt;" &amp;DATE(LEFT($AV$3, 4), MONTH("1 " &amp; AI$6 &amp; " " &amp; LEFT($AV$3, 4)), 0 ), 'Raw Data'!$O:$O,""&amp;'Raw Data'!$B$1,'Raw Data'!$D:$D,"&lt;&gt;*ithdr*",'Raw Data'!$D:$D,"&lt;&gt;*ancel*",'Raw Data'!$P:$P,"--")
+
SUMIFS('Raw Data'!$AA:$AA, 'Raw Data'!$AN:$AN,"&lt;=" &amp;DATE(LEFT($AV$3, 4), MONTH("1 " &amp; AI$6 &amp; " " &amp; LEFT($AV$3, 4)) + 1, 0 ), 'Raw Data'!$AN:$AN,"&gt;" &amp;DATE(LEFT($AV$3, 4), MONTH("1 " &amp; AI$6 &amp; " " &amp; LEFT($AV$3, 4)), 0 ), 'Raw Data'!$P:$P,""&amp;'Raw Data'!$B$1,'Raw Data'!$D:$D,"&lt;&gt;*ithdr*",'Raw Data'!$D:$D,"&lt;&gt;*ancel*")
+
SUMIFS('Raw Data'!$X:$X, 'Raw Data'!$AN:$AN,"&lt;=" &amp;DATE(LEFT($AV$3, 4), MONTH("1 " &amp; AI$6 &amp; " " &amp; LEFT($AV$3, 4)) + 1, 0 ), 'Raw Data'!$AN:$AN,"&gt;" &amp;DATE(LEFT($AV$3, 4), MONTH("1 " &amp; AI$6 &amp; " " &amp; LEFT($AV$3, 4)), 0 ), 'Raw Data'!$O:$O,""&amp;'Raw Data'!$B$1,'Raw Data'!$D:$D,"&lt;&gt;*ithdr*",'Raw Data'!$D:$D,"&lt;&gt;*ancel*",'Raw Data'!$P:$P,"--")
+
SUMIFS('Raw Data'!$X:$X, 'Raw Data'!$AN:$AN,"&lt;=" &amp;DATE(LEFT($AV$3, 4), MONTH("1 " &amp; AI$6 &amp; " " &amp; LEFT($AV$3, 4)) + 1, 0 ), 'Raw Data'!$AN:$AN,"&gt;" &amp;DATE(LEFT($AV$3, 4), MONTH("1 " &amp; AI$6 &amp; " " &amp; LEFT($AV$3, 4)), 0 ), 'Raw Data'!$P:$P,""&amp;'Raw Data'!$B$1,'Raw Data'!$D:$D,"&lt;&gt;*ithdr*",'Raw Data'!$D:$D,"&lt;&gt;*ancel*")</f>
        <v>0</v>
      </c>
      <c r="AJ24" s="40"/>
      <c r="AK24" s="40"/>
      <c r="AL24" s="52"/>
      <c r="AM24" s="117">
        <f>SUMIFS('Raw Data'!$AA:$AA, 'Raw Data'!$AN:$AN,"&lt;=" &amp;DATE(LEFT($AV$3, 4), MONTH("1 " &amp; AM$6 &amp; " " &amp; LEFT($AV$3, 4)) + 1, 0 ), 'Raw Data'!$AN:$AN,"&gt;" &amp;DATE(LEFT($AV$3, 4), MONTH("1 " &amp; AM$6 &amp; " " &amp; LEFT($AV$3, 4)), 0 ), 'Raw Data'!$O:$O,""&amp;'Raw Data'!$B$1,'Raw Data'!$D:$D,"&lt;&gt;*ithdr*",'Raw Data'!$D:$D,"&lt;&gt;*ancel*",'Raw Data'!$P:$P,"--")
+
SUMIFS('Raw Data'!$AA:$AA, 'Raw Data'!$AN:$AN,"&lt;=" &amp;DATE(LEFT($AV$3, 4), MONTH("1 " &amp; AM$6 &amp; " " &amp; LEFT($AV$3, 4)) + 1, 0 ), 'Raw Data'!$AN:$AN,"&gt;" &amp;DATE(LEFT($AV$3, 4), MONTH("1 " &amp; AM$6 &amp; " " &amp; LEFT($AV$3, 4)), 0 ), 'Raw Data'!$P:$P,""&amp;'Raw Data'!$B$1,'Raw Data'!$D:$D,"&lt;&gt;*ithdr*",'Raw Data'!$D:$D,"&lt;&gt;*ancel*")
+
SUMIFS('Raw Data'!$X:$X, 'Raw Data'!$AN:$AN,"&lt;=" &amp;DATE(LEFT($AV$3, 4), MONTH("1 " &amp; AM$6 &amp; " " &amp; LEFT($AV$3, 4)) + 1, 0 ), 'Raw Data'!$AN:$AN,"&gt;" &amp;DATE(LEFT($AV$3, 4), MONTH("1 " &amp; AM$6 &amp; " " &amp; LEFT($AV$3, 4)), 0 ), 'Raw Data'!$O:$O,""&amp;'Raw Data'!$B$1,'Raw Data'!$D:$D,"&lt;&gt;*ithdr*",'Raw Data'!$D:$D,"&lt;&gt;*ancel*",'Raw Data'!$P:$P,"--")
+
SUMIFS('Raw Data'!$X:$X, 'Raw Data'!$AN:$AN,"&lt;=" &amp;DATE(LEFT($AV$3, 4), MONTH("1 " &amp; AM$6 &amp; " " &amp; LEFT($AV$3, 4)) + 1, 0 ), 'Raw Data'!$AN:$AN,"&gt;" &amp;DATE(LEFT($AV$3, 4), MONTH("1 " &amp; AM$6 &amp; " " &amp; LEFT($AV$3, 4)), 0 ), 'Raw Data'!$P:$P,""&amp;'Raw Data'!$B$1,'Raw Data'!$D:$D,"&lt;&gt;*ithdr*",'Raw Data'!$D:$D,"&lt;&gt;*ancel*")</f>
        <v>0</v>
      </c>
      <c r="AN24" s="40"/>
      <c r="AO24" s="40"/>
      <c r="AP24" s="52"/>
      <c r="AQ24" s="117">
        <f>SUMIFS('Raw Data'!$AA:$AA, 'Raw Data'!$AN:$AN,"&lt;=" &amp;DATE(LEFT($AV$3, 4), MONTH("1 " &amp; AQ$6 &amp; " " &amp; LEFT($AV$3, 4)) + 1, 0 ), 'Raw Data'!$AN:$AN,"&gt;" &amp;DATE(LEFT($AV$3, 4), MONTH("1 " &amp; AQ$6 &amp; " " &amp; LEFT($AV$3, 4)), 0 ), 'Raw Data'!$O:$O,""&amp;'Raw Data'!$B$1,'Raw Data'!$D:$D,"&lt;&gt;*ithdr*",'Raw Data'!$D:$D,"&lt;&gt;*ancel*",'Raw Data'!$P:$P,"--")
+
SUMIFS('Raw Data'!$AA:$AA, 'Raw Data'!$AN:$AN,"&lt;=" &amp;DATE(LEFT($AV$3, 4), MONTH("1 " &amp; AQ$6 &amp; " " &amp; LEFT($AV$3, 4)) + 1, 0 ), 'Raw Data'!$AN:$AN,"&gt;" &amp;DATE(LEFT($AV$3, 4), MONTH("1 " &amp; AQ$6 &amp; " " &amp; LEFT($AV$3, 4)), 0 ), 'Raw Data'!$P:$P,""&amp;'Raw Data'!$B$1,'Raw Data'!$D:$D,"&lt;&gt;*ithdr*",'Raw Data'!$D:$D,"&lt;&gt;*ancel*")
+
SUMIFS('Raw Data'!$X:$X, 'Raw Data'!$AN:$AN,"&lt;=" &amp;DATE(LEFT($AV$3, 4), MONTH("1 " &amp; AQ$6 &amp; " " &amp; LEFT($AV$3, 4)) + 1, 0 ), 'Raw Data'!$AN:$AN,"&gt;" &amp;DATE(LEFT($AV$3, 4), MONTH("1 " &amp; AQ$6 &amp; " " &amp; LEFT($AV$3, 4)), 0 ), 'Raw Data'!$O:$O,""&amp;'Raw Data'!$B$1,'Raw Data'!$D:$D,"&lt;&gt;*ithdr*",'Raw Data'!$D:$D,"&lt;&gt;*ancel*",'Raw Data'!$P:$P,"--")
+
SUMIFS('Raw Data'!$X:$X, 'Raw Data'!$AN:$AN,"&lt;=" &amp;DATE(LEFT($AV$3, 4), MONTH("1 " &amp; AQ$6 &amp; " " &amp; LEFT($AV$3, 4)) + 1, 0 ), 'Raw Data'!$AN:$AN,"&gt;" &amp;DATE(LEFT($AV$3, 4), MONTH("1 " &amp; AQ$6 &amp; " " &amp; LEFT($AV$3, 4)), 0 ), 'Raw Data'!$P:$P,""&amp;'Raw Data'!$B$1,'Raw Data'!$D:$D,"&lt;&gt;*ithdr*",'Raw Data'!$D:$D,"&lt;&gt;*ancel*")</f>
        <v>0</v>
      </c>
      <c r="AR24" s="40"/>
      <c r="AS24" s="40"/>
      <c r="AT24" s="52"/>
      <c r="AU24" s="117">
        <f>SUMIFS('Raw Data'!$AA:$AA, 'Raw Data'!$AN:$AN,"&lt;=" &amp;DATE( MID($AV$3, 15, 4), MONTH("1 " &amp; AU$6 &amp; " " &amp;  MID($AV$3, 15, 4)) + 1, 0 ), 'Raw Data'!$AN:$AN,"&gt;" &amp;DATE( MID($AV$3, 15, 4), MONTH("1 " &amp; AU$6 &amp; " " &amp;  MID($AV$3, 15, 4)), 0 ), 'Raw Data'!$O:$O,""&amp;'Raw Data'!$B$1,'Raw Data'!$D:$D,"&lt;&gt;*ithdr*",'Raw Data'!$D:$D,"&lt;&gt;*ancel*",'Raw Data'!$P:$P,"--")
+
SUMIFS('Raw Data'!$AA:$AA, 'Raw Data'!$AN:$AN,"&lt;=" &amp;DATE( MID($AV$3, 15, 4), MONTH("1 " &amp; AU$6 &amp; " " &amp;  MID($AV$3, 15, 4)) + 1, 0 ), 'Raw Data'!$AN:$AN,"&gt;" &amp;DATE( MID($AV$3, 15, 4), MONTH("1 " &amp; AU$6 &amp; " " &amp;  MID($AV$3, 15, 4)), 0 ), 'Raw Data'!$P:$P,""&amp;'Raw Data'!$B$1,'Raw Data'!$D:$D,"&lt;&gt;*ithdr*",'Raw Data'!$D:$D,"&lt;&gt;*ancel*")
+
SUMIFS('Raw Data'!$X:$X, 'Raw Data'!$AN:$AN,"&lt;=" &amp;DATE( MID($AV$3, 15, 4), MONTH("1 " &amp; AU$6 &amp; " " &amp;  MID($AV$3, 15, 4)) + 1, 0 ), 'Raw Data'!$AN:$AN,"&gt;" &amp;DATE( MID($AV$3, 15, 4), MONTH("1 " &amp; AU$6 &amp; " " &amp;  MID($AV$3, 15, 4)), 0 ), 'Raw Data'!$O:$O,""&amp;'Raw Data'!$B$1,'Raw Data'!$D:$D,"&lt;&gt;*ithdr*",'Raw Data'!$D:$D,"&lt;&gt;*ancel*",'Raw Data'!$P:$P,"--")
+
SUMIFS('Raw Data'!$X:$X, 'Raw Data'!$AN:$AN,"&lt;=" &amp;DATE( MID($AV$3, 15, 4), MONTH("1 " &amp; AU$6 &amp; " " &amp;  MID($AV$3, 15, 4)) + 1, 0 ), 'Raw Data'!$AN:$AN,"&gt;" &amp;DATE( MID($AV$3, 15, 4), MONTH("1 " &amp; AU$6 &amp; " " &amp;  MID($AV$3, 15, 4)), 0 ), 'Raw Data'!$P:$P,""&amp;'Raw Data'!$B$1,'Raw Data'!$D:$D,"&lt;&gt;*ithdr*",'Raw Data'!$D:$D,"&lt;&gt;*ancel*")</f>
        <v>0</v>
      </c>
      <c r="AV24" s="40"/>
      <c r="AW24" s="40"/>
      <c r="AX24" s="52"/>
      <c r="AY24" s="117">
        <f>SUMIFS('Raw Data'!$AA:$AA, 'Raw Data'!$AN:$AN,"&lt;=" &amp;DATE( MID($AV$3, 15, 4), MONTH("1 " &amp; AY$6 &amp; " " &amp;  MID($AV$3, 15, 4)) + 1, 0 ), 'Raw Data'!$AN:$AN,"&gt;" &amp;DATE( MID($AV$3, 15, 4), MONTH("1 " &amp; AY$6 &amp; " " &amp;  MID($AV$3, 15, 4)), 0 ), 'Raw Data'!$O:$O,""&amp;'Raw Data'!$B$1,'Raw Data'!$D:$D,"&lt;&gt;*ithdr*",'Raw Data'!$D:$D,"&lt;&gt;*ancel*",'Raw Data'!$P:$P,"--")
+
SUMIFS('Raw Data'!$AA:$AA, 'Raw Data'!$AN:$AN,"&lt;=" &amp;DATE( MID($AV$3, 15, 4), MONTH("1 " &amp; AY$6 &amp; " " &amp;  MID($AV$3, 15, 4)) + 1, 0 ), 'Raw Data'!$AN:$AN,"&gt;" &amp;DATE( MID($AV$3, 15, 4), MONTH("1 " &amp; AY$6 &amp; " " &amp;  MID($AV$3, 15, 4)), 0 ), 'Raw Data'!$P:$P,""&amp;'Raw Data'!$B$1,'Raw Data'!$D:$D,"&lt;&gt;*ithdr*",'Raw Data'!$D:$D,"&lt;&gt;*ancel*")
+
SUMIFS('Raw Data'!$X:$X, 'Raw Data'!$AN:$AN,"&lt;=" &amp;DATE( MID($AV$3, 15, 4), MONTH("1 " &amp; AY$6 &amp; " " &amp;  MID($AV$3, 15, 4)) + 1, 0 ), 'Raw Data'!$AN:$AN,"&gt;" &amp;DATE( MID($AV$3, 15, 4), MONTH("1 " &amp; AY$6 &amp; " " &amp;  MID($AV$3, 15, 4)), 0 ), 'Raw Data'!$O:$O,""&amp;'Raw Data'!$B$1,'Raw Data'!$D:$D,"&lt;&gt;*ithdr*",'Raw Data'!$D:$D,"&lt;&gt;*ancel*",'Raw Data'!$P:$P,"--")
+
SUMIFS('Raw Data'!$X:$X, 'Raw Data'!$AN:$AN,"&lt;=" &amp;DATE( MID($AV$3, 15, 4), MONTH("1 " &amp; AY$6 &amp; " " &amp;  MID($AV$3, 15, 4)) + 1, 0 ), 'Raw Data'!$AN:$AN,"&gt;" &amp;DATE( MID($AV$3, 15, 4), MONTH("1 " &amp; AY$6 &amp; " " &amp;  MID($AV$3, 15, 4)), 0 ), 'Raw Data'!$P:$P,""&amp;'Raw Data'!$B$1,'Raw Data'!$D:$D,"&lt;&gt;*ithdr*",'Raw Data'!$D:$D,"&lt;&gt;*ancel*")</f>
        <v>0</v>
      </c>
      <c r="AZ24" s="40"/>
      <c r="BA24" s="40"/>
      <c r="BB24" s="52"/>
      <c r="BC24" s="117">
        <f>SUMIFS('Raw Data'!$AA:$AA, 'Raw Data'!$AN:$AN,"&lt;=" &amp;DATE( MID($AV$3, 15, 4), MONTH("1 " &amp; BC$6 &amp; " " &amp;  MID($AV$3, 15, 4)) + 1, 0 ), 'Raw Data'!$AN:$AN,"&gt;" &amp;DATE( MID($AV$3, 15, 4), MONTH("1 " &amp; BC$6 &amp; " " &amp;  MID($AV$3, 15, 4)), 0 ), 'Raw Data'!$O:$O,""&amp;'Raw Data'!$B$1,'Raw Data'!$D:$D,"&lt;&gt;*ithdr*",'Raw Data'!$D:$D,"&lt;&gt;*ancel*",'Raw Data'!$P:$P,"--")
+
SUMIFS('Raw Data'!$AA:$AA, 'Raw Data'!$AN:$AN,"&lt;=" &amp;DATE( MID($AV$3, 15, 4), MONTH("1 " &amp; BC$6 &amp; " " &amp;  MID($AV$3, 15, 4)) + 1, 0 ), 'Raw Data'!$AN:$AN,"&gt;" &amp;DATE( MID($AV$3, 15, 4), MONTH("1 " &amp; BC$6 &amp; " " &amp;  MID($AV$3, 15, 4)), 0 ), 'Raw Data'!$P:$P,""&amp;'Raw Data'!$B$1,'Raw Data'!$D:$D,"&lt;&gt;*ithdr*",'Raw Data'!$D:$D,"&lt;&gt;*ancel*")
+
SUMIFS('Raw Data'!$X:$X, 'Raw Data'!$AN:$AN,"&lt;=" &amp;DATE( MID($AV$3, 15, 4), MONTH("1 " &amp; BC$6 &amp; " " &amp;  MID($AV$3, 15, 4)) + 1, 0 ), 'Raw Data'!$AN:$AN,"&gt;" &amp;DATE( MID($AV$3, 15, 4), MONTH("1 " &amp; BC$6 &amp; " " &amp;  MID($AV$3, 15, 4)), 0 ), 'Raw Data'!$O:$O,""&amp;'Raw Data'!$B$1,'Raw Data'!$D:$D,"&lt;&gt;*ithdr*",'Raw Data'!$D:$D,"&lt;&gt;*ancel*",'Raw Data'!$P:$P,"--")
+
SUMIFS('Raw Data'!$X:$X, 'Raw Data'!$AN:$AN,"&lt;=" &amp;DATE( MID($AV$3, 15, 4), MONTH("1 " &amp; BC$6 &amp; " " &amp;  MID($AV$3, 15, 4)) + 1, 0 ), 'Raw Data'!$AN:$AN,"&gt;" &amp;DATE( MID($AV$3, 15, 4), MONTH("1 " &amp; BC$6 &amp; " " &amp;  MID($AV$3, 15, 4)), 0 ), 'Raw Data'!$P:$P,""&amp;'Raw Data'!$B$1,'Raw Data'!$D:$D,"&lt;&gt;*ithdr*",'Raw Data'!$D:$D,"&lt;&gt;*ancel*")</f>
        <v>0</v>
      </c>
      <c r="BD24" s="40"/>
      <c r="BE24" s="40"/>
      <c r="BF24" s="52"/>
    </row>
    <row r="25" ht="12.75" customHeight="1">
      <c r="A25" s="119" t="s">
        <v>146</v>
      </c>
      <c r="B25" s="40"/>
      <c r="C25" s="40"/>
      <c r="D25" s="40"/>
      <c r="E25" s="40"/>
      <c r="F25" s="40"/>
      <c r="G25" s="40"/>
      <c r="H25" s="40"/>
      <c r="I25" s="40"/>
      <c r="J25" s="52"/>
      <c r="K25" s="117">
        <f>SUMIFS('Raw Data'!$AA:$AA, 'Raw Data'!$AN:$AN,"&lt;=" &amp;DATE(LEFT($AV$3, 4), MONTH("1 " &amp; K$6 &amp; " " &amp; LEFT($AV$3, 4)) + 1, 0 ), 'Raw Data'!$AN:$AN,"&gt;" &amp;DATE(LEFT($AV$3, 4), MONTH("1 " &amp; K$6 &amp; " " &amp; LEFT($AV$3, 4)), 0 ), 'Raw Data'!$H:$H, "Ear*", 'Raw Data'!$O:$O,""&amp;'Raw Data'!$B$1,'Raw Data'!$D:$D,"&lt;&gt;*ithdr*",'Raw Data'!$D:$D,"&lt;&gt;*ancel*",'Raw Data'!$P:$P,"--")
+
SUMIFS('Raw Data'!$AA:$AA, 'Raw Data'!$AN:$AN,"&lt;=" &amp;DATE(LEFT($AV$3, 4), MONTH("1 " &amp; K$6 &amp; " " &amp; LEFT($AV$3, 4)) + 1, 0 ), 'Raw Data'!$AN:$AN,"&gt;" &amp;DATE(LEFT($AV$3, 4), MONTH("1 " &amp; K$6 &amp; " " &amp; LEFT($AV$3, 4)), 0 ), 'Raw Data'!$H:$H, "Ear*", 'Raw Data'!$P:$P,""&amp;'Raw Data'!$B$1,'Raw Data'!$D:$D,"&lt;&gt;*ithdr*",'Raw Data'!$D:$D,"&lt;&gt;*ancel*")
+
SUMIFS('Raw Data'!$X:$X, 'Raw Data'!$AN:$AN,"&lt;=" &amp;DATE(LEFT($AV$3, 4), MONTH("1 " &amp; K$6 &amp; " " &amp; LEFT($AV$3, 4)) + 1, 0 ), 'Raw Data'!$AN:$AN,"&gt;" &amp;DATE(LEFT($AV$3, 4), MONTH("1 " &amp; K$6 &amp; " " &amp; LEFT($AV$3, 4)), 0 ), 'Raw Data'!$H:$H, "Ear*", 'Raw Data'!$O:$O,""&amp;'Raw Data'!$B$1,'Raw Data'!$D:$D,"&lt;&gt;*ithdr*",'Raw Data'!$D:$D,"&lt;&gt;*ancel*",'Raw Data'!$P:$P,"--")
+
SUMIFS('Raw Data'!$X:$X, 'Raw Data'!$AN:$AN,"&lt;=" &amp;DATE(LEFT($AV$3, 4), MONTH("1 " &amp; K$6 &amp; " " &amp; LEFT($AV$3, 4)) + 1, 0 ), 'Raw Data'!$AN:$AN,"&gt;" &amp;DATE(LEFT($AV$3, 4), MONTH("1 " &amp; K$6 &amp; " " &amp; LEFT($AV$3, 4)), 0 ), 'Raw Data'!$H:$H, "Ear*", 'Raw Data'!$P:$P,""&amp;'Raw Data'!$B$1,'Raw Data'!$D:$D,"&lt;&gt;*ithdr*",'Raw Data'!$D:$D,"&lt;&gt;*ancel*")</f>
        <v>0</v>
      </c>
      <c r="L25" s="40"/>
      <c r="M25" s="40"/>
      <c r="N25" s="52"/>
      <c r="O25" s="117">
        <f>SUMIFS('Raw Data'!$AA:$AA, 'Raw Data'!$AN:$AN,"&lt;=" &amp;DATE(LEFT($AV$3, 4), MONTH("1 " &amp; O$6 &amp; " " &amp; LEFT($AV$3, 4)) + 1, 0 ), 'Raw Data'!$AN:$AN,"&gt;" &amp;DATE(LEFT($AV$3, 4), MONTH("1 " &amp; O$6 &amp; " " &amp; LEFT($AV$3, 4)), 0 ), 'Raw Data'!$H:$H, "Ear*", 'Raw Data'!$O:$O,""&amp;'Raw Data'!$B$1,'Raw Data'!$D:$D,"&lt;&gt;*ithdr*",'Raw Data'!$D:$D,"&lt;&gt;*ancel*",'Raw Data'!$P:$P,"--")
+
SUMIFS('Raw Data'!$AA:$AA, 'Raw Data'!$AN:$AN,"&lt;=" &amp;DATE(LEFT($AV$3, 4), MONTH("1 " &amp; O$6 &amp; " " &amp; LEFT($AV$3, 4)) + 1, 0 ), 'Raw Data'!$AN:$AN,"&gt;" &amp;DATE(LEFT($AV$3, 4), MONTH("1 " &amp; O$6 &amp; " " &amp; LEFT($AV$3, 4)), 0 ), 'Raw Data'!$H:$H, "Ear*", 'Raw Data'!$P:$P,""&amp;'Raw Data'!$B$1,'Raw Data'!$D:$D,"&lt;&gt;*ithdr*",'Raw Data'!$D:$D,"&lt;&gt;*ancel*")
+
SUMIFS('Raw Data'!$X:$X, 'Raw Data'!$AN:$AN,"&lt;=" &amp;DATE(LEFT($AV$3, 4), MONTH("1 " &amp; O$6 &amp; " " &amp; LEFT($AV$3, 4)) + 1, 0 ), 'Raw Data'!$AN:$AN,"&gt;" &amp;DATE(LEFT($AV$3, 4), MONTH("1 " &amp; O$6 &amp; " " &amp; LEFT($AV$3, 4)), 0 ), 'Raw Data'!$H:$H, "Ear*", 'Raw Data'!$O:$O,""&amp;'Raw Data'!$B$1,'Raw Data'!$D:$D,"&lt;&gt;*ithdr*",'Raw Data'!$D:$D,"&lt;&gt;*ancel*",'Raw Data'!$P:$P,"--")
+
SUMIFS('Raw Data'!$X:$X, 'Raw Data'!$AN:$AN,"&lt;=" &amp;DATE(LEFT($AV$3, 4), MONTH("1 " &amp; O$6 &amp; " " &amp; LEFT($AV$3, 4)) + 1, 0 ), 'Raw Data'!$AN:$AN,"&gt;" &amp;DATE(LEFT($AV$3, 4), MONTH("1 " &amp; O$6 &amp; " " &amp; LEFT($AV$3, 4)), 0 ), 'Raw Data'!$H:$H, "Ear*", 'Raw Data'!$P:$P,""&amp;'Raw Data'!$B$1,'Raw Data'!$D:$D,"&lt;&gt;*ithdr*",'Raw Data'!$D:$D,"&lt;&gt;*ancel*")</f>
        <v>0</v>
      </c>
      <c r="P25" s="40"/>
      <c r="Q25" s="40"/>
      <c r="R25" s="52"/>
      <c r="S25" s="117">
        <f>SUMIFS('Raw Data'!$AA:$AA, 'Raw Data'!$AN:$AN,"&lt;=" &amp;DATE(LEFT($AV$3, 4), MONTH("1 " &amp; S$6 &amp; " " &amp; LEFT($AV$3, 4)) + 1, 0 ), 'Raw Data'!$AN:$AN,"&gt;" &amp;DATE(LEFT($AV$3, 4), MONTH("1 " &amp; S$6 &amp; " " &amp; LEFT($AV$3, 4)), 0 ), 'Raw Data'!$H:$H, "Ear*", 'Raw Data'!$O:$O,""&amp;'Raw Data'!$B$1,'Raw Data'!$D:$D,"&lt;&gt;*ithdr*",'Raw Data'!$D:$D,"&lt;&gt;*ancel*",'Raw Data'!$P:$P,"--")
+
SUMIFS('Raw Data'!$AA:$AA, 'Raw Data'!$AN:$AN,"&lt;=" &amp;DATE(LEFT($AV$3, 4), MONTH("1 " &amp; S$6 &amp; " " &amp; LEFT($AV$3, 4)) + 1, 0 ), 'Raw Data'!$AN:$AN,"&gt;" &amp;DATE(LEFT($AV$3, 4), MONTH("1 " &amp; S$6 &amp; " " &amp; LEFT($AV$3, 4)), 0 ), 'Raw Data'!$H:$H, "Ear*", 'Raw Data'!$P:$P,""&amp;'Raw Data'!$B$1,'Raw Data'!$D:$D,"&lt;&gt;*ithdr*",'Raw Data'!$D:$D,"&lt;&gt;*ancel*")
+
SUMIFS('Raw Data'!$X:$X, 'Raw Data'!$AN:$AN,"&lt;=" &amp;DATE(LEFT($AV$3, 4), MONTH("1 " &amp; S$6 &amp; " " &amp; LEFT($AV$3, 4)) + 1, 0 ), 'Raw Data'!$AN:$AN,"&gt;" &amp;DATE(LEFT($AV$3, 4), MONTH("1 " &amp; S$6 &amp; " " &amp; LEFT($AV$3, 4)), 0 ), 'Raw Data'!$H:$H, "Ear*", 'Raw Data'!$O:$O,""&amp;'Raw Data'!$B$1,'Raw Data'!$D:$D,"&lt;&gt;*ithdr*",'Raw Data'!$D:$D,"&lt;&gt;*ancel*",'Raw Data'!$P:$P,"--")
+
SUMIFS('Raw Data'!$X:$X, 'Raw Data'!$AN:$AN,"&lt;=" &amp;DATE(LEFT($AV$3, 4), MONTH("1 " &amp; S$6 &amp; " " &amp; LEFT($AV$3, 4)) + 1, 0 ), 'Raw Data'!$AN:$AN,"&gt;" &amp;DATE(LEFT($AV$3, 4), MONTH("1 " &amp; S$6 &amp; " " &amp; LEFT($AV$3, 4)), 0 ), 'Raw Data'!$H:$H, "Ear*", 'Raw Data'!$P:$P,""&amp;'Raw Data'!$B$1,'Raw Data'!$D:$D,"&lt;&gt;*ithdr*",'Raw Data'!$D:$D,"&lt;&gt;*ancel*")</f>
        <v>0</v>
      </c>
      <c r="T25" s="40"/>
      <c r="U25" s="40"/>
      <c r="V25" s="52"/>
      <c r="W25" s="117">
        <f>SUMIFS('Raw Data'!$AA:$AA, 'Raw Data'!$AN:$AN,"&lt;=" &amp;DATE(LEFT($AV$3, 4), MONTH("1 " &amp; W$6 &amp; " " &amp; LEFT($AV$3, 4)) + 1, 0 ), 'Raw Data'!$AN:$AN,"&gt;" &amp;DATE(LEFT($AV$3, 4), MONTH("1 " &amp; W$6 &amp; " " &amp; LEFT($AV$3, 4)), 0 ), 'Raw Data'!$H:$H, "Ear*", 'Raw Data'!$O:$O,""&amp;'Raw Data'!$B$1,'Raw Data'!$D:$D,"&lt;&gt;*ithdr*",'Raw Data'!$D:$D,"&lt;&gt;*ancel*",'Raw Data'!$P:$P,"--")
+
SUMIFS('Raw Data'!$AA:$AA, 'Raw Data'!$AN:$AN,"&lt;=" &amp;DATE(LEFT($AV$3, 4), MONTH("1 " &amp; W$6 &amp; " " &amp; LEFT($AV$3, 4)) + 1, 0 ), 'Raw Data'!$AN:$AN,"&gt;" &amp;DATE(LEFT($AV$3, 4), MONTH("1 " &amp; W$6 &amp; " " &amp; LEFT($AV$3, 4)), 0 ), 'Raw Data'!$H:$H, "Ear*", 'Raw Data'!$P:$P,""&amp;'Raw Data'!$B$1,'Raw Data'!$D:$D,"&lt;&gt;*ithdr*",'Raw Data'!$D:$D,"&lt;&gt;*ancel*")
+
SUMIFS('Raw Data'!$X:$X, 'Raw Data'!$AN:$AN,"&lt;=" &amp;DATE(LEFT($AV$3, 4), MONTH("1 " &amp; W$6 &amp; " " &amp; LEFT($AV$3, 4)) + 1, 0 ), 'Raw Data'!$AN:$AN,"&gt;" &amp;DATE(LEFT($AV$3, 4), MONTH("1 " &amp; W$6 &amp; " " &amp; LEFT($AV$3, 4)), 0 ), 'Raw Data'!$H:$H, "Ear*", 'Raw Data'!$O:$O,""&amp;'Raw Data'!$B$1,'Raw Data'!$D:$D,"&lt;&gt;*ithdr*",'Raw Data'!$D:$D,"&lt;&gt;*ancel*",'Raw Data'!$P:$P,"--")
+
SUMIFS('Raw Data'!$X:$X, 'Raw Data'!$AN:$AN,"&lt;=" &amp;DATE(LEFT($AV$3, 4), MONTH("1 " &amp; W$6 &amp; " " &amp; LEFT($AV$3, 4)) + 1, 0 ), 'Raw Data'!$AN:$AN,"&gt;" &amp;DATE(LEFT($AV$3, 4), MONTH("1 " &amp; W$6 &amp; " " &amp; LEFT($AV$3, 4)), 0 ), 'Raw Data'!$H:$H, "Ear*", 'Raw Data'!$P:$P,""&amp;'Raw Data'!$B$1,'Raw Data'!$D:$D,"&lt;&gt;*ithdr*",'Raw Data'!$D:$D,"&lt;&gt;*ancel*")</f>
        <v>0</v>
      </c>
      <c r="X25" s="40"/>
      <c r="Y25" s="40"/>
      <c r="Z25" s="52"/>
      <c r="AA25" s="117">
        <f>SUMIFS('Raw Data'!$AA:$AA, 'Raw Data'!$AN:$AN,"&lt;=" &amp;DATE(LEFT($AV$3, 4), MONTH("1 " &amp; AA$6 &amp; " " &amp; LEFT($AV$3, 4)) + 1, 0 ), 'Raw Data'!$AN:$AN,"&gt;" &amp;DATE(LEFT($AV$3, 4), MONTH("1 " &amp; AA$6 &amp; " " &amp; LEFT($AV$3, 4)), 0 ), 'Raw Data'!$H:$H, "Ear*", 'Raw Data'!$O:$O,""&amp;'Raw Data'!$B$1,'Raw Data'!$D:$D,"&lt;&gt;*ithdr*",'Raw Data'!$D:$D,"&lt;&gt;*ancel*",'Raw Data'!$P:$P,"--")
+
SUMIFS('Raw Data'!$AA:$AA, 'Raw Data'!$AN:$AN,"&lt;=" &amp;DATE(LEFT($AV$3, 4), MONTH("1 " &amp; AA$6 &amp; " " &amp; LEFT($AV$3, 4)) + 1, 0 ), 'Raw Data'!$AN:$AN,"&gt;" &amp;DATE(LEFT($AV$3, 4), MONTH("1 " &amp; AA$6 &amp; " " &amp; LEFT($AV$3, 4)), 0 ), 'Raw Data'!$H:$H, "Ear*", 'Raw Data'!$P:$P,""&amp;'Raw Data'!$B$1,'Raw Data'!$D:$D,"&lt;&gt;*ithdr*",'Raw Data'!$D:$D,"&lt;&gt;*ancel*")
+
SUMIFS('Raw Data'!$X:$X, 'Raw Data'!$AN:$AN,"&lt;=" &amp;DATE(LEFT($AV$3, 4), MONTH("1 " &amp; AA$6 &amp; " " &amp; LEFT($AV$3, 4)) + 1, 0 ), 'Raw Data'!$AN:$AN,"&gt;" &amp;DATE(LEFT($AV$3, 4), MONTH("1 " &amp; AA$6 &amp; " " &amp; LEFT($AV$3, 4)), 0 ), 'Raw Data'!$H:$H, "Ear*", 'Raw Data'!$O:$O,""&amp;'Raw Data'!$B$1,'Raw Data'!$D:$D,"&lt;&gt;*ithdr*",'Raw Data'!$D:$D,"&lt;&gt;*ancel*",'Raw Data'!$P:$P,"--")
+
SUMIFS('Raw Data'!$X:$X, 'Raw Data'!$AN:$AN,"&lt;=" &amp;DATE(LEFT($AV$3, 4), MONTH("1 " &amp; AA$6 &amp; " " &amp; LEFT($AV$3, 4)) + 1, 0 ), 'Raw Data'!$AN:$AN,"&gt;" &amp;DATE(LEFT($AV$3, 4), MONTH("1 " &amp; AA$6 &amp; " " &amp; LEFT($AV$3, 4)), 0 ), 'Raw Data'!$H:$H, "Ear*", 'Raw Data'!$P:$P,""&amp;'Raw Data'!$B$1,'Raw Data'!$D:$D,"&lt;&gt;*ithdr*",'Raw Data'!$D:$D,"&lt;&gt;*ancel*")</f>
        <v>0</v>
      </c>
      <c r="AB25" s="40"/>
      <c r="AC25" s="40"/>
      <c r="AD25" s="52"/>
      <c r="AE25" s="117">
        <f>SUMIFS('Raw Data'!$AA:$AA, 'Raw Data'!$AN:$AN,"&lt;=" &amp;DATE(LEFT($AV$3, 4), MONTH("1 " &amp; AE$6 &amp; " " &amp; LEFT($AV$3, 4)) + 1, 0 ), 'Raw Data'!$AN:$AN,"&gt;" &amp;DATE(LEFT($AV$3, 4), MONTH("1 " &amp; AE$6 &amp; " " &amp; LEFT($AV$3, 4)), 0 ), 'Raw Data'!$H:$H, "Ear*", 'Raw Data'!$O:$O,""&amp;'Raw Data'!$B$1,'Raw Data'!$D:$D,"&lt;&gt;*ithdr*",'Raw Data'!$D:$D,"&lt;&gt;*ancel*",'Raw Data'!$P:$P,"--")
+
SUMIFS('Raw Data'!$AA:$AA, 'Raw Data'!$AN:$AN,"&lt;=" &amp;DATE(LEFT($AV$3, 4), MONTH("1 " &amp; AE$6 &amp; " " &amp; LEFT($AV$3, 4)) + 1, 0 ), 'Raw Data'!$AN:$AN,"&gt;" &amp;DATE(LEFT($AV$3, 4), MONTH("1 " &amp; AE$6 &amp; " " &amp; LEFT($AV$3, 4)), 0 ), 'Raw Data'!$H:$H, "Ear*", 'Raw Data'!$P:$P,""&amp;'Raw Data'!$B$1,'Raw Data'!$D:$D,"&lt;&gt;*ithdr*",'Raw Data'!$D:$D,"&lt;&gt;*ancel*")
+
SUMIFS('Raw Data'!$X:$X, 'Raw Data'!$AN:$AN,"&lt;=" &amp;DATE(LEFT($AV$3, 4), MONTH("1 " &amp; AE$6 &amp; " " &amp; LEFT($AV$3, 4)) + 1, 0 ), 'Raw Data'!$AN:$AN,"&gt;" &amp;DATE(LEFT($AV$3, 4), MONTH("1 " &amp; AE$6 &amp; " " &amp; LEFT($AV$3, 4)), 0 ), 'Raw Data'!$H:$H, "Ear*", 'Raw Data'!$O:$O,""&amp;'Raw Data'!$B$1,'Raw Data'!$D:$D,"&lt;&gt;*ithdr*",'Raw Data'!$D:$D,"&lt;&gt;*ancel*",'Raw Data'!$P:$P,"--")
+
SUMIFS('Raw Data'!$X:$X, 'Raw Data'!$AN:$AN,"&lt;=" &amp;DATE(LEFT($AV$3, 4), MONTH("1 " &amp; AE$6 &amp; " " &amp; LEFT($AV$3, 4)) + 1, 0 ), 'Raw Data'!$AN:$AN,"&gt;" &amp;DATE(LEFT($AV$3, 4), MONTH("1 " &amp; AE$6 &amp; " " &amp; LEFT($AV$3, 4)), 0 ), 'Raw Data'!$H:$H, "Ear*", 'Raw Data'!$P:$P,""&amp;'Raw Data'!$B$1,'Raw Data'!$D:$D,"&lt;&gt;*ithdr*",'Raw Data'!$D:$D,"&lt;&gt;*ancel*")</f>
        <v>0</v>
      </c>
      <c r="AF25" s="40"/>
      <c r="AG25" s="40"/>
      <c r="AH25" s="52"/>
      <c r="AI25" s="117">
        <f>SUMIFS('Raw Data'!$AA:$AA, 'Raw Data'!$AN:$AN,"&lt;=" &amp;DATE(LEFT($AV$3, 4), MONTH("1 " &amp; AI$6 &amp; " " &amp; LEFT($AV$3, 4)) + 1, 0 ), 'Raw Data'!$AN:$AN,"&gt;" &amp;DATE(LEFT($AV$3, 4), MONTH("1 " &amp; AI$6 &amp; " " &amp; LEFT($AV$3, 4)), 0 ), 'Raw Data'!$H:$H, "Ear*", 'Raw Data'!$O:$O,""&amp;'Raw Data'!$B$1,'Raw Data'!$D:$D,"&lt;&gt;*ithdr*",'Raw Data'!$D:$D,"&lt;&gt;*ancel*",'Raw Data'!$P:$P,"--")
+
SUMIFS('Raw Data'!$AA:$AA, 'Raw Data'!$AN:$AN,"&lt;=" &amp;DATE(LEFT($AV$3, 4), MONTH("1 " &amp; AI$6 &amp; " " &amp; LEFT($AV$3, 4)) + 1, 0 ), 'Raw Data'!$AN:$AN,"&gt;" &amp;DATE(LEFT($AV$3, 4), MONTH("1 " &amp; AI$6 &amp; " " &amp; LEFT($AV$3, 4)), 0 ), 'Raw Data'!$H:$H, "Ear*", 'Raw Data'!$P:$P,""&amp;'Raw Data'!$B$1,'Raw Data'!$D:$D,"&lt;&gt;*ithdr*",'Raw Data'!$D:$D,"&lt;&gt;*ancel*")
+
SUMIFS('Raw Data'!$X:$X, 'Raw Data'!$AN:$AN,"&lt;=" &amp;DATE(LEFT($AV$3, 4), MONTH("1 " &amp; AI$6 &amp; " " &amp; LEFT($AV$3, 4)) + 1, 0 ), 'Raw Data'!$AN:$AN,"&gt;" &amp;DATE(LEFT($AV$3, 4), MONTH("1 " &amp; AI$6 &amp; " " &amp; LEFT($AV$3, 4)), 0 ), 'Raw Data'!$H:$H, "Ear*", 'Raw Data'!$O:$O,""&amp;'Raw Data'!$B$1,'Raw Data'!$D:$D,"&lt;&gt;*ithdr*",'Raw Data'!$D:$D,"&lt;&gt;*ancel*",'Raw Data'!$P:$P,"--")
+
SUMIFS('Raw Data'!$X:$X, 'Raw Data'!$AN:$AN,"&lt;=" &amp;DATE(LEFT($AV$3, 4), MONTH("1 " &amp; AI$6 &amp; " " &amp; LEFT($AV$3, 4)) + 1, 0 ), 'Raw Data'!$AN:$AN,"&gt;" &amp;DATE(LEFT($AV$3, 4), MONTH("1 " &amp; AI$6 &amp; " " &amp; LEFT($AV$3, 4)), 0 ), 'Raw Data'!$H:$H, "Ear*", 'Raw Data'!$P:$P,""&amp;'Raw Data'!$B$1,'Raw Data'!$D:$D,"&lt;&gt;*ithdr*",'Raw Data'!$D:$D,"&lt;&gt;*ancel*")</f>
        <v>0</v>
      </c>
      <c r="AJ25" s="40"/>
      <c r="AK25" s="40"/>
      <c r="AL25" s="52"/>
      <c r="AM25" s="117">
        <f>SUMIFS('Raw Data'!$AA:$AA, 'Raw Data'!$AN:$AN,"&lt;=" &amp;DATE(LEFT($AV$3, 4), MONTH("1 " &amp; AM$6 &amp; " " &amp; LEFT($AV$3, 4)) + 1, 0 ), 'Raw Data'!$AN:$AN,"&gt;" &amp;DATE(LEFT($AV$3, 4), MONTH("1 " &amp; AM$6 &amp; " " &amp; LEFT($AV$3, 4)), 0 ), 'Raw Data'!$H:$H, "Ear*", 'Raw Data'!$O:$O,""&amp;'Raw Data'!$B$1,'Raw Data'!$D:$D,"&lt;&gt;*ithdr*",'Raw Data'!$D:$D,"&lt;&gt;*ancel*",'Raw Data'!$P:$P,"--")
+
SUMIFS('Raw Data'!$AA:$AA, 'Raw Data'!$AN:$AN,"&lt;=" &amp;DATE(LEFT($AV$3, 4), MONTH("1 " &amp; AM$6 &amp; " " &amp; LEFT($AV$3, 4)) + 1, 0 ), 'Raw Data'!$AN:$AN,"&gt;" &amp;DATE(LEFT($AV$3, 4), MONTH("1 " &amp; AM$6 &amp; " " &amp; LEFT($AV$3, 4)), 0 ), 'Raw Data'!$H:$H, "Ear*", 'Raw Data'!$P:$P,""&amp;'Raw Data'!$B$1,'Raw Data'!$D:$D,"&lt;&gt;*ithdr*",'Raw Data'!$D:$D,"&lt;&gt;*ancel*")
+
SUMIFS('Raw Data'!$X:$X, 'Raw Data'!$AN:$AN,"&lt;=" &amp;DATE(LEFT($AV$3, 4), MONTH("1 " &amp; AM$6 &amp; " " &amp; LEFT($AV$3, 4)) + 1, 0 ), 'Raw Data'!$AN:$AN,"&gt;" &amp;DATE(LEFT($AV$3, 4), MONTH("1 " &amp; AM$6 &amp; " " &amp; LEFT($AV$3, 4)), 0 ), 'Raw Data'!$H:$H, "Ear*", 'Raw Data'!$O:$O,""&amp;'Raw Data'!$B$1,'Raw Data'!$D:$D,"&lt;&gt;*ithdr*",'Raw Data'!$D:$D,"&lt;&gt;*ancel*",'Raw Data'!$P:$P,"--")
+
SUMIFS('Raw Data'!$X:$X, 'Raw Data'!$AN:$AN,"&lt;=" &amp;DATE(LEFT($AV$3, 4), MONTH("1 " &amp; AM$6 &amp; " " &amp; LEFT($AV$3, 4)) + 1, 0 ), 'Raw Data'!$AN:$AN,"&gt;" &amp;DATE(LEFT($AV$3, 4), MONTH("1 " &amp; AM$6 &amp; " " &amp; LEFT($AV$3, 4)), 0 ), 'Raw Data'!$H:$H, "Ear*", 'Raw Data'!$P:$P,""&amp;'Raw Data'!$B$1,'Raw Data'!$D:$D,"&lt;&gt;*ithdr*",'Raw Data'!$D:$D,"&lt;&gt;*ancel*")</f>
        <v>0</v>
      </c>
      <c r="AN25" s="40"/>
      <c r="AO25" s="40"/>
      <c r="AP25" s="52"/>
      <c r="AQ25" s="117">
        <f>SUMIFS('Raw Data'!$AA:$AA, 'Raw Data'!$AN:$AN,"&lt;=" &amp;DATE(LEFT($AV$3, 4), MONTH("1 " &amp; AQ$6 &amp; " " &amp; LEFT($AV$3, 4)) + 1, 0 ), 'Raw Data'!$AN:$AN,"&gt;" &amp;DATE(LEFT($AV$3, 4), MONTH("1 " &amp; AQ$6 &amp; " " &amp; LEFT($AV$3, 4)), 0 ), 'Raw Data'!$H:$H, "Ear*", 'Raw Data'!$O:$O,""&amp;'Raw Data'!$B$1,'Raw Data'!$D:$D,"&lt;&gt;*ithdr*",'Raw Data'!$D:$D,"&lt;&gt;*ancel*",'Raw Data'!$P:$P,"--")
+
SUMIFS('Raw Data'!$AA:$AA, 'Raw Data'!$AN:$AN,"&lt;=" &amp;DATE(LEFT($AV$3, 4), MONTH("1 " &amp; AQ$6 &amp; " " &amp; LEFT($AV$3, 4)) + 1, 0 ), 'Raw Data'!$AN:$AN,"&gt;" &amp;DATE(LEFT($AV$3, 4), MONTH("1 " &amp; AQ$6 &amp; " " &amp; LEFT($AV$3, 4)), 0 ), 'Raw Data'!$H:$H, "Ear*", 'Raw Data'!$P:$P,""&amp;'Raw Data'!$B$1,'Raw Data'!$D:$D,"&lt;&gt;*ithdr*",'Raw Data'!$D:$D,"&lt;&gt;*ancel*")
+
SUMIFS('Raw Data'!$X:$X, 'Raw Data'!$AN:$AN,"&lt;=" &amp;DATE(LEFT($AV$3, 4), MONTH("1 " &amp; AQ$6 &amp; " " &amp; LEFT($AV$3, 4)) + 1, 0 ), 'Raw Data'!$AN:$AN,"&gt;" &amp;DATE(LEFT($AV$3, 4), MONTH("1 " &amp; AQ$6 &amp; " " &amp; LEFT($AV$3, 4)), 0 ), 'Raw Data'!$H:$H, "Ear*", 'Raw Data'!$O:$O,""&amp;'Raw Data'!$B$1,'Raw Data'!$D:$D,"&lt;&gt;*ithdr*",'Raw Data'!$D:$D,"&lt;&gt;*ancel*",'Raw Data'!$P:$P,"--")
+
SUMIFS('Raw Data'!$X:$X, 'Raw Data'!$AN:$AN,"&lt;=" &amp;DATE(LEFT($AV$3, 4), MONTH("1 " &amp; AQ$6 &amp; " " &amp; LEFT($AV$3, 4)) + 1, 0 ), 'Raw Data'!$AN:$AN,"&gt;" &amp;DATE(LEFT($AV$3, 4), MONTH("1 " &amp; AQ$6 &amp; " " &amp; LEFT($AV$3, 4)), 0 ), 'Raw Data'!$H:$H, "Ear*", 'Raw Data'!$P:$P,""&amp;'Raw Data'!$B$1,'Raw Data'!$D:$D,"&lt;&gt;*ithdr*",'Raw Data'!$D:$D,"&lt;&gt;*ancel*")</f>
        <v>0</v>
      </c>
      <c r="AR25" s="40"/>
      <c r="AS25" s="40"/>
      <c r="AT25" s="52"/>
      <c r="AU25" s="117">
        <f>SUMIFS('Raw Data'!$AA:$AA, 'Raw Data'!$AN:$AN,"&lt;=" &amp;DATE( MID($AV$3, 15, 4), MONTH("1 " &amp; AU$6 &amp; " " &amp;  MID($AV$3, 15, 4)) + 1, 0 ), 'Raw Data'!$AN:$AN,"&gt;" &amp;DATE( MID($AV$3, 15, 4), MONTH("1 " &amp; AU$6 &amp; " " &amp;  MID($AV$3, 15, 4)), 0 ), 'Raw Data'!$H:$H, "Ear*", 'Raw Data'!$O:$O,""&amp;'Raw Data'!$B$1,'Raw Data'!$D:$D,"&lt;&gt;*ithdr*",'Raw Data'!$D:$D,"&lt;&gt;*ancel*",'Raw Data'!$P:$P,"--")
+
SUMIFS('Raw Data'!$AA:$AA, 'Raw Data'!$AN:$AN,"&lt;=" &amp;DATE( MID($AV$3, 15, 4), MONTH("1 " &amp; AU$6 &amp; " " &amp;  MID($AV$3, 15, 4)) + 1, 0 ), 'Raw Data'!$AN:$AN,"&gt;" &amp;DATE( MID($AV$3, 15, 4), MONTH("1 " &amp; AU$6 &amp; " " &amp;  MID($AV$3, 15, 4)), 0 ), 'Raw Data'!$H:$H, "Ear*", 'Raw Data'!$P:$P,""&amp;'Raw Data'!$B$1,'Raw Data'!$D:$D,"&lt;&gt;*ithdr*",'Raw Data'!$D:$D,"&lt;&gt;*ancel*")
+
SUMIFS('Raw Data'!$X:$X, 'Raw Data'!$AN:$AN,"&lt;=" &amp;DATE( MID($AV$3, 15, 4), MONTH("1 " &amp; AU$6 &amp; " " &amp;  MID($AV$3, 15, 4)) + 1, 0 ), 'Raw Data'!$AN:$AN,"&gt;" &amp;DATE( MID($AV$3, 15, 4), MONTH("1 " &amp; AU$6 &amp; " " &amp;  MID($AV$3, 15, 4)), 0 ), 'Raw Data'!$H:$H, "Ear*", 'Raw Data'!$O:$O,""&amp;'Raw Data'!$B$1,'Raw Data'!$D:$D,"&lt;&gt;*ithdr*",'Raw Data'!$D:$D,"&lt;&gt;*ancel*",'Raw Data'!$P:$P,"--")
+
SUMIFS('Raw Data'!$X:$X, 'Raw Data'!$AN:$AN,"&lt;=" &amp;DATE( MID($AV$3, 15, 4), MONTH("1 " &amp; AU$6 &amp; " " &amp;  MID($AV$3, 15, 4)) + 1, 0 ), 'Raw Data'!$AN:$AN,"&gt;" &amp;DATE( MID($AV$3, 15, 4), MONTH("1 " &amp; AU$6 &amp; " " &amp;  MID($AV$3, 15, 4)), 0 ), 'Raw Data'!$H:$H, "Ear*", 'Raw Data'!$P:$P,""&amp;'Raw Data'!$B$1,'Raw Data'!$D:$D,"&lt;&gt;*ithdr*",'Raw Data'!$D:$D,"&lt;&gt;*ancel*")</f>
        <v>0</v>
      </c>
      <c r="AV25" s="40"/>
      <c r="AW25" s="40"/>
      <c r="AX25" s="52"/>
      <c r="AY25" s="117">
        <f>SUMIFS('Raw Data'!$AA:$AA, 'Raw Data'!$AN:$AN,"&lt;=" &amp;DATE( MID($AV$3, 15, 4), MONTH("1 " &amp; AY$6 &amp; " " &amp;  MID($AV$3, 15, 4)) + 1, 0 ), 'Raw Data'!$AN:$AN,"&gt;" &amp;DATE( MID($AV$3, 15, 4), MONTH("1 " &amp; AY$6 &amp; " " &amp;  MID($AV$3, 15, 4)), 0 ), 'Raw Data'!$H:$H, "Ear*", 'Raw Data'!$O:$O,""&amp;'Raw Data'!$B$1,'Raw Data'!$D:$D,"&lt;&gt;*ithdr*",'Raw Data'!$D:$D,"&lt;&gt;*ancel*",'Raw Data'!$P:$P,"--")
+
SUMIFS('Raw Data'!$AA:$AA, 'Raw Data'!$AN:$AN,"&lt;=" &amp;DATE( MID($AV$3, 15, 4), MONTH("1 " &amp; AY$6 &amp; " " &amp;  MID($AV$3, 15, 4)) + 1, 0 ), 'Raw Data'!$AN:$AN,"&gt;" &amp;DATE( MID($AV$3, 15, 4), MONTH("1 " &amp; AY$6 &amp; " " &amp;  MID($AV$3, 15, 4)), 0 ), 'Raw Data'!$H:$H, "Ear*", 'Raw Data'!$P:$P,""&amp;'Raw Data'!$B$1,'Raw Data'!$D:$D,"&lt;&gt;*ithdr*",'Raw Data'!$D:$D,"&lt;&gt;*ancel*")
+
SUMIFS('Raw Data'!$X:$X, 'Raw Data'!$AN:$AN,"&lt;=" &amp;DATE( MID($AV$3, 15, 4), MONTH("1 " &amp; AY$6 &amp; " " &amp;  MID($AV$3, 15, 4)) + 1, 0 ), 'Raw Data'!$AN:$AN,"&gt;" &amp;DATE( MID($AV$3, 15, 4), MONTH("1 " &amp; AY$6 &amp; " " &amp;  MID($AV$3, 15, 4)), 0 ), 'Raw Data'!$H:$H, "Ear*", 'Raw Data'!$O:$O,""&amp;'Raw Data'!$B$1,'Raw Data'!$D:$D,"&lt;&gt;*ithdr*",'Raw Data'!$D:$D,"&lt;&gt;*ancel*",'Raw Data'!$P:$P,"--")
+
SUMIFS('Raw Data'!$X:$X, 'Raw Data'!$AN:$AN,"&lt;=" &amp;DATE( MID($AV$3, 15, 4), MONTH("1 " &amp; AY$6 &amp; " " &amp;  MID($AV$3, 15, 4)) + 1, 0 ), 'Raw Data'!$AN:$AN,"&gt;" &amp;DATE( MID($AV$3, 15, 4), MONTH("1 " &amp; AY$6 &amp; " " &amp;  MID($AV$3, 15, 4)), 0 ), 'Raw Data'!$H:$H, "Ear*", 'Raw Data'!$P:$P,""&amp;'Raw Data'!$B$1,'Raw Data'!$D:$D,"&lt;&gt;*ithdr*",'Raw Data'!$D:$D,"&lt;&gt;*ancel*")</f>
        <v>0</v>
      </c>
      <c r="AZ25" s="40"/>
      <c r="BA25" s="40"/>
      <c r="BB25" s="52"/>
      <c r="BC25" s="117">
        <f>SUMIFS('Raw Data'!$AA:$AA, 'Raw Data'!$AN:$AN,"&lt;=" &amp;DATE( MID($AV$3, 15, 4), MONTH("1 " &amp; BC$6 &amp; " " &amp;  MID($AV$3, 15, 4)) + 1, 0 ), 'Raw Data'!$AN:$AN,"&gt;" &amp;DATE( MID($AV$3, 15, 4), MONTH("1 " &amp; BC$6 &amp; " " &amp;  MID($AV$3, 15, 4)), 0 ), 'Raw Data'!$H:$H, "Ear*", 'Raw Data'!$O:$O,""&amp;'Raw Data'!$B$1,'Raw Data'!$D:$D,"&lt;&gt;*ithdr*",'Raw Data'!$D:$D,"&lt;&gt;*ancel*",'Raw Data'!$P:$P,"--")
+
SUMIFS('Raw Data'!$AA:$AA, 'Raw Data'!$AN:$AN,"&lt;=" &amp;DATE( MID($AV$3, 15, 4), MONTH("1 " &amp; BC$6 &amp; " " &amp;  MID($AV$3, 15, 4)) + 1, 0 ), 'Raw Data'!$AN:$AN,"&gt;" &amp;DATE( MID($AV$3, 15, 4), MONTH("1 " &amp; BC$6 &amp; " " &amp;  MID($AV$3, 15, 4)), 0 ), 'Raw Data'!$H:$H, "Ear*", 'Raw Data'!$P:$P,""&amp;'Raw Data'!$B$1,'Raw Data'!$D:$D,"&lt;&gt;*ithdr*",'Raw Data'!$D:$D,"&lt;&gt;*ancel*")
+
SUMIFS('Raw Data'!$X:$X, 'Raw Data'!$AN:$AN,"&lt;=" &amp;DATE( MID($AV$3, 15, 4), MONTH("1 " &amp; BC$6 &amp; " " &amp;  MID($AV$3, 15, 4)) + 1, 0 ), 'Raw Data'!$AN:$AN,"&gt;" &amp;DATE( MID($AV$3, 15, 4), MONTH("1 " &amp; BC$6 &amp; " " &amp;  MID($AV$3, 15, 4)), 0 ), 'Raw Data'!$H:$H, "Ear*", 'Raw Data'!$O:$O,""&amp;'Raw Data'!$B$1,'Raw Data'!$D:$D,"&lt;&gt;*ithdr*",'Raw Data'!$D:$D,"&lt;&gt;*ancel*",'Raw Data'!$P:$P,"--")
+
SUMIFS('Raw Data'!$X:$X, 'Raw Data'!$AN:$AN,"&lt;=" &amp;DATE( MID($AV$3, 15, 4), MONTH("1 " &amp; BC$6 &amp; " " &amp;  MID($AV$3, 15, 4)) + 1, 0 ), 'Raw Data'!$AN:$AN,"&gt;" &amp;DATE( MID($AV$3, 15, 4), MONTH("1 " &amp; BC$6 &amp; " " &amp;  MID($AV$3, 15, 4)), 0 ), 'Raw Data'!$H:$H, "Ear*", 'Raw Data'!$P:$P,""&amp;'Raw Data'!$B$1,'Raw Data'!$D:$D,"&lt;&gt;*ithdr*",'Raw Data'!$D:$D,"&lt;&gt;*ancel*")</f>
        <v>0</v>
      </c>
      <c r="BD25" s="40"/>
      <c r="BE25" s="40"/>
      <c r="BF25" s="52"/>
    </row>
    <row r="26" ht="12.75" customHeight="1">
      <c r="A26" s="119" t="s">
        <v>219</v>
      </c>
      <c r="B26" s="40"/>
      <c r="C26" s="40"/>
      <c r="D26" s="40"/>
      <c r="E26" s="40"/>
      <c r="F26" s="40"/>
      <c r="G26" s="40"/>
      <c r="H26" s="40"/>
      <c r="I26" s="40"/>
      <c r="J26" s="52"/>
      <c r="K26" s="117">
        <f>SUMIFS('Raw Data'!$AA:$AA, 'Raw Data'!$AN:$AN,"&lt;=" &amp;DATE(LEFT($AV$3, 4), MONTH("1 " &amp; K$6 &amp; " " &amp; LEFT($AV$3, 4)) + 1, 0 ), 'Raw Data'!$AN:$AN,"&gt;" &amp;DATE(LEFT($AV$3, 4), MONTH("1 " &amp; K$6 &amp; " " &amp; LEFT($AV$3, 4)), 0 ), 'Raw Data'!$H:$H, "Non*", 'Raw Data'!$O:$O,""&amp;'Raw Data'!$B$1,'Raw Data'!$D:$D,"&lt;&gt;*ithdr*",'Raw Data'!$D:$D,"&lt;&gt;*ancel*",'Raw Data'!$P:$P,"--")
+
SUMIFS('Raw Data'!$AA:$AA, 'Raw Data'!$AN:$AN,"&lt;=" &amp;DATE(LEFT($AV$3, 4), MONTH("1 " &amp; K$6 &amp; " " &amp; LEFT($AV$3, 4)) + 1, 0 ), 'Raw Data'!$AN:$AN,"&gt;" &amp;DATE(LEFT($AV$3, 4), MONTH("1 " &amp; K$6 &amp; " " &amp; LEFT($AV$3, 4)), 0 ), 'Raw Data'!$H:$H, "Non*", 'Raw Data'!$P:$P,""&amp;'Raw Data'!$B$1,'Raw Data'!$D:$D,"&lt;&gt;*ithdr*",'Raw Data'!$D:$D,"&lt;&gt;*ancel*")
+
SUMIFS('Raw Data'!$X:$X, 'Raw Data'!$AN:$AN,"&lt;=" &amp;DATE(LEFT($AV$3, 4), MONTH("1 " &amp; K$6 &amp; " " &amp; LEFT($AV$3, 4)) + 1, 0 ), 'Raw Data'!$AN:$AN,"&gt;" &amp;DATE(LEFT($AV$3, 4), MONTH("1 " &amp; K$6 &amp; " " &amp; LEFT($AV$3, 4)), 0 ), 'Raw Data'!$H:$H, "Non*", 'Raw Data'!$O:$O,""&amp;'Raw Data'!$B$1,'Raw Data'!$D:$D,"&lt;&gt;*ithdr*",'Raw Data'!$D:$D,"&lt;&gt;*ancel*",'Raw Data'!$P:$P,"--")
+
SUMIFS('Raw Data'!$X:$X, 'Raw Data'!$AN:$AN,"&lt;=" &amp;DATE(LEFT($AV$3, 4), MONTH("1 " &amp; K$6 &amp; " " &amp; LEFT($AV$3, 4)) + 1, 0 ), 'Raw Data'!$AN:$AN,"&gt;" &amp;DATE(LEFT($AV$3, 4), MONTH("1 " &amp; K$6 &amp; " " &amp; LEFT($AV$3, 4)), 0 ), 'Raw Data'!$H:$H, "Non*", 'Raw Data'!$P:$P,""&amp;'Raw Data'!$B$1,'Raw Data'!$D:$D,"&lt;&gt;*ithdr*",'Raw Data'!$D:$D,"&lt;&gt;*ancel*")</f>
        <v>0</v>
      </c>
      <c r="L26" s="40"/>
      <c r="M26" s="40"/>
      <c r="N26" s="52"/>
      <c r="O26" s="117">
        <f>SUMIFS('Raw Data'!$AA:$AA, 'Raw Data'!$AN:$AN,"&lt;=" &amp;DATE(LEFT($AV$3, 4), MONTH("1 " &amp; O$6 &amp; " " &amp; LEFT($AV$3, 4)) + 1, 0 ), 'Raw Data'!$AN:$AN,"&gt;" &amp;DATE(LEFT($AV$3, 4), MONTH("1 " &amp; O$6 &amp; " " &amp; LEFT($AV$3, 4)), 0 ), 'Raw Data'!$H:$H, "Non*", 'Raw Data'!$O:$O,""&amp;'Raw Data'!$B$1,'Raw Data'!$D:$D,"&lt;&gt;*ithdr*",'Raw Data'!$D:$D,"&lt;&gt;*ancel*",'Raw Data'!$P:$P,"--")
+
SUMIFS('Raw Data'!$AA:$AA, 'Raw Data'!$AN:$AN,"&lt;=" &amp;DATE(LEFT($AV$3, 4), MONTH("1 " &amp; O$6 &amp; " " &amp; LEFT($AV$3, 4)) + 1, 0 ), 'Raw Data'!$AN:$AN,"&gt;" &amp;DATE(LEFT($AV$3, 4), MONTH("1 " &amp; O$6 &amp; " " &amp; LEFT($AV$3, 4)), 0 ), 'Raw Data'!$H:$H, "Non*", 'Raw Data'!$P:$P,""&amp;'Raw Data'!$B$1,'Raw Data'!$D:$D,"&lt;&gt;*ithdr*",'Raw Data'!$D:$D,"&lt;&gt;*ancel*")
+
SUMIFS('Raw Data'!$X:$X, 'Raw Data'!$AN:$AN,"&lt;=" &amp;DATE(LEFT($AV$3, 4), MONTH("1 " &amp; O$6 &amp; " " &amp; LEFT($AV$3, 4)) + 1, 0 ), 'Raw Data'!$AN:$AN,"&gt;" &amp;DATE(LEFT($AV$3, 4), MONTH("1 " &amp; O$6 &amp; " " &amp; LEFT($AV$3, 4)), 0 ), 'Raw Data'!$H:$H, "Non*", 'Raw Data'!$O:$O,""&amp;'Raw Data'!$B$1,'Raw Data'!$D:$D,"&lt;&gt;*ithdr*",'Raw Data'!$D:$D,"&lt;&gt;*ancel*",'Raw Data'!$P:$P,"--")
+
SUMIFS('Raw Data'!$X:$X, 'Raw Data'!$AN:$AN,"&lt;=" &amp;DATE(LEFT($AV$3, 4), MONTH("1 " &amp; O$6 &amp; " " &amp; LEFT($AV$3, 4)) + 1, 0 ), 'Raw Data'!$AN:$AN,"&gt;" &amp;DATE(LEFT($AV$3, 4), MONTH("1 " &amp; O$6 &amp; " " &amp; LEFT($AV$3, 4)), 0 ), 'Raw Data'!$H:$H, "Non*", 'Raw Data'!$P:$P,""&amp;'Raw Data'!$B$1,'Raw Data'!$D:$D,"&lt;&gt;*ithdr*",'Raw Data'!$D:$D,"&lt;&gt;*ancel*")</f>
        <v>0</v>
      </c>
      <c r="P26" s="40"/>
      <c r="Q26" s="40"/>
      <c r="R26" s="52"/>
      <c r="S26" s="117">
        <f>SUMIFS('Raw Data'!$AA:$AA, 'Raw Data'!$AN:$AN,"&lt;=" &amp;DATE(LEFT($AV$3, 4), MONTH("1 " &amp; S$6 &amp; " " &amp; LEFT($AV$3, 4)) + 1, 0 ), 'Raw Data'!$AN:$AN,"&gt;" &amp;DATE(LEFT($AV$3, 4), MONTH("1 " &amp; S$6 &amp; " " &amp; LEFT($AV$3, 4)), 0 ), 'Raw Data'!$H:$H, "Non*", 'Raw Data'!$O:$O,""&amp;'Raw Data'!$B$1,'Raw Data'!$D:$D,"&lt;&gt;*ithdr*",'Raw Data'!$D:$D,"&lt;&gt;*ancel*",'Raw Data'!$P:$P,"--")
+
SUMIFS('Raw Data'!$AA:$AA, 'Raw Data'!$AN:$AN,"&lt;=" &amp;DATE(LEFT($AV$3, 4), MONTH("1 " &amp; S$6 &amp; " " &amp; LEFT($AV$3, 4)) + 1, 0 ), 'Raw Data'!$AN:$AN,"&gt;" &amp;DATE(LEFT($AV$3, 4), MONTH("1 " &amp; S$6 &amp; " " &amp; LEFT($AV$3, 4)), 0 ), 'Raw Data'!$H:$H, "Non*", 'Raw Data'!$P:$P,""&amp;'Raw Data'!$B$1,'Raw Data'!$D:$D,"&lt;&gt;*ithdr*",'Raw Data'!$D:$D,"&lt;&gt;*ancel*")
+
SUMIFS('Raw Data'!$X:$X, 'Raw Data'!$AN:$AN,"&lt;=" &amp;DATE(LEFT($AV$3, 4), MONTH("1 " &amp; S$6 &amp; " " &amp; LEFT($AV$3, 4)) + 1, 0 ), 'Raw Data'!$AN:$AN,"&gt;" &amp;DATE(LEFT($AV$3, 4), MONTH("1 " &amp; S$6 &amp; " " &amp; LEFT($AV$3, 4)), 0 ), 'Raw Data'!$H:$H, "Non*", 'Raw Data'!$O:$O,""&amp;'Raw Data'!$B$1,'Raw Data'!$D:$D,"&lt;&gt;*ithdr*",'Raw Data'!$D:$D,"&lt;&gt;*ancel*",'Raw Data'!$P:$P,"--")
+
SUMIFS('Raw Data'!$X:$X, 'Raw Data'!$AN:$AN,"&lt;=" &amp;DATE(LEFT($AV$3, 4), MONTH("1 " &amp; S$6 &amp; " " &amp; LEFT($AV$3, 4)) + 1, 0 ), 'Raw Data'!$AN:$AN,"&gt;" &amp;DATE(LEFT($AV$3, 4), MONTH("1 " &amp; S$6 &amp; " " &amp; LEFT($AV$3, 4)), 0 ), 'Raw Data'!$H:$H, "Non*", 'Raw Data'!$P:$P,""&amp;'Raw Data'!$B$1,'Raw Data'!$D:$D,"&lt;&gt;*ithdr*",'Raw Data'!$D:$D,"&lt;&gt;*ancel*")</f>
        <v>0</v>
      </c>
      <c r="T26" s="40"/>
      <c r="U26" s="40"/>
      <c r="V26" s="52"/>
      <c r="W26" s="117">
        <f>SUMIFS('Raw Data'!$AA:$AA, 'Raw Data'!$AN:$AN,"&lt;=" &amp;DATE(LEFT($AV$3, 4), MONTH("1 " &amp; W$6 &amp; " " &amp; LEFT($AV$3, 4)) + 1, 0 ), 'Raw Data'!$AN:$AN,"&gt;" &amp;DATE(LEFT($AV$3, 4), MONTH("1 " &amp; W$6 &amp; " " &amp; LEFT($AV$3, 4)), 0 ), 'Raw Data'!$H:$H, "Non*", 'Raw Data'!$O:$O,""&amp;'Raw Data'!$B$1,'Raw Data'!$D:$D,"&lt;&gt;*ithdr*",'Raw Data'!$D:$D,"&lt;&gt;*ancel*",'Raw Data'!$P:$P,"--")
+
SUMIFS('Raw Data'!$AA:$AA, 'Raw Data'!$AN:$AN,"&lt;=" &amp;DATE(LEFT($AV$3, 4), MONTH("1 " &amp; W$6 &amp; " " &amp; LEFT($AV$3, 4)) + 1, 0 ), 'Raw Data'!$AN:$AN,"&gt;" &amp;DATE(LEFT($AV$3, 4), MONTH("1 " &amp; W$6 &amp; " " &amp; LEFT($AV$3, 4)), 0 ), 'Raw Data'!$H:$H, "Non*", 'Raw Data'!$P:$P,""&amp;'Raw Data'!$B$1,'Raw Data'!$D:$D,"&lt;&gt;*ithdr*",'Raw Data'!$D:$D,"&lt;&gt;*ancel*")
+
SUMIFS('Raw Data'!$X:$X, 'Raw Data'!$AN:$AN,"&lt;=" &amp;DATE(LEFT($AV$3, 4), MONTH("1 " &amp; W$6 &amp; " " &amp; LEFT($AV$3, 4)) + 1, 0 ), 'Raw Data'!$AN:$AN,"&gt;" &amp;DATE(LEFT($AV$3, 4), MONTH("1 " &amp; W$6 &amp; " " &amp; LEFT($AV$3, 4)), 0 ), 'Raw Data'!$H:$H, "Non*", 'Raw Data'!$O:$O,""&amp;'Raw Data'!$B$1,'Raw Data'!$D:$D,"&lt;&gt;*ithdr*",'Raw Data'!$D:$D,"&lt;&gt;*ancel*",'Raw Data'!$P:$P,"--")
+
SUMIFS('Raw Data'!$X:$X, 'Raw Data'!$AN:$AN,"&lt;=" &amp;DATE(LEFT($AV$3, 4), MONTH("1 " &amp; W$6 &amp; " " &amp; LEFT($AV$3, 4)) + 1, 0 ), 'Raw Data'!$AN:$AN,"&gt;" &amp;DATE(LEFT($AV$3, 4), MONTH("1 " &amp; W$6 &amp; " " &amp; LEFT($AV$3, 4)), 0 ), 'Raw Data'!$H:$H, "Non*", 'Raw Data'!$P:$P,""&amp;'Raw Data'!$B$1,'Raw Data'!$D:$D,"&lt;&gt;*ithdr*",'Raw Data'!$D:$D,"&lt;&gt;*ancel*")</f>
        <v>0</v>
      </c>
      <c r="X26" s="40"/>
      <c r="Y26" s="40"/>
      <c r="Z26" s="52"/>
      <c r="AA26" s="117">
        <f>SUMIFS('Raw Data'!$AA:$AA, 'Raw Data'!$AN:$AN,"&lt;=" &amp;DATE(LEFT($AV$3, 4), MONTH("1 " &amp; AA$6 &amp; " " &amp; LEFT($AV$3, 4)) + 1, 0 ), 'Raw Data'!$AN:$AN,"&gt;" &amp;DATE(LEFT($AV$3, 4), MONTH("1 " &amp; AA$6 &amp; " " &amp; LEFT($AV$3, 4)), 0 ), 'Raw Data'!$H:$H, "Non*", 'Raw Data'!$O:$O,""&amp;'Raw Data'!$B$1,'Raw Data'!$D:$D,"&lt;&gt;*ithdr*",'Raw Data'!$D:$D,"&lt;&gt;*ancel*",'Raw Data'!$P:$P,"--")
+
SUMIFS('Raw Data'!$AA:$AA, 'Raw Data'!$AN:$AN,"&lt;=" &amp;DATE(LEFT($AV$3, 4), MONTH("1 " &amp; AA$6 &amp; " " &amp; LEFT($AV$3, 4)) + 1, 0 ), 'Raw Data'!$AN:$AN,"&gt;" &amp;DATE(LEFT($AV$3, 4), MONTH("1 " &amp; AA$6 &amp; " " &amp; LEFT($AV$3, 4)), 0 ), 'Raw Data'!$H:$H, "Non*", 'Raw Data'!$P:$P,""&amp;'Raw Data'!$B$1,'Raw Data'!$D:$D,"&lt;&gt;*ithdr*",'Raw Data'!$D:$D,"&lt;&gt;*ancel*")
+
SUMIFS('Raw Data'!$X:$X, 'Raw Data'!$AN:$AN,"&lt;=" &amp;DATE(LEFT($AV$3, 4), MONTH("1 " &amp; AA$6 &amp; " " &amp; LEFT($AV$3, 4)) + 1, 0 ), 'Raw Data'!$AN:$AN,"&gt;" &amp;DATE(LEFT($AV$3, 4), MONTH("1 " &amp; AA$6 &amp; " " &amp; LEFT($AV$3, 4)), 0 ), 'Raw Data'!$H:$H, "Non*", 'Raw Data'!$O:$O,""&amp;'Raw Data'!$B$1,'Raw Data'!$D:$D,"&lt;&gt;*ithdr*",'Raw Data'!$D:$D,"&lt;&gt;*ancel*",'Raw Data'!$P:$P,"--")
+
SUMIFS('Raw Data'!$X:$X, 'Raw Data'!$AN:$AN,"&lt;=" &amp;DATE(LEFT($AV$3, 4), MONTH("1 " &amp; AA$6 &amp; " " &amp; LEFT($AV$3, 4)) + 1, 0 ), 'Raw Data'!$AN:$AN,"&gt;" &amp;DATE(LEFT($AV$3, 4), MONTH("1 " &amp; AA$6 &amp; " " &amp; LEFT($AV$3, 4)), 0 ), 'Raw Data'!$H:$H, "Non*", 'Raw Data'!$P:$P,""&amp;'Raw Data'!$B$1,'Raw Data'!$D:$D,"&lt;&gt;*ithdr*",'Raw Data'!$D:$D,"&lt;&gt;*ancel*")</f>
        <v>0</v>
      </c>
      <c r="AB26" s="40"/>
      <c r="AC26" s="40"/>
      <c r="AD26" s="52"/>
      <c r="AE26" s="117">
        <f>SUMIFS('Raw Data'!$AA:$AA, 'Raw Data'!$AN:$AN,"&lt;=" &amp;DATE(LEFT($AV$3, 4), MONTH("1 " &amp; AE$6 &amp; " " &amp; LEFT($AV$3, 4)) + 1, 0 ), 'Raw Data'!$AN:$AN,"&gt;" &amp;DATE(LEFT($AV$3, 4), MONTH("1 " &amp; AE$6 &amp; " " &amp; LEFT($AV$3, 4)), 0 ), 'Raw Data'!$H:$H, "Non*", 'Raw Data'!$O:$O,""&amp;'Raw Data'!$B$1,'Raw Data'!$D:$D,"&lt;&gt;*ithdr*",'Raw Data'!$D:$D,"&lt;&gt;*ancel*",'Raw Data'!$P:$P,"--")
+
SUMIFS('Raw Data'!$AA:$AA, 'Raw Data'!$AN:$AN,"&lt;=" &amp;DATE(LEFT($AV$3, 4), MONTH("1 " &amp; AE$6 &amp; " " &amp; LEFT($AV$3, 4)) + 1, 0 ), 'Raw Data'!$AN:$AN,"&gt;" &amp;DATE(LEFT($AV$3, 4), MONTH("1 " &amp; AE$6 &amp; " " &amp; LEFT($AV$3, 4)), 0 ), 'Raw Data'!$H:$H, "Non*", 'Raw Data'!$P:$P,""&amp;'Raw Data'!$B$1,'Raw Data'!$D:$D,"&lt;&gt;*ithdr*",'Raw Data'!$D:$D,"&lt;&gt;*ancel*")
+
SUMIFS('Raw Data'!$X:$X, 'Raw Data'!$AN:$AN,"&lt;=" &amp;DATE(LEFT($AV$3, 4), MONTH("1 " &amp; AE$6 &amp; " " &amp; LEFT($AV$3, 4)) + 1, 0 ), 'Raw Data'!$AN:$AN,"&gt;" &amp;DATE(LEFT($AV$3, 4), MONTH("1 " &amp; AE$6 &amp; " " &amp; LEFT($AV$3, 4)), 0 ), 'Raw Data'!$H:$H, "Non*", 'Raw Data'!$O:$O,""&amp;'Raw Data'!$B$1,'Raw Data'!$D:$D,"&lt;&gt;*ithdr*",'Raw Data'!$D:$D,"&lt;&gt;*ancel*",'Raw Data'!$P:$P,"--")
+
SUMIFS('Raw Data'!$X:$X, 'Raw Data'!$AN:$AN,"&lt;=" &amp;DATE(LEFT($AV$3, 4), MONTH("1 " &amp; AE$6 &amp; " " &amp; LEFT($AV$3, 4)) + 1, 0 ), 'Raw Data'!$AN:$AN,"&gt;" &amp;DATE(LEFT($AV$3, 4), MONTH("1 " &amp; AE$6 &amp; " " &amp; LEFT($AV$3, 4)), 0 ), 'Raw Data'!$H:$H, "Non*", 'Raw Data'!$P:$P,""&amp;'Raw Data'!$B$1,'Raw Data'!$D:$D,"&lt;&gt;*ithdr*",'Raw Data'!$D:$D,"&lt;&gt;*ancel*")</f>
        <v>0</v>
      </c>
      <c r="AF26" s="40"/>
      <c r="AG26" s="40"/>
      <c r="AH26" s="52"/>
      <c r="AI26" s="117">
        <f>SUMIFS('Raw Data'!$AA:$AA, 'Raw Data'!$AN:$AN,"&lt;=" &amp;DATE(LEFT($AV$3, 4), MONTH("1 " &amp; AI$6 &amp; " " &amp; LEFT($AV$3, 4)) + 1, 0 ), 'Raw Data'!$AN:$AN,"&gt;" &amp;DATE(LEFT($AV$3, 4), MONTH("1 " &amp; AI$6 &amp; " " &amp; LEFT($AV$3, 4)), 0 ), 'Raw Data'!$H:$H, "Non*", 'Raw Data'!$O:$O,""&amp;'Raw Data'!$B$1,'Raw Data'!$D:$D,"&lt;&gt;*ithdr*",'Raw Data'!$D:$D,"&lt;&gt;*ancel*",'Raw Data'!$P:$P,"--")
+
SUMIFS('Raw Data'!$AA:$AA, 'Raw Data'!$AN:$AN,"&lt;=" &amp;DATE(LEFT($AV$3, 4), MONTH("1 " &amp; AI$6 &amp; " " &amp; LEFT($AV$3, 4)) + 1, 0 ), 'Raw Data'!$AN:$AN,"&gt;" &amp;DATE(LEFT($AV$3, 4), MONTH("1 " &amp; AI$6 &amp; " " &amp; LEFT($AV$3, 4)), 0 ), 'Raw Data'!$H:$H, "Non*", 'Raw Data'!$P:$P,""&amp;'Raw Data'!$B$1,'Raw Data'!$D:$D,"&lt;&gt;*ithdr*",'Raw Data'!$D:$D,"&lt;&gt;*ancel*")
+
SUMIFS('Raw Data'!$X:$X, 'Raw Data'!$AN:$AN,"&lt;=" &amp;DATE(LEFT($AV$3, 4), MONTH("1 " &amp; AI$6 &amp; " " &amp; LEFT($AV$3, 4)) + 1, 0 ), 'Raw Data'!$AN:$AN,"&gt;" &amp;DATE(LEFT($AV$3, 4), MONTH("1 " &amp; AI$6 &amp; " " &amp; LEFT($AV$3, 4)), 0 ), 'Raw Data'!$H:$H, "Non*", 'Raw Data'!$O:$O,""&amp;'Raw Data'!$B$1,'Raw Data'!$D:$D,"&lt;&gt;*ithdr*",'Raw Data'!$D:$D,"&lt;&gt;*ancel*",'Raw Data'!$P:$P,"--")
+
SUMIFS('Raw Data'!$X:$X, 'Raw Data'!$AN:$AN,"&lt;=" &amp;DATE(LEFT($AV$3, 4), MONTH("1 " &amp; AI$6 &amp; " " &amp; LEFT($AV$3, 4)) + 1, 0 ), 'Raw Data'!$AN:$AN,"&gt;" &amp;DATE(LEFT($AV$3, 4), MONTH("1 " &amp; AI$6 &amp; " " &amp; LEFT($AV$3, 4)), 0 ), 'Raw Data'!$H:$H, "Non*", 'Raw Data'!$P:$P,""&amp;'Raw Data'!$B$1,'Raw Data'!$D:$D,"&lt;&gt;*ithdr*",'Raw Data'!$D:$D,"&lt;&gt;*ancel*")</f>
        <v>0</v>
      </c>
      <c r="AJ26" s="40"/>
      <c r="AK26" s="40"/>
      <c r="AL26" s="52"/>
      <c r="AM26" s="117">
        <f>SUMIFS('Raw Data'!$AA:$AA, 'Raw Data'!$AN:$AN,"&lt;=" &amp;DATE(LEFT($AV$3, 4), MONTH("1 " &amp; AM$6 &amp; " " &amp; LEFT($AV$3, 4)) + 1, 0 ), 'Raw Data'!$AN:$AN,"&gt;" &amp;DATE(LEFT($AV$3, 4), MONTH("1 " &amp; AM$6 &amp; " " &amp; LEFT($AV$3, 4)), 0 ), 'Raw Data'!$H:$H, "Non*", 'Raw Data'!$O:$O,""&amp;'Raw Data'!$B$1,'Raw Data'!$D:$D,"&lt;&gt;*ithdr*",'Raw Data'!$D:$D,"&lt;&gt;*ancel*",'Raw Data'!$P:$P,"--")
+
SUMIFS('Raw Data'!$AA:$AA, 'Raw Data'!$AN:$AN,"&lt;=" &amp;DATE(LEFT($AV$3, 4), MONTH("1 " &amp; AM$6 &amp; " " &amp; LEFT($AV$3, 4)) + 1, 0 ), 'Raw Data'!$AN:$AN,"&gt;" &amp;DATE(LEFT($AV$3, 4), MONTH("1 " &amp; AM$6 &amp; " " &amp; LEFT($AV$3, 4)), 0 ), 'Raw Data'!$H:$H, "Non*", 'Raw Data'!$P:$P,""&amp;'Raw Data'!$B$1,'Raw Data'!$D:$D,"&lt;&gt;*ithdr*",'Raw Data'!$D:$D,"&lt;&gt;*ancel*")
+
SUMIFS('Raw Data'!$X:$X, 'Raw Data'!$AN:$AN,"&lt;=" &amp;DATE(LEFT($AV$3, 4), MONTH("1 " &amp; AM$6 &amp; " " &amp; LEFT($AV$3, 4)) + 1, 0 ), 'Raw Data'!$AN:$AN,"&gt;" &amp;DATE(LEFT($AV$3, 4), MONTH("1 " &amp; AM$6 &amp; " " &amp; LEFT($AV$3, 4)), 0 ), 'Raw Data'!$H:$H, "Non*", 'Raw Data'!$O:$O,""&amp;'Raw Data'!$B$1,'Raw Data'!$D:$D,"&lt;&gt;*ithdr*",'Raw Data'!$D:$D,"&lt;&gt;*ancel*",'Raw Data'!$P:$P,"--")
+
SUMIFS('Raw Data'!$X:$X, 'Raw Data'!$AN:$AN,"&lt;=" &amp;DATE(LEFT($AV$3, 4), MONTH("1 " &amp; AM$6 &amp; " " &amp; LEFT($AV$3, 4)) + 1, 0 ), 'Raw Data'!$AN:$AN,"&gt;" &amp;DATE(LEFT($AV$3, 4), MONTH("1 " &amp; AM$6 &amp; " " &amp; LEFT($AV$3, 4)), 0 ), 'Raw Data'!$H:$H, "Non*", 'Raw Data'!$P:$P,""&amp;'Raw Data'!$B$1,'Raw Data'!$D:$D,"&lt;&gt;*ithdr*",'Raw Data'!$D:$D,"&lt;&gt;*ancel*")</f>
        <v>0</v>
      </c>
      <c r="AN26" s="40"/>
      <c r="AO26" s="40"/>
      <c r="AP26" s="52"/>
      <c r="AQ26" s="117">
        <f>SUMIFS('Raw Data'!$AA:$AA, 'Raw Data'!$AN:$AN,"&lt;=" &amp;DATE(LEFT($AV$3, 4), MONTH("1 " &amp; AQ$6 &amp; " " &amp; LEFT($AV$3, 4)) + 1, 0 ), 'Raw Data'!$AN:$AN,"&gt;" &amp;DATE(LEFT($AV$3, 4), MONTH("1 " &amp; AQ$6 &amp; " " &amp; LEFT($AV$3, 4)), 0 ), 'Raw Data'!$H:$H, "Non*", 'Raw Data'!$O:$O,""&amp;'Raw Data'!$B$1,'Raw Data'!$D:$D,"&lt;&gt;*ithdr*",'Raw Data'!$D:$D,"&lt;&gt;*ancel*",'Raw Data'!$P:$P,"--")
+
SUMIFS('Raw Data'!$AA:$AA, 'Raw Data'!$AN:$AN,"&lt;=" &amp;DATE(LEFT($AV$3, 4), MONTH("1 " &amp; AQ$6 &amp; " " &amp; LEFT($AV$3, 4)) + 1, 0 ), 'Raw Data'!$AN:$AN,"&gt;" &amp;DATE(LEFT($AV$3, 4), MONTH("1 " &amp; AQ$6 &amp; " " &amp; LEFT($AV$3, 4)), 0 ), 'Raw Data'!$H:$H, "Non*", 'Raw Data'!$P:$P,""&amp;'Raw Data'!$B$1,'Raw Data'!$D:$D,"&lt;&gt;*ithdr*",'Raw Data'!$D:$D,"&lt;&gt;*ancel*")
+
SUMIFS('Raw Data'!$X:$X, 'Raw Data'!$AN:$AN,"&lt;=" &amp;DATE(LEFT($AV$3, 4), MONTH("1 " &amp; AQ$6 &amp; " " &amp; LEFT($AV$3, 4)) + 1, 0 ), 'Raw Data'!$AN:$AN,"&gt;" &amp;DATE(LEFT($AV$3, 4), MONTH("1 " &amp; AQ$6 &amp; " " &amp; LEFT($AV$3, 4)), 0 ), 'Raw Data'!$H:$H, "Non*", 'Raw Data'!$O:$O,""&amp;'Raw Data'!$B$1,'Raw Data'!$D:$D,"&lt;&gt;*ithdr*",'Raw Data'!$D:$D,"&lt;&gt;*ancel*",'Raw Data'!$P:$P,"--")
+
SUMIFS('Raw Data'!$X:$X, 'Raw Data'!$AN:$AN,"&lt;=" &amp;DATE(LEFT($AV$3, 4), MONTH("1 " &amp; AQ$6 &amp; " " &amp; LEFT($AV$3, 4)) + 1, 0 ), 'Raw Data'!$AN:$AN,"&gt;" &amp;DATE(LEFT($AV$3, 4), MONTH("1 " &amp; AQ$6 &amp; " " &amp; LEFT($AV$3, 4)), 0 ), 'Raw Data'!$H:$H, "Non*", 'Raw Data'!$P:$P,""&amp;'Raw Data'!$B$1,'Raw Data'!$D:$D,"&lt;&gt;*ithdr*",'Raw Data'!$D:$D,"&lt;&gt;*ancel*")</f>
        <v>0</v>
      </c>
      <c r="AR26" s="40"/>
      <c r="AS26" s="40"/>
      <c r="AT26" s="52"/>
      <c r="AU26" s="117">
        <f>SUMIFS('Raw Data'!$AA:$AA, 'Raw Data'!$AN:$AN,"&lt;=" &amp;DATE( MID($AV$3, 15, 4), MONTH("1 " &amp; AU$6 &amp; " " &amp;  MID($AV$3, 15, 4)) + 1, 0 ), 'Raw Data'!$AN:$AN,"&gt;" &amp;DATE( MID($AV$3, 15, 4), MONTH("1 " &amp; AU$6 &amp; " " &amp;  MID($AV$3, 15, 4)), 0 ), 'Raw Data'!$H:$H, "Non*", 'Raw Data'!$O:$O,""&amp;'Raw Data'!$B$1,'Raw Data'!$D:$D,"&lt;&gt;*ithdr*",'Raw Data'!$D:$D,"&lt;&gt;*ancel*",'Raw Data'!$P:$P,"--")
+
SUMIFS('Raw Data'!$AA:$AA, 'Raw Data'!$AN:$AN,"&lt;=" &amp;DATE( MID($AV$3, 15, 4), MONTH("1 " &amp; AU$6 &amp; " " &amp;  MID($AV$3, 15, 4)) + 1, 0 ), 'Raw Data'!$AN:$AN,"&gt;" &amp;DATE( MID($AV$3, 15, 4), MONTH("1 " &amp; AU$6 &amp; " " &amp;  MID($AV$3, 15, 4)), 0 ), 'Raw Data'!$H:$H, "Non*", 'Raw Data'!$P:$P,""&amp;'Raw Data'!$B$1,'Raw Data'!$D:$D,"&lt;&gt;*ithdr*",'Raw Data'!$D:$D,"&lt;&gt;*ancel*")
+
SUMIFS('Raw Data'!$X:$X, 'Raw Data'!$AN:$AN,"&lt;=" &amp;DATE( MID($AV$3, 15, 4), MONTH("1 " &amp; AU$6 &amp; " " &amp;  MID($AV$3, 15, 4)) + 1, 0 ), 'Raw Data'!$AN:$AN,"&gt;" &amp;DATE( MID($AV$3, 15, 4), MONTH("1 " &amp; AU$6 &amp; " " &amp;  MID($AV$3, 15, 4)), 0 ), 'Raw Data'!$H:$H, "Non*", 'Raw Data'!$O:$O,""&amp;'Raw Data'!$B$1,'Raw Data'!$D:$D,"&lt;&gt;*ithdr*",'Raw Data'!$D:$D,"&lt;&gt;*ancel*",'Raw Data'!$P:$P,"--")
+
SUMIFS('Raw Data'!$X:$X, 'Raw Data'!$AN:$AN,"&lt;=" &amp;DATE( MID($AV$3, 15, 4), MONTH("1 " &amp; AU$6 &amp; " " &amp;  MID($AV$3, 15, 4)) + 1, 0 ), 'Raw Data'!$AN:$AN,"&gt;" &amp;DATE( MID($AV$3, 15, 4), MONTH("1 " &amp; AU$6 &amp; " " &amp;  MID($AV$3, 15, 4)), 0 ), 'Raw Data'!$H:$H, "Non*", 'Raw Data'!$P:$P,""&amp;'Raw Data'!$B$1,'Raw Data'!$D:$D,"&lt;&gt;*ithdr*",'Raw Data'!$D:$D,"&lt;&gt;*ancel*")</f>
        <v>0</v>
      </c>
      <c r="AV26" s="40"/>
      <c r="AW26" s="40"/>
      <c r="AX26" s="52"/>
      <c r="AY26" s="117">
        <f>SUMIFS('Raw Data'!$AA:$AA, 'Raw Data'!$AN:$AN,"&lt;=" &amp;DATE( MID($AV$3, 15, 4), MONTH("1 " &amp; AY$6 &amp; " " &amp;  MID($AV$3, 15, 4)) + 1, 0 ), 'Raw Data'!$AN:$AN,"&gt;" &amp;DATE( MID($AV$3, 15, 4), MONTH("1 " &amp; AY$6 &amp; " " &amp;  MID($AV$3, 15, 4)), 0 ), 'Raw Data'!$H:$H, "Non*", 'Raw Data'!$O:$O,""&amp;'Raw Data'!$B$1,'Raw Data'!$D:$D,"&lt;&gt;*ithdr*",'Raw Data'!$D:$D,"&lt;&gt;*ancel*",'Raw Data'!$P:$P,"--")
+
SUMIFS('Raw Data'!$AA:$AA, 'Raw Data'!$AN:$AN,"&lt;=" &amp;DATE( MID($AV$3, 15, 4), MONTH("1 " &amp; AY$6 &amp; " " &amp;  MID($AV$3, 15, 4)) + 1, 0 ), 'Raw Data'!$AN:$AN,"&gt;" &amp;DATE( MID($AV$3, 15, 4), MONTH("1 " &amp; AY$6 &amp; " " &amp;  MID($AV$3, 15, 4)), 0 ), 'Raw Data'!$H:$H, "Non*", 'Raw Data'!$P:$P,""&amp;'Raw Data'!$B$1,'Raw Data'!$D:$D,"&lt;&gt;*ithdr*",'Raw Data'!$D:$D,"&lt;&gt;*ancel*")
+
SUMIFS('Raw Data'!$X:$X, 'Raw Data'!$AN:$AN,"&lt;=" &amp;DATE( MID($AV$3, 15, 4), MONTH("1 " &amp; AY$6 &amp; " " &amp;  MID($AV$3, 15, 4)) + 1, 0 ), 'Raw Data'!$AN:$AN,"&gt;" &amp;DATE( MID($AV$3, 15, 4), MONTH("1 " &amp; AY$6 &amp; " " &amp;  MID($AV$3, 15, 4)), 0 ), 'Raw Data'!$H:$H, "Non*", 'Raw Data'!$O:$O,""&amp;'Raw Data'!$B$1,'Raw Data'!$D:$D,"&lt;&gt;*ithdr*",'Raw Data'!$D:$D,"&lt;&gt;*ancel*",'Raw Data'!$P:$P,"--")
+
SUMIFS('Raw Data'!$X:$X, 'Raw Data'!$AN:$AN,"&lt;=" &amp;DATE( MID($AV$3, 15, 4), MONTH("1 " &amp; AY$6 &amp; " " &amp;  MID($AV$3, 15, 4)) + 1, 0 ), 'Raw Data'!$AN:$AN,"&gt;" &amp;DATE( MID($AV$3, 15, 4), MONTH("1 " &amp; AY$6 &amp; " " &amp;  MID($AV$3, 15, 4)), 0 ), 'Raw Data'!$H:$H, "Non*", 'Raw Data'!$P:$P,""&amp;'Raw Data'!$B$1,'Raw Data'!$D:$D,"&lt;&gt;*ithdr*",'Raw Data'!$D:$D,"&lt;&gt;*ancel*")</f>
        <v>0</v>
      </c>
      <c r="AZ26" s="40"/>
      <c r="BA26" s="40"/>
      <c r="BB26" s="52"/>
      <c r="BC26" s="117">
        <f>SUMIFS('Raw Data'!$AA:$AA, 'Raw Data'!$AN:$AN,"&lt;=" &amp;DATE( MID($AV$3, 15, 4), MONTH("1 " &amp; BC$6 &amp; " " &amp;  MID($AV$3, 15, 4)) + 1, 0 ), 'Raw Data'!$AN:$AN,"&gt;" &amp;DATE( MID($AV$3, 15, 4), MONTH("1 " &amp; BC$6 &amp; " " &amp;  MID($AV$3, 15, 4)), 0 ), 'Raw Data'!$H:$H, "Non*", 'Raw Data'!$O:$O,""&amp;'Raw Data'!$B$1,'Raw Data'!$D:$D,"&lt;&gt;*ithdr*",'Raw Data'!$D:$D,"&lt;&gt;*ancel*",'Raw Data'!$P:$P,"--")
+
SUMIFS('Raw Data'!$AA:$AA, 'Raw Data'!$AN:$AN,"&lt;=" &amp;DATE( MID($AV$3, 15, 4), MONTH("1 " &amp; BC$6 &amp; " " &amp;  MID($AV$3, 15, 4)) + 1, 0 ), 'Raw Data'!$AN:$AN,"&gt;" &amp;DATE( MID($AV$3, 15, 4), MONTH("1 " &amp; BC$6 &amp; " " &amp;  MID($AV$3, 15, 4)), 0 ), 'Raw Data'!$H:$H, "Non*", 'Raw Data'!$P:$P,""&amp;'Raw Data'!$B$1,'Raw Data'!$D:$D,"&lt;&gt;*ithdr*",'Raw Data'!$D:$D,"&lt;&gt;*ancel*")
+
SUMIFS('Raw Data'!$X:$X, 'Raw Data'!$AN:$AN,"&lt;=" &amp;DATE( MID($AV$3, 15, 4), MONTH("1 " &amp; BC$6 &amp; " " &amp;  MID($AV$3, 15, 4)) + 1, 0 ), 'Raw Data'!$AN:$AN,"&gt;" &amp;DATE( MID($AV$3, 15, 4), MONTH("1 " &amp; BC$6 &amp; " " &amp;  MID($AV$3, 15, 4)), 0 ), 'Raw Data'!$H:$H, "Non*", 'Raw Data'!$O:$O,""&amp;'Raw Data'!$B$1,'Raw Data'!$D:$D,"&lt;&gt;*ithdr*",'Raw Data'!$D:$D,"&lt;&gt;*ancel*",'Raw Data'!$P:$P,"--")
+
SUMIFS('Raw Data'!$X:$X, 'Raw Data'!$AN:$AN,"&lt;=" &amp;DATE( MID($AV$3, 15, 4), MONTH("1 " &amp; BC$6 &amp; " " &amp;  MID($AV$3, 15, 4)) + 1, 0 ), 'Raw Data'!$AN:$AN,"&gt;" &amp;DATE( MID($AV$3, 15, 4), MONTH("1 " &amp; BC$6 &amp; " " &amp;  MID($AV$3, 15, 4)), 0 ), 'Raw Data'!$H:$H, "Non*", 'Raw Data'!$P:$P,""&amp;'Raw Data'!$B$1,'Raw Data'!$D:$D,"&lt;&gt;*ithdr*",'Raw Data'!$D:$D,"&lt;&gt;*ancel*")</f>
        <v>0</v>
      </c>
      <c r="BD26" s="40"/>
      <c r="BE26" s="40"/>
      <c r="BF26" s="52"/>
    </row>
    <row r="27" ht="12.75" customHeight="1">
      <c r="A27" s="47" t="s">
        <v>240</v>
      </c>
      <c r="B27" s="40"/>
      <c r="C27" s="40"/>
      <c r="D27" s="40"/>
      <c r="E27" s="40"/>
      <c r="F27" s="40"/>
      <c r="G27" s="40"/>
      <c r="H27" s="40"/>
      <c r="I27" s="40"/>
      <c r="J27" s="52"/>
      <c r="K27" s="117">
        <f>SUMIFS('Raw Data'!$Q:$Q, 'Raw Data'!$AL:$AL,"&lt;=" &amp;DATE(LEFT($AV$3, 4), MONTH("1 " &amp; K$6 &amp; " " &amp; LEFT($AV$3, 4)) + 1, 0 ), 'Raw Data'!$AL:$AL,"&gt;" &amp;DATE(LEFT($AV$3, 4), MONTH("1 " &amp; K$6 &amp; " " &amp; LEFT($AV$3, 4)), 0 ), 'Raw Data'!$O:$O,""&amp;'Raw Data'!$B$1,'Raw Data'!$D:$D,"&lt;&gt;*ithdr*",'Raw Data'!$D:$D,"&lt;&gt;*ancel*",'Raw Data'!$P:$P,"--")
+
SUMIFS('Raw Data'!$Q:$Q, 'Raw Data'!$AL:$AL,"&lt;=" &amp;DATE(LEFT($AV$3, 4), MONTH("1 " &amp; K$6 &amp; " " &amp; LEFT($AV$3, 4)) + 1, 0 ), 'Raw Data'!$AL:$AL,"&gt;" &amp;DATE(LEFT($AV$3, 4), MONTH("1 " &amp; K$6 &amp; " " &amp; LEFT($AV$3, 4)), 0 ), 'Raw Data'!$P:$P,""&amp;'Raw Data'!$B$1,'Raw Data'!$D:$D,"&lt;&gt;*ithdr*",'Raw Data'!$D:$D,"&lt;&gt;*ancel*")</f>
        <v>0</v>
      </c>
      <c r="L27" s="40"/>
      <c r="M27" s="40"/>
      <c r="N27" s="52"/>
      <c r="O27" s="117">
        <f>SUMIFS('Raw Data'!$Q:$Q, 'Raw Data'!$AL:$AL,"&lt;=" &amp;DATE(LEFT($AV$3, 4), MONTH("1 " &amp; O$6 &amp; " " &amp; LEFT($AV$3, 4)) + 1, 0 ), 'Raw Data'!$AL:$AL,"&gt;" &amp;DATE(LEFT($AV$3, 4), MONTH("1 " &amp; O$6 &amp; " " &amp; LEFT($AV$3, 4)), 0 ), 'Raw Data'!$O:$O,""&amp;'Raw Data'!$B$1,'Raw Data'!$D:$D,"&lt;&gt;*ithdr*",'Raw Data'!$D:$D,"&lt;&gt;*ancel*",'Raw Data'!$P:$P,"--")
+
SUMIFS('Raw Data'!$Q:$Q, 'Raw Data'!$AL:$AL,"&lt;=" &amp;DATE(LEFT($AV$3, 4), MONTH("1 " &amp; O$6 &amp; " " &amp; LEFT($AV$3, 4)) + 1, 0 ), 'Raw Data'!$AL:$AL,"&gt;" &amp;DATE(LEFT($AV$3, 4), MONTH("1 " &amp; O$6 &amp; " " &amp; LEFT($AV$3, 4)), 0 ), 'Raw Data'!$P:$P,""&amp;'Raw Data'!$B$1,'Raw Data'!$D:$D,"&lt;&gt;*ithdr*",'Raw Data'!$D:$D,"&lt;&gt;*ancel*")</f>
        <v>0</v>
      </c>
      <c r="P27" s="40"/>
      <c r="Q27" s="40"/>
      <c r="R27" s="52"/>
      <c r="S27" s="117">
        <f>SUMIFS('Raw Data'!$Q:$Q, 'Raw Data'!$AL:$AL,"&lt;=" &amp;DATE(LEFT($AV$3, 4), MONTH("1 " &amp; S$6 &amp; " " &amp; LEFT($AV$3, 4)) + 1, 0 ), 'Raw Data'!$AL:$AL,"&gt;" &amp;DATE(LEFT($AV$3, 4), MONTH("1 " &amp; S$6 &amp; " " &amp; LEFT($AV$3, 4)), 0 ), 'Raw Data'!$O:$O,""&amp;'Raw Data'!$B$1,'Raw Data'!$D:$D,"&lt;&gt;*ithdr*",'Raw Data'!$D:$D,"&lt;&gt;*ancel*",'Raw Data'!$P:$P,"--")
+
SUMIFS('Raw Data'!$Q:$Q, 'Raw Data'!$AL:$AL,"&lt;=" &amp;DATE(LEFT($AV$3, 4), MONTH("1 " &amp; S$6 &amp; " " &amp; LEFT($AV$3, 4)) + 1, 0 ), 'Raw Data'!$AL:$AL,"&gt;" &amp;DATE(LEFT($AV$3, 4), MONTH("1 " &amp; S$6 &amp; " " &amp; LEFT($AV$3, 4)), 0 ), 'Raw Data'!$P:$P,""&amp;'Raw Data'!$B$1,'Raw Data'!$D:$D,"&lt;&gt;*ithdr*",'Raw Data'!$D:$D,"&lt;&gt;*ancel*")</f>
        <v>0</v>
      </c>
      <c r="T27" s="40"/>
      <c r="U27" s="40"/>
      <c r="V27" s="52"/>
      <c r="W27" s="117">
        <f>SUMIFS('Raw Data'!$Q:$Q, 'Raw Data'!$AL:$AL,"&lt;=" &amp;DATE(LEFT($AV$3, 4), MONTH("1 " &amp; W$6 &amp; " " &amp; LEFT($AV$3, 4)) + 1, 0 ), 'Raw Data'!$AL:$AL,"&gt;" &amp;DATE(LEFT($AV$3, 4), MONTH("1 " &amp; W$6 &amp; " " &amp; LEFT($AV$3, 4)), 0 ), 'Raw Data'!$O:$O,""&amp;'Raw Data'!$B$1,'Raw Data'!$D:$D,"&lt;&gt;*ithdr*",'Raw Data'!$D:$D,"&lt;&gt;*ancel*",'Raw Data'!$P:$P,"--")
+
SUMIFS('Raw Data'!$Q:$Q, 'Raw Data'!$AL:$AL,"&lt;=" &amp;DATE(LEFT($AV$3, 4), MONTH("1 " &amp; W$6 &amp; " " &amp; LEFT($AV$3, 4)) + 1, 0 ), 'Raw Data'!$AL:$AL,"&gt;" &amp;DATE(LEFT($AV$3, 4), MONTH("1 " &amp; W$6 &amp; " " &amp; LEFT($AV$3, 4)), 0 ), 'Raw Data'!$P:$P,""&amp;'Raw Data'!$B$1,'Raw Data'!$D:$D,"&lt;&gt;*ithdr*",'Raw Data'!$D:$D,"&lt;&gt;*ancel*")</f>
        <v>0</v>
      </c>
      <c r="X27" s="40"/>
      <c r="Y27" s="40"/>
      <c r="Z27" s="52"/>
      <c r="AA27" s="117">
        <f>SUMIFS('Raw Data'!$Q:$Q, 'Raw Data'!$AL:$AL,"&lt;=" &amp;DATE(LEFT($AV$3, 4), MONTH("1 " &amp; AA$6 &amp; " " &amp; LEFT($AV$3, 4)) + 1, 0 ), 'Raw Data'!$AL:$AL,"&gt;" &amp;DATE(LEFT($AV$3, 4), MONTH("1 " &amp; AA$6 &amp; " " &amp; LEFT($AV$3, 4)), 0 ), 'Raw Data'!$O:$O,""&amp;'Raw Data'!$B$1,'Raw Data'!$D:$D,"&lt;&gt;*ithdr*",'Raw Data'!$D:$D,"&lt;&gt;*ancel*",'Raw Data'!$P:$P,"--")
+
SUMIFS('Raw Data'!$Q:$Q, 'Raw Data'!$AL:$AL,"&lt;=" &amp;DATE(LEFT($AV$3, 4), MONTH("1 " &amp; AA$6 &amp; " " &amp; LEFT($AV$3, 4)) + 1, 0 ), 'Raw Data'!$AL:$AL,"&gt;" &amp;DATE(LEFT($AV$3, 4), MONTH("1 " &amp; AA$6 &amp; " " &amp; LEFT($AV$3, 4)), 0 ), 'Raw Data'!$P:$P,""&amp;'Raw Data'!$B$1,'Raw Data'!$D:$D,"&lt;&gt;*ithdr*",'Raw Data'!$D:$D,"&lt;&gt;*ancel*")</f>
        <v>0</v>
      </c>
      <c r="AB27" s="40"/>
      <c r="AC27" s="40"/>
      <c r="AD27" s="52"/>
      <c r="AE27" s="117">
        <f>SUMIFS('Raw Data'!$Q:$Q, 'Raw Data'!$AL:$AL,"&lt;=" &amp;DATE(LEFT($AV$3, 4), MONTH("1 " &amp; AE$6 &amp; " " &amp; LEFT($AV$3, 4)) + 1, 0 ), 'Raw Data'!$AL:$AL,"&gt;" &amp;DATE(LEFT($AV$3, 4), MONTH("1 " &amp; AE$6 &amp; " " &amp; LEFT($AV$3, 4)), 0 ), 'Raw Data'!$O:$O,""&amp;'Raw Data'!$B$1,'Raw Data'!$D:$D,"&lt;&gt;*ithdr*",'Raw Data'!$D:$D,"&lt;&gt;*ancel*",'Raw Data'!$P:$P,"--")
+
SUMIFS('Raw Data'!$Q:$Q, 'Raw Data'!$AL:$AL,"&lt;=" &amp;DATE(LEFT($AV$3, 4), MONTH("1 " &amp; AE$6 &amp; " " &amp; LEFT($AV$3, 4)) + 1, 0 ), 'Raw Data'!$AL:$AL,"&gt;" &amp;DATE(LEFT($AV$3, 4), MONTH("1 " &amp; AE$6 &amp; " " &amp; LEFT($AV$3, 4)), 0 ), 'Raw Data'!$P:$P,""&amp;'Raw Data'!$B$1,'Raw Data'!$D:$D,"&lt;&gt;*ithdr*",'Raw Data'!$D:$D,"&lt;&gt;*ancel*")</f>
        <v>0</v>
      </c>
      <c r="AF27" s="40"/>
      <c r="AG27" s="40"/>
      <c r="AH27" s="52"/>
      <c r="AI27" s="117">
        <f>SUMIFS('Raw Data'!$Q:$Q, 'Raw Data'!$AL:$AL,"&lt;=" &amp;DATE(LEFT($AV$3, 4), MONTH("1 " &amp; AI$6 &amp; " " &amp; LEFT($AV$3, 4)) + 1, 0 ), 'Raw Data'!$AL:$AL,"&gt;" &amp;DATE(LEFT($AV$3, 4), MONTH("1 " &amp; AI$6 &amp; " " &amp; LEFT($AV$3, 4)), 0 ), 'Raw Data'!$O:$O,""&amp;'Raw Data'!$B$1,'Raw Data'!$D:$D,"&lt;&gt;*ithdr*",'Raw Data'!$D:$D,"&lt;&gt;*ancel*",'Raw Data'!$P:$P,"--")
+
SUMIFS('Raw Data'!$Q:$Q, 'Raw Data'!$AL:$AL,"&lt;=" &amp;DATE(LEFT($AV$3, 4), MONTH("1 " &amp; AI$6 &amp; " " &amp; LEFT($AV$3, 4)) + 1, 0 ), 'Raw Data'!$AL:$AL,"&gt;" &amp;DATE(LEFT($AV$3, 4), MONTH("1 " &amp; AI$6 &amp; " " &amp; LEFT($AV$3, 4)), 0 ), 'Raw Data'!$P:$P,""&amp;'Raw Data'!$B$1,'Raw Data'!$D:$D,"&lt;&gt;*ithdr*",'Raw Data'!$D:$D,"&lt;&gt;*ancel*")</f>
        <v>0</v>
      </c>
      <c r="AJ27" s="40"/>
      <c r="AK27" s="40"/>
      <c r="AL27" s="52"/>
      <c r="AM27" s="117">
        <f>SUMIFS('Raw Data'!$Q:$Q, 'Raw Data'!$AL:$AL,"&lt;=" &amp;DATE(LEFT($AV$3, 4), MONTH("1 " &amp; AM$6 &amp; " " &amp; LEFT($AV$3, 4)) + 1, 0 ), 'Raw Data'!$AL:$AL,"&gt;" &amp;DATE(LEFT($AV$3, 4), MONTH("1 " &amp; AM$6 &amp; " " &amp; LEFT($AV$3, 4)), 0 ), 'Raw Data'!$O:$O,""&amp;'Raw Data'!$B$1,'Raw Data'!$D:$D,"&lt;&gt;*ithdr*",'Raw Data'!$D:$D,"&lt;&gt;*ancel*",'Raw Data'!$P:$P,"--")
+
SUMIFS('Raw Data'!$Q:$Q, 'Raw Data'!$AL:$AL,"&lt;=" &amp;DATE(LEFT($AV$3, 4), MONTH("1 " &amp; AM$6 &amp; " " &amp; LEFT($AV$3, 4)) + 1, 0 ), 'Raw Data'!$AL:$AL,"&gt;" &amp;DATE(LEFT($AV$3, 4), MONTH("1 " &amp; AM$6 &amp; " " &amp; LEFT($AV$3, 4)), 0 ), 'Raw Data'!$P:$P,""&amp;'Raw Data'!$B$1,'Raw Data'!$D:$D,"&lt;&gt;*ithdr*",'Raw Data'!$D:$D,"&lt;&gt;*ancel*")</f>
        <v>0</v>
      </c>
      <c r="AN27" s="40"/>
      <c r="AO27" s="40"/>
      <c r="AP27" s="52"/>
      <c r="AQ27" s="117">
        <f>SUMIFS('Raw Data'!$Q:$Q, 'Raw Data'!$AL:$AL,"&lt;=" &amp;DATE(LEFT($AV$3, 4), MONTH("1 " &amp; AQ$6 &amp; " " &amp; LEFT($AV$3, 4)) + 1, 0 ), 'Raw Data'!$AL:$AL,"&gt;" &amp;DATE(LEFT($AV$3, 4), MONTH("1 " &amp; AQ$6 &amp; " " &amp; LEFT($AV$3, 4)), 0 ), 'Raw Data'!$O:$O,""&amp;'Raw Data'!$B$1,'Raw Data'!$D:$D,"&lt;&gt;*ithdr*",'Raw Data'!$D:$D,"&lt;&gt;*ancel*",'Raw Data'!$P:$P,"--")
+
SUMIFS('Raw Data'!$Q:$Q, 'Raw Data'!$AL:$AL,"&lt;=" &amp;DATE(LEFT($AV$3, 4), MONTH("1 " &amp; AQ$6 &amp; " " &amp; LEFT($AV$3, 4)) + 1, 0 ), 'Raw Data'!$AL:$AL,"&gt;" &amp;DATE(LEFT($AV$3, 4), MONTH("1 " &amp; AQ$6 &amp; " " &amp; LEFT($AV$3, 4)), 0 ), 'Raw Data'!$P:$P,""&amp;'Raw Data'!$B$1,'Raw Data'!$D:$D,"&lt;&gt;*ithdr*",'Raw Data'!$D:$D,"&lt;&gt;*ancel*")</f>
        <v>0</v>
      </c>
      <c r="AR27" s="40"/>
      <c r="AS27" s="40"/>
      <c r="AT27" s="52"/>
      <c r="AU27" s="117">
        <f>SUMIFS('Raw Data'!$Q:$Q, 'Raw Data'!$AL:$AL,"&lt;=" &amp;DATE(MID($AV$3, 15, 4), MONTH("1 " &amp; AU$6 &amp; " " &amp; MID($AV$3, 15, 4)) + 1, 0 ), 'Raw Data'!$AL:$AL,"&gt;" &amp;DATE(MID($AV$3, 15, 4), MONTH("1 " &amp; AU$6 &amp; " " &amp; MID($AV$3, 15, 4)), 0 ), 'Raw Data'!$O:$O,""&amp;'Raw Data'!$B$1,'Raw Data'!$D:$D,"&lt;&gt;*ithdr*",'Raw Data'!$D:$D,"&lt;&gt;*ancel*",'Raw Data'!$P:$P,"--")
+
SUMIFS('Raw Data'!$Q:$Q, 'Raw Data'!$AL:$AL,"&lt;=" &amp;DATE(MID($AV$3, 15, 4), MONTH("1 " &amp; AU$6 &amp; " " &amp; MID($AV$3, 15, 4)) + 1, 0 ), 'Raw Data'!$AL:$AL,"&gt;" &amp;DATE(MID($AV$3, 15, 4), MONTH("1 " &amp; AU$6 &amp; " " &amp; MID($AV$3, 15, 4)), 0 ), 'Raw Data'!$P:$P,""&amp;'Raw Data'!$B$1,'Raw Data'!$D:$D,"&lt;&gt;*ithdr*",'Raw Data'!$D:$D,"&lt;&gt;*ancel*")</f>
        <v>0</v>
      </c>
      <c r="AV27" s="40"/>
      <c r="AW27" s="40"/>
      <c r="AX27" s="52"/>
      <c r="AY27" s="117">
        <f>SUMIFS('Raw Data'!$Q:$Q, 'Raw Data'!$AL:$AL,"&lt;=" &amp;DATE(MID($AV$3, 15, 4), MONTH("1 " &amp; AY$6 &amp; " " &amp; MID($AV$3, 15, 4)) + 1, 0 ), 'Raw Data'!$AL:$AL,"&gt;" &amp;DATE(MID($AV$3, 15, 4), MONTH("1 " &amp; AY$6 &amp; " " &amp; MID($AV$3, 15, 4)), 0 ), 'Raw Data'!$O:$O,""&amp;'Raw Data'!$B$1,'Raw Data'!$D:$D,"&lt;&gt;*ithdr*",'Raw Data'!$D:$D,"&lt;&gt;*ancel*",'Raw Data'!$P:$P,"--")
+
SUMIFS('Raw Data'!$Q:$Q, 'Raw Data'!$AL:$AL,"&lt;=" &amp;DATE(MID($AV$3, 15, 4), MONTH("1 " &amp; AY$6 &amp; " " &amp; MID($AV$3, 15, 4)) + 1, 0 ), 'Raw Data'!$AL:$AL,"&gt;" &amp;DATE(MID($AV$3, 15, 4), MONTH("1 " &amp; AY$6 &amp; " " &amp; MID($AV$3, 15, 4)), 0 ), 'Raw Data'!$P:$P,""&amp;'Raw Data'!$B$1,'Raw Data'!$D:$D,"&lt;&gt;*ithdr*",'Raw Data'!$D:$D,"&lt;&gt;*ancel*")</f>
        <v>0</v>
      </c>
      <c r="AZ27" s="40"/>
      <c r="BA27" s="40"/>
      <c r="BB27" s="52"/>
      <c r="BC27" s="117">
        <f>SUMIFS('Raw Data'!$Q:$Q, 'Raw Data'!$AL:$AL,"&lt;=" &amp;DATE(MID($AV$3, 15, 4), MONTH("1 " &amp; BC$6 &amp; " " &amp; MID($AV$3, 15, 4)) + 1, 0 ), 'Raw Data'!$AL:$AL,"&gt;" &amp;DATE(MID($AV$3, 15, 4), MONTH("1 " &amp; BC$6 &amp; " " &amp; MID($AV$3, 15, 4)), 0 ), 'Raw Data'!$O:$O,""&amp;'Raw Data'!$B$1,'Raw Data'!$D:$D,"&lt;&gt;*ithdr*",'Raw Data'!$D:$D,"&lt;&gt;*ancel*",'Raw Data'!$P:$P,"--")
+
SUMIFS('Raw Data'!$Q:$Q, 'Raw Data'!$AL:$AL,"&lt;=" &amp;DATE(MID($AV$3, 15, 4), MONTH("1 " &amp; BC$6 &amp; " " &amp; MID($AV$3, 15, 4)) + 1, 0 ), 'Raw Data'!$AL:$AL,"&gt;" &amp;DATE(MID($AV$3, 15, 4), MONTH("1 " &amp; BC$6 &amp; " " &amp; MID($AV$3, 15, 4)), 0 ), 'Raw Data'!$P:$P,""&amp;'Raw Data'!$B$1,'Raw Data'!$D:$D,"&lt;&gt;*ithdr*",'Raw Data'!$D:$D,"&lt;&gt;*ancel*")</f>
        <v>0</v>
      </c>
      <c r="BD27" s="40"/>
      <c r="BE27" s="40"/>
      <c r="BF27" s="45"/>
    </row>
    <row r="28" ht="12.75" customHeight="1">
      <c r="A28" s="47" t="s">
        <v>241</v>
      </c>
      <c r="B28" s="40"/>
      <c r="C28" s="40"/>
      <c r="D28" s="40"/>
      <c r="E28" s="40"/>
      <c r="F28" s="40"/>
      <c r="G28" s="40"/>
      <c r="H28" s="40"/>
      <c r="I28" s="40"/>
      <c r="J28" s="52"/>
      <c r="K28" s="117">
        <f>SUMIFS('Raw Data'!$Q:$Q, 'Raw Data'!$AN:$AN,"&lt;=" &amp;DATE(LEFT($AV$3, 4), MONTH("1 " &amp; K$6 &amp; " " &amp; LEFT($AV$3, 4)) + 1, 0 ), 'Raw Data'!$AN:$AN,"&gt;" &amp;DATE(LEFT($AV$3, 4), MONTH("1 " &amp; K$6 &amp; " " &amp; LEFT($AV$3, 4)), 0 ), 'Raw Data'!$O:$O,""&amp;'Raw Data'!$B$1,'Raw Data'!$D:$D,"&lt;&gt;*ithdr*",'Raw Data'!$D:$D,"&lt;&gt;*ancel*",'Raw Data'!$P:$P,"--")
+
SUMIFS('Raw Data'!$Q:$Q, 'Raw Data'!$AN:$AN,"&lt;=" &amp;DATE(LEFT($AV$3, 4), MONTH("1 " &amp; K$6 &amp; " " &amp; LEFT($AV$3, 4)) + 1, 0 ), 'Raw Data'!$AN:$AN,"&gt;" &amp;DATE(LEFT($AV$3, 4), MONTH("1 " &amp; K$6 &amp; " " &amp; LEFT($AV$3, 4)), 0 ), 'Raw Data'!$P:$P,""&amp;'Raw Data'!$B$1,'Raw Data'!$D:$D,"&lt;&gt;*ithdr*",'Raw Data'!$D:$D,"&lt;&gt;*ancel*")</f>
        <v>0</v>
      </c>
      <c r="L28" s="40"/>
      <c r="M28" s="40"/>
      <c r="N28" s="52"/>
      <c r="O28" s="117">
        <f>SUMIFS('Raw Data'!$Q:$Q, 'Raw Data'!$AN:$AN,"&lt;=" &amp;DATE(LEFT($AV$3, 4), MONTH("1 " &amp; O$6 &amp; " " &amp; LEFT($AV$3, 4)) + 1, 0 ), 'Raw Data'!$AN:$AN,"&gt;" &amp;DATE(LEFT($AV$3, 4), MONTH("1 " &amp; O$6 &amp; " " &amp; LEFT($AV$3, 4)), 0 ), 'Raw Data'!$O:$O,""&amp;'Raw Data'!$B$1,'Raw Data'!$D:$D,"&lt;&gt;*ithdr*",'Raw Data'!$D:$D,"&lt;&gt;*ancel*",'Raw Data'!$P:$P,"--")
+
SUMIFS('Raw Data'!$Q:$Q, 'Raw Data'!$AN:$AN,"&lt;=" &amp;DATE(LEFT($AV$3, 4), MONTH("1 " &amp; O$6 &amp; " " &amp; LEFT($AV$3, 4)) + 1, 0 ), 'Raw Data'!$AN:$AN,"&gt;" &amp;DATE(LEFT($AV$3, 4), MONTH("1 " &amp; O$6 &amp; " " &amp; LEFT($AV$3, 4)), 0 ), 'Raw Data'!$P:$P,""&amp;'Raw Data'!$B$1,'Raw Data'!$D:$D,"&lt;&gt;*ithdr*",'Raw Data'!$D:$D,"&lt;&gt;*ancel*")</f>
        <v>0</v>
      </c>
      <c r="P28" s="40"/>
      <c r="Q28" s="40"/>
      <c r="R28" s="52"/>
      <c r="S28" s="117">
        <f>SUMIFS('Raw Data'!$Q:$Q, 'Raw Data'!$AN:$AN,"&lt;=" &amp;DATE(LEFT($AV$3, 4), MONTH("1 " &amp; S$6 &amp; " " &amp; LEFT($AV$3, 4)) + 1, 0 ), 'Raw Data'!$AN:$AN,"&gt;" &amp;DATE(LEFT($AV$3, 4), MONTH("1 " &amp; S$6 &amp; " " &amp; LEFT($AV$3, 4)), 0 ), 'Raw Data'!$O:$O,""&amp;'Raw Data'!$B$1,'Raw Data'!$D:$D,"&lt;&gt;*ithdr*",'Raw Data'!$D:$D,"&lt;&gt;*ancel*",'Raw Data'!$P:$P,"--")
+
SUMIFS('Raw Data'!$Q:$Q, 'Raw Data'!$AN:$AN,"&lt;=" &amp;DATE(LEFT($AV$3, 4), MONTH("1 " &amp; S$6 &amp; " " &amp; LEFT($AV$3, 4)) + 1, 0 ), 'Raw Data'!$AN:$AN,"&gt;" &amp;DATE(LEFT($AV$3, 4), MONTH("1 " &amp; S$6 &amp; " " &amp; LEFT($AV$3, 4)), 0 ), 'Raw Data'!$P:$P,""&amp;'Raw Data'!$B$1,'Raw Data'!$D:$D,"&lt;&gt;*ithdr*",'Raw Data'!$D:$D,"&lt;&gt;*ancel*")</f>
        <v>0</v>
      </c>
      <c r="T28" s="40"/>
      <c r="U28" s="40"/>
      <c r="V28" s="52"/>
      <c r="W28" s="117">
        <f>SUMIFS('Raw Data'!$Q:$Q, 'Raw Data'!$AN:$AN,"&lt;=" &amp;DATE(LEFT($AV$3, 4), MONTH("1 " &amp; W$6 &amp; " " &amp; LEFT($AV$3, 4)) + 1, 0 ), 'Raw Data'!$AN:$AN,"&gt;" &amp;DATE(LEFT($AV$3, 4), MONTH("1 " &amp; W$6 &amp; " " &amp; LEFT($AV$3, 4)), 0 ), 'Raw Data'!$O:$O,""&amp;'Raw Data'!$B$1,'Raw Data'!$D:$D,"&lt;&gt;*ithdr*",'Raw Data'!$D:$D,"&lt;&gt;*ancel*",'Raw Data'!$P:$P,"--")
+
SUMIFS('Raw Data'!$Q:$Q, 'Raw Data'!$AN:$AN,"&lt;=" &amp;DATE(LEFT($AV$3, 4), MONTH("1 " &amp; W$6 &amp; " " &amp; LEFT($AV$3, 4)) + 1, 0 ), 'Raw Data'!$AN:$AN,"&gt;" &amp;DATE(LEFT($AV$3, 4), MONTH("1 " &amp; W$6 &amp; " " &amp; LEFT($AV$3, 4)), 0 ), 'Raw Data'!$P:$P,""&amp;'Raw Data'!$B$1,'Raw Data'!$D:$D,"&lt;&gt;*ithdr*",'Raw Data'!$D:$D,"&lt;&gt;*ancel*")</f>
        <v>0</v>
      </c>
      <c r="X28" s="40"/>
      <c r="Y28" s="40"/>
      <c r="Z28" s="52"/>
      <c r="AA28" s="117">
        <f>SUMIFS('Raw Data'!$Q:$Q, 'Raw Data'!$AN:$AN,"&lt;=" &amp;DATE(LEFT($AV$3, 4), MONTH("1 " &amp; AA$6 &amp; " " &amp; LEFT($AV$3, 4)) + 1, 0 ), 'Raw Data'!$AN:$AN,"&gt;" &amp;DATE(LEFT($AV$3, 4), MONTH("1 " &amp; AA$6 &amp; " " &amp; LEFT($AV$3, 4)), 0 ), 'Raw Data'!$O:$O,""&amp;'Raw Data'!$B$1,'Raw Data'!$D:$D,"&lt;&gt;*ithdr*",'Raw Data'!$D:$D,"&lt;&gt;*ancel*",'Raw Data'!$P:$P,"--")
+
SUMIFS('Raw Data'!$Q:$Q, 'Raw Data'!$AN:$AN,"&lt;=" &amp;DATE(LEFT($AV$3, 4), MONTH("1 " &amp; AA$6 &amp; " " &amp; LEFT($AV$3, 4)) + 1, 0 ), 'Raw Data'!$AN:$AN,"&gt;" &amp;DATE(LEFT($AV$3, 4), MONTH("1 " &amp; AA$6 &amp; " " &amp; LEFT($AV$3, 4)), 0 ), 'Raw Data'!$P:$P,""&amp;'Raw Data'!$B$1,'Raw Data'!$D:$D,"&lt;&gt;*ithdr*",'Raw Data'!$D:$D,"&lt;&gt;*ancel*")</f>
        <v>0</v>
      </c>
      <c r="AB28" s="40"/>
      <c r="AC28" s="40"/>
      <c r="AD28" s="52"/>
      <c r="AE28" s="117">
        <f>SUMIFS('Raw Data'!$Q:$Q, 'Raw Data'!$AN:$AN,"&lt;=" &amp;DATE(LEFT($AV$3, 4), MONTH("1 " &amp; AE$6 &amp; " " &amp; LEFT($AV$3, 4)) + 1, 0 ), 'Raw Data'!$AN:$AN,"&gt;" &amp;DATE(LEFT($AV$3, 4), MONTH("1 " &amp; AE$6 &amp; " " &amp; LEFT($AV$3, 4)), 0 ), 'Raw Data'!$O:$O,""&amp;'Raw Data'!$B$1,'Raw Data'!$D:$D,"&lt;&gt;*ithdr*",'Raw Data'!$D:$D,"&lt;&gt;*ancel*",'Raw Data'!$P:$P,"--")
+
SUMIFS('Raw Data'!$Q:$Q, 'Raw Data'!$AN:$AN,"&lt;=" &amp;DATE(LEFT($AV$3, 4), MONTH("1 " &amp; AE$6 &amp; " " &amp; LEFT($AV$3, 4)) + 1, 0 ), 'Raw Data'!$AN:$AN,"&gt;" &amp;DATE(LEFT($AV$3, 4), MONTH("1 " &amp; AE$6 &amp; " " &amp; LEFT($AV$3, 4)), 0 ), 'Raw Data'!$P:$P,""&amp;'Raw Data'!$B$1,'Raw Data'!$D:$D,"&lt;&gt;*ithdr*",'Raw Data'!$D:$D,"&lt;&gt;*ancel*")</f>
        <v>0</v>
      </c>
      <c r="AF28" s="40"/>
      <c r="AG28" s="40"/>
      <c r="AH28" s="52"/>
      <c r="AI28" s="117">
        <f>SUMIFS('Raw Data'!$Q:$Q, 'Raw Data'!$AN:$AN,"&lt;=" &amp;DATE(LEFT($AV$3, 4), MONTH("1 " &amp; AI$6 &amp; " " &amp; LEFT($AV$3, 4)) + 1, 0 ), 'Raw Data'!$AN:$AN,"&gt;" &amp;DATE(LEFT($AV$3, 4), MONTH("1 " &amp; AI$6 &amp; " " &amp; LEFT($AV$3, 4)), 0 ), 'Raw Data'!$O:$O,""&amp;'Raw Data'!$B$1,'Raw Data'!$D:$D,"&lt;&gt;*ithdr*",'Raw Data'!$D:$D,"&lt;&gt;*ancel*",'Raw Data'!$P:$P,"--")
+
SUMIFS('Raw Data'!$Q:$Q, 'Raw Data'!$AN:$AN,"&lt;=" &amp;DATE(LEFT($AV$3, 4), MONTH("1 " &amp; AI$6 &amp; " " &amp; LEFT($AV$3, 4)) + 1, 0 ), 'Raw Data'!$AN:$AN,"&gt;" &amp;DATE(LEFT($AV$3, 4), MONTH("1 " &amp; AI$6 &amp; " " &amp; LEFT($AV$3, 4)), 0 ), 'Raw Data'!$P:$P,""&amp;'Raw Data'!$B$1,'Raw Data'!$D:$D,"&lt;&gt;*ithdr*",'Raw Data'!$D:$D,"&lt;&gt;*ancel*")</f>
        <v>0</v>
      </c>
      <c r="AJ28" s="40"/>
      <c r="AK28" s="40"/>
      <c r="AL28" s="52"/>
      <c r="AM28" s="117">
        <f>SUMIFS('Raw Data'!$Q:$Q, 'Raw Data'!$AN:$AN,"&lt;=" &amp;DATE(LEFT($AV$3, 4), MONTH("1 " &amp; AM$6 &amp; " " &amp; LEFT($AV$3, 4)) + 1, 0 ), 'Raw Data'!$AN:$AN,"&gt;" &amp;DATE(LEFT($AV$3, 4), MONTH("1 " &amp; AM$6 &amp; " " &amp; LEFT($AV$3, 4)), 0 ), 'Raw Data'!$O:$O,""&amp;'Raw Data'!$B$1,'Raw Data'!$D:$D,"&lt;&gt;*ithdr*",'Raw Data'!$D:$D,"&lt;&gt;*ancel*",'Raw Data'!$P:$P,"--")
+
SUMIFS('Raw Data'!$Q:$Q, 'Raw Data'!$AN:$AN,"&lt;=" &amp;DATE(LEFT($AV$3, 4), MONTH("1 " &amp; AM$6 &amp; " " &amp; LEFT($AV$3, 4)) + 1, 0 ), 'Raw Data'!$AN:$AN,"&gt;" &amp;DATE(LEFT($AV$3, 4), MONTH("1 " &amp; AM$6 &amp; " " &amp; LEFT($AV$3, 4)), 0 ), 'Raw Data'!$P:$P,""&amp;'Raw Data'!$B$1,'Raw Data'!$D:$D,"&lt;&gt;*ithdr*",'Raw Data'!$D:$D,"&lt;&gt;*ancel*")</f>
        <v>0</v>
      </c>
      <c r="AN28" s="40"/>
      <c r="AO28" s="40"/>
      <c r="AP28" s="52"/>
      <c r="AQ28" s="117">
        <f>SUMIFS('Raw Data'!$Q:$Q, 'Raw Data'!$AN:$AN,"&lt;=" &amp;DATE(LEFT($AV$3, 4), MONTH("1 " &amp; AQ$6 &amp; " " &amp; LEFT($AV$3, 4)) + 1, 0 ), 'Raw Data'!$AN:$AN,"&gt;" &amp;DATE(LEFT($AV$3, 4), MONTH("1 " &amp; AQ$6 &amp; " " &amp; LEFT($AV$3, 4)), 0 ), 'Raw Data'!$O:$O,""&amp;'Raw Data'!$B$1,'Raw Data'!$D:$D,"&lt;&gt;*ithdr*",'Raw Data'!$D:$D,"&lt;&gt;*ancel*",'Raw Data'!$P:$P,"--")
+
SUMIFS('Raw Data'!$Q:$Q, 'Raw Data'!$AN:$AN,"&lt;=" &amp;DATE(LEFT($AV$3, 4), MONTH("1 " &amp; AQ$6 &amp; " " &amp; LEFT($AV$3, 4)) + 1, 0 ), 'Raw Data'!$AN:$AN,"&gt;" &amp;DATE(LEFT($AV$3, 4), MONTH("1 " &amp; AQ$6 &amp; " " &amp; LEFT($AV$3, 4)), 0 ), 'Raw Data'!$P:$P,""&amp;'Raw Data'!$B$1,'Raw Data'!$D:$D,"&lt;&gt;*ithdr*",'Raw Data'!$D:$D,"&lt;&gt;*ancel*")</f>
        <v>0</v>
      </c>
      <c r="AR28" s="40"/>
      <c r="AS28" s="40"/>
      <c r="AT28" s="52"/>
      <c r="AU28" s="117">
        <f>SUMIFS('Raw Data'!$Q:$Q, 'Raw Data'!$AN:$AN,"&lt;=" &amp;DATE(MID($AV$3, 15, 4), MONTH("1 " &amp; AU$6 &amp; " " &amp; MID($AV$3, 15, 4)) + 1, 0 ), 'Raw Data'!$AN:$AN,"&gt;" &amp;DATE(MID($AV$3, 15, 4), MONTH("1 " &amp; AU$6 &amp; " " &amp; MID($AV$3, 15, 4)), 0 ), 'Raw Data'!$O:$O,""&amp;'Raw Data'!$B$1,'Raw Data'!$D:$D,"&lt;&gt;*ithdr*",'Raw Data'!$D:$D,"&lt;&gt;*ancel*",'Raw Data'!$P:$P,"--")
+
SUMIFS('Raw Data'!$Q:$Q, 'Raw Data'!$AN:$AN,"&lt;=" &amp;DATE(MID($AV$3, 15, 4), MONTH("1 " &amp; AU$6 &amp; " " &amp; MID($AV$3, 15, 4)) + 1, 0 ), 'Raw Data'!$AN:$AN,"&gt;" &amp;DATE(MID($AV$3, 15, 4), MONTH("1 " &amp; AU$6 &amp; " " &amp; MID($AV$3, 15, 4)), 0 ), 'Raw Data'!$P:$P,""&amp;'Raw Data'!$B$1,'Raw Data'!$D:$D,"&lt;&gt;*ithdr*",'Raw Data'!$D:$D,"&lt;&gt;*ancel*")</f>
        <v>0</v>
      </c>
      <c r="AV28" s="40"/>
      <c r="AW28" s="40"/>
      <c r="AX28" s="52"/>
      <c r="AY28" s="117">
        <f>SUMIFS('Raw Data'!$Q:$Q, 'Raw Data'!$AN:$AN,"&lt;=" &amp;DATE(MID($AV$3, 15, 4), MONTH("1 " &amp; AY$6 &amp; " " &amp; MID($AV$3, 15, 4)) + 1, 0 ), 'Raw Data'!$AN:$AN,"&gt;" &amp;DATE(MID($AV$3, 15, 4), MONTH("1 " &amp; AY$6 &amp; " " &amp; MID($AV$3, 15, 4)), 0 ), 'Raw Data'!$O:$O,""&amp;'Raw Data'!$B$1,'Raw Data'!$D:$D,"&lt;&gt;*ithdr*",'Raw Data'!$D:$D,"&lt;&gt;*ancel*",'Raw Data'!$P:$P,"--")
+
SUMIFS('Raw Data'!$Q:$Q, 'Raw Data'!$AN:$AN,"&lt;=" &amp;DATE(MID($AV$3, 15, 4), MONTH("1 " &amp; AY$6 &amp; " " &amp; MID($AV$3, 15, 4)) + 1, 0 ), 'Raw Data'!$AN:$AN,"&gt;" &amp;DATE(MID($AV$3, 15, 4), MONTH("1 " &amp; AY$6 &amp; " " &amp; MID($AV$3, 15, 4)), 0 ), 'Raw Data'!$P:$P,""&amp;'Raw Data'!$B$1,'Raw Data'!$D:$D,"&lt;&gt;*ithdr*",'Raw Data'!$D:$D,"&lt;&gt;*ancel*")</f>
        <v>0</v>
      </c>
      <c r="AZ28" s="40"/>
      <c r="BA28" s="40"/>
      <c r="BB28" s="52"/>
      <c r="BC28" s="117">
        <f>SUMIFS('Raw Data'!$Q:$Q, 'Raw Data'!$AN:$AN,"&lt;=" &amp;DATE(MID($AV$3, 15, 4), MONTH("1 " &amp; BC$6 &amp; " " &amp; MID($AV$3, 15, 4)) + 1, 0 ), 'Raw Data'!$AN:$AN,"&gt;" &amp;DATE(MID($AV$3, 15, 4), MONTH("1 " &amp; BC$6 &amp; " " &amp; MID($AV$3, 15, 4)), 0 ), 'Raw Data'!$O:$O,""&amp;'Raw Data'!$B$1,'Raw Data'!$D:$D,"&lt;&gt;*ithdr*",'Raw Data'!$D:$D,"&lt;&gt;*ancel*",'Raw Data'!$P:$P,"--")
+
SUMIFS('Raw Data'!$Q:$Q, 'Raw Data'!$AN:$AN,"&lt;=" &amp;DATE(MID($AV$3, 15, 4), MONTH("1 " &amp; BC$6 &amp; " " &amp; MID($AV$3, 15, 4)) + 1, 0 ), 'Raw Data'!$AN:$AN,"&gt;" &amp;DATE(MID($AV$3, 15, 4), MONTH("1 " &amp; BC$6 &amp; " " &amp; MID($AV$3, 15, 4)), 0 ), 'Raw Data'!$P:$P,""&amp;'Raw Data'!$B$1,'Raw Data'!$D:$D,"&lt;&gt;*ithdr*",'Raw Data'!$D:$D,"&lt;&gt;*ancel*")</f>
        <v>0</v>
      </c>
      <c r="BD28" s="40"/>
      <c r="BE28" s="40"/>
      <c r="BF28" s="45"/>
    </row>
    <row r="29" ht="12.75" customHeight="1">
      <c r="A29" s="47" t="s">
        <v>243</v>
      </c>
      <c r="B29" s="40"/>
      <c r="C29" s="40"/>
      <c r="D29" s="40"/>
      <c r="E29" s="40"/>
      <c r="F29" s="40"/>
      <c r="G29" s="40"/>
      <c r="H29" s="40"/>
      <c r="I29" s="40"/>
      <c r="J29" s="52"/>
      <c r="K29" s="117">
        <f>SUMIFS('Raw Data'!$R:$R, 'Raw Data'!$AL:$AL,"&lt;=" &amp;DATE(LEFT($AV$3, 4), MONTH("1 " &amp; K$6 &amp; " " &amp; LEFT($AV$3, 4)) + 1, 0 ), 'Raw Data'!$AL:$AL,"&gt;" &amp;DATE(LEFT($AV$3, 4), MONTH("1 " &amp; K$6 &amp; " " &amp; LEFT($AV$3, 4)), 0 ), 'Raw Data'!$O:$O,""&amp;'Raw Data'!$B$1,'Raw Data'!$D:$D,"&lt;&gt;*ithdr*",'Raw Data'!$D:$D,"&lt;&gt;*ancel*",'Raw Data'!$P:$P,"--")
+
SUMIFS('Raw Data'!$R:$R, 'Raw Data'!$AL:$AL,"&lt;=" &amp;DATE(LEFT($AV$3, 4), MONTH("1 " &amp; K$6 &amp; " " &amp; LEFT($AV$3, 4)) + 1, 0 ), 'Raw Data'!$AL:$AL,"&gt;" &amp;DATE(LEFT($AV$3, 4), MONTH("1 " &amp; K$6 &amp; " " &amp; LEFT($AV$3, 4)), 0 ), 'Raw Data'!$P:$P,""&amp;'Raw Data'!$B$1,'Raw Data'!$D:$D,"&lt;&gt;*ithdr*",'Raw Data'!$D:$D,"&lt;&gt;*ancel*")</f>
        <v>0</v>
      </c>
      <c r="L29" s="40"/>
      <c r="M29" s="40"/>
      <c r="N29" s="52"/>
      <c r="O29" s="117">
        <f>SUMIFS('Raw Data'!$R:$R, 'Raw Data'!$AL:$AL,"&lt;=" &amp;DATE(LEFT($AV$3, 4), MONTH("1 " &amp; O$6 &amp; " " &amp; LEFT($AV$3, 4)) + 1, 0 ), 'Raw Data'!$AL:$AL,"&gt;" &amp;DATE(LEFT($AV$3, 4), MONTH("1 " &amp; O$6 &amp; " " &amp; LEFT($AV$3, 4)), 0 ), 'Raw Data'!$O:$O,""&amp;'Raw Data'!$B$1,'Raw Data'!$D:$D,"&lt;&gt;*ithdr*",'Raw Data'!$D:$D,"&lt;&gt;*ancel*",'Raw Data'!$P:$P,"--")
+
SUMIFS('Raw Data'!$R:$R, 'Raw Data'!$AL:$AL,"&lt;=" &amp;DATE(LEFT($AV$3, 4), MONTH("1 " &amp; O$6 &amp; " " &amp; LEFT($AV$3, 4)) + 1, 0 ), 'Raw Data'!$AL:$AL,"&gt;" &amp;DATE(LEFT($AV$3, 4), MONTH("1 " &amp; O$6 &amp; " " &amp; LEFT($AV$3, 4)), 0 ), 'Raw Data'!$P:$P,""&amp;'Raw Data'!$B$1,'Raw Data'!$D:$D,"&lt;&gt;*ithdr*",'Raw Data'!$D:$D,"&lt;&gt;*ancel*")</f>
        <v>0</v>
      </c>
      <c r="P29" s="40"/>
      <c r="Q29" s="40"/>
      <c r="R29" s="52"/>
      <c r="S29" s="117">
        <f>SUMIFS('Raw Data'!$R:$R, 'Raw Data'!$AL:$AL,"&lt;=" &amp;DATE(LEFT($AV$3, 4), MONTH("1 " &amp; S$6 &amp; " " &amp; LEFT($AV$3, 4)) + 1, 0 ), 'Raw Data'!$AL:$AL,"&gt;" &amp;DATE(LEFT($AV$3, 4), MONTH("1 " &amp; S$6 &amp; " " &amp; LEFT($AV$3, 4)), 0 ), 'Raw Data'!$O:$O,""&amp;'Raw Data'!$B$1,'Raw Data'!$D:$D,"&lt;&gt;*ithdr*",'Raw Data'!$D:$D,"&lt;&gt;*ancel*",'Raw Data'!$P:$P,"--")
+
SUMIFS('Raw Data'!$R:$R, 'Raw Data'!$AL:$AL,"&lt;=" &amp;DATE(LEFT($AV$3, 4), MONTH("1 " &amp; S$6 &amp; " " &amp; LEFT($AV$3, 4)) + 1, 0 ), 'Raw Data'!$AL:$AL,"&gt;" &amp;DATE(LEFT($AV$3, 4), MONTH("1 " &amp; S$6 &amp; " " &amp; LEFT($AV$3, 4)), 0 ), 'Raw Data'!$P:$P,""&amp;'Raw Data'!$B$1,'Raw Data'!$D:$D,"&lt;&gt;*ithdr*",'Raw Data'!$D:$D,"&lt;&gt;*ancel*")</f>
        <v>0</v>
      </c>
      <c r="T29" s="40"/>
      <c r="U29" s="40"/>
      <c r="V29" s="52"/>
      <c r="W29" s="117">
        <f>SUMIFS('Raw Data'!$R:$R, 'Raw Data'!$AL:$AL,"&lt;=" &amp;DATE(LEFT($AV$3, 4), MONTH("1 " &amp; W$6 &amp; " " &amp; LEFT($AV$3, 4)) + 1, 0 ), 'Raw Data'!$AL:$AL,"&gt;" &amp;DATE(LEFT($AV$3, 4), MONTH("1 " &amp; W$6 &amp; " " &amp; LEFT($AV$3, 4)), 0 ), 'Raw Data'!$O:$O,""&amp;'Raw Data'!$B$1,'Raw Data'!$D:$D,"&lt;&gt;*ithdr*",'Raw Data'!$D:$D,"&lt;&gt;*ancel*",'Raw Data'!$P:$P,"--")
+
SUMIFS('Raw Data'!$R:$R, 'Raw Data'!$AL:$AL,"&lt;=" &amp;DATE(LEFT($AV$3, 4), MONTH("1 " &amp; W$6 &amp; " " &amp; LEFT($AV$3, 4)) + 1, 0 ), 'Raw Data'!$AL:$AL,"&gt;" &amp;DATE(LEFT($AV$3, 4), MONTH("1 " &amp; W$6 &amp; " " &amp; LEFT($AV$3, 4)), 0 ), 'Raw Data'!$P:$P,""&amp;'Raw Data'!$B$1,'Raw Data'!$D:$D,"&lt;&gt;*ithdr*",'Raw Data'!$D:$D,"&lt;&gt;*ancel*")</f>
        <v>0</v>
      </c>
      <c r="X29" s="40"/>
      <c r="Y29" s="40"/>
      <c r="Z29" s="52"/>
      <c r="AA29" s="117">
        <f>SUMIFS('Raw Data'!$R:$R, 'Raw Data'!$AL:$AL,"&lt;=" &amp;DATE(LEFT($AV$3, 4), MONTH("1 " &amp; AA$6 &amp; " " &amp; LEFT($AV$3, 4)) + 1, 0 ), 'Raw Data'!$AL:$AL,"&gt;" &amp;DATE(LEFT($AV$3, 4), MONTH("1 " &amp; AA$6 &amp; " " &amp; LEFT($AV$3, 4)), 0 ), 'Raw Data'!$O:$O,""&amp;'Raw Data'!$B$1,'Raw Data'!$D:$D,"&lt;&gt;*ithdr*",'Raw Data'!$D:$D,"&lt;&gt;*ancel*",'Raw Data'!$P:$P,"--")
+
SUMIFS('Raw Data'!$R:$R, 'Raw Data'!$AL:$AL,"&lt;=" &amp;DATE(LEFT($AV$3, 4), MONTH("1 " &amp; AA$6 &amp; " " &amp; LEFT($AV$3, 4)) + 1, 0 ), 'Raw Data'!$AL:$AL,"&gt;" &amp;DATE(LEFT($AV$3, 4), MONTH("1 " &amp; AA$6 &amp; " " &amp; LEFT($AV$3, 4)), 0 ), 'Raw Data'!$P:$P,""&amp;'Raw Data'!$B$1,'Raw Data'!$D:$D,"&lt;&gt;*ithdr*",'Raw Data'!$D:$D,"&lt;&gt;*ancel*")</f>
        <v>0</v>
      </c>
      <c r="AB29" s="40"/>
      <c r="AC29" s="40"/>
      <c r="AD29" s="52"/>
      <c r="AE29" s="117">
        <f>SUMIFS('Raw Data'!$R:$R, 'Raw Data'!$AL:$AL,"&lt;=" &amp;DATE(LEFT($AV$3, 4), MONTH("1 " &amp; AE$6 &amp; " " &amp; LEFT($AV$3, 4)) + 1, 0 ), 'Raw Data'!$AL:$AL,"&gt;" &amp;DATE(LEFT($AV$3, 4), MONTH("1 " &amp; AE$6 &amp; " " &amp; LEFT($AV$3, 4)), 0 ), 'Raw Data'!$O:$O,""&amp;'Raw Data'!$B$1,'Raw Data'!$D:$D,"&lt;&gt;*ithdr*",'Raw Data'!$D:$D,"&lt;&gt;*ancel*",'Raw Data'!$P:$P,"--")
+
SUMIFS('Raw Data'!$R:$R, 'Raw Data'!$AL:$AL,"&lt;=" &amp;DATE(LEFT($AV$3, 4), MONTH("1 " &amp; AE$6 &amp; " " &amp; LEFT($AV$3, 4)) + 1, 0 ), 'Raw Data'!$AL:$AL,"&gt;" &amp;DATE(LEFT($AV$3, 4), MONTH("1 " &amp; AE$6 &amp; " " &amp; LEFT($AV$3, 4)), 0 ), 'Raw Data'!$P:$P,""&amp;'Raw Data'!$B$1,'Raw Data'!$D:$D,"&lt;&gt;*ithdr*",'Raw Data'!$D:$D,"&lt;&gt;*ancel*")</f>
        <v>0</v>
      </c>
      <c r="AF29" s="40"/>
      <c r="AG29" s="40"/>
      <c r="AH29" s="52"/>
      <c r="AI29" s="117">
        <f>SUMIFS('Raw Data'!$R:$R, 'Raw Data'!$AL:$AL,"&lt;=" &amp;DATE(LEFT($AV$3, 4), MONTH("1 " &amp; AI$6 &amp; " " &amp; LEFT($AV$3, 4)) + 1, 0 ), 'Raw Data'!$AL:$AL,"&gt;" &amp;DATE(LEFT($AV$3, 4), MONTH("1 " &amp; AI$6 &amp; " " &amp; LEFT($AV$3, 4)), 0 ), 'Raw Data'!$O:$O,""&amp;'Raw Data'!$B$1,'Raw Data'!$D:$D,"&lt;&gt;*ithdr*",'Raw Data'!$D:$D,"&lt;&gt;*ancel*",'Raw Data'!$P:$P,"--")
+
SUMIFS('Raw Data'!$R:$R, 'Raw Data'!$AL:$AL,"&lt;=" &amp;DATE(LEFT($AV$3, 4), MONTH("1 " &amp; AI$6 &amp; " " &amp; LEFT($AV$3, 4)) + 1, 0 ), 'Raw Data'!$AL:$AL,"&gt;" &amp;DATE(LEFT($AV$3, 4), MONTH("1 " &amp; AI$6 &amp; " " &amp; LEFT($AV$3, 4)), 0 ), 'Raw Data'!$P:$P,""&amp;'Raw Data'!$B$1,'Raw Data'!$D:$D,"&lt;&gt;*ithdr*",'Raw Data'!$D:$D,"&lt;&gt;*ancel*")</f>
        <v>0</v>
      </c>
      <c r="AJ29" s="40"/>
      <c r="AK29" s="40"/>
      <c r="AL29" s="52"/>
      <c r="AM29" s="117">
        <f>SUMIFS('Raw Data'!$R:$R, 'Raw Data'!$AL:$AL,"&lt;=" &amp;DATE(LEFT($AV$3, 4), MONTH("1 " &amp; AM$6 &amp; " " &amp; LEFT($AV$3, 4)) + 1, 0 ), 'Raw Data'!$AL:$AL,"&gt;" &amp;DATE(LEFT($AV$3, 4), MONTH("1 " &amp; AM$6 &amp; " " &amp; LEFT($AV$3, 4)), 0 ), 'Raw Data'!$O:$O,""&amp;'Raw Data'!$B$1,'Raw Data'!$D:$D,"&lt;&gt;*ithdr*",'Raw Data'!$D:$D,"&lt;&gt;*ancel*",'Raw Data'!$P:$P,"--")
+
SUMIFS('Raw Data'!$R:$R, 'Raw Data'!$AL:$AL,"&lt;=" &amp;DATE(LEFT($AV$3, 4), MONTH("1 " &amp; AM$6 &amp; " " &amp; LEFT($AV$3, 4)) + 1, 0 ), 'Raw Data'!$AL:$AL,"&gt;" &amp;DATE(LEFT($AV$3, 4), MONTH("1 " &amp; AM$6 &amp; " " &amp; LEFT($AV$3, 4)), 0 ), 'Raw Data'!$P:$P,""&amp;'Raw Data'!$B$1,'Raw Data'!$D:$D,"&lt;&gt;*ithdr*",'Raw Data'!$D:$D,"&lt;&gt;*ancel*")</f>
        <v>0</v>
      </c>
      <c r="AN29" s="40"/>
      <c r="AO29" s="40"/>
      <c r="AP29" s="52"/>
      <c r="AQ29" s="117">
        <f>SUMIFS('Raw Data'!$R:$R, 'Raw Data'!$AL:$AL,"&lt;=" &amp;DATE(LEFT($AV$3, 4), MONTH("1 " &amp; AQ$6 &amp; " " &amp; LEFT($AV$3, 4)) + 1, 0 ), 'Raw Data'!$AL:$AL,"&gt;" &amp;DATE(LEFT($AV$3, 4), MONTH("1 " &amp; AQ$6 &amp; " " &amp; LEFT($AV$3, 4)), 0 ), 'Raw Data'!$O:$O,""&amp;'Raw Data'!$B$1,'Raw Data'!$D:$D,"&lt;&gt;*ithdr*",'Raw Data'!$D:$D,"&lt;&gt;*ancel*",'Raw Data'!$P:$P,"--")
+
SUMIFS('Raw Data'!$R:$R, 'Raw Data'!$AL:$AL,"&lt;=" &amp;DATE(LEFT($AV$3, 4), MONTH("1 " &amp; AQ$6 &amp; " " &amp; LEFT($AV$3, 4)) + 1, 0 ), 'Raw Data'!$AL:$AL,"&gt;" &amp;DATE(LEFT($AV$3, 4), MONTH("1 " &amp; AQ$6 &amp; " " &amp; LEFT($AV$3, 4)), 0 ), 'Raw Data'!$P:$P,""&amp;'Raw Data'!$B$1,'Raw Data'!$D:$D,"&lt;&gt;*ithdr*",'Raw Data'!$D:$D,"&lt;&gt;*ancel*")</f>
        <v>0</v>
      </c>
      <c r="AR29" s="40"/>
      <c r="AS29" s="40"/>
      <c r="AT29" s="52"/>
      <c r="AU29" s="117">
        <f>SUMIFS('Raw Data'!$R:$R, 'Raw Data'!$AL:$AL,"&lt;=" &amp;DATE(MID($AV$3, 15, 4), MONTH("1 " &amp; AU$6 &amp; " " &amp; MID($AV$3, 15, 4)) + 1, 0 ), 'Raw Data'!$AL:$AL,"&gt;" &amp;DATE(MID($AV$3, 15, 4), MONTH("1 " &amp; AU$6 &amp; " " &amp; MID($AV$3, 15, 4)), 0 ), 'Raw Data'!$O:$O,""&amp;'Raw Data'!$B$1,'Raw Data'!$D:$D,"&lt;&gt;*ithdr*",'Raw Data'!$D:$D,"&lt;&gt;*ancel*",'Raw Data'!$P:$P,"--")
+
SUMIFS('Raw Data'!$R:$R, 'Raw Data'!$AL:$AL,"&lt;=" &amp;DATE(MID($AV$3, 15, 4), MONTH("1 " &amp; AU$6 &amp; " " &amp; MID($AV$3, 15, 4)) + 1, 0 ), 'Raw Data'!$AL:$AL,"&gt;" &amp;DATE(MID($AV$3, 15, 4), MONTH("1 " &amp; AU$6 &amp; " " &amp; MID($AV$3, 15, 4)), 0 ), 'Raw Data'!$P:$P,""&amp;'Raw Data'!$B$1,'Raw Data'!$D:$D,"&lt;&gt;*ithdr*",'Raw Data'!$D:$D,"&lt;&gt;*ancel*")</f>
        <v>0</v>
      </c>
      <c r="AV29" s="40"/>
      <c r="AW29" s="40"/>
      <c r="AX29" s="52"/>
      <c r="AY29" s="117">
        <f>SUMIFS('Raw Data'!$R:$R, 'Raw Data'!$AL:$AL,"&lt;=" &amp;DATE(MID($AV$3, 15, 4), MONTH("1 " &amp; AY$6 &amp; " " &amp; MID($AV$3, 15, 4)) + 1, 0 ), 'Raw Data'!$AL:$AL,"&gt;" &amp;DATE(MID($AV$3, 15, 4), MONTH("1 " &amp; AY$6 &amp; " " &amp; MID($AV$3, 15, 4)), 0 ), 'Raw Data'!$O:$O,""&amp;'Raw Data'!$B$1,'Raw Data'!$D:$D,"&lt;&gt;*ithdr*",'Raw Data'!$D:$D,"&lt;&gt;*ancel*",'Raw Data'!$P:$P,"--")
+
SUMIFS('Raw Data'!$R:$R, 'Raw Data'!$AL:$AL,"&lt;=" &amp;DATE(MID($AV$3, 15, 4), MONTH("1 " &amp; AY$6 &amp; " " &amp; MID($AV$3, 15, 4)) + 1, 0 ), 'Raw Data'!$AL:$AL,"&gt;" &amp;DATE(MID($AV$3, 15, 4), MONTH("1 " &amp; AY$6 &amp; " " &amp; MID($AV$3, 15, 4)), 0 ), 'Raw Data'!$P:$P,""&amp;'Raw Data'!$B$1,'Raw Data'!$D:$D,"&lt;&gt;*ithdr*",'Raw Data'!$D:$D,"&lt;&gt;*ancel*")</f>
        <v>0</v>
      </c>
      <c r="AZ29" s="40"/>
      <c r="BA29" s="40"/>
      <c r="BB29" s="52"/>
      <c r="BC29" s="117">
        <f>SUMIFS('Raw Data'!$R:$R, 'Raw Data'!$AL:$AL,"&lt;=" &amp;DATE(MID($AV$3, 15, 4), MONTH("1 " &amp; BC$6 &amp; " " &amp; MID($AV$3, 15, 4)) + 1, 0 ), 'Raw Data'!$AL:$AL,"&gt;" &amp;DATE(MID($AV$3, 15, 4), MONTH("1 " &amp; BC$6 &amp; " " &amp; MID($AV$3, 15, 4)), 0 ), 'Raw Data'!$O:$O,""&amp;'Raw Data'!$B$1,'Raw Data'!$D:$D,"&lt;&gt;*ithdr*",'Raw Data'!$D:$D,"&lt;&gt;*ancel*",'Raw Data'!$P:$P,"--")
+
SUMIFS('Raw Data'!$R:$R, 'Raw Data'!$AL:$AL,"&lt;=" &amp;DATE(MID($AV$3, 15, 4), MONTH("1 " &amp; BC$6 &amp; " " &amp; MID($AV$3, 15, 4)) + 1, 0 ), 'Raw Data'!$AL:$AL,"&gt;" &amp;DATE(MID($AV$3, 15, 4), MONTH("1 " &amp; BC$6 &amp; " " &amp; MID($AV$3, 15, 4)), 0 ), 'Raw Data'!$P:$P,""&amp;'Raw Data'!$B$1,'Raw Data'!$D:$D,"&lt;&gt;*ithdr*",'Raw Data'!$D:$D,"&lt;&gt;*ancel*")</f>
        <v>0</v>
      </c>
      <c r="BD29" s="40"/>
      <c r="BE29" s="40"/>
      <c r="BF29" s="45"/>
    </row>
    <row r="30" ht="12.75" customHeight="1">
      <c r="A30" s="47" t="s">
        <v>245</v>
      </c>
      <c r="B30" s="40"/>
      <c r="C30" s="40"/>
      <c r="D30" s="40"/>
      <c r="E30" s="40"/>
      <c r="F30" s="40"/>
      <c r="G30" s="40"/>
      <c r="H30" s="40"/>
      <c r="I30" s="40"/>
      <c r="J30" s="52"/>
      <c r="K30" s="117">
        <f>SUMIFS('Raw Data'!$R:$R, 'Raw Data'!$AN:$AN,"&lt;=" &amp;DATE(LEFT($AV$3, 4), MONTH("1 " &amp; K$6 &amp; " " &amp; LEFT($AV$3, 4)) + 1, 0 ), 'Raw Data'!$AN:$AN,"&gt;" &amp;DATE(LEFT($AV$3, 4), MONTH("1 " &amp; K$6 &amp; " " &amp; LEFT($AV$3, 4)), 0 ), 'Raw Data'!$O:$O,""&amp;'Raw Data'!$B$1,'Raw Data'!$D:$D,"&lt;&gt;*ithdr*",'Raw Data'!$D:$D,"&lt;&gt;*ancel*",'Raw Data'!$P:$P,"--")
+
SUMIFS('Raw Data'!$R:$R, 'Raw Data'!$AN:$AN,"&lt;=" &amp;DATE(LEFT($AV$3, 4), MONTH("1 " &amp; K$6 &amp; " " &amp; LEFT($AV$3, 4)) + 1, 0 ), 'Raw Data'!$AN:$AN,"&gt;" &amp;DATE(LEFT($AV$3, 4), MONTH("1 " &amp; K$6 &amp; " " &amp; LEFT($AV$3, 4)), 0 ), 'Raw Data'!$P:$P,""&amp;'Raw Data'!$B$1,'Raw Data'!$D:$D,"&lt;&gt;*ithdr*",'Raw Data'!$D:$D,"&lt;&gt;*ancel*")</f>
        <v>0</v>
      </c>
      <c r="L30" s="40"/>
      <c r="M30" s="40"/>
      <c r="N30" s="52"/>
      <c r="O30" s="117">
        <f>SUMIFS('Raw Data'!$R:$R, 'Raw Data'!$AN:$AN,"&lt;=" &amp;DATE(LEFT($AV$3, 4), MONTH("1 " &amp; O$6 &amp; " " &amp; LEFT($AV$3, 4)) + 1, 0 ), 'Raw Data'!$AN:$AN,"&gt;" &amp;DATE(LEFT($AV$3, 4), MONTH("1 " &amp; O$6 &amp; " " &amp; LEFT($AV$3, 4)), 0 ), 'Raw Data'!$O:$O,""&amp;'Raw Data'!$B$1,'Raw Data'!$D:$D,"&lt;&gt;*ithdr*",'Raw Data'!$D:$D,"&lt;&gt;*ancel*",'Raw Data'!$P:$P,"--")
+
SUMIFS('Raw Data'!$R:$R, 'Raw Data'!$AN:$AN,"&lt;=" &amp;DATE(LEFT($AV$3, 4), MONTH("1 " &amp; O$6 &amp; " " &amp; LEFT($AV$3, 4)) + 1, 0 ), 'Raw Data'!$AN:$AN,"&gt;" &amp;DATE(LEFT($AV$3, 4), MONTH("1 " &amp; O$6 &amp; " " &amp; LEFT($AV$3, 4)), 0 ), 'Raw Data'!$P:$P,""&amp;'Raw Data'!$B$1,'Raw Data'!$D:$D,"&lt;&gt;*ithdr*",'Raw Data'!$D:$D,"&lt;&gt;*ancel*")</f>
        <v>0</v>
      </c>
      <c r="P30" s="40"/>
      <c r="Q30" s="40"/>
      <c r="R30" s="52"/>
      <c r="S30" s="117">
        <f>SUMIFS('Raw Data'!$R:$R, 'Raw Data'!$AN:$AN,"&lt;=" &amp;DATE(LEFT($AV$3, 4), MONTH("1 " &amp; S$6 &amp; " " &amp; LEFT($AV$3, 4)) + 1, 0 ), 'Raw Data'!$AN:$AN,"&gt;" &amp;DATE(LEFT($AV$3, 4), MONTH("1 " &amp; S$6 &amp; " " &amp; LEFT($AV$3, 4)), 0 ), 'Raw Data'!$O:$O,""&amp;'Raw Data'!$B$1,'Raw Data'!$D:$D,"&lt;&gt;*ithdr*",'Raw Data'!$D:$D,"&lt;&gt;*ancel*",'Raw Data'!$P:$P,"--")
+
SUMIFS('Raw Data'!$R:$R, 'Raw Data'!$AN:$AN,"&lt;=" &amp;DATE(LEFT($AV$3, 4), MONTH("1 " &amp; S$6 &amp; " " &amp; LEFT($AV$3, 4)) + 1, 0 ), 'Raw Data'!$AN:$AN,"&gt;" &amp;DATE(LEFT($AV$3, 4), MONTH("1 " &amp; S$6 &amp; " " &amp; LEFT($AV$3, 4)), 0 ), 'Raw Data'!$P:$P,""&amp;'Raw Data'!$B$1,'Raw Data'!$D:$D,"&lt;&gt;*ithdr*",'Raw Data'!$D:$D,"&lt;&gt;*ancel*")</f>
        <v>0</v>
      </c>
      <c r="T30" s="40"/>
      <c r="U30" s="40"/>
      <c r="V30" s="52"/>
      <c r="W30" s="117">
        <f>SUMIFS('Raw Data'!$R:$R, 'Raw Data'!$AN:$AN,"&lt;=" &amp;DATE(LEFT($AV$3, 4), MONTH("1 " &amp; W$6 &amp; " " &amp; LEFT($AV$3, 4)) + 1, 0 ), 'Raw Data'!$AN:$AN,"&gt;" &amp;DATE(LEFT($AV$3, 4), MONTH("1 " &amp; W$6 &amp; " " &amp; LEFT($AV$3, 4)), 0 ), 'Raw Data'!$O:$O,""&amp;'Raw Data'!$B$1,'Raw Data'!$D:$D,"&lt;&gt;*ithdr*",'Raw Data'!$D:$D,"&lt;&gt;*ancel*",'Raw Data'!$P:$P,"--")
+
SUMIFS('Raw Data'!$R:$R, 'Raw Data'!$AN:$AN,"&lt;=" &amp;DATE(LEFT($AV$3, 4), MONTH("1 " &amp; W$6 &amp; " " &amp; LEFT($AV$3, 4)) + 1, 0 ), 'Raw Data'!$AN:$AN,"&gt;" &amp;DATE(LEFT($AV$3, 4), MONTH("1 " &amp; W$6 &amp; " " &amp; LEFT($AV$3, 4)), 0 ), 'Raw Data'!$P:$P,""&amp;'Raw Data'!$B$1,'Raw Data'!$D:$D,"&lt;&gt;*ithdr*",'Raw Data'!$D:$D,"&lt;&gt;*ancel*")</f>
        <v>0</v>
      </c>
      <c r="X30" s="40"/>
      <c r="Y30" s="40"/>
      <c r="Z30" s="52"/>
      <c r="AA30" s="117">
        <f>SUMIFS('Raw Data'!$R:$R, 'Raw Data'!$AN:$AN,"&lt;=" &amp;DATE(LEFT($AV$3, 4), MONTH("1 " &amp; AA$6 &amp; " " &amp; LEFT($AV$3, 4)) + 1, 0 ), 'Raw Data'!$AN:$AN,"&gt;" &amp;DATE(LEFT($AV$3, 4), MONTH("1 " &amp; AA$6 &amp; " " &amp; LEFT($AV$3, 4)), 0 ), 'Raw Data'!$O:$O,""&amp;'Raw Data'!$B$1,'Raw Data'!$D:$D,"&lt;&gt;*ithdr*",'Raw Data'!$D:$D,"&lt;&gt;*ancel*",'Raw Data'!$P:$P,"--")
+
SUMIFS('Raw Data'!$R:$R, 'Raw Data'!$AN:$AN,"&lt;=" &amp;DATE(LEFT($AV$3, 4), MONTH("1 " &amp; AA$6 &amp; " " &amp; LEFT($AV$3, 4)) + 1, 0 ), 'Raw Data'!$AN:$AN,"&gt;" &amp;DATE(LEFT($AV$3, 4), MONTH("1 " &amp; AA$6 &amp; " " &amp; LEFT($AV$3, 4)), 0 ), 'Raw Data'!$P:$P,""&amp;'Raw Data'!$B$1,'Raw Data'!$D:$D,"&lt;&gt;*ithdr*",'Raw Data'!$D:$D,"&lt;&gt;*ancel*")</f>
        <v>0</v>
      </c>
      <c r="AB30" s="40"/>
      <c r="AC30" s="40"/>
      <c r="AD30" s="52"/>
      <c r="AE30" s="117">
        <f>SUMIFS('Raw Data'!$R:$R, 'Raw Data'!$AN:$AN,"&lt;=" &amp;DATE(LEFT($AV$3, 4), MONTH("1 " &amp; AE$6 &amp; " " &amp; LEFT($AV$3, 4)) + 1, 0 ), 'Raw Data'!$AN:$AN,"&gt;" &amp;DATE(LEFT($AV$3, 4), MONTH("1 " &amp; AE$6 &amp; " " &amp; LEFT($AV$3, 4)), 0 ), 'Raw Data'!$O:$O,""&amp;'Raw Data'!$B$1,'Raw Data'!$D:$D,"&lt;&gt;*ithdr*",'Raw Data'!$D:$D,"&lt;&gt;*ancel*",'Raw Data'!$P:$P,"--")
+
SUMIFS('Raw Data'!$R:$R, 'Raw Data'!$AN:$AN,"&lt;=" &amp;DATE(LEFT($AV$3, 4), MONTH("1 " &amp; AE$6 &amp; " " &amp; LEFT($AV$3, 4)) + 1, 0 ), 'Raw Data'!$AN:$AN,"&gt;" &amp;DATE(LEFT($AV$3, 4), MONTH("1 " &amp; AE$6 &amp; " " &amp; LEFT($AV$3, 4)), 0 ), 'Raw Data'!$P:$P,""&amp;'Raw Data'!$B$1,'Raw Data'!$D:$D,"&lt;&gt;*ithdr*",'Raw Data'!$D:$D,"&lt;&gt;*ancel*")</f>
        <v>0</v>
      </c>
      <c r="AF30" s="40"/>
      <c r="AG30" s="40"/>
      <c r="AH30" s="52"/>
      <c r="AI30" s="117">
        <f>SUMIFS('Raw Data'!$R:$R, 'Raw Data'!$AN:$AN,"&lt;=" &amp;DATE(LEFT($AV$3, 4), MONTH("1 " &amp; AI$6 &amp; " " &amp; LEFT($AV$3, 4)) + 1, 0 ), 'Raw Data'!$AN:$AN,"&gt;" &amp;DATE(LEFT($AV$3, 4), MONTH("1 " &amp; AI$6 &amp; " " &amp; LEFT($AV$3, 4)), 0 ), 'Raw Data'!$O:$O,""&amp;'Raw Data'!$B$1,'Raw Data'!$D:$D,"&lt;&gt;*ithdr*",'Raw Data'!$D:$D,"&lt;&gt;*ancel*",'Raw Data'!$P:$P,"--")
+
SUMIFS('Raw Data'!$R:$R, 'Raw Data'!$AN:$AN,"&lt;=" &amp;DATE(LEFT($AV$3, 4), MONTH("1 " &amp; AI$6 &amp; " " &amp; LEFT($AV$3, 4)) + 1, 0 ), 'Raw Data'!$AN:$AN,"&gt;" &amp;DATE(LEFT($AV$3, 4), MONTH("1 " &amp; AI$6 &amp; " " &amp; LEFT($AV$3, 4)), 0 ), 'Raw Data'!$P:$P,""&amp;'Raw Data'!$B$1,'Raw Data'!$D:$D,"&lt;&gt;*ithdr*",'Raw Data'!$D:$D,"&lt;&gt;*ancel*")</f>
        <v>0</v>
      </c>
      <c r="AJ30" s="40"/>
      <c r="AK30" s="40"/>
      <c r="AL30" s="52"/>
      <c r="AM30" s="117">
        <f>SUMIFS('Raw Data'!$R:$R, 'Raw Data'!$AN:$AN,"&lt;=" &amp;DATE(LEFT($AV$3, 4), MONTH("1 " &amp; AM$6 &amp; " " &amp; LEFT($AV$3, 4)) + 1, 0 ), 'Raw Data'!$AN:$AN,"&gt;" &amp;DATE(LEFT($AV$3, 4), MONTH("1 " &amp; AM$6 &amp; " " &amp; LEFT($AV$3, 4)), 0 ), 'Raw Data'!$O:$O,""&amp;'Raw Data'!$B$1,'Raw Data'!$D:$D,"&lt;&gt;*ithdr*",'Raw Data'!$D:$D,"&lt;&gt;*ancel*",'Raw Data'!$P:$P,"--")
+
SUMIFS('Raw Data'!$R:$R, 'Raw Data'!$AN:$AN,"&lt;=" &amp;DATE(LEFT($AV$3, 4), MONTH("1 " &amp; AM$6 &amp; " " &amp; LEFT($AV$3, 4)) + 1, 0 ), 'Raw Data'!$AN:$AN,"&gt;" &amp;DATE(LEFT($AV$3, 4), MONTH("1 " &amp; AM$6 &amp; " " &amp; LEFT($AV$3, 4)), 0 ), 'Raw Data'!$P:$P,""&amp;'Raw Data'!$B$1,'Raw Data'!$D:$D,"&lt;&gt;*ithdr*",'Raw Data'!$D:$D,"&lt;&gt;*ancel*")</f>
        <v>0</v>
      </c>
      <c r="AN30" s="40"/>
      <c r="AO30" s="40"/>
      <c r="AP30" s="52"/>
      <c r="AQ30" s="117">
        <f>SUMIFS('Raw Data'!$R:$R, 'Raw Data'!$AN:$AN,"&lt;=" &amp;DATE(LEFT($AV$3, 4), MONTH("1 " &amp; AQ$6 &amp; " " &amp; LEFT($AV$3, 4)) + 1, 0 ), 'Raw Data'!$AN:$AN,"&gt;" &amp;DATE(LEFT($AV$3, 4), MONTH("1 " &amp; AQ$6 &amp; " " &amp; LEFT($AV$3, 4)), 0 ), 'Raw Data'!$O:$O,""&amp;'Raw Data'!$B$1,'Raw Data'!$D:$D,"&lt;&gt;*ithdr*",'Raw Data'!$D:$D,"&lt;&gt;*ancel*",'Raw Data'!$P:$P,"--")
+
SUMIFS('Raw Data'!$R:$R, 'Raw Data'!$AN:$AN,"&lt;=" &amp;DATE(LEFT($AV$3, 4), MONTH("1 " &amp; AQ$6 &amp; " " &amp; LEFT($AV$3, 4)) + 1, 0 ), 'Raw Data'!$AN:$AN,"&gt;" &amp;DATE(LEFT($AV$3, 4), MONTH("1 " &amp; AQ$6 &amp; " " &amp; LEFT($AV$3, 4)), 0 ), 'Raw Data'!$P:$P,""&amp;'Raw Data'!$B$1,'Raw Data'!$D:$D,"&lt;&gt;*ithdr*",'Raw Data'!$D:$D,"&lt;&gt;*ancel*")</f>
        <v>0</v>
      </c>
      <c r="AR30" s="40"/>
      <c r="AS30" s="40"/>
      <c r="AT30" s="52"/>
      <c r="AU30" s="117">
        <f>SUMIFS('Raw Data'!$R:$R, 'Raw Data'!$AN:$AN,"&lt;=" &amp;DATE(MID($AV$3, 15, 4), MONTH("1 " &amp; AU$6 &amp; " " &amp; MID($AV$3, 15, 4)) + 1, 0 ), 'Raw Data'!$AN:$AN,"&gt;" &amp;DATE(MID($AV$3, 15, 4), MONTH("1 " &amp; AU$6 &amp; " " &amp; MID($AV$3, 15, 4)), 0 ), 'Raw Data'!$O:$O,""&amp;'Raw Data'!$B$1,'Raw Data'!$D:$D,"&lt;&gt;*ithdr*",'Raw Data'!$D:$D,"&lt;&gt;*ancel*",'Raw Data'!$P:$P,"--")
+
SUMIFS('Raw Data'!$R:$R, 'Raw Data'!$AN:$AN,"&lt;=" &amp;DATE(MID($AV$3, 15, 4), MONTH("1 " &amp; AU$6 &amp; " " &amp; MID($AV$3, 15, 4)) + 1, 0 ), 'Raw Data'!$AN:$AN,"&gt;" &amp;DATE(MID($AV$3, 15, 4), MONTH("1 " &amp; AU$6 &amp; " " &amp; MID($AV$3, 15, 4)), 0 ), 'Raw Data'!$P:$P,""&amp;'Raw Data'!$B$1,'Raw Data'!$D:$D,"&lt;&gt;*ithdr*",'Raw Data'!$D:$D,"&lt;&gt;*ancel*")</f>
        <v>0</v>
      </c>
      <c r="AV30" s="40"/>
      <c r="AW30" s="40"/>
      <c r="AX30" s="52"/>
      <c r="AY30" s="117">
        <f>SUMIFS('Raw Data'!$R:$R, 'Raw Data'!$AN:$AN,"&lt;=" &amp;DATE(MID($AV$3, 15, 4), MONTH("1 " &amp; AY$6 &amp; " " &amp; MID($AV$3, 15, 4)) + 1, 0 ), 'Raw Data'!$AN:$AN,"&gt;" &amp;DATE(MID($AV$3, 15, 4), MONTH("1 " &amp; AY$6 &amp; " " &amp; MID($AV$3, 15, 4)), 0 ), 'Raw Data'!$O:$O,""&amp;'Raw Data'!$B$1,'Raw Data'!$D:$D,"&lt;&gt;*ithdr*",'Raw Data'!$D:$D,"&lt;&gt;*ancel*",'Raw Data'!$P:$P,"--")
+
SUMIFS('Raw Data'!$R:$R, 'Raw Data'!$AN:$AN,"&lt;=" &amp;DATE(MID($AV$3, 15, 4), MONTH("1 " &amp; AY$6 &amp; " " &amp; MID($AV$3, 15, 4)) + 1, 0 ), 'Raw Data'!$AN:$AN,"&gt;" &amp;DATE(MID($AV$3, 15, 4), MONTH("1 " &amp; AY$6 &amp; " " &amp; MID($AV$3, 15, 4)), 0 ), 'Raw Data'!$P:$P,""&amp;'Raw Data'!$B$1,'Raw Data'!$D:$D,"&lt;&gt;*ithdr*",'Raw Data'!$D:$D,"&lt;&gt;*ancel*")</f>
        <v>0</v>
      </c>
      <c r="AZ30" s="40"/>
      <c r="BA30" s="40"/>
      <c r="BB30" s="52"/>
      <c r="BC30" s="117">
        <f>SUMIFS('Raw Data'!$R:$R, 'Raw Data'!$AN:$AN,"&lt;=" &amp;DATE(MID($AV$3, 15, 4), MONTH("1 " &amp; BC$6 &amp; " " &amp; MID($AV$3, 15, 4)) + 1, 0 ), 'Raw Data'!$AN:$AN,"&gt;" &amp;DATE(MID($AV$3, 15, 4), MONTH("1 " &amp; BC$6 &amp; " " &amp; MID($AV$3, 15, 4)), 0 ), 'Raw Data'!$O:$O,""&amp;'Raw Data'!$B$1,'Raw Data'!$D:$D,"&lt;&gt;*ithdr*",'Raw Data'!$D:$D,"&lt;&gt;*ancel*",'Raw Data'!$P:$P,"--")
+
SUMIFS('Raw Data'!$R:$R, 'Raw Data'!$AN:$AN,"&lt;=" &amp;DATE(MID($AV$3, 15, 4), MONTH("1 " &amp; BC$6 &amp; " " &amp; MID($AV$3, 15, 4)) + 1, 0 ), 'Raw Data'!$AN:$AN,"&gt;" &amp;DATE(MID($AV$3, 15, 4), MONTH("1 " &amp; BC$6 &amp; " " &amp; MID($AV$3, 15, 4)), 0 ), 'Raw Data'!$P:$P,""&amp;'Raw Data'!$B$1,'Raw Data'!$D:$D,"&lt;&gt;*ithdr*",'Raw Data'!$D:$D,"&lt;&gt;*ancel*")</f>
        <v>0</v>
      </c>
      <c r="BD30" s="40"/>
      <c r="BE30" s="40"/>
      <c r="BF30" s="45"/>
    </row>
    <row r="31" ht="12.75" customHeight="1">
      <c r="A31" s="47" t="s">
        <v>247</v>
      </c>
      <c r="B31" s="40"/>
      <c r="C31" s="40"/>
      <c r="D31" s="40"/>
      <c r="E31" s="40"/>
      <c r="F31" s="40"/>
      <c r="G31" s="40"/>
      <c r="H31" s="40"/>
      <c r="I31" s="40"/>
      <c r="J31" s="52"/>
      <c r="K31" s="117">
        <f>COUNTIF(K32:N47, "&gt;0")</f>
        <v>0</v>
      </c>
      <c r="L31" s="40"/>
      <c r="M31" s="40"/>
      <c r="N31" s="52"/>
      <c r="O31" s="117">
        <f>COUNTIF(O32:R47, "&gt;0")</f>
        <v>0</v>
      </c>
      <c r="P31" s="40"/>
      <c r="Q31" s="40"/>
      <c r="R31" s="52"/>
      <c r="S31" s="117">
        <f>COUNTIF(S32:V47, "&gt;0")</f>
        <v>0</v>
      </c>
      <c r="T31" s="40"/>
      <c r="U31" s="40"/>
      <c r="V31" s="52"/>
      <c r="W31" s="117">
        <f>COUNTIF(W32:Z47, "&gt;0")</f>
        <v>0</v>
      </c>
      <c r="X31" s="40"/>
      <c r="Y31" s="40"/>
      <c r="Z31" s="52"/>
      <c r="AA31" s="117">
        <f>COUNTIF(AA32:AD47, "&gt;0")</f>
        <v>0</v>
      </c>
      <c r="AB31" s="40"/>
      <c r="AC31" s="40"/>
      <c r="AD31" s="52"/>
      <c r="AE31" s="117">
        <f>COUNTIF(AE32:AH47, "&gt;0")</f>
        <v>0</v>
      </c>
      <c r="AF31" s="40"/>
      <c r="AG31" s="40"/>
      <c r="AH31" s="52"/>
      <c r="AI31" s="117">
        <f>COUNTIF(AI32:AL47, "&gt;0")</f>
        <v>0</v>
      </c>
      <c r="AJ31" s="40"/>
      <c r="AK31" s="40"/>
      <c r="AL31" s="52"/>
      <c r="AM31" s="117">
        <f>COUNTIF(AM32:AP47, "&gt;0")</f>
        <v>0</v>
      </c>
      <c r="AN31" s="40"/>
      <c r="AO31" s="40"/>
      <c r="AP31" s="52"/>
      <c r="AQ31" s="117">
        <f>COUNTIF(AQ32:AT47, "&gt;0")</f>
        <v>0</v>
      </c>
      <c r="AR31" s="40"/>
      <c r="AS31" s="40"/>
      <c r="AT31" s="52"/>
      <c r="AU31" s="117">
        <f>COUNTIF(AU32:AX47, "&gt;0")</f>
        <v>0</v>
      </c>
      <c r="AV31" s="40"/>
      <c r="AW31" s="40"/>
      <c r="AX31" s="52"/>
      <c r="AY31" s="117">
        <f>COUNTIF(AY32:BB47, "&gt;0")</f>
        <v>0</v>
      </c>
      <c r="AZ31" s="40"/>
      <c r="BA31" s="40"/>
      <c r="BB31" s="52"/>
      <c r="BC31" s="117">
        <f>COUNTIF(BC32:BF47, "&gt;0")</f>
        <v>0</v>
      </c>
      <c r="BD31" s="40"/>
      <c r="BE31" s="40"/>
      <c r="BF31" s="45"/>
    </row>
    <row r="32" ht="12.75" customHeight="1">
      <c r="A32" s="119" t="s">
        <v>248</v>
      </c>
      <c r="B32" s="40"/>
      <c r="C32" s="40"/>
      <c r="D32" s="40"/>
      <c r="E32" s="40"/>
      <c r="F32" s="40"/>
      <c r="G32" s="40"/>
      <c r="H32" s="40"/>
      <c r="I32" s="40"/>
      <c r="J32" s="49"/>
      <c r="K32" s="117">
        <f>COUNTIFS('Raw Data'!$AN:$AN,"&lt;=" &amp;DATE(LEFT($AV$3, 4), MONTH("1 " &amp; K$6 &amp; " " &amp; LEFT($AV$3, 4)) + 1, 0 ), 'Raw Data'!$AN:$AN,"&gt;" &amp;DATE(LEFT($AV$3, 4), MONTH("1 " &amp; K$6 &amp; " " &amp; LEFT($AV$3, 4)), 0 ), 'Raw Data'!$O:$O,""&amp;'Raw Data'!$B$1,'Raw Data'!$D:$D,"&lt;&gt;*ithdr*",'Raw Data'!$D:$D,"&lt;&gt;*ancel*",'Raw Data'!$P:$P,"--", 'Raw Data'!$K:$K, "*" &amp; MID($A32, 2, 4) &amp;"*")
+
COUNTIFS( 'Raw Data'!$AN:$AN,"&lt;=" &amp;DATE(LEFT($AV$3, 4), MONTH("1 " &amp; K$6 &amp; " " &amp; LEFT($AV$3, 4)) + 1, 0 ), 'Raw Data'!$AN:$AN,"&gt;" &amp;DATE(LEFT($AV$3, 4), MONTH("1 " &amp; K$6 &amp; " " &amp; LEFT($AV$3, 4)), 0 ), 'Raw Data'!$P:$P,""&amp;'Raw Data'!$B$1,'Raw Data'!$D:$D,"&lt;&gt;*ithdr*",'Raw Data'!$D:$D,"&lt;&gt;*ancel*", 'Raw Data'!$K:$K,  "*" &amp; MID($A32, 2, 4) &amp;"*")</f>
        <v>0</v>
      </c>
      <c r="L32" s="40"/>
      <c r="M32" s="40"/>
      <c r="N32" s="52"/>
      <c r="O32" s="117">
        <f>COUNTIFS('Raw Data'!$AN:$AN,"&lt;=" &amp;DATE(LEFT($AV$3, 4), MONTH("1 " &amp; O$6 &amp; " " &amp; LEFT($AV$3, 4)) + 1, 0 ), 'Raw Data'!$AN:$AN,"&gt;" &amp;DATE(LEFT($AV$3, 4), MONTH("1 " &amp; O$6 &amp; " " &amp; LEFT($AV$3, 4)), 0 ), 'Raw Data'!$O:$O,""&amp;'Raw Data'!$B$1,'Raw Data'!$D:$D,"&lt;&gt;*ithdr*",'Raw Data'!$D:$D,"&lt;&gt;*ancel*",'Raw Data'!$P:$P,"--", 'Raw Data'!$K:$K, "*" &amp; MID($A32, 2, 4) &amp;"*")
+
COUNTIFS( 'Raw Data'!$AN:$AN,"&lt;=" &amp;DATE(LEFT($AV$3, 4), MONTH("1 " &amp; O$6 &amp; " " &amp; LEFT($AV$3, 4)) + 1, 0 ), 'Raw Data'!$AN:$AN,"&gt;" &amp;DATE(LEFT($AV$3, 4), MONTH("1 " &amp; O$6 &amp; " " &amp; LEFT($AV$3, 4)), 0 ), 'Raw Data'!$P:$P,""&amp;'Raw Data'!$B$1,'Raw Data'!$D:$D,"&lt;&gt;*ithdr*",'Raw Data'!$D:$D,"&lt;&gt;*ancel*", 'Raw Data'!$K:$K,  "*" &amp; MID($A32, 2, 4) &amp;"*")</f>
        <v>0</v>
      </c>
      <c r="P32" s="40"/>
      <c r="Q32" s="40"/>
      <c r="R32" s="52"/>
      <c r="S32" s="117">
        <f>COUNTIFS('Raw Data'!$AN:$AN,"&lt;=" &amp;DATE(LEFT($AV$3, 4), MONTH("1 " &amp; S$6 &amp; " " &amp; LEFT($AV$3, 4)) + 1, 0 ), 'Raw Data'!$AN:$AN,"&gt;" &amp;DATE(LEFT($AV$3, 4), MONTH("1 " &amp; S$6 &amp; " " &amp; LEFT($AV$3, 4)), 0 ), 'Raw Data'!$O:$O,""&amp;'Raw Data'!$B$1,'Raw Data'!$D:$D,"&lt;&gt;*ithdr*",'Raw Data'!$D:$D,"&lt;&gt;*ancel*",'Raw Data'!$P:$P,"--", 'Raw Data'!$K:$K, "*" &amp; MID($A32, 2, 4) &amp;"*")
+
COUNTIFS( 'Raw Data'!$AN:$AN,"&lt;=" &amp;DATE(LEFT($AV$3, 4), MONTH("1 " &amp; S$6 &amp; " " &amp; LEFT($AV$3, 4)) + 1, 0 ), 'Raw Data'!$AN:$AN,"&gt;" &amp;DATE(LEFT($AV$3, 4), MONTH("1 " &amp; S$6 &amp; " " &amp; LEFT($AV$3, 4)), 0 ), 'Raw Data'!$P:$P,""&amp;'Raw Data'!$B$1,'Raw Data'!$D:$D,"&lt;&gt;*ithdr*",'Raw Data'!$D:$D,"&lt;&gt;*ancel*", 'Raw Data'!$K:$K,  "*" &amp; MID($A32, 2, 4) &amp;"*")</f>
        <v>0</v>
      </c>
      <c r="T32" s="40"/>
      <c r="U32" s="40"/>
      <c r="V32" s="52"/>
      <c r="W32" s="117">
        <f>COUNTIFS('Raw Data'!$AN:$AN,"&lt;=" &amp;DATE(LEFT($AV$3, 4), MONTH("1 " &amp; W$6 &amp; " " &amp; LEFT($AV$3, 4)) + 1, 0 ), 'Raw Data'!$AN:$AN,"&gt;" &amp;DATE(LEFT($AV$3, 4), MONTH("1 " &amp; W$6 &amp; " " &amp; LEFT($AV$3, 4)), 0 ), 'Raw Data'!$O:$O,""&amp;'Raw Data'!$B$1,'Raw Data'!$D:$D,"&lt;&gt;*ithdr*",'Raw Data'!$D:$D,"&lt;&gt;*ancel*",'Raw Data'!$P:$P,"--", 'Raw Data'!$K:$K, "*" &amp; MID($A32, 2, 4) &amp;"*")
+
COUNTIFS( 'Raw Data'!$AN:$AN,"&lt;=" &amp;DATE(LEFT($AV$3, 4), MONTH("1 " &amp; W$6 &amp; " " &amp; LEFT($AV$3, 4)) + 1, 0 ), 'Raw Data'!$AN:$AN,"&gt;" &amp;DATE(LEFT($AV$3, 4), MONTH("1 " &amp; W$6 &amp; " " &amp; LEFT($AV$3, 4)), 0 ), 'Raw Data'!$P:$P,""&amp;'Raw Data'!$B$1,'Raw Data'!$D:$D,"&lt;&gt;*ithdr*",'Raw Data'!$D:$D,"&lt;&gt;*ancel*", 'Raw Data'!$K:$K,  "*" &amp; MID($A32, 2, 4) &amp;"*")</f>
        <v>0</v>
      </c>
      <c r="X32" s="40"/>
      <c r="Y32" s="40"/>
      <c r="Z32" s="52"/>
      <c r="AA32" s="117">
        <f>COUNTIFS('Raw Data'!$AN:$AN,"&lt;=" &amp;DATE(LEFT($AV$3, 4), MONTH("1 " &amp; AA$6 &amp; " " &amp; LEFT($AV$3, 4)) + 1, 0 ), 'Raw Data'!$AN:$AN,"&gt;" &amp;DATE(LEFT($AV$3, 4), MONTH("1 " &amp; AA$6 &amp; " " &amp; LEFT($AV$3, 4)), 0 ), 'Raw Data'!$O:$O,""&amp;'Raw Data'!$B$1,'Raw Data'!$D:$D,"&lt;&gt;*ithdr*",'Raw Data'!$D:$D,"&lt;&gt;*ancel*",'Raw Data'!$P:$P,"--", 'Raw Data'!$K:$K, "*" &amp; MID($A32, 2, 4) &amp;"*")
+
COUNTIFS( 'Raw Data'!$AN:$AN,"&lt;=" &amp;DATE(LEFT($AV$3, 4), MONTH("1 " &amp; AA$6 &amp; " " &amp; LEFT($AV$3, 4)) + 1, 0 ), 'Raw Data'!$AN:$AN,"&gt;" &amp;DATE(LEFT($AV$3, 4), MONTH("1 " &amp; AA$6 &amp; " " &amp; LEFT($AV$3, 4)), 0 ), 'Raw Data'!$P:$P,""&amp;'Raw Data'!$B$1,'Raw Data'!$D:$D,"&lt;&gt;*ithdr*",'Raw Data'!$D:$D,"&lt;&gt;*ancel*", 'Raw Data'!$K:$K,  "*" &amp; MID($A32, 2, 4) &amp;"*")</f>
        <v>0</v>
      </c>
      <c r="AB32" s="40"/>
      <c r="AC32" s="40"/>
      <c r="AD32" s="52"/>
      <c r="AE32" s="117">
        <f>COUNTIFS('Raw Data'!$AN:$AN,"&lt;=" &amp;DATE(LEFT($AV$3, 4), MONTH("1 " &amp; AE$6 &amp; " " &amp; LEFT($AV$3, 4)) + 1, 0 ), 'Raw Data'!$AN:$AN,"&gt;" &amp;DATE(LEFT($AV$3, 4), MONTH("1 " &amp; AE$6 &amp; " " &amp; LEFT($AV$3, 4)), 0 ), 'Raw Data'!$O:$O,""&amp;'Raw Data'!$B$1,'Raw Data'!$D:$D,"&lt;&gt;*ithdr*",'Raw Data'!$D:$D,"&lt;&gt;*ancel*",'Raw Data'!$P:$P,"--", 'Raw Data'!$K:$K, "*" &amp; MID($A32, 2, 4) &amp;"*")
+
COUNTIFS( 'Raw Data'!$AN:$AN,"&lt;=" &amp;DATE(LEFT($AV$3, 4), MONTH("1 " &amp; AE$6 &amp; " " &amp; LEFT($AV$3, 4)) + 1, 0 ), 'Raw Data'!$AN:$AN,"&gt;" &amp;DATE(LEFT($AV$3, 4), MONTH("1 " &amp; AE$6 &amp; " " &amp; LEFT($AV$3, 4)), 0 ), 'Raw Data'!$P:$P,""&amp;'Raw Data'!$B$1,'Raw Data'!$D:$D,"&lt;&gt;*ithdr*",'Raw Data'!$D:$D,"&lt;&gt;*ancel*", 'Raw Data'!$K:$K,  "*" &amp; MID($A32, 2, 4) &amp;"*")</f>
        <v>0</v>
      </c>
      <c r="AF32" s="40"/>
      <c r="AG32" s="40"/>
      <c r="AH32" s="52"/>
      <c r="AI32" s="117">
        <f>COUNTIFS('Raw Data'!$AN:$AN,"&lt;=" &amp;DATE(LEFT($AV$3, 4), MONTH("1 " &amp; AI$6 &amp; " " &amp; LEFT($AV$3, 4)) + 1, 0 ), 'Raw Data'!$AN:$AN,"&gt;" &amp;DATE(LEFT($AV$3, 4), MONTH("1 " &amp; AI$6 &amp; " " &amp; LEFT($AV$3, 4)), 0 ), 'Raw Data'!$O:$O,""&amp;'Raw Data'!$B$1,'Raw Data'!$D:$D,"&lt;&gt;*ithdr*",'Raw Data'!$D:$D,"&lt;&gt;*ancel*",'Raw Data'!$P:$P,"--", 'Raw Data'!$K:$K, "*" &amp; MID($A32, 2, 4) &amp;"*")
+
COUNTIFS( 'Raw Data'!$AN:$AN,"&lt;=" &amp;DATE(LEFT($AV$3, 4), MONTH("1 " &amp; AI$6 &amp; " " &amp; LEFT($AV$3, 4)) + 1, 0 ), 'Raw Data'!$AN:$AN,"&gt;" &amp;DATE(LEFT($AV$3, 4), MONTH("1 " &amp; AI$6 &amp; " " &amp; LEFT($AV$3, 4)), 0 ), 'Raw Data'!$P:$P,""&amp;'Raw Data'!$B$1,'Raw Data'!$D:$D,"&lt;&gt;*ithdr*",'Raw Data'!$D:$D,"&lt;&gt;*ancel*", 'Raw Data'!$K:$K,  "*" &amp; MID($A32, 2, 4) &amp;"*")</f>
        <v>0</v>
      </c>
      <c r="AJ32" s="40"/>
      <c r="AK32" s="40"/>
      <c r="AL32" s="52"/>
      <c r="AM32" s="117">
        <f>COUNTIFS('Raw Data'!$AN:$AN,"&lt;=" &amp;DATE(LEFT($AV$3, 4), MONTH("1 " &amp; AM$6 &amp; " " &amp; LEFT($AV$3, 4)) + 1, 0 ), 'Raw Data'!$AN:$AN,"&gt;" &amp;DATE(LEFT($AV$3, 4), MONTH("1 " &amp; AM$6 &amp; " " &amp; LEFT($AV$3, 4)), 0 ), 'Raw Data'!$O:$O,""&amp;'Raw Data'!$B$1,'Raw Data'!$D:$D,"&lt;&gt;*ithdr*",'Raw Data'!$D:$D,"&lt;&gt;*ancel*",'Raw Data'!$P:$P,"--", 'Raw Data'!$K:$K, "*" &amp; MID($A32, 2, 4) &amp;"*")
+
COUNTIFS( 'Raw Data'!$AN:$AN,"&lt;=" &amp;DATE(LEFT($AV$3, 4), MONTH("1 " &amp; AM$6 &amp; " " &amp; LEFT($AV$3, 4)) + 1, 0 ), 'Raw Data'!$AN:$AN,"&gt;" &amp;DATE(LEFT($AV$3, 4), MONTH("1 " &amp; AM$6 &amp; " " &amp; LEFT($AV$3, 4)), 0 ), 'Raw Data'!$P:$P,""&amp;'Raw Data'!$B$1,'Raw Data'!$D:$D,"&lt;&gt;*ithdr*",'Raw Data'!$D:$D,"&lt;&gt;*ancel*", 'Raw Data'!$K:$K,  "*" &amp; MID($A32, 2, 4) &amp;"*")</f>
        <v>0</v>
      </c>
      <c r="AN32" s="40"/>
      <c r="AO32" s="40"/>
      <c r="AP32" s="52"/>
      <c r="AQ32" s="117">
        <f>COUNTIFS('Raw Data'!$AN:$AN,"&lt;=" &amp;DATE(LEFT($AV$3, 4), MONTH("1 " &amp; AQ$6 &amp; " " &amp; LEFT($AV$3, 4)) + 1, 0 ), 'Raw Data'!$AN:$AN,"&gt;" &amp;DATE(LEFT($AV$3, 4), MONTH("1 " &amp; AQ$6 &amp; " " &amp; LEFT($AV$3, 4)), 0 ), 'Raw Data'!$O:$O,""&amp;'Raw Data'!$B$1,'Raw Data'!$D:$D,"&lt;&gt;*ithdr*",'Raw Data'!$D:$D,"&lt;&gt;*ancel*",'Raw Data'!$P:$P,"--", 'Raw Data'!$K:$K, "*" &amp; MID($A32, 2, 4) &amp;"*")
+
COUNTIFS( 'Raw Data'!$AN:$AN,"&lt;=" &amp;DATE(LEFT($AV$3, 4), MONTH("1 " &amp; AQ$6 &amp; " " &amp; LEFT($AV$3, 4)) + 1, 0 ), 'Raw Data'!$AN:$AN,"&gt;" &amp;DATE(LEFT($AV$3, 4), MONTH("1 " &amp; AQ$6 &amp; " " &amp; LEFT($AV$3, 4)), 0 ), 'Raw Data'!$P:$P,""&amp;'Raw Data'!$B$1,'Raw Data'!$D:$D,"&lt;&gt;*ithdr*",'Raw Data'!$D:$D,"&lt;&gt;*ancel*", 'Raw Data'!$K:$K,  "*" &amp; MID($A32, 2, 4) &amp;"*")</f>
        <v>0</v>
      </c>
      <c r="AR32" s="40"/>
      <c r="AS32" s="40"/>
      <c r="AT32" s="52"/>
      <c r="AU32" s="117">
        <f>COUNTIFS('Raw Data'!$AN:$AN,"&lt;=" &amp;DATE(MID($AV$3, 15, 4), MONTH("1 " &amp; AU$6 &amp; " " &amp; MID($AV$3, 15, 4)) + 1, 0 ), 'Raw Data'!$AN:$AN,"&gt;" &amp;DATE(MID($AV$3, 15, 4), MONTH("1 " &amp; AU$6 &amp; " " &amp; MID($AV$3, 15, 4)), 0 ), 'Raw Data'!$O:$O,""&amp;'Raw Data'!$B$1,'Raw Data'!$D:$D,"&lt;&gt;*ithdr*",'Raw Data'!$D:$D,"&lt;&gt;*ancel*",'Raw Data'!$P:$P,"--", 'Raw Data'!$K:$K, "*" &amp; MID($A32, 2, 4) &amp;"*")
+
COUNTIFS( 'Raw Data'!$AN:$AN,"&lt;=" &amp;DATE(MID($AV$3, 15, 4), MONTH("1 " &amp; AU$6 &amp; " " &amp; MID($AV$3, 15, 4)) + 1, 0 ), 'Raw Data'!$AN:$AN,"&gt;" &amp;DATE(MID($AV$3, 15, 4), MONTH("1 " &amp; AU$6 &amp; " " &amp; MID($AV$3, 15, 4)), 0 ), 'Raw Data'!$P:$P,""&amp;'Raw Data'!$B$1,'Raw Data'!$D:$D,"&lt;&gt;*ithdr*",'Raw Data'!$D:$D,"&lt;&gt;*ancel*", 'Raw Data'!$K:$K,  "*" &amp; MID($A32, 2, 4) &amp;"*")</f>
        <v>0</v>
      </c>
      <c r="AV32" s="40"/>
      <c r="AW32" s="40"/>
      <c r="AX32" s="52"/>
      <c r="AY32" s="117">
        <f>COUNTIFS('Raw Data'!$AN:$AN,"&lt;=" &amp;DATE(MID($AV$3, 15, 4), MONTH("1 " &amp; AY$6 &amp; " " &amp; MID($AV$3, 15, 4)) + 1, 0 ), 'Raw Data'!$AN:$AN,"&gt;" &amp;DATE(MID($AV$3, 15, 4), MONTH("1 " &amp; AY$6 &amp; " " &amp; MID($AV$3, 15, 4)), 0 ), 'Raw Data'!$O:$O,""&amp;'Raw Data'!$B$1,'Raw Data'!$D:$D,"&lt;&gt;*ithdr*",'Raw Data'!$D:$D,"&lt;&gt;*ancel*",'Raw Data'!$P:$P,"--", 'Raw Data'!$K:$K, "*" &amp; MID($A32, 2, 4) &amp;"*")
+
COUNTIFS( 'Raw Data'!$AN:$AN,"&lt;=" &amp;DATE(MID($AV$3, 15, 4), MONTH("1 " &amp; AY$6 &amp; " " &amp; MID($AV$3, 15, 4)) + 1, 0 ), 'Raw Data'!$AN:$AN,"&gt;" &amp;DATE(MID($AV$3, 15, 4), MONTH("1 " &amp; AY$6 &amp; " " &amp; MID($AV$3, 15, 4)), 0 ), 'Raw Data'!$P:$P,""&amp;'Raw Data'!$B$1,'Raw Data'!$D:$D,"&lt;&gt;*ithdr*",'Raw Data'!$D:$D,"&lt;&gt;*ancel*", 'Raw Data'!$K:$K,  "*" &amp; MID($A32, 2, 4) &amp;"*")</f>
        <v>0</v>
      </c>
      <c r="AZ32" s="40"/>
      <c r="BA32" s="40"/>
      <c r="BB32" s="52"/>
      <c r="BC32" s="117">
        <f>COUNTIFS('Raw Data'!$AN:$AN,"&lt;=" &amp;DATE(MID($AV$3, 15, 4), MONTH("1 " &amp; BC$6 &amp; " " &amp; MID($AV$3, 15, 4)) + 1, 0 ), 'Raw Data'!$AN:$AN,"&gt;" &amp;DATE(MID($AV$3, 15, 4), MONTH("1 " &amp; BC$6 &amp; " " &amp; MID($AV$3, 15, 4)), 0 ), 'Raw Data'!$O:$O,""&amp;'Raw Data'!$B$1,'Raw Data'!$D:$D,"&lt;&gt;*ithdr*",'Raw Data'!$D:$D,"&lt;&gt;*ancel*",'Raw Data'!$P:$P,"--", 'Raw Data'!$K:$K, "*" &amp; MID($A32, 2, 4) &amp;"*")
+
COUNTIFS( 'Raw Data'!$AN:$AN,"&lt;=" &amp;DATE(MID($AV$3, 15, 4), MONTH("1 " &amp; BC$6 &amp; " " &amp; MID($AV$3, 15, 4)) + 1, 0 ), 'Raw Data'!$AN:$AN,"&gt;" &amp;DATE(MID($AV$3, 15, 4), MONTH("1 " &amp; BC$6 &amp; " " &amp; MID($AV$3, 15, 4)), 0 ), 'Raw Data'!$P:$P,""&amp;'Raw Data'!$B$1,'Raw Data'!$D:$D,"&lt;&gt;*ithdr*",'Raw Data'!$D:$D,"&lt;&gt;*ancel*", 'Raw Data'!$K:$K,  "*" &amp; MID($A32, 2, 4) &amp;"*")</f>
        <v>0</v>
      </c>
      <c r="BD32" s="40"/>
      <c r="BE32" s="40"/>
      <c r="BF32" s="52"/>
    </row>
    <row r="33" ht="12.75" customHeight="1">
      <c r="A33" s="119" t="s">
        <v>250</v>
      </c>
      <c r="B33" s="40"/>
      <c r="C33" s="40"/>
      <c r="D33" s="40"/>
      <c r="E33" s="40"/>
      <c r="F33" s="40"/>
      <c r="G33" s="40"/>
      <c r="H33" s="40"/>
      <c r="I33" s="40"/>
      <c r="J33" s="49"/>
      <c r="K33" s="117">
        <f>COUNTIFS('Raw Data'!$AN:$AN,"&lt;=" &amp;DATE(LEFT($AV$3, 4), MONTH("1 " &amp; K$6 &amp; " " &amp; LEFT($AV$3, 4)) + 1, 0 ), 'Raw Data'!$AN:$AN,"&gt;" &amp;DATE(LEFT($AV$3, 4), MONTH("1 " &amp; K$6 &amp; " " &amp; LEFT($AV$3, 4)), 0 ), 'Raw Data'!$O:$O,""&amp;'Raw Data'!$B$1,'Raw Data'!$D:$D,"&lt;&gt;*ithdr*",'Raw Data'!$D:$D,"&lt;&gt;*ancel*",'Raw Data'!$P:$P,"--", 'Raw Data'!$K:$K, "*" &amp; MID($A33, 2, 4) &amp;"*")
+
COUNTIFS( 'Raw Data'!$AN:$AN,"&lt;=" &amp;DATE(LEFT($AV$3, 4), MONTH("1 " &amp; K$6 &amp; " " &amp; LEFT($AV$3, 4)) + 1, 0 ), 'Raw Data'!$AN:$AN,"&gt;" &amp;DATE(LEFT($AV$3, 4), MONTH("1 " &amp; K$6 &amp; " " &amp; LEFT($AV$3, 4)), 0 ), 'Raw Data'!$P:$P,""&amp;'Raw Data'!$B$1,'Raw Data'!$D:$D,"&lt;&gt;*ithdr*",'Raw Data'!$D:$D,"&lt;&gt;*ancel*", 'Raw Data'!$K:$K,  "*" &amp; MID($A33, 2, 4) &amp;"*")</f>
        <v>0</v>
      </c>
      <c r="L33" s="40"/>
      <c r="M33" s="40"/>
      <c r="N33" s="52"/>
      <c r="O33" s="117">
        <f>COUNTIFS('Raw Data'!$AN:$AN,"&lt;=" &amp;DATE(LEFT($AV$3, 4), MONTH("1 " &amp; O$6 &amp; " " &amp; LEFT($AV$3, 4)) + 1, 0 ), 'Raw Data'!$AN:$AN,"&gt;" &amp;DATE(LEFT($AV$3, 4), MONTH("1 " &amp; O$6 &amp; " " &amp; LEFT($AV$3, 4)), 0 ), 'Raw Data'!$O:$O,""&amp;'Raw Data'!$B$1,'Raw Data'!$D:$D,"&lt;&gt;*ithdr*",'Raw Data'!$D:$D,"&lt;&gt;*ancel*",'Raw Data'!$P:$P,"--", 'Raw Data'!$K:$K, "*" &amp; MID($A33, 2, 4) &amp;"*")
+
COUNTIFS( 'Raw Data'!$AN:$AN,"&lt;=" &amp;DATE(LEFT($AV$3, 4), MONTH("1 " &amp; O$6 &amp; " " &amp; LEFT($AV$3, 4)) + 1, 0 ), 'Raw Data'!$AN:$AN,"&gt;" &amp;DATE(LEFT($AV$3, 4), MONTH("1 " &amp; O$6 &amp; " " &amp; LEFT($AV$3, 4)), 0 ), 'Raw Data'!$P:$P,""&amp;'Raw Data'!$B$1,'Raw Data'!$D:$D,"&lt;&gt;*ithdr*",'Raw Data'!$D:$D,"&lt;&gt;*ancel*", 'Raw Data'!$K:$K,  "*" &amp; MID($A33, 2, 4) &amp;"*")</f>
        <v>0</v>
      </c>
      <c r="P33" s="40"/>
      <c r="Q33" s="40"/>
      <c r="R33" s="52"/>
      <c r="S33" s="117">
        <f>COUNTIFS('Raw Data'!$AN:$AN,"&lt;=" &amp;DATE(LEFT($AV$3, 4), MONTH("1 " &amp; S$6 &amp; " " &amp; LEFT($AV$3, 4)) + 1, 0 ), 'Raw Data'!$AN:$AN,"&gt;" &amp;DATE(LEFT($AV$3, 4), MONTH("1 " &amp; S$6 &amp; " " &amp; LEFT($AV$3, 4)), 0 ), 'Raw Data'!$O:$O,""&amp;'Raw Data'!$B$1,'Raw Data'!$D:$D,"&lt;&gt;*ithdr*",'Raw Data'!$D:$D,"&lt;&gt;*ancel*",'Raw Data'!$P:$P,"--", 'Raw Data'!$K:$K, "*" &amp; MID($A33, 2, 4) &amp;"*")
+
COUNTIFS( 'Raw Data'!$AN:$AN,"&lt;=" &amp;DATE(LEFT($AV$3, 4), MONTH("1 " &amp; S$6 &amp; " " &amp; LEFT($AV$3, 4)) + 1, 0 ), 'Raw Data'!$AN:$AN,"&gt;" &amp;DATE(LEFT($AV$3, 4), MONTH("1 " &amp; S$6 &amp; " " &amp; LEFT($AV$3, 4)), 0 ), 'Raw Data'!$P:$P,""&amp;'Raw Data'!$B$1,'Raw Data'!$D:$D,"&lt;&gt;*ithdr*",'Raw Data'!$D:$D,"&lt;&gt;*ancel*", 'Raw Data'!$K:$K,  "*" &amp; MID($A33, 2, 4) &amp;"*")</f>
        <v>0</v>
      </c>
      <c r="T33" s="40"/>
      <c r="U33" s="40"/>
      <c r="V33" s="52"/>
      <c r="W33" s="117">
        <f>COUNTIFS('Raw Data'!$AN:$AN,"&lt;=" &amp;DATE(LEFT($AV$3, 4), MONTH("1 " &amp; W$6 &amp; " " &amp; LEFT($AV$3, 4)) + 1, 0 ), 'Raw Data'!$AN:$AN,"&gt;" &amp;DATE(LEFT($AV$3, 4), MONTH("1 " &amp; W$6 &amp; " " &amp; LEFT($AV$3, 4)), 0 ), 'Raw Data'!$O:$O,""&amp;'Raw Data'!$B$1,'Raw Data'!$D:$D,"&lt;&gt;*ithdr*",'Raw Data'!$D:$D,"&lt;&gt;*ancel*",'Raw Data'!$P:$P,"--", 'Raw Data'!$K:$K, "*" &amp; MID($A33, 2, 4) &amp;"*")
+
COUNTIFS( 'Raw Data'!$AN:$AN,"&lt;=" &amp;DATE(LEFT($AV$3, 4), MONTH("1 " &amp; W$6 &amp; " " &amp; LEFT($AV$3, 4)) + 1, 0 ), 'Raw Data'!$AN:$AN,"&gt;" &amp;DATE(LEFT($AV$3, 4), MONTH("1 " &amp; W$6 &amp; " " &amp; LEFT($AV$3, 4)), 0 ), 'Raw Data'!$P:$P,""&amp;'Raw Data'!$B$1,'Raw Data'!$D:$D,"&lt;&gt;*ithdr*",'Raw Data'!$D:$D,"&lt;&gt;*ancel*", 'Raw Data'!$K:$K,  "*" &amp; MID($A33, 2, 4) &amp;"*")</f>
        <v>0</v>
      </c>
      <c r="X33" s="40"/>
      <c r="Y33" s="40"/>
      <c r="Z33" s="52"/>
      <c r="AA33" s="117">
        <f>COUNTIFS('Raw Data'!$AN:$AN,"&lt;=" &amp;DATE(LEFT($AV$3, 4), MONTH("1 " &amp; AA$6 &amp; " " &amp; LEFT($AV$3, 4)) + 1, 0 ), 'Raw Data'!$AN:$AN,"&gt;" &amp;DATE(LEFT($AV$3, 4), MONTH("1 " &amp; AA$6 &amp; " " &amp; LEFT($AV$3, 4)), 0 ), 'Raw Data'!$O:$O,""&amp;'Raw Data'!$B$1,'Raw Data'!$D:$D,"&lt;&gt;*ithdr*",'Raw Data'!$D:$D,"&lt;&gt;*ancel*",'Raw Data'!$P:$P,"--", 'Raw Data'!$K:$K, "*" &amp; MID($A33, 2, 4) &amp;"*")
+
COUNTIFS( 'Raw Data'!$AN:$AN,"&lt;=" &amp;DATE(LEFT($AV$3, 4), MONTH("1 " &amp; AA$6 &amp; " " &amp; LEFT($AV$3, 4)) + 1, 0 ), 'Raw Data'!$AN:$AN,"&gt;" &amp;DATE(LEFT($AV$3, 4), MONTH("1 " &amp; AA$6 &amp; " " &amp; LEFT($AV$3, 4)), 0 ), 'Raw Data'!$P:$P,""&amp;'Raw Data'!$B$1,'Raw Data'!$D:$D,"&lt;&gt;*ithdr*",'Raw Data'!$D:$D,"&lt;&gt;*ancel*", 'Raw Data'!$K:$K,  "*" &amp; MID($A33, 2, 4) &amp;"*")</f>
        <v>0</v>
      </c>
      <c r="AB33" s="40"/>
      <c r="AC33" s="40"/>
      <c r="AD33" s="52"/>
      <c r="AE33" s="117">
        <f>COUNTIFS('Raw Data'!$AN:$AN,"&lt;=" &amp;DATE(LEFT($AV$3, 4), MONTH("1 " &amp; AE$6 &amp; " " &amp; LEFT($AV$3, 4)) + 1, 0 ), 'Raw Data'!$AN:$AN,"&gt;" &amp;DATE(LEFT($AV$3, 4), MONTH("1 " &amp; AE$6 &amp; " " &amp; LEFT($AV$3, 4)), 0 ), 'Raw Data'!$O:$O,""&amp;'Raw Data'!$B$1,'Raw Data'!$D:$D,"&lt;&gt;*ithdr*",'Raw Data'!$D:$D,"&lt;&gt;*ancel*",'Raw Data'!$P:$P,"--", 'Raw Data'!$K:$K, "*" &amp; MID($A33, 2, 4) &amp;"*")
+
COUNTIFS( 'Raw Data'!$AN:$AN,"&lt;=" &amp;DATE(LEFT($AV$3, 4), MONTH("1 " &amp; AE$6 &amp; " " &amp; LEFT($AV$3, 4)) + 1, 0 ), 'Raw Data'!$AN:$AN,"&gt;" &amp;DATE(LEFT($AV$3, 4), MONTH("1 " &amp; AE$6 &amp; " " &amp; LEFT($AV$3, 4)), 0 ), 'Raw Data'!$P:$P,""&amp;'Raw Data'!$B$1,'Raw Data'!$D:$D,"&lt;&gt;*ithdr*",'Raw Data'!$D:$D,"&lt;&gt;*ancel*", 'Raw Data'!$K:$K,  "*" &amp; MID($A33, 2, 4) &amp;"*")</f>
        <v>0</v>
      </c>
      <c r="AF33" s="40"/>
      <c r="AG33" s="40"/>
      <c r="AH33" s="52"/>
      <c r="AI33" s="117">
        <f>COUNTIFS('Raw Data'!$AN:$AN,"&lt;=" &amp;DATE(LEFT($AV$3, 4), MONTH("1 " &amp; AI$6 &amp; " " &amp; LEFT($AV$3, 4)) + 1, 0 ), 'Raw Data'!$AN:$AN,"&gt;" &amp;DATE(LEFT($AV$3, 4), MONTH("1 " &amp; AI$6 &amp; " " &amp; LEFT($AV$3, 4)), 0 ), 'Raw Data'!$O:$O,""&amp;'Raw Data'!$B$1,'Raw Data'!$D:$D,"&lt;&gt;*ithdr*",'Raw Data'!$D:$D,"&lt;&gt;*ancel*",'Raw Data'!$P:$P,"--", 'Raw Data'!$K:$K, "*" &amp; MID($A33, 2, 4) &amp;"*")
+
COUNTIFS( 'Raw Data'!$AN:$AN,"&lt;=" &amp;DATE(LEFT($AV$3, 4), MONTH("1 " &amp; AI$6 &amp; " " &amp; LEFT($AV$3, 4)) + 1, 0 ), 'Raw Data'!$AN:$AN,"&gt;" &amp;DATE(LEFT($AV$3, 4), MONTH("1 " &amp; AI$6 &amp; " " &amp; LEFT($AV$3, 4)), 0 ), 'Raw Data'!$P:$P,""&amp;'Raw Data'!$B$1,'Raw Data'!$D:$D,"&lt;&gt;*ithdr*",'Raw Data'!$D:$D,"&lt;&gt;*ancel*", 'Raw Data'!$K:$K,  "*" &amp; MID($A33, 2, 4) &amp;"*")</f>
        <v>0</v>
      </c>
      <c r="AJ33" s="40"/>
      <c r="AK33" s="40"/>
      <c r="AL33" s="52"/>
      <c r="AM33" s="117">
        <f>COUNTIFS('Raw Data'!$AN:$AN,"&lt;=" &amp;DATE(LEFT($AV$3, 4), MONTH("1 " &amp; AM$6 &amp; " " &amp; LEFT($AV$3, 4)) + 1, 0 ), 'Raw Data'!$AN:$AN,"&gt;" &amp;DATE(LEFT($AV$3, 4), MONTH("1 " &amp; AM$6 &amp; " " &amp; LEFT($AV$3, 4)), 0 ), 'Raw Data'!$O:$O,""&amp;'Raw Data'!$B$1,'Raw Data'!$D:$D,"&lt;&gt;*ithdr*",'Raw Data'!$D:$D,"&lt;&gt;*ancel*",'Raw Data'!$P:$P,"--", 'Raw Data'!$K:$K, "*" &amp; MID($A33, 2, 4) &amp;"*")
+
COUNTIFS( 'Raw Data'!$AN:$AN,"&lt;=" &amp;DATE(LEFT($AV$3, 4), MONTH("1 " &amp; AM$6 &amp; " " &amp; LEFT($AV$3, 4)) + 1, 0 ), 'Raw Data'!$AN:$AN,"&gt;" &amp;DATE(LEFT($AV$3, 4), MONTH("1 " &amp; AM$6 &amp; " " &amp; LEFT($AV$3, 4)), 0 ), 'Raw Data'!$P:$P,""&amp;'Raw Data'!$B$1,'Raw Data'!$D:$D,"&lt;&gt;*ithdr*",'Raw Data'!$D:$D,"&lt;&gt;*ancel*", 'Raw Data'!$K:$K,  "*" &amp; MID($A33, 2, 4) &amp;"*")</f>
        <v>0</v>
      </c>
      <c r="AN33" s="40"/>
      <c r="AO33" s="40"/>
      <c r="AP33" s="52"/>
      <c r="AQ33" s="117">
        <f>COUNTIFS('Raw Data'!$AN:$AN,"&lt;=" &amp;DATE(LEFT($AV$3, 4), MONTH("1 " &amp; AQ$6 &amp; " " &amp; LEFT($AV$3, 4)) + 1, 0 ), 'Raw Data'!$AN:$AN,"&gt;" &amp;DATE(LEFT($AV$3, 4), MONTH("1 " &amp; AQ$6 &amp; " " &amp; LEFT($AV$3, 4)), 0 ), 'Raw Data'!$O:$O,""&amp;'Raw Data'!$B$1,'Raw Data'!$D:$D,"&lt;&gt;*ithdr*",'Raw Data'!$D:$D,"&lt;&gt;*ancel*",'Raw Data'!$P:$P,"--", 'Raw Data'!$K:$K, "*" &amp; MID($A33, 2, 4) &amp;"*")
+
COUNTIFS( 'Raw Data'!$AN:$AN,"&lt;=" &amp;DATE(LEFT($AV$3, 4), MONTH("1 " &amp; AQ$6 &amp; " " &amp; LEFT($AV$3, 4)) + 1, 0 ), 'Raw Data'!$AN:$AN,"&gt;" &amp;DATE(LEFT($AV$3, 4), MONTH("1 " &amp; AQ$6 &amp; " " &amp; LEFT($AV$3, 4)), 0 ), 'Raw Data'!$P:$P,""&amp;'Raw Data'!$B$1,'Raw Data'!$D:$D,"&lt;&gt;*ithdr*",'Raw Data'!$D:$D,"&lt;&gt;*ancel*", 'Raw Data'!$K:$K,  "*" &amp; MID($A33, 2, 4) &amp;"*")</f>
        <v>0</v>
      </c>
      <c r="AR33" s="40"/>
      <c r="AS33" s="40"/>
      <c r="AT33" s="52"/>
      <c r="AU33" s="117">
        <f>COUNTIFS('Raw Data'!$AN:$AN,"&lt;=" &amp;DATE(MID($AV$3, 15, 4), MONTH("1 " &amp; AU$6 &amp; " " &amp; MID($AV$3, 15, 4)) + 1, 0 ), 'Raw Data'!$AN:$AN,"&gt;" &amp;DATE(MID($AV$3, 15, 4), MONTH("1 " &amp; AU$6 &amp; " " &amp; MID($AV$3, 15, 4)), 0 ), 'Raw Data'!$O:$O,""&amp;'Raw Data'!$B$1,'Raw Data'!$D:$D,"&lt;&gt;*ithdr*",'Raw Data'!$D:$D,"&lt;&gt;*ancel*",'Raw Data'!$P:$P,"--", 'Raw Data'!$K:$K, "*" &amp; MID($A33, 2, 4) &amp;"*")
+
COUNTIFS( 'Raw Data'!$AN:$AN,"&lt;=" &amp;DATE(MID($AV$3, 15, 4), MONTH("1 " &amp; AU$6 &amp; " " &amp; MID($AV$3, 15, 4)) + 1, 0 ), 'Raw Data'!$AN:$AN,"&gt;" &amp;DATE(MID($AV$3, 15, 4), MONTH("1 " &amp; AU$6 &amp; " " &amp; MID($AV$3, 15, 4)), 0 ), 'Raw Data'!$P:$P,""&amp;'Raw Data'!$B$1,'Raw Data'!$D:$D,"&lt;&gt;*ithdr*",'Raw Data'!$D:$D,"&lt;&gt;*ancel*", 'Raw Data'!$K:$K,  "*" &amp; MID($A33, 2, 4) &amp;"*")</f>
        <v>0</v>
      </c>
      <c r="AV33" s="40"/>
      <c r="AW33" s="40"/>
      <c r="AX33" s="52"/>
      <c r="AY33" s="117">
        <f>COUNTIFS('Raw Data'!$AN:$AN,"&lt;=" &amp;DATE(MID($AV$3, 15, 4), MONTH("1 " &amp; AY$6 &amp; " " &amp; MID($AV$3, 15, 4)) + 1, 0 ), 'Raw Data'!$AN:$AN,"&gt;" &amp;DATE(MID($AV$3, 15, 4), MONTH("1 " &amp; AY$6 &amp; " " &amp; MID($AV$3, 15, 4)), 0 ), 'Raw Data'!$O:$O,""&amp;'Raw Data'!$B$1,'Raw Data'!$D:$D,"&lt;&gt;*ithdr*",'Raw Data'!$D:$D,"&lt;&gt;*ancel*",'Raw Data'!$P:$P,"--", 'Raw Data'!$K:$K, "*" &amp; MID($A33, 2, 4) &amp;"*")
+
COUNTIFS( 'Raw Data'!$AN:$AN,"&lt;=" &amp;DATE(MID($AV$3, 15, 4), MONTH("1 " &amp; AY$6 &amp; " " &amp; MID($AV$3, 15, 4)) + 1, 0 ), 'Raw Data'!$AN:$AN,"&gt;" &amp;DATE(MID($AV$3, 15, 4), MONTH("1 " &amp; AY$6 &amp; " " &amp; MID($AV$3, 15, 4)), 0 ), 'Raw Data'!$P:$P,""&amp;'Raw Data'!$B$1,'Raw Data'!$D:$D,"&lt;&gt;*ithdr*",'Raw Data'!$D:$D,"&lt;&gt;*ancel*", 'Raw Data'!$K:$K,  "*" &amp; MID($A33, 2, 4) &amp;"*")</f>
        <v>0</v>
      </c>
      <c r="AZ33" s="40"/>
      <c r="BA33" s="40"/>
      <c r="BB33" s="52"/>
      <c r="BC33" s="117">
        <f>COUNTIFS('Raw Data'!$AN:$AN,"&lt;=" &amp;DATE(MID($AV$3, 15, 4), MONTH("1 " &amp; BC$6 &amp; " " &amp; MID($AV$3, 15, 4)) + 1, 0 ), 'Raw Data'!$AN:$AN,"&gt;" &amp;DATE(MID($AV$3, 15, 4), MONTH("1 " &amp; BC$6 &amp; " " &amp; MID($AV$3, 15, 4)), 0 ), 'Raw Data'!$O:$O,""&amp;'Raw Data'!$B$1,'Raw Data'!$D:$D,"&lt;&gt;*ithdr*",'Raw Data'!$D:$D,"&lt;&gt;*ancel*",'Raw Data'!$P:$P,"--", 'Raw Data'!$K:$K, "*" &amp; MID($A33, 2, 4) &amp;"*")
+
COUNTIFS( 'Raw Data'!$AN:$AN,"&lt;=" &amp;DATE(MID($AV$3, 15, 4), MONTH("1 " &amp; BC$6 &amp; " " &amp; MID($AV$3, 15, 4)) + 1, 0 ), 'Raw Data'!$AN:$AN,"&gt;" &amp;DATE(MID($AV$3, 15, 4), MONTH("1 " &amp; BC$6 &amp; " " &amp; MID($AV$3, 15, 4)), 0 ), 'Raw Data'!$P:$P,""&amp;'Raw Data'!$B$1,'Raw Data'!$D:$D,"&lt;&gt;*ithdr*",'Raw Data'!$D:$D,"&lt;&gt;*ancel*", 'Raw Data'!$K:$K,  "*" &amp; MID($A33, 2, 4) &amp;"*")</f>
        <v>0</v>
      </c>
      <c r="BD33" s="40"/>
      <c r="BE33" s="40"/>
      <c r="BF33" s="52"/>
    </row>
    <row r="34" ht="12.75" customHeight="1">
      <c r="A34" s="119" t="s">
        <v>251</v>
      </c>
      <c r="B34" s="40"/>
      <c r="C34" s="40"/>
      <c r="D34" s="40"/>
      <c r="E34" s="40"/>
      <c r="F34" s="40"/>
      <c r="G34" s="40"/>
      <c r="H34" s="40"/>
      <c r="I34" s="40"/>
      <c r="J34" s="49"/>
      <c r="K34" s="117">
        <f>COUNTIFS('Raw Data'!$AN:$AN,"&lt;=" &amp;DATE(LEFT($AV$3, 4), MONTH("1 " &amp; K$6 &amp; " " &amp; LEFT($AV$3, 4)) + 1, 0 ), 'Raw Data'!$AN:$AN,"&gt;" &amp;DATE(LEFT($AV$3, 4), MONTH("1 " &amp; K$6 &amp; " " &amp; LEFT($AV$3, 4)), 0 ), 'Raw Data'!$O:$O,""&amp;'Raw Data'!$B$1,'Raw Data'!$D:$D,"&lt;&gt;*ithdr*",'Raw Data'!$D:$D,"&lt;&gt;*ancel*",'Raw Data'!$P:$P,"--", 'Raw Data'!$K:$K, "*" &amp; MID($A34, 2, 4) &amp;"*")
+
COUNTIFS( 'Raw Data'!$AN:$AN,"&lt;=" &amp;DATE(LEFT($AV$3, 4), MONTH("1 " &amp; K$6 &amp; " " &amp; LEFT($AV$3, 4)) + 1, 0 ), 'Raw Data'!$AN:$AN,"&gt;" &amp;DATE(LEFT($AV$3, 4), MONTH("1 " &amp; K$6 &amp; " " &amp; LEFT($AV$3, 4)), 0 ), 'Raw Data'!$P:$P,""&amp;'Raw Data'!$B$1,'Raw Data'!$D:$D,"&lt;&gt;*ithdr*",'Raw Data'!$D:$D,"&lt;&gt;*ancel*", 'Raw Data'!$K:$K,  "*" &amp; MID($A34, 2, 4) &amp;"*")</f>
        <v>0</v>
      </c>
      <c r="L34" s="40"/>
      <c r="M34" s="40"/>
      <c r="N34" s="52"/>
      <c r="O34" s="117">
        <f>COUNTIFS('Raw Data'!$AN:$AN,"&lt;=" &amp;DATE(LEFT($AV$3, 4), MONTH("1 " &amp; O$6 &amp; " " &amp; LEFT($AV$3, 4)) + 1, 0 ), 'Raw Data'!$AN:$AN,"&gt;" &amp;DATE(LEFT($AV$3, 4), MONTH("1 " &amp; O$6 &amp; " " &amp; LEFT($AV$3, 4)), 0 ), 'Raw Data'!$O:$O,""&amp;'Raw Data'!$B$1,'Raw Data'!$D:$D,"&lt;&gt;*ithdr*",'Raw Data'!$D:$D,"&lt;&gt;*ancel*",'Raw Data'!$P:$P,"--", 'Raw Data'!$K:$K, "*" &amp; MID($A34, 2, 4) &amp;"*")
+
COUNTIFS( 'Raw Data'!$AN:$AN,"&lt;=" &amp;DATE(LEFT($AV$3, 4), MONTH("1 " &amp; O$6 &amp; " " &amp; LEFT($AV$3, 4)) + 1, 0 ), 'Raw Data'!$AN:$AN,"&gt;" &amp;DATE(LEFT($AV$3, 4), MONTH("1 " &amp; O$6 &amp; " " &amp; LEFT($AV$3, 4)), 0 ), 'Raw Data'!$P:$P,""&amp;'Raw Data'!$B$1,'Raw Data'!$D:$D,"&lt;&gt;*ithdr*",'Raw Data'!$D:$D,"&lt;&gt;*ancel*", 'Raw Data'!$K:$K,  "*" &amp; MID($A34, 2, 4) &amp;"*")</f>
        <v>0</v>
      </c>
      <c r="P34" s="40"/>
      <c r="Q34" s="40"/>
      <c r="R34" s="52"/>
      <c r="S34" s="117">
        <f>COUNTIFS('Raw Data'!$AN:$AN,"&lt;=" &amp;DATE(LEFT($AV$3, 4), MONTH("1 " &amp; S$6 &amp; " " &amp; LEFT($AV$3, 4)) + 1, 0 ), 'Raw Data'!$AN:$AN,"&gt;" &amp;DATE(LEFT($AV$3, 4), MONTH("1 " &amp; S$6 &amp; " " &amp; LEFT($AV$3, 4)), 0 ), 'Raw Data'!$O:$O,""&amp;'Raw Data'!$B$1,'Raw Data'!$D:$D,"&lt;&gt;*ithdr*",'Raw Data'!$D:$D,"&lt;&gt;*ancel*",'Raw Data'!$P:$P,"--", 'Raw Data'!$K:$K, "*" &amp; MID($A34, 2, 4) &amp;"*")
+
COUNTIFS( 'Raw Data'!$AN:$AN,"&lt;=" &amp;DATE(LEFT($AV$3, 4), MONTH("1 " &amp; S$6 &amp; " " &amp; LEFT($AV$3, 4)) + 1, 0 ), 'Raw Data'!$AN:$AN,"&gt;" &amp;DATE(LEFT($AV$3, 4), MONTH("1 " &amp; S$6 &amp; " " &amp; LEFT($AV$3, 4)), 0 ), 'Raw Data'!$P:$P,""&amp;'Raw Data'!$B$1,'Raw Data'!$D:$D,"&lt;&gt;*ithdr*",'Raw Data'!$D:$D,"&lt;&gt;*ancel*", 'Raw Data'!$K:$K,  "*" &amp; MID($A34, 2, 4) &amp;"*")</f>
        <v>0</v>
      </c>
      <c r="T34" s="40"/>
      <c r="U34" s="40"/>
      <c r="V34" s="52"/>
      <c r="W34" s="117">
        <f>COUNTIFS('Raw Data'!$AN:$AN,"&lt;=" &amp;DATE(LEFT($AV$3, 4), MONTH("1 " &amp; W$6 &amp; " " &amp; LEFT($AV$3, 4)) + 1, 0 ), 'Raw Data'!$AN:$AN,"&gt;" &amp;DATE(LEFT($AV$3, 4), MONTH("1 " &amp; W$6 &amp; " " &amp; LEFT($AV$3, 4)), 0 ), 'Raw Data'!$O:$O,""&amp;'Raw Data'!$B$1,'Raw Data'!$D:$D,"&lt;&gt;*ithdr*",'Raw Data'!$D:$D,"&lt;&gt;*ancel*",'Raw Data'!$P:$P,"--", 'Raw Data'!$K:$K, "*" &amp; MID($A34, 2, 4) &amp;"*")
+
COUNTIFS( 'Raw Data'!$AN:$AN,"&lt;=" &amp;DATE(LEFT($AV$3, 4), MONTH("1 " &amp; W$6 &amp; " " &amp; LEFT($AV$3, 4)) + 1, 0 ), 'Raw Data'!$AN:$AN,"&gt;" &amp;DATE(LEFT($AV$3, 4), MONTH("1 " &amp; W$6 &amp; " " &amp; LEFT($AV$3, 4)), 0 ), 'Raw Data'!$P:$P,""&amp;'Raw Data'!$B$1,'Raw Data'!$D:$D,"&lt;&gt;*ithdr*",'Raw Data'!$D:$D,"&lt;&gt;*ancel*", 'Raw Data'!$K:$K,  "*" &amp; MID($A34, 2, 4) &amp;"*")</f>
        <v>0</v>
      </c>
      <c r="X34" s="40"/>
      <c r="Y34" s="40"/>
      <c r="Z34" s="52"/>
      <c r="AA34" s="117">
        <f>COUNTIFS('Raw Data'!$AN:$AN,"&lt;=" &amp;DATE(LEFT($AV$3, 4), MONTH("1 " &amp; AA$6 &amp; " " &amp; LEFT($AV$3, 4)) + 1, 0 ), 'Raw Data'!$AN:$AN,"&gt;" &amp;DATE(LEFT($AV$3, 4), MONTH("1 " &amp; AA$6 &amp; " " &amp; LEFT($AV$3, 4)), 0 ), 'Raw Data'!$O:$O,""&amp;'Raw Data'!$B$1,'Raw Data'!$D:$D,"&lt;&gt;*ithdr*",'Raw Data'!$D:$D,"&lt;&gt;*ancel*",'Raw Data'!$P:$P,"--", 'Raw Data'!$K:$K, "*" &amp; MID($A34, 2, 4) &amp;"*")
+
COUNTIFS( 'Raw Data'!$AN:$AN,"&lt;=" &amp;DATE(LEFT($AV$3, 4), MONTH("1 " &amp; AA$6 &amp; " " &amp; LEFT($AV$3, 4)) + 1, 0 ), 'Raw Data'!$AN:$AN,"&gt;" &amp;DATE(LEFT($AV$3, 4), MONTH("1 " &amp; AA$6 &amp; " " &amp; LEFT($AV$3, 4)), 0 ), 'Raw Data'!$P:$P,""&amp;'Raw Data'!$B$1,'Raw Data'!$D:$D,"&lt;&gt;*ithdr*",'Raw Data'!$D:$D,"&lt;&gt;*ancel*", 'Raw Data'!$K:$K,  "*" &amp; MID($A34, 2, 4) &amp;"*")</f>
        <v>0</v>
      </c>
      <c r="AB34" s="40"/>
      <c r="AC34" s="40"/>
      <c r="AD34" s="52"/>
      <c r="AE34" s="117">
        <f>COUNTIFS('Raw Data'!$AN:$AN,"&lt;=" &amp;DATE(LEFT($AV$3, 4), MONTH("1 " &amp; AE$6 &amp; " " &amp; LEFT($AV$3, 4)) + 1, 0 ), 'Raw Data'!$AN:$AN,"&gt;" &amp;DATE(LEFT($AV$3, 4), MONTH("1 " &amp; AE$6 &amp; " " &amp; LEFT($AV$3, 4)), 0 ), 'Raw Data'!$O:$O,""&amp;'Raw Data'!$B$1,'Raw Data'!$D:$D,"&lt;&gt;*ithdr*",'Raw Data'!$D:$D,"&lt;&gt;*ancel*",'Raw Data'!$P:$P,"--", 'Raw Data'!$K:$K, "*" &amp; MID($A34, 2, 4) &amp;"*")
+
COUNTIFS( 'Raw Data'!$AN:$AN,"&lt;=" &amp;DATE(LEFT($AV$3, 4), MONTH("1 " &amp; AE$6 &amp; " " &amp; LEFT($AV$3, 4)) + 1, 0 ), 'Raw Data'!$AN:$AN,"&gt;" &amp;DATE(LEFT($AV$3, 4), MONTH("1 " &amp; AE$6 &amp; " " &amp; LEFT($AV$3, 4)), 0 ), 'Raw Data'!$P:$P,""&amp;'Raw Data'!$B$1,'Raw Data'!$D:$D,"&lt;&gt;*ithdr*",'Raw Data'!$D:$D,"&lt;&gt;*ancel*", 'Raw Data'!$K:$K,  "*" &amp; MID($A34, 2, 4) &amp;"*")</f>
        <v>0</v>
      </c>
      <c r="AF34" s="40"/>
      <c r="AG34" s="40"/>
      <c r="AH34" s="52"/>
      <c r="AI34" s="117">
        <f>COUNTIFS('Raw Data'!$AN:$AN,"&lt;=" &amp;DATE(LEFT($AV$3, 4), MONTH("1 " &amp; AI$6 &amp; " " &amp; LEFT($AV$3, 4)) + 1, 0 ), 'Raw Data'!$AN:$AN,"&gt;" &amp;DATE(LEFT($AV$3, 4), MONTH("1 " &amp; AI$6 &amp; " " &amp; LEFT($AV$3, 4)), 0 ), 'Raw Data'!$O:$O,""&amp;'Raw Data'!$B$1,'Raw Data'!$D:$D,"&lt;&gt;*ithdr*",'Raw Data'!$D:$D,"&lt;&gt;*ancel*",'Raw Data'!$P:$P,"--", 'Raw Data'!$K:$K, "*" &amp; MID($A34, 2, 4) &amp;"*")
+
COUNTIFS( 'Raw Data'!$AN:$AN,"&lt;=" &amp;DATE(LEFT($AV$3, 4), MONTH("1 " &amp; AI$6 &amp; " " &amp; LEFT($AV$3, 4)) + 1, 0 ), 'Raw Data'!$AN:$AN,"&gt;" &amp;DATE(LEFT($AV$3, 4), MONTH("1 " &amp; AI$6 &amp; " " &amp; LEFT($AV$3, 4)), 0 ), 'Raw Data'!$P:$P,""&amp;'Raw Data'!$B$1,'Raw Data'!$D:$D,"&lt;&gt;*ithdr*",'Raw Data'!$D:$D,"&lt;&gt;*ancel*", 'Raw Data'!$K:$K,  "*" &amp; MID($A34, 2, 4) &amp;"*")</f>
        <v>0</v>
      </c>
      <c r="AJ34" s="40"/>
      <c r="AK34" s="40"/>
      <c r="AL34" s="52"/>
      <c r="AM34" s="117">
        <f>COUNTIFS('Raw Data'!$AN:$AN,"&lt;=" &amp;DATE(LEFT($AV$3, 4), MONTH("1 " &amp; AM$6 &amp; " " &amp; LEFT($AV$3, 4)) + 1, 0 ), 'Raw Data'!$AN:$AN,"&gt;" &amp;DATE(LEFT($AV$3, 4), MONTH("1 " &amp; AM$6 &amp; " " &amp; LEFT($AV$3, 4)), 0 ), 'Raw Data'!$O:$O,""&amp;'Raw Data'!$B$1,'Raw Data'!$D:$D,"&lt;&gt;*ithdr*",'Raw Data'!$D:$D,"&lt;&gt;*ancel*",'Raw Data'!$P:$P,"--", 'Raw Data'!$K:$K, "*" &amp; MID($A34, 2, 4) &amp;"*")
+
COUNTIFS( 'Raw Data'!$AN:$AN,"&lt;=" &amp;DATE(LEFT($AV$3, 4), MONTH("1 " &amp; AM$6 &amp; " " &amp; LEFT($AV$3, 4)) + 1, 0 ), 'Raw Data'!$AN:$AN,"&gt;" &amp;DATE(LEFT($AV$3, 4), MONTH("1 " &amp; AM$6 &amp; " " &amp; LEFT($AV$3, 4)), 0 ), 'Raw Data'!$P:$P,""&amp;'Raw Data'!$B$1,'Raw Data'!$D:$D,"&lt;&gt;*ithdr*",'Raw Data'!$D:$D,"&lt;&gt;*ancel*", 'Raw Data'!$K:$K,  "*" &amp; MID($A34, 2, 4) &amp;"*")</f>
        <v>0</v>
      </c>
      <c r="AN34" s="40"/>
      <c r="AO34" s="40"/>
      <c r="AP34" s="52"/>
      <c r="AQ34" s="117">
        <f>COUNTIFS('Raw Data'!$AN:$AN,"&lt;=" &amp;DATE(LEFT($AV$3, 4), MONTH("1 " &amp; AQ$6 &amp; " " &amp; LEFT($AV$3, 4)) + 1, 0 ), 'Raw Data'!$AN:$AN,"&gt;" &amp;DATE(LEFT($AV$3, 4), MONTH("1 " &amp; AQ$6 &amp; " " &amp; LEFT($AV$3, 4)), 0 ), 'Raw Data'!$O:$O,""&amp;'Raw Data'!$B$1,'Raw Data'!$D:$D,"&lt;&gt;*ithdr*",'Raw Data'!$D:$D,"&lt;&gt;*ancel*",'Raw Data'!$P:$P,"--", 'Raw Data'!$K:$K, "*" &amp; MID($A34, 2, 4) &amp;"*")
+
COUNTIFS( 'Raw Data'!$AN:$AN,"&lt;=" &amp;DATE(LEFT($AV$3, 4), MONTH("1 " &amp; AQ$6 &amp; " " &amp; LEFT($AV$3, 4)) + 1, 0 ), 'Raw Data'!$AN:$AN,"&gt;" &amp;DATE(LEFT($AV$3, 4), MONTH("1 " &amp; AQ$6 &amp; " " &amp; LEFT($AV$3, 4)), 0 ), 'Raw Data'!$P:$P,""&amp;'Raw Data'!$B$1,'Raw Data'!$D:$D,"&lt;&gt;*ithdr*",'Raw Data'!$D:$D,"&lt;&gt;*ancel*", 'Raw Data'!$K:$K,  "*" &amp; MID($A34, 2, 4) &amp;"*")</f>
        <v>0</v>
      </c>
      <c r="AR34" s="40"/>
      <c r="AS34" s="40"/>
      <c r="AT34" s="52"/>
      <c r="AU34" s="117">
        <f>COUNTIFS('Raw Data'!$AN:$AN,"&lt;=" &amp;DATE(MID($AV$3, 15, 4), MONTH("1 " &amp; AU$6 &amp; " " &amp; MID($AV$3, 15, 4)) + 1, 0 ), 'Raw Data'!$AN:$AN,"&gt;" &amp;DATE(MID($AV$3, 15, 4), MONTH("1 " &amp; AU$6 &amp; " " &amp; MID($AV$3, 15, 4)), 0 ), 'Raw Data'!$O:$O,""&amp;'Raw Data'!$B$1,'Raw Data'!$D:$D,"&lt;&gt;*ithdr*",'Raw Data'!$D:$D,"&lt;&gt;*ancel*",'Raw Data'!$P:$P,"--", 'Raw Data'!$K:$K, "*" &amp; MID($A34, 2, 4) &amp;"*")
+
COUNTIFS( 'Raw Data'!$AN:$AN,"&lt;=" &amp;DATE(MID($AV$3, 15, 4), MONTH("1 " &amp; AU$6 &amp; " " &amp; MID($AV$3, 15, 4)) + 1, 0 ), 'Raw Data'!$AN:$AN,"&gt;" &amp;DATE(MID($AV$3, 15, 4), MONTH("1 " &amp; AU$6 &amp; " " &amp; MID($AV$3, 15, 4)), 0 ), 'Raw Data'!$P:$P,""&amp;'Raw Data'!$B$1,'Raw Data'!$D:$D,"&lt;&gt;*ithdr*",'Raw Data'!$D:$D,"&lt;&gt;*ancel*", 'Raw Data'!$K:$K,  "*" &amp; MID($A34, 2, 4) &amp;"*")</f>
        <v>0</v>
      </c>
      <c r="AV34" s="40"/>
      <c r="AW34" s="40"/>
      <c r="AX34" s="52"/>
      <c r="AY34" s="117">
        <f>COUNTIFS('Raw Data'!$AN:$AN,"&lt;=" &amp;DATE(MID($AV$3, 15, 4), MONTH("1 " &amp; AY$6 &amp; " " &amp; MID($AV$3, 15, 4)) + 1, 0 ), 'Raw Data'!$AN:$AN,"&gt;" &amp;DATE(MID($AV$3, 15, 4), MONTH("1 " &amp; AY$6 &amp; " " &amp; MID($AV$3, 15, 4)), 0 ), 'Raw Data'!$O:$O,""&amp;'Raw Data'!$B$1,'Raw Data'!$D:$D,"&lt;&gt;*ithdr*",'Raw Data'!$D:$D,"&lt;&gt;*ancel*",'Raw Data'!$P:$P,"--", 'Raw Data'!$K:$K, "*" &amp; MID($A34, 2, 4) &amp;"*")
+
COUNTIFS( 'Raw Data'!$AN:$AN,"&lt;=" &amp;DATE(MID($AV$3, 15, 4), MONTH("1 " &amp; AY$6 &amp; " " &amp; MID($AV$3, 15, 4)) + 1, 0 ), 'Raw Data'!$AN:$AN,"&gt;" &amp;DATE(MID($AV$3, 15, 4), MONTH("1 " &amp; AY$6 &amp; " " &amp; MID($AV$3, 15, 4)), 0 ), 'Raw Data'!$P:$P,""&amp;'Raw Data'!$B$1,'Raw Data'!$D:$D,"&lt;&gt;*ithdr*",'Raw Data'!$D:$D,"&lt;&gt;*ancel*", 'Raw Data'!$K:$K,  "*" &amp; MID($A34, 2, 4) &amp;"*")</f>
        <v>0</v>
      </c>
      <c r="AZ34" s="40"/>
      <c r="BA34" s="40"/>
      <c r="BB34" s="52"/>
      <c r="BC34" s="117">
        <f>COUNTIFS('Raw Data'!$AN:$AN,"&lt;=" &amp;DATE(MID($AV$3, 15, 4), MONTH("1 " &amp; BC$6 &amp; " " &amp; MID($AV$3, 15, 4)) + 1, 0 ), 'Raw Data'!$AN:$AN,"&gt;" &amp;DATE(MID($AV$3, 15, 4), MONTH("1 " &amp; BC$6 &amp; " " &amp; MID($AV$3, 15, 4)), 0 ), 'Raw Data'!$O:$O,""&amp;'Raw Data'!$B$1,'Raw Data'!$D:$D,"&lt;&gt;*ithdr*",'Raw Data'!$D:$D,"&lt;&gt;*ancel*",'Raw Data'!$P:$P,"--", 'Raw Data'!$K:$K, "*" &amp; MID($A34, 2, 4) &amp;"*")
+
COUNTIFS( 'Raw Data'!$AN:$AN,"&lt;=" &amp;DATE(MID($AV$3, 15, 4), MONTH("1 " &amp; BC$6 &amp; " " &amp; MID($AV$3, 15, 4)) + 1, 0 ), 'Raw Data'!$AN:$AN,"&gt;" &amp;DATE(MID($AV$3, 15, 4), MONTH("1 " &amp; BC$6 &amp; " " &amp; MID($AV$3, 15, 4)), 0 ), 'Raw Data'!$P:$P,""&amp;'Raw Data'!$B$1,'Raw Data'!$D:$D,"&lt;&gt;*ithdr*",'Raw Data'!$D:$D,"&lt;&gt;*ancel*", 'Raw Data'!$K:$K,  "*" &amp; MID($A34, 2, 4) &amp;"*")</f>
        <v>0</v>
      </c>
      <c r="BD34" s="40"/>
      <c r="BE34" s="40"/>
      <c r="BF34" s="52"/>
    </row>
    <row r="35" ht="12.75" customHeight="1">
      <c r="A35" s="119" t="s">
        <v>252</v>
      </c>
      <c r="B35" s="40"/>
      <c r="C35" s="40"/>
      <c r="D35" s="40"/>
      <c r="E35" s="40"/>
      <c r="F35" s="40"/>
      <c r="G35" s="40"/>
      <c r="H35" s="40"/>
      <c r="I35" s="40"/>
      <c r="J35" s="49"/>
      <c r="K35" s="117">
        <f>COUNTIFS('Raw Data'!$AN:$AN,"&lt;=" &amp;DATE(LEFT($AV$3, 4), MONTH("1 " &amp; K$6 &amp; " " &amp; LEFT($AV$3, 4)) + 1, 0 ), 'Raw Data'!$AN:$AN,"&gt;" &amp;DATE(LEFT($AV$3, 4), MONTH("1 " &amp; K$6 &amp; " " &amp; LEFT($AV$3, 4)), 0 ), 'Raw Data'!$O:$O,""&amp;'Raw Data'!$B$1,'Raw Data'!$D:$D,"&lt;&gt;*ithdr*",'Raw Data'!$D:$D,"&lt;&gt;*ancel*",'Raw Data'!$P:$P,"--", 'Raw Data'!$K:$K, "*" &amp; MID($A35, 2, 4) &amp;"*")
+
COUNTIFS( 'Raw Data'!$AN:$AN,"&lt;=" &amp;DATE(LEFT($AV$3, 4), MONTH("1 " &amp; K$6 &amp; " " &amp; LEFT($AV$3, 4)) + 1, 0 ), 'Raw Data'!$AN:$AN,"&gt;" &amp;DATE(LEFT($AV$3, 4), MONTH("1 " &amp; K$6 &amp; " " &amp; LEFT($AV$3, 4)), 0 ), 'Raw Data'!$P:$P,""&amp;'Raw Data'!$B$1,'Raw Data'!$D:$D,"&lt;&gt;*ithdr*",'Raw Data'!$D:$D,"&lt;&gt;*ancel*", 'Raw Data'!$K:$K,  "*" &amp; MID($A35, 2, 4) &amp;"*")</f>
        <v>0</v>
      </c>
      <c r="L35" s="40"/>
      <c r="M35" s="40"/>
      <c r="N35" s="52"/>
      <c r="O35" s="117">
        <f>COUNTIFS('Raw Data'!$AN:$AN,"&lt;=" &amp;DATE(LEFT($AV$3, 4), MONTH("1 " &amp; O$6 &amp; " " &amp; LEFT($AV$3, 4)) + 1, 0 ), 'Raw Data'!$AN:$AN,"&gt;" &amp;DATE(LEFT($AV$3, 4), MONTH("1 " &amp; O$6 &amp; " " &amp; LEFT($AV$3, 4)), 0 ), 'Raw Data'!$O:$O,""&amp;'Raw Data'!$B$1,'Raw Data'!$D:$D,"&lt;&gt;*ithdr*",'Raw Data'!$D:$D,"&lt;&gt;*ancel*",'Raw Data'!$P:$P,"--", 'Raw Data'!$K:$K, "*" &amp; MID($A35, 2, 4) &amp;"*")
+
COUNTIFS( 'Raw Data'!$AN:$AN,"&lt;=" &amp;DATE(LEFT($AV$3, 4), MONTH("1 " &amp; O$6 &amp; " " &amp; LEFT($AV$3, 4)) + 1, 0 ), 'Raw Data'!$AN:$AN,"&gt;" &amp;DATE(LEFT($AV$3, 4), MONTH("1 " &amp; O$6 &amp; " " &amp; LEFT($AV$3, 4)), 0 ), 'Raw Data'!$P:$P,""&amp;'Raw Data'!$B$1,'Raw Data'!$D:$D,"&lt;&gt;*ithdr*",'Raw Data'!$D:$D,"&lt;&gt;*ancel*", 'Raw Data'!$K:$K,  "*" &amp; MID($A35, 2, 4) &amp;"*")</f>
        <v>0</v>
      </c>
      <c r="P35" s="40"/>
      <c r="Q35" s="40"/>
      <c r="R35" s="52"/>
      <c r="S35" s="117">
        <f>COUNTIFS('Raw Data'!$AN:$AN,"&lt;=" &amp;DATE(LEFT($AV$3, 4), MONTH("1 " &amp; S$6 &amp; " " &amp; LEFT($AV$3, 4)) + 1, 0 ), 'Raw Data'!$AN:$AN,"&gt;" &amp;DATE(LEFT($AV$3, 4), MONTH("1 " &amp; S$6 &amp; " " &amp; LEFT($AV$3, 4)), 0 ), 'Raw Data'!$O:$O,""&amp;'Raw Data'!$B$1,'Raw Data'!$D:$D,"&lt;&gt;*ithdr*",'Raw Data'!$D:$D,"&lt;&gt;*ancel*",'Raw Data'!$P:$P,"--", 'Raw Data'!$K:$K, "*" &amp; MID($A35, 2, 4) &amp;"*")
+
COUNTIFS( 'Raw Data'!$AN:$AN,"&lt;=" &amp;DATE(LEFT($AV$3, 4), MONTH("1 " &amp; S$6 &amp; " " &amp; LEFT($AV$3, 4)) + 1, 0 ), 'Raw Data'!$AN:$AN,"&gt;" &amp;DATE(LEFT($AV$3, 4), MONTH("1 " &amp; S$6 &amp; " " &amp; LEFT($AV$3, 4)), 0 ), 'Raw Data'!$P:$P,""&amp;'Raw Data'!$B$1,'Raw Data'!$D:$D,"&lt;&gt;*ithdr*",'Raw Data'!$D:$D,"&lt;&gt;*ancel*", 'Raw Data'!$K:$K,  "*" &amp; MID($A35, 2, 4) &amp;"*")</f>
        <v>0</v>
      </c>
      <c r="T35" s="40"/>
      <c r="U35" s="40"/>
      <c r="V35" s="52"/>
      <c r="W35" s="117">
        <f>COUNTIFS('Raw Data'!$AN:$AN,"&lt;=" &amp;DATE(LEFT($AV$3, 4), MONTH("1 " &amp; W$6 &amp; " " &amp; LEFT($AV$3, 4)) + 1, 0 ), 'Raw Data'!$AN:$AN,"&gt;" &amp;DATE(LEFT($AV$3, 4), MONTH("1 " &amp; W$6 &amp; " " &amp; LEFT($AV$3, 4)), 0 ), 'Raw Data'!$O:$O,""&amp;'Raw Data'!$B$1,'Raw Data'!$D:$D,"&lt;&gt;*ithdr*",'Raw Data'!$D:$D,"&lt;&gt;*ancel*",'Raw Data'!$P:$P,"--", 'Raw Data'!$K:$K, "*" &amp; MID($A35, 2, 4) &amp;"*")
+
COUNTIFS( 'Raw Data'!$AN:$AN,"&lt;=" &amp;DATE(LEFT($AV$3, 4), MONTH("1 " &amp; W$6 &amp; " " &amp; LEFT($AV$3, 4)) + 1, 0 ), 'Raw Data'!$AN:$AN,"&gt;" &amp;DATE(LEFT($AV$3, 4), MONTH("1 " &amp; W$6 &amp; " " &amp; LEFT($AV$3, 4)), 0 ), 'Raw Data'!$P:$P,""&amp;'Raw Data'!$B$1,'Raw Data'!$D:$D,"&lt;&gt;*ithdr*",'Raw Data'!$D:$D,"&lt;&gt;*ancel*", 'Raw Data'!$K:$K,  "*" &amp; MID($A35, 2, 4) &amp;"*")</f>
        <v>0</v>
      </c>
      <c r="X35" s="40"/>
      <c r="Y35" s="40"/>
      <c r="Z35" s="52"/>
      <c r="AA35" s="117">
        <f>COUNTIFS('Raw Data'!$AN:$AN,"&lt;=" &amp;DATE(LEFT($AV$3, 4), MONTH("1 " &amp; AA$6 &amp; " " &amp; LEFT($AV$3, 4)) + 1, 0 ), 'Raw Data'!$AN:$AN,"&gt;" &amp;DATE(LEFT($AV$3, 4), MONTH("1 " &amp; AA$6 &amp; " " &amp; LEFT($AV$3, 4)), 0 ), 'Raw Data'!$O:$O,""&amp;'Raw Data'!$B$1,'Raw Data'!$D:$D,"&lt;&gt;*ithdr*",'Raw Data'!$D:$D,"&lt;&gt;*ancel*",'Raw Data'!$P:$P,"--", 'Raw Data'!$K:$K, "*" &amp; MID($A35, 2, 4) &amp;"*")
+
COUNTIFS( 'Raw Data'!$AN:$AN,"&lt;=" &amp;DATE(LEFT($AV$3, 4), MONTH("1 " &amp; AA$6 &amp; " " &amp; LEFT($AV$3, 4)) + 1, 0 ), 'Raw Data'!$AN:$AN,"&gt;" &amp;DATE(LEFT($AV$3, 4), MONTH("1 " &amp; AA$6 &amp; " " &amp; LEFT($AV$3, 4)), 0 ), 'Raw Data'!$P:$P,""&amp;'Raw Data'!$B$1,'Raw Data'!$D:$D,"&lt;&gt;*ithdr*",'Raw Data'!$D:$D,"&lt;&gt;*ancel*", 'Raw Data'!$K:$K,  "*" &amp; MID($A35, 2, 4) &amp;"*")</f>
        <v>0</v>
      </c>
      <c r="AB35" s="40"/>
      <c r="AC35" s="40"/>
      <c r="AD35" s="52"/>
      <c r="AE35" s="117">
        <f>COUNTIFS('Raw Data'!$AN:$AN,"&lt;=" &amp;DATE(LEFT($AV$3, 4), MONTH("1 " &amp; AE$6 &amp; " " &amp; LEFT($AV$3, 4)) + 1, 0 ), 'Raw Data'!$AN:$AN,"&gt;" &amp;DATE(LEFT($AV$3, 4), MONTH("1 " &amp; AE$6 &amp; " " &amp; LEFT($AV$3, 4)), 0 ), 'Raw Data'!$O:$O,""&amp;'Raw Data'!$B$1,'Raw Data'!$D:$D,"&lt;&gt;*ithdr*",'Raw Data'!$D:$D,"&lt;&gt;*ancel*",'Raw Data'!$P:$P,"--", 'Raw Data'!$K:$K, "*" &amp; MID($A35, 2, 4) &amp;"*")
+
COUNTIFS( 'Raw Data'!$AN:$AN,"&lt;=" &amp;DATE(LEFT($AV$3, 4), MONTH("1 " &amp; AE$6 &amp; " " &amp; LEFT($AV$3, 4)) + 1, 0 ), 'Raw Data'!$AN:$AN,"&gt;" &amp;DATE(LEFT($AV$3, 4), MONTH("1 " &amp; AE$6 &amp; " " &amp; LEFT($AV$3, 4)), 0 ), 'Raw Data'!$P:$P,""&amp;'Raw Data'!$B$1,'Raw Data'!$D:$D,"&lt;&gt;*ithdr*",'Raw Data'!$D:$D,"&lt;&gt;*ancel*", 'Raw Data'!$K:$K,  "*" &amp; MID($A35, 2, 4) &amp;"*")</f>
        <v>0</v>
      </c>
      <c r="AF35" s="40"/>
      <c r="AG35" s="40"/>
      <c r="AH35" s="52"/>
      <c r="AI35" s="117">
        <f>COUNTIFS('Raw Data'!$AN:$AN,"&lt;=" &amp;DATE(LEFT($AV$3, 4), MONTH("1 " &amp; AI$6 &amp; " " &amp; LEFT($AV$3, 4)) + 1, 0 ), 'Raw Data'!$AN:$AN,"&gt;" &amp;DATE(LEFT($AV$3, 4), MONTH("1 " &amp; AI$6 &amp; " " &amp; LEFT($AV$3, 4)), 0 ), 'Raw Data'!$O:$O,""&amp;'Raw Data'!$B$1,'Raw Data'!$D:$D,"&lt;&gt;*ithdr*",'Raw Data'!$D:$D,"&lt;&gt;*ancel*",'Raw Data'!$P:$P,"--", 'Raw Data'!$K:$K, "*" &amp; MID($A35, 2, 4) &amp;"*")
+
COUNTIFS( 'Raw Data'!$AN:$AN,"&lt;=" &amp;DATE(LEFT($AV$3, 4), MONTH("1 " &amp; AI$6 &amp; " " &amp; LEFT($AV$3, 4)) + 1, 0 ), 'Raw Data'!$AN:$AN,"&gt;" &amp;DATE(LEFT($AV$3, 4), MONTH("1 " &amp; AI$6 &amp; " " &amp; LEFT($AV$3, 4)), 0 ), 'Raw Data'!$P:$P,""&amp;'Raw Data'!$B$1,'Raw Data'!$D:$D,"&lt;&gt;*ithdr*",'Raw Data'!$D:$D,"&lt;&gt;*ancel*", 'Raw Data'!$K:$K,  "*" &amp; MID($A35, 2, 4) &amp;"*")</f>
        <v>0</v>
      </c>
      <c r="AJ35" s="40"/>
      <c r="AK35" s="40"/>
      <c r="AL35" s="52"/>
      <c r="AM35" s="117">
        <f>COUNTIFS('Raw Data'!$AN:$AN,"&lt;=" &amp;DATE(LEFT($AV$3, 4), MONTH("1 " &amp; AM$6 &amp; " " &amp; LEFT($AV$3, 4)) + 1, 0 ), 'Raw Data'!$AN:$AN,"&gt;" &amp;DATE(LEFT($AV$3, 4), MONTH("1 " &amp; AM$6 &amp; " " &amp; LEFT($AV$3, 4)), 0 ), 'Raw Data'!$O:$O,""&amp;'Raw Data'!$B$1,'Raw Data'!$D:$D,"&lt;&gt;*ithdr*",'Raw Data'!$D:$D,"&lt;&gt;*ancel*",'Raw Data'!$P:$P,"--", 'Raw Data'!$K:$K, "*" &amp; MID($A35, 2, 4) &amp;"*")
+
COUNTIFS( 'Raw Data'!$AN:$AN,"&lt;=" &amp;DATE(LEFT($AV$3, 4), MONTH("1 " &amp; AM$6 &amp; " " &amp; LEFT($AV$3, 4)) + 1, 0 ), 'Raw Data'!$AN:$AN,"&gt;" &amp;DATE(LEFT($AV$3, 4), MONTH("1 " &amp; AM$6 &amp; " " &amp; LEFT($AV$3, 4)), 0 ), 'Raw Data'!$P:$P,""&amp;'Raw Data'!$B$1,'Raw Data'!$D:$D,"&lt;&gt;*ithdr*",'Raw Data'!$D:$D,"&lt;&gt;*ancel*", 'Raw Data'!$K:$K,  "*" &amp; MID($A35, 2, 4) &amp;"*")</f>
        <v>0</v>
      </c>
      <c r="AN35" s="40"/>
      <c r="AO35" s="40"/>
      <c r="AP35" s="52"/>
      <c r="AQ35" s="117">
        <f>COUNTIFS('Raw Data'!$AN:$AN,"&lt;=" &amp;DATE(LEFT($AV$3, 4), MONTH("1 " &amp; AQ$6 &amp; " " &amp; LEFT($AV$3, 4)) + 1, 0 ), 'Raw Data'!$AN:$AN,"&gt;" &amp;DATE(LEFT($AV$3, 4), MONTH("1 " &amp; AQ$6 &amp; " " &amp; LEFT($AV$3, 4)), 0 ), 'Raw Data'!$O:$O,""&amp;'Raw Data'!$B$1,'Raw Data'!$D:$D,"&lt;&gt;*ithdr*",'Raw Data'!$D:$D,"&lt;&gt;*ancel*",'Raw Data'!$P:$P,"--", 'Raw Data'!$K:$K, "*" &amp; MID($A35, 2, 4) &amp;"*")
+
COUNTIFS( 'Raw Data'!$AN:$AN,"&lt;=" &amp;DATE(LEFT($AV$3, 4), MONTH("1 " &amp; AQ$6 &amp; " " &amp; LEFT($AV$3, 4)) + 1, 0 ), 'Raw Data'!$AN:$AN,"&gt;" &amp;DATE(LEFT($AV$3, 4), MONTH("1 " &amp; AQ$6 &amp; " " &amp; LEFT($AV$3, 4)), 0 ), 'Raw Data'!$P:$P,""&amp;'Raw Data'!$B$1,'Raw Data'!$D:$D,"&lt;&gt;*ithdr*",'Raw Data'!$D:$D,"&lt;&gt;*ancel*", 'Raw Data'!$K:$K,  "*" &amp; MID($A35, 2, 4) &amp;"*")</f>
        <v>0</v>
      </c>
      <c r="AR35" s="40"/>
      <c r="AS35" s="40"/>
      <c r="AT35" s="52"/>
      <c r="AU35" s="117">
        <f>COUNTIFS('Raw Data'!$AN:$AN,"&lt;=" &amp;DATE(MID($AV$3, 15, 4), MONTH("1 " &amp; AU$6 &amp; " " &amp; MID($AV$3, 15, 4)) + 1, 0 ), 'Raw Data'!$AN:$AN,"&gt;" &amp;DATE(MID($AV$3, 15, 4), MONTH("1 " &amp; AU$6 &amp; " " &amp; MID($AV$3, 15, 4)), 0 ), 'Raw Data'!$O:$O,""&amp;'Raw Data'!$B$1,'Raw Data'!$D:$D,"&lt;&gt;*ithdr*",'Raw Data'!$D:$D,"&lt;&gt;*ancel*",'Raw Data'!$P:$P,"--", 'Raw Data'!$K:$K, "*" &amp; MID($A35, 2, 4) &amp;"*")
+
COUNTIFS( 'Raw Data'!$AN:$AN,"&lt;=" &amp;DATE(MID($AV$3, 15, 4), MONTH("1 " &amp; AU$6 &amp; " " &amp; MID($AV$3, 15, 4)) + 1, 0 ), 'Raw Data'!$AN:$AN,"&gt;" &amp;DATE(MID($AV$3, 15, 4), MONTH("1 " &amp; AU$6 &amp; " " &amp; MID($AV$3, 15, 4)), 0 ), 'Raw Data'!$P:$P,""&amp;'Raw Data'!$B$1,'Raw Data'!$D:$D,"&lt;&gt;*ithdr*",'Raw Data'!$D:$D,"&lt;&gt;*ancel*", 'Raw Data'!$K:$K,  "*" &amp; MID($A35, 2, 4) &amp;"*")</f>
        <v>0</v>
      </c>
      <c r="AV35" s="40"/>
      <c r="AW35" s="40"/>
      <c r="AX35" s="52"/>
      <c r="AY35" s="117">
        <f>COUNTIFS('Raw Data'!$AN:$AN,"&lt;=" &amp;DATE(MID($AV$3, 15, 4), MONTH("1 " &amp; AY$6 &amp; " " &amp; MID($AV$3, 15, 4)) + 1, 0 ), 'Raw Data'!$AN:$AN,"&gt;" &amp;DATE(MID($AV$3, 15, 4), MONTH("1 " &amp; AY$6 &amp; " " &amp; MID($AV$3, 15, 4)), 0 ), 'Raw Data'!$O:$O,""&amp;'Raw Data'!$B$1,'Raw Data'!$D:$D,"&lt;&gt;*ithdr*",'Raw Data'!$D:$D,"&lt;&gt;*ancel*",'Raw Data'!$P:$P,"--", 'Raw Data'!$K:$K, "*" &amp; MID($A35, 2, 4) &amp;"*")
+
COUNTIFS( 'Raw Data'!$AN:$AN,"&lt;=" &amp;DATE(MID($AV$3, 15, 4), MONTH("1 " &amp; AY$6 &amp; " " &amp; MID($AV$3, 15, 4)) + 1, 0 ), 'Raw Data'!$AN:$AN,"&gt;" &amp;DATE(MID($AV$3, 15, 4), MONTH("1 " &amp; AY$6 &amp; " " &amp; MID($AV$3, 15, 4)), 0 ), 'Raw Data'!$P:$P,""&amp;'Raw Data'!$B$1,'Raw Data'!$D:$D,"&lt;&gt;*ithdr*",'Raw Data'!$D:$D,"&lt;&gt;*ancel*", 'Raw Data'!$K:$K,  "*" &amp; MID($A35, 2, 4) &amp;"*")</f>
        <v>0</v>
      </c>
      <c r="AZ35" s="40"/>
      <c r="BA35" s="40"/>
      <c r="BB35" s="52"/>
      <c r="BC35" s="117">
        <f>COUNTIFS('Raw Data'!$AN:$AN,"&lt;=" &amp;DATE(MID($AV$3, 15, 4), MONTH("1 " &amp; BC$6 &amp; " " &amp; MID($AV$3, 15, 4)) + 1, 0 ), 'Raw Data'!$AN:$AN,"&gt;" &amp;DATE(MID($AV$3, 15, 4), MONTH("1 " &amp; BC$6 &amp; " " &amp; MID($AV$3, 15, 4)), 0 ), 'Raw Data'!$O:$O,""&amp;'Raw Data'!$B$1,'Raw Data'!$D:$D,"&lt;&gt;*ithdr*",'Raw Data'!$D:$D,"&lt;&gt;*ancel*",'Raw Data'!$P:$P,"--", 'Raw Data'!$K:$K, "*" &amp; MID($A35, 2, 4) &amp;"*")
+
COUNTIFS( 'Raw Data'!$AN:$AN,"&lt;=" &amp;DATE(MID($AV$3, 15, 4), MONTH("1 " &amp; BC$6 &amp; " " &amp; MID($AV$3, 15, 4)) + 1, 0 ), 'Raw Data'!$AN:$AN,"&gt;" &amp;DATE(MID($AV$3, 15, 4), MONTH("1 " &amp; BC$6 &amp; " " &amp; MID($AV$3, 15, 4)), 0 ), 'Raw Data'!$P:$P,""&amp;'Raw Data'!$B$1,'Raw Data'!$D:$D,"&lt;&gt;*ithdr*",'Raw Data'!$D:$D,"&lt;&gt;*ancel*", 'Raw Data'!$K:$K,  "*" &amp; MID($A35, 2, 4) &amp;"*")</f>
        <v>0</v>
      </c>
      <c r="BD35" s="40"/>
      <c r="BE35" s="40"/>
      <c r="BF35" s="52"/>
    </row>
    <row r="36" ht="12.75" customHeight="1">
      <c r="A36" s="119" t="s">
        <v>253</v>
      </c>
      <c r="B36" s="40"/>
      <c r="C36" s="40"/>
      <c r="D36" s="40"/>
      <c r="E36" s="40"/>
      <c r="F36" s="40"/>
      <c r="G36" s="40"/>
      <c r="H36" s="40"/>
      <c r="I36" s="40"/>
      <c r="J36" s="49"/>
      <c r="K36" s="117">
        <f>COUNTIFS('Raw Data'!$AN:$AN,"&lt;=" &amp;DATE(LEFT($AV$3, 4), MONTH("1 " &amp; K$6 &amp; " " &amp; LEFT($AV$3, 4)) + 1, 0 ), 'Raw Data'!$AN:$AN,"&gt;" &amp;DATE(LEFT($AV$3, 4), MONTH("1 " &amp; K$6 &amp; " " &amp; LEFT($AV$3, 4)), 0 ), 'Raw Data'!$O:$O,""&amp;'Raw Data'!$B$1,'Raw Data'!$D:$D,"&lt;&gt;*ithdr*",'Raw Data'!$D:$D,"&lt;&gt;*ancel*",'Raw Data'!$P:$P,"--", 'Raw Data'!$K:$K, "*" &amp; MID($A36, 2, 4) &amp;"*")
+
COUNTIFS( 'Raw Data'!$AN:$AN,"&lt;=" &amp;DATE(LEFT($AV$3, 4), MONTH("1 " &amp; K$6 &amp; " " &amp; LEFT($AV$3, 4)) + 1, 0 ), 'Raw Data'!$AN:$AN,"&gt;" &amp;DATE(LEFT($AV$3, 4), MONTH("1 " &amp; K$6 &amp; " " &amp; LEFT($AV$3, 4)), 0 ), 'Raw Data'!$P:$P,""&amp;'Raw Data'!$B$1,'Raw Data'!$D:$D,"&lt;&gt;*ithdr*",'Raw Data'!$D:$D,"&lt;&gt;*ancel*", 'Raw Data'!$K:$K,  "*" &amp; MID($A36, 2, 4) &amp;"*")</f>
        <v>0</v>
      </c>
      <c r="L36" s="40"/>
      <c r="M36" s="40"/>
      <c r="N36" s="52"/>
      <c r="O36" s="117">
        <f>COUNTIFS('Raw Data'!$AN:$AN,"&lt;=" &amp;DATE(LEFT($AV$3, 4), MONTH("1 " &amp; O$6 &amp; " " &amp; LEFT($AV$3, 4)) + 1, 0 ), 'Raw Data'!$AN:$AN,"&gt;" &amp;DATE(LEFT($AV$3, 4), MONTH("1 " &amp; O$6 &amp; " " &amp; LEFT($AV$3, 4)), 0 ), 'Raw Data'!$O:$O,""&amp;'Raw Data'!$B$1,'Raw Data'!$D:$D,"&lt;&gt;*ithdr*",'Raw Data'!$D:$D,"&lt;&gt;*ancel*",'Raw Data'!$P:$P,"--", 'Raw Data'!$K:$K, "*" &amp; MID($A36, 2, 4) &amp;"*")
+
COUNTIFS( 'Raw Data'!$AN:$AN,"&lt;=" &amp;DATE(LEFT($AV$3, 4), MONTH("1 " &amp; O$6 &amp; " " &amp; LEFT($AV$3, 4)) + 1, 0 ), 'Raw Data'!$AN:$AN,"&gt;" &amp;DATE(LEFT($AV$3, 4), MONTH("1 " &amp; O$6 &amp; " " &amp; LEFT($AV$3, 4)), 0 ), 'Raw Data'!$P:$P,""&amp;'Raw Data'!$B$1,'Raw Data'!$D:$D,"&lt;&gt;*ithdr*",'Raw Data'!$D:$D,"&lt;&gt;*ancel*", 'Raw Data'!$K:$K,  "*" &amp; MID($A36, 2, 4) &amp;"*")</f>
        <v>0</v>
      </c>
      <c r="P36" s="40"/>
      <c r="Q36" s="40"/>
      <c r="R36" s="52"/>
      <c r="S36" s="117">
        <f>COUNTIFS('Raw Data'!$AN:$AN,"&lt;=" &amp;DATE(LEFT($AV$3, 4), MONTH("1 " &amp; S$6 &amp; " " &amp; LEFT($AV$3, 4)) + 1, 0 ), 'Raw Data'!$AN:$AN,"&gt;" &amp;DATE(LEFT($AV$3, 4), MONTH("1 " &amp; S$6 &amp; " " &amp; LEFT($AV$3, 4)), 0 ), 'Raw Data'!$O:$O,""&amp;'Raw Data'!$B$1,'Raw Data'!$D:$D,"&lt;&gt;*ithdr*",'Raw Data'!$D:$D,"&lt;&gt;*ancel*",'Raw Data'!$P:$P,"--", 'Raw Data'!$K:$K, "*" &amp; MID($A36, 2, 4) &amp;"*")
+
COUNTIFS( 'Raw Data'!$AN:$AN,"&lt;=" &amp;DATE(LEFT($AV$3, 4), MONTH("1 " &amp; S$6 &amp; " " &amp; LEFT($AV$3, 4)) + 1, 0 ), 'Raw Data'!$AN:$AN,"&gt;" &amp;DATE(LEFT($AV$3, 4), MONTH("1 " &amp; S$6 &amp; " " &amp; LEFT($AV$3, 4)), 0 ), 'Raw Data'!$P:$P,""&amp;'Raw Data'!$B$1,'Raw Data'!$D:$D,"&lt;&gt;*ithdr*",'Raw Data'!$D:$D,"&lt;&gt;*ancel*", 'Raw Data'!$K:$K,  "*" &amp; MID($A36, 2, 4) &amp;"*")</f>
        <v>0</v>
      </c>
      <c r="T36" s="40"/>
      <c r="U36" s="40"/>
      <c r="V36" s="52"/>
      <c r="W36" s="117">
        <f>COUNTIFS('Raw Data'!$AN:$AN,"&lt;=" &amp;DATE(LEFT($AV$3, 4), MONTH("1 " &amp; W$6 &amp; " " &amp; LEFT($AV$3, 4)) + 1, 0 ), 'Raw Data'!$AN:$AN,"&gt;" &amp;DATE(LEFT($AV$3, 4), MONTH("1 " &amp; W$6 &amp; " " &amp; LEFT($AV$3, 4)), 0 ), 'Raw Data'!$O:$O,""&amp;'Raw Data'!$B$1,'Raw Data'!$D:$D,"&lt;&gt;*ithdr*",'Raw Data'!$D:$D,"&lt;&gt;*ancel*",'Raw Data'!$P:$P,"--", 'Raw Data'!$K:$K, "*" &amp; MID($A36, 2, 4) &amp;"*")
+
COUNTIFS( 'Raw Data'!$AN:$AN,"&lt;=" &amp;DATE(LEFT($AV$3, 4), MONTH("1 " &amp; W$6 &amp; " " &amp; LEFT($AV$3, 4)) + 1, 0 ), 'Raw Data'!$AN:$AN,"&gt;" &amp;DATE(LEFT($AV$3, 4), MONTH("1 " &amp; W$6 &amp; " " &amp; LEFT($AV$3, 4)), 0 ), 'Raw Data'!$P:$P,""&amp;'Raw Data'!$B$1,'Raw Data'!$D:$D,"&lt;&gt;*ithdr*",'Raw Data'!$D:$D,"&lt;&gt;*ancel*", 'Raw Data'!$K:$K,  "*" &amp; MID($A36, 2, 4) &amp;"*")</f>
        <v>0</v>
      </c>
      <c r="X36" s="40"/>
      <c r="Y36" s="40"/>
      <c r="Z36" s="52"/>
      <c r="AA36" s="117">
        <f>COUNTIFS('Raw Data'!$AN:$AN,"&lt;=" &amp;DATE(LEFT($AV$3, 4), MONTH("1 " &amp; AA$6 &amp; " " &amp; LEFT($AV$3, 4)) + 1, 0 ), 'Raw Data'!$AN:$AN,"&gt;" &amp;DATE(LEFT($AV$3, 4), MONTH("1 " &amp; AA$6 &amp; " " &amp; LEFT($AV$3, 4)), 0 ), 'Raw Data'!$O:$O,""&amp;'Raw Data'!$B$1,'Raw Data'!$D:$D,"&lt;&gt;*ithdr*",'Raw Data'!$D:$D,"&lt;&gt;*ancel*",'Raw Data'!$P:$P,"--", 'Raw Data'!$K:$K, "*" &amp; MID($A36, 2, 4) &amp;"*")
+
COUNTIFS( 'Raw Data'!$AN:$AN,"&lt;=" &amp;DATE(LEFT($AV$3, 4), MONTH("1 " &amp; AA$6 &amp; " " &amp; LEFT($AV$3, 4)) + 1, 0 ), 'Raw Data'!$AN:$AN,"&gt;" &amp;DATE(LEFT($AV$3, 4), MONTH("1 " &amp; AA$6 &amp; " " &amp; LEFT($AV$3, 4)), 0 ), 'Raw Data'!$P:$P,""&amp;'Raw Data'!$B$1,'Raw Data'!$D:$D,"&lt;&gt;*ithdr*",'Raw Data'!$D:$D,"&lt;&gt;*ancel*", 'Raw Data'!$K:$K,  "*" &amp; MID($A36, 2, 4) &amp;"*")</f>
        <v>0</v>
      </c>
      <c r="AB36" s="40"/>
      <c r="AC36" s="40"/>
      <c r="AD36" s="52"/>
      <c r="AE36" s="117">
        <f>COUNTIFS('Raw Data'!$AN:$AN,"&lt;=" &amp;DATE(LEFT($AV$3, 4), MONTH("1 " &amp; AE$6 &amp; " " &amp; LEFT($AV$3, 4)) + 1, 0 ), 'Raw Data'!$AN:$AN,"&gt;" &amp;DATE(LEFT($AV$3, 4), MONTH("1 " &amp; AE$6 &amp; " " &amp; LEFT($AV$3, 4)), 0 ), 'Raw Data'!$O:$O,""&amp;'Raw Data'!$B$1,'Raw Data'!$D:$D,"&lt;&gt;*ithdr*",'Raw Data'!$D:$D,"&lt;&gt;*ancel*",'Raw Data'!$P:$P,"--", 'Raw Data'!$K:$K, "*" &amp; MID($A36, 2, 4) &amp;"*")
+
COUNTIFS( 'Raw Data'!$AN:$AN,"&lt;=" &amp;DATE(LEFT($AV$3, 4), MONTH("1 " &amp; AE$6 &amp; " " &amp; LEFT($AV$3, 4)) + 1, 0 ), 'Raw Data'!$AN:$AN,"&gt;" &amp;DATE(LEFT($AV$3, 4), MONTH("1 " &amp; AE$6 &amp; " " &amp; LEFT($AV$3, 4)), 0 ), 'Raw Data'!$P:$P,""&amp;'Raw Data'!$B$1,'Raw Data'!$D:$D,"&lt;&gt;*ithdr*",'Raw Data'!$D:$D,"&lt;&gt;*ancel*", 'Raw Data'!$K:$K,  "*" &amp; MID($A36, 2, 4) &amp;"*")</f>
        <v>0</v>
      </c>
      <c r="AF36" s="40"/>
      <c r="AG36" s="40"/>
      <c r="AH36" s="52"/>
      <c r="AI36" s="117">
        <f>COUNTIFS('Raw Data'!$AN:$AN,"&lt;=" &amp;DATE(LEFT($AV$3, 4), MONTH("1 " &amp; AI$6 &amp; " " &amp; LEFT($AV$3, 4)) + 1, 0 ), 'Raw Data'!$AN:$AN,"&gt;" &amp;DATE(LEFT($AV$3, 4), MONTH("1 " &amp; AI$6 &amp; " " &amp; LEFT($AV$3, 4)), 0 ), 'Raw Data'!$O:$O,""&amp;'Raw Data'!$B$1,'Raw Data'!$D:$D,"&lt;&gt;*ithdr*",'Raw Data'!$D:$D,"&lt;&gt;*ancel*",'Raw Data'!$P:$P,"--", 'Raw Data'!$K:$K, "*" &amp; MID($A36, 2, 4) &amp;"*")
+
COUNTIFS( 'Raw Data'!$AN:$AN,"&lt;=" &amp;DATE(LEFT($AV$3, 4), MONTH("1 " &amp; AI$6 &amp; " " &amp; LEFT($AV$3, 4)) + 1, 0 ), 'Raw Data'!$AN:$AN,"&gt;" &amp;DATE(LEFT($AV$3, 4), MONTH("1 " &amp; AI$6 &amp; " " &amp; LEFT($AV$3, 4)), 0 ), 'Raw Data'!$P:$P,""&amp;'Raw Data'!$B$1,'Raw Data'!$D:$D,"&lt;&gt;*ithdr*",'Raw Data'!$D:$D,"&lt;&gt;*ancel*", 'Raw Data'!$K:$K,  "*" &amp; MID($A36, 2, 4) &amp;"*")</f>
        <v>0</v>
      </c>
      <c r="AJ36" s="40"/>
      <c r="AK36" s="40"/>
      <c r="AL36" s="52"/>
      <c r="AM36" s="117">
        <f>COUNTIFS('Raw Data'!$AN:$AN,"&lt;=" &amp;DATE(LEFT($AV$3, 4), MONTH("1 " &amp; AM$6 &amp; " " &amp; LEFT($AV$3, 4)) + 1, 0 ), 'Raw Data'!$AN:$AN,"&gt;" &amp;DATE(LEFT($AV$3, 4), MONTH("1 " &amp; AM$6 &amp; " " &amp; LEFT($AV$3, 4)), 0 ), 'Raw Data'!$O:$O,""&amp;'Raw Data'!$B$1,'Raw Data'!$D:$D,"&lt;&gt;*ithdr*",'Raw Data'!$D:$D,"&lt;&gt;*ancel*",'Raw Data'!$P:$P,"--", 'Raw Data'!$K:$K, "*" &amp; MID($A36, 2, 4) &amp;"*")
+
COUNTIFS( 'Raw Data'!$AN:$AN,"&lt;=" &amp;DATE(LEFT($AV$3, 4), MONTH("1 " &amp; AM$6 &amp; " " &amp; LEFT($AV$3, 4)) + 1, 0 ), 'Raw Data'!$AN:$AN,"&gt;" &amp;DATE(LEFT($AV$3, 4), MONTH("1 " &amp; AM$6 &amp; " " &amp; LEFT($AV$3, 4)), 0 ), 'Raw Data'!$P:$P,""&amp;'Raw Data'!$B$1,'Raw Data'!$D:$D,"&lt;&gt;*ithdr*",'Raw Data'!$D:$D,"&lt;&gt;*ancel*", 'Raw Data'!$K:$K,  "*" &amp; MID($A36, 2, 4) &amp;"*")</f>
        <v>0</v>
      </c>
      <c r="AN36" s="40"/>
      <c r="AO36" s="40"/>
      <c r="AP36" s="52"/>
      <c r="AQ36" s="117">
        <f>COUNTIFS('Raw Data'!$AN:$AN,"&lt;=" &amp;DATE(LEFT($AV$3, 4), MONTH("1 " &amp; AQ$6 &amp; " " &amp; LEFT($AV$3, 4)) + 1, 0 ), 'Raw Data'!$AN:$AN,"&gt;" &amp;DATE(LEFT($AV$3, 4), MONTH("1 " &amp; AQ$6 &amp; " " &amp; LEFT($AV$3, 4)), 0 ), 'Raw Data'!$O:$O,""&amp;'Raw Data'!$B$1,'Raw Data'!$D:$D,"&lt;&gt;*ithdr*",'Raw Data'!$D:$D,"&lt;&gt;*ancel*",'Raw Data'!$P:$P,"--", 'Raw Data'!$K:$K, "*" &amp; MID($A36, 2, 4) &amp;"*")
+
COUNTIFS( 'Raw Data'!$AN:$AN,"&lt;=" &amp;DATE(LEFT($AV$3, 4), MONTH("1 " &amp; AQ$6 &amp; " " &amp; LEFT($AV$3, 4)) + 1, 0 ), 'Raw Data'!$AN:$AN,"&gt;" &amp;DATE(LEFT($AV$3, 4), MONTH("1 " &amp; AQ$6 &amp; " " &amp; LEFT($AV$3, 4)), 0 ), 'Raw Data'!$P:$P,""&amp;'Raw Data'!$B$1,'Raw Data'!$D:$D,"&lt;&gt;*ithdr*",'Raw Data'!$D:$D,"&lt;&gt;*ancel*", 'Raw Data'!$K:$K,  "*" &amp; MID($A36, 2, 4) &amp;"*")</f>
        <v>0</v>
      </c>
      <c r="AR36" s="40"/>
      <c r="AS36" s="40"/>
      <c r="AT36" s="52"/>
      <c r="AU36" s="117">
        <f>COUNTIFS('Raw Data'!$AN:$AN,"&lt;=" &amp;DATE(MID($AV$3, 15, 4), MONTH("1 " &amp; AU$6 &amp; " " &amp; MID($AV$3, 15, 4)) + 1, 0 ), 'Raw Data'!$AN:$AN,"&gt;" &amp;DATE(MID($AV$3, 15, 4), MONTH("1 " &amp; AU$6 &amp; " " &amp; MID($AV$3, 15, 4)), 0 ), 'Raw Data'!$O:$O,""&amp;'Raw Data'!$B$1,'Raw Data'!$D:$D,"&lt;&gt;*ithdr*",'Raw Data'!$D:$D,"&lt;&gt;*ancel*",'Raw Data'!$P:$P,"--", 'Raw Data'!$K:$K, "*" &amp; MID($A36, 2, 4) &amp;"*")
+
COUNTIFS( 'Raw Data'!$AN:$AN,"&lt;=" &amp;DATE(MID($AV$3, 15, 4), MONTH("1 " &amp; AU$6 &amp; " " &amp; MID($AV$3, 15, 4)) + 1, 0 ), 'Raw Data'!$AN:$AN,"&gt;" &amp;DATE(MID($AV$3, 15, 4), MONTH("1 " &amp; AU$6 &amp; " " &amp; MID($AV$3, 15, 4)), 0 ), 'Raw Data'!$P:$P,""&amp;'Raw Data'!$B$1,'Raw Data'!$D:$D,"&lt;&gt;*ithdr*",'Raw Data'!$D:$D,"&lt;&gt;*ancel*", 'Raw Data'!$K:$K,  "*" &amp; MID($A36, 2, 4) &amp;"*")</f>
        <v>0</v>
      </c>
      <c r="AV36" s="40"/>
      <c r="AW36" s="40"/>
      <c r="AX36" s="52"/>
      <c r="AY36" s="117">
        <f>COUNTIFS('Raw Data'!$AN:$AN,"&lt;=" &amp;DATE(MID($AV$3, 15, 4), MONTH("1 " &amp; AY$6 &amp; " " &amp; MID($AV$3, 15, 4)) + 1, 0 ), 'Raw Data'!$AN:$AN,"&gt;" &amp;DATE(MID($AV$3, 15, 4), MONTH("1 " &amp; AY$6 &amp; " " &amp; MID($AV$3, 15, 4)), 0 ), 'Raw Data'!$O:$O,""&amp;'Raw Data'!$B$1,'Raw Data'!$D:$D,"&lt;&gt;*ithdr*",'Raw Data'!$D:$D,"&lt;&gt;*ancel*",'Raw Data'!$P:$P,"--", 'Raw Data'!$K:$K, "*" &amp; MID($A36, 2, 4) &amp;"*")
+
COUNTIFS( 'Raw Data'!$AN:$AN,"&lt;=" &amp;DATE(MID($AV$3, 15, 4), MONTH("1 " &amp; AY$6 &amp; " " &amp; MID($AV$3, 15, 4)) + 1, 0 ), 'Raw Data'!$AN:$AN,"&gt;" &amp;DATE(MID($AV$3, 15, 4), MONTH("1 " &amp; AY$6 &amp; " " &amp; MID($AV$3, 15, 4)), 0 ), 'Raw Data'!$P:$P,""&amp;'Raw Data'!$B$1,'Raw Data'!$D:$D,"&lt;&gt;*ithdr*",'Raw Data'!$D:$D,"&lt;&gt;*ancel*", 'Raw Data'!$K:$K,  "*" &amp; MID($A36, 2, 4) &amp;"*")</f>
        <v>0</v>
      </c>
      <c r="AZ36" s="40"/>
      <c r="BA36" s="40"/>
      <c r="BB36" s="52"/>
      <c r="BC36" s="117">
        <f>COUNTIFS('Raw Data'!$AN:$AN,"&lt;=" &amp;DATE(MID($AV$3, 15, 4), MONTH("1 " &amp; BC$6 &amp; " " &amp; MID($AV$3, 15, 4)) + 1, 0 ), 'Raw Data'!$AN:$AN,"&gt;" &amp;DATE(MID($AV$3, 15, 4), MONTH("1 " &amp; BC$6 &amp; " " &amp; MID($AV$3, 15, 4)), 0 ), 'Raw Data'!$O:$O,""&amp;'Raw Data'!$B$1,'Raw Data'!$D:$D,"&lt;&gt;*ithdr*",'Raw Data'!$D:$D,"&lt;&gt;*ancel*",'Raw Data'!$P:$P,"--", 'Raw Data'!$K:$K, "*" &amp; MID($A36, 2, 4) &amp;"*")
+
COUNTIFS( 'Raw Data'!$AN:$AN,"&lt;=" &amp;DATE(MID($AV$3, 15, 4), MONTH("1 " &amp; BC$6 &amp; " " &amp; MID($AV$3, 15, 4)) + 1, 0 ), 'Raw Data'!$AN:$AN,"&gt;" &amp;DATE(MID($AV$3, 15, 4), MONTH("1 " &amp; BC$6 &amp; " " &amp; MID($AV$3, 15, 4)), 0 ), 'Raw Data'!$P:$P,""&amp;'Raw Data'!$B$1,'Raw Data'!$D:$D,"&lt;&gt;*ithdr*",'Raw Data'!$D:$D,"&lt;&gt;*ancel*", 'Raw Data'!$K:$K,  "*" &amp; MID($A36, 2, 4) &amp;"*")</f>
        <v>0</v>
      </c>
      <c r="BD36" s="40"/>
      <c r="BE36" s="40"/>
      <c r="BF36" s="52"/>
    </row>
    <row r="37" ht="12.75" customHeight="1">
      <c r="A37" s="119" t="s">
        <v>255</v>
      </c>
      <c r="B37" s="40"/>
      <c r="C37" s="40"/>
      <c r="D37" s="40"/>
      <c r="E37" s="40"/>
      <c r="F37" s="40"/>
      <c r="G37" s="40"/>
      <c r="H37" s="40"/>
      <c r="I37" s="40"/>
      <c r="J37" s="49"/>
      <c r="K37" s="117">
        <f>COUNTIFS('Raw Data'!$AN:$AN,"&lt;=" &amp;DATE(LEFT($AV$3, 4), MONTH("1 " &amp; K$6 &amp; " " &amp; LEFT($AV$3, 4)) + 1, 0 ), 'Raw Data'!$AN:$AN,"&gt;" &amp;DATE(LEFT($AV$3, 4), MONTH("1 " &amp; K$6 &amp; " " &amp; LEFT($AV$3, 4)), 0 ), 'Raw Data'!$O:$O,""&amp;'Raw Data'!$B$1,'Raw Data'!$D:$D,"&lt;&gt;*ithdr*",'Raw Data'!$D:$D,"&lt;&gt;*ancel*",'Raw Data'!$P:$P,"--", 'Raw Data'!$K:$K, "*" &amp; MID($A37, 2, 4) &amp;"*")
+
COUNTIFS( 'Raw Data'!$AN:$AN,"&lt;=" &amp;DATE(LEFT($AV$3, 4), MONTH("1 " &amp; K$6 &amp; " " &amp; LEFT($AV$3, 4)) + 1, 0 ), 'Raw Data'!$AN:$AN,"&gt;" &amp;DATE(LEFT($AV$3, 4), MONTH("1 " &amp; K$6 &amp; " " &amp; LEFT($AV$3, 4)), 0 ), 'Raw Data'!$P:$P,""&amp;'Raw Data'!$B$1,'Raw Data'!$D:$D,"&lt;&gt;*ithdr*",'Raw Data'!$D:$D,"&lt;&gt;*ancel*", 'Raw Data'!$K:$K,  "*" &amp; MID($A37, 2, 4) &amp;"*")</f>
        <v>0</v>
      </c>
      <c r="L37" s="40"/>
      <c r="M37" s="40"/>
      <c r="N37" s="52"/>
      <c r="O37" s="117">
        <f>COUNTIFS('Raw Data'!$AN:$AN,"&lt;=" &amp;DATE(LEFT($AV$3, 4), MONTH("1 " &amp; O$6 &amp; " " &amp; LEFT($AV$3, 4)) + 1, 0 ), 'Raw Data'!$AN:$AN,"&gt;" &amp;DATE(LEFT($AV$3, 4), MONTH("1 " &amp; O$6 &amp; " " &amp; LEFT($AV$3, 4)), 0 ), 'Raw Data'!$O:$O,""&amp;'Raw Data'!$B$1,'Raw Data'!$D:$D,"&lt;&gt;*ithdr*",'Raw Data'!$D:$D,"&lt;&gt;*ancel*",'Raw Data'!$P:$P,"--", 'Raw Data'!$K:$K, "*" &amp; MID($A37, 2, 4) &amp;"*")
+
COUNTIFS( 'Raw Data'!$AN:$AN,"&lt;=" &amp;DATE(LEFT($AV$3, 4), MONTH("1 " &amp; O$6 &amp; " " &amp; LEFT($AV$3, 4)) + 1, 0 ), 'Raw Data'!$AN:$AN,"&gt;" &amp;DATE(LEFT($AV$3, 4), MONTH("1 " &amp; O$6 &amp; " " &amp; LEFT($AV$3, 4)), 0 ), 'Raw Data'!$P:$P,""&amp;'Raw Data'!$B$1,'Raw Data'!$D:$D,"&lt;&gt;*ithdr*",'Raw Data'!$D:$D,"&lt;&gt;*ancel*", 'Raw Data'!$K:$K,  "*" &amp; MID($A37, 2, 4) &amp;"*")</f>
        <v>0</v>
      </c>
      <c r="P37" s="40"/>
      <c r="Q37" s="40"/>
      <c r="R37" s="52"/>
      <c r="S37" s="117">
        <f>COUNTIFS('Raw Data'!$AN:$AN,"&lt;=" &amp;DATE(LEFT($AV$3, 4), MONTH("1 " &amp; S$6 &amp; " " &amp; LEFT($AV$3, 4)) + 1, 0 ), 'Raw Data'!$AN:$AN,"&gt;" &amp;DATE(LEFT($AV$3, 4), MONTH("1 " &amp; S$6 &amp; " " &amp; LEFT($AV$3, 4)), 0 ), 'Raw Data'!$O:$O,""&amp;'Raw Data'!$B$1,'Raw Data'!$D:$D,"&lt;&gt;*ithdr*",'Raw Data'!$D:$D,"&lt;&gt;*ancel*",'Raw Data'!$P:$P,"--", 'Raw Data'!$K:$K, "*" &amp; MID($A37, 2, 4) &amp;"*")
+
COUNTIFS( 'Raw Data'!$AN:$AN,"&lt;=" &amp;DATE(LEFT($AV$3, 4), MONTH("1 " &amp; S$6 &amp; " " &amp; LEFT($AV$3, 4)) + 1, 0 ), 'Raw Data'!$AN:$AN,"&gt;" &amp;DATE(LEFT($AV$3, 4), MONTH("1 " &amp; S$6 &amp; " " &amp; LEFT($AV$3, 4)), 0 ), 'Raw Data'!$P:$P,""&amp;'Raw Data'!$B$1,'Raw Data'!$D:$D,"&lt;&gt;*ithdr*",'Raw Data'!$D:$D,"&lt;&gt;*ancel*", 'Raw Data'!$K:$K,  "*" &amp; MID($A37, 2, 4) &amp;"*")</f>
        <v>0</v>
      </c>
      <c r="T37" s="40"/>
      <c r="U37" s="40"/>
      <c r="V37" s="52"/>
      <c r="W37" s="117">
        <f>COUNTIFS('Raw Data'!$AN:$AN,"&lt;=" &amp;DATE(LEFT($AV$3, 4), MONTH("1 " &amp; W$6 &amp; " " &amp; LEFT($AV$3, 4)) + 1, 0 ), 'Raw Data'!$AN:$AN,"&gt;" &amp;DATE(LEFT($AV$3, 4), MONTH("1 " &amp; W$6 &amp; " " &amp; LEFT($AV$3, 4)), 0 ), 'Raw Data'!$O:$O,""&amp;'Raw Data'!$B$1,'Raw Data'!$D:$D,"&lt;&gt;*ithdr*",'Raw Data'!$D:$D,"&lt;&gt;*ancel*",'Raw Data'!$P:$P,"--", 'Raw Data'!$K:$K, "*" &amp; MID($A37, 2, 4) &amp;"*")
+
COUNTIFS( 'Raw Data'!$AN:$AN,"&lt;=" &amp;DATE(LEFT($AV$3, 4), MONTH("1 " &amp; W$6 &amp; " " &amp; LEFT($AV$3, 4)) + 1, 0 ), 'Raw Data'!$AN:$AN,"&gt;" &amp;DATE(LEFT($AV$3, 4), MONTH("1 " &amp; W$6 &amp; " " &amp; LEFT($AV$3, 4)), 0 ), 'Raw Data'!$P:$P,""&amp;'Raw Data'!$B$1,'Raw Data'!$D:$D,"&lt;&gt;*ithdr*",'Raw Data'!$D:$D,"&lt;&gt;*ancel*", 'Raw Data'!$K:$K,  "*" &amp; MID($A37, 2, 4) &amp;"*")</f>
        <v>0</v>
      </c>
      <c r="X37" s="40"/>
      <c r="Y37" s="40"/>
      <c r="Z37" s="52"/>
      <c r="AA37" s="117">
        <f>COUNTIFS('Raw Data'!$AN:$AN,"&lt;=" &amp;DATE(LEFT($AV$3, 4), MONTH("1 " &amp; AA$6 &amp; " " &amp; LEFT($AV$3, 4)) + 1, 0 ), 'Raw Data'!$AN:$AN,"&gt;" &amp;DATE(LEFT($AV$3, 4), MONTH("1 " &amp; AA$6 &amp; " " &amp; LEFT($AV$3, 4)), 0 ), 'Raw Data'!$O:$O,""&amp;'Raw Data'!$B$1,'Raw Data'!$D:$D,"&lt;&gt;*ithdr*",'Raw Data'!$D:$D,"&lt;&gt;*ancel*",'Raw Data'!$P:$P,"--", 'Raw Data'!$K:$K, "*" &amp; MID($A37, 2, 4) &amp;"*")
+
COUNTIFS( 'Raw Data'!$AN:$AN,"&lt;=" &amp;DATE(LEFT($AV$3, 4), MONTH("1 " &amp; AA$6 &amp; " " &amp; LEFT($AV$3, 4)) + 1, 0 ), 'Raw Data'!$AN:$AN,"&gt;" &amp;DATE(LEFT($AV$3, 4), MONTH("1 " &amp; AA$6 &amp; " " &amp; LEFT($AV$3, 4)), 0 ), 'Raw Data'!$P:$P,""&amp;'Raw Data'!$B$1,'Raw Data'!$D:$D,"&lt;&gt;*ithdr*",'Raw Data'!$D:$D,"&lt;&gt;*ancel*", 'Raw Data'!$K:$K,  "*" &amp; MID($A37, 2, 4) &amp;"*")</f>
        <v>0</v>
      </c>
      <c r="AB37" s="40"/>
      <c r="AC37" s="40"/>
      <c r="AD37" s="52"/>
      <c r="AE37" s="117">
        <f>COUNTIFS('Raw Data'!$AN:$AN,"&lt;=" &amp;DATE(LEFT($AV$3, 4), MONTH("1 " &amp; AE$6 &amp; " " &amp; LEFT($AV$3, 4)) + 1, 0 ), 'Raw Data'!$AN:$AN,"&gt;" &amp;DATE(LEFT($AV$3, 4), MONTH("1 " &amp; AE$6 &amp; " " &amp; LEFT($AV$3, 4)), 0 ), 'Raw Data'!$O:$O,""&amp;'Raw Data'!$B$1,'Raw Data'!$D:$D,"&lt;&gt;*ithdr*",'Raw Data'!$D:$D,"&lt;&gt;*ancel*",'Raw Data'!$P:$P,"--", 'Raw Data'!$K:$K, "*" &amp; MID($A37, 2, 4) &amp;"*")
+
COUNTIFS( 'Raw Data'!$AN:$AN,"&lt;=" &amp;DATE(LEFT($AV$3, 4), MONTH("1 " &amp; AE$6 &amp; " " &amp; LEFT($AV$3, 4)) + 1, 0 ), 'Raw Data'!$AN:$AN,"&gt;" &amp;DATE(LEFT($AV$3, 4), MONTH("1 " &amp; AE$6 &amp; " " &amp; LEFT($AV$3, 4)), 0 ), 'Raw Data'!$P:$P,""&amp;'Raw Data'!$B$1,'Raw Data'!$D:$D,"&lt;&gt;*ithdr*",'Raw Data'!$D:$D,"&lt;&gt;*ancel*", 'Raw Data'!$K:$K,  "*" &amp; MID($A37, 2, 4) &amp;"*")</f>
        <v>0</v>
      </c>
      <c r="AF37" s="40"/>
      <c r="AG37" s="40"/>
      <c r="AH37" s="52"/>
      <c r="AI37" s="117">
        <f>COUNTIFS('Raw Data'!$AN:$AN,"&lt;=" &amp;DATE(LEFT($AV$3, 4), MONTH("1 " &amp; AI$6 &amp; " " &amp; LEFT($AV$3, 4)) + 1, 0 ), 'Raw Data'!$AN:$AN,"&gt;" &amp;DATE(LEFT($AV$3, 4), MONTH("1 " &amp; AI$6 &amp; " " &amp; LEFT($AV$3, 4)), 0 ), 'Raw Data'!$O:$O,""&amp;'Raw Data'!$B$1,'Raw Data'!$D:$D,"&lt;&gt;*ithdr*",'Raw Data'!$D:$D,"&lt;&gt;*ancel*",'Raw Data'!$P:$P,"--", 'Raw Data'!$K:$K, "*" &amp; MID($A37, 2, 4) &amp;"*")
+
COUNTIFS( 'Raw Data'!$AN:$AN,"&lt;=" &amp;DATE(LEFT($AV$3, 4), MONTH("1 " &amp; AI$6 &amp; " " &amp; LEFT($AV$3, 4)) + 1, 0 ), 'Raw Data'!$AN:$AN,"&gt;" &amp;DATE(LEFT($AV$3, 4), MONTH("1 " &amp; AI$6 &amp; " " &amp; LEFT($AV$3, 4)), 0 ), 'Raw Data'!$P:$P,""&amp;'Raw Data'!$B$1,'Raw Data'!$D:$D,"&lt;&gt;*ithdr*",'Raw Data'!$D:$D,"&lt;&gt;*ancel*", 'Raw Data'!$K:$K,  "*" &amp; MID($A37, 2, 4) &amp;"*")</f>
        <v>0</v>
      </c>
      <c r="AJ37" s="40"/>
      <c r="AK37" s="40"/>
      <c r="AL37" s="52"/>
      <c r="AM37" s="117">
        <f>COUNTIFS('Raw Data'!$AN:$AN,"&lt;=" &amp;DATE(LEFT($AV$3, 4), MONTH("1 " &amp; AM$6 &amp; " " &amp; LEFT($AV$3, 4)) + 1, 0 ), 'Raw Data'!$AN:$AN,"&gt;" &amp;DATE(LEFT($AV$3, 4), MONTH("1 " &amp; AM$6 &amp; " " &amp; LEFT($AV$3, 4)), 0 ), 'Raw Data'!$O:$O,""&amp;'Raw Data'!$B$1,'Raw Data'!$D:$D,"&lt;&gt;*ithdr*",'Raw Data'!$D:$D,"&lt;&gt;*ancel*",'Raw Data'!$P:$P,"--", 'Raw Data'!$K:$K, "*" &amp; MID($A37, 2, 4) &amp;"*")
+
COUNTIFS( 'Raw Data'!$AN:$AN,"&lt;=" &amp;DATE(LEFT($AV$3, 4), MONTH("1 " &amp; AM$6 &amp; " " &amp; LEFT($AV$3, 4)) + 1, 0 ), 'Raw Data'!$AN:$AN,"&gt;" &amp;DATE(LEFT($AV$3, 4), MONTH("1 " &amp; AM$6 &amp; " " &amp; LEFT($AV$3, 4)), 0 ), 'Raw Data'!$P:$P,""&amp;'Raw Data'!$B$1,'Raw Data'!$D:$D,"&lt;&gt;*ithdr*",'Raw Data'!$D:$D,"&lt;&gt;*ancel*", 'Raw Data'!$K:$K,  "*" &amp; MID($A37, 2, 4) &amp;"*")</f>
        <v>0</v>
      </c>
      <c r="AN37" s="40"/>
      <c r="AO37" s="40"/>
      <c r="AP37" s="52"/>
      <c r="AQ37" s="117">
        <f>COUNTIFS('Raw Data'!$AN:$AN,"&lt;=" &amp;DATE(LEFT($AV$3, 4), MONTH("1 " &amp; AQ$6 &amp; " " &amp; LEFT($AV$3, 4)) + 1, 0 ), 'Raw Data'!$AN:$AN,"&gt;" &amp;DATE(LEFT($AV$3, 4), MONTH("1 " &amp; AQ$6 &amp; " " &amp; LEFT($AV$3, 4)), 0 ), 'Raw Data'!$O:$O,""&amp;'Raw Data'!$B$1,'Raw Data'!$D:$D,"&lt;&gt;*ithdr*",'Raw Data'!$D:$D,"&lt;&gt;*ancel*",'Raw Data'!$P:$P,"--", 'Raw Data'!$K:$K, "*" &amp; MID($A37, 2, 4) &amp;"*")
+
COUNTIFS( 'Raw Data'!$AN:$AN,"&lt;=" &amp;DATE(LEFT($AV$3, 4), MONTH("1 " &amp; AQ$6 &amp; " " &amp; LEFT($AV$3, 4)) + 1, 0 ), 'Raw Data'!$AN:$AN,"&gt;" &amp;DATE(LEFT($AV$3, 4), MONTH("1 " &amp; AQ$6 &amp; " " &amp; LEFT($AV$3, 4)), 0 ), 'Raw Data'!$P:$P,""&amp;'Raw Data'!$B$1,'Raw Data'!$D:$D,"&lt;&gt;*ithdr*",'Raw Data'!$D:$D,"&lt;&gt;*ancel*", 'Raw Data'!$K:$K,  "*" &amp; MID($A37, 2, 4) &amp;"*")</f>
        <v>0</v>
      </c>
      <c r="AR37" s="40"/>
      <c r="AS37" s="40"/>
      <c r="AT37" s="52"/>
      <c r="AU37" s="117">
        <f>COUNTIFS('Raw Data'!$AN:$AN,"&lt;=" &amp;DATE(MID($AV$3, 15, 4), MONTH("1 " &amp; AU$6 &amp; " " &amp; MID($AV$3, 15, 4)) + 1, 0 ), 'Raw Data'!$AN:$AN,"&gt;" &amp;DATE(MID($AV$3, 15, 4), MONTH("1 " &amp; AU$6 &amp; " " &amp; MID($AV$3, 15, 4)), 0 ), 'Raw Data'!$O:$O,""&amp;'Raw Data'!$B$1,'Raw Data'!$D:$D,"&lt;&gt;*ithdr*",'Raw Data'!$D:$D,"&lt;&gt;*ancel*",'Raw Data'!$P:$P,"--", 'Raw Data'!$K:$K, "*" &amp; MID($A37, 2, 4) &amp;"*")
+
COUNTIFS( 'Raw Data'!$AN:$AN,"&lt;=" &amp;DATE(MID($AV$3, 15, 4), MONTH("1 " &amp; AU$6 &amp; " " &amp; MID($AV$3, 15, 4)) + 1, 0 ), 'Raw Data'!$AN:$AN,"&gt;" &amp;DATE(MID($AV$3, 15, 4), MONTH("1 " &amp; AU$6 &amp; " " &amp; MID($AV$3, 15, 4)), 0 ), 'Raw Data'!$P:$P,""&amp;'Raw Data'!$B$1,'Raw Data'!$D:$D,"&lt;&gt;*ithdr*",'Raw Data'!$D:$D,"&lt;&gt;*ancel*", 'Raw Data'!$K:$K,  "*" &amp; MID($A37, 2, 4) &amp;"*")</f>
        <v>0</v>
      </c>
      <c r="AV37" s="40"/>
      <c r="AW37" s="40"/>
      <c r="AX37" s="52"/>
      <c r="AY37" s="117">
        <f>COUNTIFS('Raw Data'!$AN:$AN,"&lt;=" &amp;DATE(MID($AV$3, 15, 4), MONTH("1 " &amp; AY$6 &amp; " " &amp; MID($AV$3, 15, 4)) + 1, 0 ), 'Raw Data'!$AN:$AN,"&gt;" &amp;DATE(MID($AV$3, 15, 4), MONTH("1 " &amp; AY$6 &amp; " " &amp; MID($AV$3, 15, 4)), 0 ), 'Raw Data'!$O:$O,""&amp;'Raw Data'!$B$1,'Raw Data'!$D:$D,"&lt;&gt;*ithdr*",'Raw Data'!$D:$D,"&lt;&gt;*ancel*",'Raw Data'!$P:$P,"--", 'Raw Data'!$K:$K, "*" &amp; MID($A37, 2, 4) &amp;"*")
+
COUNTIFS( 'Raw Data'!$AN:$AN,"&lt;=" &amp;DATE(MID($AV$3, 15, 4), MONTH("1 " &amp; AY$6 &amp; " " &amp; MID($AV$3, 15, 4)) + 1, 0 ), 'Raw Data'!$AN:$AN,"&gt;" &amp;DATE(MID($AV$3, 15, 4), MONTH("1 " &amp; AY$6 &amp; " " &amp; MID($AV$3, 15, 4)), 0 ), 'Raw Data'!$P:$P,""&amp;'Raw Data'!$B$1,'Raw Data'!$D:$D,"&lt;&gt;*ithdr*",'Raw Data'!$D:$D,"&lt;&gt;*ancel*", 'Raw Data'!$K:$K,  "*" &amp; MID($A37, 2, 4) &amp;"*")</f>
        <v>0</v>
      </c>
      <c r="AZ37" s="40"/>
      <c r="BA37" s="40"/>
      <c r="BB37" s="52"/>
      <c r="BC37" s="117">
        <f>COUNTIFS('Raw Data'!$AN:$AN,"&lt;=" &amp;DATE(MID($AV$3, 15, 4), MONTH("1 " &amp; BC$6 &amp; " " &amp; MID($AV$3, 15, 4)) + 1, 0 ), 'Raw Data'!$AN:$AN,"&gt;" &amp;DATE(MID($AV$3, 15, 4), MONTH("1 " &amp; BC$6 &amp; " " &amp; MID($AV$3, 15, 4)), 0 ), 'Raw Data'!$O:$O,""&amp;'Raw Data'!$B$1,'Raw Data'!$D:$D,"&lt;&gt;*ithdr*",'Raw Data'!$D:$D,"&lt;&gt;*ancel*",'Raw Data'!$P:$P,"--", 'Raw Data'!$K:$K, "*" &amp; MID($A37, 2, 4) &amp;"*")
+
COUNTIFS( 'Raw Data'!$AN:$AN,"&lt;=" &amp;DATE(MID($AV$3, 15, 4), MONTH("1 " &amp; BC$6 &amp; " " &amp; MID($AV$3, 15, 4)) + 1, 0 ), 'Raw Data'!$AN:$AN,"&gt;" &amp;DATE(MID($AV$3, 15, 4), MONTH("1 " &amp; BC$6 &amp; " " &amp; MID($AV$3, 15, 4)), 0 ), 'Raw Data'!$P:$P,""&amp;'Raw Data'!$B$1,'Raw Data'!$D:$D,"&lt;&gt;*ithdr*",'Raw Data'!$D:$D,"&lt;&gt;*ancel*", 'Raw Data'!$K:$K,  "*" &amp; MID($A37, 2, 4) &amp;"*")</f>
        <v>0</v>
      </c>
      <c r="BD37" s="40"/>
      <c r="BE37" s="40"/>
      <c r="BF37" s="52"/>
    </row>
    <row r="38" ht="12.75" customHeight="1">
      <c r="A38" s="119" t="s">
        <v>257</v>
      </c>
      <c r="B38" s="40"/>
      <c r="C38" s="40"/>
      <c r="D38" s="40"/>
      <c r="E38" s="40"/>
      <c r="F38" s="40"/>
      <c r="G38" s="40"/>
      <c r="H38" s="40"/>
      <c r="I38" s="40"/>
      <c r="J38" s="49"/>
      <c r="K38" s="117">
        <f>COUNTIFS('Raw Data'!$AN:$AN,"&lt;=" &amp;DATE(LEFT($AV$3, 4), MONTH("1 " &amp; K$6 &amp; " " &amp; LEFT($AV$3, 4)) + 1, 0 ), 'Raw Data'!$AN:$AN,"&gt;" &amp;DATE(LEFT($AV$3, 4), MONTH("1 " &amp; K$6 &amp; " " &amp; LEFT($AV$3, 4)), 0 ), 'Raw Data'!$O:$O,""&amp;'Raw Data'!$B$1,'Raw Data'!$D:$D,"&lt;&gt;*ithdr*",'Raw Data'!$D:$D,"&lt;&gt;*ancel*",'Raw Data'!$P:$P,"--", 'Raw Data'!$K:$K, "*" &amp; MID($A38, 2, 4) &amp;"*")
+
COUNTIFS( 'Raw Data'!$AN:$AN,"&lt;=" &amp;DATE(LEFT($AV$3, 4), MONTH("1 " &amp; K$6 &amp; " " &amp; LEFT($AV$3, 4)) + 1, 0 ), 'Raw Data'!$AN:$AN,"&gt;" &amp;DATE(LEFT($AV$3, 4), MONTH("1 " &amp; K$6 &amp; " " &amp; LEFT($AV$3, 4)), 0 ), 'Raw Data'!$P:$P,""&amp;'Raw Data'!$B$1,'Raw Data'!$D:$D,"&lt;&gt;*ithdr*",'Raw Data'!$D:$D,"&lt;&gt;*ancel*", 'Raw Data'!$K:$K,  "*" &amp; MID($A38, 2, 4) &amp;"*")</f>
        <v>0</v>
      </c>
      <c r="L38" s="40"/>
      <c r="M38" s="40"/>
      <c r="N38" s="52"/>
      <c r="O38" s="117">
        <f>COUNTIFS('Raw Data'!$AN:$AN,"&lt;=" &amp;DATE(LEFT($AV$3, 4), MONTH("1 " &amp; O$6 &amp; " " &amp; LEFT($AV$3, 4)) + 1, 0 ), 'Raw Data'!$AN:$AN,"&gt;" &amp;DATE(LEFT($AV$3, 4), MONTH("1 " &amp; O$6 &amp; " " &amp; LEFT($AV$3, 4)), 0 ), 'Raw Data'!$O:$O,""&amp;'Raw Data'!$B$1,'Raw Data'!$D:$D,"&lt;&gt;*ithdr*",'Raw Data'!$D:$D,"&lt;&gt;*ancel*",'Raw Data'!$P:$P,"--", 'Raw Data'!$K:$K, "*" &amp; MID($A38, 2, 4) &amp;"*")
+
COUNTIFS( 'Raw Data'!$AN:$AN,"&lt;=" &amp;DATE(LEFT($AV$3, 4), MONTH("1 " &amp; O$6 &amp; " " &amp; LEFT($AV$3, 4)) + 1, 0 ), 'Raw Data'!$AN:$AN,"&gt;" &amp;DATE(LEFT($AV$3, 4), MONTH("1 " &amp; O$6 &amp; " " &amp; LEFT($AV$3, 4)), 0 ), 'Raw Data'!$P:$P,""&amp;'Raw Data'!$B$1,'Raw Data'!$D:$D,"&lt;&gt;*ithdr*",'Raw Data'!$D:$D,"&lt;&gt;*ancel*", 'Raw Data'!$K:$K,  "*" &amp; MID($A38, 2, 4) &amp;"*")</f>
        <v>0</v>
      </c>
      <c r="P38" s="40"/>
      <c r="Q38" s="40"/>
      <c r="R38" s="52"/>
      <c r="S38" s="117">
        <f>COUNTIFS('Raw Data'!$AN:$AN,"&lt;=" &amp;DATE(LEFT($AV$3, 4), MONTH("1 " &amp; S$6 &amp; " " &amp; LEFT($AV$3, 4)) + 1, 0 ), 'Raw Data'!$AN:$AN,"&gt;" &amp;DATE(LEFT($AV$3, 4), MONTH("1 " &amp; S$6 &amp; " " &amp; LEFT($AV$3, 4)), 0 ), 'Raw Data'!$O:$O,""&amp;'Raw Data'!$B$1,'Raw Data'!$D:$D,"&lt;&gt;*ithdr*",'Raw Data'!$D:$D,"&lt;&gt;*ancel*",'Raw Data'!$P:$P,"--", 'Raw Data'!$K:$K, "*" &amp; MID($A38, 2, 4) &amp;"*")
+
COUNTIFS( 'Raw Data'!$AN:$AN,"&lt;=" &amp;DATE(LEFT($AV$3, 4), MONTH("1 " &amp; S$6 &amp; " " &amp; LEFT($AV$3, 4)) + 1, 0 ), 'Raw Data'!$AN:$AN,"&gt;" &amp;DATE(LEFT($AV$3, 4), MONTH("1 " &amp; S$6 &amp; " " &amp; LEFT($AV$3, 4)), 0 ), 'Raw Data'!$P:$P,""&amp;'Raw Data'!$B$1,'Raw Data'!$D:$D,"&lt;&gt;*ithdr*",'Raw Data'!$D:$D,"&lt;&gt;*ancel*", 'Raw Data'!$K:$K,  "*" &amp; MID($A38, 2, 4) &amp;"*")</f>
        <v>0</v>
      </c>
      <c r="T38" s="40"/>
      <c r="U38" s="40"/>
      <c r="V38" s="52"/>
      <c r="W38" s="117">
        <f>COUNTIFS('Raw Data'!$AN:$AN,"&lt;=" &amp;DATE(LEFT($AV$3, 4), MONTH("1 " &amp; W$6 &amp; " " &amp; LEFT($AV$3, 4)) + 1, 0 ), 'Raw Data'!$AN:$AN,"&gt;" &amp;DATE(LEFT($AV$3, 4), MONTH("1 " &amp; W$6 &amp; " " &amp; LEFT($AV$3, 4)), 0 ), 'Raw Data'!$O:$O,""&amp;'Raw Data'!$B$1,'Raw Data'!$D:$D,"&lt;&gt;*ithdr*",'Raw Data'!$D:$D,"&lt;&gt;*ancel*",'Raw Data'!$P:$P,"--", 'Raw Data'!$K:$K, "*" &amp; MID($A38, 2, 4) &amp;"*")
+
COUNTIFS( 'Raw Data'!$AN:$AN,"&lt;=" &amp;DATE(LEFT($AV$3, 4), MONTH("1 " &amp; W$6 &amp; " " &amp; LEFT($AV$3, 4)) + 1, 0 ), 'Raw Data'!$AN:$AN,"&gt;" &amp;DATE(LEFT($AV$3, 4), MONTH("1 " &amp; W$6 &amp; " " &amp; LEFT($AV$3, 4)), 0 ), 'Raw Data'!$P:$P,""&amp;'Raw Data'!$B$1,'Raw Data'!$D:$D,"&lt;&gt;*ithdr*",'Raw Data'!$D:$D,"&lt;&gt;*ancel*", 'Raw Data'!$K:$K,  "*" &amp; MID($A38, 2, 4) &amp;"*")</f>
        <v>0</v>
      </c>
      <c r="X38" s="40"/>
      <c r="Y38" s="40"/>
      <c r="Z38" s="52"/>
      <c r="AA38" s="117">
        <f>COUNTIFS('Raw Data'!$AN:$AN,"&lt;=" &amp;DATE(LEFT($AV$3, 4), MONTH("1 " &amp; AA$6 &amp; " " &amp; LEFT($AV$3, 4)) + 1, 0 ), 'Raw Data'!$AN:$AN,"&gt;" &amp;DATE(LEFT($AV$3, 4), MONTH("1 " &amp; AA$6 &amp; " " &amp; LEFT($AV$3, 4)), 0 ), 'Raw Data'!$O:$O,""&amp;'Raw Data'!$B$1,'Raw Data'!$D:$D,"&lt;&gt;*ithdr*",'Raw Data'!$D:$D,"&lt;&gt;*ancel*",'Raw Data'!$P:$P,"--", 'Raw Data'!$K:$K, "*" &amp; MID($A38, 2, 4) &amp;"*")
+
COUNTIFS( 'Raw Data'!$AN:$AN,"&lt;=" &amp;DATE(LEFT($AV$3, 4), MONTH("1 " &amp; AA$6 &amp; " " &amp; LEFT($AV$3, 4)) + 1, 0 ), 'Raw Data'!$AN:$AN,"&gt;" &amp;DATE(LEFT($AV$3, 4), MONTH("1 " &amp; AA$6 &amp; " " &amp; LEFT($AV$3, 4)), 0 ), 'Raw Data'!$P:$P,""&amp;'Raw Data'!$B$1,'Raw Data'!$D:$D,"&lt;&gt;*ithdr*",'Raw Data'!$D:$D,"&lt;&gt;*ancel*", 'Raw Data'!$K:$K,  "*" &amp; MID($A38, 2, 4) &amp;"*")</f>
        <v>0</v>
      </c>
      <c r="AB38" s="40"/>
      <c r="AC38" s="40"/>
      <c r="AD38" s="52"/>
      <c r="AE38" s="117">
        <f>COUNTIFS('Raw Data'!$AN:$AN,"&lt;=" &amp;DATE(LEFT($AV$3, 4), MONTH("1 " &amp; AE$6 &amp; " " &amp; LEFT($AV$3, 4)) + 1, 0 ), 'Raw Data'!$AN:$AN,"&gt;" &amp;DATE(LEFT($AV$3, 4), MONTH("1 " &amp; AE$6 &amp; " " &amp; LEFT($AV$3, 4)), 0 ), 'Raw Data'!$O:$O,""&amp;'Raw Data'!$B$1,'Raw Data'!$D:$D,"&lt;&gt;*ithdr*",'Raw Data'!$D:$D,"&lt;&gt;*ancel*",'Raw Data'!$P:$P,"--", 'Raw Data'!$K:$K, "*" &amp; MID($A38, 2, 4) &amp;"*")
+
COUNTIFS( 'Raw Data'!$AN:$AN,"&lt;=" &amp;DATE(LEFT($AV$3, 4), MONTH("1 " &amp; AE$6 &amp; " " &amp; LEFT($AV$3, 4)) + 1, 0 ), 'Raw Data'!$AN:$AN,"&gt;" &amp;DATE(LEFT($AV$3, 4), MONTH("1 " &amp; AE$6 &amp; " " &amp; LEFT($AV$3, 4)), 0 ), 'Raw Data'!$P:$P,""&amp;'Raw Data'!$B$1,'Raw Data'!$D:$D,"&lt;&gt;*ithdr*",'Raw Data'!$D:$D,"&lt;&gt;*ancel*", 'Raw Data'!$K:$K,  "*" &amp; MID($A38, 2, 4) &amp;"*")</f>
        <v>0</v>
      </c>
      <c r="AF38" s="40"/>
      <c r="AG38" s="40"/>
      <c r="AH38" s="52"/>
      <c r="AI38" s="117">
        <f>COUNTIFS('Raw Data'!$AN:$AN,"&lt;=" &amp;DATE(LEFT($AV$3, 4), MONTH("1 " &amp; AI$6 &amp; " " &amp; LEFT($AV$3, 4)) + 1, 0 ), 'Raw Data'!$AN:$AN,"&gt;" &amp;DATE(LEFT($AV$3, 4), MONTH("1 " &amp; AI$6 &amp; " " &amp; LEFT($AV$3, 4)), 0 ), 'Raw Data'!$O:$O,""&amp;'Raw Data'!$B$1,'Raw Data'!$D:$D,"&lt;&gt;*ithdr*",'Raw Data'!$D:$D,"&lt;&gt;*ancel*",'Raw Data'!$P:$P,"--", 'Raw Data'!$K:$K, "*" &amp; MID($A38, 2, 4) &amp;"*")
+
COUNTIFS( 'Raw Data'!$AN:$AN,"&lt;=" &amp;DATE(LEFT($AV$3, 4), MONTH("1 " &amp; AI$6 &amp; " " &amp; LEFT($AV$3, 4)) + 1, 0 ), 'Raw Data'!$AN:$AN,"&gt;" &amp;DATE(LEFT($AV$3, 4), MONTH("1 " &amp; AI$6 &amp; " " &amp; LEFT($AV$3, 4)), 0 ), 'Raw Data'!$P:$P,""&amp;'Raw Data'!$B$1,'Raw Data'!$D:$D,"&lt;&gt;*ithdr*",'Raw Data'!$D:$D,"&lt;&gt;*ancel*", 'Raw Data'!$K:$K,  "*" &amp; MID($A38, 2, 4) &amp;"*")</f>
        <v>0</v>
      </c>
      <c r="AJ38" s="40"/>
      <c r="AK38" s="40"/>
      <c r="AL38" s="52"/>
      <c r="AM38" s="117">
        <f>COUNTIFS('Raw Data'!$AN:$AN,"&lt;=" &amp;DATE(LEFT($AV$3, 4), MONTH("1 " &amp; AM$6 &amp; " " &amp; LEFT($AV$3, 4)) + 1, 0 ), 'Raw Data'!$AN:$AN,"&gt;" &amp;DATE(LEFT($AV$3, 4), MONTH("1 " &amp; AM$6 &amp; " " &amp; LEFT($AV$3, 4)), 0 ), 'Raw Data'!$O:$O,""&amp;'Raw Data'!$B$1,'Raw Data'!$D:$D,"&lt;&gt;*ithdr*",'Raw Data'!$D:$D,"&lt;&gt;*ancel*",'Raw Data'!$P:$P,"--", 'Raw Data'!$K:$K, "*" &amp; MID($A38, 2, 4) &amp;"*")
+
COUNTIFS( 'Raw Data'!$AN:$AN,"&lt;=" &amp;DATE(LEFT($AV$3, 4), MONTH("1 " &amp; AM$6 &amp; " " &amp; LEFT($AV$3, 4)) + 1, 0 ), 'Raw Data'!$AN:$AN,"&gt;" &amp;DATE(LEFT($AV$3, 4), MONTH("1 " &amp; AM$6 &amp; " " &amp; LEFT($AV$3, 4)), 0 ), 'Raw Data'!$P:$P,""&amp;'Raw Data'!$B$1,'Raw Data'!$D:$D,"&lt;&gt;*ithdr*",'Raw Data'!$D:$D,"&lt;&gt;*ancel*", 'Raw Data'!$K:$K,  "*" &amp; MID($A38, 2, 4) &amp;"*")</f>
        <v>0</v>
      </c>
      <c r="AN38" s="40"/>
      <c r="AO38" s="40"/>
      <c r="AP38" s="52"/>
      <c r="AQ38" s="117">
        <f>COUNTIFS('Raw Data'!$AN:$AN,"&lt;=" &amp;DATE(LEFT($AV$3, 4), MONTH("1 " &amp; AQ$6 &amp; " " &amp; LEFT($AV$3, 4)) + 1, 0 ), 'Raw Data'!$AN:$AN,"&gt;" &amp;DATE(LEFT($AV$3, 4), MONTH("1 " &amp; AQ$6 &amp; " " &amp; LEFT($AV$3, 4)), 0 ), 'Raw Data'!$O:$O,""&amp;'Raw Data'!$B$1,'Raw Data'!$D:$D,"&lt;&gt;*ithdr*",'Raw Data'!$D:$D,"&lt;&gt;*ancel*",'Raw Data'!$P:$P,"--", 'Raw Data'!$K:$K, "*" &amp; MID($A38, 2, 4) &amp;"*")
+
COUNTIFS( 'Raw Data'!$AN:$AN,"&lt;=" &amp;DATE(LEFT($AV$3, 4), MONTH("1 " &amp; AQ$6 &amp; " " &amp; LEFT($AV$3, 4)) + 1, 0 ), 'Raw Data'!$AN:$AN,"&gt;" &amp;DATE(LEFT($AV$3, 4), MONTH("1 " &amp; AQ$6 &amp; " " &amp; LEFT($AV$3, 4)), 0 ), 'Raw Data'!$P:$P,""&amp;'Raw Data'!$B$1,'Raw Data'!$D:$D,"&lt;&gt;*ithdr*",'Raw Data'!$D:$D,"&lt;&gt;*ancel*", 'Raw Data'!$K:$K,  "*" &amp; MID($A38, 2, 4) &amp;"*")</f>
        <v>0</v>
      </c>
      <c r="AR38" s="40"/>
      <c r="AS38" s="40"/>
      <c r="AT38" s="52"/>
      <c r="AU38" s="117">
        <f>COUNTIFS('Raw Data'!$AN:$AN,"&lt;=" &amp;DATE(MID($AV$3, 15, 4), MONTH("1 " &amp; AU$6 &amp; " " &amp; MID($AV$3, 15, 4)) + 1, 0 ), 'Raw Data'!$AN:$AN,"&gt;" &amp;DATE(MID($AV$3, 15, 4), MONTH("1 " &amp; AU$6 &amp; " " &amp; MID($AV$3, 15, 4)), 0 ), 'Raw Data'!$O:$O,""&amp;'Raw Data'!$B$1,'Raw Data'!$D:$D,"&lt;&gt;*ithdr*",'Raw Data'!$D:$D,"&lt;&gt;*ancel*",'Raw Data'!$P:$P,"--", 'Raw Data'!$K:$K, "*" &amp; MID($A38, 2, 4) &amp;"*")
+
COUNTIFS( 'Raw Data'!$AN:$AN,"&lt;=" &amp;DATE(MID($AV$3, 15, 4), MONTH("1 " &amp; AU$6 &amp; " " &amp; MID($AV$3, 15, 4)) + 1, 0 ), 'Raw Data'!$AN:$AN,"&gt;" &amp;DATE(MID($AV$3, 15, 4), MONTH("1 " &amp; AU$6 &amp; " " &amp; MID($AV$3, 15, 4)), 0 ), 'Raw Data'!$P:$P,""&amp;'Raw Data'!$B$1,'Raw Data'!$D:$D,"&lt;&gt;*ithdr*",'Raw Data'!$D:$D,"&lt;&gt;*ancel*", 'Raw Data'!$K:$K,  "*" &amp; MID($A38, 2, 4) &amp;"*")</f>
        <v>0</v>
      </c>
      <c r="AV38" s="40"/>
      <c r="AW38" s="40"/>
      <c r="AX38" s="52"/>
      <c r="AY38" s="117">
        <f>COUNTIFS('Raw Data'!$AN:$AN,"&lt;=" &amp;DATE(MID($AV$3, 15, 4), MONTH("1 " &amp; AY$6 &amp; " " &amp; MID($AV$3, 15, 4)) + 1, 0 ), 'Raw Data'!$AN:$AN,"&gt;" &amp;DATE(MID($AV$3, 15, 4), MONTH("1 " &amp; AY$6 &amp; " " &amp; MID($AV$3, 15, 4)), 0 ), 'Raw Data'!$O:$O,""&amp;'Raw Data'!$B$1,'Raw Data'!$D:$D,"&lt;&gt;*ithdr*",'Raw Data'!$D:$D,"&lt;&gt;*ancel*",'Raw Data'!$P:$P,"--", 'Raw Data'!$K:$K, "*" &amp; MID($A38, 2, 4) &amp;"*")
+
COUNTIFS( 'Raw Data'!$AN:$AN,"&lt;=" &amp;DATE(MID($AV$3, 15, 4), MONTH("1 " &amp; AY$6 &amp; " " &amp; MID($AV$3, 15, 4)) + 1, 0 ), 'Raw Data'!$AN:$AN,"&gt;" &amp;DATE(MID($AV$3, 15, 4), MONTH("1 " &amp; AY$6 &amp; " " &amp; MID($AV$3, 15, 4)), 0 ), 'Raw Data'!$P:$P,""&amp;'Raw Data'!$B$1,'Raw Data'!$D:$D,"&lt;&gt;*ithdr*",'Raw Data'!$D:$D,"&lt;&gt;*ancel*", 'Raw Data'!$K:$K,  "*" &amp; MID($A38, 2, 4) &amp;"*")</f>
        <v>0</v>
      </c>
      <c r="AZ38" s="40"/>
      <c r="BA38" s="40"/>
      <c r="BB38" s="52"/>
      <c r="BC38" s="117">
        <f>COUNTIFS('Raw Data'!$AN:$AN,"&lt;=" &amp;DATE(MID($AV$3, 15, 4), MONTH("1 " &amp; BC$6 &amp; " " &amp; MID($AV$3, 15, 4)) + 1, 0 ), 'Raw Data'!$AN:$AN,"&gt;" &amp;DATE(MID($AV$3, 15, 4), MONTH("1 " &amp; BC$6 &amp; " " &amp; MID($AV$3, 15, 4)), 0 ), 'Raw Data'!$O:$O,""&amp;'Raw Data'!$B$1,'Raw Data'!$D:$D,"&lt;&gt;*ithdr*",'Raw Data'!$D:$D,"&lt;&gt;*ancel*",'Raw Data'!$P:$P,"--", 'Raw Data'!$K:$K, "*" &amp; MID($A38, 2, 4) &amp;"*")
+
COUNTIFS( 'Raw Data'!$AN:$AN,"&lt;=" &amp;DATE(MID($AV$3, 15, 4), MONTH("1 " &amp; BC$6 &amp; " " &amp; MID($AV$3, 15, 4)) + 1, 0 ), 'Raw Data'!$AN:$AN,"&gt;" &amp;DATE(MID($AV$3, 15, 4), MONTH("1 " &amp; BC$6 &amp; " " &amp; MID($AV$3, 15, 4)), 0 ), 'Raw Data'!$P:$P,""&amp;'Raw Data'!$B$1,'Raw Data'!$D:$D,"&lt;&gt;*ithdr*",'Raw Data'!$D:$D,"&lt;&gt;*ancel*", 'Raw Data'!$K:$K,  "*" &amp; MID($A38, 2, 4) &amp;"*")</f>
        <v>0</v>
      </c>
      <c r="BD38" s="40"/>
      <c r="BE38" s="40"/>
      <c r="BF38" s="52"/>
    </row>
    <row r="39" ht="12.75" customHeight="1">
      <c r="A39" s="119" t="s">
        <v>259</v>
      </c>
      <c r="B39" s="40"/>
      <c r="C39" s="40"/>
      <c r="D39" s="40"/>
      <c r="E39" s="40"/>
      <c r="F39" s="40"/>
      <c r="G39" s="40"/>
      <c r="H39" s="40"/>
      <c r="I39" s="40"/>
      <c r="J39" s="49"/>
      <c r="K39" s="117">
        <f>COUNTIFS('Raw Data'!$AN:$AN,"&lt;=" &amp;DATE(LEFT($AV$3, 4), MONTH("1 " &amp; K$6 &amp; " " &amp; LEFT($AV$3, 4)) + 1, 0 ), 'Raw Data'!$AN:$AN,"&gt;" &amp;DATE(LEFT($AV$3, 4), MONTH("1 " &amp; K$6 &amp; " " &amp; LEFT($AV$3, 4)), 0 ), 'Raw Data'!$O:$O,""&amp;'Raw Data'!$B$1,'Raw Data'!$D:$D,"&lt;&gt;*ithdr*",'Raw Data'!$D:$D,"&lt;&gt;*ancel*",'Raw Data'!$P:$P,"--", 'Raw Data'!$K:$K, "*" &amp; MID($A39, 2, 4) &amp;"*")
+
COUNTIFS( 'Raw Data'!$AN:$AN,"&lt;=" &amp;DATE(LEFT($AV$3, 4), MONTH("1 " &amp; K$6 &amp; " " &amp; LEFT($AV$3, 4)) + 1, 0 ), 'Raw Data'!$AN:$AN,"&gt;" &amp;DATE(LEFT($AV$3, 4), MONTH("1 " &amp; K$6 &amp; " " &amp; LEFT($AV$3, 4)), 0 ), 'Raw Data'!$P:$P,""&amp;'Raw Data'!$B$1,'Raw Data'!$D:$D,"&lt;&gt;*ithdr*",'Raw Data'!$D:$D,"&lt;&gt;*ancel*", 'Raw Data'!$K:$K,  "*" &amp; MID($A39, 2, 4) &amp;"*")</f>
        <v>0</v>
      </c>
      <c r="L39" s="40"/>
      <c r="M39" s="40"/>
      <c r="N39" s="52"/>
      <c r="O39" s="117">
        <f>COUNTIFS('Raw Data'!$AN:$AN,"&lt;=" &amp;DATE(LEFT($AV$3, 4), MONTH("1 " &amp; O$6 &amp; " " &amp; LEFT($AV$3, 4)) + 1, 0 ), 'Raw Data'!$AN:$AN,"&gt;" &amp;DATE(LEFT($AV$3, 4), MONTH("1 " &amp; O$6 &amp; " " &amp; LEFT($AV$3, 4)), 0 ), 'Raw Data'!$O:$O,""&amp;'Raw Data'!$B$1,'Raw Data'!$D:$D,"&lt;&gt;*ithdr*",'Raw Data'!$D:$D,"&lt;&gt;*ancel*",'Raw Data'!$P:$P,"--", 'Raw Data'!$K:$K, "*" &amp; MID($A39, 2, 4) &amp;"*")
+
COUNTIFS( 'Raw Data'!$AN:$AN,"&lt;=" &amp;DATE(LEFT($AV$3, 4), MONTH("1 " &amp; O$6 &amp; " " &amp; LEFT($AV$3, 4)) + 1, 0 ), 'Raw Data'!$AN:$AN,"&gt;" &amp;DATE(LEFT($AV$3, 4), MONTH("1 " &amp; O$6 &amp; " " &amp; LEFT($AV$3, 4)), 0 ), 'Raw Data'!$P:$P,""&amp;'Raw Data'!$B$1,'Raw Data'!$D:$D,"&lt;&gt;*ithdr*",'Raw Data'!$D:$D,"&lt;&gt;*ancel*", 'Raw Data'!$K:$K,  "*" &amp; MID($A39, 2, 4) &amp;"*")</f>
        <v>0</v>
      </c>
      <c r="P39" s="40"/>
      <c r="Q39" s="40"/>
      <c r="R39" s="52"/>
      <c r="S39" s="117">
        <f>COUNTIFS('Raw Data'!$AN:$AN,"&lt;=" &amp;DATE(LEFT($AV$3, 4), MONTH("1 " &amp; S$6 &amp; " " &amp; LEFT($AV$3, 4)) + 1, 0 ), 'Raw Data'!$AN:$AN,"&gt;" &amp;DATE(LEFT($AV$3, 4), MONTH("1 " &amp; S$6 &amp; " " &amp; LEFT($AV$3, 4)), 0 ), 'Raw Data'!$O:$O,""&amp;'Raw Data'!$B$1,'Raw Data'!$D:$D,"&lt;&gt;*ithdr*",'Raw Data'!$D:$D,"&lt;&gt;*ancel*",'Raw Data'!$P:$P,"--", 'Raw Data'!$K:$K, "*" &amp; MID($A39, 2, 4) &amp;"*")
+
COUNTIFS( 'Raw Data'!$AN:$AN,"&lt;=" &amp;DATE(LEFT($AV$3, 4), MONTH("1 " &amp; S$6 &amp; " " &amp; LEFT($AV$3, 4)) + 1, 0 ), 'Raw Data'!$AN:$AN,"&gt;" &amp;DATE(LEFT($AV$3, 4), MONTH("1 " &amp; S$6 &amp; " " &amp; LEFT($AV$3, 4)), 0 ), 'Raw Data'!$P:$P,""&amp;'Raw Data'!$B$1,'Raw Data'!$D:$D,"&lt;&gt;*ithdr*",'Raw Data'!$D:$D,"&lt;&gt;*ancel*", 'Raw Data'!$K:$K,  "*" &amp; MID($A39, 2, 4) &amp;"*")</f>
        <v>0</v>
      </c>
      <c r="T39" s="40"/>
      <c r="U39" s="40"/>
      <c r="V39" s="52"/>
      <c r="W39" s="117">
        <f>COUNTIFS('Raw Data'!$AN:$AN,"&lt;=" &amp;DATE(LEFT($AV$3, 4), MONTH("1 " &amp; W$6 &amp; " " &amp; LEFT($AV$3, 4)) + 1, 0 ), 'Raw Data'!$AN:$AN,"&gt;" &amp;DATE(LEFT($AV$3, 4), MONTH("1 " &amp; W$6 &amp; " " &amp; LEFT($AV$3, 4)), 0 ), 'Raw Data'!$O:$O,""&amp;'Raw Data'!$B$1,'Raw Data'!$D:$D,"&lt;&gt;*ithdr*",'Raw Data'!$D:$D,"&lt;&gt;*ancel*",'Raw Data'!$P:$P,"--", 'Raw Data'!$K:$K, "*" &amp; MID($A39, 2, 4) &amp;"*")
+
COUNTIFS( 'Raw Data'!$AN:$AN,"&lt;=" &amp;DATE(LEFT($AV$3, 4), MONTH("1 " &amp; W$6 &amp; " " &amp; LEFT($AV$3, 4)) + 1, 0 ), 'Raw Data'!$AN:$AN,"&gt;" &amp;DATE(LEFT($AV$3, 4), MONTH("1 " &amp; W$6 &amp; " " &amp; LEFT($AV$3, 4)), 0 ), 'Raw Data'!$P:$P,""&amp;'Raw Data'!$B$1,'Raw Data'!$D:$D,"&lt;&gt;*ithdr*",'Raw Data'!$D:$D,"&lt;&gt;*ancel*", 'Raw Data'!$K:$K,  "*" &amp; MID($A39, 2, 4) &amp;"*")</f>
        <v>0</v>
      </c>
      <c r="X39" s="40"/>
      <c r="Y39" s="40"/>
      <c r="Z39" s="52"/>
      <c r="AA39" s="117">
        <f>COUNTIFS('Raw Data'!$AN:$AN,"&lt;=" &amp;DATE(LEFT($AV$3, 4), MONTH("1 " &amp; AA$6 &amp; " " &amp; LEFT($AV$3, 4)) + 1, 0 ), 'Raw Data'!$AN:$AN,"&gt;" &amp;DATE(LEFT($AV$3, 4), MONTH("1 " &amp; AA$6 &amp; " " &amp; LEFT($AV$3, 4)), 0 ), 'Raw Data'!$O:$O,""&amp;'Raw Data'!$B$1,'Raw Data'!$D:$D,"&lt;&gt;*ithdr*",'Raw Data'!$D:$D,"&lt;&gt;*ancel*",'Raw Data'!$P:$P,"--", 'Raw Data'!$K:$K, "*" &amp; MID($A39, 2, 4) &amp;"*")
+
COUNTIFS( 'Raw Data'!$AN:$AN,"&lt;=" &amp;DATE(LEFT($AV$3, 4), MONTH("1 " &amp; AA$6 &amp; " " &amp; LEFT($AV$3, 4)) + 1, 0 ), 'Raw Data'!$AN:$AN,"&gt;" &amp;DATE(LEFT($AV$3, 4), MONTH("1 " &amp; AA$6 &amp; " " &amp; LEFT($AV$3, 4)), 0 ), 'Raw Data'!$P:$P,""&amp;'Raw Data'!$B$1,'Raw Data'!$D:$D,"&lt;&gt;*ithdr*",'Raw Data'!$D:$D,"&lt;&gt;*ancel*", 'Raw Data'!$K:$K,  "*" &amp; MID($A39, 2, 4) &amp;"*")</f>
        <v>0</v>
      </c>
      <c r="AB39" s="40"/>
      <c r="AC39" s="40"/>
      <c r="AD39" s="52"/>
      <c r="AE39" s="117">
        <f>COUNTIFS('Raw Data'!$AN:$AN,"&lt;=" &amp;DATE(LEFT($AV$3, 4), MONTH("1 " &amp; AE$6 &amp; " " &amp; LEFT($AV$3, 4)) + 1, 0 ), 'Raw Data'!$AN:$AN,"&gt;" &amp;DATE(LEFT($AV$3, 4), MONTH("1 " &amp; AE$6 &amp; " " &amp; LEFT($AV$3, 4)), 0 ), 'Raw Data'!$O:$O,""&amp;'Raw Data'!$B$1,'Raw Data'!$D:$D,"&lt;&gt;*ithdr*",'Raw Data'!$D:$D,"&lt;&gt;*ancel*",'Raw Data'!$P:$P,"--", 'Raw Data'!$K:$K, "*" &amp; MID($A39, 2, 4) &amp;"*")
+
COUNTIFS( 'Raw Data'!$AN:$AN,"&lt;=" &amp;DATE(LEFT($AV$3, 4), MONTH("1 " &amp; AE$6 &amp; " " &amp; LEFT($AV$3, 4)) + 1, 0 ), 'Raw Data'!$AN:$AN,"&gt;" &amp;DATE(LEFT($AV$3, 4), MONTH("1 " &amp; AE$6 &amp; " " &amp; LEFT($AV$3, 4)), 0 ), 'Raw Data'!$P:$P,""&amp;'Raw Data'!$B$1,'Raw Data'!$D:$D,"&lt;&gt;*ithdr*",'Raw Data'!$D:$D,"&lt;&gt;*ancel*", 'Raw Data'!$K:$K,  "*" &amp; MID($A39, 2, 4) &amp;"*")</f>
        <v>0</v>
      </c>
      <c r="AF39" s="40"/>
      <c r="AG39" s="40"/>
      <c r="AH39" s="52"/>
      <c r="AI39" s="117">
        <f>COUNTIFS('Raw Data'!$AN:$AN,"&lt;=" &amp;DATE(LEFT($AV$3, 4), MONTH("1 " &amp; AI$6 &amp; " " &amp; LEFT($AV$3, 4)) + 1, 0 ), 'Raw Data'!$AN:$AN,"&gt;" &amp;DATE(LEFT($AV$3, 4), MONTH("1 " &amp; AI$6 &amp; " " &amp; LEFT($AV$3, 4)), 0 ), 'Raw Data'!$O:$O,""&amp;'Raw Data'!$B$1,'Raw Data'!$D:$D,"&lt;&gt;*ithdr*",'Raw Data'!$D:$D,"&lt;&gt;*ancel*",'Raw Data'!$P:$P,"--", 'Raw Data'!$K:$K, "*" &amp; MID($A39, 2, 4) &amp;"*")
+
COUNTIFS( 'Raw Data'!$AN:$AN,"&lt;=" &amp;DATE(LEFT($AV$3, 4), MONTH("1 " &amp; AI$6 &amp; " " &amp; LEFT($AV$3, 4)) + 1, 0 ), 'Raw Data'!$AN:$AN,"&gt;" &amp;DATE(LEFT($AV$3, 4), MONTH("1 " &amp; AI$6 &amp; " " &amp; LEFT($AV$3, 4)), 0 ), 'Raw Data'!$P:$P,""&amp;'Raw Data'!$B$1,'Raw Data'!$D:$D,"&lt;&gt;*ithdr*",'Raw Data'!$D:$D,"&lt;&gt;*ancel*", 'Raw Data'!$K:$K,  "*" &amp; MID($A39, 2, 4) &amp;"*")</f>
        <v>0</v>
      </c>
      <c r="AJ39" s="40"/>
      <c r="AK39" s="40"/>
      <c r="AL39" s="52"/>
      <c r="AM39" s="117">
        <f>COUNTIFS('Raw Data'!$AN:$AN,"&lt;=" &amp;DATE(LEFT($AV$3, 4), MONTH("1 " &amp; AM$6 &amp; " " &amp; LEFT($AV$3, 4)) + 1, 0 ), 'Raw Data'!$AN:$AN,"&gt;" &amp;DATE(LEFT($AV$3, 4), MONTH("1 " &amp; AM$6 &amp; " " &amp; LEFT($AV$3, 4)), 0 ), 'Raw Data'!$O:$O,""&amp;'Raw Data'!$B$1,'Raw Data'!$D:$D,"&lt;&gt;*ithdr*",'Raw Data'!$D:$D,"&lt;&gt;*ancel*",'Raw Data'!$P:$P,"--", 'Raw Data'!$K:$K, "*" &amp; MID($A39, 2, 4) &amp;"*")
+
COUNTIFS( 'Raw Data'!$AN:$AN,"&lt;=" &amp;DATE(LEFT($AV$3, 4), MONTH("1 " &amp; AM$6 &amp; " " &amp; LEFT($AV$3, 4)) + 1, 0 ), 'Raw Data'!$AN:$AN,"&gt;" &amp;DATE(LEFT($AV$3, 4), MONTH("1 " &amp; AM$6 &amp; " " &amp; LEFT($AV$3, 4)), 0 ), 'Raw Data'!$P:$P,""&amp;'Raw Data'!$B$1,'Raw Data'!$D:$D,"&lt;&gt;*ithdr*",'Raw Data'!$D:$D,"&lt;&gt;*ancel*", 'Raw Data'!$K:$K,  "*" &amp; MID($A39, 2, 4) &amp;"*")</f>
        <v>0</v>
      </c>
      <c r="AN39" s="40"/>
      <c r="AO39" s="40"/>
      <c r="AP39" s="52"/>
      <c r="AQ39" s="117">
        <f>COUNTIFS('Raw Data'!$AN:$AN,"&lt;=" &amp;DATE(LEFT($AV$3, 4), MONTH("1 " &amp; AQ$6 &amp; " " &amp; LEFT($AV$3, 4)) + 1, 0 ), 'Raw Data'!$AN:$AN,"&gt;" &amp;DATE(LEFT($AV$3, 4), MONTH("1 " &amp; AQ$6 &amp; " " &amp; LEFT($AV$3, 4)), 0 ), 'Raw Data'!$O:$O,""&amp;'Raw Data'!$B$1,'Raw Data'!$D:$D,"&lt;&gt;*ithdr*",'Raw Data'!$D:$D,"&lt;&gt;*ancel*",'Raw Data'!$P:$P,"--", 'Raw Data'!$K:$K, "*" &amp; MID($A39, 2, 4) &amp;"*")
+
COUNTIFS( 'Raw Data'!$AN:$AN,"&lt;=" &amp;DATE(LEFT($AV$3, 4), MONTH("1 " &amp; AQ$6 &amp; " " &amp; LEFT($AV$3, 4)) + 1, 0 ), 'Raw Data'!$AN:$AN,"&gt;" &amp;DATE(LEFT($AV$3, 4), MONTH("1 " &amp; AQ$6 &amp; " " &amp; LEFT($AV$3, 4)), 0 ), 'Raw Data'!$P:$P,""&amp;'Raw Data'!$B$1,'Raw Data'!$D:$D,"&lt;&gt;*ithdr*",'Raw Data'!$D:$D,"&lt;&gt;*ancel*", 'Raw Data'!$K:$K,  "*" &amp; MID($A39, 2, 4) &amp;"*")</f>
        <v>0</v>
      </c>
      <c r="AR39" s="40"/>
      <c r="AS39" s="40"/>
      <c r="AT39" s="52"/>
      <c r="AU39" s="117">
        <f>COUNTIFS('Raw Data'!$AN:$AN,"&lt;=" &amp;DATE(MID($AV$3, 15, 4), MONTH("1 " &amp; AU$6 &amp; " " &amp; MID($AV$3, 15, 4)) + 1, 0 ), 'Raw Data'!$AN:$AN,"&gt;" &amp;DATE(MID($AV$3, 15, 4), MONTH("1 " &amp; AU$6 &amp; " " &amp; MID($AV$3, 15, 4)), 0 ), 'Raw Data'!$O:$O,""&amp;'Raw Data'!$B$1,'Raw Data'!$D:$D,"&lt;&gt;*ithdr*",'Raw Data'!$D:$D,"&lt;&gt;*ancel*",'Raw Data'!$P:$P,"--", 'Raw Data'!$K:$K, "*" &amp; MID($A39, 2, 4) &amp;"*")
+
COUNTIFS( 'Raw Data'!$AN:$AN,"&lt;=" &amp;DATE(MID($AV$3, 15, 4), MONTH("1 " &amp; AU$6 &amp; " " &amp; MID($AV$3, 15, 4)) + 1, 0 ), 'Raw Data'!$AN:$AN,"&gt;" &amp;DATE(MID($AV$3, 15, 4), MONTH("1 " &amp; AU$6 &amp; " " &amp; MID($AV$3, 15, 4)), 0 ), 'Raw Data'!$P:$P,""&amp;'Raw Data'!$B$1,'Raw Data'!$D:$D,"&lt;&gt;*ithdr*",'Raw Data'!$D:$D,"&lt;&gt;*ancel*", 'Raw Data'!$K:$K,  "*" &amp; MID($A39, 2, 4) &amp;"*")</f>
        <v>0</v>
      </c>
      <c r="AV39" s="40"/>
      <c r="AW39" s="40"/>
      <c r="AX39" s="52"/>
      <c r="AY39" s="117">
        <f>COUNTIFS('Raw Data'!$AN:$AN,"&lt;=" &amp;DATE(MID($AV$3, 15, 4), MONTH("1 " &amp; AY$6 &amp; " " &amp; MID($AV$3, 15, 4)) + 1, 0 ), 'Raw Data'!$AN:$AN,"&gt;" &amp;DATE(MID($AV$3, 15, 4), MONTH("1 " &amp; AY$6 &amp; " " &amp; MID($AV$3, 15, 4)), 0 ), 'Raw Data'!$O:$O,""&amp;'Raw Data'!$B$1,'Raw Data'!$D:$D,"&lt;&gt;*ithdr*",'Raw Data'!$D:$D,"&lt;&gt;*ancel*",'Raw Data'!$P:$P,"--", 'Raw Data'!$K:$K, "*" &amp; MID($A39, 2, 4) &amp;"*")
+
COUNTIFS( 'Raw Data'!$AN:$AN,"&lt;=" &amp;DATE(MID($AV$3, 15, 4), MONTH("1 " &amp; AY$6 &amp; " " &amp; MID($AV$3, 15, 4)) + 1, 0 ), 'Raw Data'!$AN:$AN,"&gt;" &amp;DATE(MID($AV$3, 15, 4), MONTH("1 " &amp; AY$6 &amp; " " &amp; MID($AV$3, 15, 4)), 0 ), 'Raw Data'!$P:$P,""&amp;'Raw Data'!$B$1,'Raw Data'!$D:$D,"&lt;&gt;*ithdr*",'Raw Data'!$D:$D,"&lt;&gt;*ancel*", 'Raw Data'!$K:$K,  "*" &amp; MID($A39, 2, 4) &amp;"*")</f>
        <v>0</v>
      </c>
      <c r="AZ39" s="40"/>
      <c r="BA39" s="40"/>
      <c r="BB39" s="52"/>
      <c r="BC39" s="117">
        <f>COUNTIFS('Raw Data'!$AN:$AN,"&lt;=" &amp;DATE(MID($AV$3, 15, 4), MONTH("1 " &amp; BC$6 &amp; " " &amp; MID($AV$3, 15, 4)) + 1, 0 ), 'Raw Data'!$AN:$AN,"&gt;" &amp;DATE(MID($AV$3, 15, 4), MONTH("1 " &amp; BC$6 &amp; " " &amp; MID($AV$3, 15, 4)), 0 ), 'Raw Data'!$O:$O,""&amp;'Raw Data'!$B$1,'Raw Data'!$D:$D,"&lt;&gt;*ithdr*",'Raw Data'!$D:$D,"&lt;&gt;*ancel*",'Raw Data'!$P:$P,"--", 'Raw Data'!$K:$K, "*" &amp; MID($A39, 2, 4) &amp;"*")
+
COUNTIFS( 'Raw Data'!$AN:$AN,"&lt;=" &amp;DATE(MID($AV$3, 15, 4), MONTH("1 " &amp; BC$6 &amp; " " &amp; MID($AV$3, 15, 4)) + 1, 0 ), 'Raw Data'!$AN:$AN,"&gt;" &amp;DATE(MID($AV$3, 15, 4), MONTH("1 " &amp; BC$6 &amp; " " &amp; MID($AV$3, 15, 4)), 0 ), 'Raw Data'!$P:$P,""&amp;'Raw Data'!$B$1,'Raw Data'!$D:$D,"&lt;&gt;*ithdr*",'Raw Data'!$D:$D,"&lt;&gt;*ancel*", 'Raw Data'!$K:$K,  "*" &amp; MID($A39, 2, 4) &amp;"*")</f>
        <v>0</v>
      </c>
      <c r="BD39" s="40"/>
      <c r="BE39" s="40"/>
      <c r="BF39" s="52"/>
    </row>
    <row r="40" ht="12.75" customHeight="1">
      <c r="A40" s="119" t="s">
        <v>260</v>
      </c>
      <c r="B40" s="40"/>
      <c r="C40" s="40"/>
      <c r="D40" s="40"/>
      <c r="E40" s="40"/>
      <c r="F40" s="40"/>
      <c r="G40" s="40"/>
      <c r="H40" s="40"/>
      <c r="I40" s="40"/>
      <c r="J40" s="49"/>
      <c r="K40" s="117">
        <f>COUNTIFS('Raw Data'!$AN:$AN,"&lt;=" &amp;DATE(LEFT($AV$3, 4), MONTH("1 " &amp; K$6 &amp; " " &amp; LEFT($AV$3, 4)) + 1, 0 ), 'Raw Data'!$AN:$AN,"&gt;" &amp;DATE(LEFT($AV$3, 4), MONTH("1 " &amp; K$6 &amp; " " &amp; LEFT($AV$3, 4)), 0 ), 'Raw Data'!$O:$O,""&amp;'Raw Data'!$B$1,'Raw Data'!$D:$D,"&lt;&gt;*ithdr*",'Raw Data'!$D:$D,"&lt;&gt;*ancel*",'Raw Data'!$P:$P,"--", 'Raw Data'!$K:$K, "*" &amp; MID($A40, 2, 4) &amp;"*")
+
COUNTIFS( 'Raw Data'!$AN:$AN,"&lt;=" &amp;DATE(LEFT($AV$3, 4), MONTH("1 " &amp; K$6 &amp; " " &amp; LEFT($AV$3, 4)) + 1, 0 ), 'Raw Data'!$AN:$AN,"&gt;" &amp;DATE(LEFT($AV$3, 4), MONTH("1 " &amp; K$6 &amp; " " &amp; LEFT($AV$3, 4)), 0 ), 'Raw Data'!$P:$P,""&amp;'Raw Data'!$B$1,'Raw Data'!$D:$D,"&lt;&gt;*ithdr*",'Raw Data'!$D:$D,"&lt;&gt;*ancel*", 'Raw Data'!$K:$K,  "*" &amp; MID($A40, 2, 4) &amp;"*")</f>
        <v>0</v>
      </c>
      <c r="L40" s="40"/>
      <c r="M40" s="40"/>
      <c r="N40" s="52"/>
      <c r="O40" s="117">
        <f>COUNTIFS('Raw Data'!$AN:$AN,"&lt;=" &amp;DATE(LEFT($AV$3, 4), MONTH("1 " &amp; O$6 &amp; " " &amp; LEFT($AV$3, 4)) + 1, 0 ), 'Raw Data'!$AN:$AN,"&gt;" &amp;DATE(LEFT($AV$3, 4), MONTH("1 " &amp; O$6 &amp; " " &amp; LEFT($AV$3, 4)), 0 ), 'Raw Data'!$O:$O,""&amp;'Raw Data'!$B$1,'Raw Data'!$D:$D,"&lt;&gt;*ithdr*",'Raw Data'!$D:$D,"&lt;&gt;*ancel*",'Raw Data'!$P:$P,"--", 'Raw Data'!$K:$K, "*" &amp; MID($A40, 2, 4) &amp;"*")
+
COUNTIFS( 'Raw Data'!$AN:$AN,"&lt;=" &amp;DATE(LEFT($AV$3, 4), MONTH("1 " &amp; O$6 &amp; " " &amp; LEFT($AV$3, 4)) + 1, 0 ), 'Raw Data'!$AN:$AN,"&gt;" &amp;DATE(LEFT($AV$3, 4), MONTH("1 " &amp; O$6 &amp; " " &amp; LEFT($AV$3, 4)), 0 ), 'Raw Data'!$P:$P,""&amp;'Raw Data'!$B$1,'Raw Data'!$D:$D,"&lt;&gt;*ithdr*",'Raw Data'!$D:$D,"&lt;&gt;*ancel*", 'Raw Data'!$K:$K,  "*" &amp; MID($A40, 2, 4) &amp;"*")</f>
        <v>0</v>
      </c>
      <c r="P40" s="40"/>
      <c r="Q40" s="40"/>
      <c r="R40" s="52"/>
      <c r="S40" s="117">
        <f>COUNTIFS('Raw Data'!$AN:$AN,"&lt;=" &amp;DATE(LEFT($AV$3, 4), MONTH("1 " &amp; S$6 &amp; " " &amp; LEFT($AV$3, 4)) + 1, 0 ), 'Raw Data'!$AN:$AN,"&gt;" &amp;DATE(LEFT($AV$3, 4), MONTH("1 " &amp; S$6 &amp; " " &amp; LEFT($AV$3, 4)), 0 ), 'Raw Data'!$O:$O,""&amp;'Raw Data'!$B$1,'Raw Data'!$D:$D,"&lt;&gt;*ithdr*",'Raw Data'!$D:$D,"&lt;&gt;*ancel*",'Raw Data'!$P:$P,"--", 'Raw Data'!$K:$K, "*" &amp; MID($A40, 2, 4) &amp;"*")
+
COUNTIFS( 'Raw Data'!$AN:$AN,"&lt;=" &amp;DATE(LEFT($AV$3, 4), MONTH("1 " &amp; S$6 &amp; " " &amp; LEFT($AV$3, 4)) + 1, 0 ), 'Raw Data'!$AN:$AN,"&gt;" &amp;DATE(LEFT($AV$3, 4), MONTH("1 " &amp; S$6 &amp; " " &amp; LEFT($AV$3, 4)), 0 ), 'Raw Data'!$P:$P,""&amp;'Raw Data'!$B$1,'Raw Data'!$D:$D,"&lt;&gt;*ithdr*",'Raw Data'!$D:$D,"&lt;&gt;*ancel*", 'Raw Data'!$K:$K,  "*" &amp; MID($A40, 2, 4) &amp;"*")</f>
        <v>0</v>
      </c>
      <c r="T40" s="40"/>
      <c r="U40" s="40"/>
      <c r="V40" s="52"/>
      <c r="W40" s="117">
        <f>COUNTIFS('Raw Data'!$AN:$AN,"&lt;=" &amp;DATE(LEFT($AV$3, 4), MONTH("1 " &amp; W$6 &amp; " " &amp; LEFT($AV$3, 4)) + 1, 0 ), 'Raw Data'!$AN:$AN,"&gt;" &amp;DATE(LEFT($AV$3, 4), MONTH("1 " &amp; W$6 &amp; " " &amp; LEFT($AV$3, 4)), 0 ), 'Raw Data'!$O:$O,""&amp;'Raw Data'!$B$1,'Raw Data'!$D:$D,"&lt;&gt;*ithdr*",'Raw Data'!$D:$D,"&lt;&gt;*ancel*",'Raw Data'!$P:$P,"--", 'Raw Data'!$K:$K, "*" &amp; MID($A40, 2, 4) &amp;"*")
+
COUNTIFS( 'Raw Data'!$AN:$AN,"&lt;=" &amp;DATE(LEFT($AV$3, 4), MONTH("1 " &amp; W$6 &amp; " " &amp; LEFT($AV$3, 4)) + 1, 0 ), 'Raw Data'!$AN:$AN,"&gt;" &amp;DATE(LEFT($AV$3, 4), MONTH("1 " &amp; W$6 &amp; " " &amp; LEFT($AV$3, 4)), 0 ), 'Raw Data'!$P:$P,""&amp;'Raw Data'!$B$1,'Raw Data'!$D:$D,"&lt;&gt;*ithdr*",'Raw Data'!$D:$D,"&lt;&gt;*ancel*", 'Raw Data'!$K:$K,  "*" &amp; MID($A40, 2, 4) &amp;"*")</f>
        <v>0</v>
      </c>
      <c r="X40" s="40"/>
      <c r="Y40" s="40"/>
      <c r="Z40" s="52"/>
      <c r="AA40" s="117">
        <f>COUNTIFS('Raw Data'!$AN:$AN,"&lt;=" &amp;DATE(LEFT($AV$3, 4), MONTH("1 " &amp; AA$6 &amp; " " &amp; LEFT($AV$3, 4)) + 1, 0 ), 'Raw Data'!$AN:$AN,"&gt;" &amp;DATE(LEFT($AV$3, 4), MONTH("1 " &amp; AA$6 &amp; " " &amp; LEFT($AV$3, 4)), 0 ), 'Raw Data'!$O:$O,""&amp;'Raw Data'!$B$1,'Raw Data'!$D:$D,"&lt;&gt;*ithdr*",'Raw Data'!$D:$D,"&lt;&gt;*ancel*",'Raw Data'!$P:$P,"--", 'Raw Data'!$K:$K, "*" &amp; MID($A40, 2, 4) &amp;"*")
+
COUNTIFS( 'Raw Data'!$AN:$AN,"&lt;=" &amp;DATE(LEFT($AV$3, 4), MONTH("1 " &amp; AA$6 &amp; " " &amp; LEFT($AV$3, 4)) + 1, 0 ), 'Raw Data'!$AN:$AN,"&gt;" &amp;DATE(LEFT($AV$3, 4), MONTH("1 " &amp; AA$6 &amp; " " &amp; LEFT($AV$3, 4)), 0 ), 'Raw Data'!$P:$P,""&amp;'Raw Data'!$B$1,'Raw Data'!$D:$D,"&lt;&gt;*ithdr*",'Raw Data'!$D:$D,"&lt;&gt;*ancel*", 'Raw Data'!$K:$K,  "*" &amp; MID($A40, 2, 4) &amp;"*")</f>
        <v>0</v>
      </c>
      <c r="AB40" s="40"/>
      <c r="AC40" s="40"/>
      <c r="AD40" s="52"/>
      <c r="AE40" s="117">
        <f>COUNTIFS('Raw Data'!$AN:$AN,"&lt;=" &amp;DATE(LEFT($AV$3, 4), MONTH("1 " &amp; AE$6 &amp; " " &amp; LEFT($AV$3, 4)) + 1, 0 ), 'Raw Data'!$AN:$AN,"&gt;" &amp;DATE(LEFT($AV$3, 4), MONTH("1 " &amp; AE$6 &amp; " " &amp; LEFT($AV$3, 4)), 0 ), 'Raw Data'!$O:$O,""&amp;'Raw Data'!$B$1,'Raw Data'!$D:$D,"&lt;&gt;*ithdr*",'Raw Data'!$D:$D,"&lt;&gt;*ancel*",'Raw Data'!$P:$P,"--", 'Raw Data'!$K:$K, "*" &amp; MID($A40, 2, 4) &amp;"*")
+
COUNTIFS( 'Raw Data'!$AN:$AN,"&lt;=" &amp;DATE(LEFT($AV$3, 4), MONTH("1 " &amp; AE$6 &amp; " " &amp; LEFT($AV$3, 4)) + 1, 0 ), 'Raw Data'!$AN:$AN,"&gt;" &amp;DATE(LEFT($AV$3, 4), MONTH("1 " &amp; AE$6 &amp; " " &amp; LEFT($AV$3, 4)), 0 ), 'Raw Data'!$P:$P,""&amp;'Raw Data'!$B$1,'Raw Data'!$D:$D,"&lt;&gt;*ithdr*",'Raw Data'!$D:$D,"&lt;&gt;*ancel*", 'Raw Data'!$K:$K,  "*" &amp; MID($A40, 2, 4) &amp;"*")</f>
        <v>0</v>
      </c>
      <c r="AF40" s="40"/>
      <c r="AG40" s="40"/>
      <c r="AH40" s="52"/>
      <c r="AI40" s="117">
        <f>COUNTIFS('Raw Data'!$AN:$AN,"&lt;=" &amp;DATE(LEFT($AV$3, 4), MONTH("1 " &amp; AI$6 &amp; " " &amp; LEFT($AV$3, 4)) + 1, 0 ), 'Raw Data'!$AN:$AN,"&gt;" &amp;DATE(LEFT($AV$3, 4), MONTH("1 " &amp; AI$6 &amp; " " &amp; LEFT($AV$3, 4)), 0 ), 'Raw Data'!$O:$O,""&amp;'Raw Data'!$B$1,'Raw Data'!$D:$D,"&lt;&gt;*ithdr*",'Raw Data'!$D:$D,"&lt;&gt;*ancel*",'Raw Data'!$P:$P,"--", 'Raw Data'!$K:$K, "*" &amp; MID($A40, 2, 4) &amp;"*")
+
COUNTIFS( 'Raw Data'!$AN:$AN,"&lt;=" &amp;DATE(LEFT($AV$3, 4), MONTH("1 " &amp; AI$6 &amp; " " &amp; LEFT($AV$3, 4)) + 1, 0 ), 'Raw Data'!$AN:$AN,"&gt;" &amp;DATE(LEFT($AV$3, 4), MONTH("1 " &amp; AI$6 &amp; " " &amp; LEFT($AV$3, 4)), 0 ), 'Raw Data'!$P:$P,""&amp;'Raw Data'!$B$1,'Raw Data'!$D:$D,"&lt;&gt;*ithdr*",'Raw Data'!$D:$D,"&lt;&gt;*ancel*", 'Raw Data'!$K:$K,  "*" &amp; MID($A40, 2, 4) &amp;"*")</f>
        <v>0</v>
      </c>
      <c r="AJ40" s="40"/>
      <c r="AK40" s="40"/>
      <c r="AL40" s="52"/>
      <c r="AM40" s="117">
        <f>COUNTIFS('Raw Data'!$AN:$AN,"&lt;=" &amp;DATE(LEFT($AV$3, 4), MONTH("1 " &amp; AM$6 &amp; " " &amp; LEFT($AV$3, 4)) + 1, 0 ), 'Raw Data'!$AN:$AN,"&gt;" &amp;DATE(LEFT($AV$3, 4), MONTH("1 " &amp; AM$6 &amp; " " &amp; LEFT($AV$3, 4)), 0 ), 'Raw Data'!$O:$O,""&amp;'Raw Data'!$B$1,'Raw Data'!$D:$D,"&lt;&gt;*ithdr*",'Raw Data'!$D:$D,"&lt;&gt;*ancel*",'Raw Data'!$P:$P,"--", 'Raw Data'!$K:$K, "*" &amp; MID($A40, 2, 4) &amp;"*")
+
COUNTIFS( 'Raw Data'!$AN:$AN,"&lt;=" &amp;DATE(LEFT($AV$3, 4), MONTH("1 " &amp; AM$6 &amp; " " &amp; LEFT($AV$3, 4)) + 1, 0 ), 'Raw Data'!$AN:$AN,"&gt;" &amp;DATE(LEFT($AV$3, 4), MONTH("1 " &amp; AM$6 &amp; " " &amp; LEFT($AV$3, 4)), 0 ), 'Raw Data'!$P:$P,""&amp;'Raw Data'!$B$1,'Raw Data'!$D:$D,"&lt;&gt;*ithdr*",'Raw Data'!$D:$D,"&lt;&gt;*ancel*", 'Raw Data'!$K:$K,  "*" &amp; MID($A40, 2, 4) &amp;"*")</f>
        <v>0</v>
      </c>
      <c r="AN40" s="40"/>
      <c r="AO40" s="40"/>
      <c r="AP40" s="52"/>
      <c r="AQ40" s="117">
        <f>COUNTIFS('Raw Data'!$AN:$AN,"&lt;=" &amp;DATE(LEFT($AV$3, 4), MONTH("1 " &amp; AQ$6 &amp; " " &amp; LEFT($AV$3, 4)) + 1, 0 ), 'Raw Data'!$AN:$AN,"&gt;" &amp;DATE(LEFT($AV$3, 4), MONTH("1 " &amp; AQ$6 &amp; " " &amp; LEFT($AV$3, 4)), 0 ), 'Raw Data'!$O:$O,""&amp;'Raw Data'!$B$1,'Raw Data'!$D:$D,"&lt;&gt;*ithdr*",'Raw Data'!$D:$D,"&lt;&gt;*ancel*",'Raw Data'!$P:$P,"--", 'Raw Data'!$K:$K, "*" &amp; MID($A40, 2, 4) &amp;"*")
+
COUNTIFS( 'Raw Data'!$AN:$AN,"&lt;=" &amp;DATE(LEFT($AV$3, 4), MONTH("1 " &amp; AQ$6 &amp; " " &amp; LEFT($AV$3, 4)) + 1, 0 ), 'Raw Data'!$AN:$AN,"&gt;" &amp;DATE(LEFT($AV$3, 4), MONTH("1 " &amp; AQ$6 &amp; " " &amp; LEFT($AV$3, 4)), 0 ), 'Raw Data'!$P:$P,""&amp;'Raw Data'!$B$1,'Raw Data'!$D:$D,"&lt;&gt;*ithdr*",'Raw Data'!$D:$D,"&lt;&gt;*ancel*", 'Raw Data'!$K:$K,  "*" &amp; MID($A40, 2, 4) &amp;"*")</f>
        <v>0</v>
      </c>
      <c r="AR40" s="40"/>
      <c r="AS40" s="40"/>
      <c r="AT40" s="52"/>
      <c r="AU40" s="117">
        <f>COUNTIFS('Raw Data'!$AN:$AN,"&lt;=" &amp;DATE(MID($AV$3, 15, 4), MONTH("1 " &amp; AU$6 &amp; " " &amp; MID($AV$3, 15, 4)) + 1, 0 ), 'Raw Data'!$AN:$AN,"&gt;" &amp;DATE(MID($AV$3, 15, 4), MONTH("1 " &amp; AU$6 &amp; " " &amp; MID($AV$3, 15, 4)), 0 ), 'Raw Data'!$O:$O,""&amp;'Raw Data'!$B$1,'Raw Data'!$D:$D,"&lt;&gt;*ithdr*",'Raw Data'!$D:$D,"&lt;&gt;*ancel*",'Raw Data'!$P:$P,"--", 'Raw Data'!$K:$K, "*" &amp; MID($A40, 2, 4) &amp;"*")
+
COUNTIFS( 'Raw Data'!$AN:$AN,"&lt;=" &amp;DATE(MID($AV$3, 15, 4), MONTH("1 " &amp; AU$6 &amp; " " &amp; MID($AV$3, 15, 4)) + 1, 0 ), 'Raw Data'!$AN:$AN,"&gt;" &amp;DATE(MID($AV$3, 15, 4), MONTH("1 " &amp; AU$6 &amp; " " &amp; MID($AV$3, 15, 4)), 0 ), 'Raw Data'!$P:$P,""&amp;'Raw Data'!$B$1,'Raw Data'!$D:$D,"&lt;&gt;*ithdr*",'Raw Data'!$D:$D,"&lt;&gt;*ancel*", 'Raw Data'!$K:$K,  "*" &amp; MID($A40, 2, 4) &amp;"*")</f>
        <v>0</v>
      </c>
      <c r="AV40" s="40"/>
      <c r="AW40" s="40"/>
      <c r="AX40" s="52"/>
      <c r="AY40" s="117">
        <f>COUNTIFS('Raw Data'!$AN:$AN,"&lt;=" &amp;DATE(MID($AV$3, 15, 4), MONTH("1 " &amp; AY$6 &amp; " " &amp; MID($AV$3, 15, 4)) + 1, 0 ), 'Raw Data'!$AN:$AN,"&gt;" &amp;DATE(MID($AV$3, 15, 4), MONTH("1 " &amp; AY$6 &amp; " " &amp; MID($AV$3, 15, 4)), 0 ), 'Raw Data'!$O:$O,""&amp;'Raw Data'!$B$1,'Raw Data'!$D:$D,"&lt;&gt;*ithdr*",'Raw Data'!$D:$D,"&lt;&gt;*ancel*",'Raw Data'!$P:$P,"--", 'Raw Data'!$K:$K, "*" &amp; MID($A40, 2, 4) &amp;"*")
+
COUNTIFS( 'Raw Data'!$AN:$AN,"&lt;=" &amp;DATE(MID($AV$3, 15, 4), MONTH("1 " &amp; AY$6 &amp; " " &amp; MID($AV$3, 15, 4)) + 1, 0 ), 'Raw Data'!$AN:$AN,"&gt;" &amp;DATE(MID($AV$3, 15, 4), MONTH("1 " &amp; AY$6 &amp; " " &amp; MID($AV$3, 15, 4)), 0 ), 'Raw Data'!$P:$P,""&amp;'Raw Data'!$B$1,'Raw Data'!$D:$D,"&lt;&gt;*ithdr*",'Raw Data'!$D:$D,"&lt;&gt;*ancel*", 'Raw Data'!$K:$K,  "*" &amp; MID($A40, 2, 4) &amp;"*")</f>
        <v>0</v>
      </c>
      <c r="AZ40" s="40"/>
      <c r="BA40" s="40"/>
      <c r="BB40" s="52"/>
      <c r="BC40" s="117">
        <f>COUNTIFS('Raw Data'!$AN:$AN,"&lt;=" &amp;DATE(MID($AV$3, 15, 4), MONTH("1 " &amp; BC$6 &amp; " " &amp; MID($AV$3, 15, 4)) + 1, 0 ), 'Raw Data'!$AN:$AN,"&gt;" &amp;DATE(MID($AV$3, 15, 4), MONTH("1 " &amp; BC$6 &amp; " " &amp; MID($AV$3, 15, 4)), 0 ), 'Raw Data'!$O:$O,""&amp;'Raw Data'!$B$1,'Raw Data'!$D:$D,"&lt;&gt;*ithdr*",'Raw Data'!$D:$D,"&lt;&gt;*ancel*",'Raw Data'!$P:$P,"--", 'Raw Data'!$K:$K, "*" &amp; MID($A40, 2, 4) &amp;"*")
+
COUNTIFS( 'Raw Data'!$AN:$AN,"&lt;=" &amp;DATE(MID($AV$3, 15, 4), MONTH("1 " &amp; BC$6 &amp; " " &amp; MID($AV$3, 15, 4)) + 1, 0 ), 'Raw Data'!$AN:$AN,"&gt;" &amp;DATE(MID($AV$3, 15, 4), MONTH("1 " &amp; BC$6 &amp; " " &amp; MID($AV$3, 15, 4)), 0 ), 'Raw Data'!$P:$P,""&amp;'Raw Data'!$B$1,'Raw Data'!$D:$D,"&lt;&gt;*ithdr*",'Raw Data'!$D:$D,"&lt;&gt;*ancel*", 'Raw Data'!$K:$K,  "*" &amp; MID($A40, 2, 4) &amp;"*")</f>
        <v>0</v>
      </c>
      <c r="BD40" s="40"/>
      <c r="BE40" s="40"/>
      <c r="BF40" s="52"/>
    </row>
    <row r="41" ht="12.75" customHeight="1">
      <c r="A41" s="119" t="s">
        <v>261</v>
      </c>
      <c r="B41" s="40"/>
      <c r="C41" s="40"/>
      <c r="D41" s="40"/>
      <c r="E41" s="40"/>
      <c r="F41" s="40"/>
      <c r="G41" s="40"/>
      <c r="H41" s="40"/>
      <c r="I41" s="40"/>
      <c r="J41" s="49"/>
      <c r="K41" s="117">
        <f>COUNTIFS('Raw Data'!$AN:$AN,"&lt;=" &amp;DATE(LEFT($AV$3, 4), MONTH("1 " &amp; K$6 &amp; " " &amp; LEFT($AV$3, 4)) + 1, 0 ), 'Raw Data'!$AN:$AN,"&gt;" &amp;DATE(LEFT($AV$3, 4), MONTH("1 " &amp; K$6 &amp; " " &amp; LEFT($AV$3, 4)), 0 ), 'Raw Data'!$O:$O,""&amp;'Raw Data'!$B$1,'Raw Data'!$D:$D,"&lt;&gt;*ithdr*",'Raw Data'!$D:$D,"&lt;&gt;*ancel*",'Raw Data'!$P:$P,"--", 'Raw Data'!$K:$K, "*" &amp; MID($A41, 2, 4) &amp;"*")
+
COUNTIFS( 'Raw Data'!$AN:$AN,"&lt;=" &amp;DATE(LEFT($AV$3, 4), MONTH("1 " &amp; K$6 &amp; " " &amp; LEFT($AV$3, 4)) + 1, 0 ), 'Raw Data'!$AN:$AN,"&gt;" &amp;DATE(LEFT($AV$3, 4), MONTH("1 " &amp; K$6 &amp; " " &amp; LEFT($AV$3, 4)), 0 ), 'Raw Data'!$P:$P,""&amp;'Raw Data'!$B$1,'Raw Data'!$D:$D,"&lt;&gt;*ithdr*",'Raw Data'!$D:$D,"&lt;&gt;*ancel*", 'Raw Data'!$K:$K,  "*" &amp; MID($A41, 2, 4) &amp;"*")</f>
        <v>0</v>
      </c>
      <c r="L41" s="40"/>
      <c r="M41" s="40"/>
      <c r="N41" s="52"/>
      <c r="O41" s="117">
        <f>COUNTIFS('Raw Data'!$AN:$AN,"&lt;=" &amp;DATE(LEFT($AV$3, 4), MONTH("1 " &amp; O$6 &amp; " " &amp; LEFT($AV$3, 4)) + 1, 0 ), 'Raw Data'!$AN:$AN,"&gt;" &amp;DATE(LEFT($AV$3, 4), MONTH("1 " &amp; O$6 &amp; " " &amp; LEFT($AV$3, 4)), 0 ), 'Raw Data'!$O:$O,""&amp;'Raw Data'!$B$1,'Raw Data'!$D:$D,"&lt;&gt;*ithdr*",'Raw Data'!$D:$D,"&lt;&gt;*ancel*",'Raw Data'!$P:$P,"--", 'Raw Data'!$K:$K, "*" &amp; MID($A41, 2, 4) &amp;"*")
+
COUNTIFS( 'Raw Data'!$AN:$AN,"&lt;=" &amp;DATE(LEFT($AV$3, 4), MONTH("1 " &amp; O$6 &amp; " " &amp; LEFT($AV$3, 4)) + 1, 0 ), 'Raw Data'!$AN:$AN,"&gt;" &amp;DATE(LEFT($AV$3, 4), MONTH("1 " &amp; O$6 &amp; " " &amp; LEFT($AV$3, 4)), 0 ), 'Raw Data'!$P:$P,""&amp;'Raw Data'!$B$1,'Raw Data'!$D:$D,"&lt;&gt;*ithdr*",'Raw Data'!$D:$D,"&lt;&gt;*ancel*", 'Raw Data'!$K:$K,  "*" &amp; MID($A41, 2, 4) &amp;"*")</f>
        <v>0</v>
      </c>
      <c r="P41" s="40"/>
      <c r="Q41" s="40"/>
      <c r="R41" s="52"/>
      <c r="S41" s="117">
        <f>COUNTIFS('Raw Data'!$AN:$AN,"&lt;=" &amp;DATE(LEFT($AV$3, 4), MONTH("1 " &amp; S$6 &amp; " " &amp; LEFT($AV$3, 4)) + 1, 0 ), 'Raw Data'!$AN:$AN,"&gt;" &amp;DATE(LEFT($AV$3, 4), MONTH("1 " &amp; S$6 &amp; " " &amp; LEFT($AV$3, 4)), 0 ), 'Raw Data'!$O:$O,""&amp;'Raw Data'!$B$1,'Raw Data'!$D:$D,"&lt;&gt;*ithdr*",'Raw Data'!$D:$D,"&lt;&gt;*ancel*",'Raw Data'!$P:$P,"--", 'Raw Data'!$K:$K, "*" &amp; MID($A41, 2, 4) &amp;"*")
+
COUNTIFS( 'Raw Data'!$AN:$AN,"&lt;=" &amp;DATE(LEFT($AV$3, 4), MONTH("1 " &amp; S$6 &amp; " " &amp; LEFT($AV$3, 4)) + 1, 0 ), 'Raw Data'!$AN:$AN,"&gt;" &amp;DATE(LEFT($AV$3, 4), MONTH("1 " &amp; S$6 &amp; " " &amp; LEFT($AV$3, 4)), 0 ), 'Raw Data'!$P:$P,""&amp;'Raw Data'!$B$1,'Raw Data'!$D:$D,"&lt;&gt;*ithdr*",'Raw Data'!$D:$D,"&lt;&gt;*ancel*", 'Raw Data'!$K:$K,  "*" &amp; MID($A41, 2, 4) &amp;"*")</f>
        <v>0</v>
      </c>
      <c r="T41" s="40"/>
      <c r="U41" s="40"/>
      <c r="V41" s="52"/>
      <c r="W41" s="117">
        <f>COUNTIFS('Raw Data'!$AN:$AN,"&lt;=" &amp;DATE(LEFT($AV$3, 4), MONTH("1 " &amp; W$6 &amp; " " &amp; LEFT($AV$3, 4)) + 1, 0 ), 'Raw Data'!$AN:$AN,"&gt;" &amp;DATE(LEFT($AV$3, 4), MONTH("1 " &amp; W$6 &amp; " " &amp; LEFT($AV$3, 4)), 0 ), 'Raw Data'!$O:$O,""&amp;'Raw Data'!$B$1,'Raw Data'!$D:$D,"&lt;&gt;*ithdr*",'Raw Data'!$D:$D,"&lt;&gt;*ancel*",'Raw Data'!$P:$P,"--", 'Raw Data'!$K:$K, "*" &amp; MID($A41, 2, 4) &amp;"*")
+
COUNTIFS( 'Raw Data'!$AN:$AN,"&lt;=" &amp;DATE(LEFT($AV$3, 4), MONTH("1 " &amp; W$6 &amp; " " &amp; LEFT($AV$3, 4)) + 1, 0 ), 'Raw Data'!$AN:$AN,"&gt;" &amp;DATE(LEFT($AV$3, 4), MONTH("1 " &amp; W$6 &amp; " " &amp; LEFT($AV$3, 4)), 0 ), 'Raw Data'!$P:$P,""&amp;'Raw Data'!$B$1,'Raw Data'!$D:$D,"&lt;&gt;*ithdr*",'Raw Data'!$D:$D,"&lt;&gt;*ancel*", 'Raw Data'!$K:$K,  "*" &amp; MID($A41, 2, 4) &amp;"*")</f>
        <v>0</v>
      </c>
      <c r="X41" s="40"/>
      <c r="Y41" s="40"/>
      <c r="Z41" s="52"/>
      <c r="AA41" s="117">
        <f>COUNTIFS('Raw Data'!$AN:$AN,"&lt;=" &amp;DATE(LEFT($AV$3, 4), MONTH("1 " &amp; AA$6 &amp; " " &amp; LEFT($AV$3, 4)) + 1, 0 ), 'Raw Data'!$AN:$AN,"&gt;" &amp;DATE(LEFT($AV$3, 4), MONTH("1 " &amp; AA$6 &amp; " " &amp; LEFT($AV$3, 4)), 0 ), 'Raw Data'!$O:$O,""&amp;'Raw Data'!$B$1,'Raw Data'!$D:$D,"&lt;&gt;*ithdr*",'Raw Data'!$D:$D,"&lt;&gt;*ancel*",'Raw Data'!$P:$P,"--", 'Raw Data'!$K:$K, "*" &amp; MID($A41, 2, 4) &amp;"*")
+
COUNTIFS( 'Raw Data'!$AN:$AN,"&lt;=" &amp;DATE(LEFT($AV$3, 4), MONTH("1 " &amp; AA$6 &amp; " " &amp; LEFT($AV$3, 4)) + 1, 0 ), 'Raw Data'!$AN:$AN,"&gt;" &amp;DATE(LEFT($AV$3, 4), MONTH("1 " &amp; AA$6 &amp; " " &amp; LEFT($AV$3, 4)), 0 ), 'Raw Data'!$P:$P,""&amp;'Raw Data'!$B$1,'Raw Data'!$D:$D,"&lt;&gt;*ithdr*",'Raw Data'!$D:$D,"&lt;&gt;*ancel*", 'Raw Data'!$K:$K,  "*" &amp; MID($A41, 2, 4) &amp;"*")</f>
        <v>0</v>
      </c>
      <c r="AB41" s="40"/>
      <c r="AC41" s="40"/>
      <c r="AD41" s="52"/>
      <c r="AE41" s="117">
        <f>COUNTIFS('Raw Data'!$AN:$AN,"&lt;=" &amp;DATE(LEFT($AV$3, 4), MONTH("1 " &amp; AE$6 &amp; " " &amp; LEFT($AV$3, 4)) + 1, 0 ), 'Raw Data'!$AN:$AN,"&gt;" &amp;DATE(LEFT($AV$3, 4), MONTH("1 " &amp; AE$6 &amp; " " &amp; LEFT($AV$3, 4)), 0 ), 'Raw Data'!$O:$O,""&amp;'Raw Data'!$B$1,'Raw Data'!$D:$D,"&lt;&gt;*ithdr*",'Raw Data'!$D:$D,"&lt;&gt;*ancel*",'Raw Data'!$P:$P,"--", 'Raw Data'!$K:$K, "*" &amp; MID($A41, 2, 4) &amp;"*")
+
COUNTIFS( 'Raw Data'!$AN:$AN,"&lt;=" &amp;DATE(LEFT($AV$3, 4), MONTH("1 " &amp; AE$6 &amp; " " &amp; LEFT($AV$3, 4)) + 1, 0 ), 'Raw Data'!$AN:$AN,"&gt;" &amp;DATE(LEFT($AV$3, 4), MONTH("1 " &amp; AE$6 &amp; " " &amp; LEFT($AV$3, 4)), 0 ), 'Raw Data'!$P:$P,""&amp;'Raw Data'!$B$1,'Raw Data'!$D:$D,"&lt;&gt;*ithdr*",'Raw Data'!$D:$D,"&lt;&gt;*ancel*", 'Raw Data'!$K:$K,  "*" &amp; MID($A41, 2, 4) &amp;"*")</f>
        <v>0</v>
      </c>
      <c r="AF41" s="40"/>
      <c r="AG41" s="40"/>
      <c r="AH41" s="52"/>
      <c r="AI41" s="117">
        <f>COUNTIFS('Raw Data'!$AN:$AN,"&lt;=" &amp;DATE(LEFT($AV$3, 4), MONTH("1 " &amp; AI$6 &amp; " " &amp; LEFT($AV$3, 4)) + 1, 0 ), 'Raw Data'!$AN:$AN,"&gt;" &amp;DATE(LEFT($AV$3, 4), MONTH("1 " &amp; AI$6 &amp; " " &amp; LEFT($AV$3, 4)), 0 ), 'Raw Data'!$O:$O,""&amp;'Raw Data'!$B$1,'Raw Data'!$D:$D,"&lt;&gt;*ithdr*",'Raw Data'!$D:$D,"&lt;&gt;*ancel*",'Raw Data'!$P:$P,"--", 'Raw Data'!$K:$K, "*" &amp; MID($A41, 2, 4) &amp;"*")
+
COUNTIFS( 'Raw Data'!$AN:$AN,"&lt;=" &amp;DATE(LEFT($AV$3, 4), MONTH("1 " &amp; AI$6 &amp; " " &amp; LEFT($AV$3, 4)) + 1, 0 ), 'Raw Data'!$AN:$AN,"&gt;" &amp;DATE(LEFT($AV$3, 4), MONTH("1 " &amp; AI$6 &amp; " " &amp; LEFT($AV$3, 4)), 0 ), 'Raw Data'!$P:$P,""&amp;'Raw Data'!$B$1,'Raw Data'!$D:$D,"&lt;&gt;*ithdr*",'Raw Data'!$D:$D,"&lt;&gt;*ancel*", 'Raw Data'!$K:$K,  "*" &amp; MID($A41, 2, 4) &amp;"*")</f>
        <v>0</v>
      </c>
      <c r="AJ41" s="40"/>
      <c r="AK41" s="40"/>
      <c r="AL41" s="52"/>
      <c r="AM41" s="117">
        <f>COUNTIFS('Raw Data'!$AN:$AN,"&lt;=" &amp;DATE(LEFT($AV$3, 4), MONTH("1 " &amp; AM$6 &amp; " " &amp; LEFT($AV$3, 4)) + 1, 0 ), 'Raw Data'!$AN:$AN,"&gt;" &amp;DATE(LEFT($AV$3, 4), MONTH("1 " &amp; AM$6 &amp; " " &amp; LEFT($AV$3, 4)), 0 ), 'Raw Data'!$O:$O,""&amp;'Raw Data'!$B$1,'Raw Data'!$D:$D,"&lt;&gt;*ithdr*",'Raw Data'!$D:$D,"&lt;&gt;*ancel*",'Raw Data'!$P:$P,"--", 'Raw Data'!$K:$K, "*" &amp; MID($A41, 2, 4) &amp;"*")
+
COUNTIFS( 'Raw Data'!$AN:$AN,"&lt;=" &amp;DATE(LEFT($AV$3, 4), MONTH("1 " &amp; AM$6 &amp; " " &amp; LEFT($AV$3, 4)) + 1, 0 ), 'Raw Data'!$AN:$AN,"&gt;" &amp;DATE(LEFT($AV$3, 4), MONTH("1 " &amp; AM$6 &amp; " " &amp; LEFT($AV$3, 4)), 0 ), 'Raw Data'!$P:$P,""&amp;'Raw Data'!$B$1,'Raw Data'!$D:$D,"&lt;&gt;*ithdr*",'Raw Data'!$D:$D,"&lt;&gt;*ancel*", 'Raw Data'!$K:$K,  "*" &amp; MID($A41, 2, 4) &amp;"*")</f>
        <v>0</v>
      </c>
      <c r="AN41" s="40"/>
      <c r="AO41" s="40"/>
      <c r="AP41" s="52"/>
      <c r="AQ41" s="117">
        <f>COUNTIFS('Raw Data'!$AN:$AN,"&lt;=" &amp;DATE(LEFT($AV$3, 4), MONTH("1 " &amp; AQ$6 &amp; " " &amp; LEFT($AV$3, 4)) + 1, 0 ), 'Raw Data'!$AN:$AN,"&gt;" &amp;DATE(LEFT($AV$3, 4), MONTH("1 " &amp; AQ$6 &amp; " " &amp; LEFT($AV$3, 4)), 0 ), 'Raw Data'!$O:$O,""&amp;'Raw Data'!$B$1,'Raw Data'!$D:$D,"&lt;&gt;*ithdr*",'Raw Data'!$D:$D,"&lt;&gt;*ancel*",'Raw Data'!$P:$P,"--", 'Raw Data'!$K:$K, "*" &amp; MID($A41, 2, 4) &amp;"*")
+
COUNTIFS( 'Raw Data'!$AN:$AN,"&lt;=" &amp;DATE(LEFT($AV$3, 4), MONTH("1 " &amp; AQ$6 &amp; " " &amp; LEFT($AV$3, 4)) + 1, 0 ), 'Raw Data'!$AN:$AN,"&gt;" &amp;DATE(LEFT($AV$3, 4), MONTH("1 " &amp; AQ$6 &amp; " " &amp; LEFT($AV$3, 4)), 0 ), 'Raw Data'!$P:$P,""&amp;'Raw Data'!$B$1,'Raw Data'!$D:$D,"&lt;&gt;*ithdr*",'Raw Data'!$D:$D,"&lt;&gt;*ancel*", 'Raw Data'!$K:$K,  "*" &amp; MID($A41, 2, 4) &amp;"*")</f>
        <v>0</v>
      </c>
      <c r="AR41" s="40"/>
      <c r="AS41" s="40"/>
      <c r="AT41" s="52"/>
      <c r="AU41" s="117">
        <f>COUNTIFS('Raw Data'!$AN:$AN,"&lt;=" &amp;DATE(MID($AV$3, 15, 4), MONTH("1 " &amp; AU$6 &amp; " " &amp; MID($AV$3, 15, 4)) + 1, 0 ), 'Raw Data'!$AN:$AN,"&gt;" &amp;DATE(MID($AV$3, 15, 4), MONTH("1 " &amp; AU$6 &amp; " " &amp; MID($AV$3, 15, 4)), 0 ), 'Raw Data'!$O:$O,""&amp;'Raw Data'!$B$1,'Raw Data'!$D:$D,"&lt;&gt;*ithdr*",'Raw Data'!$D:$D,"&lt;&gt;*ancel*",'Raw Data'!$P:$P,"--", 'Raw Data'!$K:$K, "*" &amp; MID($A41, 2, 4) &amp;"*")
+
COUNTIFS( 'Raw Data'!$AN:$AN,"&lt;=" &amp;DATE(MID($AV$3, 15, 4), MONTH("1 " &amp; AU$6 &amp; " " &amp; MID($AV$3, 15, 4)) + 1, 0 ), 'Raw Data'!$AN:$AN,"&gt;" &amp;DATE(MID($AV$3, 15, 4), MONTH("1 " &amp; AU$6 &amp; " " &amp; MID($AV$3, 15, 4)), 0 ), 'Raw Data'!$P:$P,""&amp;'Raw Data'!$B$1,'Raw Data'!$D:$D,"&lt;&gt;*ithdr*",'Raw Data'!$D:$D,"&lt;&gt;*ancel*", 'Raw Data'!$K:$K,  "*" &amp; MID($A41, 2, 4) &amp;"*")</f>
        <v>0</v>
      </c>
      <c r="AV41" s="40"/>
      <c r="AW41" s="40"/>
      <c r="AX41" s="52"/>
      <c r="AY41" s="117">
        <f>COUNTIFS('Raw Data'!$AN:$AN,"&lt;=" &amp;DATE(MID($AV$3, 15, 4), MONTH("1 " &amp; AY$6 &amp; " " &amp; MID($AV$3, 15, 4)) + 1, 0 ), 'Raw Data'!$AN:$AN,"&gt;" &amp;DATE(MID($AV$3, 15, 4), MONTH("1 " &amp; AY$6 &amp; " " &amp; MID($AV$3, 15, 4)), 0 ), 'Raw Data'!$O:$O,""&amp;'Raw Data'!$B$1,'Raw Data'!$D:$D,"&lt;&gt;*ithdr*",'Raw Data'!$D:$D,"&lt;&gt;*ancel*",'Raw Data'!$P:$P,"--", 'Raw Data'!$K:$K, "*" &amp; MID($A41, 2, 4) &amp;"*")
+
COUNTIFS( 'Raw Data'!$AN:$AN,"&lt;=" &amp;DATE(MID($AV$3, 15, 4), MONTH("1 " &amp; AY$6 &amp; " " &amp; MID($AV$3, 15, 4)) + 1, 0 ), 'Raw Data'!$AN:$AN,"&gt;" &amp;DATE(MID($AV$3, 15, 4), MONTH("1 " &amp; AY$6 &amp; " " &amp; MID($AV$3, 15, 4)), 0 ), 'Raw Data'!$P:$P,""&amp;'Raw Data'!$B$1,'Raw Data'!$D:$D,"&lt;&gt;*ithdr*",'Raw Data'!$D:$D,"&lt;&gt;*ancel*", 'Raw Data'!$K:$K,  "*" &amp; MID($A41, 2, 4) &amp;"*")</f>
        <v>0</v>
      </c>
      <c r="AZ41" s="40"/>
      <c r="BA41" s="40"/>
      <c r="BB41" s="52"/>
      <c r="BC41" s="117">
        <f>COUNTIFS('Raw Data'!$AN:$AN,"&lt;=" &amp;DATE(MID($AV$3, 15, 4), MONTH("1 " &amp; BC$6 &amp; " " &amp; MID($AV$3, 15, 4)) + 1, 0 ), 'Raw Data'!$AN:$AN,"&gt;" &amp;DATE(MID($AV$3, 15, 4), MONTH("1 " &amp; BC$6 &amp; " " &amp; MID($AV$3, 15, 4)), 0 ), 'Raw Data'!$O:$O,""&amp;'Raw Data'!$B$1,'Raw Data'!$D:$D,"&lt;&gt;*ithdr*",'Raw Data'!$D:$D,"&lt;&gt;*ancel*",'Raw Data'!$P:$P,"--", 'Raw Data'!$K:$K, "*" &amp; MID($A41, 2, 4) &amp;"*")
+
COUNTIFS( 'Raw Data'!$AN:$AN,"&lt;=" &amp;DATE(MID($AV$3, 15, 4), MONTH("1 " &amp; BC$6 &amp; " " &amp; MID($AV$3, 15, 4)) + 1, 0 ), 'Raw Data'!$AN:$AN,"&gt;" &amp;DATE(MID($AV$3, 15, 4), MONTH("1 " &amp; BC$6 &amp; " " &amp; MID($AV$3, 15, 4)), 0 ), 'Raw Data'!$P:$P,""&amp;'Raw Data'!$B$1,'Raw Data'!$D:$D,"&lt;&gt;*ithdr*",'Raw Data'!$D:$D,"&lt;&gt;*ancel*", 'Raw Data'!$K:$K,  "*" &amp; MID($A41, 2, 4) &amp;"*")</f>
        <v>0</v>
      </c>
      <c r="BD41" s="40"/>
      <c r="BE41" s="40"/>
      <c r="BF41" s="52"/>
    </row>
    <row r="42" ht="12.75" customHeight="1">
      <c r="A42" s="119" t="s">
        <v>263</v>
      </c>
      <c r="B42" s="40"/>
      <c r="C42" s="40"/>
      <c r="D42" s="40"/>
      <c r="E42" s="40"/>
      <c r="F42" s="40"/>
      <c r="G42" s="40"/>
      <c r="H42" s="40"/>
      <c r="I42" s="40"/>
      <c r="J42" s="49"/>
      <c r="K42" s="117">
        <f>COUNTIFS('Raw Data'!$AN:$AN,"&lt;=" &amp;DATE(LEFT($AV$3, 4), MONTH("1 " &amp; K$6 &amp; " " &amp; LEFT($AV$3, 4)) + 1, 0 ), 'Raw Data'!$AN:$AN,"&gt;" &amp;DATE(LEFT($AV$3, 4), MONTH("1 " &amp; K$6 &amp; " " &amp; LEFT($AV$3, 4)), 0 ), 'Raw Data'!$O:$O,""&amp;'Raw Data'!$B$1,'Raw Data'!$D:$D,"&lt;&gt;*ithdr*",'Raw Data'!$D:$D,"&lt;&gt;*ancel*",'Raw Data'!$P:$P,"--", 'Raw Data'!$K:$K, "*" &amp; MID($A42, 2, 4) &amp;"*")
+
COUNTIFS( 'Raw Data'!$AN:$AN,"&lt;=" &amp;DATE(LEFT($AV$3, 4), MONTH("1 " &amp; K$6 &amp; " " &amp; LEFT($AV$3, 4)) + 1, 0 ), 'Raw Data'!$AN:$AN,"&gt;" &amp;DATE(LEFT($AV$3, 4), MONTH("1 " &amp; K$6 &amp; " " &amp; LEFT($AV$3, 4)), 0 ), 'Raw Data'!$P:$P,""&amp;'Raw Data'!$B$1,'Raw Data'!$D:$D,"&lt;&gt;*ithdr*",'Raw Data'!$D:$D,"&lt;&gt;*ancel*", 'Raw Data'!$K:$K,  "*" &amp; MID($A42, 2, 4) &amp;"*")</f>
        <v>0</v>
      </c>
      <c r="L42" s="40"/>
      <c r="M42" s="40"/>
      <c r="N42" s="52"/>
      <c r="O42" s="117">
        <f>COUNTIFS('Raw Data'!$AN:$AN,"&lt;=" &amp;DATE(LEFT($AV$3, 4), MONTH("1 " &amp; O$6 &amp; " " &amp; LEFT($AV$3, 4)) + 1, 0 ), 'Raw Data'!$AN:$AN,"&gt;" &amp;DATE(LEFT($AV$3, 4), MONTH("1 " &amp; O$6 &amp; " " &amp; LEFT($AV$3, 4)), 0 ), 'Raw Data'!$O:$O,""&amp;'Raw Data'!$B$1,'Raw Data'!$D:$D,"&lt;&gt;*ithdr*",'Raw Data'!$D:$D,"&lt;&gt;*ancel*",'Raw Data'!$P:$P,"--", 'Raw Data'!$K:$K, "*" &amp; MID($A42, 2, 4) &amp;"*")
+
COUNTIFS( 'Raw Data'!$AN:$AN,"&lt;=" &amp;DATE(LEFT($AV$3, 4), MONTH("1 " &amp; O$6 &amp; " " &amp; LEFT($AV$3, 4)) + 1, 0 ), 'Raw Data'!$AN:$AN,"&gt;" &amp;DATE(LEFT($AV$3, 4), MONTH("1 " &amp; O$6 &amp; " " &amp; LEFT($AV$3, 4)), 0 ), 'Raw Data'!$P:$P,""&amp;'Raw Data'!$B$1,'Raw Data'!$D:$D,"&lt;&gt;*ithdr*",'Raw Data'!$D:$D,"&lt;&gt;*ancel*", 'Raw Data'!$K:$K,  "*" &amp; MID($A42, 2, 4) &amp;"*")</f>
        <v>0</v>
      </c>
      <c r="P42" s="40"/>
      <c r="Q42" s="40"/>
      <c r="R42" s="52"/>
      <c r="S42" s="117">
        <f>COUNTIFS('Raw Data'!$AN:$AN,"&lt;=" &amp;DATE(LEFT($AV$3, 4), MONTH("1 " &amp; S$6 &amp; " " &amp; LEFT($AV$3, 4)) + 1, 0 ), 'Raw Data'!$AN:$AN,"&gt;" &amp;DATE(LEFT($AV$3, 4), MONTH("1 " &amp; S$6 &amp; " " &amp; LEFT($AV$3, 4)), 0 ), 'Raw Data'!$O:$O,""&amp;'Raw Data'!$B$1,'Raw Data'!$D:$D,"&lt;&gt;*ithdr*",'Raw Data'!$D:$D,"&lt;&gt;*ancel*",'Raw Data'!$P:$P,"--", 'Raw Data'!$K:$K, "*" &amp; MID($A42, 2, 4) &amp;"*")
+
COUNTIFS( 'Raw Data'!$AN:$AN,"&lt;=" &amp;DATE(LEFT($AV$3, 4), MONTH("1 " &amp; S$6 &amp; " " &amp; LEFT($AV$3, 4)) + 1, 0 ), 'Raw Data'!$AN:$AN,"&gt;" &amp;DATE(LEFT($AV$3, 4), MONTH("1 " &amp; S$6 &amp; " " &amp; LEFT($AV$3, 4)), 0 ), 'Raw Data'!$P:$P,""&amp;'Raw Data'!$B$1,'Raw Data'!$D:$D,"&lt;&gt;*ithdr*",'Raw Data'!$D:$D,"&lt;&gt;*ancel*", 'Raw Data'!$K:$K,  "*" &amp; MID($A42, 2, 4) &amp;"*")</f>
        <v>0</v>
      </c>
      <c r="T42" s="40"/>
      <c r="U42" s="40"/>
      <c r="V42" s="52"/>
      <c r="W42" s="117">
        <f>COUNTIFS('Raw Data'!$AN:$AN,"&lt;=" &amp;DATE(LEFT($AV$3, 4), MONTH("1 " &amp; W$6 &amp; " " &amp; LEFT($AV$3, 4)) + 1, 0 ), 'Raw Data'!$AN:$AN,"&gt;" &amp;DATE(LEFT($AV$3, 4), MONTH("1 " &amp; W$6 &amp; " " &amp; LEFT($AV$3, 4)), 0 ), 'Raw Data'!$O:$O,""&amp;'Raw Data'!$B$1,'Raw Data'!$D:$D,"&lt;&gt;*ithdr*",'Raw Data'!$D:$D,"&lt;&gt;*ancel*",'Raw Data'!$P:$P,"--", 'Raw Data'!$K:$K, "*" &amp; MID($A42, 2, 4) &amp;"*")
+
COUNTIFS( 'Raw Data'!$AN:$AN,"&lt;=" &amp;DATE(LEFT($AV$3, 4), MONTH("1 " &amp; W$6 &amp; " " &amp; LEFT($AV$3, 4)) + 1, 0 ), 'Raw Data'!$AN:$AN,"&gt;" &amp;DATE(LEFT($AV$3, 4), MONTH("1 " &amp; W$6 &amp; " " &amp; LEFT($AV$3, 4)), 0 ), 'Raw Data'!$P:$P,""&amp;'Raw Data'!$B$1,'Raw Data'!$D:$D,"&lt;&gt;*ithdr*",'Raw Data'!$D:$D,"&lt;&gt;*ancel*", 'Raw Data'!$K:$K,  "*" &amp; MID($A42, 2, 4) &amp;"*")</f>
        <v>0</v>
      </c>
      <c r="X42" s="40"/>
      <c r="Y42" s="40"/>
      <c r="Z42" s="52"/>
      <c r="AA42" s="117">
        <f>COUNTIFS('Raw Data'!$AN:$AN,"&lt;=" &amp;DATE(LEFT($AV$3, 4), MONTH("1 " &amp; AA$6 &amp; " " &amp; LEFT($AV$3, 4)) + 1, 0 ), 'Raw Data'!$AN:$AN,"&gt;" &amp;DATE(LEFT($AV$3, 4), MONTH("1 " &amp; AA$6 &amp; " " &amp; LEFT($AV$3, 4)), 0 ), 'Raw Data'!$O:$O,""&amp;'Raw Data'!$B$1,'Raw Data'!$D:$D,"&lt;&gt;*ithdr*",'Raw Data'!$D:$D,"&lt;&gt;*ancel*",'Raw Data'!$P:$P,"--", 'Raw Data'!$K:$K, "*" &amp; MID($A42, 2, 4) &amp;"*")
+
COUNTIFS( 'Raw Data'!$AN:$AN,"&lt;=" &amp;DATE(LEFT($AV$3, 4), MONTH("1 " &amp; AA$6 &amp; " " &amp; LEFT($AV$3, 4)) + 1, 0 ), 'Raw Data'!$AN:$AN,"&gt;" &amp;DATE(LEFT($AV$3, 4), MONTH("1 " &amp; AA$6 &amp; " " &amp; LEFT($AV$3, 4)), 0 ), 'Raw Data'!$P:$P,""&amp;'Raw Data'!$B$1,'Raw Data'!$D:$D,"&lt;&gt;*ithdr*",'Raw Data'!$D:$D,"&lt;&gt;*ancel*", 'Raw Data'!$K:$K,  "*" &amp; MID($A42, 2, 4) &amp;"*")</f>
        <v>0</v>
      </c>
      <c r="AB42" s="40"/>
      <c r="AC42" s="40"/>
      <c r="AD42" s="52"/>
      <c r="AE42" s="117">
        <f>COUNTIFS('Raw Data'!$AN:$AN,"&lt;=" &amp;DATE(LEFT($AV$3, 4), MONTH("1 " &amp; AE$6 &amp; " " &amp; LEFT($AV$3, 4)) + 1, 0 ), 'Raw Data'!$AN:$AN,"&gt;" &amp;DATE(LEFT($AV$3, 4), MONTH("1 " &amp; AE$6 &amp; " " &amp; LEFT($AV$3, 4)), 0 ), 'Raw Data'!$O:$O,""&amp;'Raw Data'!$B$1,'Raw Data'!$D:$D,"&lt;&gt;*ithdr*",'Raw Data'!$D:$D,"&lt;&gt;*ancel*",'Raw Data'!$P:$P,"--", 'Raw Data'!$K:$K, "*" &amp; MID($A42, 2, 4) &amp;"*")
+
COUNTIFS( 'Raw Data'!$AN:$AN,"&lt;=" &amp;DATE(LEFT($AV$3, 4), MONTH("1 " &amp; AE$6 &amp; " " &amp; LEFT($AV$3, 4)) + 1, 0 ), 'Raw Data'!$AN:$AN,"&gt;" &amp;DATE(LEFT($AV$3, 4), MONTH("1 " &amp; AE$6 &amp; " " &amp; LEFT($AV$3, 4)), 0 ), 'Raw Data'!$P:$P,""&amp;'Raw Data'!$B$1,'Raw Data'!$D:$D,"&lt;&gt;*ithdr*",'Raw Data'!$D:$D,"&lt;&gt;*ancel*", 'Raw Data'!$K:$K,  "*" &amp; MID($A42, 2, 4) &amp;"*")</f>
        <v>0</v>
      </c>
      <c r="AF42" s="40"/>
      <c r="AG42" s="40"/>
      <c r="AH42" s="52"/>
      <c r="AI42" s="117">
        <f>COUNTIFS('Raw Data'!$AN:$AN,"&lt;=" &amp;DATE(LEFT($AV$3, 4), MONTH("1 " &amp; AI$6 &amp; " " &amp; LEFT($AV$3, 4)) + 1, 0 ), 'Raw Data'!$AN:$AN,"&gt;" &amp;DATE(LEFT($AV$3, 4), MONTH("1 " &amp; AI$6 &amp; " " &amp; LEFT($AV$3, 4)), 0 ), 'Raw Data'!$O:$O,""&amp;'Raw Data'!$B$1,'Raw Data'!$D:$D,"&lt;&gt;*ithdr*",'Raw Data'!$D:$D,"&lt;&gt;*ancel*",'Raw Data'!$P:$P,"--", 'Raw Data'!$K:$K, "*" &amp; MID($A42, 2, 4) &amp;"*")
+
COUNTIFS( 'Raw Data'!$AN:$AN,"&lt;=" &amp;DATE(LEFT($AV$3, 4), MONTH("1 " &amp; AI$6 &amp; " " &amp; LEFT($AV$3, 4)) + 1, 0 ), 'Raw Data'!$AN:$AN,"&gt;" &amp;DATE(LEFT($AV$3, 4), MONTH("1 " &amp; AI$6 &amp; " " &amp; LEFT($AV$3, 4)), 0 ), 'Raw Data'!$P:$P,""&amp;'Raw Data'!$B$1,'Raw Data'!$D:$D,"&lt;&gt;*ithdr*",'Raw Data'!$D:$D,"&lt;&gt;*ancel*", 'Raw Data'!$K:$K,  "*" &amp; MID($A42, 2, 4) &amp;"*")</f>
        <v>0</v>
      </c>
      <c r="AJ42" s="40"/>
      <c r="AK42" s="40"/>
      <c r="AL42" s="52"/>
      <c r="AM42" s="117">
        <f>COUNTIFS('Raw Data'!$AN:$AN,"&lt;=" &amp;DATE(LEFT($AV$3, 4), MONTH("1 " &amp; AM$6 &amp; " " &amp; LEFT($AV$3, 4)) + 1, 0 ), 'Raw Data'!$AN:$AN,"&gt;" &amp;DATE(LEFT($AV$3, 4), MONTH("1 " &amp; AM$6 &amp; " " &amp; LEFT($AV$3, 4)), 0 ), 'Raw Data'!$O:$O,""&amp;'Raw Data'!$B$1,'Raw Data'!$D:$D,"&lt;&gt;*ithdr*",'Raw Data'!$D:$D,"&lt;&gt;*ancel*",'Raw Data'!$P:$P,"--", 'Raw Data'!$K:$K, "*" &amp; MID($A42, 2, 4) &amp;"*")
+
COUNTIFS( 'Raw Data'!$AN:$AN,"&lt;=" &amp;DATE(LEFT($AV$3, 4), MONTH("1 " &amp; AM$6 &amp; " " &amp; LEFT($AV$3, 4)) + 1, 0 ), 'Raw Data'!$AN:$AN,"&gt;" &amp;DATE(LEFT($AV$3, 4), MONTH("1 " &amp; AM$6 &amp; " " &amp; LEFT($AV$3, 4)), 0 ), 'Raw Data'!$P:$P,""&amp;'Raw Data'!$B$1,'Raw Data'!$D:$D,"&lt;&gt;*ithdr*",'Raw Data'!$D:$D,"&lt;&gt;*ancel*", 'Raw Data'!$K:$K,  "*" &amp; MID($A42, 2, 4) &amp;"*")</f>
        <v>0</v>
      </c>
      <c r="AN42" s="40"/>
      <c r="AO42" s="40"/>
      <c r="AP42" s="52"/>
      <c r="AQ42" s="117">
        <f>COUNTIFS('Raw Data'!$AN:$AN,"&lt;=" &amp;DATE(LEFT($AV$3, 4), MONTH("1 " &amp; AQ$6 &amp; " " &amp; LEFT($AV$3, 4)) + 1, 0 ), 'Raw Data'!$AN:$AN,"&gt;" &amp;DATE(LEFT($AV$3, 4), MONTH("1 " &amp; AQ$6 &amp; " " &amp; LEFT($AV$3, 4)), 0 ), 'Raw Data'!$O:$O,""&amp;'Raw Data'!$B$1,'Raw Data'!$D:$D,"&lt;&gt;*ithdr*",'Raw Data'!$D:$D,"&lt;&gt;*ancel*",'Raw Data'!$P:$P,"--", 'Raw Data'!$K:$K, "*" &amp; MID($A42, 2, 4) &amp;"*")
+
COUNTIFS( 'Raw Data'!$AN:$AN,"&lt;=" &amp;DATE(LEFT($AV$3, 4), MONTH("1 " &amp; AQ$6 &amp; " " &amp; LEFT($AV$3, 4)) + 1, 0 ), 'Raw Data'!$AN:$AN,"&gt;" &amp;DATE(LEFT($AV$3, 4), MONTH("1 " &amp; AQ$6 &amp; " " &amp; LEFT($AV$3, 4)), 0 ), 'Raw Data'!$P:$P,""&amp;'Raw Data'!$B$1,'Raw Data'!$D:$D,"&lt;&gt;*ithdr*",'Raw Data'!$D:$D,"&lt;&gt;*ancel*", 'Raw Data'!$K:$K,  "*" &amp; MID($A42, 2, 4) &amp;"*")</f>
        <v>0</v>
      </c>
      <c r="AR42" s="40"/>
      <c r="AS42" s="40"/>
      <c r="AT42" s="52"/>
      <c r="AU42" s="117">
        <f>COUNTIFS('Raw Data'!$AN:$AN,"&lt;=" &amp;DATE(MID($AV$3, 15, 4), MONTH("1 " &amp; AU$6 &amp; " " &amp; MID($AV$3, 15, 4)) + 1, 0 ), 'Raw Data'!$AN:$AN,"&gt;" &amp;DATE(MID($AV$3, 15, 4), MONTH("1 " &amp; AU$6 &amp; " " &amp; MID($AV$3, 15, 4)), 0 ), 'Raw Data'!$O:$O,""&amp;'Raw Data'!$B$1,'Raw Data'!$D:$D,"&lt;&gt;*ithdr*",'Raw Data'!$D:$D,"&lt;&gt;*ancel*",'Raw Data'!$P:$P,"--", 'Raw Data'!$K:$K, "*" &amp; MID($A42, 2, 4) &amp;"*")
+
COUNTIFS( 'Raw Data'!$AN:$AN,"&lt;=" &amp;DATE(MID($AV$3, 15, 4), MONTH("1 " &amp; AU$6 &amp; " " &amp; MID($AV$3, 15, 4)) + 1, 0 ), 'Raw Data'!$AN:$AN,"&gt;" &amp;DATE(MID($AV$3, 15, 4), MONTH("1 " &amp; AU$6 &amp; " " &amp; MID($AV$3, 15, 4)), 0 ), 'Raw Data'!$P:$P,""&amp;'Raw Data'!$B$1,'Raw Data'!$D:$D,"&lt;&gt;*ithdr*",'Raw Data'!$D:$D,"&lt;&gt;*ancel*", 'Raw Data'!$K:$K,  "*" &amp; MID($A42, 2, 4) &amp;"*")</f>
        <v>0</v>
      </c>
      <c r="AV42" s="40"/>
      <c r="AW42" s="40"/>
      <c r="AX42" s="52"/>
      <c r="AY42" s="117">
        <f>COUNTIFS('Raw Data'!$AN:$AN,"&lt;=" &amp;DATE(MID($AV$3, 15, 4), MONTH("1 " &amp; AY$6 &amp; " " &amp; MID($AV$3, 15, 4)) + 1, 0 ), 'Raw Data'!$AN:$AN,"&gt;" &amp;DATE(MID($AV$3, 15, 4), MONTH("1 " &amp; AY$6 &amp; " " &amp; MID($AV$3, 15, 4)), 0 ), 'Raw Data'!$O:$O,""&amp;'Raw Data'!$B$1,'Raw Data'!$D:$D,"&lt;&gt;*ithdr*",'Raw Data'!$D:$D,"&lt;&gt;*ancel*",'Raw Data'!$P:$P,"--", 'Raw Data'!$K:$K, "*" &amp; MID($A42, 2, 4) &amp;"*")
+
COUNTIFS( 'Raw Data'!$AN:$AN,"&lt;=" &amp;DATE(MID($AV$3, 15, 4), MONTH("1 " &amp; AY$6 &amp; " " &amp; MID($AV$3, 15, 4)) + 1, 0 ), 'Raw Data'!$AN:$AN,"&gt;" &amp;DATE(MID($AV$3, 15, 4), MONTH("1 " &amp; AY$6 &amp; " " &amp; MID($AV$3, 15, 4)), 0 ), 'Raw Data'!$P:$P,""&amp;'Raw Data'!$B$1,'Raw Data'!$D:$D,"&lt;&gt;*ithdr*",'Raw Data'!$D:$D,"&lt;&gt;*ancel*", 'Raw Data'!$K:$K,  "*" &amp; MID($A42, 2, 4) &amp;"*")</f>
        <v>0</v>
      </c>
      <c r="AZ42" s="40"/>
      <c r="BA42" s="40"/>
      <c r="BB42" s="52"/>
      <c r="BC42" s="117">
        <f>COUNTIFS('Raw Data'!$AN:$AN,"&lt;=" &amp;DATE(MID($AV$3, 15, 4), MONTH("1 " &amp; BC$6 &amp; " " &amp; MID($AV$3, 15, 4)) + 1, 0 ), 'Raw Data'!$AN:$AN,"&gt;" &amp;DATE(MID($AV$3, 15, 4), MONTH("1 " &amp; BC$6 &amp; " " &amp; MID($AV$3, 15, 4)), 0 ), 'Raw Data'!$O:$O,""&amp;'Raw Data'!$B$1,'Raw Data'!$D:$D,"&lt;&gt;*ithdr*",'Raw Data'!$D:$D,"&lt;&gt;*ancel*",'Raw Data'!$P:$P,"--", 'Raw Data'!$K:$K, "*" &amp; MID($A42, 2, 4) &amp;"*")
+
COUNTIFS( 'Raw Data'!$AN:$AN,"&lt;=" &amp;DATE(MID($AV$3, 15, 4), MONTH("1 " &amp; BC$6 &amp; " " &amp; MID($AV$3, 15, 4)) + 1, 0 ), 'Raw Data'!$AN:$AN,"&gt;" &amp;DATE(MID($AV$3, 15, 4), MONTH("1 " &amp; BC$6 &amp; " " &amp; MID($AV$3, 15, 4)), 0 ), 'Raw Data'!$P:$P,""&amp;'Raw Data'!$B$1,'Raw Data'!$D:$D,"&lt;&gt;*ithdr*",'Raw Data'!$D:$D,"&lt;&gt;*ancel*", 'Raw Data'!$K:$K,  "*" &amp; MID($A42, 2, 4) &amp;"*")</f>
        <v>0</v>
      </c>
      <c r="BD42" s="40"/>
      <c r="BE42" s="40"/>
      <c r="BF42" s="52"/>
    </row>
    <row r="43" ht="12.75" customHeight="1">
      <c r="A43" s="119" t="s">
        <v>265</v>
      </c>
      <c r="B43" s="40"/>
      <c r="C43" s="40"/>
      <c r="D43" s="40"/>
      <c r="E43" s="40"/>
      <c r="F43" s="40"/>
      <c r="G43" s="40"/>
      <c r="H43" s="40"/>
      <c r="I43" s="40"/>
      <c r="J43" s="49"/>
      <c r="K43" s="117">
        <f>COUNTIFS('Raw Data'!$AN:$AN,"&lt;=" &amp;DATE(LEFT($AV$3, 4), MONTH("1 " &amp; K$6 &amp; " " &amp; LEFT($AV$3, 4)) + 1, 0 ), 'Raw Data'!$AN:$AN,"&gt;" &amp;DATE(LEFT($AV$3, 4), MONTH("1 " &amp; K$6 &amp; " " &amp; LEFT($AV$3, 4)), 0 ), 'Raw Data'!$O:$O,""&amp;'Raw Data'!$B$1,'Raw Data'!$D:$D,"&lt;&gt;*ithdr*",'Raw Data'!$D:$D,"&lt;&gt;*ancel*",'Raw Data'!$P:$P,"--", 'Raw Data'!$K:$K, "*" &amp; MID($A43, 2, 4) &amp;"*")
+
COUNTIFS( 'Raw Data'!$AN:$AN,"&lt;=" &amp;DATE(LEFT($AV$3, 4), MONTH("1 " &amp; K$6 &amp; " " &amp; LEFT($AV$3, 4)) + 1, 0 ), 'Raw Data'!$AN:$AN,"&gt;" &amp;DATE(LEFT($AV$3, 4), MONTH("1 " &amp; K$6 &amp; " " &amp; LEFT($AV$3, 4)), 0 ), 'Raw Data'!$P:$P,""&amp;'Raw Data'!$B$1,'Raw Data'!$D:$D,"&lt;&gt;*ithdr*",'Raw Data'!$D:$D,"&lt;&gt;*ancel*", 'Raw Data'!$K:$K,  "*" &amp; MID($A43, 2, 4) &amp;"*")</f>
        <v>0</v>
      </c>
      <c r="L43" s="40"/>
      <c r="M43" s="40"/>
      <c r="N43" s="52"/>
      <c r="O43" s="117">
        <f>COUNTIFS('Raw Data'!$AN:$AN,"&lt;=" &amp;DATE(LEFT($AV$3, 4), MONTH("1 " &amp; O$6 &amp; " " &amp; LEFT($AV$3, 4)) + 1, 0 ), 'Raw Data'!$AN:$AN,"&gt;" &amp;DATE(LEFT($AV$3, 4), MONTH("1 " &amp; O$6 &amp; " " &amp; LEFT($AV$3, 4)), 0 ), 'Raw Data'!$O:$O,""&amp;'Raw Data'!$B$1,'Raw Data'!$D:$D,"&lt;&gt;*ithdr*",'Raw Data'!$D:$D,"&lt;&gt;*ancel*",'Raw Data'!$P:$P,"--", 'Raw Data'!$K:$K, "*" &amp; MID($A43, 2, 4) &amp;"*")
+
COUNTIFS( 'Raw Data'!$AN:$AN,"&lt;=" &amp;DATE(LEFT($AV$3, 4), MONTH("1 " &amp; O$6 &amp; " " &amp; LEFT($AV$3, 4)) + 1, 0 ), 'Raw Data'!$AN:$AN,"&gt;" &amp;DATE(LEFT($AV$3, 4), MONTH("1 " &amp; O$6 &amp; " " &amp; LEFT($AV$3, 4)), 0 ), 'Raw Data'!$P:$P,""&amp;'Raw Data'!$B$1,'Raw Data'!$D:$D,"&lt;&gt;*ithdr*",'Raw Data'!$D:$D,"&lt;&gt;*ancel*", 'Raw Data'!$K:$K,  "*" &amp; MID($A43, 2, 4) &amp;"*")</f>
        <v>0</v>
      </c>
      <c r="P43" s="40"/>
      <c r="Q43" s="40"/>
      <c r="R43" s="52"/>
      <c r="S43" s="117">
        <f>COUNTIFS('Raw Data'!$AN:$AN,"&lt;=" &amp;DATE(LEFT($AV$3, 4), MONTH("1 " &amp; S$6 &amp; " " &amp; LEFT($AV$3, 4)) + 1, 0 ), 'Raw Data'!$AN:$AN,"&gt;" &amp;DATE(LEFT($AV$3, 4), MONTH("1 " &amp; S$6 &amp; " " &amp; LEFT($AV$3, 4)), 0 ), 'Raw Data'!$O:$O,""&amp;'Raw Data'!$B$1,'Raw Data'!$D:$D,"&lt;&gt;*ithdr*",'Raw Data'!$D:$D,"&lt;&gt;*ancel*",'Raw Data'!$P:$P,"--", 'Raw Data'!$K:$K, "*" &amp; MID($A43, 2, 4) &amp;"*")
+
COUNTIFS( 'Raw Data'!$AN:$AN,"&lt;=" &amp;DATE(LEFT($AV$3, 4), MONTH("1 " &amp; S$6 &amp; " " &amp; LEFT($AV$3, 4)) + 1, 0 ), 'Raw Data'!$AN:$AN,"&gt;" &amp;DATE(LEFT($AV$3, 4), MONTH("1 " &amp; S$6 &amp; " " &amp; LEFT($AV$3, 4)), 0 ), 'Raw Data'!$P:$P,""&amp;'Raw Data'!$B$1,'Raw Data'!$D:$D,"&lt;&gt;*ithdr*",'Raw Data'!$D:$D,"&lt;&gt;*ancel*", 'Raw Data'!$K:$K,  "*" &amp; MID($A43, 2, 4) &amp;"*")</f>
        <v>0</v>
      </c>
      <c r="T43" s="40"/>
      <c r="U43" s="40"/>
      <c r="V43" s="52"/>
      <c r="W43" s="117">
        <f>COUNTIFS('Raw Data'!$AN:$AN,"&lt;=" &amp;DATE(LEFT($AV$3, 4), MONTH("1 " &amp; W$6 &amp; " " &amp; LEFT($AV$3, 4)) + 1, 0 ), 'Raw Data'!$AN:$AN,"&gt;" &amp;DATE(LEFT($AV$3, 4), MONTH("1 " &amp; W$6 &amp; " " &amp; LEFT($AV$3, 4)), 0 ), 'Raw Data'!$O:$O,""&amp;'Raw Data'!$B$1,'Raw Data'!$D:$D,"&lt;&gt;*ithdr*",'Raw Data'!$D:$D,"&lt;&gt;*ancel*",'Raw Data'!$P:$P,"--", 'Raw Data'!$K:$K, "*" &amp; MID($A43, 2, 4) &amp;"*")
+
COUNTIFS( 'Raw Data'!$AN:$AN,"&lt;=" &amp;DATE(LEFT($AV$3, 4), MONTH("1 " &amp; W$6 &amp; " " &amp; LEFT($AV$3, 4)) + 1, 0 ), 'Raw Data'!$AN:$AN,"&gt;" &amp;DATE(LEFT($AV$3, 4), MONTH("1 " &amp; W$6 &amp; " " &amp; LEFT($AV$3, 4)), 0 ), 'Raw Data'!$P:$P,""&amp;'Raw Data'!$B$1,'Raw Data'!$D:$D,"&lt;&gt;*ithdr*",'Raw Data'!$D:$D,"&lt;&gt;*ancel*", 'Raw Data'!$K:$K,  "*" &amp; MID($A43, 2, 4) &amp;"*")</f>
        <v>0</v>
      </c>
      <c r="X43" s="40"/>
      <c r="Y43" s="40"/>
      <c r="Z43" s="52"/>
      <c r="AA43" s="117">
        <f>COUNTIFS('Raw Data'!$AN:$AN,"&lt;=" &amp;DATE(LEFT($AV$3, 4), MONTH("1 " &amp; AA$6 &amp; " " &amp; LEFT($AV$3, 4)) + 1, 0 ), 'Raw Data'!$AN:$AN,"&gt;" &amp;DATE(LEFT($AV$3, 4), MONTH("1 " &amp; AA$6 &amp; " " &amp; LEFT($AV$3, 4)), 0 ), 'Raw Data'!$O:$O,""&amp;'Raw Data'!$B$1,'Raw Data'!$D:$D,"&lt;&gt;*ithdr*",'Raw Data'!$D:$D,"&lt;&gt;*ancel*",'Raw Data'!$P:$P,"--", 'Raw Data'!$K:$K, "*" &amp; MID($A43, 2, 4) &amp;"*")
+
COUNTIFS( 'Raw Data'!$AN:$AN,"&lt;=" &amp;DATE(LEFT($AV$3, 4), MONTH("1 " &amp; AA$6 &amp; " " &amp; LEFT($AV$3, 4)) + 1, 0 ), 'Raw Data'!$AN:$AN,"&gt;" &amp;DATE(LEFT($AV$3, 4), MONTH("1 " &amp; AA$6 &amp; " " &amp; LEFT($AV$3, 4)), 0 ), 'Raw Data'!$P:$P,""&amp;'Raw Data'!$B$1,'Raw Data'!$D:$D,"&lt;&gt;*ithdr*",'Raw Data'!$D:$D,"&lt;&gt;*ancel*", 'Raw Data'!$K:$K,  "*" &amp; MID($A43, 2, 4) &amp;"*")</f>
        <v>0</v>
      </c>
      <c r="AB43" s="40"/>
      <c r="AC43" s="40"/>
      <c r="AD43" s="52"/>
      <c r="AE43" s="117">
        <f>COUNTIFS('Raw Data'!$AN:$AN,"&lt;=" &amp;DATE(LEFT($AV$3, 4), MONTH("1 " &amp; AE$6 &amp; " " &amp; LEFT($AV$3, 4)) + 1, 0 ), 'Raw Data'!$AN:$AN,"&gt;" &amp;DATE(LEFT($AV$3, 4), MONTH("1 " &amp; AE$6 &amp; " " &amp; LEFT($AV$3, 4)), 0 ), 'Raw Data'!$O:$O,""&amp;'Raw Data'!$B$1,'Raw Data'!$D:$D,"&lt;&gt;*ithdr*",'Raw Data'!$D:$D,"&lt;&gt;*ancel*",'Raw Data'!$P:$P,"--", 'Raw Data'!$K:$K, "*" &amp; MID($A43, 2, 4) &amp;"*")
+
COUNTIFS( 'Raw Data'!$AN:$AN,"&lt;=" &amp;DATE(LEFT($AV$3, 4), MONTH("1 " &amp; AE$6 &amp; " " &amp; LEFT($AV$3, 4)) + 1, 0 ), 'Raw Data'!$AN:$AN,"&gt;" &amp;DATE(LEFT($AV$3, 4), MONTH("1 " &amp; AE$6 &amp; " " &amp; LEFT($AV$3, 4)), 0 ), 'Raw Data'!$P:$P,""&amp;'Raw Data'!$B$1,'Raw Data'!$D:$D,"&lt;&gt;*ithdr*",'Raw Data'!$D:$D,"&lt;&gt;*ancel*", 'Raw Data'!$K:$K,  "*" &amp; MID($A43, 2, 4) &amp;"*")</f>
        <v>0</v>
      </c>
      <c r="AF43" s="40"/>
      <c r="AG43" s="40"/>
      <c r="AH43" s="52"/>
      <c r="AI43" s="117">
        <f>COUNTIFS('Raw Data'!$AN:$AN,"&lt;=" &amp;DATE(LEFT($AV$3, 4), MONTH("1 " &amp; AI$6 &amp; " " &amp; LEFT($AV$3, 4)) + 1, 0 ), 'Raw Data'!$AN:$AN,"&gt;" &amp;DATE(LEFT($AV$3, 4), MONTH("1 " &amp; AI$6 &amp; " " &amp; LEFT($AV$3, 4)), 0 ), 'Raw Data'!$O:$O,""&amp;'Raw Data'!$B$1,'Raw Data'!$D:$D,"&lt;&gt;*ithdr*",'Raw Data'!$D:$D,"&lt;&gt;*ancel*",'Raw Data'!$P:$P,"--", 'Raw Data'!$K:$K, "*" &amp; MID($A43, 2, 4) &amp;"*")
+
COUNTIFS( 'Raw Data'!$AN:$AN,"&lt;=" &amp;DATE(LEFT($AV$3, 4), MONTH("1 " &amp; AI$6 &amp; " " &amp; LEFT($AV$3, 4)) + 1, 0 ), 'Raw Data'!$AN:$AN,"&gt;" &amp;DATE(LEFT($AV$3, 4), MONTH("1 " &amp; AI$6 &amp; " " &amp; LEFT($AV$3, 4)), 0 ), 'Raw Data'!$P:$P,""&amp;'Raw Data'!$B$1,'Raw Data'!$D:$D,"&lt;&gt;*ithdr*",'Raw Data'!$D:$D,"&lt;&gt;*ancel*", 'Raw Data'!$K:$K,  "*" &amp; MID($A43, 2, 4) &amp;"*")</f>
        <v>0</v>
      </c>
      <c r="AJ43" s="40"/>
      <c r="AK43" s="40"/>
      <c r="AL43" s="52"/>
      <c r="AM43" s="117">
        <f>COUNTIFS('Raw Data'!$AN:$AN,"&lt;=" &amp;DATE(LEFT($AV$3, 4), MONTH("1 " &amp; AM$6 &amp; " " &amp; LEFT($AV$3, 4)) + 1, 0 ), 'Raw Data'!$AN:$AN,"&gt;" &amp;DATE(LEFT($AV$3, 4), MONTH("1 " &amp; AM$6 &amp; " " &amp; LEFT($AV$3, 4)), 0 ), 'Raw Data'!$O:$O,""&amp;'Raw Data'!$B$1,'Raw Data'!$D:$D,"&lt;&gt;*ithdr*",'Raw Data'!$D:$D,"&lt;&gt;*ancel*",'Raw Data'!$P:$P,"--", 'Raw Data'!$K:$K, "*" &amp; MID($A43, 2, 4) &amp;"*")
+
COUNTIFS( 'Raw Data'!$AN:$AN,"&lt;=" &amp;DATE(LEFT($AV$3, 4), MONTH("1 " &amp; AM$6 &amp; " " &amp; LEFT($AV$3, 4)) + 1, 0 ), 'Raw Data'!$AN:$AN,"&gt;" &amp;DATE(LEFT($AV$3, 4), MONTH("1 " &amp; AM$6 &amp; " " &amp; LEFT($AV$3, 4)), 0 ), 'Raw Data'!$P:$P,""&amp;'Raw Data'!$B$1,'Raw Data'!$D:$D,"&lt;&gt;*ithdr*",'Raw Data'!$D:$D,"&lt;&gt;*ancel*", 'Raw Data'!$K:$K,  "*" &amp; MID($A43, 2, 4) &amp;"*")</f>
        <v>0</v>
      </c>
      <c r="AN43" s="40"/>
      <c r="AO43" s="40"/>
      <c r="AP43" s="52"/>
      <c r="AQ43" s="117">
        <f>COUNTIFS('Raw Data'!$AN:$AN,"&lt;=" &amp;DATE(LEFT($AV$3, 4), MONTH("1 " &amp; AQ$6 &amp; " " &amp; LEFT($AV$3, 4)) + 1, 0 ), 'Raw Data'!$AN:$AN,"&gt;" &amp;DATE(LEFT($AV$3, 4), MONTH("1 " &amp; AQ$6 &amp; " " &amp; LEFT($AV$3, 4)), 0 ), 'Raw Data'!$O:$O,""&amp;'Raw Data'!$B$1,'Raw Data'!$D:$D,"&lt;&gt;*ithdr*",'Raw Data'!$D:$D,"&lt;&gt;*ancel*",'Raw Data'!$P:$P,"--", 'Raw Data'!$K:$K, "*" &amp; MID($A43, 2, 4) &amp;"*")
+
COUNTIFS( 'Raw Data'!$AN:$AN,"&lt;=" &amp;DATE(LEFT($AV$3, 4), MONTH("1 " &amp; AQ$6 &amp; " " &amp; LEFT($AV$3, 4)) + 1, 0 ), 'Raw Data'!$AN:$AN,"&gt;" &amp;DATE(LEFT($AV$3, 4), MONTH("1 " &amp; AQ$6 &amp; " " &amp; LEFT($AV$3, 4)), 0 ), 'Raw Data'!$P:$P,""&amp;'Raw Data'!$B$1,'Raw Data'!$D:$D,"&lt;&gt;*ithdr*",'Raw Data'!$D:$D,"&lt;&gt;*ancel*", 'Raw Data'!$K:$K,  "*" &amp; MID($A43, 2, 4) &amp;"*")</f>
        <v>0</v>
      </c>
      <c r="AR43" s="40"/>
      <c r="AS43" s="40"/>
      <c r="AT43" s="52"/>
      <c r="AU43" s="117">
        <f>COUNTIFS('Raw Data'!$AN:$AN,"&lt;=" &amp;DATE(MID($AV$3, 15, 4), MONTH("1 " &amp; AU$6 &amp; " " &amp; MID($AV$3, 15, 4)) + 1, 0 ), 'Raw Data'!$AN:$AN,"&gt;" &amp;DATE(MID($AV$3, 15, 4), MONTH("1 " &amp; AU$6 &amp; " " &amp; MID($AV$3, 15, 4)), 0 ), 'Raw Data'!$O:$O,""&amp;'Raw Data'!$B$1,'Raw Data'!$D:$D,"&lt;&gt;*ithdr*",'Raw Data'!$D:$D,"&lt;&gt;*ancel*",'Raw Data'!$P:$P,"--", 'Raw Data'!$K:$K, "*" &amp; MID($A43, 2, 4) &amp;"*")
+
COUNTIFS( 'Raw Data'!$AN:$AN,"&lt;=" &amp;DATE(MID($AV$3, 15, 4), MONTH("1 " &amp; AU$6 &amp; " " &amp; MID($AV$3, 15, 4)) + 1, 0 ), 'Raw Data'!$AN:$AN,"&gt;" &amp;DATE(MID($AV$3, 15, 4), MONTH("1 " &amp; AU$6 &amp; " " &amp; MID($AV$3, 15, 4)), 0 ), 'Raw Data'!$P:$P,""&amp;'Raw Data'!$B$1,'Raw Data'!$D:$D,"&lt;&gt;*ithdr*",'Raw Data'!$D:$D,"&lt;&gt;*ancel*", 'Raw Data'!$K:$K,  "*" &amp; MID($A43, 2, 4) &amp;"*")</f>
        <v>0</v>
      </c>
      <c r="AV43" s="40"/>
      <c r="AW43" s="40"/>
      <c r="AX43" s="52"/>
      <c r="AY43" s="117">
        <f>COUNTIFS('Raw Data'!$AN:$AN,"&lt;=" &amp;DATE(MID($AV$3, 15, 4), MONTH("1 " &amp; AY$6 &amp; " " &amp; MID($AV$3, 15, 4)) + 1, 0 ), 'Raw Data'!$AN:$AN,"&gt;" &amp;DATE(MID($AV$3, 15, 4), MONTH("1 " &amp; AY$6 &amp; " " &amp; MID($AV$3, 15, 4)), 0 ), 'Raw Data'!$O:$O,""&amp;'Raw Data'!$B$1,'Raw Data'!$D:$D,"&lt;&gt;*ithdr*",'Raw Data'!$D:$D,"&lt;&gt;*ancel*",'Raw Data'!$P:$P,"--", 'Raw Data'!$K:$K, "*" &amp; MID($A43, 2, 4) &amp;"*")
+
COUNTIFS( 'Raw Data'!$AN:$AN,"&lt;=" &amp;DATE(MID($AV$3, 15, 4), MONTH("1 " &amp; AY$6 &amp; " " &amp; MID($AV$3, 15, 4)) + 1, 0 ), 'Raw Data'!$AN:$AN,"&gt;" &amp;DATE(MID($AV$3, 15, 4), MONTH("1 " &amp; AY$6 &amp; " " &amp; MID($AV$3, 15, 4)), 0 ), 'Raw Data'!$P:$P,""&amp;'Raw Data'!$B$1,'Raw Data'!$D:$D,"&lt;&gt;*ithdr*",'Raw Data'!$D:$D,"&lt;&gt;*ancel*", 'Raw Data'!$K:$K,  "*" &amp; MID($A43, 2, 4) &amp;"*")</f>
        <v>0</v>
      </c>
      <c r="AZ43" s="40"/>
      <c r="BA43" s="40"/>
      <c r="BB43" s="52"/>
      <c r="BC43" s="117">
        <f>COUNTIFS('Raw Data'!$AN:$AN,"&lt;=" &amp;DATE(MID($AV$3, 15, 4), MONTH("1 " &amp; BC$6 &amp; " " &amp; MID($AV$3, 15, 4)) + 1, 0 ), 'Raw Data'!$AN:$AN,"&gt;" &amp;DATE(MID($AV$3, 15, 4), MONTH("1 " &amp; BC$6 &amp; " " &amp; MID($AV$3, 15, 4)), 0 ), 'Raw Data'!$O:$O,""&amp;'Raw Data'!$B$1,'Raw Data'!$D:$D,"&lt;&gt;*ithdr*",'Raw Data'!$D:$D,"&lt;&gt;*ancel*",'Raw Data'!$P:$P,"--", 'Raw Data'!$K:$K, "*" &amp; MID($A43, 2, 4) &amp;"*")
+
COUNTIFS( 'Raw Data'!$AN:$AN,"&lt;=" &amp;DATE(MID($AV$3, 15, 4), MONTH("1 " &amp; BC$6 &amp; " " &amp; MID($AV$3, 15, 4)) + 1, 0 ), 'Raw Data'!$AN:$AN,"&gt;" &amp;DATE(MID($AV$3, 15, 4), MONTH("1 " &amp; BC$6 &amp; " " &amp; MID($AV$3, 15, 4)), 0 ), 'Raw Data'!$P:$P,""&amp;'Raw Data'!$B$1,'Raw Data'!$D:$D,"&lt;&gt;*ithdr*",'Raw Data'!$D:$D,"&lt;&gt;*ancel*", 'Raw Data'!$K:$K,  "*" &amp; MID($A43, 2, 4) &amp;"*")</f>
        <v>0</v>
      </c>
      <c r="BD43" s="40"/>
      <c r="BE43" s="40"/>
      <c r="BF43" s="52"/>
    </row>
    <row r="44" ht="12.75" customHeight="1">
      <c r="A44" s="119" t="s">
        <v>266</v>
      </c>
      <c r="B44" s="40"/>
      <c r="C44" s="40"/>
      <c r="D44" s="40"/>
      <c r="E44" s="40"/>
      <c r="F44" s="40"/>
      <c r="G44" s="40"/>
      <c r="H44" s="40"/>
      <c r="I44" s="40"/>
      <c r="J44" s="49"/>
      <c r="K44" s="117">
        <f>COUNTIFS('Raw Data'!$AN:$AN,"&lt;=" &amp;DATE(LEFT($AV$3, 4), MONTH("1 " &amp; K$6 &amp; " " &amp; LEFT($AV$3, 4)) + 1, 0 ), 'Raw Data'!$AN:$AN,"&gt;" &amp;DATE(LEFT($AV$3, 4), MONTH("1 " &amp; K$6 &amp; " " &amp; LEFT($AV$3, 4)), 0 ), 'Raw Data'!$O:$O,""&amp;'Raw Data'!$B$1,'Raw Data'!$D:$D,"&lt;&gt;*ithdr*",'Raw Data'!$D:$D,"&lt;&gt;*ancel*",'Raw Data'!$P:$P,"--", 'Raw Data'!$K:$K, "*" &amp; MID($A44, 2, 4) &amp;"*")
+
COUNTIFS( 'Raw Data'!$AN:$AN,"&lt;=" &amp;DATE(LEFT($AV$3, 4), MONTH("1 " &amp; K$6 &amp; " " &amp; LEFT($AV$3, 4)) + 1, 0 ), 'Raw Data'!$AN:$AN,"&gt;" &amp;DATE(LEFT($AV$3, 4), MONTH("1 " &amp; K$6 &amp; " " &amp; LEFT($AV$3, 4)), 0 ), 'Raw Data'!$P:$P,""&amp;'Raw Data'!$B$1,'Raw Data'!$D:$D,"&lt;&gt;*ithdr*",'Raw Data'!$D:$D,"&lt;&gt;*ancel*", 'Raw Data'!$K:$K,  "*" &amp; MID($A44, 2, 4) &amp;"*")</f>
        <v>0</v>
      </c>
      <c r="L44" s="40"/>
      <c r="M44" s="40"/>
      <c r="N44" s="52"/>
      <c r="O44" s="117">
        <f>COUNTIFS('Raw Data'!$AN:$AN,"&lt;=" &amp;DATE(LEFT($AV$3, 4), MONTH("1 " &amp; O$6 &amp; " " &amp; LEFT($AV$3, 4)) + 1, 0 ), 'Raw Data'!$AN:$AN,"&gt;" &amp;DATE(LEFT($AV$3, 4), MONTH("1 " &amp; O$6 &amp; " " &amp; LEFT($AV$3, 4)), 0 ), 'Raw Data'!$O:$O,""&amp;'Raw Data'!$B$1,'Raw Data'!$D:$D,"&lt;&gt;*ithdr*",'Raw Data'!$D:$D,"&lt;&gt;*ancel*",'Raw Data'!$P:$P,"--", 'Raw Data'!$K:$K, "*" &amp; MID($A44, 2, 4) &amp;"*")
+
COUNTIFS( 'Raw Data'!$AN:$AN,"&lt;=" &amp;DATE(LEFT($AV$3, 4), MONTH("1 " &amp; O$6 &amp; " " &amp; LEFT($AV$3, 4)) + 1, 0 ), 'Raw Data'!$AN:$AN,"&gt;" &amp;DATE(LEFT($AV$3, 4), MONTH("1 " &amp; O$6 &amp; " " &amp; LEFT($AV$3, 4)), 0 ), 'Raw Data'!$P:$P,""&amp;'Raw Data'!$B$1,'Raw Data'!$D:$D,"&lt;&gt;*ithdr*",'Raw Data'!$D:$D,"&lt;&gt;*ancel*", 'Raw Data'!$K:$K,  "*" &amp; MID($A44, 2, 4) &amp;"*")</f>
        <v>0</v>
      </c>
      <c r="P44" s="40"/>
      <c r="Q44" s="40"/>
      <c r="R44" s="52"/>
      <c r="S44" s="117">
        <f>COUNTIFS('Raw Data'!$AN:$AN,"&lt;=" &amp;DATE(LEFT($AV$3, 4), MONTH("1 " &amp; S$6 &amp; " " &amp; LEFT($AV$3, 4)) + 1, 0 ), 'Raw Data'!$AN:$AN,"&gt;" &amp;DATE(LEFT($AV$3, 4), MONTH("1 " &amp; S$6 &amp; " " &amp; LEFT($AV$3, 4)), 0 ), 'Raw Data'!$O:$O,""&amp;'Raw Data'!$B$1,'Raw Data'!$D:$D,"&lt;&gt;*ithdr*",'Raw Data'!$D:$D,"&lt;&gt;*ancel*",'Raw Data'!$P:$P,"--", 'Raw Data'!$K:$K, "*" &amp; MID($A44, 2, 4) &amp;"*")
+
COUNTIFS( 'Raw Data'!$AN:$AN,"&lt;=" &amp;DATE(LEFT($AV$3, 4), MONTH("1 " &amp; S$6 &amp; " " &amp; LEFT($AV$3, 4)) + 1, 0 ), 'Raw Data'!$AN:$AN,"&gt;" &amp;DATE(LEFT($AV$3, 4), MONTH("1 " &amp; S$6 &amp; " " &amp; LEFT($AV$3, 4)), 0 ), 'Raw Data'!$P:$P,""&amp;'Raw Data'!$B$1,'Raw Data'!$D:$D,"&lt;&gt;*ithdr*",'Raw Data'!$D:$D,"&lt;&gt;*ancel*", 'Raw Data'!$K:$K,  "*" &amp; MID($A44, 2, 4) &amp;"*")</f>
        <v>0</v>
      </c>
      <c r="T44" s="40"/>
      <c r="U44" s="40"/>
      <c r="V44" s="52"/>
      <c r="W44" s="117">
        <f>COUNTIFS('Raw Data'!$AN:$AN,"&lt;=" &amp;DATE(LEFT($AV$3, 4), MONTH("1 " &amp; W$6 &amp; " " &amp; LEFT($AV$3, 4)) + 1, 0 ), 'Raw Data'!$AN:$AN,"&gt;" &amp;DATE(LEFT($AV$3, 4), MONTH("1 " &amp; W$6 &amp; " " &amp; LEFT($AV$3, 4)), 0 ), 'Raw Data'!$O:$O,""&amp;'Raw Data'!$B$1,'Raw Data'!$D:$D,"&lt;&gt;*ithdr*",'Raw Data'!$D:$D,"&lt;&gt;*ancel*",'Raw Data'!$P:$P,"--", 'Raw Data'!$K:$K, "*" &amp; MID($A44, 2, 4) &amp;"*")
+
COUNTIFS( 'Raw Data'!$AN:$AN,"&lt;=" &amp;DATE(LEFT($AV$3, 4), MONTH("1 " &amp; W$6 &amp; " " &amp; LEFT($AV$3, 4)) + 1, 0 ), 'Raw Data'!$AN:$AN,"&gt;" &amp;DATE(LEFT($AV$3, 4), MONTH("1 " &amp; W$6 &amp; " " &amp; LEFT($AV$3, 4)), 0 ), 'Raw Data'!$P:$P,""&amp;'Raw Data'!$B$1,'Raw Data'!$D:$D,"&lt;&gt;*ithdr*",'Raw Data'!$D:$D,"&lt;&gt;*ancel*", 'Raw Data'!$K:$K,  "*" &amp; MID($A44, 2, 4) &amp;"*")</f>
        <v>0</v>
      </c>
      <c r="X44" s="40"/>
      <c r="Y44" s="40"/>
      <c r="Z44" s="52"/>
      <c r="AA44" s="117">
        <f>COUNTIFS('Raw Data'!$AN:$AN,"&lt;=" &amp;DATE(LEFT($AV$3, 4), MONTH("1 " &amp; AA$6 &amp; " " &amp; LEFT($AV$3, 4)) + 1, 0 ), 'Raw Data'!$AN:$AN,"&gt;" &amp;DATE(LEFT($AV$3, 4), MONTH("1 " &amp; AA$6 &amp; " " &amp; LEFT($AV$3, 4)), 0 ), 'Raw Data'!$O:$O,""&amp;'Raw Data'!$B$1,'Raw Data'!$D:$D,"&lt;&gt;*ithdr*",'Raw Data'!$D:$D,"&lt;&gt;*ancel*",'Raw Data'!$P:$P,"--", 'Raw Data'!$K:$K, "*" &amp; MID($A44, 2, 4) &amp;"*")
+
COUNTIFS( 'Raw Data'!$AN:$AN,"&lt;=" &amp;DATE(LEFT($AV$3, 4), MONTH("1 " &amp; AA$6 &amp; " " &amp; LEFT($AV$3, 4)) + 1, 0 ), 'Raw Data'!$AN:$AN,"&gt;" &amp;DATE(LEFT($AV$3, 4), MONTH("1 " &amp; AA$6 &amp; " " &amp; LEFT($AV$3, 4)), 0 ), 'Raw Data'!$P:$P,""&amp;'Raw Data'!$B$1,'Raw Data'!$D:$D,"&lt;&gt;*ithdr*",'Raw Data'!$D:$D,"&lt;&gt;*ancel*", 'Raw Data'!$K:$K,  "*" &amp; MID($A44, 2, 4) &amp;"*")</f>
        <v>0</v>
      </c>
      <c r="AB44" s="40"/>
      <c r="AC44" s="40"/>
      <c r="AD44" s="52"/>
      <c r="AE44" s="117">
        <f>COUNTIFS('Raw Data'!$AN:$AN,"&lt;=" &amp;DATE(LEFT($AV$3, 4), MONTH("1 " &amp; AE$6 &amp; " " &amp; LEFT($AV$3, 4)) + 1, 0 ), 'Raw Data'!$AN:$AN,"&gt;" &amp;DATE(LEFT($AV$3, 4), MONTH("1 " &amp; AE$6 &amp; " " &amp; LEFT($AV$3, 4)), 0 ), 'Raw Data'!$O:$O,""&amp;'Raw Data'!$B$1,'Raw Data'!$D:$D,"&lt;&gt;*ithdr*",'Raw Data'!$D:$D,"&lt;&gt;*ancel*",'Raw Data'!$P:$P,"--", 'Raw Data'!$K:$K, "*" &amp; MID($A44, 2, 4) &amp;"*")
+
COUNTIFS( 'Raw Data'!$AN:$AN,"&lt;=" &amp;DATE(LEFT($AV$3, 4), MONTH("1 " &amp; AE$6 &amp; " " &amp; LEFT($AV$3, 4)) + 1, 0 ), 'Raw Data'!$AN:$AN,"&gt;" &amp;DATE(LEFT($AV$3, 4), MONTH("1 " &amp; AE$6 &amp; " " &amp; LEFT($AV$3, 4)), 0 ), 'Raw Data'!$P:$P,""&amp;'Raw Data'!$B$1,'Raw Data'!$D:$D,"&lt;&gt;*ithdr*",'Raw Data'!$D:$D,"&lt;&gt;*ancel*", 'Raw Data'!$K:$K,  "*" &amp; MID($A44, 2, 4) &amp;"*")</f>
        <v>0</v>
      </c>
      <c r="AF44" s="40"/>
      <c r="AG44" s="40"/>
      <c r="AH44" s="52"/>
      <c r="AI44" s="117">
        <f>COUNTIFS('Raw Data'!$AN:$AN,"&lt;=" &amp;DATE(LEFT($AV$3, 4), MONTH("1 " &amp; AI$6 &amp; " " &amp; LEFT($AV$3, 4)) + 1, 0 ), 'Raw Data'!$AN:$AN,"&gt;" &amp;DATE(LEFT($AV$3, 4), MONTH("1 " &amp; AI$6 &amp; " " &amp; LEFT($AV$3, 4)), 0 ), 'Raw Data'!$O:$O,""&amp;'Raw Data'!$B$1,'Raw Data'!$D:$D,"&lt;&gt;*ithdr*",'Raw Data'!$D:$D,"&lt;&gt;*ancel*",'Raw Data'!$P:$P,"--", 'Raw Data'!$K:$K, "*" &amp; MID($A44, 2, 4) &amp;"*")
+
COUNTIFS( 'Raw Data'!$AN:$AN,"&lt;=" &amp;DATE(LEFT($AV$3, 4), MONTH("1 " &amp; AI$6 &amp; " " &amp; LEFT($AV$3, 4)) + 1, 0 ), 'Raw Data'!$AN:$AN,"&gt;" &amp;DATE(LEFT($AV$3, 4), MONTH("1 " &amp; AI$6 &amp; " " &amp; LEFT($AV$3, 4)), 0 ), 'Raw Data'!$P:$P,""&amp;'Raw Data'!$B$1,'Raw Data'!$D:$D,"&lt;&gt;*ithdr*",'Raw Data'!$D:$D,"&lt;&gt;*ancel*", 'Raw Data'!$K:$K,  "*" &amp; MID($A44, 2, 4) &amp;"*")</f>
        <v>0</v>
      </c>
      <c r="AJ44" s="40"/>
      <c r="AK44" s="40"/>
      <c r="AL44" s="52"/>
      <c r="AM44" s="117">
        <f>COUNTIFS('Raw Data'!$AN:$AN,"&lt;=" &amp;DATE(LEFT($AV$3, 4), MONTH("1 " &amp; AM$6 &amp; " " &amp; LEFT($AV$3, 4)) + 1, 0 ), 'Raw Data'!$AN:$AN,"&gt;" &amp;DATE(LEFT($AV$3, 4), MONTH("1 " &amp; AM$6 &amp; " " &amp; LEFT($AV$3, 4)), 0 ), 'Raw Data'!$O:$O,""&amp;'Raw Data'!$B$1,'Raw Data'!$D:$D,"&lt;&gt;*ithdr*",'Raw Data'!$D:$D,"&lt;&gt;*ancel*",'Raw Data'!$P:$P,"--", 'Raw Data'!$K:$K, "*" &amp; MID($A44, 2, 4) &amp;"*")
+
COUNTIFS( 'Raw Data'!$AN:$AN,"&lt;=" &amp;DATE(LEFT($AV$3, 4), MONTH("1 " &amp; AM$6 &amp; " " &amp; LEFT($AV$3, 4)) + 1, 0 ), 'Raw Data'!$AN:$AN,"&gt;" &amp;DATE(LEFT($AV$3, 4), MONTH("1 " &amp; AM$6 &amp; " " &amp; LEFT($AV$3, 4)), 0 ), 'Raw Data'!$P:$P,""&amp;'Raw Data'!$B$1,'Raw Data'!$D:$D,"&lt;&gt;*ithdr*",'Raw Data'!$D:$D,"&lt;&gt;*ancel*", 'Raw Data'!$K:$K,  "*" &amp; MID($A44, 2, 4) &amp;"*")</f>
        <v>0</v>
      </c>
      <c r="AN44" s="40"/>
      <c r="AO44" s="40"/>
      <c r="AP44" s="52"/>
      <c r="AQ44" s="117">
        <f>COUNTIFS('Raw Data'!$AN:$AN,"&lt;=" &amp;DATE(LEFT($AV$3, 4), MONTH("1 " &amp; AQ$6 &amp; " " &amp; LEFT($AV$3, 4)) + 1, 0 ), 'Raw Data'!$AN:$AN,"&gt;" &amp;DATE(LEFT($AV$3, 4), MONTH("1 " &amp; AQ$6 &amp; " " &amp; LEFT($AV$3, 4)), 0 ), 'Raw Data'!$O:$O,""&amp;'Raw Data'!$B$1,'Raw Data'!$D:$D,"&lt;&gt;*ithdr*",'Raw Data'!$D:$D,"&lt;&gt;*ancel*",'Raw Data'!$P:$P,"--", 'Raw Data'!$K:$K, "*" &amp; MID($A44, 2, 4) &amp;"*")
+
COUNTIFS( 'Raw Data'!$AN:$AN,"&lt;=" &amp;DATE(LEFT($AV$3, 4), MONTH("1 " &amp; AQ$6 &amp; " " &amp; LEFT($AV$3, 4)) + 1, 0 ), 'Raw Data'!$AN:$AN,"&gt;" &amp;DATE(LEFT($AV$3, 4), MONTH("1 " &amp; AQ$6 &amp; " " &amp; LEFT($AV$3, 4)), 0 ), 'Raw Data'!$P:$P,""&amp;'Raw Data'!$B$1,'Raw Data'!$D:$D,"&lt;&gt;*ithdr*",'Raw Data'!$D:$D,"&lt;&gt;*ancel*", 'Raw Data'!$K:$K,  "*" &amp; MID($A44, 2, 4) &amp;"*")</f>
        <v>0</v>
      </c>
      <c r="AR44" s="40"/>
      <c r="AS44" s="40"/>
      <c r="AT44" s="52"/>
      <c r="AU44" s="117">
        <f>COUNTIFS('Raw Data'!$AN:$AN,"&lt;=" &amp;DATE(MID($AV$3, 15, 4), MONTH("1 " &amp; AU$6 &amp; " " &amp; MID($AV$3, 15, 4)) + 1, 0 ), 'Raw Data'!$AN:$AN,"&gt;" &amp;DATE(MID($AV$3, 15, 4), MONTH("1 " &amp; AU$6 &amp; " " &amp; MID($AV$3, 15, 4)), 0 ), 'Raw Data'!$O:$O,""&amp;'Raw Data'!$B$1,'Raw Data'!$D:$D,"&lt;&gt;*ithdr*",'Raw Data'!$D:$D,"&lt;&gt;*ancel*",'Raw Data'!$P:$P,"--", 'Raw Data'!$K:$K, "*" &amp; MID($A44, 2, 4) &amp;"*")
+
COUNTIFS( 'Raw Data'!$AN:$AN,"&lt;=" &amp;DATE(MID($AV$3, 15, 4), MONTH("1 " &amp; AU$6 &amp; " " &amp; MID($AV$3, 15, 4)) + 1, 0 ), 'Raw Data'!$AN:$AN,"&gt;" &amp;DATE(MID($AV$3, 15, 4), MONTH("1 " &amp; AU$6 &amp; " " &amp; MID($AV$3, 15, 4)), 0 ), 'Raw Data'!$P:$P,""&amp;'Raw Data'!$B$1,'Raw Data'!$D:$D,"&lt;&gt;*ithdr*",'Raw Data'!$D:$D,"&lt;&gt;*ancel*", 'Raw Data'!$K:$K,  "*" &amp; MID($A44, 2, 4) &amp;"*")</f>
        <v>0</v>
      </c>
      <c r="AV44" s="40"/>
      <c r="AW44" s="40"/>
      <c r="AX44" s="52"/>
      <c r="AY44" s="117">
        <f>COUNTIFS('Raw Data'!$AN:$AN,"&lt;=" &amp;DATE(MID($AV$3, 15, 4), MONTH("1 " &amp; AY$6 &amp; " " &amp; MID($AV$3, 15, 4)) + 1, 0 ), 'Raw Data'!$AN:$AN,"&gt;" &amp;DATE(MID($AV$3, 15, 4), MONTH("1 " &amp; AY$6 &amp; " " &amp; MID($AV$3, 15, 4)), 0 ), 'Raw Data'!$O:$O,""&amp;'Raw Data'!$B$1,'Raw Data'!$D:$D,"&lt;&gt;*ithdr*",'Raw Data'!$D:$D,"&lt;&gt;*ancel*",'Raw Data'!$P:$P,"--", 'Raw Data'!$K:$K, "*" &amp; MID($A44, 2, 4) &amp;"*")
+
COUNTIFS( 'Raw Data'!$AN:$AN,"&lt;=" &amp;DATE(MID($AV$3, 15, 4), MONTH("1 " &amp; AY$6 &amp; " " &amp; MID($AV$3, 15, 4)) + 1, 0 ), 'Raw Data'!$AN:$AN,"&gt;" &amp;DATE(MID($AV$3, 15, 4), MONTH("1 " &amp; AY$6 &amp; " " &amp; MID($AV$3, 15, 4)), 0 ), 'Raw Data'!$P:$P,""&amp;'Raw Data'!$B$1,'Raw Data'!$D:$D,"&lt;&gt;*ithdr*",'Raw Data'!$D:$D,"&lt;&gt;*ancel*", 'Raw Data'!$K:$K,  "*" &amp; MID($A44, 2, 4) &amp;"*")</f>
        <v>0</v>
      </c>
      <c r="AZ44" s="40"/>
      <c r="BA44" s="40"/>
      <c r="BB44" s="52"/>
      <c r="BC44" s="117">
        <f>COUNTIFS('Raw Data'!$AN:$AN,"&lt;=" &amp;DATE(MID($AV$3, 15, 4), MONTH("1 " &amp; BC$6 &amp; " " &amp; MID($AV$3, 15, 4)) + 1, 0 ), 'Raw Data'!$AN:$AN,"&gt;" &amp;DATE(MID($AV$3, 15, 4), MONTH("1 " &amp; BC$6 &amp; " " &amp; MID($AV$3, 15, 4)), 0 ), 'Raw Data'!$O:$O,""&amp;'Raw Data'!$B$1,'Raw Data'!$D:$D,"&lt;&gt;*ithdr*",'Raw Data'!$D:$D,"&lt;&gt;*ancel*",'Raw Data'!$P:$P,"--", 'Raw Data'!$K:$K, "*" &amp; MID($A44, 2, 4) &amp;"*")
+
COUNTIFS( 'Raw Data'!$AN:$AN,"&lt;=" &amp;DATE(MID($AV$3, 15, 4), MONTH("1 " &amp; BC$6 &amp; " " &amp; MID($AV$3, 15, 4)) + 1, 0 ), 'Raw Data'!$AN:$AN,"&gt;" &amp;DATE(MID($AV$3, 15, 4), MONTH("1 " &amp; BC$6 &amp; " " &amp; MID($AV$3, 15, 4)), 0 ), 'Raw Data'!$P:$P,""&amp;'Raw Data'!$B$1,'Raw Data'!$D:$D,"&lt;&gt;*ithdr*",'Raw Data'!$D:$D,"&lt;&gt;*ancel*", 'Raw Data'!$K:$K,  "*" &amp; MID($A44, 2, 4) &amp;"*")</f>
        <v>0</v>
      </c>
      <c r="BD44" s="40"/>
      <c r="BE44" s="40"/>
      <c r="BF44" s="52"/>
    </row>
    <row r="45" ht="12.75" customHeight="1">
      <c r="A45" s="119" t="s">
        <v>267</v>
      </c>
      <c r="B45" s="40"/>
      <c r="C45" s="40"/>
      <c r="D45" s="40"/>
      <c r="E45" s="40"/>
      <c r="F45" s="40"/>
      <c r="G45" s="40"/>
      <c r="H45" s="40"/>
      <c r="I45" s="40"/>
      <c r="J45" s="49"/>
      <c r="K45" s="117">
        <f>COUNTIFS('Raw Data'!$AN:$AN,"&lt;=" &amp;DATE(LEFT($AV$3, 4), MONTH("1 " &amp; K$6 &amp; " " &amp; LEFT($AV$3, 4)) + 1, 0 ), 'Raw Data'!$AN:$AN,"&gt;" &amp;DATE(LEFT($AV$3, 4), MONTH("1 " &amp; K$6 &amp; " " &amp; LEFT($AV$3, 4)), 0 ), 'Raw Data'!$O:$O,""&amp;'Raw Data'!$B$1,'Raw Data'!$D:$D,"&lt;&gt;*ithdr*",'Raw Data'!$D:$D,"&lt;&gt;*ancel*",'Raw Data'!$P:$P,"--", 'Raw Data'!$K:$K, "*" &amp; MID($A45, 2, 4) &amp;"*")
+
COUNTIFS( 'Raw Data'!$AN:$AN,"&lt;=" &amp;DATE(LEFT($AV$3, 4), MONTH("1 " &amp; K$6 &amp; " " &amp; LEFT($AV$3, 4)) + 1, 0 ), 'Raw Data'!$AN:$AN,"&gt;" &amp;DATE(LEFT($AV$3, 4), MONTH("1 " &amp; K$6 &amp; " " &amp; LEFT($AV$3, 4)), 0 ), 'Raw Data'!$P:$P,""&amp;'Raw Data'!$B$1,'Raw Data'!$D:$D,"&lt;&gt;*ithdr*",'Raw Data'!$D:$D,"&lt;&gt;*ancel*", 'Raw Data'!$K:$K,  "*" &amp; MID($A45, 2, 4) &amp;"*")</f>
        <v>0</v>
      </c>
      <c r="L45" s="40"/>
      <c r="M45" s="40"/>
      <c r="N45" s="52"/>
      <c r="O45" s="117">
        <f>COUNTIFS('Raw Data'!$AN:$AN,"&lt;=" &amp;DATE(LEFT($AV$3, 4), MONTH("1 " &amp; O$6 &amp; " " &amp; LEFT($AV$3, 4)) + 1, 0 ), 'Raw Data'!$AN:$AN,"&gt;" &amp;DATE(LEFT($AV$3, 4), MONTH("1 " &amp; O$6 &amp; " " &amp; LEFT($AV$3, 4)), 0 ), 'Raw Data'!$O:$O,""&amp;'Raw Data'!$B$1,'Raw Data'!$D:$D,"&lt;&gt;*ithdr*",'Raw Data'!$D:$D,"&lt;&gt;*ancel*",'Raw Data'!$P:$P,"--", 'Raw Data'!$K:$K, "*" &amp; MID($A45, 2, 4) &amp;"*")
+
COUNTIFS( 'Raw Data'!$AN:$AN,"&lt;=" &amp;DATE(LEFT($AV$3, 4), MONTH("1 " &amp; O$6 &amp; " " &amp; LEFT($AV$3, 4)) + 1, 0 ), 'Raw Data'!$AN:$AN,"&gt;" &amp;DATE(LEFT($AV$3, 4), MONTH("1 " &amp; O$6 &amp; " " &amp; LEFT($AV$3, 4)), 0 ), 'Raw Data'!$P:$P,""&amp;'Raw Data'!$B$1,'Raw Data'!$D:$D,"&lt;&gt;*ithdr*",'Raw Data'!$D:$D,"&lt;&gt;*ancel*", 'Raw Data'!$K:$K,  "*" &amp; MID($A45, 2, 4) &amp;"*")</f>
        <v>0</v>
      </c>
      <c r="P45" s="40"/>
      <c r="Q45" s="40"/>
      <c r="R45" s="52"/>
      <c r="S45" s="117">
        <f>COUNTIFS('Raw Data'!$AN:$AN,"&lt;=" &amp;DATE(LEFT($AV$3, 4), MONTH("1 " &amp; S$6 &amp; " " &amp; LEFT($AV$3, 4)) + 1, 0 ), 'Raw Data'!$AN:$AN,"&gt;" &amp;DATE(LEFT($AV$3, 4), MONTH("1 " &amp; S$6 &amp; " " &amp; LEFT($AV$3, 4)), 0 ), 'Raw Data'!$O:$O,""&amp;'Raw Data'!$B$1,'Raw Data'!$D:$D,"&lt;&gt;*ithdr*",'Raw Data'!$D:$D,"&lt;&gt;*ancel*",'Raw Data'!$P:$P,"--", 'Raw Data'!$K:$K, "*" &amp; MID($A45, 2, 4) &amp;"*")
+
COUNTIFS( 'Raw Data'!$AN:$AN,"&lt;=" &amp;DATE(LEFT($AV$3, 4), MONTH("1 " &amp; S$6 &amp; " " &amp; LEFT($AV$3, 4)) + 1, 0 ), 'Raw Data'!$AN:$AN,"&gt;" &amp;DATE(LEFT($AV$3, 4), MONTH("1 " &amp; S$6 &amp; " " &amp; LEFT($AV$3, 4)), 0 ), 'Raw Data'!$P:$P,""&amp;'Raw Data'!$B$1,'Raw Data'!$D:$D,"&lt;&gt;*ithdr*",'Raw Data'!$D:$D,"&lt;&gt;*ancel*", 'Raw Data'!$K:$K,  "*" &amp; MID($A45, 2, 4) &amp;"*")</f>
        <v>0</v>
      </c>
      <c r="T45" s="40"/>
      <c r="U45" s="40"/>
      <c r="V45" s="52"/>
      <c r="W45" s="117">
        <f>COUNTIFS('Raw Data'!$AN:$AN,"&lt;=" &amp;DATE(LEFT($AV$3, 4), MONTH("1 " &amp; W$6 &amp; " " &amp; LEFT($AV$3, 4)) + 1, 0 ), 'Raw Data'!$AN:$AN,"&gt;" &amp;DATE(LEFT($AV$3, 4), MONTH("1 " &amp; W$6 &amp; " " &amp; LEFT($AV$3, 4)), 0 ), 'Raw Data'!$O:$O,""&amp;'Raw Data'!$B$1,'Raw Data'!$D:$D,"&lt;&gt;*ithdr*",'Raw Data'!$D:$D,"&lt;&gt;*ancel*",'Raw Data'!$P:$P,"--", 'Raw Data'!$K:$K, "*" &amp; MID($A45, 2, 4) &amp;"*")
+
COUNTIFS( 'Raw Data'!$AN:$AN,"&lt;=" &amp;DATE(LEFT($AV$3, 4), MONTH("1 " &amp; W$6 &amp; " " &amp; LEFT($AV$3, 4)) + 1, 0 ), 'Raw Data'!$AN:$AN,"&gt;" &amp;DATE(LEFT($AV$3, 4), MONTH("1 " &amp; W$6 &amp; " " &amp; LEFT($AV$3, 4)), 0 ), 'Raw Data'!$P:$P,""&amp;'Raw Data'!$B$1,'Raw Data'!$D:$D,"&lt;&gt;*ithdr*",'Raw Data'!$D:$D,"&lt;&gt;*ancel*", 'Raw Data'!$K:$K,  "*" &amp; MID($A45, 2, 4) &amp;"*")</f>
        <v>0</v>
      </c>
      <c r="X45" s="40"/>
      <c r="Y45" s="40"/>
      <c r="Z45" s="52"/>
      <c r="AA45" s="117">
        <f>COUNTIFS('Raw Data'!$AN:$AN,"&lt;=" &amp;DATE(LEFT($AV$3, 4), MONTH("1 " &amp; AA$6 &amp; " " &amp; LEFT($AV$3, 4)) + 1, 0 ), 'Raw Data'!$AN:$AN,"&gt;" &amp;DATE(LEFT($AV$3, 4), MONTH("1 " &amp; AA$6 &amp; " " &amp; LEFT($AV$3, 4)), 0 ), 'Raw Data'!$O:$O,""&amp;'Raw Data'!$B$1,'Raw Data'!$D:$D,"&lt;&gt;*ithdr*",'Raw Data'!$D:$D,"&lt;&gt;*ancel*",'Raw Data'!$P:$P,"--", 'Raw Data'!$K:$K, "*" &amp; MID($A45, 2, 4) &amp;"*")
+
COUNTIFS( 'Raw Data'!$AN:$AN,"&lt;=" &amp;DATE(LEFT($AV$3, 4), MONTH("1 " &amp; AA$6 &amp; " " &amp; LEFT($AV$3, 4)) + 1, 0 ), 'Raw Data'!$AN:$AN,"&gt;" &amp;DATE(LEFT($AV$3, 4), MONTH("1 " &amp; AA$6 &amp; " " &amp; LEFT($AV$3, 4)), 0 ), 'Raw Data'!$P:$P,""&amp;'Raw Data'!$B$1,'Raw Data'!$D:$D,"&lt;&gt;*ithdr*",'Raw Data'!$D:$D,"&lt;&gt;*ancel*", 'Raw Data'!$K:$K,  "*" &amp; MID($A45, 2, 4) &amp;"*")</f>
        <v>0</v>
      </c>
      <c r="AB45" s="40"/>
      <c r="AC45" s="40"/>
      <c r="AD45" s="52"/>
      <c r="AE45" s="117">
        <f>COUNTIFS('Raw Data'!$AN:$AN,"&lt;=" &amp;DATE(LEFT($AV$3, 4), MONTH("1 " &amp; AE$6 &amp; " " &amp; LEFT($AV$3, 4)) + 1, 0 ), 'Raw Data'!$AN:$AN,"&gt;" &amp;DATE(LEFT($AV$3, 4), MONTH("1 " &amp; AE$6 &amp; " " &amp; LEFT($AV$3, 4)), 0 ), 'Raw Data'!$O:$O,""&amp;'Raw Data'!$B$1,'Raw Data'!$D:$D,"&lt;&gt;*ithdr*",'Raw Data'!$D:$D,"&lt;&gt;*ancel*",'Raw Data'!$P:$P,"--", 'Raw Data'!$K:$K, "*" &amp; MID($A45, 2, 4) &amp;"*")
+
COUNTIFS( 'Raw Data'!$AN:$AN,"&lt;=" &amp;DATE(LEFT($AV$3, 4), MONTH("1 " &amp; AE$6 &amp; " " &amp; LEFT($AV$3, 4)) + 1, 0 ), 'Raw Data'!$AN:$AN,"&gt;" &amp;DATE(LEFT($AV$3, 4), MONTH("1 " &amp; AE$6 &amp; " " &amp; LEFT($AV$3, 4)), 0 ), 'Raw Data'!$P:$P,""&amp;'Raw Data'!$B$1,'Raw Data'!$D:$D,"&lt;&gt;*ithdr*",'Raw Data'!$D:$D,"&lt;&gt;*ancel*", 'Raw Data'!$K:$K,  "*" &amp; MID($A45, 2, 4) &amp;"*")</f>
        <v>0</v>
      </c>
      <c r="AF45" s="40"/>
      <c r="AG45" s="40"/>
      <c r="AH45" s="52"/>
      <c r="AI45" s="117">
        <f>COUNTIFS('Raw Data'!$AN:$AN,"&lt;=" &amp;DATE(LEFT($AV$3, 4), MONTH("1 " &amp; AI$6 &amp; " " &amp; LEFT($AV$3, 4)) + 1, 0 ), 'Raw Data'!$AN:$AN,"&gt;" &amp;DATE(LEFT($AV$3, 4), MONTH("1 " &amp; AI$6 &amp; " " &amp; LEFT($AV$3, 4)), 0 ), 'Raw Data'!$O:$O,""&amp;'Raw Data'!$B$1,'Raw Data'!$D:$D,"&lt;&gt;*ithdr*",'Raw Data'!$D:$D,"&lt;&gt;*ancel*",'Raw Data'!$P:$P,"--", 'Raw Data'!$K:$K, "*" &amp; MID($A45, 2, 4) &amp;"*")
+
COUNTIFS( 'Raw Data'!$AN:$AN,"&lt;=" &amp;DATE(LEFT($AV$3, 4), MONTH("1 " &amp; AI$6 &amp; " " &amp; LEFT($AV$3, 4)) + 1, 0 ), 'Raw Data'!$AN:$AN,"&gt;" &amp;DATE(LEFT($AV$3, 4), MONTH("1 " &amp; AI$6 &amp; " " &amp; LEFT($AV$3, 4)), 0 ), 'Raw Data'!$P:$P,""&amp;'Raw Data'!$B$1,'Raw Data'!$D:$D,"&lt;&gt;*ithdr*",'Raw Data'!$D:$D,"&lt;&gt;*ancel*", 'Raw Data'!$K:$K,  "*" &amp; MID($A45, 2, 4) &amp;"*")</f>
        <v>0</v>
      </c>
      <c r="AJ45" s="40"/>
      <c r="AK45" s="40"/>
      <c r="AL45" s="52"/>
      <c r="AM45" s="117">
        <f>COUNTIFS('Raw Data'!$AN:$AN,"&lt;=" &amp;DATE(LEFT($AV$3, 4), MONTH("1 " &amp; AM$6 &amp; " " &amp; LEFT($AV$3, 4)) + 1, 0 ), 'Raw Data'!$AN:$AN,"&gt;" &amp;DATE(LEFT($AV$3, 4), MONTH("1 " &amp; AM$6 &amp; " " &amp; LEFT($AV$3, 4)), 0 ), 'Raw Data'!$O:$O,""&amp;'Raw Data'!$B$1,'Raw Data'!$D:$D,"&lt;&gt;*ithdr*",'Raw Data'!$D:$D,"&lt;&gt;*ancel*",'Raw Data'!$P:$P,"--", 'Raw Data'!$K:$K, "*" &amp; MID($A45, 2, 4) &amp;"*")
+
COUNTIFS( 'Raw Data'!$AN:$AN,"&lt;=" &amp;DATE(LEFT($AV$3, 4), MONTH("1 " &amp; AM$6 &amp; " " &amp; LEFT($AV$3, 4)) + 1, 0 ), 'Raw Data'!$AN:$AN,"&gt;" &amp;DATE(LEFT($AV$3, 4), MONTH("1 " &amp; AM$6 &amp; " " &amp; LEFT($AV$3, 4)), 0 ), 'Raw Data'!$P:$P,""&amp;'Raw Data'!$B$1,'Raw Data'!$D:$D,"&lt;&gt;*ithdr*",'Raw Data'!$D:$D,"&lt;&gt;*ancel*", 'Raw Data'!$K:$K,  "*" &amp; MID($A45, 2, 4) &amp;"*")</f>
        <v>0</v>
      </c>
      <c r="AN45" s="40"/>
      <c r="AO45" s="40"/>
      <c r="AP45" s="52"/>
      <c r="AQ45" s="117">
        <f>COUNTIFS('Raw Data'!$AN:$AN,"&lt;=" &amp;DATE(LEFT($AV$3, 4), MONTH("1 " &amp; AQ$6 &amp; " " &amp; LEFT($AV$3, 4)) + 1, 0 ), 'Raw Data'!$AN:$AN,"&gt;" &amp;DATE(LEFT($AV$3, 4), MONTH("1 " &amp; AQ$6 &amp; " " &amp; LEFT($AV$3, 4)), 0 ), 'Raw Data'!$O:$O,""&amp;'Raw Data'!$B$1,'Raw Data'!$D:$D,"&lt;&gt;*ithdr*",'Raw Data'!$D:$D,"&lt;&gt;*ancel*",'Raw Data'!$P:$P,"--", 'Raw Data'!$K:$K, "*" &amp; MID($A45, 2, 4) &amp;"*")
+
COUNTIFS( 'Raw Data'!$AN:$AN,"&lt;=" &amp;DATE(LEFT($AV$3, 4), MONTH("1 " &amp; AQ$6 &amp; " " &amp; LEFT($AV$3, 4)) + 1, 0 ), 'Raw Data'!$AN:$AN,"&gt;" &amp;DATE(LEFT($AV$3, 4), MONTH("1 " &amp; AQ$6 &amp; " " &amp; LEFT($AV$3, 4)), 0 ), 'Raw Data'!$P:$P,""&amp;'Raw Data'!$B$1,'Raw Data'!$D:$D,"&lt;&gt;*ithdr*",'Raw Data'!$D:$D,"&lt;&gt;*ancel*", 'Raw Data'!$K:$K,  "*" &amp; MID($A45, 2, 4) &amp;"*")</f>
        <v>0</v>
      </c>
      <c r="AR45" s="40"/>
      <c r="AS45" s="40"/>
      <c r="AT45" s="52"/>
      <c r="AU45" s="117">
        <f>COUNTIFS('Raw Data'!$AN:$AN,"&lt;=" &amp;DATE(MID($AV$3, 15, 4), MONTH("1 " &amp; AU$6 &amp; " " &amp; MID($AV$3, 15, 4)) + 1, 0 ), 'Raw Data'!$AN:$AN,"&gt;" &amp;DATE(MID($AV$3, 15, 4), MONTH("1 " &amp; AU$6 &amp; " " &amp; MID($AV$3, 15, 4)), 0 ), 'Raw Data'!$O:$O,""&amp;'Raw Data'!$B$1,'Raw Data'!$D:$D,"&lt;&gt;*ithdr*",'Raw Data'!$D:$D,"&lt;&gt;*ancel*",'Raw Data'!$P:$P,"--", 'Raw Data'!$K:$K, "*" &amp; MID($A45, 2, 4) &amp;"*")
+
COUNTIFS( 'Raw Data'!$AN:$AN,"&lt;=" &amp;DATE(MID($AV$3, 15, 4), MONTH("1 " &amp; AU$6 &amp; " " &amp; MID($AV$3, 15, 4)) + 1, 0 ), 'Raw Data'!$AN:$AN,"&gt;" &amp;DATE(MID($AV$3, 15, 4), MONTH("1 " &amp; AU$6 &amp; " " &amp; MID($AV$3, 15, 4)), 0 ), 'Raw Data'!$P:$P,""&amp;'Raw Data'!$B$1,'Raw Data'!$D:$D,"&lt;&gt;*ithdr*",'Raw Data'!$D:$D,"&lt;&gt;*ancel*", 'Raw Data'!$K:$K,  "*" &amp; MID($A45, 2, 4) &amp;"*")</f>
        <v>0</v>
      </c>
      <c r="AV45" s="40"/>
      <c r="AW45" s="40"/>
      <c r="AX45" s="52"/>
      <c r="AY45" s="117">
        <f>COUNTIFS('Raw Data'!$AN:$AN,"&lt;=" &amp;DATE(MID($AV$3, 15, 4), MONTH("1 " &amp; AY$6 &amp; " " &amp; MID($AV$3, 15, 4)) + 1, 0 ), 'Raw Data'!$AN:$AN,"&gt;" &amp;DATE(MID($AV$3, 15, 4), MONTH("1 " &amp; AY$6 &amp; " " &amp; MID($AV$3, 15, 4)), 0 ), 'Raw Data'!$O:$O,""&amp;'Raw Data'!$B$1,'Raw Data'!$D:$D,"&lt;&gt;*ithdr*",'Raw Data'!$D:$D,"&lt;&gt;*ancel*",'Raw Data'!$P:$P,"--", 'Raw Data'!$K:$K, "*" &amp; MID($A45, 2, 4) &amp;"*")
+
COUNTIFS( 'Raw Data'!$AN:$AN,"&lt;=" &amp;DATE(MID($AV$3, 15, 4), MONTH("1 " &amp; AY$6 &amp; " " &amp; MID($AV$3, 15, 4)) + 1, 0 ), 'Raw Data'!$AN:$AN,"&gt;" &amp;DATE(MID($AV$3, 15, 4), MONTH("1 " &amp; AY$6 &amp; " " &amp; MID($AV$3, 15, 4)), 0 ), 'Raw Data'!$P:$P,""&amp;'Raw Data'!$B$1,'Raw Data'!$D:$D,"&lt;&gt;*ithdr*",'Raw Data'!$D:$D,"&lt;&gt;*ancel*", 'Raw Data'!$K:$K,  "*" &amp; MID($A45, 2, 4) &amp;"*")</f>
        <v>0</v>
      </c>
      <c r="AZ45" s="40"/>
      <c r="BA45" s="40"/>
      <c r="BB45" s="52"/>
      <c r="BC45" s="117">
        <f>COUNTIFS('Raw Data'!$AN:$AN,"&lt;=" &amp;DATE(MID($AV$3, 15, 4), MONTH("1 " &amp; BC$6 &amp; " " &amp; MID($AV$3, 15, 4)) + 1, 0 ), 'Raw Data'!$AN:$AN,"&gt;" &amp;DATE(MID($AV$3, 15, 4), MONTH("1 " &amp; BC$6 &amp; " " &amp; MID($AV$3, 15, 4)), 0 ), 'Raw Data'!$O:$O,""&amp;'Raw Data'!$B$1,'Raw Data'!$D:$D,"&lt;&gt;*ithdr*",'Raw Data'!$D:$D,"&lt;&gt;*ancel*",'Raw Data'!$P:$P,"--", 'Raw Data'!$K:$K, "*" &amp; MID($A45, 2, 4) &amp;"*")
+
COUNTIFS( 'Raw Data'!$AN:$AN,"&lt;=" &amp;DATE(MID($AV$3, 15, 4), MONTH("1 " &amp; BC$6 &amp; " " &amp; MID($AV$3, 15, 4)) + 1, 0 ), 'Raw Data'!$AN:$AN,"&gt;" &amp;DATE(MID($AV$3, 15, 4), MONTH("1 " &amp; BC$6 &amp; " " &amp; MID($AV$3, 15, 4)), 0 ), 'Raw Data'!$P:$P,""&amp;'Raw Data'!$B$1,'Raw Data'!$D:$D,"&lt;&gt;*ithdr*",'Raw Data'!$D:$D,"&lt;&gt;*ancel*", 'Raw Data'!$K:$K,  "*" &amp; MID($A45, 2, 4) &amp;"*")</f>
        <v>0</v>
      </c>
      <c r="BD45" s="40"/>
      <c r="BE45" s="40"/>
      <c r="BF45" s="52"/>
    </row>
    <row r="46" ht="12.75" customHeight="1">
      <c r="A46" s="119" t="s">
        <v>268</v>
      </c>
      <c r="B46" s="40"/>
      <c r="C46" s="40"/>
      <c r="D46" s="40"/>
      <c r="E46" s="40"/>
      <c r="F46" s="40"/>
      <c r="G46" s="40"/>
      <c r="H46" s="40"/>
      <c r="I46" s="40"/>
      <c r="J46" s="49"/>
      <c r="K46" s="117">
        <f>COUNTIFS('Raw Data'!$AN:$AN,"&lt;=" &amp;DATE(LEFT($AV$3, 4), MONTH("1 " &amp; K$6 &amp; " " &amp; LEFT($AV$3, 4)) + 1, 0 ), 'Raw Data'!$AN:$AN,"&gt;" &amp;DATE(LEFT($AV$3, 4), MONTH("1 " &amp; K$6 &amp; " " &amp; LEFT($AV$3, 4)), 0 ), 'Raw Data'!$O:$O,""&amp;'Raw Data'!$B$1,'Raw Data'!$D:$D,"&lt;&gt;*ithdr*",'Raw Data'!$D:$D,"&lt;&gt;*ancel*",'Raw Data'!$P:$P,"--", 'Raw Data'!$K:$K, "*" &amp; MID($A46, 2, 4) &amp;"*")
+
COUNTIFS( 'Raw Data'!$AN:$AN,"&lt;=" &amp;DATE(LEFT($AV$3, 4), MONTH("1 " &amp; K$6 &amp; " " &amp; LEFT($AV$3, 4)) + 1, 0 ), 'Raw Data'!$AN:$AN,"&gt;" &amp;DATE(LEFT($AV$3, 4), MONTH("1 " &amp; K$6 &amp; " " &amp; LEFT($AV$3, 4)), 0 ), 'Raw Data'!$P:$P,""&amp;'Raw Data'!$B$1,'Raw Data'!$D:$D,"&lt;&gt;*ithdr*",'Raw Data'!$D:$D,"&lt;&gt;*ancel*", 'Raw Data'!$K:$K,  "*" &amp; MID($A46, 2, 4) &amp;"*")</f>
        <v>0</v>
      </c>
      <c r="L46" s="40"/>
      <c r="M46" s="40"/>
      <c r="N46" s="52"/>
      <c r="O46" s="117">
        <f>COUNTIFS('Raw Data'!$AN:$AN,"&lt;=" &amp;DATE(LEFT($AV$3, 4), MONTH("1 " &amp; O$6 &amp; " " &amp; LEFT($AV$3, 4)) + 1, 0 ), 'Raw Data'!$AN:$AN,"&gt;" &amp;DATE(LEFT($AV$3, 4), MONTH("1 " &amp; O$6 &amp; " " &amp; LEFT($AV$3, 4)), 0 ), 'Raw Data'!$O:$O,""&amp;'Raw Data'!$B$1,'Raw Data'!$D:$D,"&lt;&gt;*ithdr*",'Raw Data'!$D:$D,"&lt;&gt;*ancel*",'Raw Data'!$P:$P,"--", 'Raw Data'!$K:$K, "*" &amp; MID($A46, 2, 4) &amp;"*")
+
COUNTIFS( 'Raw Data'!$AN:$AN,"&lt;=" &amp;DATE(LEFT($AV$3, 4), MONTH("1 " &amp; O$6 &amp; " " &amp; LEFT($AV$3, 4)) + 1, 0 ), 'Raw Data'!$AN:$AN,"&gt;" &amp;DATE(LEFT($AV$3, 4), MONTH("1 " &amp; O$6 &amp; " " &amp; LEFT($AV$3, 4)), 0 ), 'Raw Data'!$P:$P,""&amp;'Raw Data'!$B$1,'Raw Data'!$D:$D,"&lt;&gt;*ithdr*",'Raw Data'!$D:$D,"&lt;&gt;*ancel*", 'Raw Data'!$K:$K,  "*" &amp; MID($A46, 2, 4) &amp;"*")</f>
        <v>0</v>
      </c>
      <c r="P46" s="40"/>
      <c r="Q46" s="40"/>
      <c r="R46" s="52"/>
      <c r="S46" s="117">
        <f>COUNTIFS('Raw Data'!$AN:$AN,"&lt;=" &amp;DATE(LEFT($AV$3, 4), MONTH("1 " &amp; S$6 &amp; " " &amp; LEFT($AV$3, 4)) + 1, 0 ), 'Raw Data'!$AN:$AN,"&gt;" &amp;DATE(LEFT($AV$3, 4), MONTH("1 " &amp; S$6 &amp; " " &amp; LEFT($AV$3, 4)), 0 ), 'Raw Data'!$O:$O,""&amp;'Raw Data'!$B$1,'Raw Data'!$D:$D,"&lt;&gt;*ithdr*",'Raw Data'!$D:$D,"&lt;&gt;*ancel*",'Raw Data'!$P:$P,"--", 'Raw Data'!$K:$K, "*" &amp; MID($A46, 2, 4) &amp;"*")
+
COUNTIFS( 'Raw Data'!$AN:$AN,"&lt;=" &amp;DATE(LEFT($AV$3, 4), MONTH("1 " &amp; S$6 &amp; " " &amp; LEFT($AV$3, 4)) + 1, 0 ), 'Raw Data'!$AN:$AN,"&gt;" &amp;DATE(LEFT($AV$3, 4), MONTH("1 " &amp; S$6 &amp; " " &amp; LEFT($AV$3, 4)), 0 ), 'Raw Data'!$P:$P,""&amp;'Raw Data'!$B$1,'Raw Data'!$D:$D,"&lt;&gt;*ithdr*",'Raw Data'!$D:$D,"&lt;&gt;*ancel*", 'Raw Data'!$K:$K,  "*" &amp; MID($A46, 2, 4) &amp;"*")</f>
        <v>0</v>
      </c>
      <c r="T46" s="40"/>
      <c r="U46" s="40"/>
      <c r="V46" s="52"/>
      <c r="W46" s="117">
        <f>COUNTIFS('Raw Data'!$AN:$AN,"&lt;=" &amp;DATE(LEFT($AV$3, 4), MONTH("1 " &amp; W$6 &amp; " " &amp; LEFT($AV$3, 4)) + 1, 0 ), 'Raw Data'!$AN:$AN,"&gt;" &amp;DATE(LEFT($AV$3, 4), MONTH("1 " &amp; W$6 &amp; " " &amp; LEFT($AV$3, 4)), 0 ), 'Raw Data'!$O:$O,""&amp;'Raw Data'!$B$1,'Raw Data'!$D:$D,"&lt;&gt;*ithdr*",'Raw Data'!$D:$D,"&lt;&gt;*ancel*",'Raw Data'!$P:$P,"--", 'Raw Data'!$K:$K, "*" &amp; MID($A46, 2, 4) &amp;"*")
+
COUNTIFS( 'Raw Data'!$AN:$AN,"&lt;=" &amp;DATE(LEFT($AV$3, 4), MONTH("1 " &amp; W$6 &amp; " " &amp; LEFT($AV$3, 4)) + 1, 0 ), 'Raw Data'!$AN:$AN,"&gt;" &amp;DATE(LEFT($AV$3, 4), MONTH("1 " &amp; W$6 &amp; " " &amp; LEFT($AV$3, 4)), 0 ), 'Raw Data'!$P:$P,""&amp;'Raw Data'!$B$1,'Raw Data'!$D:$D,"&lt;&gt;*ithdr*",'Raw Data'!$D:$D,"&lt;&gt;*ancel*", 'Raw Data'!$K:$K,  "*" &amp; MID($A46, 2, 4) &amp;"*")</f>
        <v>0</v>
      </c>
      <c r="X46" s="40"/>
      <c r="Y46" s="40"/>
      <c r="Z46" s="52"/>
      <c r="AA46" s="117">
        <f>COUNTIFS('Raw Data'!$AN:$AN,"&lt;=" &amp;DATE(LEFT($AV$3, 4), MONTH("1 " &amp; AA$6 &amp; " " &amp; LEFT($AV$3, 4)) + 1, 0 ), 'Raw Data'!$AN:$AN,"&gt;" &amp;DATE(LEFT($AV$3, 4), MONTH("1 " &amp; AA$6 &amp; " " &amp; LEFT($AV$3, 4)), 0 ), 'Raw Data'!$O:$O,""&amp;'Raw Data'!$B$1,'Raw Data'!$D:$D,"&lt;&gt;*ithdr*",'Raw Data'!$D:$D,"&lt;&gt;*ancel*",'Raw Data'!$P:$P,"--", 'Raw Data'!$K:$K, "*" &amp; MID($A46, 2, 4) &amp;"*")
+
COUNTIFS( 'Raw Data'!$AN:$AN,"&lt;=" &amp;DATE(LEFT($AV$3, 4), MONTH("1 " &amp; AA$6 &amp; " " &amp; LEFT($AV$3, 4)) + 1, 0 ), 'Raw Data'!$AN:$AN,"&gt;" &amp;DATE(LEFT($AV$3, 4), MONTH("1 " &amp; AA$6 &amp; " " &amp; LEFT($AV$3, 4)), 0 ), 'Raw Data'!$P:$P,""&amp;'Raw Data'!$B$1,'Raw Data'!$D:$D,"&lt;&gt;*ithdr*",'Raw Data'!$D:$D,"&lt;&gt;*ancel*", 'Raw Data'!$K:$K,  "*" &amp; MID($A46, 2, 4) &amp;"*")</f>
        <v>0</v>
      </c>
      <c r="AB46" s="40"/>
      <c r="AC46" s="40"/>
      <c r="AD46" s="52"/>
      <c r="AE46" s="117">
        <f>COUNTIFS('Raw Data'!$AN:$AN,"&lt;=" &amp;DATE(LEFT($AV$3, 4), MONTH("1 " &amp; AE$6 &amp; " " &amp; LEFT($AV$3, 4)) + 1, 0 ), 'Raw Data'!$AN:$AN,"&gt;" &amp;DATE(LEFT($AV$3, 4), MONTH("1 " &amp; AE$6 &amp; " " &amp; LEFT($AV$3, 4)), 0 ), 'Raw Data'!$O:$O,""&amp;'Raw Data'!$B$1,'Raw Data'!$D:$D,"&lt;&gt;*ithdr*",'Raw Data'!$D:$D,"&lt;&gt;*ancel*",'Raw Data'!$P:$P,"--", 'Raw Data'!$K:$K, "*" &amp; MID($A46, 2, 4) &amp;"*")
+
COUNTIFS( 'Raw Data'!$AN:$AN,"&lt;=" &amp;DATE(LEFT($AV$3, 4), MONTH("1 " &amp; AE$6 &amp; " " &amp; LEFT($AV$3, 4)) + 1, 0 ), 'Raw Data'!$AN:$AN,"&gt;" &amp;DATE(LEFT($AV$3, 4), MONTH("1 " &amp; AE$6 &amp; " " &amp; LEFT($AV$3, 4)), 0 ), 'Raw Data'!$P:$P,""&amp;'Raw Data'!$B$1,'Raw Data'!$D:$D,"&lt;&gt;*ithdr*",'Raw Data'!$D:$D,"&lt;&gt;*ancel*", 'Raw Data'!$K:$K,  "*" &amp; MID($A46, 2, 4) &amp;"*")</f>
        <v>0</v>
      </c>
      <c r="AF46" s="40"/>
      <c r="AG46" s="40"/>
      <c r="AH46" s="52"/>
      <c r="AI46" s="117">
        <f>COUNTIFS('Raw Data'!$AN:$AN,"&lt;=" &amp;DATE(LEFT($AV$3, 4), MONTH("1 " &amp; AI$6 &amp; " " &amp; LEFT($AV$3, 4)) + 1, 0 ), 'Raw Data'!$AN:$AN,"&gt;" &amp;DATE(LEFT($AV$3, 4), MONTH("1 " &amp; AI$6 &amp; " " &amp; LEFT($AV$3, 4)), 0 ), 'Raw Data'!$O:$O,""&amp;'Raw Data'!$B$1,'Raw Data'!$D:$D,"&lt;&gt;*ithdr*",'Raw Data'!$D:$D,"&lt;&gt;*ancel*",'Raw Data'!$P:$P,"--", 'Raw Data'!$K:$K, "*" &amp; MID($A46, 2, 4) &amp;"*")
+
COUNTIFS( 'Raw Data'!$AN:$AN,"&lt;=" &amp;DATE(LEFT($AV$3, 4), MONTH("1 " &amp; AI$6 &amp; " " &amp; LEFT($AV$3, 4)) + 1, 0 ), 'Raw Data'!$AN:$AN,"&gt;" &amp;DATE(LEFT($AV$3, 4), MONTH("1 " &amp; AI$6 &amp; " " &amp; LEFT($AV$3, 4)), 0 ), 'Raw Data'!$P:$P,""&amp;'Raw Data'!$B$1,'Raw Data'!$D:$D,"&lt;&gt;*ithdr*",'Raw Data'!$D:$D,"&lt;&gt;*ancel*", 'Raw Data'!$K:$K,  "*" &amp; MID($A46, 2, 4) &amp;"*")</f>
        <v>0</v>
      </c>
      <c r="AJ46" s="40"/>
      <c r="AK46" s="40"/>
      <c r="AL46" s="52"/>
      <c r="AM46" s="117">
        <f>COUNTIFS('Raw Data'!$AN:$AN,"&lt;=" &amp;DATE(LEFT($AV$3, 4), MONTH("1 " &amp; AM$6 &amp; " " &amp; LEFT($AV$3, 4)) + 1, 0 ), 'Raw Data'!$AN:$AN,"&gt;" &amp;DATE(LEFT($AV$3, 4), MONTH("1 " &amp; AM$6 &amp; " " &amp; LEFT($AV$3, 4)), 0 ), 'Raw Data'!$O:$O,""&amp;'Raw Data'!$B$1,'Raw Data'!$D:$D,"&lt;&gt;*ithdr*",'Raw Data'!$D:$D,"&lt;&gt;*ancel*",'Raw Data'!$P:$P,"--", 'Raw Data'!$K:$K, "*" &amp; MID($A46, 2, 4) &amp;"*")
+
COUNTIFS( 'Raw Data'!$AN:$AN,"&lt;=" &amp;DATE(LEFT($AV$3, 4), MONTH("1 " &amp; AM$6 &amp; " " &amp; LEFT($AV$3, 4)) + 1, 0 ), 'Raw Data'!$AN:$AN,"&gt;" &amp;DATE(LEFT($AV$3, 4), MONTH("1 " &amp; AM$6 &amp; " " &amp; LEFT($AV$3, 4)), 0 ), 'Raw Data'!$P:$P,""&amp;'Raw Data'!$B$1,'Raw Data'!$D:$D,"&lt;&gt;*ithdr*",'Raw Data'!$D:$D,"&lt;&gt;*ancel*", 'Raw Data'!$K:$K,  "*" &amp; MID($A46, 2, 4) &amp;"*")</f>
        <v>0</v>
      </c>
      <c r="AN46" s="40"/>
      <c r="AO46" s="40"/>
      <c r="AP46" s="52"/>
      <c r="AQ46" s="117">
        <f>COUNTIFS('Raw Data'!$AN:$AN,"&lt;=" &amp;DATE(LEFT($AV$3, 4), MONTH("1 " &amp; AQ$6 &amp; " " &amp; LEFT($AV$3, 4)) + 1, 0 ), 'Raw Data'!$AN:$AN,"&gt;" &amp;DATE(LEFT($AV$3, 4), MONTH("1 " &amp; AQ$6 &amp; " " &amp; LEFT($AV$3, 4)), 0 ), 'Raw Data'!$O:$O,""&amp;'Raw Data'!$B$1,'Raw Data'!$D:$D,"&lt;&gt;*ithdr*",'Raw Data'!$D:$D,"&lt;&gt;*ancel*",'Raw Data'!$P:$P,"--", 'Raw Data'!$K:$K, "*" &amp; MID($A46, 2, 4) &amp;"*")
+
COUNTIFS( 'Raw Data'!$AN:$AN,"&lt;=" &amp;DATE(LEFT($AV$3, 4), MONTH("1 " &amp; AQ$6 &amp; " " &amp; LEFT($AV$3, 4)) + 1, 0 ), 'Raw Data'!$AN:$AN,"&gt;" &amp;DATE(LEFT($AV$3, 4), MONTH("1 " &amp; AQ$6 &amp; " " &amp; LEFT($AV$3, 4)), 0 ), 'Raw Data'!$P:$P,""&amp;'Raw Data'!$B$1,'Raw Data'!$D:$D,"&lt;&gt;*ithdr*",'Raw Data'!$D:$D,"&lt;&gt;*ancel*", 'Raw Data'!$K:$K,  "*" &amp; MID($A46, 2, 4) &amp;"*")</f>
        <v>0</v>
      </c>
      <c r="AR46" s="40"/>
      <c r="AS46" s="40"/>
      <c r="AT46" s="52"/>
      <c r="AU46" s="117">
        <f>COUNTIFS('Raw Data'!$AN:$AN,"&lt;=" &amp;DATE(MID($AV$3, 15, 4), MONTH("1 " &amp; AU$6 &amp; " " &amp; MID($AV$3, 15, 4)) + 1, 0 ), 'Raw Data'!$AN:$AN,"&gt;" &amp;DATE(MID($AV$3, 15, 4), MONTH("1 " &amp; AU$6 &amp; " " &amp; MID($AV$3, 15, 4)), 0 ), 'Raw Data'!$O:$O,""&amp;'Raw Data'!$B$1,'Raw Data'!$D:$D,"&lt;&gt;*ithdr*",'Raw Data'!$D:$D,"&lt;&gt;*ancel*",'Raw Data'!$P:$P,"--", 'Raw Data'!$K:$K, "*" &amp; MID($A46, 2, 4) &amp;"*")
+
COUNTIFS( 'Raw Data'!$AN:$AN,"&lt;=" &amp;DATE(MID($AV$3, 15, 4), MONTH("1 " &amp; AU$6 &amp; " " &amp; MID($AV$3, 15, 4)) + 1, 0 ), 'Raw Data'!$AN:$AN,"&gt;" &amp;DATE(MID($AV$3, 15, 4), MONTH("1 " &amp; AU$6 &amp; " " &amp; MID($AV$3, 15, 4)), 0 ), 'Raw Data'!$P:$P,""&amp;'Raw Data'!$B$1,'Raw Data'!$D:$D,"&lt;&gt;*ithdr*",'Raw Data'!$D:$D,"&lt;&gt;*ancel*", 'Raw Data'!$K:$K,  "*" &amp; MID($A46, 2, 4) &amp;"*")</f>
        <v>0</v>
      </c>
      <c r="AV46" s="40"/>
      <c r="AW46" s="40"/>
      <c r="AX46" s="52"/>
      <c r="AY46" s="117">
        <f>COUNTIFS('Raw Data'!$AN:$AN,"&lt;=" &amp;DATE(MID($AV$3, 15, 4), MONTH("1 " &amp; AY$6 &amp; " " &amp; MID($AV$3, 15, 4)) + 1, 0 ), 'Raw Data'!$AN:$AN,"&gt;" &amp;DATE(MID($AV$3, 15, 4), MONTH("1 " &amp; AY$6 &amp; " " &amp; MID($AV$3, 15, 4)), 0 ), 'Raw Data'!$O:$O,""&amp;'Raw Data'!$B$1,'Raw Data'!$D:$D,"&lt;&gt;*ithdr*",'Raw Data'!$D:$D,"&lt;&gt;*ancel*",'Raw Data'!$P:$P,"--", 'Raw Data'!$K:$K, "*" &amp; MID($A46, 2, 4) &amp;"*")
+
COUNTIFS( 'Raw Data'!$AN:$AN,"&lt;=" &amp;DATE(MID($AV$3, 15, 4), MONTH("1 " &amp; AY$6 &amp; " " &amp; MID($AV$3, 15, 4)) + 1, 0 ), 'Raw Data'!$AN:$AN,"&gt;" &amp;DATE(MID($AV$3, 15, 4), MONTH("1 " &amp; AY$6 &amp; " " &amp; MID($AV$3, 15, 4)), 0 ), 'Raw Data'!$P:$P,""&amp;'Raw Data'!$B$1,'Raw Data'!$D:$D,"&lt;&gt;*ithdr*",'Raw Data'!$D:$D,"&lt;&gt;*ancel*", 'Raw Data'!$K:$K,  "*" &amp; MID($A46, 2, 4) &amp;"*")</f>
        <v>0</v>
      </c>
      <c r="AZ46" s="40"/>
      <c r="BA46" s="40"/>
      <c r="BB46" s="52"/>
      <c r="BC46" s="117">
        <f>COUNTIFS('Raw Data'!$AN:$AN,"&lt;=" &amp;DATE(MID($AV$3, 15, 4), MONTH("1 " &amp; BC$6 &amp; " " &amp; MID($AV$3, 15, 4)) + 1, 0 ), 'Raw Data'!$AN:$AN,"&gt;" &amp;DATE(MID($AV$3, 15, 4), MONTH("1 " &amp; BC$6 &amp; " " &amp; MID($AV$3, 15, 4)), 0 ), 'Raw Data'!$O:$O,""&amp;'Raw Data'!$B$1,'Raw Data'!$D:$D,"&lt;&gt;*ithdr*",'Raw Data'!$D:$D,"&lt;&gt;*ancel*",'Raw Data'!$P:$P,"--", 'Raw Data'!$K:$K, "*" &amp; MID($A46, 2, 4) &amp;"*")
+
COUNTIFS( 'Raw Data'!$AN:$AN,"&lt;=" &amp;DATE(MID($AV$3, 15, 4), MONTH("1 " &amp; BC$6 &amp; " " &amp; MID($AV$3, 15, 4)) + 1, 0 ), 'Raw Data'!$AN:$AN,"&gt;" &amp;DATE(MID($AV$3, 15, 4), MONTH("1 " &amp; BC$6 &amp; " " &amp; MID($AV$3, 15, 4)), 0 ), 'Raw Data'!$P:$P,""&amp;'Raw Data'!$B$1,'Raw Data'!$D:$D,"&lt;&gt;*ithdr*",'Raw Data'!$D:$D,"&lt;&gt;*ancel*", 'Raw Data'!$K:$K,  "*" &amp; MID($A46, 2, 4) &amp;"*")</f>
        <v>0</v>
      </c>
      <c r="BD46" s="40"/>
      <c r="BE46" s="40"/>
      <c r="BF46" s="52"/>
    </row>
    <row r="47" ht="12.75" customHeight="1">
      <c r="A47" s="119" t="s">
        <v>269</v>
      </c>
      <c r="B47" s="40"/>
      <c r="C47" s="40"/>
      <c r="D47" s="40"/>
      <c r="E47" s="40"/>
      <c r="F47" s="40"/>
      <c r="G47" s="40"/>
      <c r="H47" s="40"/>
      <c r="I47" s="40"/>
      <c r="J47" s="49"/>
      <c r="K47" s="117">
        <f>COUNTIFS('Raw Data'!$AN:$AN,"&lt;=" &amp;DATE(LEFT($AV$3, 4), MONTH("1 " &amp; K$6 &amp; " " &amp; LEFT($AV$3, 4)) + 1, 0 ), 'Raw Data'!$AN:$AN,"&gt;" &amp;DATE(LEFT($AV$3, 4), MONTH("1 " &amp; K$6 &amp; " " &amp; LEFT($AV$3, 4)), 0 ), 'Raw Data'!$O:$O,""&amp;'Raw Data'!$B$1,'Raw Data'!$D:$D,"&lt;&gt;*ithdr*",'Raw Data'!$D:$D,"&lt;&gt;*ancel*",'Raw Data'!$P:$P,"--", 'Raw Data'!$K:$K, "*" &amp; MID($A47, 2, 4) &amp;"*")
+
COUNTIFS( 'Raw Data'!$AN:$AN,"&lt;=" &amp;DATE(LEFT($AV$3, 4), MONTH("1 " &amp; K$6 &amp; " " &amp; LEFT($AV$3, 4)) + 1, 0 ), 'Raw Data'!$AN:$AN,"&gt;" &amp;DATE(LEFT($AV$3, 4), MONTH("1 " &amp; K$6 &amp; " " &amp; LEFT($AV$3, 4)), 0 ), 'Raw Data'!$P:$P,""&amp;'Raw Data'!$B$1,'Raw Data'!$D:$D,"&lt;&gt;*ithdr*",'Raw Data'!$D:$D,"&lt;&gt;*ancel*", 'Raw Data'!$K:$K,  "*" &amp; MID($A47, 2, 4) &amp;"*")</f>
        <v>0</v>
      </c>
      <c r="L47" s="40"/>
      <c r="M47" s="40"/>
      <c r="N47" s="52"/>
      <c r="O47" s="117">
        <f>COUNTIFS('Raw Data'!$AN:$AN,"&lt;=" &amp;DATE(LEFT($AV$3, 4), MONTH("1 " &amp; O$6 &amp; " " &amp; LEFT($AV$3, 4)) + 1, 0 ), 'Raw Data'!$AN:$AN,"&gt;" &amp;DATE(LEFT($AV$3, 4), MONTH("1 " &amp; O$6 &amp; " " &amp; LEFT($AV$3, 4)), 0 ), 'Raw Data'!$O:$O,""&amp;'Raw Data'!$B$1,'Raw Data'!$D:$D,"&lt;&gt;*ithdr*",'Raw Data'!$D:$D,"&lt;&gt;*ancel*",'Raw Data'!$P:$P,"--", 'Raw Data'!$K:$K, "*" &amp; MID($A47, 2, 4) &amp;"*")
+
COUNTIFS( 'Raw Data'!$AN:$AN,"&lt;=" &amp;DATE(LEFT($AV$3, 4), MONTH("1 " &amp; O$6 &amp; " " &amp; LEFT($AV$3, 4)) + 1, 0 ), 'Raw Data'!$AN:$AN,"&gt;" &amp;DATE(LEFT($AV$3, 4), MONTH("1 " &amp; O$6 &amp; " " &amp; LEFT($AV$3, 4)), 0 ), 'Raw Data'!$P:$P,""&amp;'Raw Data'!$B$1,'Raw Data'!$D:$D,"&lt;&gt;*ithdr*",'Raw Data'!$D:$D,"&lt;&gt;*ancel*", 'Raw Data'!$K:$K,  "*" &amp; MID($A47, 2, 4) &amp;"*")</f>
        <v>0</v>
      </c>
      <c r="P47" s="40"/>
      <c r="Q47" s="40"/>
      <c r="R47" s="52"/>
      <c r="S47" s="117">
        <f>COUNTIFS('Raw Data'!$AN:$AN,"&lt;=" &amp;DATE(LEFT($AV$3, 4), MONTH("1 " &amp; S$6 &amp; " " &amp; LEFT($AV$3, 4)) + 1, 0 ), 'Raw Data'!$AN:$AN,"&gt;" &amp;DATE(LEFT($AV$3, 4), MONTH("1 " &amp; S$6 &amp; " " &amp; LEFT($AV$3, 4)), 0 ), 'Raw Data'!$O:$O,""&amp;'Raw Data'!$B$1,'Raw Data'!$D:$D,"&lt;&gt;*ithdr*",'Raw Data'!$D:$D,"&lt;&gt;*ancel*",'Raw Data'!$P:$P,"--", 'Raw Data'!$K:$K, "*" &amp; MID($A47, 2, 4) &amp;"*")
+
COUNTIFS( 'Raw Data'!$AN:$AN,"&lt;=" &amp;DATE(LEFT($AV$3, 4), MONTH("1 " &amp; S$6 &amp; " " &amp; LEFT($AV$3, 4)) + 1, 0 ), 'Raw Data'!$AN:$AN,"&gt;" &amp;DATE(LEFT($AV$3, 4), MONTH("1 " &amp; S$6 &amp; " " &amp; LEFT($AV$3, 4)), 0 ), 'Raw Data'!$P:$P,""&amp;'Raw Data'!$B$1,'Raw Data'!$D:$D,"&lt;&gt;*ithdr*",'Raw Data'!$D:$D,"&lt;&gt;*ancel*", 'Raw Data'!$K:$K,  "*" &amp; MID($A47, 2, 4) &amp;"*")</f>
        <v>0</v>
      </c>
      <c r="T47" s="40"/>
      <c r="U47" s="40"/>
      <c r="V47" s="52"/>
      <c r="W47" s="117">
        <f>COUNTIFS('Raw Data'!$AN:$AN,"&lt;=" &amp;DATE(LEFT($AV$3, 4), MONTH("1 " &amp; W$6 &amp; " " &amp; LEFT($AV$3, 4)) + 1, 0 ), 'Raw Data'!$AN:$AN,"&gt;" &amp;DATE(LEFT($AV$3, 4), MONTH("1 " &amp; W$6 &amp; " " &amp; LEFT($AV$3, 4)), 0 ), 'Raw Data'!$O:$O,""&amp;'Raw Data'!$B$1,'Raw Data'!$D:$D,"&lt;&gt;*ithdr*",'Raw Data'!$D:$D,"&lt;&gt;*ancel*",'Raw Data'!$P:$P,"--", 'Raw Data'!$K:$K, "*" &amp; MID($A47, 2, 4) &amp;"*")
+
COUNTIFS( 'Raw Data'!$AN:$AN,"&lt;=" &amp;DATE(LEFT($AV$3, 4), MONTH("1 " &amp; W$6 &amp; " " &amp; LEFT($AV$3, 4)) + 1, 0 ), 'Raw Data'!$AN:$AN,"&gt;" &amp;DATE(LEFT($AV$3, 4), MONTH("1 " &amp; W$6 &amp; " " &amp; LEFT($AV$3, 4)), 0 ), 'Raw Data'!$P:$P,""&amp;'Raw Data'!$B$1,'Raw Data'!$D:$D,"&lt;&gt;*ithdr*",'Raw Data'!$D:$D,"&lt;&gt;*ancel*", 'Raw Data'!$K:$K,  "*" &amp; MID($A47, 2, 4) &amp;"*")</f>
        <v>0</v>
      </c>
      <c r="X47" s="40"/>
      <c r="Y47" s="40"/>
      <c r="Z47" s="52"/>
      <c r="AA47" s="117">
        <f>COUNTIFS('Raw Data'!$AN:$AN,"&lt;=" &amp;DATE(LEFT($AV$3, 4), MONTH("1 " &amp; AA$6 &amp; " " &amp; LEFT($AV$3, 4)) + 1, 0 ), 'Raw Data'!$AN:$AN,"&gt;" &amp;DATE(LEFT($AV$3, 4), MONTH("1 " &amp; AA$6 &amp; " " &amp; LEFT($AV$3, 4)), 0 ), 'Raw Data'!$O:$O,""&amp;'Raw Data'!$B$1,'Raw Data'!$D:$D,"&lt;&gt;*ithdr*",'Raw Data'!$D:$D,"&lt;&gt;*ancel*",'Raw Data'!$P:$P,"--", 'Raw Data'!$K:$K, "*" &amp; MID($A47, 2, 4) &amp;"*")
+
COUNTIFS( 'Raw Data'!$AN:$AN,"&lt;=" &amp;DATE(LEFT($AV$3, 4), MONTH("1 " &amp; AA$6 &amp; " " &amp; LEFT($AV$3, 4)) + 1, 0 ), 'Raw Data'!$AN:$AN,"&gt;" &amp;DATE(LEFT($AV$3, 4), MONTH("1 " &amp; AA$6 &amp; " " &amp; LEFT($AV$3, 4)), 0 ), 'Raw Data'!$P:$P,""&amp;'Raw Data'!$B$1,'Raw Data'!$D:$D,"&lt;&gt;*ithdr*",'Raw Data'!$D:$D,"&lt;&gt;*ancel*", 'Raw Data'!$K:$K,  "*" &amp; MID($A47, 2, 4) &amp;"*")</f>
        <v>0</v>
      </c>
      <c r="AB47" s="40"/>
      <c r="AC47" s="40"/>
      <c r="AD47" s="52"/>
      <c r="AE47" s="117">
        <f>COUNTIFS('Raw Data'!$AN:$AN,"&lt;=" &amp;DATE(LEFT($AV$3, 4), MONTH("1 " &amp; AE$6 &amp; " " &amp; LEFT($AV$3, 4)) + 1, 0 ), 'Raw Data'!$AN:$AN,"&gt;" &amp;DATE(LEFT($AV$3, 4), MONTH("1 " &amp; AE$6 &amp; " " &amp; LEFT($AV$3, 4)), 0 ), 'Raw Data'!$O:$O,""&amp;'Raw Data'!$B$1,'Raw Data'!$D:$D,"&lt;&gt;*ithdr*",'Raw Data'!$D:$D,"&lt;&gt;*ancel*",'Raw Data'!$P:$P,"--", 'Raw Data'!$K:$K, "*" &amp; MID($A47, 2, 4) &amp;"*")
+
COUNTIFS( 'Raw Data'!$AN:$AN,"&lt;=" &amp;DATE(LEFT($AV$3, 4), MONTH("1 " &amp; AE$6 &amp; " " &amp; LEFT($AV$3, 4)) + 1, 0 ), 'Raw Data'!$AN:$AN,"&gt;" &amp;DATE(LEFT($AV$3, 4), MONTH("1 " &amp; AE$6 &amp; " " &amp; LEFT($AV$3, 4)), 0 ), 'Raw Data'!$P:$P,""&amp;'Raw Data'!$B$1,'Raw Data'!$D:$D,"&lt;&gt;*ithdr*",'Raw Data'!$D:$D,"&lt;&gt;*ancel*", 'Raw Data'!$K:$K,  "*" &amp; MID($A47, 2, 4) &amp;"*")</f>
        <v>0</v>
      </c>
      <c r="AF47" s="40"/>
      <c r="AG47" s="40"/>
      <c r="AH47" s="52"/>
      <c r="AI47" s="117">
        <f>COUNTIFS('Raw Data'!$AN:$AN,"&lt;=" &amp;DATE(LEFT($AV$3, 4), MONTH("1 " &amp; AI$6 &amp; " " &amp; LEFT($AV$3, 4)) + 1, 0 ), 'Raw Data'!$AN:$AN,"&gt;" &amp;DATE(LEFT($AV$3, 4), MONTH("1 " &amp; AI$6 &amp; " " &amp; LEFT($AV$3, 4)), 0 ), 'Raw Data'!$O:$O,""&amp;'Raw Data'!$B$1,'Raw Data'!$D:$D,"&lt;&gt;*ithdr*",'Raw Data'!$D:$D,"&lt;&gt;*ancel*",'Raw Data'!$P:$P,"--", 'Raw Data'!$K:$K, "*" &amp; MID($A47, 2, 4) &amp;"*")
+
COUNTIFS( 'Raw Data'!$AN:$AN,"&lt;=" &amp;DATE(LEFT($AV$3, 4), MONTH("1 " &amp; AI$6 &amp; " " &amp; LEFT($AV$3, 4)) + 1, 0 ), 'Raw Data'!$AN:$AN,"&gt;" &amp;DATE(LEFT($AV$3, 4), MONTH("1 " &amp; AI$6 &amp; " " &amp; LEFT($AV$3, 4)), 0 ), 'Raw Data'!$P:$P,""&amp;'Raw Data'!$B$1,'Raw Data'!$D:$D,"&lt;&gt;*ithdr*",'Raw Data'!$D:$D,"&lt;&gt;*ancel*", 'Raw Data'!$K:$K,  "*" &amp; MID($A47, 2, 4) &amp;"*")</f>
        <v>0</v>
      </c>
      <c r="AJ47" s="40"/>
      <c r="AK47" s="40"/>
      <c r="AL47" s="52"/>
      <c r="AM47" s="117">
        <f>COUNTIFS('Raw Data'!$AN:$AN,"&lt;=" &amp;DATE(LEFT($AV$3, 4), MONTH("1 " &amp; AM$6 &amp; " " &amp; LEFT($AV$3, 4)) + 1, 0 ), 'Raw Data'!$AN:$AN,"&gt;" &amp;DATE(LEFT($AV$3, 4), MONTH("1 " &amp; AM$6 &amp; " " &amp; LEFT($AV$3, 4)), 0 ), 'Raw Data'!$O:$O,""&amp;'Raw Data'!$B$1,'Raw Data'!$D:$D,"&lt;&gt;*ithdr*",'Raw Data'!$D:$D,"&lt;&gt;*ancel*",'Raw Data'!$P:$P,"--", 'Raw Data'!$K:$K, "*" &amp; MID($A47, 2, 4) &amp;"*")
+
COUNTIFS( 'Raw Data'!$AN:$AN,"&lt;=" &amp;DATE(LEFT($AV$3, 4), MONTH("1 " &amp; AM$6 &amp; " " &amp; LEFT($AV$3, 4)) + 1, 0 ), 'Raw Data'!$AN:$AN,"&gt;" &amp;DATE(LEFT($AV$3, 4), MONTH("1 " &amp; AM$6 &amp; " " &amp; LEFT($AV$3, 4)), 0 ), 'Raw Data'!$P:$P,""&amp;'Raw Data'!$B$1,'Raw Data'!$D:$D,"&lt;&gt;*ithdr*",'Raw Data'!$D:$D,"&lt;&gt;*ancel*", 'Raw Data'!$K:$K,  "*" &amp; MID($A47, 2, 4) &amp;"*")</f>
        <v>0</v>
      </c>
      <c r="AN47" s="40"/>
      <c r="AO47" s="40"/>
      <c r="AP47" s="52"/>
      <c r="AQ47" s="117">
        <f>COUNTIFS('Raw Data'!$AN:$AN,"&lt;=" &amp;DATE(LEFT($AV$3, 4), MONTH("1 " &amp; AQ$6 &amp; " " &amp; LEFT($AV$3, 4)) + 1, 0 ), 'Raw Data'!$AN:$AN,"&gt;" &amp;DATE(LEFT($AV$3, 4), MONTH("1 " &amp; AQ$6 &amp; " " &amp; LEFT($AV$3, 4)), 0 ), 'Raw Data'!$O:$O,""&amp;'Raw Data'!$B$1,'Raw Data'!$D:$D,"&lt;&gt;*ithdr*",'Raw Data'!$D:$D,"&lt;&gt;*ancel*",'Raw Data'!$P:$P,"--", 'Raw Data'!$K:$K, "*" &amp; MID($A47, 2, 4) &amp;"*")
+
COUNTIFS( 'Raw Data'!$AN:$AN,"&lt;=" &amp;DATE(LEFT($AV$3, 4), MONTH("1 " &amp; AQ$6 &amp; " " &amp; LEFT($AV$3, 4)) + 1, 0 ), 'Raw Data'!$AN:$AN,"&gt;" &amp;DATE(LEFT($AV$3, 4), MONTH("1 " &amp; AQ$6 &amp; " " &amp; LEFT($AV$3, 4)), 0 ), 'Raw Data'!$P:$P,""&amp;'Raw Data'!$B$1,'Raw Data'!$D:$D,"&lt;&gt;*ithdr*",'Raw Data'!$D:$D,"&lt;&gt;*ancel*", 'Raw Data'!$K:$K,  "*" &amp; MID($A47, 2, 4) &amp;"*")</f>
        <v>0</v>
      </c>
      <c r="AR47" s="40"/>
      <c r="AS47" s="40"/>
      <c r="AT47" s="52"/>
      <c r="AU47" s="117">
        <f>COUNTIFS('Raw Data'!$AN:$AN,"&lt;=" &amp;DATE(MID($AV$3, 15, 4), MONTH("1 " &amp; AU$6 &amp; " " &amp; MID($AV$3, 15, 4)) + 1, 0 ), 'Raw Data'!$AN:$AN,"&gt;" &amp;DATE(MID($AV$3, 15, 4), MONTH("1 " &amp; AU$6 &amp; " " &amp; MID($AV$3, 15, 4)), 0 ), 'Raw Data'!$O:$O,""&amp;'Raw Data'!$B$1,'Raw Data'!$D:$D,"&lt;&gt;*ithdr*",'Raw Data'!$D:$D,"&lt;&gt;*ancel*",'Raw Data'!$P:$P,"--", 'Raw Data'!$K:$K, "*" &amp; MID($A47, 2, 4) &amp;"*")
+
COUNTIFS( 'Raw Data'!$AN:$AN,"&lt;=" &amp;DATE(MID($AV$3, 15, 4), MONTH("1 " &amp; AU$6 &amp; " " &amp; MID($AV$3, 15, 4)) + 1, 0 ), 'Raw Data'!$AN:$AN,"&gt;" &amp;DATE(MID($AV$3, 15, 4), MONTH("1 " &amp; AU$6 &amp; " " &amp; MID($AV$3, 15, 4)), 0 ), 'Raw Data'!$P:$P,""&amp;'Raw Data'!$B$1,'Raw Data'!$D:$D,"&lt;&gt;*ithdr*",'Raw Data'!$D:$D,"&lt;&gt;*ancel*", 'Raw Data'!$K:$K,  "*" &amp; MID($A47, 2, 4) &amp;"*")</f>
        <v>0</v>
      </c>
      <c r="AV47" s="40"/>
      <c r="AW47" s="40"/>
      <c r="AX47" s="52"/>
      <c r="AY47" s="117">
        <f>COUNTIFS('Raw Data'!$AN:$AN,"&lt;=" &amp;DATE(MID($AV$3, 15, 4), MONTH("1 " &amp; AY$6 &amp; " " &amp; MID($AV$3, 15, 4)) + 1, 0 ), 'Raw Data'!$AN:$AN,"&gt;" &amp;DATE(MID($AV$3, 15, 4), MONTH("1 " &amp; AY$6 &amp; " " &amp; MID($AV$3, 15, 4)), 0 ), 'Raw Data'!$O:$O,""&amp;'Raw Data'!$B$1,'Raw Data'!$D:$D,"&lt;&gt;*ithdr*",'Raw Data'!$D:$D,"&lt;&gt;*ancel*",'Raw Data'!$P:$P,"--", 'Raw Data'!$K:$K, "*" &amp; MID($A47, 2, 4) &amp;"*")
+
COUNTIFS( 'Raw Data'!$AN:$AN,"&lt;=" &amp;DATE(MID($AV$3, 15, 4), MONTH("1 " &amp; AY$6 &amp; " " &amp; MID($AV$3, 15, 4)) + 1, 0 ), 'Raw Data'!$AN:$AN,"&gt;" &amp;DATE(MID($AV$3, 15, 4), MONTH("1 " &amp; AY$6 &amp; " " &amp; MID($AV$3, 15, 4)), 0 ), 'Raw Data'!$P:$P,""&amp;'Raw Data'!$B$1,'Raw Data'!$D:$D,"&lt;&gt;*ithdr*",'Raw Data'!$D:$D,"&lt;&gt;*ancel*", 'Raw Data'!$K:$K,  "*" &amp; MID($A47, 2, 4) &amp;"*")</f>
        <v>0</v>
      </c>
      <c r="AZ47" s="40"/>
      <c r="BA47" s="40"/>
      <c r="BB47" s="52"/>
      <c r="BC47" s="117">
        <f>COUNTIFS('Raw Data'!$AN:$AN,"&lt;=" &amp;DATE(MID($AV$3, 15, 4), MONTH("1 " &amp; BC$6 &amp; " " &amp; MID($AV$3, 15, 4)) + 1, 0 ), 'Raw Data'!$AN:$AN,"&gt;" &amp;DATE(MID($AV$3, 15, 4), MONTH("1 " &amp; BC$6 &amp; " " &amp; MID($AV$3, 15, 4)), 0 ), 'Raw Data'!$O:$O,""&amp;'Raw Data'!$B$1,'Raw Data'!$D:$D,"&lt;&gt;*ithdr*",'Raw Data'!$D:$D,"&lt;&gt;*ancel*",'Raw Data'!$P:$P,"--", 'Raw Data'!$K:$K, "*" &amp; MID($A47, 2, 4) &amp;"*")
+
COUNTIFS( 'Raw Data'!$AN:$AN,"&lt;=" &amp;DATE(MID($AV$3, 15, 4), MONTH("1 " &amp; BC$6 &amp; " " &amp; MID($AV$3, 15, 4)) + 1, 0 ), 'Raw Data'!$AN:$AN,"&gt;" &amp;DATE(MID($AV$3, 15, 4), MONTH("1 " &amp; BC$6 &amp; " " &amp; MID($AV$3, 15, 4)), 0 ), 'Raw Data'!$P:$P,""&amp;'Raw Data'!$B$1,'Raw Data'!$D:$D,"&lt;&gt;*ithdr*",'Raw Data'!$D:$D,"&lt;&gt;*ancel*", 'Raw Data'!$K:$K,  "*" &amp; MID($A47, 2, 4) &amp;"*")</f>
        <v>0</v>
      </c>
      <c r="BD47" s="40"/>
      <c r="BE47" s="40"/>
      <c r="BF47" s="52"/>
    </row>
    <row r="48" ht="12.75" customHeight="1">
      <c r="A48" s="119" t="s">
        <v>232</v>
      </c>
      <c r="B48" s="40"/>
      <c r="C48" s="40"/>
      <c r="D48" s="40"/>
      <c r="E48" s="40"/>
      <c r="F48" s="40"/>
      <c r="G48" s="40"/>
      <c r="H48" s="40"/>
      <c r="I48" s="40"/>
      <c r="J48" s="49"/>
      <c r="K48" s="117">
        <f>COUNTIFS('Raw Data'!$AN:$AN,"&lt;=" &amp;DATE(LEFT($AV$3, 4), MONTH("1 " &amp; K$6 &amp; " " &amp; LEFT($AV$3, 4)) + 1, 0 ), 'Raw Data'!$AN:$AN,"&gt;" &amp;DATE(LEFT($AV$3, 4), MONTH("1 " &amp; K$6 &amp; " " &amp; LEFT($AV$3, 4)), 0 ), 'Raw Data'!$O:$O,""&amp;'Raw Data'!$B$1,'Raw Data'!$D:$D,"&lt;&gt;*ithdr*",'Raw Data'!$D:$D,"&lt;&gt;*ancel*",'Raw Data'!$P:$P,"--", 'Raw Data'!$K:$K, "*" &amp; MID($A48, 2, 4) &amp;"*")
+
COUNTIFS( 'Raw Data'!$AN:$AN,"&lt;=" &amp;DATE(LEFT($AV$3, 4), MONTH("1 " &amp; K$6 &amp; " " &amp; LEFT($AV$3, 4)) + 1, 0 ), 'Raw Data'!$AN:$AN,"&gt;" &amp;DATE(LEFT($AV$3, 4), MONTH("1 " &amp; K$6 &amp; " " &amp; LEFT($AV$3, 4)), 0 ), 'Raw Data'!$P:$P,""&amp;'Raw Data'!$B$1,'Raw Data'!$D:$D,"&lt;&gt;*ithdr*",'Raw Data'!$D:$D,"&lt;&gt;*ancel*", 'Raw Data'!$K:$K,  "*" &amp; MID($A48, 2, 4) &amp;"*")</f>
        <v>0</v>
      </c>
      <c r="L48" s="40"/>
      <c r="M48" s="40"/>
      <c r="N48" s="52"/>
      <c r="O48" s="117">
        <f>COUNTIFS('Raw Data'!$AN:$AN,"&lt;=" &amp;DATE(LEFT($AV$3, 4), MONTH("1 " &amp; O$6 &amp; " " &amp; LEFT($AV$3, 4)) + 1, 0 ), 'Raw Data'!$AN:$AN,"&gt;" &amp;DATE(LEFT($AV$3, 4), MONTH("1 " &amp; O$6 &amp; " " &amp; LEFT($AV$3, 4)), 0 ), 'Raw Data'!$O:$O,""&amp;'Raw Data'!$B$1,'Raw Data'!$D:$D,"&lt;&gt;*ithdr*",'Raw Data'!$D:$D,"&lt;&gt;*ancel*",'Raw Data'!$P:$P,"--", 'Raw Data'!$K:$K, "*" &amp; MID($A48, 2, 4) &amp;"*")
+
COUNTIFS( 'Raw Data'!$AN:$AN,"&lt;=" &amp;DATE(LEFT($AV$3, 4), MONTH("1 " &amp; O$6 &amp; " " &amp; LEFT($AV$3, 4)) + 1, 0 ), 'Raw Data'!$AN:$AN,"&gt;" &amp;DATE(LEFT($AV$3, 4), MONTH("1 " &amp; O$6 &amp; " " &amp; LEFT($AV$3, 4)), 0 ), 'Raw Data'!$P:$P,""&amp;'Raw Data'!$B$1,'Raw Data'!$D:$D,"&lt;&gt;*ithdr*",'Raw Data'!$D:$D,"&lt;&gt;*ancel*", 'Raw Data'!$K:$K,  "*" &amp; MID($A48, 2, 4) &amp;"*")</f>
        <v>0</v>
      </c>
      <c r="P48" s="40"/>
      <c r="Q48" s="40"/>
      <c r="R48" s="52"/>
      <c r="S48" s="117">
        <f>COUNTIFS('Raw Data'!$AN:$AN,"&lt;=" &amp;DATE(LEFT($AV$3, 4), MONTH("1 " &amp; S$6 &amp; " " &amp; LEFT($AV$3, 4)) + 1, 0 ), 'Raw Data'!$AN:$AN,"&gt;" &amp;DATE(LEFT($AV$3, 4), MONTH("1 " &amp; S$6 &amp; " " &amp; LEFT($AV$3, 4)), 0 ), 'Raw Data'!$O:$O,""&amp;'Raw Data'!$B$1,'Raw Data'!$D:$D,"&lt;&gt;*ithdr*",'Raw Data'!$D:$D,"&lt;&gt;*ancel*",'Raw Data'!$P:$P,"--", 'Raw Data'!$K:$K, "*" &amp; MID($A48, 2, 4) &amp;"*")
+
COUNTIFS( 'Raw Data'!$AN:$AN,"&lt;=" &amp;DATE(LEFT($AV$3, 4), MONTH("1 " &amp; S$6 &amp; " " &amp; LEFT($AV$3, 4)) + 1, 0 ), 'Raw Data'!$AN:$AN,"&gt;" &amp;DATE(LEFT($AV$3, 4), MONTH("1 " &amp; S$6 &amp; " " &amp; LEFT($AV$3, 4)), 0 ), 'Raw Data'!$P:$P,""&amp;'Raw Data'!$B$1,'Raw Data'!$D:$D,"&lt;&gt;*ithdr*",'Raw Data'!$D:$D,"&lt;&gt;*ancel*", 'Raw Data'!$K:$K,  "*" &amp; MID($A48, 2, 4) &amp;"*")</f>
        <v>0</v>
      </c>
      <c r="T48" s="40"/>
      <c r="U48" s="40"/>
      <c r="V48" s="52"/>
      <c r="W48" s="117">
        <f>COUNTIFS('Raw Data'!$AN:$AN,"&lt;=" &amp;DATE(LEFT($AV$3, 4), MONTH("1 " &amp; W$6 &amp; " " &amp; LEFT($AV$3, 4)) + 1, 0 ), 'Raw Data'!$AN:$AN,"&gt;" &amp;DATE(LEFT($AV$3, 4), MONTH("1 " &amp; W$6 &amp; " " &amp; LEFT($AV$3, 4)), 0 ), 'Raw Data'!$O:$O,""&amp;'Raw Data'!$B$1,'Raw Data'!$D:$D,"&lt;&gt;*ithdr*",'Raw Data'!$D:$D,"&lt;&gt;*ancel*",'Raw Data'!$P:$P,"--", 'Raw Data'!$K:$K, "*" &amp; MID($A48, 2, 4) &amp;"*")
+
COUNTIFS( 'Raw Data'!$AN:$AN,"&lt;=" &amp;DATE(LEFT($AV$3, 4), MONTH("1 " &amp; W$6 &amp; " " &amp; LEFT($AV$3, 4)) + 1, 0 ), 'Raw Data'!$AN:$AN,"&gt;" &amp;DATE(LEFT($AV$3, 4), MONTH("1 " &amp; W$6 &amp; " " &amp; LEFT($AV$3, 4)), 0 ), 'Raw Data'!$P:$P,""&amp;'Raw Data'!$B$1,'Raw Data'!$D:$D,"&lt;&gt;*ithdr*",'Raw Data'!$D:$D,"&lt;&gt;*ancel*", 'Raw Data'!$K:$K,  "*" &amp; MID($A48, 2, 4) &amp;"*")</f>
        <v>0</v>
      </c>
      <c r="X48" s="40"/>
      <c r="Y48" s="40"/>
      <c r="Z48" s="52"/>
      <c r="AA48" s="117">
        <f>COUNTIFS('Raw Data'!$AN:$AN,"&lt;=" &amp;DATE(LEFT($AV$3, 4), MONTH("1 " &amp; AA$6 &amp; " " &amp; LEFT($AV$3, 4)) + 1, 0 ), 'Raw Data'!$AN:$AN,"&gt;" &amp;DATE(LEFT($AV$3, 4), MONTH("1 " &amp; AA$6 &amp; " " &amp; LEFT($AV$3, 4)), 0 ), 'Raw Data'!$O:$O,""&amp;'Raw Data'!$B$1,'Raw Data'!$D:$D,"&lt;&gt;*ithdr*",'Raw Data'!$D:$D,"&lt;&gt;*ancel*",'Raw Data'!$P:$P,"--", 'Raw Data'!$K:$K, "*" &amp; MID($A48, 2, 4) &amp;"*")
+
COUNTIFS( 'Raw Data'!$AN:$AN,"&lt;=" &amp;DATE(LEFT($AV$3, 4), MONTH("1 " &amp; AA$6 &amp; " " &amp; LEFT($AV$3, 4)) + 1, 0 ), 'Raw Data'!$AN:$AN,"&gt;" &amp;DATE(LEFT($AV$3, 4), MONTH("1 " &amp; AA$6 &amp; " " &amp; LEFT($AV$3, 4)), 0 ), 'Raw Data'!$P:$P,""&amp;'Raw Data'!$B$1,'Raw Data'!$D:$D,"&lt;&gt;*ithdr*",'Raw Data'!$D:$D,"&lt;&gt;*ancel*", 'Raw Data'!$K:$K,  "*" &amp; MID($A48, 2, 4) &amp;"*")</f>
        <v>0</v>
      </c>
      <c r="AB48" s="40"/>
      <c r="AC48" s="40"/>
      <c r="AD48" s="52"/>
      <c r="AE48" s="117">
        <f>COUNTIFS('Raw Data'!$AN:$AN,"&lt;=" &amp;DATE(LEFT($AV$3, 4), MONTH("1 " &amp; AE$6 &amp; " " &amp; LEFT($AV$3, 4)) + 1, 0 ), 'Raw Data'!$AN:$AN,"&gt;" &amp;DATE(LEFT($AV$3, 4), MONTH("1 " &amp; AE$6 &amp; " " &amp; LEFT($AV$3, 4)), 0 ), 'Raw Data'!$O:$O,""&amp;'Raw Data'!$B$1,'Raw Data'!$D:$D,"&lt;&gt;*ithdr*",'Raw Data'!$D:$D,"&lt;&gt;*ancel*",'Raw Data'!$P:$P,"--", 'Raw Data'!$K:$K, "*" &amp; MID($A48, 2, 4) &amp;"*")
+
COUNTIFS( 'Raw Data'!$AN:$AN,"&lt;=" &amp;DATE(LEFT($AV$3, 4), MONTH("1 " &amp; AE$6 &amp; " " &amp; LEFT($AV$3, 4)) + 1, 0 ), 'Raw Data'!$AN:$AN,"&gt;" &amp;DATE(LEFT($AV$3, 4), MONTH("1 " &amp; AE$6 &amp; " " &amp; LEFT($AV$3, 4)), 0 ), 'Raw Data'!$P:$P,""&amp;'Raw Data'!$B$1,'Raw Data'!$D:$D,"&lt;&gt;*ithdr*",'Raw Data'!$D:$D,"&lt;&gt;*ancel*", 'Raw Data'!$K:$K,  "*" &amp; MID($A48, 2, 4) &amp;"*")</f>
        <v>0</v>
      </c>
      <c r="AF48" s="40"/>
      <c r="AG48" s="40"/>
      <c r="AH48" s="52"/>
      <c r="AI48" s="117">
        <f>COUNTIFS('Raw Data'!$AN:$AN,"&lt;=" &amp;DATE(LEFT($AV$3, 4), MONTH("1 " &amp; AI$6 &amp; " " &amp; LEFT($AV$3, 4)) + 1, 0 ), 'Raw Data'!$AN:$AN,"&gt;" &amp;DATE(LEFT($AV$3, 4), MONTH("1 " &amp; AI$6 &amp; " " &amp; LEFT($AV$3, 4)), 0 ), 'Raw Data'!$O:$O,""&amp;'Raw Data'!$B$1,'Raw Data'!$D:$D,"&lt;&gt;*ithdr*",'Raw Data'!$D:$D,"&lt;&gt;*ancel*",'Raw Data'!$P:$P,"--", 'Raw Data'!$K:$K, "*" &amp; MID($A48, 2, 4) &amp;"*")
+
COUNTIFS( 'Raw Data'!$AN:$AN,"&lt;=" &amp;DATE(LEFT($AV$3, 4), MONTH("1 " &amp; AI$6 &amp; " " &amp; LEFT($AV$3, 4)) + 1, 0 ), 'Raw Data'!$AN:$AN,"&gt;" &amp;DATE(LEFT($AV$3, 4), MONTH("1 " &amp; AI$6 &amp; " " &amp; LEFT($AV$3, 4)), 0 ), 'Raw Data'!$P:$P,""&amp;'Raw Data'!$B$1,'Raw Data'!$D:$D,"&lt;&gt;*ithdr*",'Raw Data'!$D:$D,"&lt;&gt;*ancel*", 'Raw Data'!$K:$K,  "*" &amp; MID($A48, 2, 4) &amp;"*")</f>
        <v>0</v>
      </c>
      <c r="AJ48" s="40"/>
      <c r="AK48" s="40"/>
      <c r="AL48" s="52"/>
      <c r="AM48" s="117">
        <f>COUNTIFS('Raw Data'!$AN:$AN,"&lt;=" &amp;DATE(LEFT($AV$3, 4), MONTH("1 " &amp; AM$6 &amp; " " &amp; LEFT($AV$3, 4)) + 1, 0 ), 'Raw Data'!$AN:$AN,"&gt;" &amp;DATE(LEFT($AV$3, 4), MONTH("1 " &amp; AM$6 &amp; " " &amp; LEFT($AV$3, 4)), 0 ), 'Raw Data'!$O:$O,""&amp;'Raw Data'!$B$1,'Raw Data'!$D:$D,"&lt;&gt;*ithdr*",'Raw Data'!$D:$D,"&lt;&gt;*ancel*",'Raw Data'!$P:$P,"--", 'Raw Data'!$K:$K, "*" &amp; MID($A48, 2, 4) &amp;"*")
+
COUNTIFS( 'Raw Data'!$AN:$AN,"&lt;=" &amp;DATE(LEFT($AV$3, 4), MONTH("1 " &amp; AM$6 &amp; " " &amp; LEFT($AV$3, 4)) + 1, 0 ), 'Raw Data'!$AN:$AN,"&gt;" &amp;DATE(LEFT($AV$3, 4), MONTH("1 " &amp; AM$6 &amp; " " &amp; LEFT($AV$3, 4)), 0 ), 'Raw Data'!$P:$P,""&amp;'Raw Data'!$B$1,'Raw Data'!$D:$D,"&lt;&gt;*ithdr*",'Raw Data'!$D:$D,"&lt;&gt;*ancel*", 'Raw Data'!$K:$K,  "*" &amp; MID($A48, 2, 4) &amp;"*")</f>
        <v>0</v>
      </c>
      <c r="AN48" s="40"/>
      <c r="AO48" s="40"/>
      <c r="AP48" s="52"/>
      <c r="AQ48" s="117">
        <f>COUNTIFS('Raw Data'!$AN:$AN,"&lt;=" &amp;DATE(LEFT($AV$3, 4), MONTH("1 " &amp; AQ$6 &amp; " " &amp; LEFT($AV$3, 4)) + 1, 0 ), 'Raw Data'!$AN:$AN,"&gt;" &amp;DATE(LEFT($AV$3, 4), MONTH("1 " &amp; AQ$6 &amp; " " &amp; LEFT($AV$3, 4)), 0 ), 'Raw Data'!$O:$O,""&amp;'Raw Data'!$B$1,'Raw Data'!$D:$D,"&lt;&gt;*ithdr*",'Raw Data'!$D:$D,"&lt;&gt;*ancel*",'Raw Data'!$P:$P,"--", 'Raw Data'!$K:$K, "*" &amp; MID($A48, 2, 4) &amp;"*")
+
COUNTIFS( 'Raw Data'!$AN:$AN,"&lt;=" &amp;DATE(LEFT($AV$3, 4), MONTH("1 " &amp; AQ$6 &amp; " " &amp; LEFT($AV$3, 4)) + 1, 0 ), 'Raw Data'!$AN:$AN,"&gt;" &amp;DATE(LEFT($AV$3, 4), MONTH("1 " &amp; AQ$6 &amp; " " &amp; LEFT($AV$3, 4)), 0 ), 'Raw Data'!$P:$P,""&amp;'Raw Data'!$B$1,'Raw Data'!$D:$D,"&lt;&gt;*ithdr*",'Raw Data'!$D:$D,"&lt;&gt;*ancel*", 'Raw Data'!$K:$K,  "*" &amp; MID($A48, 2, 4) &amp;"*")</f>
        <v>0</v>
      </c>
      <c r="AR48" s="40"/>
      <c r="AS48" s="40"/>
      <c r="AT48" s="52"/>
      <c r="AU48" s="117">
        <f>COUNTIFS('Raw Data'!$AN:$AN,"&lt;=" &amp;DATE(MID($AV$3, 15, 4), MONTH("1 " &amp; AU$6 &amp; " " &amp; MID($AV$3, 15, 4)) + 1, 0 ), 'Raw Data'!$AN:$AN,"&gt;" &amp;DATE(MID($AV$3, 15, 4), MONTH("1 " &amp; AU$6 &amp; " " &amp; MID($AV$3, 15, 4)), 0 ), 'Raw Data'!$O:$O,""&amp;'Raw Data'!$B$1,'Raw Data'!$D:$D,"&lt;&gt;*ithdr*",'Raw Data'!$D:$D,"&lt;&gt;*ancel*",'Raw Data'!$P:$P,"--", 'Raw Data'!$K:$K, "*" &amp; MID($A48, 2, 4) &amp;"*")
+
COUNTIFS( 'Raw Data'!$AN:$AN,"&lt;=" &amp;DATE(MID($AV$3, 15, 4), MONTH("1 " &amp; AU$6 &amp; " " &amp; MID($AV$3, 15, 4)) + 1, 0 ), 'Raw Data'!$AN:$AN,"&gt;" &amp;DATE(MID($AV$3, 15, 4), MONTH("1 " &amp; AU$6 &amp; " " &amp; MID($AV$3, 15, 4)), 0 ), 'Raw Data'!$P:$P,""&amp;'Raw Data'!$B$1,'Raw Data'!$D:$D,"&lt;&gt;*ithdr*",'Raw Data'!$D:$D,"&lt;&gt;*ancel*", 'Raw Data'!$K:$K,  "*" &amp; MID($A48, 2, 4) &amp;"*")</f>
        <v>0</v>
      </c>
      <c r="AV48" s="40"/>
      <c r="AW48" s="40"/>
      <c r="AX48" s="52"/>
      <c r="AY48" s="117">
        <f>COUNTIFS('Raw Data'!$AN:$AN,"&lt;=" &amp;DATE(MID($AV$3, 15, 4), MONTH("1 " &amp; AY$6 &amp; " " &amp; MID($AV$3, 15, 4)) + 1, 0 ), 'Raw Data'!$AN:$AN,"&gt;" &amp;DATE(MID($AV$3, 15, 4), MONTH("1 " &amp; AY$6 &amp; " " &amp; MID($AV$3, 15, 4)), 0 ), 'Raw Data'!$O:$O,""&amp;'Raw Data'!$B$1,'Raw Data'!$D:$D,"&lt;&gt;*ithdr*",'Raw Data'!$D:$D,"&lt;&gt;*ancel*",'Raw Data'!$P:$P,"--", 'Raw Data'!$K:$K, "*" &amp; MID($A48, 2, 4) &amp;"*")
+
COUNTIFS( 'Raw Data'!$AN:$AN,"&lt;=" &amp;DATE(MID($AV$3, 15, 4), MONTH("1 " &amp; AY$6 &amp; " " &amp; MID($AV$3, 15, 4)) + 1, 0 ), 'Raw Data'!$AN:$AN,"&gt;" &amp;DATE(MID($AV$3, 15, 4), MONTH("1 " &amp; AY$6 &amp; " " &amp; MID($AV$3, 15, 4)), 0 ), 'Raw Data'!$P:$P,""&amp;'Raw Data'!$B$1,'Raw Data'!$D:$D,"&lt;&gt;*ithdr*",'Raw Data'!$D:$D,"&lt;&gt;*ancel*", 'Raw Data'!$K:$K,  "*" &amp; MID($A48, 2, 4) &amp;"*")</f>
        <v>0</v>
      </c>
      <c r="AZ48" s="40"/>
      <c r="BA48" s="40"/>
      <c r="BB48" s="52"/>
      <c r="BC48" s="117">
        <f>COUNTIFS('Raw Data'!$AN:$AN,"&lt;=" &amp;DATE(MID($AV$3, 15, 4), MONTH("1 " &amp; BC$6 &amp; " " &amp; MID($AV$3, 15, 4)) + 1, 0 ), 'Raw Data'!$AN:$AN,"&gt;" &amp;DATE(MID($AV$3, 15, 4), MONTH("1 " &amp; BC$6 &amp; " " &amp; MID($AV$3, 15, 4)), 0 ), 'Raw Data'!$O:$O,""&amp;'Raw Data'!$B$1,'Raw Data'!$D:$D,"&lt;&gt;*ithdr*",'Raw Data'!$D:$D,"&lt;&gt;*ancel*",'Raw Data'!$P:$P,"--", 'Raw Data'!$K:$K, "*" &amp; MID($A48, 2, 4) &amp;"*")
+
COUNTIFS( 'Raw Data'!$AN:$AN,"&lt;=" &amp;DATE(MID($AV$3, 15, 4), MONTH("1 " &amp; BC$6 &amp; " " &amp; MID($AV$3, 15, 4)) + 1, 0 ), 'Raw Data'!$AN:$AN,"&gt;" &amp;DATE(MID($AV$3, 15, 4), MONTH("1 " &amp; BC$6 &amp; " " &amp; MID($AV$3, 15, 4)), 0 ), 'Raw Data'!$P:$P,""&amp;'Raw Data'!$B$1,'Raw Data'!$D:$D,"&lt;&gt;*ithdr*",'Raw Data'!$D:$D,"&lt;&gt;*ancel*", 'Raw Data'!$K:$K,  "*" &amp; MID($A48, 2, 4) &amp;"*")</f>
        <v>0</v>
      </c>
      <c r="BD48" s="40"/>
      <c r="BE48" s="40"/>
      <c r="BF48" s="52"/>
    </row>
    <row r="49" ht="12.75" customHeight="1">
      <c r="A49" s="119" t="s">
        <v>218</v>
      </c>
      <c r="B49" s="40"/>
      <c r="C49" s="40"/>
      <c r="D49" s="40"/>
      <c r="E49" s="40"/>
      <c r="F49" s="40"/>
      <c r="G49" s="40"/>
      <c r="H49" s="40"/>
      <c r="I49" s="40"/>
      <c r="J49" s="49"/>
      <c r="K49" s="117">
        <f>COUNTIFS('Raw Data'!$AN:$AN,"&lt;=" &amp;DATE(LEFT($AV$3, 4), MONTH("1 " &amp; K$6 &amp; " " &amp; LEFT($AV$3, 4)) + 1, 0 ), 'Raw Data'!$AN:$AN,"&gt;" &amp;DATE(LEFT($AV$3, 4), MONTH("1 " &amp; K$6 &amp; " " &amp; LEFT($AV$3, 4)), 0 ), 'Raw Data'!$O:$O,""&amp;'Raw Data'!$B$1,'Raw Data'!$D:$D,"&lt;&gt;*ithdr*",'Raw Data'!$D:$D,"&lt;&gt;*ancel*",'Raw Data'!$P:$P,"--", 'Raw Data'!$K:$K, "*" &amp; MID($A49, 2, 4) &amp;"*")
+
COUNTIFS( 'Raw Data'!$AN:$AN,"&lt;=" &amp;DATE(LEFT($AV$3, 4), MONTH("1 " &amp; K$6 &amp; " " &amp; LEFT($AV$3, 4)) + 1, 0 ), 'Raw Data'!$AN:$AN,"&gt;" &amp;DATE(LEFT($AV$3, 4), MONTH("1 " &amp; K$6 &amp; " " &amp; LEFT($AV$3, 4)), 0 ), 'Raw Data'!$P:$P,""&amp;'Raw Data'!$B$1,'Raw Data'!$D:$D,"&lt;&gt;*ithdr*",'Raw Data'!$D:$D,"&lt;&gt;*ancel*", 'Raw Data'!$K:$K,  "*" &amp; MID($A49, 2, 4) &amp;"*")</f>
        <v>0</v>
      </c>
      <c r="L49" s="40"/>
      <c r="M49" s="40"/>
      <c r="N49" s="52"/>
      <c r="O49" s="117">
        <f>COUNTIFS('Raw Data'!$AN:$AN,"&lt;=" &amp;DATE(LEFT($AV$3, 4), MONTH("1 " &amp; O$6 &amp; " " &amp; LEFT($AV$3, 4)) + 1, 0 ), 'Raw Data'!$AN:$AN,"&gt;" &amp;DATE(LEFT($AV$3, 4), MONTH("1 " &amp; O$6 &amp; " " &amp; LEFT($AV$3, 4)), 0 ), 'Raw Data'!$O:$O,""&amp;'Raw Data'!$B$1,'Raw Data'!$D:$D,"&lt;&gt;*ithdr*",'Raw Data'!$D:$D,"&lt;&gt;*ancel*",'Raw Data'!$P:$P,"--", 'Raw Data'!$K:$K, "*" &amp; MID($A49, 2, 4) &amp;"*")
+
COUNTIFS( 'Raw Data'!$AN:$AN,"&lt;=" &amp;DATE(LEFT($AV$3, 4), MONTH("1 " &amp; O$6 &amp; " " &amp; LEFT($AV$3, 4)) + 1, 0 ), 'Raw Data'!$AN:$AN,"&gt;" &amp;DATE(LEFT($AV$3, 4), MONTH("1 " &amp; O$6 &amp; " " &amp; LEFT($AV$3, 4)), 0 ), 'Raw Data'!$P:$P,""&amp;'Raw Data'!$B$1,'Raw Data'!$D:$D,"&lt;&gt;*ithdr*",'Raw Data'!$D:$D,"&lt;&gt;*ancel*", 'Raw Data'!$K:$K,  "*" &amp; MID($A49, 2, 4) &amp;"*")</f>
        <v>0</v>
      </c>
      <c r="P49" s="40"/>
      <c r="Q49" s="40"/>
      <c r="R49" s="52"/>
      <c r="S49" s="117">
        <f>COUNTIFS('Raw Data'!$AN:$AN,"&lt;=" &amp;DATE(LEFT($AV$3, 4), MONTH("1 " &amp; S$6 &amp; " " &amp; LEFT($AV$3, 4)) + 1, 0 ), 'Raw Data'!$AN:$AN,"&gt;" &amp;DATE(LEFT($AV$3, 4), MONTH("1 " &amp; S$6 &amp; " " &amp; LEFT($AV$3, 4)), 0 ), 'Raw Data'!$O:$O,""&amp;'Raw Data'!$B$1,'Raw Data'!$D:$D,"&lt;&gt;*ithdr*",'Raw Data'!$D:$D,"&lt;&gt;*ancel*",'Raw Data'!$P:$P,"--", 'Raw Data'!$K:$K, "*" &amp; MID($A49, 2, 4) &amp;"*")
+
COUNTIFS( 'Raw Data'!$AN:$AN,"&lt;=" &amp;DATE(LEFT($AV$3, 4), MONTH("1 " &amp; S$6 &amp; " " &amp; LEFT($AV$3, 4)) + 1, 0 ), 'Raw Data'!$AN:$AN,"&gt;" &amp;DATE(LEFT($AV$3, 4), MONTH("1 " &amp; S$6 &amp; " " &amp; LEFT($AV$3, 4)), 0 ), 'Raw Data'!$P:$P,""&amp;'Raw Data'!$B$1,'Raw Data'!$D:$D,"&lt;&gt;*ithdr*",'Raw Data'!$D:$D,"&lt;&gt;*ancel*", 'Raw Data'!$K:$K,  "*" &amp; MID($A49, 2, 4) &amp;"*")</f>
        <v>0</v>
      </c>
      <c r="T49" s="40"/>
      <c r="U49" s="40"/>
      <c r="V49" s="52"/>
      <c r="W49" s="117">
        <f>COUNTIFS('Raw Data'!$AN:$AN,"&lt;=" &amp;DATE(LEFT($AV$3, 4), MONTH("1 " &amp; W$6 &amp; " " &amp; LEFT($AV$3, 4)) + 1, 0 ), 'Raw Data'!$AN:$AN,"&gt;" &amp;DATE(LEFT($AV$3, 4), MONTH("1 " &amp; W$6 &amp; " " &amp; LEFT($AV$3, 4)), 0 ), 'Raw Data'!$O:$O,""&amp;'Raw Data'!$B$1,'Raw Data'!$D:$D,"&lt;&gt;*ithdr*",'Raw Data'!$D:$D,"&lt;&gt;*ancel*",'Raw Data'!$P:$P,"--", 'Raw Data'!$K:$K, "*" &amp; MID($A49, 2, 4) &amp;"*")
+
COUNTIFS( 'Raw Data'!$AN:$AN,"&lt;=" &amp;DATE(LEFT($AV$3, 4), MONTH("1 " &amp; W$6 &amp; " " &amp; LEFT($AV$3, 4)) + 1, 0 ), 'Raw Data'!$AN:$AN,"&gt;" &amp;DATE(LEFT($AV$3, 4), MONTH("1 " &amp; W$6 &amp; " " &amp; LEFT($AV$3, 4)), 0 ), 'Raw Data'!$P:$P,""&amp;'Raw Data'!$B$1,'Raw Data'!$D:$D,"&lt;&gt;*ithdr*",'Raw Data'!$D:$D,"&lt;&gt;*ancel*", 'Raw Data'!$K:$K,  "*" &amp; MID($A49, 2, 4) &amp;"*")</f>
        <v>0</v>
      </c>
      <c r="X49" s="40"/>
      <c r="Y49" s="40"/>
      <c r="Z49" s="52"/>
      <c r="AA49" s="117">
        <f>COUNTIFS('Raw Data'!$AN:$AN,"&lt;=" &amp;DATE(LEFT($AV$3, 4), MONTH("1 " &amp; AA$6 &amp; " " &amp; LEFT($AV$3, 4)) + 1, 0 ), 'Raw Data'!$AN:$AN,"&gt;" &amp;DATE(LEFT($AV$3, 4), MONTH("1 " &amp; AA$6 &amp; " " &amp; LEFT($AV$3, 4)), 0 ), 'Raw Data'!$O:$O,""&amp;'Raw Data'!$B$1,'Raw Data'!$D:$D,"&lt;&gt;*ithdr*",'Raw Data'!$D:$D,"&lt;&gt;*ancel*",'Raw Data'!$P:$P,"--", 'Raw Data'!$K:$K, "*" &amp; MID($A49, 2, 4) &amp;"*")
+
COUNTIFS( 'Raw Data'!$AN:$AN,"&lt;=" &amp;DATE(LEFT($AV$3, 4), MONTH("1 " &amp; AA$6 &amp; " " &amp; LEFT($AV$3, 4)) + 1, 0 ), 'Raw Data'!$AN:$AN,"&gt;" &amp;DATE(LEFT($AV$3, 4), MONTH("1 " &amp; AA$6 &amp; " " &amp; LEFT($AV$3, 4)), 0 ), 'Raw Data'!$P:$P,""&amp;'Raw Data'!$B$1,'Raw Data'!$D:$D,"&lt;&gt;*ithdr*",'Raw Data'!$D:$D,"&lt;&gt;*ancel*", 'Raw Data'!$K:$K,  "*" &amp; MID($A49, 2, 4) &amp;"*")</f>
        <v>0</v>
      </c>
      <c r="AB49" s="40"/>
      <c r="AC49" s="40"/>
      <c r="AD49" s="52"/>
      <c r="AE49" s="117">
        <f>COUNTIFS('Raw Data'!$AN:$AN,"&lt;=" &amp;DATE(LEFT($AV$3, 4), MONTH("1 " &amp; AE$6 &amp; " " &amp; LEFT($AV$3, 4)) + 1, 0 ), 'Raw Data'!$AN:$AN,"&gt;" &amp;DATE(LEFT($AV$3, 4), MONTH("1 " &amp; AE$6 &amp; " " &amp; LEFT($AV$3, 4)), 0 ), 'Raw Data'!$O:$O,""&amp;'Raw Data'!$B$1,'Raw Data'!$D:$D,"&lt;&gt;*ithdr*",'Raw Data'!$D:$D,"&lt;&gt;*ancel*",'Raw Data'!$P:$P,"--", 'Raw Data'!$K:$K, "*" &amp; MID($A49, 2, 4) &amp;"*")
+
COUNTIFS( 'Raw Data'!$AN:$AN,"&lt;=" &amp;DATE(LEFT($AV$3, 4), MONTH("1 " &amp; AE$6 &amp; " " &amp; LEFT($AV$3, 4)) + 1, 0 ), 'Raw Data'!$AN:$AN,"&gt;" &amp;DATE(LEFT($AV$3, 4), MONTH("1 " &amp; AE$6 &amp; " " &amp; LEFT($AV$3, 4)), 0 ), 'Raw Data'!$P:$P,""&amp;'Raw Data'!$B$1,'Raw Data'!$D:$D,"&lt;&gt;*ithdr*",'Raw Data'!$D:$D,"&lt;&gt;*ancel*", 'Raw Data'!$K:$K,  "*" &amp; MID($A49, 2, 4) &amp;"*")</f>
        <v>0</v>
      </c>
      <c r="AF49" s="40"/>
      <c r="AG49" s="40"/>
      <c r="AH49" s="52"/>
      <c r="AI49" s="117">
        <f>COUNTIFS('Raw Data'!$AN:$AN,"&lt;=" &amp;DATE(LEFT($AV$3, 4), MONTH("1 " &amp; AI$6 &amp; " " &amp; LEFT($AV$3, 4)) + 1, 0 ), 'Raw Data'!$AN:$AN,"&gt;" &amp;DATE(LEFT($AV$3, 4), MONTH("1 " &amp; AI$6 &amp; " " &amp; LEFT($AV$3, 4)), 0 ), 'Raw Data'!$O:$O,""&amp;'Raw Data'!$B$1,'Raw Data'!$D:$D,"&lt;&gt;*ithdr*",'Raw Data'!$D:$D,"&lt;&gt;*ancel*",'Raw Data'!$P:$P,"--", 'Raw Data'!$K:$K, "*" &amp; MID($A49, 2, 4) &amp;"*")
+
COUNTIFS( 'Raw Data'!$AN:$AN,"&lt;=" &amp;DATE(LEFT($AV$3, 4), MONTH("1 " &amp; AI$6 &amp; " " &amp; LEFT($AV$3, 4)) + 1, 0 ), 'Raw Data'!$AN:$AN,"&gt;" &amp;DATE(LEFT($AV$3, 4), MONTH("1 " &amp; AI$6 &amp; " " &amp; LEFT($AV$3, 4)), 0 ), 'Raw Data'!$P:$P,""&amp;'Raw Data'!$B$1,'Raw Data'!$D:$D,"&lt;&gt;*ithdr*",'Raw Data'!$D:$D,"&lt;&gt;*ancel*", 'Raw Data'!$K:$K,  "*" &amp; MID($A49, 2, 4) &amp;"*")</f>
        <v>0</v>
      </c>
      <c r="AJ49" s="40"/>
      <c r="AK49" s="40"/>
      <c r="AL49" s="52"/>
      <c r="AM49" s="117">
        <f>COUNTIFS('Raw Data'!$AN:$AN,"&lt;=" &amp;DATE(LEFT($AV$3, 4), MONTH("1 " &amp; AM$6 &amp; " " &amp; LEFT($AV$3, 4)) + 1, 0 ), 'Raw Data'!$AN:$AN,"&gt;" &amp;DATE(LEFT($AV$3, 4), MONTH("1 " &amp; AM$6 &amp; " " &amp; LEFT($AV$3, 4)), 0 ), 'Raw Data'!$O:$O,""&amp;'Raw Data'!$B$1,'Raw Data'!$D:$D,"&lt;&gt;*ithdr*",'Raw Data'!$D:$D,"&lt;&gt;*ancel*",'Raw Data'!$P:$P,"--", 'Raw Data'!$K:$K, "*" &amp; MID($A49, 2, 4) &amp;"*")
+
COUNTIFS( 'Raw Data'!$AN:$AN,"&lt;=" &amp;DATE(LEFT($AV$3, 4), MONTH("1 " &amp; AM$6 &amp; " " &amp; LEFT($AV$3, 4)) + 1, 0 ), 'Raw Data'!$AN:$AN,"&gt;" &amp;DATE(LEFT($AV$3, 4), MONTH("1 " &amp; AM$6 &amp; " " &amp; LEFT($AV$3, 4)), 0 ), 'Raw Data'!$P:$P,""&amp;'Raw Data'!$B$1,'Raw Data'!$D:$D,"&lt;&gt;*ithdr*",'Raw Data'!$D:$D,"&lt;&gt;*ancel*", 'Raw Data'!$K:$K,  "*" &amp; MID($A49, 2, 4) &amp;"*")</f>
        <v>0</v>
      </c>
      <c r="AN49" s="40"/>
      <c r="AO49" s="40"/>
      <c r="AP49" s="52"/>
      <c r="AQ49" s="117">
        <f>COUNTIFS('Raw Data'!$AN:$AN,"&lt;=" &amp;DATE(LEFT($AV$3, 4), MONTH("1 " &amp; AQ$6 &amp; " " &amp; LEFT($AV$3, 4)) + 1, 0 ), 'Raw Data'!$AN:$AN,"&gt;" &amp;DATE(LEFT($AV$3, 4), MONTH("1 " &amp; AQ$6 &amp; " " &amp; LEFT($AV$3, 4)), 0 ), 'Raw Data'!$O:$O,""&amp;'Raw Data'!$B$1,'Raw Data'!$D:$D,"&lt;&gt;*ithdr*",'Raw Data'!$D:$D,"&lt;&gt;*ancel*",'Raw Data'!$P:$P,"--", 'Raw Data'!$K:$K, "*" &amp; MID($A49, 2, 4) &amp;"*")
+
COUNTIFS( 'Raw Data'!$AN:$AN,"&lt;=" &amp;DATE(LEFT($AV$3, 4), MONTH("1 " &amp; AQ$6 &amp; " " &amp; LEFT($AV$3, 4)) + 1, 0 ), 'Raw Data'!$AN:$AN,"&gt;" &amp;DATE(LEFT($AV$3, 4), MONTH("1 " &amp; AQ$6 &amp; " " &amp; LEFT($AV$3, 4)), 0 ), 'Raw Data'!$P:$P,""&amp;'Raw Data'!$B$1,'Raw Data'!$D:$D,"&lt;&gt;*ithdr*",'Raw Data'!$D:$D,"&lt;&gt;*ancel*", 'Raw Data'!$K:$K,  "*" &amp; MID($A49, 2, 4) &amp;"*")</f>
        <v>0</v>
      </c>
      <c r="AR49" s="40"/>
      <c r="AS49" s="40"/>
      <c r="AT49" s="52"/>
      <c r="AU49" s="117">
        <f>COUNTIFS('Raw Data'!$AN:$AN,"&lt;=" &amp;DATE(MID($AV$3, 15, 4), MONTH("1 " &amp; AU$6 &amp; " " &amp; MID($AV$3, 15, 4)) + 1, 0 ), 'Raw Data'!$AN:$AN,"&gt;" &amp;DATE(MID($AV$3, 15, 4), MONTH("1 " &amp; AU$6 &amp; " " &amp; MID($AV$3, 15, 4)), 0 ), 'Raw Data'!$O:$O,""&amp;'Raw Data'!$B$1,'Raw Data'!$D:$D,"&lt;&gt;*ithdr*",'Raw Data'!$D:$D,"&lt;&gt;*ancel*",'Raw Data'!$P:$P,"--", 'Raw Data'!$K:$K, "*" &amp; MID($A49, 2, 4) &amp;"*")
+
COUNTIFS( 'Raw Data'!$AN:$AN,"&lt;=" &amp;DATE(MID($AV$3, 15, 4), MONTH("1 " &amp; AU$6 &amp; " " &amp; MID($AV$3, 15, 4)) + 1, 0 ), 'Raw Data'!$AN:$AN,"&gt;" &amp;DATE(MID($AV$3, 15, 4), MONTH("1 " &amp; AU$6 &amp; " " &amp; MID($AV$3, 15, 4)), 0 ), 'Raw Data'!$P:$P,""&amp;'Raw Data'!$B$1,'Raw Data'!$D:$D,"&lt;&gt;*ithdr*",'Raw Data'!$D:$D,"&lt;&gt;*ancel*", 'Raw Data'!$K:$K,  "*" &amp; MID($A49, 2, 4) &amp;"*")</f>
        <v>0</v>
      </c>
      <c r="AV49" s="40"/>
      <c r="AW49" s="40"/>
      <c r="AX49" s="52"/>
      <c r="AY49" s="117">
        <f>COUNTIFS('Raw Data'!$AN:$AN,"&lt;=" &amp;DATE(MID($AV$3, 15, 4), MONTH("1 " &amp; AY$6 &amp; " " &amp; MID($AV$3, 15, 4)) + 1, 0 ), 'Raw Data'!$AN:$AN,"&gt;" &amp;DATE(MID($AV$3, 15, 4), MONTH("1 " &amp; AY$6 &amp; " " &amp; MID($AV$3, 15, 4)), 0 ), 'Raw Data'!$O:$O,""&amp;'Raw Data'!$B$1,'Raw Data'!$D:$D,"&lt;&gt;*ithdr*",'Raw Data'!$D:$D,"&lt;&gt;*ancel*",'Raw Data'!$P:$P,"--", 'Raw Data'!$K:$K, "*" &amp; MID($A49, 2, 4) &amp;"*")
+
COUNTIFS( 'Raw Data'!$AN:$AN,"&lt;=" &amp;DATE(MID($AV$3, 15, 4), MONTH("1 " &amp; AY$6 &amp; " " &amp; MID($AV$3, 15, 4)) + 1, 0 ), 'Raw Data'!$AN:$AN,"&gt;" &amp;DATE(MID($AV$3, 15, 4), MONTH("1 " &amp; AY$6 &amp; " " &amp; MID($AV$3, 15, 4)), 0 ), 'Raw Data'!$P:$P,""&amp;'Raw Data'!$B$1,'Raw Data'!$D:$D,"&lt;&gt;*ithdr*",'Raw Data'!$D:$D,"&lt;&gt;*ancel*", 'Raw Data'!$K:$K,  "*" &amp; MID($A49, 2, 4) &amp;"*")</f>
        <v>0</v>
      </c>
      <c r="AZ49" s="40"/>
      <c r="BA49" s="40"/>
      <c r="BB49" s="52"/>
      <c r="BC49" s="117">
        <f>COUNTIFS('Raw Data'!$AN:$AN,"&lt;=" &amp;DATE(MID($AV$3, 15, 4), MONTH("1 " &amp; BC$6 &amp; " " &amp; MID($AV$3, 15, 4)) + 1, 0 ), 'Raw Data'!$AN:$AN,"&gt;" &amp;DATE(MID($AV$3, 15, 4), MONTH("1 " &amp; BC$6 &amp; " " &amp; MID($AV$3, 15, 4)), 0 ), 'Raw Data'!$O:$O,""&amp;'Raw Data'!$B$1,'Raw Data'!$D:$D,"&lt;&gt;*ithdr*",'Raw Data'!$D:$D,"&lt;&gt;*ancel*",'Raw Data'!$P:$P,"--", 'Raw Data'!$K:$K, "*" &amp; MID($A49, 2, 4) &amp;"*")
+
COUNTIFS( 'Raw Data'!$AN:$AN,"&lt;=" &amp;DATE(MID($AV$3, 15, 4), MONTH("1 " &amp; BC$6 &amp; " " &amp; MID($AV$3, 15, 4)) + 1, 0 ), 'Raw Data'!$AN:$AN,"&gt;" &amp;DATE(MID($AV$3, 15, 4), MONTH("1 " &amp; BC$6 &amp; " " &amp; MID($AV$3, 15, 4)), 0 ), 'Raw Data'!$P:$P,""&amp;'Raw Data'!$B$1,'Raw Data'!$D:$D,"&lt;&gt;*ithdr*",'Raw Data'!$D:$D,"&lt;&gt;*ancel*", 'Raw Data'!$K:$K,  "*" &amp; MID($A49, 2, 4) &amp;"*")</f>
        <v>0</v>
      </c>
      <c r="BD49" s="40"/>
      <c r="BE49" s="40"/>
      <c r="BF49" s="52"/>
    </row>
    <row r="50" ht="12.75" customHeight="1">
      <c r="A50" s="47" t="s">
        <v>748</v>
      </c>
      <c r="B50" s="40"/>
      <c r="C50" s="40"/>
      <c r="D50" s="40"/>
      <c r="E50" s="40"/>
      <c r="F50" s="40"/>
      <c r="G50" s="40"/>
      <c r="H50" s="40"/>
      <c r="I50" s="40"/>
      <c r="J50" s="52"/>
      <c r="K50" s="117">
        <f>(  COUNTIFS('Raw Data'!$P:$P, 'Raw Data'!$B$1, 'Raw Data'!$AL:$AL, "&gt;=" &amp; DATE(YEAR("" &amp; LEFT($AV$3, 10)),MONTH("1 " &amp; 'Stats (B)'!K$6 &amp;" 2014"), 1), 'Raw Data'!$AL:$AL, "&lt;" &amp; DATE(YEAR("" &amp; LEFT($AV$3, 10)),MONTH("1 " &amp; 'Stats (B)'!K$6 &amp;" 2014") + 1, 1), 'Raw Data'!$C:$C, "*ead*", 'Raw Data'!$D:$D, "&lt;&gt;" &amp; "*ancel*", 'Raw Data'!$D:$D, "&lt;&gt;" &amp; "*ithdraw*" ) )
+
(  COUNTIFS('Raw Data'!$O:$O, 'Raw Data'!$B$1, 'Raw Data'!$P:$P, "--", 'Raw Data'!$AL:$AL, "&gt;=" &amp; DATE(YEAR("" &amp; LEFT($AV$3, 10)),MONTH("1 " &amp; 'Stats (B)'!K$6 &amp;" 2014"), 1), 'Raw Data'!$AL:$AL, "&lt;" &amp; DATE(YEAR("" &amp; LEFT($AV$3, 10)),MONTH("1 " &amp; 'Stats (B)'!K$6 &amp;" 2014") + 1, 1), 'Raw Data'!$C:$C, "*ead*", 'Raw Data'!$D:$D, "&lt;&gt;" &amp; "*ancel*", 'Raw Data'!$D:$D, "&lt;&gt;" &amp; "*ithdraw*" ) )</f>
        <v>0</v>
      </c>
      <c r="L50" s="40"/>
      <c r="M50" s="40"/>
      <c r="N50" s="52"/>
      <c r="O50" s="117">
        <f>(  COUNTIFS('Raw Data'!$P:$P, 'Raw Data'!$B$1, 'Raw Data'!$AL:$AL, "&gt;=" &amp; DATE(YEAR("" &amp; LEFT($AV$3, 10)),MONTH("1 " &amp; 'Stats (B)'!O$6 &amp;" 2014"), 1), 'Raw Data'!$AL:$AL, "&lt;" &amp; DATE(YEAR("" &amp; LEFT($AV$3, 10)),MONTH("1 " &amp; 'Stats (B)'!O$6 &amp;" 2014") + 1, 1), 'Raw Data'!$C:$C, "*ead*", 'Raw Data'!$D:$D, "&lt;&gt;" &amp; "*ancel*", 'Raw Data'!$D:$D, "&lt;&gt;" &amp; "*ithdraw*" ) )
+
(  COUNTIFS('Raw Data'!$O:$O, 'Raw Data'!$B$1, 'Raw Data'!$P:$P, "--", 'Raw Data'!$AL:$AL, "&gt;=" &amp; DATE(YEAR("" &amp; LEFT($AV$3, 10)),MONTH("1 " &amp; 'Stats (B)'!O$6 &amp;" 2014"), 1), 'Raw Data'!$AL:$AL, "&lt;" &amp; DATE(YEAR("" &amp; LEFT($AV$3, 10)),MONTH("1 " &amp; 'Stats (B)'!O$6 &amp;" 2014") + 1, 1), 'Raw Data'!$C:$C, "*ead*", 'Raw Data'!$D:$D, "&lt;&gt;" &amp; "*ancel*", 'Raw Data'!$D:$D, "&lt;&gt;" &amp; "*ithdraw*" ) )</f>
        <v>0</v>
      </c>
      <c r="P50" s="40"/>
      <c r="Q50" s="40"/>
      <c r="R50" s="52"/>
      <c r="S50" s="117">
        <f>(  COUNTIFS('Raw Data'!$P:$P, 'Raw Data'!$B$1, 'Raw Data'!$AL:$AL, "&gt;=" &amp; DATE(YEAR("" &amp; LEFT($AV$3, 10)),MONTH("1 " &amp; 'Stats (B)'!S$6 &amp;" 2014"), 1), 'Raw Data'!$AL:$AL, "&lt;" &amp; DATE(YEAR("" &amp; LEFT($AV$3, 10)),MONTH("1 " &amp; 'Stats (B)'!S$6 &amp;" 2014") + 1, 1), 'Raw Data'!$C:$C, "*ead*", 'Raw Data'!$D:$D, "&lt;&gt;" &amp; "*ancel*", 'Raw Data'!$D:$D, "&lt;&gt;" &amp; "*ithdraw*" ) )
+
(  COUNTIFS('Raw Data'!$O:$O, 'Raw Data'!$B$1, 'Raw Data'!$P:$P, "--", 'Raw Data'!$AL:$AL, "&gt;=" &amp; DATE(YEAR("" &amp; LEFT($AV$3, 10)),MONTH("1 " &amp; 'Stats (B)'!S$6 &amp;" 2014"), 1), 'Raw Data'!$AL:$AL, "&lt;" &amp; DATE(YEAR("" &amp; LEFT($AV$3, 10)),MONTH("1 " &amp; 'Stats (B)'!S$6 &amp;" 2014") + 1, 1), 'Raw Data'!$C:$C, "*ead*", 'Raw Data'!$D:$D, "&lt;&gt;" &amp; "*ancel*", 'Raw Data'!$D:$D, "&lt;&gt;" &amp; "*ithdraw*" ) )</f>
        <v>0</v>
      </c>
      <c r="T50" s="40"/>
      <c r="U50" s="40"/>
      <c r="V50" s="52"/>
      <c r="W50" s="117">
        <f>(  COUNTIFS('Raw Data'!$P:$P, 'Raw Data'!$B$1, 'Raw Data'!$AL:$AL, "&gt;=" &amp; DATE(YEAR("" &amp; LEFT($AV$3, 10)),MONTH("1 " &amp; 'Stats (B)'!W$6 &amp;" 2014"), 1), 'Raw Data'!$AL:$AL, "&lt;" &amp; DATE(YEAR("" &amp; LEFT($AV$3, 10)),MONTH("1 " &amp; 'Stats (B)'!W$6 &amp;" 2014") + 1, 1), 'Raw Data'!$C:$C, "*ead*", 'Raw Data'!$D:$D, "&lt;&gt;" &amp; "*ancel*", 'Raw Data'!$D:$D, "&lt;&gt;" &amp; "*ithdraw*" ) )
+
(  COUNTIFS('Raw Data'!$O:$O, 'Raw Data'!$B$1, 'Raw Data'!$P:$P, "--", 'Raw Data'!$AL:$AL, "&gt;=" &amp; DATE(YEAR("" &amp; LEFT($AV$3, 10)),MONTH("1 " &amp; 'Stats (B)'!W$6 &amp;" 2014"), 1), 'Raw Data'!$AL:$AL, "&lt;" &amp; DATE(YEAR("" &amp; LEFT($AV$3, 10)),MONTH("1 " &amp; 'Stats (B)'!W$6 &amp;" 2014") + 1, 1), 'Raw Data'!$C:$C, "*ead*", 'Raw Data'!$D:$D, "&lt;&gt;" &amp; "*ancel*", 'Raw Data'!$D:$D, "&lt;&gt;" &amp; "*ithdraw*" ) )</f>
        <v>0</v>
      </c>
      <c r="X50" s="40"/>
      <c r="Y50" s="40"/>
      <c r="Z50" s="52"/>
      <c r="AA50" s="117">
        <f>(  COUNTIFS('Raw Data'!$P:$P, 'Raw Data'!$B$1, 'Raw Data'!$AL:$AL, "&gt;=" &amp; DATE(YEAR("" &amp; LEFT($AV$3, 10)),MONTH("1 " &amp; 'Stats (B)'!AA$6 &amp;" 2014"), 1), 'Raw Data'!$AL:$AL, "&lt;" &amp; DATE(YEAR("" &amp; LEFT($AV$3, 10)),MONTH("1 " &amp; 'Stats (B)'!AA$6 &amp;" 2014") + 1, 1), 'Raw Data'!$C:$C, "*ead*", 'Raw Data'!$D:$D, "&lt;&gt;" &amp; "*ancel*", 'Raw Data'!$D:$D, "&lt;&gt;" &amp; "*ithdraw*" ) )
+
(  COUNTIFS('Raw Data'!$O:$O, 'Raw Data'!$B$1, 'Raw Data'!$P:$P, "--", 'Raw Data'!$AL:$AL, "&gt;=" &amp; DATE(YEAR("" &amp; LEFT($AV$3, 10)),MONTH("1 " &amp; 'Stats (B)'!AA$6 &amp;" 2014"), 1), 'Raw Data'!$AL:$AL, "&lt;" &amp; DATE(YEAR("" &amp; LEFT($AV$3, 10)),MONTH("1 " &amp; 'Stats (B)'!AA$6 &amp;" 2014") + 1, 1), 'Raw Data'!$C:$C, "*ead*", 'Raw Data'!$D:$D, "&lt;&gt;" &amp; "*ancel*", 'Raw Data'!$D:$D, "&lt;&gt;" &amp; "*ithdraw*" ) )</f>
        <v>0</v>
      </c>
      <c r="AB50" s="40"/>
      <c r="AC50" s="40"/>
      <c r="AD50" s="52"/>
      <c r="AE50" s="117">
        <f>(  COUNTIFS('Raw Data'!$P:$P, 'Raw Data'!$B$1, 'Raw Data'!$AL:$AL, "&gt;=" &amp; DATE(YEAR("" &amp; LEFT($AV$3, 10)),MONTH("1 " &amp; 'Stats (B)'!AE$6 &amp;" 2014"), 1), 'Raw Data'!$AL:$AL, "&lt;" &amp; DATE(YEAR("" &amp; LEFT($AV$3, 10)),MONTH("1 " &amp; 'Stats (B)'!AE$6 &amp;" 2014") + 1, 1), 'Raw Data'!$C:$C, "*ead*", 'Raw Data'!$D:$D, "&lt;&gt;" &amp; "*ancel*", 'Raw Data'!$D:$D, "&lt;&gt;" &amp; "*ithdraw*" ) )
+
(  COUNTIFS('Raw Data'!$O:$O, 'Raw Data'!$B$1, 'Raw Data'!$P:$P, "--", 'Raw Data'!$AL:$AL, "&gt;=" &amp; DATE(YEAR("" &amp; LEFT($AV$3, 10)),MONTH("1 " &amp; 'Stats (B)'!AE$6 &amp;" 2014"), 1), 'Raw Data'!$AL:$AL, "&lt;" &amp; DATE(YEAR("" &amp; LEFT($AV$3, 10)),MONTH("1 " &amp; 'Stats (B)'!AE$6 &amp;" 2014") + 1, 1), 'Raw Data'!$C:$C, "*ead*", 'Raw Data'!$D:$D, "&lt;&gt;" &amp; "*ancel*", 'Raw Data'!$D:$D, "&lt;&gt;" &amp; "*ithdraw*" ) )</f>
        <v>0</v>
      </c>
      <c r="AF50" s="40"/>
      <c r="AG50" s="40"/>
      <c r="AH50" s="52"/>
      <c r="AI50" s="117">
        <f>(  COUNTIFS('Raw Data'!$P:$P, 'Raw Data'!$B$1, 'Raw Data'!$AL:$AL, "&gt;=" &amp; DATE(YEAR("" &amp; LEFT($AV$3, 10)),MONTH("1 " &amp; 'Stats (B)'!AI$6 &amp;" 2014"), 1), 'Raw Data'!$AL:$AL, "&lt;" &amp; DATE(YEAR("" &amp; LEFT($AV$3, 10)),MONTH("1 " &amp; 'Stats (B)'!AI$6 &amp;" 2014") + 1, 1), 'Raw Data'!$C:$C, "*ead*", 'Raw Data'!$D:$D, "&lt;&gt;" &amp; "*ancel*", 'Raw Data'!$D:$D, "&lt;&gt;" &amp; "*ithdraw*" ) )
+
(  COUNTIFS('Raw Data'!$O:$O, 'Raw Data'!$B$1, 'Raw Data'!$P:$P, "--", 'Raw Data'!$AL:$AL, "&gt;=" &amp; DATE(YEAR("" &amp; LEFT($AV$3, 10)),MONTH("1 " &amp; 'Stats (B)'!AI$6 &amp;" 2014"), 1), 'Raw Data'!$AL:$AL, "&lt;" &amp; DATE(YEAR("" &amp; LEFT($AV$3, 10)),MONTH("1 " &amp; 'Stats (B)'!AI$6 &amp;" 2014") + 1, 1), 'Raw Data'!$C:$C, "*ead*", 'Raw Data'!$D:$D, "&lt;&gt;" &amp; "*ancel*", 'Raw Data'!$D:$D, "&lt;&gt;" &amp; "*ithdraw*" ) )</f>
        <v>0</v>
      </c>
      <c r="AJ50" s="40"/>
      <c r="AK50" s="40"/>
      <c r="AL50" s="52"/>
      <c r="AM50" s="117">
        <f>(  COUNTIFS('Raw Data'!$P:$P, 'Raw Data'!$B$1, 'Raw Data'!$AL:$AL, "&gt;=" &amp; DATE(YEAR("" &amp; LEFT($AV$3, 10)),MONTH("1 " &amp; 'Stats (B)'!AM$6 &amp;" 2014"), 1), 'Raw Data'!$AL:$AL, "&lt;" &amp; DATE(YEAR("" &amp; LEFT($AV$3, 10)),MONTH("1 " &amp; 'Stats (B)'!AM$6 &amp;" 2014") + 1, 1), 'Raw Data'!$C:$C, "*ead*", 'Raw Data'!$D:$D, "&lt;&gt;" &amp; "*ancel*", 'Raw Data'!$D:$D, "&lt;&gt;" &amp; "*ithdraw*" ) )
+
(  COUNTIFS('Raw Data'!$O:$O, 'Raw Data'!$B$1, 'Raw Data'!$P:$P, "--", 'Raw Data'!$AL:$AL, "&gt;=" &amp; DATE(YEAR("" &amp; LEFT($AV$3, 10)),MONTH("1 " &amp; 'Stats (B)'!AM$6 &amp;" 2014"), 1), 'Raw Data'!$AL:$AL, "&lt;" &amp; DATE(YEAR("" &amp; LEFT($AV$3, 10)),MONTH("1 " &amp; 'Stats (B)'!AM$6 &amp;" 2014") + 1, 1), 'Raw Data'!$C:$C, "*ead*", 'Raw Data'!$D:$D, "&lt;&gt;" &amp; "*ancel*", 'Raw Data'!$D:$D, "&lt;&gt;" &amp; "*ithdraw*" ) )</f>
        <v>0</v>
      </c>
      <c r="AN50" s="40"/>
      <c r="AO50" s="40"/>
      <c r="AP50" s="52"/>
      <c r="AQ50" s="117">
        <f>(  COUNTIFS('Raw Data'!$P:$P, 'Raw Data'!$B$1, 'Raw Data'!$AL:$AL, "&gt;=" &amp; DATE(YEAR("" &amp; LEFT($AV$3, 10)),MONTH("1 " &amp; 'Stats (B)'!AQ$6 &amp;" 2014"), 1), 'Raw Data'!$AL:$AL, "&lt;" &amp; DATE(YEAR("" &amp; LEFT($AV$3, 10)),MONTH("1 " &amp; 'Stats (B)'!AQ$6 &amp;" 2014") + 1, 1), 'Raw Data'!$C:$C, "*ead*", 'Raw Data'!$D:$D, "&lt;&gt;" &amp; "*ancel*", 'Raw Data'!$D:$D, "&lt;&gt;" &amp; "*ithdraw*" ) )
+
(  COUNTIFS('Raw Data'!$O:$O, 'Raw Data'!$B$1, 'Raw Data'!$P:$P, "--", 'Raw Data'!$AL:$AL, "&gt;=" &amp; DATE(YEAR("" &amp; LEFT($AV$3, 10)),MONTH("1 " &amp; 'Stats (B)'!AQ$6 &amp;" 2014"), 1), 'Raw Data'!$AL:$AL, "&lt;" &amp; DATE(YEAR("" &amp; LEFT($AV$3, 10)),MONTH("1 " &amp; 'Stats (B)'!AQ$6 &amp;" 2014") + 1, 1), 'Raw Data'!$C:$C, "*ead*", 'Raw Data'!$D:$D, "&lt;&gt;" &amp; "*ancel*", 'Raw Data'!$D:$D, "&lt;&gt;" &amp; "*ithdraw*" ) )</f>
        <v>0</v>
      </c>
      <c r="AR50" s="40"/>
      <c r="AS50" s="40"/>
      <c r="AT50" s="52"/>
      <c r="AU50" s="117">
        <f>(  COUNTIFS('Raw Data'!$P:$P, 'Raw Data'!$B$1, 'Raw Data'!$AL:$AL,"&lt;=" &amp;DATE(MID($AV$3, 15, 4), MONTH("1 " &amp; AU$6 &amp; " " &amp; MID($AV$3, 15, 4)) + 1, 0 ), 'Raw Data'!$AL:$AL,"&gt;" &amp;DATE(MID($AV$3, 15, 4), MONTH("1 " &amp; AU$6 &amp; " " &amp; MID($AV$3, 15, 4)), 0 ), 'Raw Data'!$C:$C, "*ead*", 'Raw Data'!$D:$D, "&lt;&gt;" &amp; "*ancel*", 'Raw Data'!$D:$D, "&lt;&gt;" &amp; "*ithdraw*" ) )
+
(  COUNTIFS('Raw Data'!$O:$O, 'Raw Data'!$B$1, 'Raw Data'!$P:$P, "--", 'Raw Data'!$AL:$AL,"&lt;=" &amp;DATE(MID($AV$3, 15, 4), MONTH("1 " &amp; AU$6 &amp; " " &amp; MID($AV$3, 15, 4)) + 1, 0 ), 'Raw Data'!$AL:$AL,"&gt;" &amp;DATE(MID($AV$3, 15, 4), MONTH("1 " &amp; AU$6 &amp; " " &amp; MID($AV$3, 15, 4)), 0 ), 'Raw Data'!$C:$C, "*ead*", 'Raw Data'!$D:$D, "&lt;&gt;" &amp; "*ancel*", 'Raw Data'!$D:$D, "&lt;&gt;" &amp; "*ithdraw*" ) )</f>
        <v>0</v>
      </c>
      <c r="AV50" s="40"/>
      <c r="AW50" s="40"/>
      <c r="AX50" s="52"/>
      <c r="AY50" s="117">
        <f>(  COUNTIFS('Raw Data'!$P:$P, 'Raw Data'!$B$1, 'Raw Data'!$AL:$AL,"&lt;=" &amp;DATE(MID($AV$3, 15, 4), MONTH("1 " &amp; AY$6 &amp; " " &amp; MID($AV$3, 15, 4)) + 1, 0 ), 'Raw Data'!$AL:$AL,"&gt;" &amp;DATE(MID($AV$3, 15, 4), MONTH("1 " &amp; AY$6 &amp; " " &amp; MID($AV$3, 15, 4)), 0 ), 'Raw Data'!$C:$C, "*ead*", 'Raw Data'!$D:$D, "&lt;&gt;" &amp; "*ancel*", 'Raw Data'!$D:$D, "&lt;&gt;" &amp; "*ithdraw*" ) )
+
(  COUNTIFS('Raw Data'!$O:$O, 'Raw Data'!$B$1, 'Raw Data'!$P:$P, "--", 'Raw Data'!$AL:$AL,"&lt;=" &amp;DATE(MID($AV$3, 15, 4), MONTH("1 " &amp; AY$6 &amp; " " &amp; MID($AV$3, 15, 4)) + 1, 0 ), 'Raw Data'!$AL:$AL,"&gt;" &amp;DATE(MID($AV$3, 15, 4), MONTH("1 " &amp; AY$6 &amp; " " &amp; MID($AV$3, 15, 4)), 0 ), 'Raw Data'!$C:$C, "*ead*", 'Raw Data'!$D:$D, "&lt;&gt;" &amp; "*ancel*", 'Raw Data'!$D:$D, "&lt;&gt;" &amp; "*ithdraw*" ) )</f>
        <v>0</v>
      </c>
      <c r="AZ50" s="40"/>
      <c r="BA50" s="40"/>
      <c r="BB50" s="52"/>
      <c r="BC50" s="117">
        <f>(  COUNTIFS('Raw Data'!$P:$P, 'Raw Data'!$B$1, 'Raw Data'!$AL:$AL,"&lt;=" &amp;DATE(MID($AV$3, 15, 4), MONTH("1 " &amp; BC$6 &amp; " " &amp; MID($AV$3, 15, 4)) + 1, 0 ), 'Raw Data'!$AL:$AL,"&gt;" &amp;DATE(MID($AV$3, 15, 4), MONTH("1 " &amp; BC$6 &amp; " " &amp; MID($AV$3, 15, 4)), 0 ), 'Raw Data'!$C:$C, "*ead*", 'Raw Data'!$D:$D, "&lt;&gt;" &amp; "*ancel*", 'Raw Data'!$D:$D, "&lt;&gt;" &amp; "*ithdraw*" ) )
+
(  COUNTIFS('Raw Data'!$O:$O, 'Raw Data'!$B$1, 'Raw Data'!$P:$P, "--", 'Raw Data'!$AL:$AL,"&lt;=" &amp;DATE(MID($AV$3, 15, 4), MONTH("1 " &amp; BC$6 &amp; " " &amp; MID($AV$3, 15, 4)) + 1, 0 ), 'Raw Data'!$AL:$AL,"&gt;" &amp;DATE(MID($AV$3, 15, 4), MONTH("1 " &amp; BC$6 &amp; " " &amp; MID($AV$3, 15, 4)), 0 ), 'Raw Data'!$C:$C, "*ead*", 'Raw Data'!$D:$D, "&lt;&gt;" &amp; "*ancel*", 'Raw Data'!$D:$D, "&lt;&gt;" &amp; "*ithdraw*" ) )</f>
        <v>0</v>
      </c>
      <c r="BD50" s="40"/>
      <c r="BE50" s="40"/>
      <c r="BF50" s="52"/>
    </row>
    <row r="51" ht="12.75" customHeight="1">
      <c r="A51" s="47" t="s">
        <v>749</v>
      </c>
      <c r="B51" s="40"/>
      <c r="C51" s="40"/>
      <c r="D51" s="40"/>
      <c r="E51" s="40"/>
      <c r="F51" s="40"/>
      <c r="G51" s="40"/>
      <c r="H51" s="40"/>
      <c r="I51" s="40"/>
      <c r="J51" s="52"/>
      <c r="K51" s="117">
        <f>(  COUNTIFS('Raw Data'!$P:$P, 'Raw Data'!$B$1, 'Raw Data'!$AL:$AL, "&gt;=" &amp; DATE(YEAR("" &amp; LEFT($AV$3, 10)),MONTH("1 " &amp; 'Stats (B)'!K$6 &amp;" 2014"), 1), 'Raw Data'!$AL:$AL, "&lt;" &amp; DATE(YEAR("" &amp; LEFT($AV$3, 10)),MONTH("1 " &amp; 'Stats (B)'!K$6 &amp;" 2014") + 1, 1), 'Raw Data'!$C:$C, "*ay*", 'Raw Data'!$D:$D, "&lt;&gt;" &amp; "*ancel*", 'Raw Data'!$D:$D, "&lt;&gt;" &amp; "*ithdraw*" ) )
+
(  COUNTIFS('Raw Data'!$O:$O, 'Raw Data'!$B$1, 'Raw Data'!$P:$P, "--", 'Raw Data'!$AL:$AL, "&gt;=" &amp; DATE(YEAR("" &amp; LEFT($AV$3, 10)),MONTH("1 " &amp; 'Stats (B)'!K$6 &amp;" 2014"), 1), 'Raw Data'!$AL:$AL, "&lt;" &amp; DATE(YEAR("" &amp; LEFT($AV$3, 10)),MONTH("1 " &amp; 'Stats (B)'!K$6 &amp;" 2014") + 1, 1), 'Raw Data'!$C:$C, "*ay*", 'Raw Data'!$D:$D, "&lt;&gt;" &amp; "*ancel*", 'Raw Data'!$D:$D, "&lt;&gt;" &amp; "*ithdraw*" ) )</f>
        <v>0</v>
      </c>
      <c r="L51" s="40"/>
      <c r="M51" s="40"/>
      <c r="N51" s="52"/>
      <c r="O51" s="117">
        <f>(  COUNTIFS('Raw Data'!$P:$P, 'Raw Data'!$B$1, 'Raw Data'!$AL:$AL, "&gt;=" &amp; DATE(YEAR("" &amp; LEFT($AV$3, 10)),MONTH("1 " &amp; 'Stats (B)'!O$6 &amp;" 2014"), 1), 'Raw Data'!$AL:$AL, "&lt;" &amp; DATE(YEAR("" &amp; LEFT($AV$3, 10)),MONTH("1 " &amp; 'Stats (B)'!O$6 &amp;" 2014") + 1, 1), 'Raw Data'!$C:$C, "*ay*", 'Raw Data'!$D:$D, "&lt;&gt;" &amp; "*ancel*", 'Raw Data'!$D:$D, "&lt;&gt;" &amp; "*ithdraw*" ) )
+
(  COUNTIFS('Raw Data'!$O:$O, 'Raw Data'!$B$1, 'Raw Data'!$P:$P, "--", 'Raw Data'!$AL:$AL, "&gt;=" &amp; DATE(YEAR("" &amp; LEFT($AV$3, 10)),MONTH("1 " &amp; 'Stats (B)'!O$6 &amp;" 2014"), 1), 'Raw Data'!$AL:$AL, "&lt;" &amp; DATE(YEAR("" &amp; LEFT($AV$3, 10)),MONTH("1 " &amp; 'Stats (B)'!O$6 &amp;" 2014") + 1, 1), 'Raw Data'!$C:$C, "*ay*", 'Raw Data'!$D:$D, "&lt;&gt;" &amp; "*ancel*", 'Raw Data'!$D:$D, "&lt;&gt;" &amp; "*ithdraw*" ) )</f>
        <v>0</v>
      </c>
      <c r="P51" s="40"/>
      <c r="Q51" s="40"/>
      <c r="R51" s="52"/>
      <c r="S51" s="117">
        <f>(  COUNTIFS('Raw Data'!$P:$P, 'Raw Data'!$B$1, 'Raw Data'!$AL:$AL, "&gt;=" &amp; DATE(YEAR("" &amp; LEFT($AV$3, 10)),MONTH("1 " &amp; 'Stats (B)'!S$6 &amp;" 2014"), 1), 'Raw Data'!$AL:$AL, "&lt;" &amp; DATE(YEAR("" &amp; LEFT($AV$3, 10)),MONTH("1 " &amp; 'Stats (B)'!S$6 &amp;" 2014") + 1, 1), 'Raw Data'!$C:$C, "*ay*", 'Raw Data'!$D:$D, "&lt;&gt;" &amp; "*ancel*", 'Raw Data'!$D:$D, "&lt;&gt;" &amp; "*ithdraw*" ) )
+
(  COUNTIFS('Raw Data'!$O:$O, 'Raw Data'!$B$1, 'Raw Data'!$P:$P, "--", 'Raw Data'!$AL:$AL, "&gt;=" &amp; DATE(YEAR("" &amp; LEFT($AV$3, 10)),MONTH("1 " &amp; 'Stats (B)'!S$6 &amp;" 2014"), 1), 'Raw Data'!$AL:$AL, "&lt;" &amp; DATE(YEAR("" &amp; LEFT($AV$3, 10)),MONTH("1 " &amp; 'Stats (B)'!S$6 &amp;" 2014") + 1, 1), 'Raw Data'!$C:$C, "*ay*", 'Raw Data'!$D:$D, "&lt;&gt;" &amp; "*ancel*", 'Raw Data'!$D:$D, "&lt;&gt;" &amp; "*ithdraw*" ) )</f>
        <v>0</v>
      </c>
      <c r="T51" s="40"/>
      <c r="U51" s="40"/>
      <c r="V51" s="52"/>
      <c r="W51" s="117">
        <f>(  COUNTIFS('Raw Data'!$P:$P, 'Raw Data'!$B$1, 'Raw Data'!$AL:$AL, "&gt;=" &amp; DATE(YEAR("" &amp; LEFT($AV$3, 10)),MONTH("1 " &amp; 'Stats (B)'!W$6 &amp;" 2014"), 1), 'Raw Data'!$AL:$AL, "&lt;" &amp; DATE(YEAR("" &amp; LEFT($AV$3, 10)),MONTH("1 " &amp; 'Stats (B)'!W$6 &amp;" 2014") + 1, 1), 'Raw Data'!$C:$C, "*ay*", 'Raw Data'!$D:$D, "&lt;&gt;" &amp; "*ancel*", 'Raw Data'!$D:$D, "&lt;&gt;" &amp; "*ithdraw*" ) )
+
(  COUNTIFS('Raw Data'!$O:$O, 'Raw Data'!$B$1, 'Raw Data'!$P:$P, "--", 'Raw Data'!$AL:$AL, "&gt;=" &amp; DATE(YEAR("" &amp; LEFT($AV$3, 10)),MONTH("1 " &amp; 'Stats (B)'!W$6 &amp;" 2014"), 1), 'Raw Data'!$AL:$AL, "&lt;" &amp; DATE(YEAR("" &amp; LEFT($AV$3, 10)),MONTH("1 " &amp; 'Stats (B)'!W$6 &amp;" 2014") + 1, 1), 'Raw Data'!$C:$C, "*ay*", 'Raw Data'!$D:$D, "&lt;&gt;" &amp; "*ancel*", 'Raw Data'!$D:$D, "&lt;&gt;" &amp; "*ithdraw*" ) )</f>
        <v>0</v>
      </c>
      <c r="X51" s="40"/>
      <c r="Y51" s="40"/>
      <c r="Z51" s="52"/>
      <c r="AA51" s="117">
        <f>(  COUNTIFS('Raw Data'!$P:$P, 'Raw Data'!$B$1, 'Raw Data'!$AL:$AL, "&gt;=" &amp; DATE(YEAR("" &amp; LEFT($AV$3, 10)),MONTH("1 " &amp; 'Stats (B)'!AA$6 &amp;" 2014"), 1), 'Raw Data'!$AL:$AL, "&lt;" &amp; DATE(YEAR("" &amp; LEFT($AV$3, 10)),MONTH("1 " &amp; 'Stats (B)'!AA$6 &amp;" 2014") + 1, 1), 'Raw Data'!$C:$C, "*ay*", 'Raw Data'!$D:$D, "&lt;&gt;" &amp; "*ancel*", 'Raw Data'!$D:$D, "&lt;&gt;" &amp; "*ithdraw*" ) )
+
(  COUNTIFS('Raw Data'!$O:$O, 'Raw Data'!$B$1, 'Raw Data'!$P:$P, "--", 'Raw Data'!$AL:$AL, "&gt;=" &amp; DATE(YEAR("" &amp; LEFT($AV$3, 10)),MONTH("1 " &amp; 'Stats (B)'!AA$6 &amp;" 2014"), 1), 'Raw Data'!$AL:$AL, "&lt;" &amp; DATE(YEAR("" &amp; LEFT($AV$3, 10)),MONTH("1 " &amp; 'Stats (B)'!AA$6 &amp;" 2014") + 1, 1), 'Raw Data'!$C:$C, "*ay*", 'Raw Data'!$D:$D, "&lt;&gt;" &amp; "*ancel*", 'Raw Data'!$D:$D, "&lt;&gt;" &amp; "*ithdraw*" ) )</f>
        <v>0</v>
      </c>
      <c r="AB51" s="40"/>
      <c r="AC51" s="40"/>
      <c r="AD51" s="52"/>
      <c r="AE51" s="117">
        <f>(  COUNTIFS('Raw Data'!$P:$P, 'Raw Data'!$B$1, 'Raw Data'!$AL:$AL, "&gt;=" &amp; DATE(YEAR("" &amp; LEFT($AV$3, 10)),MONTH("1 " &amp; 'Stats (B)'!AE$6 &amp;" 2014"), 1), 'Raw Data'!$AL:$AL, "&lt;" &amp; DATE(YEAR("" &amp; LEFT($AV$3, 10)),MONTH("1 " &amp; 'Stats (B)'!AE$6 &amp;" 2014") + 1, 1), 'Raw Data'!$C:$C, "*ay*", 'Raw Data'!$D:$D, "&lt;&gt;" &amp; "*ancel*", 'Raw Data'!$D:$D, "&lt;&gt;" &amp; "*ithdraw*" ) )
+
(  COUNTIFS('Raw Data'!$O:$O, 'Raw Data'!$B$1, 'Raw Data'!$P:$P, "--", 'Raw Data'!$AL:$AL, "&gt;=" &amp; DATE(YEAR("" &amp; LEFT($AV$3, 10)),MONTH("1 " &amp; 'Stats (B)'!AE$6 &amp;" 2014"), 1), 'Raw Data'!$AL:$AL, "&lt;" &amp; DATE(YEAR("" &amp; LEFT($AV$3, 10)),MONTH("1 " &amp; 'Stats (B)'!AE$6 &amp;" 2014") + 1, 1), 'Raw Data'!$C:$C, "*ay*", 'Raw Data'!$D:$D, "&lt;&gt;" &amp; "*ancel*", 'Raw Data'!$D:$D, "&lt;&gt;" &amp; "*ithdraw*" ) )</f>
        <v>0</v>
      </c>
      <c r="AF51" s="40"/>
      <c r="AG51" s="40"/>
      <c r="AH51" s="52"/>
      <c r="AI51" s="117">
        <f>(  COUNTIFS('Raw Data'!$P:$P, 'Raw Data'!$B$1, 'Raw Data'!$AL:$AL, "&gt;=" &amp; DATE(YEAR("" &amp; LEFT($AV$3, 10)),MONTH("1 " &amp; 'Stats (B)'!AI$6 &amp;" 2014"), 1), 'Raw Data'!$AL:$AL, "&lt;" &amp; DATE(YEAR("" &amp; LEFT($AV$3, 10)),MONTH("1 " &amp; 'Stats (B)'!AI$6 &amp;" 2014") + 1, 1), 'Raw Data'!$C:$C, "*ay*", 'Raw Data'!$D:$D, "&lt;&gt;" &amp; "*ancel*", 'Raw Data'!$D:$D, "&lt;&gt;" &amp; "*ithdraw*" ) )
+
(  COUNTIFS('Raw Data'!$O:$O, 'Raw Data'!$B$1, 'Raw Data'!$P:$P, "--", 'Raw Data'!$AL:$AL, "&gt;=" &amp; DATE(YEAR("" &amp; LEFT($AV$3, 10)),MONTH("1 " &amp; 'Stats (B)'!AI$6 &amp;" 2014"), 1), 'Raw Data'!$AL:$AL, "&lt;" &amp; DATE(YEAR("" &amp; LEFT($AV$3, 10)),MONTH("1 " &amp; 'Stats (B)'!AI$6 &amp;" 2014") + 1, 1), 'Raw Data'!$C:$C, "*ay*", 'Raw Data'!$D:$D, "&lt;&gt;" &amp; "*ancel*", 'Raw Data'!$D:$D, "&lt;&gt;" &amp; "*ithdraw*" ) )</f>
        <v>0</v>
      </c>
      <c r="AJ51" s="40"/>
      <c r="AK51" s="40"/>
      <c r="AL51" s="52"/>
      <c r="AM51" s="117">
        <f>(  COUNTIFS('Raw Data'!$P:$P, 'Raw Data'!$B$1, 'Raw Data'!$AL:$AL, "&gt;=" &amp; DATE(YEAR("" &amp; LEFT($AV$3, 10)),MONTH("1 " &amp; 'Stats (B)'!AM$6 &amp;" 2014"), 1), 'Raw Data'!$AL:$AL, "&lt;" &amp; DATE(YEAR("" &amp; LEFT($AV$3, 10)),MONTH("1 " &amp; 'Stats (B)'!AM$6 &amp;" 2014") + 1, 1), 'Raw Data'!$C:$C, "*ay*", 'Raw Data'!$D:$D, "&lt;&gt;" &amp; "*ancel*", 'Raw Data'!$D:$D, "&lt;&gt;" &amp; "*ithdraw*" ) )
+
(  COUNTIFS('Raw Data'!$O:$O, 'Raw Data'!$B$1, 'Raw Data'!$P:$P, "--", 'Raw Data'!$AL:$AL, "&gt;=" &amp; DATE(YEAR("" &amp; LEFT($AV$3, 10)),MONTH("1 " &amp; 'Stats (B)'!AM$6 &amp;" 2014"), 1), 'Raw Data'!$AL:$AL, "&lt;" &amp; DATE(YEAR("" &amp; LEFT($AV$3, 10)),MONTH("1 " &amp; 'Stats (B)'!AM$6 &amp;" 2014") + 1, 1), 'Raw Data'!$C:$C, "*ay*", 'Raw Data'!$D:$D, "&lt;&gt;" &amp; "*ancel*", 'Raw Data'!$D:$D, "&lt;&gt;" &amp; "*ithdraw*" ) )</f>
        <v>0</v>
      </c>
      <c r="AN51" s="40"/>
      <c r="AO51" s="40"/>
      <c r="AP51" s="52"/>
      <c r="AQ51" s="117">
        <f>(  COUNTIFS('Raw Data'!$P:$P, 'Raw Data'!$B$1, 'Raw Data'!$AL:$AL, "&gt;=" &amp; DATE(YEAR("" &amp; LEFT($AV$3, 10)),MONTH("1 " &amp; 'Stats (B)'!AQ$6 &amp;" 2014"), 1), 'Raw Data'!$AL:$AL, "&lt;" &amp; DATE(YEAR("" &amp; LEFT($AV$3, 10)),MONTH("1 " &amp; 'Stats (B)'!AQ$6 &amp;" 2014") + 1, 1), 'Raw Data'!$C:$C, "*ay*", 'Raw Data'!$D:$D, "&lt;&gt;" &amp; "*ancel*", 'Raw Data'!$D:$D, "&lt;&gt;" &amp; "*ithdraw*" ) )
+
(  COUNTIFS('Raw Data'!$O:$O, 'Raw Data'!$B$1, 'Raw Data'!$P:$P, "--", 'Raw Data'!$AL:$AL, "&gt;=" &amp; DATE(YEAR("" &amp; LEFT($AV$3, 10)),MONTH("1 " &amp; 'Stats (B)'!AQ$6 &amp;" 2014"), 1), 'Raw Data'!$AL:$AL, "&lt;" &amp; DATE(YEAR("" &amp; LEFT($AV$3, 10)),MONTH("1 " &amp; 'Stats (B)'!AQ$6 &amp;" 2014") + 1, 1), 'Raw Data'!$C:$C, "*ay*", 'Raw Data'!$D:$D, "&lt;&gt;" &amp; "*ancel*", 'Raw Data'!$D:$D, "&lt;&gt;" &amp; "*ithdraw*" ) )</f>
        <v>0</v>
      </c>
      <c r="AR51" s="40"/>
      <c r="AS51" s="40"/>
      <c r="AT51" s="52"/>
      <c r="AU51" s="117">
        <f>(  COUNTIFS('Raw Data'!$P:$P, 'Raw Data'!$B$1, 'Raw Data'!$AL:$AL,"&lt;=" &amp;DATE(MID($AV$3, 15, 4), MONTH("1 " &amp; AU$6 &amp; " " &amp; MID($AV$3, 15, 4)) + 1, 0 ), 'Raw Data'!$AL:$AL,"&gt;" &amp;DATE(MID($AV$3, 15, 4), MONTH("1 " &amp; AU$6 &amp; " " &amp; MID($AV$3, 15, 4)), 0 ), 'Raw Data'!$C:$C, "*ay*", 'Raw Data'!$D:$D, "&lt;&gt;" &amp; "*ancel*", 'Raw Data'!$D:$D, "&lt;&gt;" &amp; "*ithdraw*" ) )
+
(  COUNTIFS('Raw Data'!$O:$O, 'Raw Data'!$B$1, 'Raw Data'!$P:$P, "--", 'Raw Data'!$AL:$AL,"&lt;=" &amp;DATE(MID($AV$3, 15, 4), MONTH("1 " &amp; AU$6 &amp; " " &amp; MID($AV$3, 15, 4)) + 1, 0 ), 'Raw Data'!$AL:$AL,"&gt;" &amp;DATE(MID($AV$3, 15, 4), MONTH("1 " &amp; AU$6 &amp; " " &amp; MID($AV$3, 15, 4)), 0 ), 'Raw Data'!$C:$C, "*ay*", 'Raw Data'!$D:$D, "&lt;&gt;" &amp; "*ancel*", 'Raw Data'!$D:$D, "&lt;&gt;" &amp; "*ithdraw*" ) )</f>
        <v>0</v>
      </c>
      <c r="AV51" s="40"/>
      <c r="AW51" s="40"/>
      <c r="AX51" s="52"/>
      <c r="AY51" s="117">
        <f>(  COUNTIFS('Raw Data'!$P:$P, 'Raw Data'!$B$1, 'Raw Data'!$AL:$AL,"&lt;=" &amp;DATE(MID($AV$3, 15, 4), MONTH("1 " &amp; AY$6 &amp; " " &amp; MID($AV$3, 15, 4)) + 1, 0 ), 'Raw Data'!$AL:$AL,"&gt;" &amp;DATE(MID($AV$3, 15, 4), MONTH("1 " &amp; AY$6 &amp; " " &amp; MID($AV$3, 15, 4)), 0 ), 'Raw Data'!$C:$C, "*ay*", 'Raw Data'!$D:$D, "&lt;&gt;" &amp; "*ancel*", 'Raw Data'!$D:$D, "&lt;&gt;" &amp; "*ithdraw*" ) )
+
(  COUNTIFS('Raw Data'!$O:$O, 'Raw Data'!$B$1, 'Raw Data'!$P:$P, "--", 'Raw Data'!$AL:$AL,"&lt;=" &amp;DATE(MID($AV$3, 15, 4), MONTH("1 " &amp; AY$6 &amp; " " &amp; MID($AV$3, 15, 4)) + 1, 0 ), 'Raw Data'!$AL:$AL,"&gt;" &amp;DATE(MID($AV$3, 15, 4), MONTH("1 " &amp; AY$6 &amp; " " &amp; MID($AV$3, 15, 4)), 0 ), 'Raw Data'!$C:$C, "*ay*", 'Raw Data'!$D:$D, "&lt;&gt;" &amp; "*ancel*", 'Raw Data'!$D:$D, "&lt;&gt;" &amp; "*ithdraw*" ) )</f>
        <v>0</v>
      </c>
      <c r="AZ51" s="40"/>
      <c r="BA51" s="40"/>
      <c r="BB51" s="52"/>
      <c r="BC51" s="117">
        <f>(  COUNTIFS('Raw Data'!$P:$P, 'Raw Data'!$B$1, 'Raw Data'!$AL:$AL,"&lt;=" &amp;DATE(MID($AV$3, 15, 4), MONTH("1 " &amp; BC$6 &amp; " " &amp; MID($AV$3, 15, 4)) + 1, 0 ), 'Raw Data'!$AL:$AL,"&gt;" &amp;DATE(MID($AV$3, 15, 4), MONTH("1 " &amp; BC$6 &amp; " " &amp; MID($AV$3, 15, 4)), 0 ), 'Raw Data'!$C:$C, "*ay*", 'Raw Data'!$D:$D, "&lt;&gt;" &amp; "*ancel*", 'Raw Data'!$D:$D, "&lt;&gt;" &amp; "*ithdraw*" ) )
+
(  COUNTIFS('Raw Data'!$O:$O, 'Raw Data'!$B$1, 'Raw Data'!$P:$P, "--", 'Raw Data'!$AL:$AL,"&lt;=" &amp;DATE(MID($AV$3, 15, 4), MONTH("1 " &amp; BC$6 &amp; " " &amp; MID($AV$3, 15, 4)) + 1, 0 ), 'Raw Data'!$AL:$AL,"&gt;" &amp;DATE(MID($AV$3, 15, 4), MONTH("1 " &amp; BC$6 &amp; " " &amp; MID($AV$3, 15, 4)), 0 ), 'Raw Data'!$C:$C, "*ay*", 'Raw Data'!$D:$D, "&lt;&gt;" &amp; "*ancel*", 'Raw Data'!$D:$D, "&lt;&gt;" &amp; "*ithdraw*" ) )</f>
        <v>0</v>
      </c>
      <c r="BD51" s="40"/>
      <c r="BE51" s="40"/>
      <c r="BF51" s="52"/>
    </row>
    <row r="52" ht="12.75" customHeight="1">
      <c r="A52" s="47" t="s">
        <v>750</v>
      </c>
      <c r="B52" s="40"/>
      <c r="C52" s="40"/>
      <c r="D52" s="40"/>
      <c r="E52" s="40"/>
      <c r="F52" s="40"/>
      <c r="G52" s="40"/>
      <c r="H52" s="40"/>
      <c r="I52" s="40"/>
      <c r="J52" s="52"/>
      <c r="K52" s="117">
        <f>(  COUNTIFS('Raw Data'!$P:$P, 'Raw Data'!$B$1, 'Raw Data'!$AL:$AL, "&gt;=" &amp; DATE(YEAR("" &amp; LEFT($AV$3, 10)),MONTH("1 " &amp; 'Stats (B)'!K$6 &amp;" 2014"), 1), 'Raw Data'!$AL:$AL, "&lt;" &amp; DATE(YEAR("" &amp; LEFT($AV$3, 10)),MONTH("1 " &amp; 'Stats (B)'!K$6 &amp;" 2014") + 1, 1), 'Raw Data'!$C:$C, "*andevil*", 'Raw Data'!$D:$D, "&lt;&gt;" &amp; "*ancel*", 'Raw Data'!$D:$D, "&lt;&gt;" &amp; "*ithdraw*" ) )
+
(  COUNTIFS('Raw Data'!$O:$O, 'Raw Data'!$B$1, 'Raw Data'!$P:$P, "--", 'Raw Data'!$AL:$AL, "&gt;=" &amp; DATE(YEAR("" &amp; LEFT($AV$3, 10)),MONTH("1 " &amp; 'Stats (B)'!K$6 &amp;" 2014"), 1), 'Raw Data'!$AL:$AL, "&lt;" &amp; DATE(YEAR("" &amp; LEFT($AV$3, 10)),MONTH("1 " &amp; 'Stats (B)'!K$6 &amp;" 2014") + 1, 1), 'Raw Data'!$C:$C, "*andevil*", 'Raw Data'!$D:$D, "&lt;&gt;" &amp; "*ancel*", 'Raw Data'!$D:$D, "&lt;&gt;" &amp; "*ithdraw*" ) )</f>
        <v>0</v>
      </c>
      <c r="L52" s="40"/>
      <c r="M52" s="40"/>
      <c r="N52" s="52"/>
      <c r="O52" s="117">
        <f>(  COUNTIFS('Raw Data'!$P:$P, 'Raw Data'!$B$1, 'Raw Data'!$AL:$AL, "&gt;=" &amp; DATE(YEAR("" &amp; LEFT($AV$3, 10)),MONTH("1 " &amp; 'Stats (B)'!O$6 &amp;" 2014"), 1), 'Raw Data'!$AL:$AL, "&lt;" &amp; DATE(YEAR("" &amp; LEFT($AV$3, 10)),MONTH("1 " &amp; 'Stats (B)'!O$6 &amp;" 2014") + 1, 1), 'Raw Data'!$C:$C, "*andevil*", 'Raw Data'!$D:$D, "&lt;&gt;" &amp; "*ancel*", 'Raw Data'!$D:$D, "&lt;&gt;" &amp; "*ithdraw*" ) )
+
(  COUNTIFS('Raw Data'!$O:$O, 'Raw Data'!$B$1, 'Raw Data'!$P:$P, "--", 'Raw Data'!$AL:$AL, "&gt;=" &amp; DATE(YEAR("" &amp; LEFT($AV$3, 10)),MONTH("1 " &amp; 'Stats (B)'!O$6 &amp;" 2014"), 1), 'Raw Data'!$AL:$AL, "&lt;" &amp; DATE(YEAR("" &amp; LEFT($AV$3, 10)),MONTH("1 " &amp; 'Stats (B)'!O$6 &amp;" 2014") + 1, 1), 'Raw Data'!$C:$C, "*andevil*", 'Raw Data'!$D:$D, "&lt;&gt;" &amp; "*ancel*", 'Raw Data'!$D:$D, "&lt;&gt;" &amp; "*ithdraw*" ) )</f>
        <v>0</v>
      </c>
      <c r="P52" s="40"/>
      <c r="Q52" s="40"/>
      <c r="R52" s="52"/>
      <c r="S52" s="117">
        <f>(  COUNTIFS('Raw Data'!$P:$P, 'Raw Data'!$B$1, 'Raw Data'!$AL:$AL, "&gt;=" &amp; DATE(YEAR("" &amp; LEFT($AV$3, 10)),MONTH("1 " &amp; 'Stats (B)'!S$6 &amp;" 2014"), 1), 'Raw Data'!$AL:$AL, "&lt;" &amp; DATE(YEAR("" &amp; LEFT($AV$3, 10)),MONTH("1 " &amp; 'Stats (B)'!S$6 &amp;" 2014") + 1, 1), 'Raw Data'!$C:$C, "*andevil*", 'Raw Data'!$D:$D, "&lt;&gt;" &amp; "*ancel*", 'Raw Data'!$D:$D, "&lt;&gt;" &amp; "*ithdraw*" ) )
+
(  COUNTIFS('Raw Data'!$O:$O, 'Raw Data'!$B$1, 'Raw Data'!$P:$P, "--", 'Raw Data'!$AL:$AL, "&gt;=" &amp; DATE(YEAR("" &amp; LEFT($AV$3, 10)),MONTH("1 " &amp; 'Stats (B)'!S$6 &amp;" 2014"), 1), 'Raw Data'!$AL:$AL, "&lt;" &amp; DATE(YEAR("" &amp; LEFT($AV$3, 10)),MONTH("1 " &amp; 'Stats (B)'!S$6 &amp;" 2014") + 1, 1), 'Raw Data'!$C:$C, "*andevil*", 'Raw Data'!$D:$D, "&lt;&gt;" &amp; "*ancel*", 'Raw Data'!$D:$D, "&lt;&gt;" &amp; "*ithdraw*" ) )</f>
        <v>0</v>
      </c>
      <c r="T52" s="40"/>
      <c r="U52" s="40"/>
      <c r="V52" s="52"/>
      <c r="W52" s="117">
        <f>(  COUNTIFS('Raw Data'!$P:$P, 'Raw Data'!$B$1, 'Raw Data'!$AL:$AL, "&gt;=" &amp; DATE(YEAR("" &amp; LEFT($AV$3, 10)),MONTH("1 " &amp; 'Stats (B)'!W$6 &amp;" 2014"), 1), 'Raw Data'!$AL:$AL, "&lt;" &amp; DATE(YEAR("" &amp; LEFT($AV$3, 10)),MONTH("1 " &amp; 'Stats (B)'!W$6 &amp;" 2014") + 1, 1), 'Raw Data'!$C:$C, "*andevil*", 'Raw Data'!$D:$D, "&lt;&gt;" &amp; "*ancel*", 'Raw Data'!$D:$D, "&lt;&gt;" &amp; "*ithdraw*" ) )
+
(  COUNTIFS('Raw Data'!$O:$O, 'Raw Data'!$B$1, 'Raw Data'!$P:$P, "--", 'Raw Data'!$AL:$AL, "&gt;=" &amp; DATE(YEAR("" &amp; LEFT($AV$3, 10)),MONTH("1 " &amp; 'Stats (B)'!W$6 &amp;" 2014"), 1), 'Raw Data'!$AL:$AL, "&lt;" &amp; DATE(YEAR("" &amp; LEFT($AV$3, 10)),MONTH("1 " &amp; 'Stats (B)'!W$6 &amp;" 2014") + 1, 1), 'Raw Data'!$C:$C, "*andevil*", 'Raw Data'!$D:$D, "&lt;&gt;" &amp; "*ancel*", 'Raw Data'!$D:$D, "&lt;&gt;" &amp; "*ithdraw*" ) )</f>
        <v>0</v>
      </c>
      <c r="X52" s="40"/>
      <c r="Y52" s="40"/>
      <c r="Z52" s="52"/>
      <c r="AA52" s="117">
        <f>(  COUNTIFS('Raw Data'!$P:$P, 'Raw Data'!$B$1, 'Raw Data'!$AL:$AL, "&gt;=" &amp; DATE(YEAR("" &amp; LEFT($AV$3, 10)),MONTH("1 " &amp; 'Stats (B)'!AA$6 &amp;" 2014"), 1), 'Raw Data'!$AL:$AL, "&lt;" &amp; DATE(YEAR("" &amp; LEFT($AV$3, 10)),MONTH("1 " &amp; 'Stats (B)'!AA$6 &amp;" 2014") + 1, 1), 'Raw Data'!$C:$C, "*andevil*", 'Raw Data'!$D:$D, "&lt;&gt;" &amp; "*ancel*", 'Raw Data'!$D:$D, "&lt;&gt;" &amp; "*ithdraw*" ) )
+
(  COUNTIFS('Raw Data'!$O:$O, 'Raw Data'!$B$1, 'Raw Data'!$P:$P, "--", 'Raw Data'!$AL:$AL, "&gt;=" &amp; DATE(YEAR("" &amp; LEFT($AV$3, 10)),MONTH("1 " &amp; 'Stats (B)'!AA$6 &amp;" 2014"), 1), 'Raw Data'!$AL:$AL, "&lt;" &amp; DATE(YEAR("" &amp; LEFT($AV$3, 10)),MONTH("1 " &amp; 'Stats (B)'!AA$6 &amp;" 2014") + 1, 1), 'Raw Data'!$C:$C, "*andevil*", 'Raw Data'!$D:$D, "&lt;&gt;" &amp; "*ancel*", 'Raw Data'!$D:$D, "&lt;&gt;" &amp; "*ithdraw*" ) )</f>
        <v>0</v>
      </c>
      <c r="AB52" s="40"/>
      <c r="AC52" s="40"/>
      <c r="AD52" s="52"/>
      <c r="AE52" s="117">
        <f>(  COUNTIFS('Raw Data'!$P:$P, 'Raw Data'!$B$1, 'Raw Data'!$AL:$AL, "&gt;=" &amp; DATE(YEAR("" &amp; LEFT($AV$3, 10)),MONTH("1 " &amp; 'Stats (B)'!AE$6 &amp;" 2014"), 1), 'Raw Data'!$AL:$AL, "&lt;" &amp; DATE(YEAR("" &amp; LEFT($AV$3, 10)),MONTH("1 " &amp; 'Stats (B)'!AE$6 &amp;" 2014") + 1, 1), 'Raw Data'!$C:$C, "*andevil*", 'Raw Data'!$D:$D, "&lt;&gt;" &amp; "*ancel*", 'Raw Data'!$D:$D, "&lt;&gt;" &amp; "*ithdraw*" ) )
+
(  COUNTIFS('Raw Data'!$O:$O, 'Raw Data'!$B$1, 'Raw Data'!$P:$P, "--", 'Raw Data'!$AL:$AL, "&gt;=" &amp; DATE(YEAR("" &amp; LEFT($AV$3, 10)),MONTH("1 " &amp; 'Stats (B)'!AE$6 &amp;" 2014"), 1), 'Raw Data'!$AL:$AL, "&lt;" &amp; DATE(YEAR("" &amp; LEFT($AV$3, 10)),MONTH("1 " &amp; 'Stats (B)'!AE$6 &amp;" 2014") + 1, 1), 'Raw Data'!$C:$C, "*andevil*", 'Raw Data'!$D:$D, "&lt;&gt;" &amp; "*ancel*", 'Raw Data'!$D:$D, "&lt;&gt;" &amp; "*ithdraw*" ) )</f>
        <v>0</v>
      </c>
      <c r="AF52" s="40"/>
      <c r="AG52" s="40"/>
      <c r="AH52" s="52"/>
      <c r="AI52" s="117">
        <f>(  COUNTIFS('Raw Data'!$P:$P, 'Raw Data'!$B$1, 'Raw Data'!$AL:$AL, "&gt;=" &amp; DATE(YEAR("" &amp; LEFT($AV$3, 10)),MONTH("1 " &amp; 'Stats (B)'!AI$6 &amp;" 2014"), 1), 'Raw Data'!$AL:$AL, "&lt;" &amp; DATE(YEAR("" &amp; LEFT($AV$3, 10)),MONTH("1 " &amp; 'Stats (B)'!AI$6 &amp;" 2014") + 1, 1), 'Raw Data'!$C:$C, "*andevil*", 'Raw Data'!$D:$D, "&lt;&gt;" &amp; "*ancel*", 'Raw Data'!$D:$D, "&lt;&gt;" &amp; "*ithdraw*" ) )
+
(  COUNTIFS('Raw Data'!$O:$O, 'Raw Data'!$B$1, 'Raw Data'!$P:$P, "--", 'Raw Data'!$AL:$AL, "&gt;=" &amp; DATE(YEAR("" &amp; LEFT($AV$3, 10)),MONTH("1 " &amp; 'Stats (B)'!AI$6 &amp;" 2014"), 1), 'Raw Data'!$AL:$AL, "&lt;" &amp; DATE(YEAR("" &amp; LEFT($AV$3, 10)),MONTH("1 " &amp; 'Stats (B)'!AI$6 &amp;" 2014") + 1, 1), 'Raw Data'!$C:$C, "*andevil*", 'Raw Data'!$D:$D, "&lt;&gt;" &amp; "*ancel*", 'Raw Data'!$D:$D, "&lt;&gt;" &amp; "*ithdraw*" ) )</f>
        <v>0</v>
      </c>
      <c r="AJ52" s="40"/>
      <c r="AK52" s="40"/>
      <c r="AL52" s="52"/>
      <c r="AM52" s="117">
        <f>(  COUNTIFS('Raw Data'!$P:$P, 'Raw Data'!$B$1, 'Raw Data'!$AL:$AL, "&gt;=" &amp; DATE(YEAR("" &amp; LEFT($AV$3, 10)),MONTH("1 " &amp; 'Stats (B)'!AM$6 &amp;" 2014"), 1), 'Raw Data'!$AL:$AL, "&lt;" &amp; DATE(YEAR("" &amp; LEFT($AV$3, 10)),MONTH("1 " &amp; 'Stats (B)'!AM$6 &amp;" 2014") + 1, 1), 'Raw Data'!$C:$C, "*andevil*", 'Raw Data'!$D:$D, "&lt;&gt;" &amp; "*ancel*", 'Raw Data'!$D:$D, "&lt;&gt;" &amp; "*ithdraw*" ) )
+
(  COUNTIFS('Raw Data'!$O:$O, 'Raw Data'!$B$1, 'Raw Data'!$P:$P, "--", 'Raw Data'!$AL:$AL, "&gt;=" &amp; DATE(YEAR("" &amp; LEFT($AV$3, 10)),MONTH("1 " &amp; 'Stats (B)'!AM$6 &amp;" 2014"), 1), 'Raw Data'!$AL:$AL, "&lt;" &amp; DATE(YEAR("" &amp; LEFT($AV$3, 10)),MONTH("1 " &amp; 'Stats (B)'!AM$6 &amp;" 2014") + 1, 1), 'Raw Data'!$C:$C, "*andevil*", 'Raw Data'!$D:$D, "&lt;&gt;" &amp; "*ancel*", 'Raw Data'!$D:$D, "&lt;&gt;" &amp; "*ithdraw*" ) )</f>
        <v>0</v>
      </c>
      <c r="AN52" s="40"/>
      <c r="AO52" s="40"/>
      <c r="AP52" s="52"/>
      <c r="AQ52" s="117">
        <f>(  COUNTIFS('Raw Data'!$P:$P, 'Raw Data'!$B$1, 'Raw Data'!$AL:$AL, "&gt;=" &amp; DATE(YEAR("" &amp; LEFT($AV$3, 10)),MONTH("1 " &amp; 'Stats (B)'!AQ$6 &amp;" 2014"), 1), 'Raw Data'!$AL:$AL, "&lt;" &amp; DATE(YEAR("" &amp; LEFT($AV$3, 10)),MONTH("1 " &amp; 'Stats (B)'!AQ$6 &amp;" 2014") + 1, 1), 'Raw Data'!$C:$C, "*andevil*", 'Raw Data'!$D:$D, "&lt;&gt;" &amp; "*ancel*", 'Raw Data'!$D:$D, "&lt;&gt;" &amp; "*ithdraw*" ) )
+
(  COUNTIFS('Raw Data'!$O:$O, 'Raw Data'!$B$1, 'Raw Data'!$P:$P, "--", 'Raw Data'!$AL:$AL, "&gt;=" &amp; DATE(YEAR("" &amp; LEFT($AV$3, 10)),MONTH("1 " &amp; 'Stats (B)'!AQ$6 &amp;" 2014"), 1), 'Raw Data'!$AL:$AL, "&lt;" &amp; DATE(YEAR("" &amp; LEFT($AV$3, 10)),MONTH("1 " &amp; 'Stats (B)'!AQ$6 &amp;" 2014") + 1, 1), 'Raw Data'!$C:$C, "*andevil*", 'Raw Data'!$D:$D, "&lt;&gt;" &amp; "*ancel*", 'Raw Data'!$D:$D, "&lt;&gt;" &amp; "*ithdraw*" ) )</f>
        <v>0</v>
      </c>
      <c r="AR52" s="40"/>
      <c r="AS52" s="40"/>
      <c r="AT52" s="52"/>
      <c r="AU52" s="117">
        <f>(  COUNTIFS('Raw Data'!$P:$P, 'Raw Data'!$B$1, 'Raw Data'!$AL:$AL,"&lt;=" &amp;DATE(MID($AV$3, 15, 4), MONTH("1 " &amp; AU$6 &amp; " " &amp; MID($AV$3, 15, 4)) + 1, 0 ), 'Raw Data'!$AL:$AL,"&gt;" &amp;DATE(MID($AV$3, 15, 4), MONTH("1 " &amp; AU$6 &amp; " " &amp; MID($AV$3, 15, 4)), 0 ), 'Raw Data'!$C:$C, "*andevil*", 'Raw Data'!$D:$D, "&lt;&gt;" &amp; "*ancel*", 'Raw Data'!$D:$D, "&lt;&gt;" &amp; "*ithdraw*" ) )
+
(  COUNTIFS('Raw Data'!$O:$O, 'Raw Data'!$B$1, 'Raw Data'!$P:$P, "--", 'Raw Data'!$AL:$AL,"&lt;=" &amp;DATE(MID($AV$3, 15, 4), MONTH("1 " &amp; AU$6 &amp; " " &amp; MID($AV$3, 15, 4)) + 1, 0 ), 'Raw Data'!$AL:$AL,"&gt;" &amp;DATE(MID($AV$3, 15, 4), MONTH("1 " &amp; AU$6 &amp; " " &amp; MID($AV$3, 15, 4)), 0 ), 'Raw Data'!$C:$C, "*andevil*", 'Raw Data'!$D:$D, "&lt;&gt;" &amp; "*ancel*", 'Raw Data'!$D:$D, "&lt;&gt;" &amp; "*ithdraw*" ) )</f>
        <v>0</v>
      </c>
      <c r="AV52" s="40"/>
      <c r="AW52" s="40"/>
      <c r="AX52" s="52"/>
      <c r="AY52" s="117">
        <f>(  COUNTIFS('Raw Data'!$P:$P, 'Raw Data'!$B$1, 'Raw Data'!$AL:$AL,"&lt;=" &amp;DATE(MID($AV$3, 15, 4), MONTH("1 " &amp; AY$6 &amp; " " &amp; MID($AV$3, 15, 4)) + 1, 0 ), 'Raw Data'!$AL:$AL,"&gt;" &amp;DATE(MID($AV$3, 15, 4), MONTH("1 " &amp; AY$6 &amp; " " &amp; MID($AV$3, 15, 4)), 0 ), 'Raw Data'!$C:$C, "*andevil*", 'Raw Data'!$D:$D, "&lt;&gt;" &amp; "*ancel*", 'Raw Data'!$D:$D, "&lt;&gt;" &amp; "*ithdraw*" ) )
+
(  COUNTIFS('Raw Data'!$O:$O, 'Raw Data'!$B$1, 'Raw Data'!$P:$P, "--", 'Raw Data'!$AL:$AL,"&lt;=" &amp;DATE(MID($AV$3, 15, 4), MONTH("1 " &amp; AY$6 &amp; " " &amp; MID($AV$3, 15, 4)) + 1, 0 ), 'Raw Data'!$AL:$AL,"&gt;" &amp;DATE(MID($AV$3, 15, 4), MONTH("1 " &amp; AY$6 &amp; " " &amp; MID($AV$3, 15, 4)), 0 ), 'Raw Data'!$C:$C, "*andevil*", 'Raw Data'!$D:$D, "&lt;&gt;" &amp; "*ancel*", 'Raw Data'!$D:$D, "&lt;&gt;" &amp; "*ithdraw*" ) )</f>
        <v>0</v>
      </c>
      <c r="AZ52" s="40"/>
      <c r="BA52" s="40"/>
      <c r="BB52" s="52"/>
      <c r="BC52" s="117">
        <f>(  COUNTIFS('Raw Data'!$P:$P, 'Raw Data'!$B$1, 'Raw Data'!$AL:$AL,"&lt;=" &amp;DATE(MID($AV$3, 15, 4), MONTH("1 " &amp; BC$6 &amp; " " &amp; MID($AV$3, 15, 4)) + 1, 0 ), 'Raw Data'!$AL:$AL,"&gt;" &amp;DATE(MID($AV$3, 15, 4), MONTH("1 " &amp; BC$6 &amp; " " &amp; MID($AV$3, 15, 4)), 0 ), 'Raw Data'!$C:$C, "*andevil*", 'Raw Data'!$D:$D, "&lt;&gt;" &amp; "*ancel*", 'Raw Data'!$D:$D, "&lt;&gt;" &amp; "*ithdraw*" ) )
+
(  COUNTIFS('Raw Data'!$O:$O, 'Raw Data'!$B$1, 'Raw Data'!$P:$P, "--", 'Raw Data'!$AL:$AL,"&lt;=" &amp;DATE(MID($AV$3, 15, 4), MONTH("1 " &amp; BC$6 &amp; " " &amp; MID($AV$3, 15, 4)) + 1, 0 ), 'Raw Data'!$AL:$AL,"&gt;" &amp;DATE(MID($AV$3, 15, 4), MONTH("1 " &amp; BC$6 &amp; " " &amp; MID($AV$3, 15, 4)), 0 ), 'Raw Data'!$C:$C, "*andevil*", 'Raw Data'!$D:$D, "&lt;&gt;" &amp; "*ancel*", 'Raw Data'!$D:$D, "&lt;&gt;" &amp; "*ithdraw*" ) )</f>
        <v>0</v>
      </c>
      <c r="BD52" s="40"/>
      <c r="BE52" s="40"/>
      <c r="BF52" s="52"/>
    </row>
    <row r="53" ht="12.75" customHeight="1">
      <c r="A53" s="47" t="s">
        <v>751</v>
      </c>
      <c r="B53" s="40"/>
      <c r="C53" s="40"/>
      <c r="D53" s="40"/>
      <c r="E53" s="40"/>
      <c r="F53" s="40"/>
      <c r="G53" s="40"/>
      <c r="H53" s="40"/>
      <c r="I53" s="40"/>
      <c r="J53" s="52"/>
      <c r="K53" s="117">
        <f>(  COUNTIFS('Raw Data'!$P:$P, 'Raw Data'!$B$1, 'Raw Data'!$AL:$AL, "&gt;=" &amp; DATE(YEAR("" &amp; LEFT($AV$3, 10)),MONTH("1 " &amp; 'Stats (B)'!K$6 &amp;" 2014"), 1), 'Raw Data'!$AL:$AL, "&lt;" &amp; DATE(YEAR("" &amp; LEFT($AV$3, 10)),MONTH("1 " &amp; 'Stats (B)'!K$6 &amp;" 2014") + 1, 1), 'Raw Data'!$C:$C, "*av*", 'Raw Data'!$D:$D, "&lt;&gt;" &amp; "*ancel*", 'Raw Data'!$D:$D, "&lt;&gt;" &amp; "*ithdraw*" ) )
+
(  COUNTIFS('Raw Data'!$O:$O, 'Raw Data'!$B$1, 'Raw Data'!$P:$P, "--", 'Raw Data'!$AL:$AL, "&gt;=" &amp; DATE(YEAR("" &amp; LEFT($AV$3, 10)),MONTH("1 " &amp; 'Stats (B)'!K$6 &amp;" 2014"), 1), 'Raw Data'!$AL:$AL, "&lt;" &amp; DATE(YEAR("" &amp; LEFT($AV$3, 10)),MONTH("1 " &amp; 'Stats (B)'!K$6 &amp;" 2014") + 1, 1), 'Raw Data'!$C:$C, "*av*", 'Raw Data'!$D:$D, "&lt;&gt;" &amp; "*ancel*", 'Raw Data'!$D:$D, "&lt;&gt;" &amp; "*ithdraw*" ) )</f>
        <v>0</v>
      </c>
      <c r="L53" s="40"/>
      <c r="M53" s="40"/>
      <c r="N53" s="52"/>
      <c r="O53" s="117">
        <f>(  COUNTIFS('Raw Data'!$P:$P, 'Raw Data'!$B$1, 'Raw Data'!$AL:$AL, "&gt;=" &amp; DATE(YEAR("" &amp; LEFT($AV$3, 10)),MONTH("1 " &amp; 'Stats (B)'!O$6 &amp;" 2014"), 1), 'Raw Data'!$AL:$AL, "&lt;" &amp; DATE(YEAR("" &amp; LEFT($AV$3, 10)),MONTH("1 " &amp; 'Stats (B)'!O$6 &amp;" 2014") + 1, 1), 'Raw Data'!$C:$C, "*av*", 'Raw Data'!$D:$D, "&lt;&gt;" &amp; "*ancel*", 'Raw Data'!$D:$D, "&lt;&gt;" &amp; "*ithdraw*" ) )
+
(  COUNTIFS('Raw Data'!$O:$O, 'Raw Data'!$B$1, 'Raw Data'!$P:$P, "--", 'Raw Data'!$AL:$AL, "&gt;=" &amp; DATE(YEAR("" &amp; LEFT($AV$3, 10)),MONTH("1 " &amp; 'Stats (B)'!O$6 &amp;" 2014"), 1), 'Raw Data'!$AL:$AL, "&lt;" &amp; DATE(YEAR("" &amp; LEFT($AV$3, 10)),MONTH("1 " &amp; 'Stats (B)'!O$6 &amp;" 2014") + 1, 1), 'Raw Data'!$C:$C, "*av*", 'Raw Data'!$D:$D, "&lt;&gt;" &amp; "*ancel*", 'Raw Data'!$D:$D, "&lt;&gt;" &amp; "*ithdraw*" ) )</f>
        <v>0</v>
      </c>
      <c r="P53" s="40"/>
      <c r="Q53" s="40"/>
      <c r="R53" s="52"/>
      <c r="S53" s="117">
        <f>(  COUNTIFS('Raw Data'!$P:$P, 'Raw Data'!$B$1, 'Raw Data'!$AL:$AL, "&gt;=" &amp; DATE(YEAR("" &amp; LEFT($AV$3, 10)),MONTH("1 " &amp; 'Stats (B)'!S$6 &amp;" 2014"), 1), 'Raw Data'!$AL:$AL, "&lt;" &amp; DATE(YEAR("" &amp; LEFT($AV$3, 10)),MONTH("1 " &amp; 'Stats (B)'!S$6 &amp;" 2014") + 1, 1), 'Raw Data'!$C:$C, "*av*", 'Raw Data'!$D:$D, "&lt;&gt;" &amp; "*ancel*", 'Raw Data'!$D:$D, "&lt;&gt;" &amp; "*ithdraw*" ) )
+
(  COUNTIFS('Raw Data'!$O:$O, 'Raw Data'!$B$1, 'Raw Data'!$P:$P, "--", 'Raw Data'!$AL:$AL, "&gt;=" &amp; DATE(YEAR("" &amp; LEFT($AV$3, 10)),MONTH("1 " &amp; 'Stats (B)'!S$6 &amp;" 2014"), 1), 'Raw Data'!$AL:$AL, "&lt;" &amp; DATE(YEAR("" &amp; LEFT($AV$3, 10)),MONTH("1 " &amp; 'Stats (B)'!S$6 &amp;" 2014") + 1, 1), 'Raw Data'!$C:$C, "*av*", 'Raw Data'!$D:$D, "&lt;&gt;" &amp; "*ancel*", 'Raw Data'!$D:$D, "&lt;&gt;" &amp; "*ithdraw*" ) )</f>
        <v>0</v>
      </c>
      <c r="T53" s="40"/>
      <c r="U53" s="40"/>
      <c r="V53" s="52"/>
      <c r="W53" s="117">
        <f>(  COUNTIFS('Raw Data'!$P:$P, 'Raw Data'!$B$1, 'Raw Data'!$AL:$AL, "&gt;=" &amp; DATE(YEAR("" &amp; LEFT($AV$3, 10)),MONTH("1 " &amp; 'Stats (B)'!W$6 &amp;" 2014"), 1), 'Raw Data'!$AL:$AL, "&lt;" &amp; DATE(YEAR("" &amp; LEFT($AV$3, 10)),MONTH("1 " &amp; 'Stats (B)'!W$6 &amp;" 2014") + 1, 1), 'Raw Data'!$C:$C, "*av*", 'Raw Data'!$D:$D, "&lt;&gt;" &amp; "*ancel*", 'Raw Data'!$D:$D, "&lt;&gt;" &amp; "*ithdraw*" ) )
+
(  COUNTIFS('Raw Data'!$O:$O, 'Raw Data'!$B$1, 'Raw Data'!$P:$P, "--", 'Raw Data'!$AL:$AL, "&gt;=" &amp; DATE(YEAR("" &amp; LEFT($AV$3, 10)),MONTH("1 " &amp; 'Stats (B)'!W$6 &amp;" 2014"), 1), 'Raw Data'!$AL:$AL, "&lt;" &amp; DATE(YEAR("" &amp; LEFT($AV$3, 10)),MONTH("1 " &amp; 'Stats (B)'!W$6 &amp;" 2014") + 1, 1), 'Raw Data'!$C:$C, "*av*", 'Raw Data'!$D:$D, "&lt;&gt;" &amp; "*ancel*", 'Raw Data'!$D:$D, "&lt;&gt;" &amp; "*ithdraw*" ) )</f>
        <v>0</v>
      </c>
      <c r="X53" s="40"/>
      <c r="Y53" s="40"/>
      <c r="Z53" s="52"/>
      <c r="AA53" s="117">
        <f>(  COUNTIFS('Raw Data'!$P:$P, 'Raw Data'!$B$1, 'Raw Data'!$AL:$AL, "&gt;=" &amp; DATE(YEAR("" &amp; LEFT($AV$3, 10)),MONTH("1 " &amp; 'Stats (B)'!AA$6 &amp;" 2014"), 1), 'Raw Data'!$AL:$AL, "&lt;" &amp; DATE(YEAR("" &amp; LEFT($AV$3, 10)),MONTH("1 " &amp; 'Stats (B)'!AA$6 &amp;" 2014") + 1, 1), 'Raw Data'!$C:$C, "*av*", 'Raw Data'!$D:$D, "&lt;&gt;" &amp; "*ancel*", 'Raw Data'!$D:$D, "&lt;&gt;" &amp; "*ithdraw*" ) )
+
(  COUNTIFS('Raw Data'!$O:$O, 'Raw Data'!$B$1, 'Raw Data'!$P:$P, "--", 'Raw Data'!$AL:$AL, "&gt;=" &amp; DATE(YEAR("" &amp; LEFT($AV$3, 10)),MONTH("1 " &amp; 'Stats (B)'!AA$6 &amp;" 2014"), 1), 'Raw Data'!$AL:$AL, "&lt;" &amp; DATE(YEAR("" &amp; LEFT($AV$3, 10)),MONTH("1 " &amp; 'Stats (B)'!AA$6 &amp;" 2014") + 1, 1), 'Raw Data'!$C:$C, "*av*", 'Raw Data'!$D:$D, "&lt;&gt;" &amp; "*ancel*", 'Raw Data'!$D:$D, "&lt;&gt;" &amp; "*ithdraw*" ) )</f>
        <v>0</v>
      </c>
      <c r="AB53" s="40"/>
      <c r="AC53" s="40"/>
      <c r="AD53" s="52"/>
      <c r="AE53" s="117">
        <f>(  COUNTIFS('Raw Data'!$P:$P, 'Raw Data'!$B$1, 'Raw Data'!$AL:$AL, "&gt;=" &amp; DATE(YEAR("" &amp; LEFT($AV$3, 10)),MONTH("1 " &amp; 'Stats (B)'!AE$6 &amp;" 2014"), 1), 'Raw Data'!$AL:$AL, "&lt;" &amp; DATE(YEAR("" &amp; LEFT($AV$3, 10)),MONTH("1 " &amp; 'Stats (B)'!AE$6 &amp;" 2014") + 1, 1), 'Raw Data'!$C:$C, "*av*", 'Raw Data'!$D:$D, "&lt;&gt;" &amp; "*ancel*", 'Raw Data'!$D:$D, "&lt;&gt;" &amp; "*ithdraw*" ) )
+
(  COUNTIFS('Raw Data'!$O:$O, 'Raw Data'!$B$1, 'Raw Data'!$P:$P, "--", 'Raw Data'!$AL:$AL, "&gt;=" &amp; DATE(YEAR("" &amp; LEFT($AV$3, 10)),MONTH("1 " &amp; 'Stats (B)'!AE$6 &amp;" 2014"), 1), 'Raw Data'!$AL:$AL, "&lt;" &amp; DATE(YEAR("" &amp; LEFT($AV$3, 10)),MONTH("1 " &amp; 'Stats (B)'!AE$6 &amp;" 2014") + 1, 1), 'Raw Data'!$C:$C, "*av*", 'Raw Data'!$D:$D, "&lt;&gt;" &amp; "*ancel*", 'Raw Data'!$D:$D, "&lt;&gt;" &amp; "*ithdraw*" ) )</f>
        <v>0</v>
      </c>
      <c r="AF53" s="40"/>
      <c r="AG53" s="40"/>
      <c r="AH53" s="52"/>
      <c r="AI53" s="117">
        <f>(  COUNTIFS('Raw Data'!$P:$P, 'Raw Data'!$B$1, 'Raw Data'!$AL:$AL, "&gt;=" &amp; DATE(YEAR("" &amp; LEFT($AV$3, 10)),MONTH("1 " &amp; 'Stats (B)'!AI$6 &amp;" 2014"), 1), 'Raw Data'!$AL:$AL, "&lt;" &amp; DATE(YEAR("" &amp; LEFT($AV$3, 10)),MONTH("1 " &amp; 'Stats (B)'!AI$6 &amp;" 2014") + 1, 1), 'Raw Data'!$C:$C, "*av*", 'Raw Data'!$D:$D, "&lt;&gt;" &amp; "*ancel*", 'Raw Data'!$D:$D, "&lt;&gt;" &amp; "*ithdraw*" ) )
+
(  COUNTIFS('Raw Data'!$O:$O, 'Raw Data'!$B$1, 'Raw Data'!$P:$P, "--", 'Raw Data'!$AL:$AL, "&gt;=" &amp; DATE(YEAR("" &amp; LEFT($AV$3, 10)),MONTH("1 " &amp; 'Stats (B)'!AI$6 &amp;" 2014"), 1), 'Raw Data'!$AL:$AL, "&lt;" &amp; DATE(YEAR("" &amp; LEFT($AV$3, 10)),MONTH("1 " &amp; 'Stats (B)'!AI$6 &amp;" 2014") + 1, 1), 'Raw Data'!$C:$C, "*av*", 'Raw Data'!$D:$D, "&lt;&gt;" &amp; "*ancel*", 'Raw Data'!$D:$D, "&lt;&gt;" &amp; "*ithdraw*" ) )</f>
        <v>0</v>
      </c>
      <c r="AJ53" s="40"/>
      <c r="AK53" s="40"/>
      <c r="AL53" s="52"/>
      <c r="AM53" s="117">
        <f>(  COUNTIFS('Raw Data'!$P:$P, 'Raw Data'!$B$1, 'Raw Data'!$AL:$AL, "&gt;=" &amp; DATE(YEAR("" &amp; LEFT($AV$3, 10)),MONTH("1 " &amp; 'Stats (B)'!AM$6 &amp;" 2014"), 1), 'Raw Data'!$AL:$AL, "&lt;" &amp; DATE(YEAR("" &amp; LEFT($AV$3, 10)),MONTH("1 " &amp; 'Stats (B)'!AM$6 &amp;" 2014") + 1, 1), 'Raw Data'!$C:$C, "*av*", 'Raw Data'!$D:$D, "&lt;&gt;" &amp; "*ancel*", 'Raw Data'!$D:$D, "&lt;&gt;" &amp; "*ithdraw*" ) )
+
(  COUNTIFS('Raw Data'!$O:$O, 'Raw Data'!$B$1, 'Raw Data'!$P:$P, "--", 'Raw Data'!$AL:$AL, "&gt;=" &amp; DATE(YEAR("" &amp; LEFT($AV$3, 10)),MONTH("1 " &amp; 'Stats (B)'!AM$6 &amp;" 2014"), 1), 'Raw Data'!$AL:$AL, "&lt;" &amp; DATE(YEAR("" &amp; LEFT($AV$3, 10)),MONTH("1 " &amp; 'Stats (B)'!AM$6 &amp;" 2014") + 1, 1), 'Raw Data'!$C:$C, "*av*", 'Raw Data'!$D:$D, "&lt;&gt;" &amp; "*ancel*", 'Raw Data'!$D:$D, "&lt;&gt;" &amp; "*ithdraw*" ) )</f>
        <v>0</v>
      </c>
      <c r="AN53" s="40"/>
      <c r="AO53" s="40"/>
      <c r="AP53" s="52"/>
      <c r="AQ53" s="117">
        <f>(  COUNTIFS('Raw Data'!$P:$P, 'Raw Data'!$B$1, 'Raw Data'!$AL:$AL, "&gt;=" &amp; DATE(YEAR("" &amp; LEFT($AV$3, 10)),MONTH("1 " &amp; 'Stats (B)'!AQ$6 &amp;" 2014"), 1), 'Raw Data'!$AL:$AL, "&lt;" &amp; DATE(YEAR("" &amp; LEFT($AV$3, 10)),MONTH("1 " &amp; 'Stats (B)'!AQ$6 &amp;" 2014") + 1, 1), 'Raw Data'!$C:$C, "*av*", 'Raw Data'!$D:$D, "&lt;&gt;" &amp; "*ancel*", 'Raw Data'!$D:$D, "&lt;&gt;" &amp; "*ithdraw*" ) )
+
(  COUNTIFS('Raw Data'!$O:$O, 'Raw Data'!$B$1, 'Raw Data'!$P:$P, "--", 'Raw Data'!$AL:$AL, "&gt;=" &amp; DATE(YEAR("" &amp; LEFT($AV$3, 10)),MONTH("1 " &amp; 'Stats (B)'!AQ$6 &amp;" 2014"), 1), 'Raw Data'!$AL:$AL, "&lt;" &amp; DATE(YEAR("" &amp; LEFT($AV$3, 10)),MONTH("1 " &amp; 'Stats (B)'!AQ$6 &amp;" 2014") + 1, 1), 'Raw Data'!$C:$C, "*av*", 'Raw Data'!$D:$D, "&lt;&gt;" &amp; "*ancel*", 'Raw Data'!$D:$D, "&lt;&gt;" &amp; "*ithdraw*" ) )</f>
        <v>0</v>
      </c>
      <c r="AR53" s="40"/>
      <c r="AS53" s="40"/>
      <c r="AT53" s="52"/>
      <c r="AU53" s="117">
        <f>(  COUNTIFS('Raw Data'!$P:$P, 'Raw Data'!$B$1, 'Raw Data'!$AL:$AL,"&lt;=" &amp;DATE(MID($AV$3, 15, 4), MONTH("1 " &amp; AU$6 &amp; " " &amp; MID($AV$3, 15, 4)) + 1, 0 ), 'Raw Data'!$AL:$AL,"&gt;" &amp;DATE(MID($AV$3, 15, 4), MONTH("1 " &amp; AU$6 &amp; " " &amp; MID($AV$3, 15, 4)), 0 ), 'Raw Data'!$C:$C, "*av*", 'Raw Data'!$D:$D, "&lt;&gt;" &amp; "*ancel*", 'Raw Data'!$D:$D, "&lt;&gt;" &amp; "*ithdraw*" ) )
+
(  COUNTIFS('Raw Data'!$O:$O, 'Raw Data'!$B$1, 'Raw Data'!$P:$P, "--", 'Raw Data'!$AL:$AL,"&lt;=" &amp;DATE(MID($AV$3, 15, 4), MONTH("1 " &amp; AU$6 &amp; " " &amp; MID($AV$3, 15, 4)) + 1, 0 ), 'Raw Data'!$AL:$AL,"&gt;" &amp;DATE(MID($AV$3, 15, 4), MONTH("1 " &amp; AU$6 &amp; " " &amp; MID($AV$3, 15, 4)), 0 ), 'Raw Data'!$C:$C, "*av*", 'Raw Data'!$D:$D, "&lt;&gt;" &amp; "*ancel*", 'Raw Data'!$D:$D, "&lt;&gt;" &amp; "*ithdraw*" ) )</f>
        <v>0</v>
      </c>
      <c r="AV53" s="40"/>
      <c r="AW53" s="40"/>
      <c r="AX53" s="52"/>
      <c r="AY53" s="117">
        <f>(  COUNTIFS('Raw Data'!$P:$P, 'Raw Data'!$B$1, 'Raw Data'!$AL:$AL,"&lt;=" &amp;DATE(MID($AV$3, 15, 4), MONTH("1 " &amp; AY$6 &amp; " " &amp; MID($AV$3, 15, 4)) + 1, 0 ), 'Raw Data'!$AL:$AL,"&gt;" &amp;DATE(MID($AV$3, 15, 4), MONTH("1 " &amp; AY$6 &amp; " " &amp; MID($AV$3, 15, 4)), 0 ), 'Raw Data'!$C:$C, "*av*", 'Raw Data'!$D:$D, "&lt;&gt;" &amp; "*ancel*", 'Raw Data'!$D:$D, "&lt;&gt;" &amp; "*ithdraw*" ) )
+
(  COUNTIFS('Raw Data'!$O:$O, 'Raw Data'!$B$1, 'Raw Data'!$P:$P, "--", 'Raw Data'!$AL:$AL,"&lt;=" &amp;DATE(MID($AV$3, 15, 4), MONTH("1 " &amp; AY$6 &amp; " " &amp; MID($AV$3, 15, 4)) + 1, 0 ), 'Raw Data'!$AL:$AL,"&gt;" &amp;DATE(MID($AV$3, 15, 4), MONTH("1 " &amp; AY$6 &amp; " " &amp; MID($AV$3, 15, 4)), 0 ), 'Raw Data'!$C:$C, "*av*", 'Raw Data'!$D:$D, "&lt;&gt;" &amp; "*ancel*", 'Raw Data'!$D:$D, "&lt;&gt;" &amp; "*ithdraw*" ) )</f>
        <v>0</v>
      </c>
      <c r="AZ53" s="40"/>
      <c r="BA53" s="40"/>
      <c r="BB53" s="52"/>
      <c r="BC53" s="117">
        <f>(  COUNTIFS('Raw Data'!$P:$P, 'Raw Data'!$B$1, 'Raw Data'!$AL:$AL,"&lt;=" &amp;DATE(MID($AV$3, 15, 4), MONTH("1 " &amp; BC$6 &amp; " " &amp; MID($AV$3, 15, 4)) + 1, 0 ), 'Raw Data'!$AL:$AL,"&gt;" &amp;DATE(MID($AV$3, 15, 4), MONTH("1 " &amp; BC$6 &amp; " " &amp; MID($AV$3, 15, 4)), 0 ), 'Raw Data'!$C:$C, "*av*", 'Raw Data'!$D:$D, "&lt;&gt;" &amp; "*ancel*", 'Raw Data'!$D:$D, "&lt;&gt;" &amp; "*ithdraw*" ) )
+
(  COUNTIFS('Raw Data'!$O:$O, 'Raw Data'!$B$1, 'Raw Data'!$P:$P, "--", 'Raw Data'!$AL:$AL,"&lt;=" &amp;DATE(MID($AV$3, 15, 4), MONTH("1 " &amp; BC$6 &amp; " " &amp; MID($AV$3, 15, 4)) + 1, 0 ), 'Raw Data'!$AL:$AL,"&gt;" &amp;DATE(MID($AV$3, 15, 4), MONTH("1 " &amp; BC$6 &amp; " " &amp; MID($AV$3, 15, 4)), 0 ), 'Raw Data'!$C:$C, "*av*", 'Raw Data'!$D:$D, "&lt;&gt;" &amp; "*ancel*", 'Raw Data'!$D:$D, "&lt;&gt;" &amp; "*ithdraw*" ) )</f>
        <v>0</v>
      </c>
      <c r="BD53" s="40"/>
      <c r="BE53" s="40"/>
      <c r="BF53" s="52"/>
    </row>
    <row r="54" ht="12.75" customHeight="1">
      <c r="A54" s="47" t="s">
        <v>752</v>
      </c>
      <c r="B54" s="40"/>
      <c r="C54" s="40"/>
      <c r="D54" s="40"/>
      <c r="E54" s="40"/>
      <c r="F54" s="40"/>
      <c r="G54" s="40"/>
      <c r="H54" s="40"/>
      <c r="I54" s="40"/>
      <c r="J54" s="52"/>
      <c r="K54" s="117">
        <f>(  COUNTIFS('Raw Data'!$P:$P, 'Raw Data'!$B$1, 'Raw Data'!$AL:$AL, "&gt;=" &amp; DATE(YEAR("" &amp; LEFT($AV$3, 10)),MONTH("1 " &amp; 'Stats (B)'!K$6 &amp;" 2014"), 1), 'Raw Data'!$AL:$AL, "&lt;" &amp; DATE(YEAR("" &amp; LEFT($AV$3, 10)),MONTH("1 " &amp; 'Stats (B)'!K$6 &amp;" 2014") + 1, 1), 'Raw Data'!$G:$G, "*o", 'Raw Data'!$D:$D, "&lt;&gt;" &amp; "*ancel*", 'Raw Data'!$D:$D, "&lt;&gt;" &amp; "*ithdraw*" ) )
+
(  COUNTIFS('Raw Data'!$O:$O, 'Raw Data'!$B$1, 'Raw Data'!$P:$P, "--", 'Raw Data'!$AL:$AL, "&gt;=" &amp; DATE(YEAR("" &amp; LEFT($AV$3, 10)),MONTH("1 " &amp; 'Stats (B)'!K$6 &amp;" 2014"), 1), 'Raw Data'!$AL:$AL, "&lt;" &amp; DATE(YEAR("" &amp; LEFT($AV$3, 10)),MONTH("1 " &amp; 'Stats (B)'!K$6 &amp;" 2014") + 1, 1), 'Raw Data'!$G:$G, "*o", 'Raw Data'!$D:$D, "&lt;&gt;" &amp; "*ancel*", 'Raw Data'!$D:$D, "&lt;&gt;" &amp; "*ithdraw*" ) )</f>
        <v>0</v>
      </c>
      <c r="L54" s="40"/>
      <c r="M54" s="40"/>
      <c r="N54" s="52"/>
      <c r="O54" s="117">
        <f>(  COUNTIFS('Raw Data'!$P:$P, 'Raw Data'!$B$1, 'Raw Data'!$AL:$AL, "&gt;=" &amp; DATE(YEAR("" &amp; LEFT($AV$3, 10)),MONTH("1 " &amp; 'Stats (B)'!O$6 &amp;" 2014"), 1), 'Raw Data'!$AL:$AL, "&lt;" &amp; DATE(YEAR("" &amp; LEFT($AV$3, 10)),MONTH("1 " &amp; 'Stats (B)'!O$6 &amp;" 2014") + 1, 1), 'Raw Data'!$G:$G, "*o", 'Raw Data'!$D:$D, "&lt;&gt;" &amp; "*ancel*", 'Raw Data'!$D:$D, "&lt;&gt;" &amp; "*ithdraw*" ) )
+
(  COUNTIFS('Raw Data'!$O:$O, 'Raw Data'!$B$1, 'Raw Data'!$P:$P, "--", 'Raw Data'!$AL:$AL, "&gt;=" &amp; DATE(YEAR("" &amp; LEFT($AV$3, 10)),MONTH("1 " &amp; 'Stats (B)'!O$6 &amp;" 2014"), 1), 'Raw Data'!$AL:$AL, "&lt;" &amp; DATE(YEAR("" &amp; LEFT($AV$3, 10)),MONTH("1 " &amp; 'Stats (B)'!O$6 &amp;" 2014") + 1, 1), 'Raw Data'!$G:$G, "*o", 'Raw Data'!$D:$D, "&lt;&gt;" &amp; "*ancel*", 'Raw Data'!$D:$D, "&lt;&gt;" &amp; "*ithdraw*" ) )</f>
        <v>0</v>
      </c>
      <c r="P54" s="40"/>
      <c r="Q54" s="40"/>
      <c r="R54" s="52"/>
      <c r="S54" s="117">
        <f>(  COUNTIFS('Raw Data'!$P:$P, 'Raw Data'!$B$1, 'Raw Data'!$AL:$AL, "&gt;=" &amp; DATE(YEAR("" &amp; LEFT($AV$3, 10)),MONTH("1 " &amp; 'Stats (B)'!S$6 &amp;" 2014"), 1), 'Raw Data'!$AL:$AL, "&lt;" &amp; DATE(YEAR("" &amp; LEFT($AV$3, 10)),MONTH("1 " &amp; 'Stats (B)'!S$6 &amp;" 2014") + 1, 1), 'Raw Data'!$G:$G, "*o", 'Raw Data'!$D:$D, "&lt;&gt;" &amp; "*ancel*", 'Raw Data'!$D:$D, "&lt;&gt;" &amp; "*ithdraw*" ) )
+
(  COUNTIFS('Raw Data'!$O:$O, 'Raw Data'!$B$1, 'Raw Data'!$P:$P, "--", 'Raw Data'!$AL:$AL, "&gt;=" &amp; DATE(YEAR("" &amp; LEFT($AV$3, 10)),MONTH("1 " &amp; 'Stats (B)'!S$6 &amp;" 2014"), 1), 'Raw Data'!$AL:$AL, "&lt;" &amp; DATE(YEAR("" &amp; LEFT($AV$3, 10)),MONTH("1 " &amp; 'Stats (B)'!S$6 &amp;" 2014") + 1, 1), 'Raw Data'!$G:$G, "*o", 'Raw Data'!$D:$D, "&lt;&gt;" &amp; "*ancel*", 'Raw Data'!$D:$D, "&lt;&gt;" &amp; "*ithdraw*" ) )</f>
        <v>0</v>
      </c>
      <c r="T54" s="40"/>
      <c r="U54" s="40"/>
      <c r="V54" s="52"/>
      <c r="W54" s="117">
        <f>(  COUNTIFS('Raw Data'!$P:$P, 'Raw Data'!$B$1, 'Raw Data'!$AL:$AL, "&gt;=" &amp; DATE(YEAR("" &amp; LEFT($AV$3, 10)),MONTH("1 " &amp; 'Stats (B)'!W$6 &amp;" 2014"), 1), 'Raw Data'!$AL:$AL, "&lt;" &amp; DATE(YEAR("" &amp; LEFT($AV$3, 10)),MONTH("1 " &amp; 'Stats (B)'!W$6 &amp;" 2014") + 1, 1), 'Raw Data'!$G:$G, "*o", 'Raw Data'!$D:$D, "&lt;&gt;" &amp; "*ancel*", 'Raw Data'!$D:$D, "&lt;&gt;" &amp; "*ithdraw*" ) )
+
(  COUNTIFS('Raw Data'!$O:$O, 'Raw Data'!$B$1, 'Raw Data'!$P:$P, "--", 'Raw Data'!$AL:$AL, "&gt;=" &amp; DATE(YEAR("" &amp; LEFT($AV$3, 10)),MONTH("1 " &amp; 'Stats (B)'!W$6 &amp;" 2014"), 1), 'Raw Data'!$AL:$AL, "&lt;" &amp; DATE(YEAR("" &amp; LEFT($AV$3, 10)),MONTH("1 " &amp; 'Stats (B)'!W$6 &amp;" 2014") + 1, 1), 'Raw Data'!$G:$G, "*o", 'Raw Data'!$D:$D, "&lt;&gt;" &amp; "*ancel*", 'Raw Data'!$D:$D, "&lt;&gt;" &amp; "*ithdraw*" ) )</f>
        <v>0</v>
      </c>
      <c r="X54" s="40"/>
      <c r="Y54" s="40"/>
      <c r="Z54" s="52"/>
      <c r="AA54" s="117">
        <f>(  COUNTIFS('Raw Data'!$P:$P, 'Raw Data'!$B$1, 'Raw Data'!$AL:$AL, "&gt;=" &amp; DATE(YEAR("" &amp; LEFT($AV$3, 10)),MONTH("1 " &amp; 'Stats (B)'!AA$6 &amp;" 2014"), 1), 'Raw Data'!$AL:$AL, "&lt;" &amp; DATE(YEAR("" &amp; LEFT($AV$3, 10)),MONTH("1 " &amp; 'Stats (B)'!AA$6 &amp;" 2014") + 1, 1), 'Raw Data'!$G:$G, "*o", 'Raw Data'!$D:$D, "&lt;&gt;" &amp; "*ancel*", 'Raw Data'!$D:$D, "&lt;&gt;" &amp; "*ithdraw*" ) )
+
(  COUNTIFS('Raw Data'!$O:$O, 'Raw Data'!$B$1, 'Raw Data'!$P:$P, "--", 'Raw Data'!$AL:$AL, "&gt;=" &amp; DATE(YEAR("" &amp; LEFT($AV$3, 10)),MONTH("1 " &amp; 'Stats (B)'!AA$6 &amp;" 2014"), 1), 'Raw Data'!$AL:$AL, "&lt;" &amp; DATE(YEAR("" &amp; LEFT($AV$3, 10)),MONTH("1 " &amp; 'Stats (B)'!AA$6 &amp;" 2014") + 1, 1), 'Raw Data'!$G:$G, "*o", 'Raw Data'!$D:$D, "&lt;&gt;" &amp; "*ancel*", 'Raw Data'!$D:$D, "&lt;&gt;" &amp; "*ithdraw*" ) )</f>
        <v>0</v>
      </c>
      <c r="AB54" s="40"/>
      <c r="AC54" s="40"/>
      <c r="AD54" s="52"/>
      <c r="AE54" s="117">
        <f>(  COUNTIFS('Raw Data'!$P:$P, 'Raw Data'!$B$1, 'Raw Data'!$AL:$AL, "&gt;=" &amp; DATE(YEAR("" &amp; LEFT($AV$3, 10)),MONTH("1 " &amp; 'Stats (B)'!AE$6 &amp;" 2014"), 1), 'Raw Data'!$AL:$AL, "&lt;" &amp; DATE(YEAR("" &amp; LEFT($AV$3, 10)),MONTH("1 " &amp; 'Stats (B)'!AE$6 &amp;" 2014") + 1, 1), 'Raw Data'!$G:$G, "*o", 'Raw Data'!$D:$D, "&lt;&gt;" &amp; "*ancel*", 'Raw Data'!$D:$D, "&lt;&gt;" &amp; "*ithdraw*" ) )
+
(  COUNTIFS('Raw Data'!$O:$O, 'Raw Data'!$B$1, 'Raw Data'!$P:$P, "--", 'Raw Data'!$AL:$AL, "&gt;=" &amp; DATE(YEAR("" &amp; LEFT($AV$3, 10)),MONTH("1 " &amp; 'Stats (B)'!AE$6 &amp;" 2014"), 1), 'Raw Data'!$AL:$AL, "&lt;" &amp; DATE(YEAR("" &amp; LEFT($AV$3, 10)),MONTH("1 " &amp; 'Stats (B)'!AE$6 &amp;" 2014") + 1, 1), 'Raw Data'!$G:$G, "*o", 'Raw Data'!$D:$D, "&lt;&gt;" &amp; "*ancel*", 'Raw Data'!$D:$D, "&lt;&gt;" &amp; "*ithdraw*" ) )</f>
        <v>0</v>
      </c>
      <c r="AF54" s="40"/>
      <c r="AG54" s="40"/>
      <c r="AH54" s="52"/>
      <c r="AI54" s="117">
        <f>(  COUNTIFS('Raw Data'!$P:$P, 'Raw Data'!$B$1, 'Raw Data'!$AL:$AL, "&gt;=" &amp; DATE(YEAR("" &amp; LEFT($AV$3, 10)),MONTH("1 " &amp; 'Stats (B)'!AI$6 &amp;" 2014"), 1), 'Raw Data'!$AL:$AL, "&lt;" &amp; DATE(YEAR("" &amp; LEFT($AV$3, 10)),MONTH("1 " &amp; 'Stats (B)'!AI$6 &amp;" 2014") + 1, 1), 'Raw Data'!$G:$G, "*o", 'Raw Data'!$D:$D, "&lt;&gt;" &amp; "*ancel*", 'Raw Data'!$D:$D, "&lt;&gt;" &amp; "*ithdraw*" ) )
+
(  COUNTIFS('Raw Data'!$O:$O, 'Raw Data'!$B$1, 'Raw Data'!$P:$P, "--", 'Raw Data'!$AL:$AL, "&gt;=" &amp; DATE(YEAR("" &amp; LEFT($AV$3, 10)),MONTH("1 " &amp; 'Stats (B)'!AI$6 &amp;" 2014"), 1), 'Raw Data'!$AL:$AL, "&lt;" &amp; DATE(YEAR("" &amp; LEFT($AV$3, 10)),MONTH("1 " &amp; 'Stats (B)'!AI$6 &amp;" 2014") + 1, 1), 'Raw Data'!$G:$G, "*o", 'Raw Data'!$D:$D, "&lt;&gt;" &amp; "*ancel*", 'Raw Data'!$D:$D, "&lt;&gt;" &amp; "*ithdraw*" ) )</f>
        <v>0</v>
      </c>
      <c r="AJ54" s="40"/>
      <c r="AK54" s="40"/>
      <c r="AL54" s="52"/>
      <c r="AM54" s="117">
        <f>(  COUNTIFS('Raw Data'!$P:$P, 'Raw Data'!$B$1, 'Raw Data'!$AL:$AL, "&gt;=" &amp; DATE(YEAR("" &amp; LEFT($AV$3, 10)),MONTH("1 " &amp; 'Stats (B)'!AM$6 &amp;" 2014"), 1), 'Raw Data'!$AL:$AL, "&lt;" &amp; DATE(YEAR("" &amp; LEFT($AV$3, 10)),MONTH("1 " &amp; 'Stats (B)'!AM$6 &amp;" 2014") + 1, 1), 'Raw Data'!$G:$G, "*o", 'Raw Data'!$D:$D, "&lt;&gt;" &amp; "*ancel*", 'Raw Data'!$D:$D, "&lt;&gt;" &amp; "*ithdraw*" ) )
+
(  COUNTIFS('Raw Data'!$O:$O, 'Raw Data'!$B$1, 'Raw Data'!$P:$P, "--", 'Raw Data'!$AL:$AL, "&gt;=" &amp; DATE(YEAR("" &amp; LEFT($AV$3, 10)),MONTH("1 " &amp; 'Stats (B)'!AM$6 &amp;" 2014"), 1), 'Raw Data'!$AL:$AL, "&lt;" &amp; DATE(YEAR("" &amp; LEFT($AV$3, 10)),MONTH("1 " &amp; 'Stats (B)'!AM$6 &amp;" 2014") + 1, 1), 'Raw Data'!$G:$G, "*o", 'Raw Data'!$D:$D, "&lt;&gt;" &amp; "*ancel*", 'Raw Data'!$D:$D, "&lt;&gt;" &amp; "*ithdraw*" ) )</f>
        <v>0</v>
      </c>
      <c r="AN54" s="40"/>
      <c r="AO54" s="40"/>
      <c r="AP54" s="52"/>
      <c r="AQ54" s="117">
        <f>(  COUNTIFS('Raw Data'!$P:$P, 'Raw Data'!$B$1, 'Raw Data'!$AL:$AL, "&gt;=" &amp; DATE(YEAR("" &amp; LEFT($AV$3, 10)),MONTH("1 " &amp; 'Stats (B)'!AQ$6 &amp;" 2014"), 1), 'Raw Data'!$AL:$AL, "&lt;" &amp; DATE(YEAR("" &amp; LEFT($AV$3, 10)),MONTH("1 " &amp; 'Stats (B)'!AQ$6 &amp;" 2014") + 1, 1), 'Raw Data'!$G:$G, "*o", 'Raw Data'!$D:$D, "&lt;&gt;" &amp; "*ancel*", 'Raw Data'!$D:$D, "&lt;&gt;" &amp; "*ithdraw*" ) )
+
(  COUNTIFS('Raw Data'!$O:$O, 'Raw Data'!$B$1, 'Raw Data'!$P:$P, "--", 'Raw Data'!$AL:$AL, "&gt;=" &amp; DATE(YEAR("" &amp; LEFT($AV$3, 10)),MONTH("1 " &amp; 'Stats (B)'!AQ$6 &amp;" 2014"), 1), 'Raw Data'!$AL:$AL, "&lt;" &amp; DATE(YEAR("" &amp; LEFT($AV$3, 10)),MONTH("1 " &amp; 'Stats (B)'!AQ$6 &amp;" 2014") + 1, 1), 'Raw Data'!$G:$G, "*o", 'Raw Data'!$D:$D, "&lt;&gt;" &amp; "*ancel*", 'Raw Data'!$D:$D, "&lt;&gt;" &amp; "*ithdraw*" ) )</f>
        <v>0</v>
      </c>
      <c r="AR54" s="40"/>
      <c r="AS54" s="40"/>
      <c r="AT54" s="52"/>
      <c r="AU54" s="117">
        <f>(  COUNTIFS('Raw Data'!$P:$P, 'Raw Data'!$B$1, 'Raw Data'!$AL:$AL,"&lt;=" &amp;DATE(MID($AV$3, 15, 4), MONTH("1 " &amp; AU$6 &amp; " " &amp; MID($AV$3, 15, 4)) + 1, 0 ), 'Raw Data'!$AL:$AL,"&gt;" &amp;DATE(MID($AV$3, 15, 4), MONTH("1 " &amp; AU$6 &amp; " " &amp; MID($AV$3, 15, 4)), 0 ), 'Raw Data'!$G:$G, "*o", 'Raw Data'!$D:$D, "&lt;&gt;" &amp; "*ancel*", 'Raw Data'!$D:$D, "&lt;&gt;" &amp; "*ithdraw*" ) )
+
(  COUNTIFS('Raw Data'!$O:$O, 'Raw Data'!$B$1, 'Raw Data'!$P:$P, "--", 'Raw Data'!$AL:$AL,"&lt;=" &amp;DATE(MID($AV$3, 15, 4), MONTH("1 " &amp; AU$6 &amp; " " &amp; MID($AV$3, 15, 4)) + 1, 0 ), 'Raw Data'!$AL:$AL,"&gt;" &amp;DATE(MID($AV$3, 15, 4), MONTH("1 " &amp; AU$6 &amp; " " &amp; MID($AV$3, 15, 4)), 0 ), 'Raw Data'!$G:$G, "*o", 'Raw Data'!$D:$D, "&lt;&gt;" &amp; "*ancel*", 'Raw Data'!$D:$D, "&lt;&gt;" &amp; "*ithdraw*" ) )</f>
        <v>0</v>
      </c>
      <c r="AV54" s="40"/>
      <c r="AW54" s="40"/>
      <c r="AX54" s="52"/>
      <c r="AY54" s="117">
        <f>(  COUNTIFS('Raw Data'!$P:$P, 'Raw Data'!$B$1, 'Raw Data'!$AL:$AL,"&lt;=" &amp;DATE(MID($AV$3, 15, 4), MONTH("1 " &amp; AY$6 &amp; " " &amp; MID($AV$3, 15, 4)) + 1, 0 ), 'Raw Data'!$AL:$AL,"&gt;" &amp;DATE(MID($AV$3, 15, 4), MONTH("1 " &amp; AY$6 &amp; " " &amp; MID($AV$3, 15, 4)), 0 ), 'Raw Data'!$G:$G, "*o", 'Raw Data'!$D:$D, "&lt;&gt;" &amp; "*ancel*", 'Raw Data'!$D:$D, "&lt;&gt;" &amp; "*ithdraw*" ) )
+
(  COUNTIFS('Raw Data'!$O:$O, 'Raw Data'!$B$1, 'Raw Data'!$P:$P, "--", 'Raw Data'!$AL:$AL,"&lt;=" &amp;DATE(MID($AV$3, 15, 4), MONTH("1 " &amp; AY$6 &amp; " " &amp; MID($AV$3, 15, 4)) + 1, 0 ), 'Raw Data'!$AL:$AL,"&gt;" &amp;DATE(MID($AV$3, 15, 4), MONTH("1 " &amp; AY$6 &amp; " " &amp; MID($AV$3, 15, 4)), 0 ), 'Raw Data'!$G:$G, "*o", 'Raw Data'!$D:$D, "&lt;&gt;" &amp; "*ancel*", 'Raw Data'!$D:$D, "&lt;&gt;" &amp; "*ithdraw*" ) )</f>
        <v>0</v>
      </c>
      <c r="AZ54" s="40"/>
      <c r="BA54" s="40"/>
      <c r="BB54" s="52"/>
      <c r="BC54" s="117">
        <f>(  COUNTIFS('Raw Data'!$P:$P, 'Raw Data'!$B$1, 'Raw Data'!$AL:$AL,"&lt;=" &amp;DATE(MID($AV$3, 15, 4), MONTH("1 " &amp; BC$6 &amp; " " &amp; MID($AV$3, 15, 4)) + 1, 0 ), 'Raw Data'!$AL:$AL,"&gt;" &amp;DATE(MID($AV$3, 15, 4), MONTH("1 " &amp; BC$6 &amp; " " &amp; MID($AV$3, 15, 4)), 0 ), 'Raw Data'!$G:$G, "*o", 'Raw Data'!$D:$D, "&lt;&gt;" &amp; "*ancel*", 'Raw Data'!$D:$D, "&lt;&gt;" &amp; "*ithdraw*" ) )
+
(  COUNTIFS('Raw Data'!$O:$O, 'Raw Data'!$B$1, 'Raw Data'!$P:$P, "--", 'Raw Data'!$AL:$AL,"&lt;=" &amp;DATE(MID($AV$3, 15, 4), MONTH("1 " &amp; BC$6 &amp; " " &amp; MID($AV$3, 15, 4)) + 1, 0 ), 'Raw Data'!$AL:$AL,"&gt;" &amp;DATE(MID($AV$3, 15, 4), MONTH("1 " &amp; BC$6 &amp; " " &amp; MID($AV$3, 15, 4)), 0 ), 'Raw Data'!$G:$G, "*o", 'Raw Data'!$D:$D, "&lt;&gt;" &amp; "*ancel*", 'Raw Data'!$D:$D, "&lt;&gt;" &amp; "*ithdraw*" ) )</f>
        <v>0</v>
      </c>
      <c r="BD54" s="40"/>
      <c r="BE54" s="40"/>
      <c r="BF54" s="52"/>
    </row>
    <row r="55" ht="12.75" customHeight="1">
      <c r="A55" s="39" t="s">
        <v>351</v>
      </c>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5"/>
    </row>
    <row r="56" ht="12.75" customHeight="1">
      <c r="A56" s="47" t="s">
        <v>107</v>
      </c>
      <c r="B56" s="40"/>
      <c r="C56" s="40"/>
      <c r="D56" s="40"/>
      <c r="E56" s="40"/>
      <c r="F56" s="40"/>
      <c r="G56" s="40"/>
      <c r="H56" s="40"/>
      <c r="I56" s="40"/>
      <c r="J56" s="52"/>
      <c r="K56" s="117">
        <f>SUMIFS('Raw Data'!$S:$S, 'Raw Data'!$AN:$AN,"&lt;=" &amp;DATE(LEFT($AV$3, 4), MONTH("1 " &amp; K$6 &amp; " " &amp; LEFT($AV$3, 4)) + 1, 0 ), 'Raw Data'!$AN:$AN,"&gt;" &amp;DATE(LEFT($AV$3, 4), MONTH("1 " &amp; K$6 &amp; " " &amp; LEFT($AV$3, 4)), 0 ), 'Raw Data'!$J:$J, $A55, 'Raw Data'!$O:$O,""&amp;'Raw Data'!$B$1,'Raw Data'!$D:$D,"&lt;&gt;*ithdr*",'Raw Data'!$D:$D,"&lt;&gt;*ancel*",'Raw Data'!$P:$P,"--")
+
SUMIFS('Raw Data'!$S:$S, 'Raw Data'!$AN:$AN,"&lt;=" &amp;DATE(LEFT($AV$3, 4), MONTH("1 " &amp; K$6 &amp; " " &amp; LEFT($AV$3, 4)) + 1, 0 ), 'Raw Data'!$AN:$AN,"&gt;" &amp;DATE(LEFT($AV$3, 4), MONTH("1 " &amp; K$6 &amp; " " &amp; LEFT($AV$3, 4)), 0 ), 'Raw Data'!$J:$J, $A55, 'Raw Data'!$P:$P,""&amp;'Raw Data'!$B$1,'Raw Data'!$D:$D,"&lt;&gt;*ithdr*",'Raw Data'!$D:$D,"&lt;&gt;*ancel*")</f>
        <v>0</v>
      </c>
      <c r="L56" s="40"/>
      <c r="M56" s="40"/>
      <c r="N56" s="52"/>
      <c r="O56" s="117">
        <f>SUMIFS('Raw Data'!$S:$S, 'Raw Data'!$AN:$AN,"&lt;=" &amp;DATE(LEFT($AV$3, 4), MONTH("1 " &amp; O$6 &amp; " " &amp; LEFT($AV$3, 4)) + 1, 0 ), 'Raw Data'!$AN:$AN,"&gt;" &amp;DATE(LEFT($AV$3, 4), MONTH("1 " &amp; O$6 &amp; " " &amp; LEFT($AV$3, 4)), 0 ), 'Raw Data'!$J:$J, $A55, 'Raw Data'!$O:$O,""&amp;'Raw Data'!$B$1,'Raw Data'!$D:$D,"&lt;&gt;*ithdr*",'Raw Data'!$D:$D,"&lt;&gt;*ancel*",'Raw Data'!$P:$P,"--")
+
SUMIFS('Raw Data'!$S:$S, 'Raw Data'!$AN:$AN,"&lt;=" &amp;DATE(LEFT($AV$3, 4), MONTH("1 " &amp; O$6 &amp; " " &amp; LEFT($AV$3, 4)) + 1, 0 ), 'Raw Data'!$AN:$AN,"&gt;" &amp;DATE(LEFT($AV$3, 4), MONTH("1 " &amp; O$6 &amp; " " &amp; LEFT($AV$3, 4)), 0 ), 'Raw Data'!$J:$J, $A55, 'Raw Data'!$P:$P,""&amp;'Raw Data'!$B$1,'Raw Data'!$D:$D,"&lt;&gt;*ithdr*",'Raw Data'!$D:$D,"&lt;&gt;*ancel*")</f>
        <v>0</v>
      </c>
      <c r="P56" s="40"/>
      <c r="Q56" s="40"/>
      <c r="R56" s="52"/>
      <c r="S56" s="117">
        <f>SUMIFS('Raw Data'!$S:$S, 'Raw Data'!$AN:$AN,"&lt;=" &amp;DATE(LEFT($AV$3, 4), MONTH("1 " &amp; S$6 &amp; " " &amp; LEFT($AV$3, 4)) + 1, 0 ), 'Raw Data'!$AN:$AN,"&gt;" &amp;DATE(LEFT($AV$3, 4), MONTH("1 " &amp; S$6 &amp; " " &amp; LEFT($AV$3, 4)), 0 ), 'Raw Data'!$J:$J, $A55, 'Raw Data'!$O:$O,""&amp;'Raw Data'!$B$1,'Raw Data'!$D:$D,"&lt;&gt;*ithdr*",'Raw Data'!$D:$D,"&lt;&gt;*ancel*",'Raw Data'!$P:$P,"--")
+
SUMIFS('Raw Data'!$S:$S, 'Raw Data'!$AN:$AN,"&lt;=" &amp;DATE(LEFT($AV$3, 4), MONTH("1 " &amp; S$6 &amp; " " &amp; LEFT($AV$3, 4)) + 1, 0 ), 'Raw Data'!$AN:$AN,"&gt;" &amp;DATE(LEFT($AV$3, 4), MONTH("1 " &amp; S$6 &amp; " " &amp; LEFT($AV$3, 4)), 0 ), 'Raw Data'!$J:$J, $A55, 'Raw Data'!$P:$P,""&amp;'Raw Data'!$B$1,'Raw Data'!$D:$D,"&lt;&gt;*ithdr*",'Raw Data'!$D:$D,"&lt;&gt;*ancel*")</f>
        <v>0</v>
      </c>
      <c r="T56" s="40"/>
      <c r="U56" s="40"/>
      <c r="V56" s="52"/>
      <c r="W56" s="117">
        <f>SUMIFS('Raw Data'!$S:$S, 'Raw Data'!$AN:$AN,"&lt;=" &amp;DATE(LEFT($AV$3, 4), MONTH("1 " &amp; W$6 &amp; " " &amp; LEFT($AV$3, 4)) + 1, 0 ), 'Raw Data'!$AN:$AN,"&gt;" &amp;DATE(LEFT($AV$3, 4), MONTH("1 " &amp; W$6 &amp; " " &amp; LEFT($AV$3, 4)), 0 ), 'Raw Data'!$J:$J, $A55, 'Raw Data'!$O:$O,""&amp;'Raw Data'!$B$1,'Raw Data'!$D:$D,"&lt;&gt;*ithdr*",'Raw Data'!$D:$D,"&lt;&gt;*ancel*",'Raw Data'!$P:$P,"--")
+
SUMIFS('Raw Data'!$S:$S, 'Raw Data'!$AN:$AN,"&lt;=" &amp;DATE(LEFT($AV$3, 4), MONTH("1 " &amp; W$6 &amp; " " &amp; LEFT($AV$3, 4)) + 1, 0 ), 'Raw Data'!$AN:$AN,"&gt;" &amp;DATE(LEFT($AV$3, 4), MONTH("1 " &amp; W$6 &amp; " " &amp; LEFT($AV$3, 4)), 0 ), 'Raw Data'!$J:$J, $A55, 'Raw Data'!$P:$P,""&amp;'Raw Data'!$B$1,'Raw Data'!$D:$D,"&lt;&gt;*ithdr*",'Raw Data'!$D:$D,"&lt;&gt;*ancel*")</f>
        <v>0</v>
      </c>
      <c r="X56" s="40"/>
      <c r="Y56" s="40"/>
      <c r="Z56" s="52"/>
      <c r="AA56" s="117">
        <f>SUMIFS('Raw Data'!$S:$S, 'Raw Data'!$AN:$AN,"&lt;=" &amp;DATE(LEFT($AV$3, 4), MONTH("1 " &amp; AA$6 &amp; " " &amp; LEFT($AV$3, 4)) + 1, 0 ), 'Raw Data'!$AN:$AN,"&gt;" &amp;DATE(LEFT($AV$3, 4), MONTH("1 " &amp; AA$6 &amp; " " &amp; LEFT($AV$3, 4)), 0 ), 'Raw Data'!$J:$J, $A55, 'Raw Data'!$O:$O,""&amp;'Raw Data'!$B$1,'Raw Data'!$D:$D,"&lt;&gt;*ithdr*",'Raw Data'!$D:$D,"&lt;&gt;*ancel*",'Raw Data'!$P:$P,"--")
+
SUMIFS('Raw Data'!$S:$S, 'Raw Data'!$AN:$AN,"&lt;=" &amp;DATE(LEFT($AV$3, 4), MONTH("1 " &amp; AA$6 &amp; " " &amp; LEFT($AV$3, 4)) + 1, 0 ), 'Raw Data'!$AN:$AN,"&gt;" &amp;DATE(LEFT($AV$3, 4), MONTH("1 " &amp; AA$6 &amp; " " &amp; LEFT($AV$3, 4)), 0 ), 'Raw Data'!$J:$J, $A55, 'Raw Data'!$P:$P,""&amp;'Raw Data'!$B$1,'Raw Data'!$D:$D,"&lt;&gt;*ithdr*",'Raw Data'!$D:$D,"&lt;&gt;*ancel*")</f>
        <v>0</v>
      </c>
      <c r="AB56" s="40"/>
      <c r="AC56" s="40"/>
      <c r="AD56" s="52"/>
      <c r="AE56" s="117">
        <f>SUMIFS('Raw Data'!$S:$S, 'Raw Data'!$AN:$AN,"&lt;=" &amp;DATE(LEFT($AV$3, 4), MONTH("1 " &amp; AE$6 &amp; " " &amp; LEFT($AV$3, 4)) + 1, 0 ), 'Raw Data'!$AN:$AN,"&gt;" &amp;DATE(LEFT($AV$3, 4), MONTH("1 " &amp; AE$6 &amp; " " &amp; LEFT($AV$3, 4)), 0 ), 'Raw Data'!$J:$J, $A55, 'Raw Data'!$O:$O,""&amp;'Raw Data'!$B$1,'Raw Data'!$D:$D,"&lt;&gt;*ithdr*",'Raw Data'!$D:$D,"&lt;&gt;*ancel*",'Raw Data'!$P:$P,"--")
+
SUMIFS('Raw Data'!$S:$S, 'Raw Data'!$AN:$AN,"&lt;=" &amp;DATE(LEFT($AV$3, 4), MONTH("1 " &amp; AE$6 &amp; " " &amp; LEFT($AV$3, 4)) + 1, 0 ), 'Raw Data'!$AN:$AN,"&gt;" &amp;DATE(LEFT($AV$3, 4), MONTH("1 " &amp; AE$6 &amp; " " &amp; LEFT($AV$3, 4)), 0 ), 'Raw Data'!$J:$J, $A55, 'Raw Data'!$P:$P,""&amp;'Raw Data'!$B$1,'Raw Data'!$D:$D,"&lt;&gt;*ithdr*",'Raw Data'!$D:$D,"&lt;&gt;*ancel*")</f>
        <v>0</v>
      </c>
      <c r="AF56" s="40"/>
      <c r="AG56" s="40"/>
      <c r="AH56" s="52"/>
      <c r="AI56" s="117">
        <f>SUMIFS('Raw Data'!$S:$S, 'Raw Data'!$AN:$AN,"&lt;=" &amp;DATE(LEFT($AV$3, 4), MONTH("1 " &amp; AI$6 &amp; " " &amp; LEFT($AV$3, 4)) + 1, 0 ), 'Raw Data'!$AN:$AN,"&gt;" &amp;DATE(LEFT($AV$3, 4), MONTH("1 " &amp; AI$6 &amp; " " &amp; LEFT($AV$3, 4)), 0 ), 'Raw Data'!$J:$J, $A55, 'Raw Data'!$O:$O,""&amp;'Raw Data'!$B$1,'Raw Data'!$D:$D,"&lt;&gt;*ithdr*",'Raw Data'!$D:$D,"&lt;&gt;*ancel*",'Raw Data'!$P:$P,"--")
+
SUMIFS('Raw Data'!$S:$S, 'Raw Data'!$AN:$AN,"&lt;=" &amp;DATE(LEFT($AV$3, 4), MONTH("1 " &amp; AI$6 &amp; " " &amp; LEFT($AV$3, 4)) + 1, 0 ), 'Raw Data'!$AN:$AN,"&gt;" &amp;DATE(LEFT($AV$3, 4), MONTH("1 " &amp; AI$6 &amp; " " &amp; LEFT($AV$3, 4)), 0 ), 'Raw Data'!$J:$J, $A55, 'Raw Data'!$P:$P,""&amp;'Raw Data'!$B$1,'Raw Data'!$D:$D,"&lt;&gt;*ithdr*",'Raw Data'!$D:$D,"&lt;&gt;*ancel*")</f>
        <v>0</v>
      </c>
      <c r="AJ56" s="40"/>
      <c r="AK56" s="40"/>
      <c r="AL56" s="52"/>
      <c r="AM56" s="117">
        <f>SUMIFS('Raw Data'!$S:$S, 'Raw Data'!$AN:$AN,"&lt;=" &amp;DATE(LEFT($AV$3, 4), MONTH("1 " &amp; AM$6 &amp; " " &amp; LEFT($AV$3, 4)) + 1, 0 ), 'Raw Data'!$AN:$AN,"&gt;" &amp;DATE(LEFT($AV$3, 4), MONTH("1 " &amp; AM$6 &amp; " " &amp; LEFT($AV$3, 4)), 0 ), 'Raw Data'!$J:$J, $A55, 'Raw Data'!$O:$O,""&amp;'Raw Data'!$B$1,'Raw Data'!$D:$D,"&lt;&gt;*ithdr*",'Raw Data'!$D:$D,"&lt;&gt;*ancel*",'Raw Data'!$P:$P,"--")
+
SUMIFS('Raw Data'!$S:$S, 'Raw Data'!$AN:$AN,"&lt;=" &amp;DATE(LEFT($AV$3, 4), MONTH("1 " &amp; AM$6 &amp; " " &amp; LEFT($AV$3, 4)) + 1, 0 ), 'Raw Data'!$AN:$AN,"&gt;" &amp;DATE(LEFT($AV$3, 4), MONTH("1 " &amp; AM$6 &amp; " " &amp; LEFT($AV$3, 4)), 0 ), 'Raw Data'!$J:$J, $A55, 'Raw Data'!$P:$P,""&amp;'Raw Data'!$B$1,'Raw Data'!$D:$D,"&lt;&gt;*ithdr*",'Raw Data'!$D:$D,"&lt;&gt;*ancel*")</f>
        <v>0</v>
      </c>
      <c r="AN56" s="40"/>
      <c r="AO56" s="40"/>
      <c r="AP56" s="52"/>
      <c r="AQ56" s="117">
        <f>SUMIFS('Raw Data'!$S:$S, 'Raw Data'!$AN:$AN,"&lt;=" &amp;DATE(LEFT($AV$3, 4), MONTH("1 " &amp; AQ$6 &amp; " " &amp; LEFT($AV$3, 4)) + 1, 0 ), 'Raw Data'!$AN:$AN,"&gt;" &amp;DATE(LEFT($AV$3, 4), MONTH("1 " &amp; AQ$6 &amp; " " &amp; LEFT($AV$3, 4)), 0 ), 'Raw Data'!$J:$J, $A55, 'Raw Data'!$O:$O,""&amp;'Raw Data'!$B$1,'Raw Data'!$D:$D,"&lt;&gt;*ithdr*",'Raw Data'!$D:$D,"&lt;&gt;*ancel*",'Raw Data'!$P:$P,"--")
+
SUMIFS('Raw Data'!$S:$S, 'Raw Data'!$AN:$AN,"&lt;=" &amp;DATE(LEFT($AV$3, 4), MONTH("1 " &amp; AQ$6 &amp; " " &amp; LEFT($AV$3, 4)) + 1, 0 ), 'Raw Data'!$AN:$AN,"&gt;" &amp;DATE(LEFT($AV$3, 4), MONTH("1 " &amp; AQ$6 &amp; " " &amp; LEFT($AV$3, 4)), 0 ), 'Raw Data'!$J:$J, $A55, 'Raw Data'!$P:$P,""&amp;'Raw Data'!$B$1,'Raw Data'!$D:$D,"&lt;&gt;*ithdr*",'Raw Data'!$D:$D,"&lt;&gt;*ancel*")</f>
        <v>0</v>
      </c>
      <c r="AR56" s="40"/>
      <c r="AS56" s="40"/>
      <c r="AT56" s="52"/>
      <c r="AU56" s="117">
        <f>SUMIFS('Raw Data'!$S:$S, 'Raw Data'!$AN:$AN,"&lt;=" &amp;DATE(MID($AV$3, 15, 4), MONTH("1 " &amp; AU$6 &amp; " " &amp; MID($AV$3, 15, 4)) + 1, 0 ), 'Raw Data'!$AN:$AN,"&gt;" &amp;DATE(MID($AV$3, 15, 4), MONTH("1 " &amp; AU$6 &amp; " " &amp; MID($AV$3, 15, 4)), 0 ), 'Raw Data'!$J:$J, $A55, 'Raw Data'!$O:$O,""&amp;'Raw Data'!$B$1,'Raw Data'!$D:$D,"&lt;&gt;*ithdr*",'Raw Data'!$D:$D,"&lt;&gt;*ancel*",'Raw Data'!$P:$P,"--")
+
SUMIFS('Raw Data'!$S:$S, 'Raw Data'!$AN:$AN,"&lt;=" &amp;DATE(MID($AV$3, 15, 4), MONTH("1 " &amp; AU$6 &amp; " " &amp; MID($AV$3, 15, 4)) + 1, 0 ), 'Raw Data'!$AN:$AN,"&gt;" &amp;DATE(MID($AV$3, 15, 4), MONTH("1 " &amp; AU$6 &amp; " " &amp; MID($AV$3, 15, 4)), 0 ), 'Raw Data'!$J:$J, $A55, 'Raw Data'!$P:$P,""&amp;'Raw Data'!$B$1,'Raw Data'!$D:$D,"&lt;&gt;*ithdr*",'Raw Data'!$D:$D,"&lt;&gt;*ancel*")</f>
        <v>0</v>
      </c>
      <c r="AV56" s="40"/>
      <c r="AW56" s="40"/>
      <c r="AX56" s="52"/>
      <c r="AY56" s="117">
        <f>SUMIFS('Raw Data'!$S:$S, 'Raw Data'!$AN:$AN,"&lt;=" &amp;DATE(MID($AV$3, 15, 4), MONTH("1 " &amp; AY$6 &amp; " " &amp; MID($AV$3, 15, 4)) + 1, 0 ), 'Raw Data'!$AN:$AN,"&gt;" &amp;DATE(MID($AV$3, 15, 4), MONTH("1 " &amp; AY$6 &amp; " " &amp; MID($AV$3, 15, 4)), 0 ), 'Raw Data'!$J:$J, $A55, 'Raw Data'!$O:$O,""&amp;'Raw Data'!$B$1,'Raw Data'!$D:$D,"&lt;&gt;*ithdr*",'Raw Data'!$D:$D,"&lt;&gt;*ancel*",'Raw Data'!$P:$P,"--")
+
SUMIFS('Raw Data'!$S:$S, 'Raw Data'!$AN:$AN,"&lt;=" &amp;DATE(MID($AV$3, 15, 4), MONTH("1 " &amp; AY$6 &amp; " " &amp; MID($AV$3, 15, 4)) + 1, 0 ), 'Raw Data'!$AN:$AN,"&gt;" &amp;DATE(MID($AV$3, 15, 4), MONTH("1 " &amp; AY$6 &amp; " " &amp; MID($AV$3, 15, 4)), 0 ), 'Raw Data'!$J:$J, $A55, 'Raw Data'!$P:$P,""&amp;'Raw Data'!$B$1,'Raw Data'!$D:$D,"&lt;&gt;*ithdr*",'Raw Data'!$D:$D,"&lt;&gt;*ancel*")</f>
        <v>0</v>
      </c>
      <c r="AZ56" s="40"/>
      <c r="BA56" s="40"/>
      <c r="BB56" s="52"/>
      <c r="BC56" s="117">
        <f>SUMIFS('Raw Data'!$S:$S, 'Raw Data'!$AN:$AN,"&lt;=" &amp;DATE(MID($AV$3, 15, 4), MONTH("1 " &amp; BC$6 &amp; " " &amp; MID($AV$3, 15, 4)) + 1, 0 ), 'Raw Data'!$AN:$AN,"&gt;" &amp;DATE(MID($AV$3, 15, 4), MONTH("1 " &amp; BC$6 &amp; " " &amp; MID($AV$3, 15, 4)), 0 ), 'Raw Data'!$J:$J, $A55, 'Raw Data'!$O:$O,""&amp;'Raw Data'!$B$1,'Raw Data'!$D:$D,"&lt;&gt;*ithdr*",'Raw Data'!$D:$D,"&lt;&gt;*ancel*",'Raw Data'!$P:$P,"--")
+
SUMIFS('Raw Data'!$S:$S, 'Raw Data'!$AN:$AN,"&lt;=" &amp;DATE(MID($AV$3, 15, 4), MONTH("1 " &amp; BC$6 &amp; " " &amp; MID($AV$3, 15, 4)) + 1, 0 ), 'Raw Data'!$AN:$AN,"&gt;" &amp;DATE(MID($AV$3, 15, 4), MONTH("1 " &amp; BC$6 &amp; " " &amp; MID($AV$3, 15, 4)), 0 ), 'Raw Data'!$J:$J, $A55, 'Raw Data'!$P:$P,""&amp;'Raw Data'!$B$1,'Raw Data'!$D:$D,"&lt;&gt;*ithdr*",'Raw Data'!$D:$D,"&lt;&gt;*ancel*")</f>
        <v>0</v>
      </c>
      <c r="BD56" s="40"/>
      <c r="BE56" s="40"/>
      <c r="BF56" s="52"/>
    </row>
    <row r="57" ht="12.75" customHeight="1">
      <c r="A57" s="119" t="s">
        <v>111</v>
      </c>
      <c r="B57" s="40"/>
      <c r="C57" s="40"/>
      <c r="D57" s="40"/>
      <c r="E57" s="40"/>
      <c r="F57" s="40"/>
      <c r="G57" s="40"/>
      <c r="H57" s="40"/>
      <c r="I57" s="40"/>
      <c r="J57" s="52"/>
      <c r="K57" s="117">
        <f>SUMIFS('Raw Data'!$S:$S, 'Raw Data'!$AN:$AN,"&lt;=" &amp;DATE(LEFT($AV$3, 4), MONTH("1 " &amp; K$6 &amp; " " &amp; LEFT($AV$3, 4)) + 1, 0 ), 'Raw Data'!$AN:$AN,"&gt;" &amp;DATE(LEFT($AV$3, 4), MONTH("1 " &amp; K$6 &amp; " " &amp; LEFT($AV$3, 4)), 0 ), 'Raw Data'!$J:$J, $A55, 'Raw Data'!$H:$H, "Ear*", 'Raw Data'!$O:$O,""&amp;'Raw Data'!$B$1,'Raw Data'!$D:$D,"&lt;&gt;*ithdr*",'Raw Data'!$D:$D,"&lt;&gt;*ancel*",'Raw Data'!$P:$P,"--")
+
SUMIFS('Raw Data'!$S:$S, 'Raw Data'!$AN:$AN,"&lt;=" &amp;DATE(LEFT($AV$3, 4), MONTH("1 " &amp; K$6 &amp; " " &amp; LEFT($AV$3, 4)) + 1, 0 ), 'Raw Data'!$AN:$AN,"&gt;" &amp;DATE(LEFT($AV$3, 4), MONTH("1 " &amp; K$6 &amp; " " &amp; LEFT($AV$3, 4)), 0 ), 'Raw Data'!$J:$J, $A55, 'Raw Data'!$H:$H, "Ear*", 'Raw Data'!$P:$P,""&amp;'Raw Data'!$B$1,'Raw Data'!$D:$D,"&lt;&gt;*ithdr*",'Raw Data'!$D:$D,"&lt;&gt;*ancel*")</f>
        <v>0</v>
      </c>
      <c r="L57" s="40"/>
      <c r="M57" s="40"/>
      <c r="N57" s="52"/>
      <c r="O57" s="117">
        <f>SUMIFS('Raw Data'!$S:$S, 'Raw Data'!$AN:$AN,"&lt;=" &amp;DATE(LEFT($AV$3, 4), MONTH("1 " &amp; O$6 &amp; " " &amp; LEFT($AV$3, 4)) + 1, 0 ), 'Raw Data'!$AN:$AN,"&gt;" &amp;DATE(LEFT($AV$3, 4), MONTH("1 " &amp; O$6 &amp; " " &amp; LEFT($AV$3, 4)), 0 ), 'Raw Data'!$J:$J, $A55, 'Raw Data'!$H:$H, "Ear*", 'Raw Data'!$O:$O,""&amp;'Raw Data'!$B$1,'Raw Data'!$D:$D,"&lt;&gt;*ithdr*",'Raw Data'!$D:$D,"&lt;&gt;*ancel*",'Raw Data'!$P:$P,"--")
+
SUMIFS('Raw Data'!$S:$S, 'Raw Data'!$AN:$AN,"&lt;=" &amp;DATE(LEFT($AV$3, 4), MONTH("1 " &amp; O$6 &amp; " " &amp; LEFT($AV$3, 4)) + 1, 0 ), 'Raw Data'!$AN:$AN,"&gt;" &amp;DATE(LEFT($AV$3, 4), MONTH("1 " &amp; O$6 &amp; " " &amp; LEFT($AV$3, 4)), 0 ), 'Raw Data'!$J:$J, $A55, 'Raw Data'!$H:$H, "Ear*", 'Raw Data'!$P:$P,""&amp;'Raw Data'!$B$1,'Raw Data'!$D:$D,"&lt;&gt;*ithdr*",'Raw Data'!$D:$D,"&lt;&gt;*ancel*")</f>
        <v>0</v>
      </c>
      <c r="P57" s="40"/>
      <c r="Q57" s="40"/>
      <c r="R57" s="52"/>
      <c r="S57" s="117">
        <f>SUMIFS('Raw Data'!$S:$S, 'Raw Data'!$AN:$AN,"&lt;=" &amp;DATE(LEFT($AV$3, 4), MONTH("1 " &amp; S$6 &amp; " " &amp; LEFT($AV$3, 4)) + 1, 0 ), 'Raw Data'!$AN:$AN,"&gt;" &amp;DATE(LEFT($AV$3, 4), MONTH("1 " &amp; S$6 &amp; " " &amp; LEFT($AV$3, 4)), 0 ), 'Raw Data'!$J:$J, $A55, 'Raw Data'!$H:$H, "Ear*", 'Raw Data'!$O:$O,""&amp;'Raw Data'!$B$1,'Raw Data'!$D:$D,"&lt;&gt;*ithdr*",'Raw Data'!$D:$D,"&lt;&gt;*ancel*",'Raw Data'!$P:$P,"--")
+
SUMIFS('Raw Data'!$S:$S, 'Raw Data'!$AN:$AN,"&lt;=" &amp;DATE(LEFT($AV$3, 4), MONTH("1 " &amp; S$6 &amp; " " &amp; LEFT($AV$3, 4)) + 1, 0 ), 'Raw Data'!$AN:$AN,"&gt;" &amp;DATE(LEFT($AV$3, 4), MONTH("1 " &amp; S$6 &amp; " " &amp; LEFT($AV$3, 4)), 0 ), 'Raw Data'!$J:$J, $A55, 'Raw Data'!$H:$H, "Ear*", 'Raw Data'!$P:$P,""&amp;'Raw Data'!$B$1,'Raw Data'!$D:$D,"&lt;&gt;*ithdr*",'Raw Data'!$D:$D,"&lt;&gt;*ancel*")</f>
        <v>0</v>
      </c>
      <c r="T57" s="40"/>
      <c r="U57" s="40"/>
      <c r="V57" s="52"/>
      <c r="W57" s="117">
        <f>SUMIFS('Raw Data'!$S:$S, 'Raw Data'!$AN:$AN,"&lt;=" &amp;DATE(LEFT($AV$3, 4), MONTH("1 " &amp; W$6 &amp; " " &amp; LEFT($AV$3, 4)) + 1, 0 ), 'Raw Data'!$AN:$AN,"&gt;" &amp;DATE(LEFT($AV$3, 4), MONTH("1 " &amp; W$6 &amp; " " &amp; LEFT($AV$3, 4)), 0 ), 'Raw Data'!$J:$J, $A55, 'Raw Data'!$H:$H, "Ear*", 'Raw Data'!$O:$O,""&amp;'Raw Data'!$B$1,'Raw Data'!$D:$D,"&lt;&gt;*ithdr*",'Raw Data'!$D:$D,"&lt;&gt;*ancel*",'Raw Data'!$P:$P,"--")
+
SUMIFS('Raw Data'!$S:$S, 'Raw Data'!$AN:$AN,"&lt;=" &amp;DATE(LEFT($AV$3, 4), MONTH("1 " &amp; W$6 &amp; " " &amp; LEFT($AV$3, 4)) + 1, 0 ), 'Raw Data'!$AN:$AN,"&gt;" &amp;DATE(LEFT($AV$3, 4), MONTH("1 " &amp; W$6 &amp; " " &amp; LEFT($AV$3, 4)), 0 ), 'Raw Data'!$J:$J, $A55, 'Raw Data'!$H:$H, "Ear*", 'Raw Data'!$P:$P,""&amp;'Raw Data'!$B$1,'Raw Data'!$D:$D,"&lt;&gt;*ithdr*",'Raw Data'!$D:$D,"&lt;&gt;*ancel*")</f>
        <v>0</v>
      </c>
      <c r="X57" s="40"/>
      <c r="Y57" s="40"/>
      <c r="Z57" s="52"/>
      <c r="AA57" s="117">
        <f>SUMIFS('Raw Data'!$S:$S, 'Raw Data'!$AN:$AN,"&lt;=" &amp;DATE(LEFT($AV$3, 4), MONTH("1 " &amp; AA$6 &amp; " " &amp; LEFT($AV$3, 4)) + 1, 0 ), 'Raw Data'!$AN:$AN,"&gt;" &amp;DATE(LEFT($AV$3, 4), MONTH("1 " &amp; AA$6 &amp; " " &amp; LEFT($AV$3, 4)), 0 ), 'Raw Data'!$J:$J, $A55, 'Raw Data'!$H:$H, "Ear*", 'Raw Data'!$O:$O,""&amp;'Raw Data'!$B$1,'Raw Data'!$D:$D,"&lt;&gt;*ithdr*",'Raw Data'!$D:$D,"&lt;&gt;*ancel*",'Raw Data'!$P:$P,"--")
+
SUMIFS('Raw Data'!$S:$S, 'Raw Data'!$AN:$AN,"&lt;=" &amp;DATE(LEFT($AV$3, 4), MONTH("1 " &amp; AA$6 &amp; " " &amp; LEFT($AV$3, 4)) + 1, 0 ), 'Raw Data'!$AN:$AN,"&gt;" &amp;DATE(LEFT($AV$3, 4), MONTH("1 " &amp; AA$6 &amp; " " &amp; LEFT($AV$3, 4)), 0 ), 'Raw Data'!$J:$J, $A55, 'Raw Data'!$H:$H, "Ear*", 'Raw Data'!$P:$P,""&amp;'Raw Data'!$B$1,'Raw Data'!$D:$D,"&lt;&gt;*ithdr*",'Raw Data'!$D:$D,"&lt;&gt;*ancel*")</f>
        <v>0</v>
      </c>
      <c r="AB57" s="40"/>
      <c r="AC57" s="40"/>
      <c r="AD57" s="52"/>
      <c r="AE57" s="117">
        <f>SUMIFS('Raw Data'!$S:$S, 'Raw Data'!$AN:$AN,"&lt;=" &amp;DATE(LEFT($AV$3, 4), MONTH("1 " &amp; AE$6 &amp; " " &amp; LEFT($AV$3, 4)) + 1, 0 ), 'Raw Data'!$AN:$AN,"&gt;" &amp;DATE(LEFT($AV$3, 4), MONTH("1 " &amp; AE$6 &amp; " " &amp; LEFT($AV$3, 4)), 0 ), 'Raw Data'!$J:$J, $A55, 'Raw Data'!$H:$H, "Ear*", 'Raw Data'!$O:$O,""&amp;'Raw Data'!$B$1,'Raw Data'!$D:$D,"&lt;&gt;*ithdr*",'Raw Data'!$D:$D,"&lt;&gt;*ancel*",'Raw Data'!$P:$P,"--")
+
SUMIFS('Raw Data'!$S:$S, 'Raw Data'!$AN:$AN,"&lt;=" &amp;DATE(LEFT($AV$3, 4), MONTH("1 " &amp; AE$6 &amp; " " &amp; LEFT($AV$3, 4)) + 1, 0 ), 'Raw Data'!$AN:$AN,"&gt;" &amp;DATE(LEFT($AV$3, 4), MONTH("1 " &amp; AE$6 &amp; " " &amp; LEFT($AV$3, 4)), 0 ), 'Raw Data'!$J:$J, $A55, 'Raw Data'!$H:$H, "Ear*", 'Raw Data'!$P:$P,""&amp;'Raw Data'!$B$1,'Raw Data'!$D:$D,"&lt;&gt;*ithdr*",'Raw Data'!$D:$D,"&lt;&gt;*ancel*")</f>
        <v>0</v>
      </c>
      <c r="AF57" s="40"/>
      <c r="AG57" s="40"/>
      <c r="AH57" s="52"/>
      <c r="AI57" s="117">
        <f>SUMIFS('Raw Data'!$S:$S, 'Raw Data'!$AN:$AN,"&lt;=" &amp;DATE(LEFT($AV$3, 4), MONTH("1 " &amp; AI$6 &amp; " " &amp; LEFT($AV$3, 4)) + 1, 0 ), 'Raw Data'!$AN:$AN,"&gt;" &amp;DATE(LEFT($AV$3, 4), MONTH("1 " &amp; AI$6 &amp; " " &amp; LEFT($AV$3, 4)), 0 ), 'Raw Data'!$J:$J, $A55, 'Raw Data'!$H:$H, "Ear*", 'Raw Data'!$O:$O,""&amp;'Raw Data'!$B$1,'Raw Data'!$D:$D,"&lt;&gt;*ithdr*",'Raw Data'!$D:$D,"&lt;&gt;*ancel*",'Raw Data'!$P:$P,"--")
+
SUMIFS('Raw Data'!$S:$S, 'Raw Data'!$AN:$AN,"&lt;=" &amp;DATE(LEFT($AV$3, 4), MONTH("1 " &amp; AI$6 &amp; " " &amp; LEFT($AV$3, 4)) + 1, 0 ), 'Raw Data'!$AN:$AN,"&gt;" &amp;DATE(LEFT($AV$3, 4), MONTH("1 " &amp; AI$6 &amp; " " &amp; LEFT($AV$3, 4)), 0 ), 'Raw Data'!$J:$J, $A55, 'Raw Data'!$H:$H, "Ear*", 'Raw Data'!$P:$P,""&amp;'Raw Data'!$B$1,'Raw Data'!$D:$D,"&lt;&gt;*ithdr*",'Raw Data'!$D:$D,"&lt;&gt;*ancel*")</f>
        <v>0</v>
      </c>
      <c r="AJ57" s="40"/>
      <c r="AK57" s="40"/>
      <c r="AL57" s="52"/>
      <c r="AM57" s="117">
        <f>SUMIFS('Raw Data'!$S:$S, 'Raw Data'!$AN:$AN,"&lt;=" &amp;DATE(LEFT($AV$3, 4), MONTH("1 " &amp; AM$6 &amp; " " &amp; LEFT($AV$3, 4)) + 1, 0 ), 'Raw Data'!$AN:$AN,"&gt;" &amp;DATE(LEFT($AV$3, 4), MONTH("1 " &amp; AM$6 &amp; " " &amp; LEFT($AV$3, 4)), 0 ), 'Raw Data'!$J:$J, $A55, 'Raw Data'!$H:$H, "Ear*", 'Raw Data'!$O:$O,""&amp;'Raw Data'!$B$1,'Raw Data'!$D:$D,"&lt;&gt;*ithdr*",'Raw Data'!$D:$D,"&lt;&gt;*ancel*",'Raw Data'!$P:$P,"--")
+
SUMIFS('Raw Data'!$S:$S, 'Raw Data'!$AN:$AN,"&lt;=" &amp;DATE(LEFT($AV$3, 4), MONTH("1 " &amp; AM$6 &amp; " " &amp; LEFT($AV$3, 4)) + 1, 0 ), 'Raw Data'!$AN:$AN,"&gt;" &amp;DATE(LEFT($AV$3, 4), MONTH("1 " &amp; AM$6 &amp; " " &amp; LEFT($AV$3, 4)), 0 ), 'Raw Data'!$J:$J, $A55, 'Raw Data'!$H:$H, "Ear*", 'Raw Data'!$P:$P,""&amp;'Raw Data'!$B$1,'Raw Data'!$D:$D,"&lt;&gt;*ithdr*",'Raw Data'!$D:$D,"&lt;&gt;*ancel*")</f>
        <v>0</v>
      </c>
      <c r="AN57" s="40"/>
      <c r="AO57" s="40"/>
      <c r="AP57" s="52"/>
      <c r="AQ57" s="117">
        <f>SUMIFS('Raw Data'!$S:$S, 'Raw Data'!$AN:$AN,"&lt;=" &amp;DATE(LEFT($AV$3, 4), MONTH("1 " &amp; AQ$6 &amp; " " &amp; LEFT($AV$3, 4)) + 1, 0 ), 'Raw Data'!$AN:$AN,"&gt;" &amp;DATE(LEFT($AV$3, 4), MONTH("1 " &amp; AQ$6 &amp; " " &amp; LEFT($AV$3, 4)), 0 ), 'Raw Data'!$J:$J, $A55, 'Raw Data'!$H:$H, "Ear*", 'Raw Data'!$O:$O,""&amp;'Raw Data'!$B$1,'Raw Data'!$D:$D,"&lt;&gt;*ithdr*",'Raw Data'!$D:$D,"&lt;&gt;*ancel*",'Raw Data'!$P:$P,"--")
+
SUMIFS('Raw Data'!$S:$S, 'Raw Data'!$AN:$AN,"&lt;=" &amp;DATE(LEFT($AV$3, 4), MONTH("1 " &amp; AQ$6 &amp; " " &amp; LEFT($AV$3, 4)) + 1, 0 ), 'Raw Data'!$AN:$AN,"&gt;" &amp;DATE(LEFT($AV$3, 4), MONTH("1 " &amp; AQ$6 &amp; " " &amp; LEFT($AV$3, 4)), 0 ), 'Raw Data'!$J:$J, $A55, 'Raw Data'!$H:$H, "Ear*", 'Raw Data'!$P:$P,""&amp;'Raw Data'!$B$1,'Raw Data'!$D:$D,"&lt;&gt;*ithdr*",'Raw Data'!$D:$D,"&lt;&gt;*ancel*")</f>
        <v>0</v>
      </c>
      <c r="AR57" s="40"/>
      <c r="AS57" s="40"/>
      <c r="AT57" s="52"/>
      <c r="AU57" s="117">
        <f>SUMIFS('Raw Data'!$S:$S, 'Raw Data'!$AN:$AN,"&lt;=" &amp;DATE(MID($AV$3, 15, 4), MONTH("1 " &amp; AU$6 &amp; " " &amp; MID($AV$3, 15, 4)) + 1, 0 ), 'Raw Data'!$AN:$AN,"&gt;" &amp;DATE(MID($AV$3, 15, 4), MONTH("1 " &amp; AU$6 &amp; " " &amp; MID($AV$3, 15, 4)), 0 ), 'Raw Data'!$J:$J, $A55, 'Raw Data'!$H:$H, "Ear*", 'Raw Data'!$O:$O,""&amp;'Raw Data'!$B$1,'Raw Data'!$D:$D,"&lt;&gt;*ithdr*",'Raw Data'!$D:$D,"&lt;&gt;*ancel*",'Raw Data'!$P:$P,"--")
+
SUMIFS('Raw Data'!$S:$S, 'Raw Data'!$AN:$AN,"&lt;=" &amp;DATE(MID($AV$3, 15, 4), MONTH("1 " &amp; AU$6 &amp; " " &amp; MID($AV$3, 15, 4)) + 1, 0 ), 'Raw Data'!$AN:$AN,"&gt;" &amp;DATE(MID($AV$3, 15, 4), MONTH("1 " &amp; AU$6 &amp; " " &amp; MID($AV$3, 15, 4)), 0 ), 'Raw Data'!$J:$J, $A55, 'Raw Data'!$H:$H, "Ear*", 'Raw Data'!$P:$P,""&amp;'Raw Data'!$B$1,'Raw Data'!$D:$D,"&lt;&gt;*ithdr*",'Raw Data'!$D:$D,"&lt;&gt;*ancel*")</f>
        <v>0</v>
      </c>
      <c r="AV57" s="40"/>
      <c r="AW57" s="40"/>
      <c r="AX57" s="52"/>
      <c r="AY57" s="117">
        <f>SUMIFS('Raw Data'!$S:$S, 'Raw Data'!$AN:$AN,"&lt;=" &amp;DATE(MID($AV$3, 15, 4), MONTH("1 " &amp; AY$6 &amp; " " &amp; MID($AV$3, 15, 4)) + 1, 0 ), 'Raw Data'!$AN:$AN,"&gt;" &amp;DATE(MID($AV$3, 15, 4), MONTH("1 " &amp; AY$6 &amp; " " &amp; MID($AV$3, 15, 4)), 0 ), 'Raw Data'!$J:$J, $A55, 'Raw Data'!$H:$H, "Ear*", 'Raw Data'!$O:$O,""&amp;'Raw Data'!$B$1,'Raw Data'!$D:$D,"&lt;&gt;*ithdr*",'Raw Data'!$D:$D,"&lt;&gt;*ancel*",'Raw Data'!$P:$P,"--")
+
SUMIFS('Raw Data'!$S:$S, 'Raw Data'!$AN:$AN,"&lt;=" &amp;DATE(MID($AV$3, 15, 4), MONTH("1 " &amp; AY$6 &amp; " " &amp; MID($AV$3, 15, 4)) + 1, 0 ), 'Raw Data'!$AN:$AN,"&gt;" &amp;DATE(MID($AV$3, 15, 4), MONTH("1 " &amp; AY$6 &amp; " " &amp; MID($AV$3, 15, 4)), 0 ), 'Raw Data'!$J:$J, $A55, 'Raw Data'!$H:$H, "Ear*", 'Raw Data'!$P:$P,""&amp;'Raw Data'!$B$1,'Raw Data'!$D:$D,"&lt;&gt;*ithdr*",'Raw Data'!$D:$D,"&lt;&gt;*ancel*")</f>
        <v>0</v>
      </c>
      <c r="AZ57" s="40"/>
      <c r="BA57" s="40"/>
      <c r="BB57" s="52"/>
      <c r="BC57" s="117">
        <f>SUMIFS('Raw Data'!$S:$S, 'Raw Data'!$AN:$AN,"&lt;=" &amp;DATE(MID($AV$3, 15, 4), MONTH("1 " &amp; BC$6 &amp; " " &amp; MID($AV$3, 15, 4)) + 1, 0 ), 'Raw Data'!$AN:$AN,"&gt;" &amp;DATE(MID($AV$3, 15, 4), MONTH("1 " &amp; BC$6 &amp; " " &amp; MID($AV$3, 15, 4)), 0 ), 'Raw Data'!$J:$J, $A55, 'Raw Data'!$H:$H, "Ear*", 'Raw Data'!$O:$O,""&amp;'Raw Data'!$B$1,'Raw Data'!$D:$D,"&lt;&gt;*ithdr*",'Raw Data'!$D:$D,"&lt;&gt;*ancel*",'Raw Data'!$P:$P,"--")
+
SUMIFS('Raw Data'!$S:$S, 'Raw Data'!$AN:$AN,"&lt;=" &amp;DATE(MID($AV$3, 15, 4), MONTH("1 " &amp; BC$6 &amp; " " &amp; MID($AV$3, 15, 4)) + 1, 0 ), 'Raw Data'!$AN:$AN,"&gt;" &amp;DATE(MID($AV$3, 15, 4), MONTH("1 " &amp; BC$6 &amp; " " &amp; MID($AV$3, 15, 4)), 0 ), 'Raw Data'!$J:$J, $A55, 'Raw Data'!$H:$H, "Ear*", 'Raw Data'!$P:$P,""&amp;'Raw Data'!$B$1,'Raw Data'!$D:$D,"&lt;&gt;*ithdr*",'Raw Data'!$D:$D,"&lt;&gt;*ancel*")</f>
        <v>0</v>
      </c>
      <c r="BD57" s="40"/>
      <c r="BE57" s="40"/>
      <c r="BF57" s="52"/>
    </row>
    <row r="58" ht="12.75" customHeight="1">
      <c r="A58" s="119" t="s">
        <v>114</v>
      </c>
      <c r="B58" s="40"/>
      <c r="C58" s="40"/>
      <c r="D58" s="40"/>
      <c r="E58" s="40"/>
      <c r="F58" s="40"/>
      <c r="G58" s="40"/>
      <c r="H58" s="40"/>
      <c r="I58" s="40"/>
      <c r="J58" s="52"/>
      <c r="K58" s="117">
        <f>SUMIFS('Raw Data'!$S:$S, 'Raw Data'!$AN:$AN,"&lt;=" &amp;DATE(LEFT($AV$3, 4), MONTH("1 " &amp; K$6 &amp; " " &amp; LEFT($AV$3, 4)) + 1, 0 ), 'Raw Data'!$AN:$AN,"&gt;" &amp;DATE(LEFT($AV$3, 4), MONTH("1 " &amp; K$6 &amp; " " &amp; LEFT($AV$3, 4)), 0 ), 'Raw Data'!$J:$J, $A55, 'Raw Data'!$H:$H, "Non*", 'Raw Data'!$O:$O,""&amp;'Raw Data'!$B$1,'Raw Data'!$D:$D,"&lt;&gt;*ithdr*",'Raw Data'!$D:$D,"&lt;&gt;*ancel*",'Raw Data'!$P:$P,"--")
+
SUMIFS('Raw Data'!$S:$S, 'Raw Data'!$AN:$AN,"&lt;=" &amp;DATE(LEFT($AV$3, 4), MONTH("1 " &amp; K$6 &amp; " " &amp; LEFT($AV$3, 4)) + 1, 0 ), 'Raw Data'!$AN:$AN,"&gt;" &amp;DATE(LEFT($AV$3, 4), MONTH("1 " &amp; K$6 &amp; " " &amp; LEFT($AV$3, 4)), 0 ), 'Raw Data'!$J:$J, $A55, 'Raw Data'!$H:$H, "Non*", 'Raw Data'!$P:$P,""&amp;'Raw Data'!$B$1,'Raw Data'!$D:$D,"&lt;&gt;*ithdr*",'Raw Data'!$D:$D,"&lt;&gt;*ancel*")</f>
        <v>0</v>
      </c>
      <c r="L58" s="40"/>
      <c r="M58" s="40"/>
      <c r="N58" s="52"/>
      <c r="O58" s="117">
        <f>SUMIFS('Raw Data'!$S:$S, 'Raw Data'!$AN:$AN,"&lt;=" &amp;DATE(LEFT($AV$3, 4), MONTH("1 " &amp; O$6 &amp; " " &amp; LEFT($AV$3, 4)) + 1, 0 ), 'Raw Data'!$AN:$AN,"&gt;" &amp;DATE(LEFT($AV$3, 4), MONTH("1 " &amp; O$6 &amp; " " &amp; LEFT($AV$3, 4)), 0 ), 'Raw Data'!$J:$J, $A55, 'Raw Data'!$H:$H, "Non*", 'Raw Data'!$O:$O,""&amp;'Raw Data'!$B$1,'Raw Data'!$D:$D,"&lt;&gt;*ithdr*",'Raw Data'!$D:$D,"&lt;&gt;*ancel*",'Raw Data'!$P:$P,"--")
+
SUMIFS('Raw Data'!$S:$S, 'Raw Data'!$AN:$AN,"&lt;=" &amp;DATE(LEFT($AV$3, 4), MONTH("1 " &amp; O$6 &amp; " " &amp; LEFT($AV$3, 4)) + 1, 0 ), 'Raw Data'!$AN:$AN,"&gt;" &amp;DATE(LEFT($AV$3, 4), MONTH("1 " &amp; O$6 &amp; " " &amp; LEFT($AV$3, 4)), 0 ), 'Raw Data'!$J:$J, $A55, 'Raw Data'!$H:$H, "Non*", 'Raw Data'!$P:$P,""&amp;'Raw Data'!$B$1,'Raw Data'!$D:$D,"&lt;&gt;*ithdr*",'Raw Data'!$D:$D,"&lt;&gt;*ancel*")</f>
        <v>0</v>
      </c>
      <c r="P58" s="40"/>
      <c r="Q58" s="40"/>
      <c r="R58" s="52"/>
      <c r="S58" s="117">
        <f>SUMIFS('Raw Data'!$S:$S, 'Raw Data'!$AN:$AN,"&lt;=" &amp;DATE(LEFT($AV$3, 4), MONTH("1 " &amp; S$6 &amp; " " &amp; LEFT($AV$3, 4)) + 1, 0 ), 'Raw Data'!$AN:$AN,"&gt;" &amp;DATE(LEFT($AV$3, 4), MONTH("1 " &amp; S$6 &amp; " " &amp; LEFT($AV$3, 4)), 0 ), 'Raw Data'!$J:$J, $A55, 'Raw Data'!$H:$H, "Non*", 'Raw Data'!$O:$O,""&amp;'Raw Data'!$B$1,'Raw Data'!$D:$D,"&lt;&gt;*ithdr*",'Raw Data'!$D:$D,"&lt;&gt;*ancel*",'Raw Data'!$P:$P,"--")
+
SUMIFS('Raw Data'!$S:$S, 'Raw Data'!$AN:$AN,"&lt;=" &amp;DATE(LEFT($AV$3, 4), MONTH("1 " &amp; S$6 &amp; " " &amp; LEFT($AV$3, 4)) + 1, 0 ), 'Raw Data'!$AN:$AN,"&gt;" &amp;DATE(LEFT($AV$3, 4), MONTH("1 " &amp; S$6 &amp; " " &amp; LEFT($AV$3, 4)), 0 ), 'Raw Data'!$J:$J, $A55, 'Raw Data'!$H:$H, "Non*", 'Raw Data'!$P:$P,""&amp;'Raw Data'!$B$1,'Raw Data'!$D:$D,"&lt;&gt;*ithdr*",'Raw Data'!$D:$D,"&lt;&gt;*ancel*")</f>
        <v>0</v>
      </c>
      <c r="T58" s="40"/>
      <c r="U58" s="40"/>
      <c r="V58" s="52"/>
      <c r="W58" s="117">
        <f>SUMIFS('Raw Data'!$S:$S, 'Raw Data'!$AN:$AN,"&lt;=" &amp;DATE(LEFT($AV$3, 4), MONTH("1 " &amp; W$6 &amp; " " &amp; LEFT($AV$3, 4)) + 1, 0 ), 'Raw Data'!$AN:$AN,"&gt;" &amp;DATE(LEFT($AV$3, 4), MONTH("1 " &amp; W$6 &amp; " " &amp; LEFT($AV$3, 4)), 0 ), 'Raw Data'!$J:$J, $A55, 'Raw Data'!$H:$H, "Non*", 'Raw Data'!$O:$O,""&amp;'Raw Data'!$B$1,'Raw Data'!$D:$D,"&lt;&gt;*ithdr*",'Raw Data'!$D:$D,"&lt;&gt;*ancel*",'Raw Data'!$P:$P,"--")
+
SUMIFS('Raw Data'!$S:$S, 'Raw Data'!$AN:$AN,"&lt;=" &amp;DATE(LEFT($AV$3, 4), MONTH("1 " &amp; W$6 &amp; " " &amp; LEFT($AV$3, 4)) + 1, 0 ), 'Raw Data'!$AN:$AN,"&gt;" &amp;DATE(LEFT($AV$3, 4), MONTH("1 " &amp; W$6 &amp; " " &amp; LEFT($AV$3, 4)), 0 ), 'Raw Data'!$J:$J, $A55, 'Raw Data'!$H:$H, "Non*", 'Raw Data'!$P:$P,""&amp;'Raw Data'!$B$1,'Raw Data'!$D:$D,"&lt;&gt;*ithdr*",'Raw Data'!$D:$D,"&lt;&gt;*ancel*")</f>
        <v>0</v>
      </c>
      <c r="X58" s="40"/>
      <c r="Y58" s="40"/>
      <c r="Z58" s="52"/>
      <c r="AA58" s="117">
        <f>SUMIFS('Raw Data'!$S:$S, 'Raw Data'!$AN:$AN,"&lt;=" &amp;DATE(LEFT($AV$3, 4), MONTH("1 " &amp; AA$6 &amp; " " &amp; LEFT($AV$3, 4)) + 1, 0 ), 'Raw Data'!$AN:$AN,"&gt;" &amp;DATE(LEFT($AV$3, 4), MONTH("1 " &amp; AA$6 &amp; " " &amp; LEFT($AV$3, 4)), 0 ), 'Raw Data'!$J:$J, $A55, 'Raw Data'!$H:$H, "Non*", 'Raw Data'!$O:$O,""&amp;'Raw Data'!$B$1,'Raw Data'!$D:$D,"&lt;&gt;*ithdr*",'Raw Data'!$D:$D,"&lt;&gt;*ancel*",'Raw Data'!$P:$P,"--")
+
SUMIFS('Raw Data'!$S:$S, 'Raw Data'!$AN:$AN,"&lt;=" &amp;DATE(LEFT($AV$3, 4), MONTH("1 " &amp; AA$6 &amp; " " &amp; LEFT($AV$3, 4)) + 1, 0 ), 'Raw Data'!$AN:$AN,"&gt;" &amp;DATE(LEFT($AV$3, 4), MONTH("1 " &amp; AA$6 &amp; " " &amp; LEFT($AV$3, 4)), 0 ), 'Raw Data'!$J:$J, $A55, 'Raw Data'!$H:$H, "Non*", 'Raw Data'!$P:$P,""&amp;'Raw Data'!$B$1,'Raw Data'!$D:$D,"&lt;&gt;*ithdr*",'Raw Data'!$D:$D,"&lt;&gt;*ancel*")</f>
        <v>0</v>
      </c>
      <c r="AB58" s="40"/>
      <c r="AC58" s="40"/>
      <c r="AD58" s="52"/>
      <c r="AE58" s="117">
        <f>SUMIFS('Raw Data'!$S:$S, 'Raw Data'!$AN:$AN,"&lt;=" &amp;DATE(LEFT($AV$3, 4), MONTH("1 " &amp; AE$6 &amp; " " &amp; LEFT($AV$3, 4)) + 1, 0 ), 'Raw Data'!$AN:$AN,"&gt;" &amp;DATE(LEFT($AV$3, 4), MONTH("1 " &amp; AE$6 &amp; " " &amp; LEFT($AV$3, 4)), 0 ), 'Raw Data'!$J:$J, $A55, 'Raw Data'!$H:$H, "Non*", 'Raw Data'!$O:$O,""&amp;'Raw Data'!$B$1,'Raw Data'!$D:$D,"&lt;&gt;*ithdr*",'Raw Data'!$D:$D,"&lt;&gt;*ancel*",'Raw Data'!$P:$P,"--")
+
SUMIFS('Raw Data'!$S:$S, 'Raw Data'!$AN:$AN,"&lt;=" &amp;DATE(LEFT($AV$3, 4), MONTH("1 " &amp; AE$6 &amp; " " &amp; LEFT($AV$3, 4)) + 1, 0 ), 'Raw Data'!$AN:$AN,"&gt;" &amp;DATE(LEFT($AV$3, 4), MONTH("1 " &amp; AE$6 &amp; " " &amp; LEFT($AV$3, 4)), 0 ), 'Raw Data'!$J:$J, $A55, 'Raw Data'!$H:$H, "Non*", 'Raw Data'!$P:$P,""&amp;'Raw Data'!$B$1,'Raw Data'!$D:$D,"&lt;&gt;*ithdr*",'Raw Data'!$D:$D,"&lt;&gt;*ancel*")</f>
        <v>0</v>
      </c>
      <c r="AF58" s="40"/>
      <c r="AG58" s="40"/>
      <c r="AH58" s="52"/>
      <c r="AI58" s="117">
        <f>SUMIFS('Raw Data'!$S:$S, 'Raw Data'!$AN:$AN,"&lt;=" &amp;DATE(LEFT($AV$3, 4), MONTH("1 " &amp; AI$6 &amp; " " &amp; LEFT($AV$3, 4)) + 1, 0 ), 'Raw Data'!$AN:$AN,"&gt;" &amp;DATE(LEFT($AV$3, 4), MONTH("1 " &amp; AI$6 &amp; " " &amp; LEFT($AV$3, 4)), 0 ), 'Raw Data'!$J:$J, $A55, 'Raw Data'!$H:$H, "Non*", 'Raw Data'!$O:$O,""&amp;'Raw Data'!$B$1,'Raw Data'!$D:$D,"&lt;&gt;*ithdr*",'Raw Data'!$D:$D,"&lt;&gt;*ancel*",'Raw Data'!$P:$P,"--")
+
SUMIFS('Raw Data'!$S:$S, 'Raw Data'!$AN:$AN,"&lt;=" &amp;DATE(LEFT($AV$3, 4), MONTH("1 " &amp; AI$6 &amp; " " &amp; LEFT($AV$3, 4)) + 1, 0 ), 'Raw Data'!$AN:$AN,"&gt;" &amp;DATE(LEFT($AV$3, 4), MONTH("1 " &amp; AI$6 &amp; " " &amp; LEFT($AV$3, 4)), 0 ), 'Raw Data'!$J:$J, $A55, 'Raw Data'!$H:$H, "Non*", 'Raw Data'!$P:$P,""&amp;'Raw Data'!$B$1,'Raw Data'!$D:$D,"&lt;&gt;*ithdr*",'Raw Data'!$D:$D,"&lt;&gt;*ancel*")</f>
        <v>0</v>
      </c>
      <c r="AJ58" s="40"/>
      <c r="AK58" s="40"/>
      <c r="AL58" s="52"/>
      <c r="AM58" s="117">
        <f>SUMIFS('Raw Data'!$S:$S, 'Raw Data'!$AN:$AN,"&lt;=" &amp;DATE(LEFT($AV$3, 4), MONTH("1 " &amp; AM$6 &amp; " " &amp; LEFT($AV$3, 4)) + 1, 0 ), 'Raw Data'!$AN:$AN,"&gt;" &amp;DATE(LEFT($AV$3, 4), MONTH("1 " &amp; AM$6 &amp; " " &amp; LEFT($AV$3, 4)), 0 ), 'Raw Data'!$J:$J, $A55, 'Raw Data'!$H:$H, "Non*", 'Raw Data'!$O:$O,""&amp;'Raw Data'!$B$1,'Raw Data'!$D:$D,"&lt;&gt;*ithdr*",'Raw Data'!$D:$D,"&lt;&gt;*ancel*",'Raw Data'!$P:$P,"--")
+
SUMIFS('Raw Data'!$S:$S, 'Raw Data'!$AN:$AN,"&lt;=" &amp;DATE(LEFT($AV$3, 4), MONTH("1 " &amp; AM$6 &amp; " " &amp; LEFT($AV$3, 4)) + 1, 0 ), 'Raw Data'!$AN:$AN,"&gt;" &amp;DATE(LEFT($AV$3, 4), MONTH("1 " &amp; AM$6 &amp; " " &amp; LEFT($AV$3, 4)), 0 ), 'Raw Data'!$J:$J, $A55, 'Raw Data'!$H:$H, "Non*", 'Raw Data'!$P:$P,""&amp;'Raw Data'!$B$1,'Raw Data'!$D:$D,"&lt;&gt;*ithdr*",'Raw Data'!$D:$D,"&lt;&gt;*ancel*")</f>
        <v>0</v>
      </c>
      <c r="AN58" s="40"/>
      <c r="AO58" s="40"/>
      <c r="AP58" s="52"/>
      <c r="AQ58" s="117">
        <f>SUMIFS('Raw Data'!$S:$S, 'Raw Data'!$AN:$AN,"&lt;=" &amp;DATE(LEFT($AV$3, 4), MONTH("1 " &amp; AQ$6 &amp; " " &amp; LEFT($AV$3, 4)) + 1, 0 ), 'Raw Data'!$AN:$AN,"&gt;" &amp;DATE(LEFT($AV$3, 4), MONTH("1 " &amp; AQ$6 &amp; " " &amp; LEFT($AV$3, 4)), 0 ), 'Raw Data'!$J:$J, $A55, 'Raw Data'!$H:$H, "Non*", 'Raw Data'!$O:$O,""&amp;'Raw Data'!$B$1,'Raw Data'!$D:$D,"&lt;&gt;*ithdr*",'Raw Data'!$D:$D,"&lt;&gt;*ancel*",'Raw Data'!$P:$P,"--")
+
SUMIFS('Raw Data'!$S:$S, 'Raw Data'!$AN:$AN,"&lt;=" &amp;DATE(LEFT($AV$3, 4), MONTH("1 " &amp; AQ$6 &amp; " " &amp; LEFT($AV$3, 4)) + 1, 0 ), 'Raw Data'!$AN:$AN,"&gt;" &amp;DATE(LEFT($AV$3, 4), MONTH("1 " &amp; AQ$6 &amp; " " &amp; LEFT($AV$3, 4)), 0 ), 'Raw Data'!$J:$J, $A55, 'Raw Data'!$H:$H, "Non*", 'Raw Data'!$P:$P,""&amp;'Raw Data'!$B$1,'Raw Data'!$D:$D,"&lt;&gt;*ithdr*",'Raw Data'!$D:$D,"&lt;&gt;*ancel*")</f>
        <v>0</v>
      </c>
      <c r="AR58" s="40"/>
      <c r="AS58" s="40"/>
      <c r="AT58" s="52"/>
      <c r="AU58" s="117">
        <f>SUMIFS('Raw Data'!$S:$S, 'Raw Data'!$AN:$AN,"&lt;=" &amp;DATE(MID($AV$3, 15, 4), MONTH("1 " &amp; AU$6 &amp; " " &amp; MID($AV$3, 15, 4)) + 1, 0 ), 'Raw Data'!$AN:$AN,"&gt;" &amp;DATE(MID($AV$3, 15, 4), MONTH("1 " &amp; AU$6 &amp; " " &amp; MID($AV$3, 15, 4)), 0 ), 'Raw Data'!$J:$J, $A55, 'Raw Data'!$H:$H, "Non*", 'Raw Data'!$O:$O,""&amp;'Raw Data'!$B$1,'Raw Data'!$D:$D,"&lt;&gt;*ithdr*",'Raw Data'!$D:$D,"&lt;&gt;*ancel*",'Raw Data'!$P:$P,"--")
+
SUMIFS('Raw Data'!$S:$S, 'Raw Data'!$AN:$AN,"&lt;=" &amp;DATE(MID($AV$3, 15, 4), MONTH("1 " &amp; AU$6 &amp; " " &amp; MID($AV$3, 15, 4)) + 1, 0 ), 'Raw Data'!$AN:$AN,"&gt;" &amp;DATE(MID($AV$3, 15, 4), MONTH("1 " &amp; AU$6 &amp; " " &amp; MID($AV$3, 15, 4)), 0 ), 'Raw Data'!$J:$J, $A55, 'Raw Data'!$H:$H, "Non*", 'Raw Data'!$P:$P,""&amp;'Raw Data'!$B$1,'Raw Data'!$D:$D,"&lt;&gt;*ithdr*",'Raw Data'!$D:$D,"&lt;&gt;*ancel*")</f>
        <v>0</v>
      </c>
      <c r="AV58" s="40"/>
      <c r="AW58" s="40"/>
      <c r="AX58" s="52"/>
      <c r="AY58" s="117">
        <f>SUMIFS('Raw Data'!$S:$S, 'Raw Data'!$AN:$AN,"&lt;=" &amp;DATE(MID($AV$3, 15, 4), MONTH("1 " &amp; AY$6 &amp; " " &amp; MID($AV$3, 15, 4)) + 1, 0 ), 'Raw Data'!$AN:$AN,"&gt;" &amp;DATE(MID($AV$3, 15, 4), MONTH("1 " &amp; AY$6 &amp; " " &amp; MID($AV$3, 15, 4)), 0 ), 'Raw Data'!$J:$J, $A55, 'Raw Data'!$H:$H, "Non*", 'Raw Data'!$O:$O,""&amp;'Raw Data'!$B$1,'Raw Data'!$D:$D,"&lt;&gt;*ithdr*",'Raw Data'!$D:$D,"&lt;&gt;*ancel*",'Raw Data'!$P:$P,"--")
+
SUMIFS('Raw Data'!$S:$S, 'Raw Data'!$AN:$AN,"&lt;=" &amp;DATE(MID($AV$3, 15, 4), MONTH("1 " &amp; AY$6 &amp; " " &amp; MID($AV$3, 15, 4)) + 1, 0 ), 'Raw Data'!$AN:$AN,"&gt;" &amp;DATE(MID($AV$3, 15, 4), MONTH("1 " &amp; AY$6 &amp; " " &amp; MID($AV$3, 15, 4)), 0 ), 'Raw Data'!$J:$J, $A55, 'Raw Data'!$H:$H, "Non*", 'Raw Data'!$P:$P,""&amp;'Raw Data'!$B$1,'Raw Data'!$D:$D,"&lt;&gt;*ithdr*",'Raw Data'!$D:$D,"&lt;&gt;*ancel*")</f>
        <v>0</v>
      </c>
      <c r="AZ58" s="40"/>
      <c r="BA58" s="40"/>
      <c r="BB58" s="52"/>
      <c r="BC58" s="117">
        <f>SUMIFS('Raw Data'!$S:$S, 'Raw Data'!$AN:$AN,"&lt;=" &amp;DATE(MID($AV$3, 15, 4), MONTH("1 " &amp; BC$6 &amp; " " &amp; MID($AV$3, 15, 4)) + 1, 0 ), 'Raw Data'!$AN:$AN,"&gt;" &amp;DATE(MID($AV$3, 15, 4), MONTH("1 " &amp; BC$6 &amp; " " &amp; MID($AV$3, 15, 4)), 0 ), 'Raw Data'!$J:$J, $A55, 'Raw Data'!$H:$H, "Non*", 'Raw Data'!$O:$O,""&amp;'Raw Data'!$B$1,'Raw Data'!$D:$D,"&lt;&gt;*ithdr*",'Raw Data'!$D:$D,"&lt;&gt;*ancel*",'Raw Data'!$P:$P,"--")
+
SUMIFS('Raw Data'!$S:$S, 'Raw Data'!$AN:$AN,"&lt;=" &amp;DATE(MID($AV$3, 15, 4), MONTH("1 " &amp; BC$6 &amp; " " &amp; MID($AV$3, 15, 4)) + 1, 0 ), 'Raw Data'!$AN:$AN,"&gt;" &amp;DATE(MID($AV$3, 15, 4), MONTH("1 " &amp; BC$6 &amp; " " &amp; MID($AV$3, 15, 4)), 0 ), 'Raw Data'!$J:$J, $A55, 'Raw Data'!$H:$H, "Non*", 'Raw Data'!$P:$P,""&amp;'Raw Data'!$B$1,'Raw Data'!$D:$D,"&lt;&gt;*ithdr*",'Raw Data'!$D:$D,"&lt;&gt;*ancel*")</f>
        <v>0</v>
      </c>
      <c r="BD58" s="40"/>
      <c r="BE58" s="40"/>
      <c r="BF58" s="52"/>
    </row>
    <row r="59" ht="12.75" customHeight="1">
      <c r="A59" s="47" t="s">
        <v>117</v>
      </c>
      <c r="B59" s="40"/>
      <c r="C59" s="40"/>
      <c r="D59" s="40"/>
      <c r="E59" s="40"/>
      <c r="F59" s="40"/>
      <c r="G59" s="40"/>
      <c r="H59" s="40"/>
      <c r="I59" s="40"/>
      <c r="J59" s="52"/>
      <c r="K59" s="117">
        <f>SUMIFS('Raw Data'!$T:$T, 'Raw Data'!$AN:$AN,"&lt;=" &amp;DATE(LEFT($AV$3, 4), MONTH("1 " &amp; K$6 &amp; " " &amp; LEFT($AV$3, 4)) + 1, 0 ), 'Raw Data'!$AN:$AN,"&gt;" &amp;DATE(LEFT($AV$3, 4), MONTH("1 " &amp; K$6 &amp; " " &amp; LEFT($AV$3, 4)), 0 ), 'Raw Data'!$J:$J, $A55, 'Raw Data'!$O:$O,""&amp;'Raw Data'!$B$1,'Raw Data'!$D:$D,"&lt;&gt;*ithdr*",'Raw Data'!$D:$D,"&lt;&gt;*ancel*",'Raw Data'!$P:$P,"--")
+
SUMIFS('Raw Data'!$T:$T, 'Raw Data'!$AN:$AN,"&lt;=" &amp;DATE(LEFT($AV$3, 4), MONTH("1 " &amp; K$6 &amp; " " &amp; LEFT($AV$3, 4)) + 1, 0 ), 'Raw Data'!$AN:$AN,"&gt;" &amp;DATE(LEFT($AV$3, 4), MONTH("1 " &amp; K$6 &amp; " " &amp; LEFT($AV$3, 4)), 0 ), 'Raw Data'!$J:$J, $A55, 'Raw Data'!$P:$P,""&amp;'Raw Data'!$B$1,'Raw Data'!$D:$D,"&lt;&gt;*ithdr*",'Raw Data'!$D:$D,"&lt;&gt;*ancel*")</f>
        <v>0</v>
      </c>
      <c r="L59" s="40"/>
      <c r="M59" s="40"/>
      <c r="N59" s="52"/>
      <c r="O59" s="117">
        <f>SUMIFS('Raw Data'!$T:$T, 'Raw Data'!$AN:$AN,"&lt;=" &amp;DATE(LEFT($AV$3, 4), MONTH("1 " &amp; O$6 &amp; " " &amp; LEFT($AV$3, 4)) + 1, 0 ), 'Raw Data'!$AN:$AN,"&gt;" &amp;DATE(LEFT($AV$3, 4), MONTH("1 " &amp; O$6 &amp; " " &amp; LEFT($AV$3, 4)), 0 ), 'Raw Data'!$J:$J, $A55, 'Raw Data'!$O:$O,""&amp;'Raw Data'!$B$1,'Raw Data'!$D:$D,"&lt;&gt;*ithdr*",'Raw Data'!$D:$D,"&lt;&gt;*ancel*",'Raw Data'!$P:$P,"--")
+
SUMIFS('Raw Data'!$T:$T, 'Raw Data'!$AN:$AN,"&lt;=" &amp;DATE(LEFT($AV$3, 4), MONTH("1 " &amp; O$6 &amp; " " &amp; LEFT($AV$3, 4)) + 1, 0 ), 'Raw Data'!$AN:$AN,"&gt;" &amp;DATE(LEFT($AV$3, 4), MONTH("1 " &amp; O$6 &amp; " " &amp; LEFT($AV$3, 4)), 0 ), 'Raw Data'!$J:$J, $A55, 'Raw Data'!$P:$P,""&amp;'Raw Data'!$B$1,'Raw Data'!$D:$D,"&lt;&gt;*ithdr*",'Raw Data'!$D:$D,"&lt;&gt;*ancel*")</f>
        <v>0</v>
      </c>
      <c r="P59" s="40"/>
      <c r="Q59" s="40"/>
      <c r="R59" s="52"/>
      <c r="S59" s="117">
        <f>SUMIFS('Raw Data'!$T:$T, 'Raw Data'!$AN:$AN,"&lt;=" &amp;DATE(LEFT($AV$3, 4), MONTH("1 " &amp; S$6 &amp; " " &amp; LEFT($AV$3, 4)) + 1, 0 ), 'Raw Data'!$AN:$AN,"&gt;" &amp;DATE(LEFT($AV$3, 4), MONTH("1 " &amp; S$6 &amp; " " &amp; LEFT($AV$3, 4)), 0 ), 'Raw Data'!$J:$J, $A55, 'Raw Data'!$O:$O,""&amp;'Raw Data'!$B$1,'Raw Data'!$D:$D,"&lt;&gt;*ithdr*",'Raw Data'!$D:$D,"&lt;&gt;*ancel*",'Raw Data'!$P:$P,"--")
+
SUMIFS('Raw Data'!$T:$T, 'Raw Data'!$AN:$AN,"&lt;=" &amp;DATE(LEFT($AV$3, 4), MONTH("1 " &amp; S$6 &amp; " " &amp; LEFT($AV$3, 4)) + 1, 0 ), 'Raw Data'!$AN:$AN,"&gt;" &amp;DATE(LEFT($AV$3, 4), MONTH("1 " &amp; S$6 &amp; " " &amp; LEFT($AV$3, 4)), 0 ), 'Raw Data'!$J:$J, $A55, 'Raw Data'!$P:$P,""&amp;'Raw Data'!$B$1,'Raw Data'!$D:$D,"&lt;&gt;*ithdr*",'Raw Data'!$D:$D,"&lt;&gt;*ancel*")</f>
        <v>0</v>
      </c>
      <c r="T59" s="40"/>
      <c r="U59" s="40"/>
      <c r="V59" s="52"/>
      <c r="W59" s="117">
        <f>SUMIFS('Raw Data'!$T:$T, 'Raw Data'!$AN:$AN,"&lt;=" &amp;DATE(LEFT($AV$3, 4), MONTH("1 " &amp; W$6 &amp; " " &amp; LEFT($AV$3, 4)) + 1, 0 ), 'Raw Data'!$AN:$AN,"&gt;" &amp;DATE(LEFT($AV$3, 4), MONTH("1 " &amp; W$6 &amp; " " &amp; LEFT($AV$3, 4)), 0 ), 'Raw Data'!$J:$J, $A55, 'Raw Data'!$O:$O,""&amp;'Raw Data'!$B$1,'Raw Data'!$D:$D,"&lt;&gt;*ithdr*",'Raw Data'!$D:$D,"&lt;&gt;*ancel*",'Raw Data'!$P:$P,"--")
+
SUMIFS('Raw Data'!$T:$T, 'Raw Data'!$AN:$AN,"&lt;=" &amp;DATE(LEFT($AV$3, 4), MONTH("1 " &amp; W$6 &amp; " " &amp; LEFT($AV$3, 4)) + 1, 0 ), 'Raw Data'!$AN:$AN,"&gt;" &amp;DATE(LEFT($AV$3, 4), MONTH("1 " &amp; W$6 &amp; " " &amp; LEFT($AV$3, 4)), 0 ), 'Raw Data'!$J:$J, $A55, 'Raw Data'!$P:$P,""&amp;'Raw Data'!$B$1,'Raw Data'!$D:$D,"&lt;&gt;*ithdr*",'Raw Data'!$D:$D,"&lt;&gt;*ancel*")</f>
        <v>0</v>
      </c>
      <c r="X59" s="40"/>
      <c r="Y59" s="40"/>
      <c r="Z59" s="52"/>
      <c r="AA59" s="117">
        <f>SUMIFS('Raw Data'!$T:$T, 'Raw Data'!$AN:$AN,"&lt;=" &amp;DATE(LEFT($AV$3, 4), MONTH("1 " &amp; AA$6 &amp; " " &amp; LEFT($AV$3, 4)) + 1, 0 ), 'Raw Data'!$AN:$AN,"&gt;" &amp;DATE(LEFT($AV$3, 4), MONTH("1 " &amp; AA$6 &amp; " " &amp; LEFT($AV$3, 4)), 0 ), 'Raw Data'!$J:$J, $A55, 'Raw Data'!$O:$O,""&amp;'Raw Data'!$B$1,'Raw Data'!$D:$D,"&lt;&gt;*ithdr*",'Raw Data'!$D:$D,"&lt;&gt;*ancel*",'Raw Data'!$P:$P,"--")
+
SUMIFS('Raw Data'!$T:$T, 'Raw Data'!$AN:$AN,"&lt;=" &amp;DATE(LEFT($AV$3, 4), MONTH("1 " &amp; AA$6 &amp; " " &amp; LEFT($AV$3, 4)) + 1, 0 ), 'Raw Data'!$AN:$AN,"&gt;" &amp;DATE(LEFT($AV$3, 4), MONTH("1 " &amp; AA$6 &amp; " " &amp; LEFT($AV$3, 4)), 0 ), 'Raw Data'!$J:$J, $A55, 'Raw Data'!$P:$P,""&amp;'Raw Data'!$B$1,'Raw Data'!$D:$D,"&lt;&gt;*ithdr*",'Raw Data'!$D:$D,"&lt;&gt;*ancel*")</f>
        <v>0</v>
      </c>
      <c r="AB59" s="40"/>
      <c r="AC59" s="40"/>
      <c r="AD59" s="52"/>
      <c r="AE59" s="117">
        <f>SUMIFS('Raw Data'!$T:$T, 'Raw Data'!$AN:$AN,"&lt;=" &amp;DATE(LEFT($AV$3, 4), MONTH("1 " &amp; AE$6 &amp; " " &amp; LEFT($AV$3, 4)) + 1, 0 ), 'Raw Data'!$AN:$AN,"&gt;" &amp;DATE(LEFT($AV$3, 4), MONTH("1 " &amp; AE$6 &amp; " " &amp; LEFT($AV$3, 4)), 0 ), 'Raw Data'!$J:$J, $A55, 'Raw Data'!$O:$O,""&amp;'Raw Data'!$B$1,'Raw Data'!$D:$D,"&lt;&gt;*ithdr*",'Raw Data'!$D:$D,"&lt;&gt;*ancel*",'Raw Data'!$P:$P,"--")
+
SUMIFS('Raw Data'!$T:$T, 'Raw Data'!$AN:$AN,"&lt;=" &amp;DATE(LEFT($AV$3, 4), MONTH("1 " &amp; AE$6 &amp; " " &amp; LEFT($AV$3, 4)) + 1, 0 ), 'Raw Data'!$AN:$AN,"&gt;" &amp;DATE(LEFT($AV$3, 4), MONTH("1 " &amp; AE$6 &amp; " " &amp; LEFT($AV$3, 4)), 0 ), 'Raw Data'!$J:$J, $A55, 'Raw Data'!$P:$P,""&amp;'Raw Data'!$B$1,'Raw Data'!$D:$D,"&lt;&gt;*ithdr*",'Raw Data'!$D:$D,"&lt;&gt;*ancel*")</f>
        <v>0</v>
      </c>
      <c r="AF59" s="40"/>
      <c r="AG59" s="40"/>
      <c r="AH59" s="52"/>
      <c r="AI59" s="117">
        <f>SUMIFS('Raw Data'!$T:$T, 'Raw Data'!$AN:$AN,"&lt;=" &amp;DATE(LEFT($AV$3, 4), MONTH("1 " &amp; AI$6 &amp; " " &amp; LEFT($AV$3, 4)) + 1, 0 ), 'Raw Data'!$AN:$AN,"&gt;" &amp;DATE(LEFT($AV$3, 4), MONTH("1 " &amp; AI$6 &amp; " " &amp; LEFT($AV$3, 4)), 0 ), 'Raw Data'!$J:$J, $A55, 'Raw Data'!$O:$O,""&amp;'Raw Data'!$B$1,'Raw Data'!$D:$D,"&lt;&gt;*ithdr*",'Raw Data'!$D:$D,"&lt;&gt;*ancel*",'Raw Data'!$P:$P,"--")
+
SUMIFS('Raw Data'!$T:$T, 'Raw Data'!$AN:$AN,"&lt;=" &amp;DATE(LEFT($AV$3, 4), MONTH("1 " &amp; AI$6 &amp; " " &amp; LEFT($AV$3, 4)) + 1, 0 ), 'Raw Data'!$AN:$AN,"&gt;" &amp;DATE(LEFT($AV$3, 4), MONTH("1 " &amp; AI$6 &amp; " " &amp; LEFT($AV$3, 4)), 0 ), 'Raw Data'!$J:$J, $A55, 'Raw Data'!$P:$P,""&amp;'Raw Data'!$B$1,'Raw Data'!$D:$D,"&lt;&gt;*ithdr*",'Raw Data'!$D:$D,"&lt;&gt;*ancel*")</f>
        <v>0</v>
      </c>
      <c r="AJ59" s="40"/>
      <c r="AK59" s="40"/>
      <c r="AL59" s="52"/>
      <c r="AM59" s="117">
        <f>SUMIFS('Raw Data'!$T:$T, 'Raw Data'!$AN:$AN,"&lt;=" &amp;DATE(LEFT($AV$3, 4), MONTH("1 " &amp; AM$6 &amp; " " &amp; LEFT($AV$3, 4)) + 1, 0 ), 'Raw Data'!$AN:$AN,"&gt;" &amp;DATE(LEFT($AV$3, 4), MONTH("1 " &amp; AM$6 &amp; " " &amp; LEFT($AV$3, 4)), 0 ), 'Raw Data'!$J:$J, $A55, 'Raw Data'!$O:$O,""&amp;'Raw Data'!$B$1,'Raw Data'!$D:$D,"&lt;&gt;*ithdr*",'Raw Data'!$D:$D,"&lt;&gt;*ancel*",'Raw Data'!$P:$P,"--")
+
SUMIFS('Raw Data'!$T:$T, 'Raw Data'!$AN:$AN,"&lt;=" &amp;DATE(LEFT($AV$3, 4), MONTH("1 " &amp; AM$6 &amp; " " &amp; LEFT($AV$3, 4)) + 1, 0 ), 'Raw Data'!$AN:$AN,"&gt;" &amp;DATE(LEFT($AV$3, 4), MONTH("1 " &amp; AM$6 &amp; " " &amp; LEFT($AV$3, 4)), 0 ), 'Raw Data'!$J:$J, $A55, 'Raw Data'!$P:$P,""&amp;'Raw Data'!$B$1,'Raw Data'!$D:$D,"&lt;&gt;*ithdr*",'Raw Data'!$D:$D,"&lt;&gt;*ancel*")</f>
        <v>0</v>
      </c>
      <c r="AN59" s="40"/>
      <c r="AO59" s="40"/>
      <c r="AP59" s="52"/>
      <c r="AQ59" s="117">
        <f>SUMIFS('Raw Data'!$T:$T, 'Raw Data'!$AN:$AN,"&lt;=" &amp;DATE(LEFT($AV$3, 4), MONTH("1 " &amp; AQ$6 &amp; " " &amp; LEFT($AV$3, 4)) + 1, 0 ), 'Raw Data'!$AN:$AN,"&gt;" &amp;DATE(LEFT($AV$3, 4), MONTH("1 " &amp; AQ$6 &amp; " " &amp; LEFT($AV$3, 4)), 0 ), 'Raw Data'!$J:$J, $A55, 'Raw Data'!$O:$O,""&amp;'Raw Data'!$B$1,'Raw Data'!$D:$D,"&lt;&gt;*ithdr*",'Raw Data'!$D:$D,"&lt;&gt;*ancel*",'Raw Data'!$P:$P,"--")
+
SUMIFS('Raw Data'!$T:$T, 'Raw Data'!$AN:$AN,"&lt;=" &amp;DATE(LEFT($AV$3, 4), MONTH("1 " &amp; AQ$6 &amp; " " &amp; LEFT($AV$3, 4)) + 1, 0 ), 'Raw Data'!$AN:$AN,"&gt;" &amp;DATE(LEFT($AV$3, 4), MONTH("1 " &amp; AQ$6 &amp; " " &amp; LEFT($AV$3, 4)), 0 ), 'Raw Data'!$J:$J, $A55, 'Raw Data'!$P:$P,""&amp;'Raw Data'!$B$1,'Raw Data'!$D:$D,"&lt;&gt;*ithdr*",'Raw Data'!$D:$D,"&lt;&gt;*ancel*")</f>
        <v>0</v>
      </c>
      <c r="AR59" s="40"/>
      <c r="AS59" s="40"/>
      <c r="AT59" s="52"/>
      <c r="AU59" s="117">
        <f>SUMIFS('Raw Data'!$T:$T, 'Raw Data'!$AN:$AN,"&lt;=" &amp;DATE(MID($AV$3, 15, 4), MONTH("1 " &amp; AU$6 &amp; " " &amp; MID($AV$3, 15, 4)) + 1, 0 ), 'Raw Data'!$AN:$AN,"&gt;" &amp;DATE(MID($AV$3, 15, 4), MONTH("1 " &amp; AU$6 &amp; " " &amp; MID($AV$3, 15, 4)), 0 ), 'Raw Data'!$J:$J, $A55, 'Raw Data'!$O:$O,""&amp;'Raw Data'!$B$1,'Raw Data'!$D:$D,"&lt;&gt;*ithdr*",'Raw Data'!$D:$D,"&lt;&gt;*ancel*",'Raw Data'!$P:$P,"--")
+
SUMIFS('Raw Data'!$T:$T, 'Raw Data'!$AN:$AN,"&lt;=" &amp;DATE(MID($AV$3, 15, 4), MONTH("1 " &amp; AU$6 &amp; " " &amp; MID($AV$3, 15, 4)) + 1, 0 ), 'Raw Data'!$AN:$AN,"&gt;" &amp;DATE(MID($AV$3, 15, 4), MONTH("1 " &amp; AU$6 &amp; " " &amp; MID($AV$3, 15, 4)), 0 ), 'Raw Data'!$J:$J, $A55, 'Raw Data'!$P:$P,""&amp;'Raw Data'!$B$1,'Raw Data'!$D:$D,"&lt;&gt;*ithdr*",'Raw Data'!$D:$D,"&lt;&gt;*ancel*")</f>
        <v>0</v>
      </c>
      <c r="AV59" s="40"/>
      <c r="AW59" s="40"/>
      <c r="AX59" s="52"/>
      <c r="AY59" s="117">
        <f>SUMIFS('Raw Data'!$T:$T, 'Raw Data'!$AN:$AN,"&lt;=" &amp;DATE(MID($AV$3, 15, 4), MONTH("1 " &amp; AY$6 &amp; " " &amp; MID($AV$3, 15, 4)) + 1, 0 ), 'Raw Data'!$AN:$AN,"&gt;" &amp;DATE(MID($AV$3, 15, 4), MONTH("1 " &amp; AY$6 &amp; " " &amp; MID($AV$3, 15, 4)), 0 ), 'Raw Data'!$J:$J, $A55, 'Raw Data'!$O:$O,""&amp;'Raw Data'!$B$1,'Raw Data'!$D:$D,"&lt;&gt;*ithdr*",'Raw Data'!$D:$D,"&lt;&gt;*ancel*",'Raw Data'!$P:$P,"--")
+
SUMIFS('Raw Data'!$T:$T, 'Raw Data'!$AN:$AN,"&lt;=" &amp;DATE(MID($AV$3, 15, 4), MONTH("1 " &amp; AY$6 &amp; " " &amp; MID($AV$3, 15, 4)) + 1, 0 ), 'Raw Data'!$AN:$AN,"&gt;" &amp;DATE(MID($AV$3, 15, 4), MONTH("1 " &amp; AY$6 &amp; " " &amp; MID($AV$3, 15, 4)), 0 ), 'Raw Data'!$J:$J, $A55, 'Raw Data'!$P:$P,""&amp;'Raw Data'!$B$1,'Raw Data'!$D:$D,"&lt;&gt;*ithdr*",'Raw Data'!$D:$D,"&lt;&gt;*ancel*")</f>
        <v>0</v>
      </c>
      <c r="AZ59" s="40"/>
      <c r="BA59" s="40"/>
      <c r="BB59" s="52"/>
      <c r="BC59" s="117">
        <f>SUMIFS('Raw Data'!$T:$T, 'Raw Data'!$AN:$AN,"&lt;=" &amp;DATE(MID($AV$3, 15, 4), MONTH("1 " &amp; BC$6 &amp; " " &amp; MID($AV$3, 15, 4)) + 1, 0 ), 'Raw Data'!$AN:$AN,"&gt;" &amp;DATE(MID($AV$3, 15, 4), MONTH("1 " &amp; BC$6 &amp; " " &amp; MID($AV$3, 15, 4)), 0 ), 'Raw Data'!$J:$J, $A55, 'Raw Data'!$O:$O,""&amp;'Raw Data'!$B$1,'Raw Data'!$D:$D,"&lt;&gt;*ithdr*",'Raw Data'!$D:$D,"&lt;&gt;*ancel*",'Raw Data'!$P:$P,"--")
+
SUMIFS('Raw Data'!$T:$T, 'Raw Data'!$AN:$AN,"&lt;=" &amp;DATE(MID($AV$3, 15, 4), MONTH("1 " &amp; BC$6 &amp; " " &amp; MID($AV$3, 15, 4)) + 1, 0 ), 'Raw Data'!$AN:$AN,"&gt;" &amp;DATE(MID($AV$3, 15, 4), MONTH("1 " &amp; BC$6 &amp; " " &amp; MID($AV$3, 15, 4)), 0 ), 'Raw Data'!$J:$J, $A55, 'Raw Data'!$P:$P,""&amp;'Raw Data'!$B$1,'Raw Data'!$D:$D,"&lt;&gt;*ithdr*",'Raw Data'!$D:$D,"&lt;&gt;*ancel*")</f>
        <v>0</v>
      </c>
      <c r="BD59" s="40"/>
      <c r="BE59" s="40"/>
      <c r="BF59" s="52"/>
    </row>
    <row r="60" ht="12.75" customHeight="1">
      <c r="A60" s="119" t="s">
        <v>753</v>
      </c>
      <c r="B60" s="40"/>
      <c r="C60" s="40"/>
      <c r="D60" s="40"/>
      <c r="E60" s="40"/>
      <c r="F60" s="40"/>
      <c r="G60" s="40"/>
      <c r="H60" s="40"/>
      <c r="I60" s="40"/>
      <c r="J60" s="52"/>
      <c r="K60" s="117">
        <f>SUMIFS('Raw Data'!$T:$T, 'Raw Data'!$AN:$AN,"&lt;=" &amp;DATE(LEFT($AV$3, 4), MONTH("1 " &amp; K$6 &amp; " " &amp; LEFT($AV$3, 4)) + 1, 0 ), 'Raw Data'!$AN:$AN,"&gt;" &amp;DATE(LEFT($AV$3, 4), MONTH("1 " &amp; K$6 &amp; " " &amp; LEFT($AV$3, 4)), 0 ), 'Raw Data'!$J:$J, $A55, 'Raw Data'!$H:$H, "Ear*", 'Raw Data'!$O:$O,""&amp;'Raw Data'!$B$1,'Raw Data'!$D:$D,"&lt;&gt;*ithdr*",'Raw Data'!$D:$D,"&lt;&gt;*ancel*",'Raw Data'!$P:$P,"--")
+
SUMIFS('Raw Data'!$T:$T, 'Raw Data'!$AN:$AN,"&lt;=" &amp;DATE(LEFT($AV$3, 4), MONTH("1 " &amp; K$6 &amp; " " &amp; LEFT($AV$3, 4)) + 1, 0 ), 'Raw Data'!$AN:$AN,"&gt;" &amp;DATE(LEFT($AV$3, 4), MONTH("1 " &amp; K$6 &amp; " " &amp; LEFT($AV$3, 4)), 0 ), 'Raw Data'!$J:$J, $A55, 'Raw Data'!$H:$H, "Ear*", 'Raw Data'!$P:$P,""&amp;'Raw Data'!$B$1,'Raw Data'!$D:$D,"&lt;&gt;*ithdr*",'Raw Data'!$D:$D,"&lt;&gt;*ancel*")</f>
        <v>0</v>
      </c>
      <c r="L60" s="40"/>
      <c r="M60" s="40"/>
      <c r="N60" s="52"/>
      <c r="O60" s="117">
        <f>SUMIFS('Raw Data'!$T:$T, 'Raw Data'!$AN:$AN,"&lt;=" &amp;DATE(LEFT($AV$3, 4), MONTH("1 " &amp; O$6 &amp; " " &amp; LEFT($AV$3, 4)) + 1, 0 ), 'Raw Data'!$AN:$AN,"&gt;" &amp;DATE(LEFT($AV$3, 4), MONTH("1 " &amp; O$6 &amp; " " &amp; LEFT($AV$3, 4)), 0 ), 'Raw Data'!$J:$J, $A55, 'Raw Data'!$H:$H, "Ear*", 'Raw Data'!$O:$O,""&amp;'Raw Data'!$B$1,'Raw Data'!$D:$D,"&lt;&gt;*ithdr*",'Raw Data'!$D:$D,"&lt;&gt;*ancel*",'Raw Data'!$P:$P,"--")
+
SUMIFS('Raw Data'!$T:$T, 'Raw Data'!$AN:$AN,"&lt;=" &amp;DATE(LEFT($AV$3, 4), MONTH("1 " &amp; O$6 &amp; " " &amp; LEFT($AV$3, 4)) + 1, 0 ), 'Raw Data'!$AN:$AN,"&gt;" &amp;DATE(LEFT($AV$3, 4), MONTH("1 " &amp; O$6 &amp; " " &amp; LEFT($AV$3, 4)), 0 ), 'Raw Data'!$J:$J, $A55, 'Raw Data'!$H:$H, "Ear*", 'Raw Data'!$P:$P,""&amp;'Raw Data'!$B$1,'Raw Data'!$D:$D,"&lt;&gt;*ithdr*",'Raw Data'!$D:$D,"&lt;&gt;*ancel*")</f>
        <v>0</v>
      </c>
      <c r="P60" s="40"/>
      <c r="Q60" s="40"/>
      <c r="R60" s="52"/>
      <c r="S60" s="117">
        <f>SUMIFS('Raw Data'!$T:$T, 'Raw Data'!$AN:$AN,"&lt;=" &amp;DATE(LEFT($AV$3, 4), MONTH("1 " &amp; S$6 &amp; " " &amp; LEFT($AV$3, 4)) + 1, 0 ), 'Raw Data'!$AN:$AN,"&gt;" &amp;DATE(LEFT($AV$3, 4), MONTH("1 " &amp; S$6 &amp; " " &amp; LEFT($AV$3, 4)), 0 ), 'Raw Data'!$J:$J, $A55, 'Raw Data'!$H:$H, "Ear*", 'Raw Data'!$O:$O,""&amp;'Raw Data'!$B$1,'Raw Data'!$D:$D,"&lt;&gt;*ithdr*",'Raw Data'!$D:$D,"&lt;&gt;*ancel*",'Raw Data'!$P:$P,"--")
+
SUMIFS('Raw Data'!$T:$T, 'Raw Data'!$AN:$AN,"&lt;=" &amp;DATE(LEFT($AV$3, 4), MONTH("1 " &amp; S$6 &amp; " " &amp; LEFT($AV$3, 4)) + 1, 0 ), 'Raw Data'!$AN:$AN,"&gt;" &amp;DATE(LEFT($AV$3, 4), MONTH("1 " &amp; S$6 &amp; " " &amp; LEFT($AV$3, 4)), 0 ), 'Raw Data'!$J:$J, $A55, 'Raw Data'!$H:$H, "Ear*", 'Raw Data'!$P:$P,""&amp;'Raw Data'!$B$1,'Raw Data'!$D:$D,"&lt;&gt;*ithdr*",'Raw Data'!$D:$D,"&lt;&gt;*ancel*")</f>
        <v>0</v>
      </c>
      <c r="T60" s="40"/>
      <c r="U60" s="40"/>
      <c r="V60" s="52"/>
      <c r="W60" s="117">
        <f>SUMIFS('Raw Data'!$T:$T, 'Raw Data'!$AN:$AN,"&lt;=" &amp;DATE(LEFT($AV$3, 4), MONTH("1 " &amp; W$6 &amp; " " &amp; LEFT($AV$3, 4)) + 1, 0 ), 'Raw Data'!$AN:$AN,"&gt;" &amp;DATE(LEFT($AV$3, 4), MONTH("1 " &amp; W$6 &amp; " " &amp; LEFT($AV$3, 4)), 0 ), 'Raw Data'!$J:$J, $A55, 'Raw Data'!$H:$H, "Ear*", 'Raw Data'!$O:$O,""&amp;'Raw Data'!$B$1,'Raw Data'!$D:$D,"&lt;&gt;*ithdr*",'Raw Data'!$D:$D,"&lt;&gt;*ancel*",'Raw Data'!$P:$P,"--")
+
SUMIFS('Raw Data'!$T:$T, 'Raw Data'!$AN:$AN,"&lt;=" &amp;DATE(LEFT($AV$3, 4), MONTH("1 " &amp; W$6 &amp; " " &amp; LEFT($AV$3, 4)) + 1, 0 ), 'Raw Data'!$AN:$AN,"&gt;" &amp;DATE(LEFT($AV$3, 4), MONTH("1 " &amp; W$6 &amp; " " &amp; LEFT($AV$3, 4)), 0 ), 'Raw Data'!$J:$J, $A55, 'Raw Data'!$H:$H, "Ear*", 'Raw Data'!$P:$P,""&amp;'Raw Data'!$B$1,'Raw Data'!$D:$D,"&lt;&gt;*ithdr*",'Raw Data'!$D:$D,"&lt;&gt;*ancel*")</f>
        <v>0</v>
      </c>
      <c r="X60" s="40"/>
      <c r="Y60" s="40"/>
      <c r="Z60" s="52"/>
      <c r="AA60" s="117">
        <f>SUMIFS('Raw Data'!$T:$T, 'Raw Data'!$AN:$AN,"&lt;=" &amp;DATE(LEFT($AV$3, 4), MONTH("1 " &amp; AA$6 &amp; " " &amp; LEFT($AV$3, 4)) + 1, 0 ), 'Raw Data'!$AN:$AN,"&gt;" &amp;DATE(LEFT($AV$3, 4), MONTH("1 " &amp; AA$6 &amp; " " &amp; LEFT($AV$3, 4)), 0 ), 'Raw Data'!$J:$J, $A55, 'Raw Data'!$H:$H, "Ear*", 'Raw Data'!$O:$O,""&amp;'Raw Data'!$B$1,'Raw Data'!$D:$D,"&lt;&gt;*ithdr*",'Raw Data'!$D:$D,"&lt;&gt;*ancel*",'Raw Data'!$P:$P,"--")
+
SUMIFS('Raw Data'!$T:$T, 'Raw Data'!$AN:$AN,"&lt;=" &amp;DATE(LEFT($AV$3, 4), MONTH("1 " &amp; AA$6 &amp; " " &amp; LEFT($AV$3, 4)) + 1, 0 ), 'Raw Data'!$AN:$AN,"&gt;" &amp;DATE(LEFT($AV$3, 4), MONTH("1 " &amp; AA$6 &amp; " " &amp; LEFT($AV$3, 4)), 0 ), 'Raw Data'!$J:$J, $A55, 'Raw Data'!$H:$H, "Ear*", 'Raw Data'!$P:$P,""&amp;'Raw Data'!$B$1,'Raw Data'!$D:$D,"&lt;&gt;*ithdr*",'Raw Data'!$D:$D,"&lt;&gt;*ancel*")</f>
        <v>0</v>
      </c>
      <c r="AB60" s="40"/>
      <c r="AC60" s="40"/>
      <c r="AD60" s="52"/>
      <c r="AE60" s="117">
        <f>SUMIFS('Raw Data'!$T:$T, 'Raw Data'!$AN:$AN,"&lt;=" &amp;DATE(LEFT($AV$3, 4), MONTH("1 " &amp; AE$6 &amp; " " &amp; LEFT($AV$3, 4)) + 1, 0 ), 'Raw Data'!$AN:$AN,"&gt;" &amp;DATE(LEFT($AV$3, 4), MONTH("1 " &amp; AE$6 &amp; " " &amp; LEFT($AV$3, 4)), 0 ), 'Raw Data'!$J:$J, $A55, 'Raw Data'!$H:$H, "Ear*", 'Raw Data'!$O:$O,""&amp;'Raw Data'!$B$1,'Raw Data'!$D:$D,"&lt;&gt;*ithdr*",'Raw Data'!$D:$D,"&lt;&gt;*ancel*",'Raw Data'!$P:$P,"--")
+
SUMIFS('Raw Data'!$T:$T, 'Raw Data'!$AN:$AN,"&lt;=" &amp;DATE(LEFT($AV$3, 4), MONTH("1 " &amp; AE$6 &amp; " " &amp; LEFT($AV$3, 4)) + 1, 0 ), 'Raw Data'!$AN:$AN,"&gt;" &amp;DATE(LEFT($AV$3, 4), MONTH("1 " &amp; AE$6 &amp; " " &amp; LEFT($AV$3, 4)), 0 ), 'Raw Data'!$J:$J, $A55, 'Raw Data'!$H:$H, "Ear*", 'Raw Data'!$P:$P,""&amp;'Raw Data'!$B$1,'Raw Data'!$D:$D,"&lt;&gt;*ithdr*",'Raw Data'!$D:$D,"&lt;&gt;*ancel*")</f>
        <v>0</v>
      </c>
      <c r="AF60" s="40"/>
      <c r="AG60" s="40"/>
      <c r="AH60" s="52"/>
      <c r="AI60" s="117">
        <f>SUMIFS('Raw Data'!$T:$T, 'Raw Data'!$AN:$AN,"&lt;=" &amp;DATE(LEFT($AV$3, 4), MONTH("1 " &amp; AI$6 &amp; " " &amp; LEFT($AV$3, 4)) + 1, 0 ), 'Raw Data'!$AN:$AN,"&gt;" &amp;DATE(LEFT($AV$3, 4), MONTH("1 " &amp; AI$6 &amp; " " &amp; LEFT($AV$3, 4)), 0 ), 'Raw Data'!$J:$J, $A55, 'Raw Data'!$H:$H, "Ear*", 'Raw Data'!$O:$O,""&amp;'Raw Data'!$B$1,'Raw Data'!$D:$D,"&lt;&gt;*ithdr*",'Raw Data'!$D:$D,"&lt;&gt;*ancel*",'Raw Data'!$P:$P,"--")
+
SUMIFS('Raw Data'!$T:$T, 'Raw Data'!$AN:$AN,"&lt;=" &amp;DATE(LEFT($AV$3, 4), MONTH("1 " &amp; AI$6 &amp; " " &amp; LEFT($AV$3, 4)) + 1, 0 ), 'Raw Data'!$AN:$AN,"&gt;" &amp;DATE(LEFT($AV$3, 4), MONTH("1 " &amp; AI$6 &amp; " " &amp; LEFT($AV$3, 4)), 0 ), 'Raw Data'!$J:$J, $A55, 'Raw Data'!$H:$H, "Ear*", 'Raw Data'!$P:$P,""&amp;'Raw Data'!$B$1,'Raw Data'!$D:$D,"&lt;&gt;*ithdr*",'Raw Data'!$D:$D,"&lt;&gt;*ancel*")</f>
        <v>0</v>
      </c>
      <c r="AJ60" s="40"/>
      <c r="AK60" s="40"/>
      <c r="AL60" s="52"/>
      <c r="AM60" s="117">
        <f>SUMIFS('Raw Data'!$T:$T, 'Raw Data'!$AN:$AN,"&lt;=" &amp;DATE(LEFT($AV$3, 4), MONTH("1 " &amp; AM$6 &amp; " " &amp; LEFT($AV$3, 4)) + 1, 0 ), 'Raw Data'!$AN:$AN,"&gt;" &amp;DATE(LEFT($AV$3, 4), MONTH("1 " &amp; AM$6 &amp; " " &amp; LEFT($AV$3, 4)), 0 ), 'Raw Data'!$J:$J, $A55, 'Raw Data'!$H:$H, "Ear*", 'Raw Data'!$O:$O,""&amp;'Raw Data'!$B$1,'Raw Data'!$D:$D,"&lt;&gt;*ithdr*",'Raw Data'!$D:$D,"&lt;&gt;*ancel*",'Raw Data'!$P:$P,"--")
+
SUMIFS('Raw Data'!$T:$T, 'Raw Data'!$AN:$AN,"&lt;=" &amp;DATE(LEFT($AV$3, 4), MONTH("1 " &amp; AM$6 &amp; " " &amp; LEFT($AV$3, 4)) + 1, 0 ), 'Raw Data'!$AN:$AN,"&gt;" &amp;DATE(LEFT($AV$3, 4), MONTH("1 " &amp; AM$6 &amp; " " &amp; LEFT($AV$3, 4)), 0 ), 'Raw Data'!$J:$J, $A55, 'Raw Data'!$H:$H, "Ear*", 'Raw Data'!$P:$P,""&amp;'Raw Data'!$B$1,'Raw Data'!$D:$D,"&lt;&gt;*ithdr*",'Raw Data'!$D:$D,"&lt;&gt;*ancel*")</f>
        <v>0</v>
      </c>
      <c r="AN60" s="40"/>
      <c r="AO60" s="40"/>
      <c r="AP60" s="52"/>
      <c r="AQ60" s="117">
        <f>SUMIFS('Raw Data'!$T:$T, 'Raw Data'!$AN:$AN,"&lt;=" &amp;DATE(LEFT($AV$3, 4), MONTH("1 " &amp; AQ$6 &amp; " " &amp; LEFT($AV$3, 4)) + 1, 0 ), 'Raw Data'!$AN:$AN,"&gt;" &amp;DATE(LEFT($AV$3, 4), MONTH("1 " &amp; AQ$6 &amp; " " &amp; LEFT($AV$3, 4)), 0 ), 'Raw Data'!$J:$J, $A55, 'Raw Data'!$H:$H, "Ear*", 'Raw Data'!$O:$O,""&amp;'Raw Data'!$B$1,'Raw Data'!$D:$D,"&lt;&gt;*ithdr*",'Raw Data'!$D:$D,"&lt;&gt;*ancel*",'Raw Data'!$P:$P,"--")
+
SUMIFS('Raw Data'!$T:$T, 'Raw Data'!$AN:$AN,"&lt;=" &amp;DATE(LEFT($AV$3, 4), MONTH("1 " &amp; AQ$6 &amp; " " &amp; LEFT($AV$3, 4)) + 1, 0 ), 'Raw Data'!$AN:$AN,"&gt;" &amp;DATE(LEFT($AV$3, 4), MONTH("1 " &amp; AQ$6 &amp; " " &amp; LEFT($AV$3, 4)), 0 ), 'Raw Data'!$J:$J, $A55, 'Raw Data'!$H:$H, "Ear*", 'Raw Data'!$P:$P,""&amp;'Raw Data'!$B$1,'Raw Data'!$D:$D,"&lt;&gt;*ithdr*",'Raw Data'!$D:$D,"&lt;&gt;*ancel*")</f>
        <v>0</v>
      </c>
      <c r="AR60" s="40"/>
      <c r="AS60" s="40"/>
      <c r="AT60" s="52"/>
      <c r="AU60" s="117">
        <f>SUMIFS('Raw Data'!$T:$T, 'Raw Data'!$AN:$AN,"&lt;=" &amp;DATE(MID($AV$3, 15, 4), MONTH("1 " &amp; AU$6 &amp; " " &amp; MID($AV$3, 15, 4)) + 1, 0 ), 'Raw Data'!$AN:$AN,"&gt;" &amp;DATE(MID($AV$3, 15, 4), MONTH("1 " &amp; AU$6 &amp; " " &amp; MID($AV$3, 15, 4)), 0 ), 'Raw Data'!$J:$J, $A55, 'Raw Data'!$H:$H, "Ear*", 'Raw Data'!$O:$O,""&amp;'Raw Data'!$B$1,'Raw Data'!$D:$D,"&lt;&gt;*ithdr*",'Raw Data'!$D:$D,"&lt;&gt;*ancel*",'Raw Data'!$P:$P,"--")
+
SUMIFS('Raw Data'!$T:$T, 'Raw Data'!$AN:$AN,"&lt;=" &amp;DATE(MID($AV$3, 15, 4), MONTH("1 " &amp; AU$6 &amp; " " &amp; MID($AV$3, 15, 4)) + 1, 0 ), 'Raw Data'!$AN:$AN,"&gt;" &amp;DATE(MID($AV$3, 15, 4), MONTH("1 " &amp; AU$6 &amp; " " &amp; MID($AV$3, 15, 4)), 0 ), 'Raw Data'!$J:$J, $A55, 'Raw Data'!$H:$H, "Ear*", 'Raw Data'!$P:$P,""&amp;'Raw Data'!$B$1,'Raw Data'!$D:$D,"&lt;&gt;*ithdr*",'Raw Data'!$D:$D,"&lt;&gt;*ancel*")</f>
        <v>0</v>
      </c>
      <c r="AV60" s="40"/>
      <c r="AW60" s="40"/>
      <c r="AX60" s="52"/>
      <c r="AY60" s="117">
        <f>SUMIFS('Raw Data'!$T:$T, 'Raw Data'!$AN:$AN,"&lt;=" &amp;DATE(MID($AV$3, 15, 4), MONTH("1 " &amp; AY$6 &amp; " " &amp; MID($AV$3, 15, 4)) + 1, 0 ), 'Raw Data'!$AN:$AN,"&gt;" &amp;DATE(MID($AV$3, 15, 4), MONTH("1 " &amp; AY$6 &amp; " " &amp; MID($AV$3, 15, 4)), 0 ), 'Raw Data'!$J:$J, $A55, 'Raw Data'!$H:$H, "Ear*", 'Raw Data'!$O:$O,""&amp;'Raw Data'!$B$1,'Raw Data'!$D:$D,"&lt;&gt;*ithdr*",'Raw Data'!$D:$D,"&lt;&gt;*ancel*",'Raw Data'!$P:$P,"--")
+
SUMIFS('Raw Data'!$T:$T, 'Raw Data'!$AN:$AN,"&lt;=" &amp;DATE(MID($AV$3, 15, 4), MONTH("1 " &amp; AY$6 &amp; " " &amp; MID($AV$3, 15, 4)) + 1, 0 ), 'Raw Data'!$AN:$AN,"&gt;" &amp;DATE(MID($AV$3, 15, 4), MONTH("1 " &amp; AY$6 &amp; " " &amp; MID($AV$3, 15, 4)), 0 ), 'Raw Data'!$J:$J, $A55, 'Raw Data'!$H:$H, "Ear*", 'Raw Data'!$P:$P,""&amp;'Raw Data'!$B$1,'Raw Data'!$D:$D,"&lt;&gt;*ithdr*",'Raw Data'!$D:$D,"&lt;&gt;*ancel*")</f>
        <v>0</v>
      </c>
      <c r="AZ60" s="40"/>
      <c r="BA60" s="40"/>
      <c r="BB60" s="52"/>
      <c r="BC60" s="117">
        <f>SUMIFS('Raw Data'!$T:$T, 'Raw Data'!$AN:$AN,"&lt;=" &amp;DATE(MID($AV$3, 15, 4), MONTH("1 " &amp; BC$6 &amp; " " &amp; MID($AV$3, 15, 4)) + 1, 0 ), 'Raw Data'!$AN:$AN,"&gt;" &amp;DATE(MID($AV$3, 15, 4), MONTH("1 " &amp; BC$6 &amp; " " &amp; MID($AV$3, 15, 4)), 0 ), 'Raw Data'!$J:$J, $A55, 'Raw Data'!$H:$H, "Ear*", 'Raw Data'!$O:$O,""&amp;'Raw Data'!$B$1,'Raw Data'!$D:$D,"&lt;&gt;*ithdr*",'Raw Data'!$D:$D,"&lt;&gt;*ancel*",'Raw Data'!$P:$P,"--")
+
SUMIFS('Raw Data'!$T:$T, 'Raw Data'!$AN:$AN,"&lt;=" &amp;DATE(MID($AV$3, 15, 4), MONTH("1 " &amp; BC$6 &amp; " " &amp; MID($AV$3, 15, 4)) + 1, 0 ), 'Raw Data'!$AN:$AN,"&gt;" &amp;DATE(MID($AV$3, 15, 4), MONTH("1 " &amp; BC$6 &amp; " " &amp; MID($AV$3, 15, 4)), 0 ), 'Raw Data'!$J:$J, $A55, 'Raw Data'!$H:$H, "Ear*", 'Raw Data'!$P:$P,""&amp;'Raw Data'!$B$1,'Raw Data'!$D:$D,"&lt;&gt;*ithdr*",'Raw Data'!$D:$D,"&lt;&gt;*ancel*")</f>
        <v>0</v>
      </c>
      <c r="BD60" s="40"/>
      <c r="BE60" s="40"/>
      <c r="BF60" s="52"/>
    </row>
    <row r="61" ht="12.75" customHeight="1">
      <c r="A61" s="119" t="s">
        <v>754</v>
      </c>
      <c r="B61" s="40"/>
      <c r="C61" s="40"/>
      <c r="D61" s="40"/>
      <c r="E61" s="40"/>
      <c r="F61" s="40"/>
      <c r="G61" s="40"/>
      <c r="H61" s="40"/>
      <c r="I61" s="40"/>
      <c r="J61" s="52"/>
      <c r="K61" s="117">
        <f>SUMIFS('Raw Data'!$T:$T, 'Raw Data'!$AN:$AN,"&lt;=" &amp;DATE(LEFT($AV$3, 4), MONTH("1 " &amp; K$6 &amp; " " &amp; LEFT($AV$3, 4)) + 1, 0 ), 'Raw Data'!$AN:$AN,"&gt;" &amp;DATE(LEFT($AV$3, 4), MONTH("1 " &amp; K$6 &amp; " " &amp; LEFT($AV$3, 4)), 0 ), 'Raw Data'!$J:$J, $A55, 'Raw Data'!$H:$H, "Non*", 'Raw Data'!$O:$O,""&amp;'Raw Data'!$B$1,'Raw Data'!$D:$D,"&lt;&gt;*ithdr*",'Raw Data'!$D:$D,"&lt;&gt;*ancel*",'Raw Data'!$P:$P,"--")
+
SUMIFS('Raw Data'!$T:$T, 'Raw Data'!$AN:$AN,"&lt;=" &amp;DATE(LEFT($AV$3, 4), MONTH("1 " &amp; K$6 &amp; " " &amp; LEFT($AV$3, 4)) + 1, 0 ), 'Raw Data'!$AN:$AN,"&gt;" &amp;DATE(LEFT($AV$3, 4), MONTH("1 " &amp; K$6 &amp; " " &amp; LEFT($AV$3, 4)), 0 ), 'Raw Data'!$J:$J, $A55, 'Raw Data'!$H:$H, "Non*", 'Raw Data'!$P:$P,""&amp;'Raw Data'!$B$1,'Raw Data'!$D:$D,"&lt;&gt;*ithdr*",'Raw Data'!$D:$D,"&lt;&gt;*ancel*")</f>
        <v>0</v>
      </c>
      <c r="L61" s="40"/>
      <c r="M61" s="40"/>
      <c r="N61" s="52"/>
      <c r="O61" s="117">
        <f>SUMIFS('Raw Data'!$T:$T, 'Raw Data'!$AN:$AN,"&lt;=" &amp;DATE(LEFT($AV$3, 4), MONTH("1 " &amp; O$6 &amp; " " &amp; LEFT($AV$3, 4)) + 1, 0 ), 'Raw Data'!$AN:$AN,"&gt;" &amp;DATE(LEFT($AV$3, 4), MONTH("1 " &amp; O$6 &amp; " " &amp; LEFT($AV$3, 4)), 0 ), 'Raw Data'!$J:$J, $A55, 'Raw Data'!$H:$H, "Non*", 'Raw Data'!$O:$O,""&amp;'Raw Data'!$B$1,'Raw Data'!$D:$D,"&lt;&gt;*ithdr*",'Raw Data'!$D:$D,"&lt;&gt;*ancel*",'Raw Data'!$P:$P,"--")
+
SUMIFS('Raw Data'!$T:$T, 'Raw Data'!$AN:$AN,"&lt;=" &amp;DATE(LEFT($AV$3, 4), MONTH("1 " &amp; O$6 &amp; " " &amp; LEFT($AV$3, 4)) + 1, 0 ), 'Raw Data'!$AN:$AN,"&gt;" &amp;DATE(LEFT($AV$3, 4), MONTH("1 " &amp; O$6 &amp; " " &amp; LEFT($AV$3, 4)), 0 ), 'Raw Data'!$J:$J, $A55, 'Raw Data'!$H:$H, "Non*", 'Raw Data'!$P:$P,""&amp;'Raw Data'!$B$1,'Raw Data'!$D:$D,"&lt;&gt;*ithdr*",'Raw Data'!$D:$D,"&lt;&gt;*ancel*")</f>
        <v>0</v>
      </c>
      <c r="P61" s="40"/>
      <c r="Q61" s="40"/>
      <c r="R61" s="52"/>
      <c r="S61" s="117">
        <f>SUMIFS('Raw Data'!$T:$T, 'Raw Data'!$AN:$AN,"&lt;=" &amp;DATE(LEFT($AV$3, 4), MONTH("1 " &amp; S$6 &amp; " " &amp; LEFT($AV$3, 4)) + 1, 0 ), 'Raw Data'!$AN:$AN,"&gt;" &amp;DATE(LEFT($AV$3, 4), MONTH("1 " &amp; S$6 &amp; " " &amp; LEFT($AV$3, 4)), 0 ), 'Raw Data'!$J:$J, $A55, 'Raw Data'!$H:$H, "Non*", 'Raw Data'!$O:$O,""&amp;'Raw Data'!$B$1,'Raw Data'!$D:$D,"&lt;&gt;*ithdr*",'Raw Data'!$D:$D,"&lt;&gt;*ancel*",'Raw Data'!$P:$P,"--")
+
SUMIFS('Raw Data'!$T:$T, 'Raw Data'!$AN:$AN,"&lt;=" &amp;DATE(LEFT($AV$3, 4), MONTH("1 " &amp; S$6 &amp; " " &amp; LEFT($AV$3, 4)) + 1, 0 ), 'Raw Data'!$AN:$AN,"&gt;" &amp;DATE(LEFT($AV$3, 4), MONTH("1 " &amp; S$6 &amp; " " &amp; LEFT($AV$3, 4)), 0 ), 'Raw Data'!$J:$J, $A55, 'Raw Data'!$H:$H, "Non*", 'Raw Data'!$P:$P,""&amp;'Raw Data'!$B$1,'Raw Data'!$D:$D,"&lt;&gt;*ithdr*",'Raw Data'!$D:$D,"&lt;&gt;*ancel*")</f>
        <v>0</v>
      </c>
      <c r="T61" s="40"/>
      <c r="U61" s="40"/>
      <c r="V61" s="52"/>
      <c r="W61" s="117">
        <f>SUMIFS('Raw Data'!$T:$T, 'Raw Data'!$AN:$AN,"&lt;=" &amp;DATE(LEFT($AV$3, 4), MONTH("1 " &amp; W$6 &amp; " " &amp; LEFT($AV$3, 4)) + 1, 0 ), 'Raw Data'!$AN:$AN,"&gt;" &amp;DATE(LEFT($AV$3, 4), MONTH("1 " &amp; W$6 &amp; " " &amp; LEFT($AV$3, 4)), 0 ), 'Raw Data'!$J:$J, $A55, 'Raw Data'!$H:$H, "Non*", 'Raw Data'!$O:$O,""&amp;'Raw Data'!$B$1,'Raw Data'!$D:$D,"&lt;&gt;*ithdr*",'Raw Data'!$D:$D,"&lt;&gt;*ancel*",'Raw Data'!$P:$P,"--")
+
SUMIFS('Raw Data'!$T:$T, 'Raw Data'!$AN:$AN,"&lt;=" &amp;DATE(LEFT($AV$3, 4), MONTH("1 " &amp; W$6 &amp; " " &amp; LEFT($AV$3, 4)) + 1, 0 ), 'Raw Data'!$AN:$AN,"&gt;" &amp;DATE(LEFT($AV$3, 4), MONTH("1 " &amp; W$6 &amp; " " &amp; LEFT($AV$3, 4)), 0 ), 'Raw Data'!$J:$J, $A55, 'Raw Data'!$H:$H, "Non*", 'Raw Data'!$P:$P,""&amp;'Raw Data'!$B$1,'Raw Data'!$D:$D,"&lt;&gt;*ithdr*",'Raw Data'!$D:$D,"&lt;&gt;*ancel*")</f>
        <v>0</v>
      </c>
      <c r="X61" s="40"/>
      <c r="Y61" s="40"/>
      <c r="Z61" s="52"/>
      <c r="AA61" s="117">
        <f>SUMIFS('Raw Data'!$T:$T, 'Raw Data'!$AN:$AN,"&lt;=" &amp;DATE(LEFT($AV$3, 4), MONTH("1 " &amp; AA$6 &amp; " " &amp; LEFT($AV$3, 4)) + 1, 0 ), 'Raw Data'!$AN:$AN,"&gt;" &amp;DATE(LEFT($AV$3, 4), MONTH("1 " &amp; AA$6 &amp; " " &amp; LEFT($AV$3, 4)), 0 ), 'Raw Data'!$J:$J, $A55, 'Raw Data'!$H:$H, "Non*", 'Raw Data'!$O:$O,""&amp;'Raw Data'!$B$1,'Raw Data'!$D:$D,"&lt;&gt;*ithdr*",'Raw Data'!$D:$D,"&lt;&gt;*ancel*",'Raw Data'!$P:$P,"--")
+
SUMIFS('Raw Data'!$T:$T, 'Raw Data'!$AN:$AN,"&lt;=" &amp;DATE(LEFT($AV$3, 4), MONTH("1 " &amp; AA$6 &amp; " " &amp; LEFT($AV$3, 4)) + 1, 0 ), 'Raw Data'!$AN:$AN,"&gt;" &amp;DATE(LEFT($AV$3, 4), MONTH("1 " &amp; AA$6 &amp; " " &amp; LEFT($AV$3, 4)), 0 ), 'Raw Data'!$J:$J, $A55, 'Raw Data'!$H:$H, "Non*", 'Raw Data'!$P:$P,""&amp;'Raw Data'!$B$1,'Raw Data'!$D:$D,"&lt;&gt;*ithdr*",'Raw Data'!$D:$D,"&lt;&gt;*ancel*")</f>
        <v>0</v>
      </c>
      <c r="AB61" s="40"/>
      <c r="AC61" s="40"/>
      <c r="AD61" s="52"/>
      <c r="AE61" s="117">
        <f>SUMIFS('Raw Data'!$T:$T, 'Raw Data'!$AN:$AN,"&lt;=" &amp;DATE(LEFT($AV$3, 4), MONTH("1 " &amp; AE$6 &amp; " " &amp; LEFT($AV$3, 4)) + 1, 0 ), 'Raw Data'!$AN:$AN,"&gt;" &amp;DATE(LEFT($AV$3, 4), MONTH("1 " &amp; AE$6 &amp; " " &amp; LEFT($AV$3, 4)), 0 ), 'Raw Data'!$J:$J, $A55, 'Raw Data'!$H:$H, "Non*", 'Raw Data'!$O:$O,""&amp;'Raw Data'!$B$1,'Raw Data'!$D:$D,"&lt;&gt;*ithdr*",'Raw Data'!$D:$D,"&lt;&gt;*ancel*",'Raw Data'!$P:$P,"--")
+
SUMIFS('Raw Data'!$T:$T, 'Raw Data'!$AN:$AN,"&lt;=" &amp;DATE(LEFT($AV$3, 4), MONTH("1 " &amp; AE$6 &amp; " " &amp; LEFT($AV$3, 4)) + 1, 0 ), 'Raw Data'!$AN:$AN,"&gt;" &amp;DATE(LEFT($AV$3, 4), MONTH("1 " &amp; AE$6 &amp; " " &amp; LEFT($AV$3, 4)), 0 ), 'Raw Data'!$J:$J, $A55, 'Raw Data'!$H:$H, "Non*", 'Raw Data'!$P:$P,""&amp;'Raw Data'!$B$1,'Raw Data'!$D:$D,"&lt;&gt;*ithdr*",'Raw Data'!$D:$D,"&lt;&gt;*ancel*")</f>
        <v>0</v>
      </c>
      <c r="AF61" s="40"/>
      <c r="AG61" s="40"/>
      <c r="AH61" s="52"/>
      <c r="AI61" s="117">
        <f>SUMIFS('Raw Data'!$T:$T, 'Raw Data'!$AN:$AN,"&lt;=" &amp;DATE(LEFT($AV$3, 4), MONTH("1 " &amp; AI$6 &amp; " " &amp; LEFT($AV$3, 4)) + 1, 0 ), 'Raw Data'!$AN:$AN,"&gt;" &amp;DATE(LEFT($AV$3, 4), MONTH("1 " &amp; AI$6 &amp; " " &amp; LEFT($AV$3, 4)), 0 ), 'Raw Data'!$J:$J, $A55, 'Raw Data'!$H:$H, "Non*", 'Raw Data'!$O:$O,""&amp;'Raw Data'!$B$1,'Raw Data'!$D:$D,"&lt;&gt;*ithdr*",'Raw Data'!$D:$D,"&lt;&gt;*ancel*",'Raw Data'!$P:$P,"--")
+
SUMIFS('Raw Data'!$T:$T, 'Raw Data'!$AN:$AN,"&lt;=" &amp;DATE(LEFT($AV$3, 4), MONTH("1 " &amp; AI$6 &amp; " " &amp; LEFT($AV$3, 4)) + 1, 0 ), 'Raw Data'!$AN:$AN,"&gt;" &amp;DATE(LEFT($AV$3, 4), MONTH("1 " &amp; AI$6 &amp; " " &amp; LEFT($AV$3, 4)), 0 ), 'Raw Data'!$J:$J, $A55, 'Raw Data'!$H:$H, "Non*", 'Raw Data'!$P:$P,""&amp;'Raw Data'!$B$1,'Raw Data'!$D:$D,"&lt;&gt;*ithdr*",'Raw Data'!$D:$D,"&lt;&gt;*ancel*")</f>
        <v>0</v>
      </c>
      <c r="AJ61" s="40"/>
      <c r="AK61" s="40"/>
      <c r="AL61" s="52"/>
      <c r="AM61" s="117">
        <f>SUMIFS('Raw Data'!$T:$T, 'Raw Data'!$AN:$AN,"&lt;=" &amp;DATE(LEFT($AV$3, 4), MONTH("1 " &amp; AM$6 &amp; " " &amp; LEFT($AV$3, 4)) + 1, 0 ), 'Raw Data'!$AN:$AN,"&gt;" &amp;DATE(LEFT($AV$3, 4), MONTH("1 " &amp; AM$6 &amp; " " &amp; LEFT($AV$3, 4)), 0 ), 'Raw Data'!$J:$J, $A55, 'Raw Data'!$H:$H, "Non*", 'Raw Data'!$O:$O,""&amp;'Raw Data'!$B$1,'Raw Data'!$D:$D,"&lt;&gt;*ithdr*",'Raw Data'!$D:$D,"&lt;&gt;*ancel*",'Raw Data'!$P:$P,"--")
+
SUMIFS('Raw Data'!$T:$T, 'Raw Data'!$AN:$AN,"&lt;=" &amp;DATE(LEFT($AV$3, 4), MONTH("1 " &amp; AM$6 &amp; " " &amp; LEFT($AV$3, 4)) + 1, 0 ), 'Raw Data'!$AN:$AN,"&gt;" &amp;DATE(LEFT($AV$3, 4), MONTH("1 " &amp; AM$6 &amp; " " &amp; LEFT($AV$3, 4)), 0 ), 'Raw Data'!$J:$J, $A55, 'Raw Data'!$H:$H, "Non*", 'Raw Data'!$P:$P,""&amp;'Raw Data'!$B$1,'Raw Data'!$D:$D,"&lt;&gt;*ithdr*",'Raw Data'!$D:$D,"&lt;&gt;*ancel*")</f>
        <v>0</v>
      </c>
      <c r="AN61" s="40"/>
      <c r="AO61" s="40"/>
      <c r="AP61" s="52"/>
      <c r="AQ61" s="117">
        <f>SUMIFS('Raw Data'!$T:$T, 'Raw Data'!$AN:$AN,"&lt;=" &amp;DATE(LEFT($AV$3, 4), MONTH("1 " &amp; AQ$6 &amp; " " &amp; LEFT($AV$3, 4)) + 1, 0 ), 'Raw Data'!$AN:$AN,"&gt;" &amp;DATE(LEFT($AV$3, 4), MONTH("1 " &amp; AQ$6 &amp; " " &amp; LEFT($AV$3, 4)), 0 ), 'Raw Data'!$J:$J, $A55, 'Raw Data'!$H:$H, "Non*", 'Raw Data'!$O:$O,""&amp;'Raw Data'!$B$1,'Raw Data'!$D:$D,"&lt;&gt;*ithdr*",'Raw Data'!$D:$D,"&lt;&gt;*ancel*",'Raw Data'!$P:$P,"--")
+
SUMIFS('Raw Data'!$T:$T, 'Raw Data'!$AN:$AN,"&lt;=" &amp;DATE(LEFT($AV$3, 4), MONTH("1 " &amp; AQ$6 &amp; " " &amp; LEFT($AV$3, 4)) + 1, 0 ), 'Raw Data'!$AN:$AN,"&gt;" &amp;DATE(LEFT($AV$3, 4), MONTH("1 " &amp; AQ$6 &amp; " " &amp; LEFT($AV$3, 4)), 0 ), 'Raw Data'!$J:$J, $A55, 'Raw Data'!$H:$H, "Non*", 'Raw Data'!$P:$P,""&amp;'Raw Data'!$B$1,'Raw Data'!$D:$D,"&lt;&gt;*ithdr*",'Raw Data'!$D:$D,"&lt;&gt;*ancel*")</f>
        <v>0</v>
      </c>
      <c r="AR61" s="40"/>
      <c r="AS61" s="40"/>
      <c r="AT61" s="52"/>
      <c r="AU61" s="117">
        <f>SUMIFS('Raw Data'!$T:$T, 'Raw Data'!$AN:$AN,"&lt;=" &amp;DATE(MID($AV$3, 15, 4), MONTH("1 " &amp; AU$6 &amp; " " &amp; MID($AV$3, 15, 4)) + 1, 0 ), 'Raw Data'!$AN:$AN,"&gt;" &amp;DATE(MID($AV$3, 15, 4), MONTH("1 " &amp; AU$6 &amp; " " &amp; MID($AV$3, 15, 4)), 0 ), 'Raw Data'!$J:$J, $A55, 'Raw Data'!$H:$H, "Non*", 'Raw Data'!$O:$O,""&amp;'Raw Data'!$B$1,'Raw Data'!$D:$D,"&lt;&gt;*ithdr*",'Raw Data'!$D:$D,"&lt;&gt;*ancel*",'Raw Data'!$P:$P,"--")
+
SUMIFS('Raw Data'!$T:$T, 'Raw Data'!$AN:$AN,"&lt;=" &amp;DATE(MID($AV$3, 15, 4), MONTH("1 " &amp; AU$6 &amp; " " &amp; MID($AV$3, 15, 4)) + 1, 0 ), 'Raw Data'!$AN:$AN,"&gt;" &amp;DATE(MID($AV$3, 15, 4), MONTH("1 " &amp; AU$6 &amp; " " &amp; MID($AV$3, 15, 4)), 0 ), 'Raw Data'!$J:$J, $A55, 'Raw Data'!$H:$H, "Non*", 'Raw Data'!$P:$P,""&amp;'Raw Data'!$B$1,'Raw Data'!$D:$D,"&lt;&gt;*ithdr*",'Raw Data'!$D:$D,"&lt;&gt;*ancel*")</f>
        <v>0</v>
      </c>
      <c r="AV61" s="40"/>
      <c r="AW61" s="40"/>
      <c r="AX61" s="52"/>
      <c r="AY61" s="117">
        <f>SUMIFS('Raw Data'!$T:$T, 'Raw Data'!$AN:$AN,"&lt;=" &amp;DATE(MID($AV$3, 15, 4), MONTH("1 " &amp; AY$6 &amp; " " &amp; MID($AV$3, 15, 4)) + 1, 0 ), 'Raw Data'!$AN:$AN,"&gt;" &amp;DATE(MID($AV$3, 15, 4), MONTH("1 " &amp; AY$6 &amp; " " &amp; MID($AV$3, 15, 4)), 0 ), 'Raw Data'!$J:$J, $A55, 'Raw Data'!$H:$H, "Non*", 'Raw Data'!$O:$O,""&amp;'Raw Data'!$B$1,'Raw Data'!$D:$D,"&lt;&gt;*ithdr*",'Raw Data'!$D:$D,"&lt;&gt;*ancel*",'Raw Data'!$P:$P,"--")
+
SUMIFS('Raw Data'!$T:$T, 'Raw Data'!$AN:$AN,"&lt;=" &amp;DATE(MID($AV$3, 15, 4), MONTH("1 " &amp; AY$6 &amp; " " &amp; MID($AV$3, 15, 4)) + 1, 0 ), 'Raw Data'!$AN:$AN,"&gt;" &amp;DATE(MID($AV$3, 15, 4), MONTH("1 " &amp; AY$6 &amp; " " &amp; MID($AV$3, 15, 4)), 0 ), 'Raw Data'!$J:$J, $A55, 'Raw Data'!$H:$H, "Non*", 'Raw Data'!$P:$P,""&amp;'Raw Data'!$B$1,'Raw Data'!$D:$D,"&lt;&gt;*ithdr*",'Raw Data'!$D:$D,"&lt;&gt;*ancel*")</f>
        <v>0</v>
      </c>
      <c r="AZ61" s="40"/>
      <c r="BA61" s="40"/>
      <c r="BB61" s="52"/>
      <c r="BC61" s="117">
        <f>SUMIFS('Raw Data'!$T:$T, 'Raw Data'!$AN:$AN,"&lt;=" &amp;DATE(MID($AV$3, 15, 4), MONTH("1 " &amp; BC$6 &amp; " " &amp; MID($AV$3, 15, 4)) + 1, 0 ), 'Raw Data'!$AN:$AN,"&gt;" &amp;DATE(MID($AV$3, 15, 4), MONTH("1 " &amp; BC$6 &amp; " " &amp; MID($AV$3, 15, 4)), 0 ), 'Raw Data'!$J:$J, $A55, 'Raw Data'!$H:$H, "Non*", 'Raw Data'!$O:$O,""&amp;'Raw Data'!$B$1,'Raw Data'!$D:$D,"&lt;&gt;*ithdr*",'Raw Data'!$D:$D,"&lt;&gt;*ancel*",'Raw Data'!$P:$P,"--")
+
SUMIFS('Raw Data'!$T:$T, 'Raw Data'!$AN:$AN,"&lt;=" &amp;DATE(MID($AV$3, 15, 4), MONTH("1 " &amp; BC$6 &amp; " " &amp; MID($AV$3, 15, 4)) + 1, 0 ), 'Raw Data'!$AN:$AN,"&gt;" &amp;DATE(MID($AV$3, 15, 4), MONTH("1 " &amp; BC$6 &amp; " " &amp; MID($AV$3, 15, 4)), 0 ), 'Raw Data'!$J:$J, $A55, 'Raw Data'!$H:$H, "Non*", 'Raw Data'!$P:$P,""&amp;'Raw Data'!$B$1,'Raw Data'!$D:$D,"&lt;&gt;*ithdr*",'Raw Data'!$D:$D,"&lt;&gt;*ancel*")</f>
        <v>0</v>
      </c>
      <c r="BD61" s="40"/>
      <c r="BE61" s="40"/>
      <c r="BF61" s="52"/>
    </row>
    <row r="62" ht="12.75" customHeight="1">
      <c r="A62" s="47" t="s">
        <v>128</v>
      </c>
      <c r="B62" s="40"/>
      <c r="C62" s="40"/>
      <c r="D62" s="40"/>
      <c r="E62" s="40"/>
      <c r="F62" s="40"/>
      <c r="G62" s="40"/>
      <c r="H62" s="40"/>
      <c r="I62" s="40"/>
      <c r="J62" s="52"/>
      <c r="K62" s="117">
        <f>SUMIFS('Raw Data'!$W:$W, 'Raw Data'!$AN:$AN,"&lt;=" &amp;DATE(LEFT($AV$3, 4), MONTH("1 " &amp; K$6 &amp; " " &amp; LEFT($AV$3, 4)) + 1, 0 ), 'Raw Data'!$AN:$AN,"&gt;" &amp;DATE(LEFT($AV$3, 4), MONTH("1 " &amp; K$6 &amp; " " &amp; LEFT($AV$3, 4)), 0 ), 'Raw Data'!$J:$J, $A55, 'Raw Data'!$O:$O,""&amp;'Raw Data'!$B$1,'Raw Data'!$D:$D,"&lt;&gt;*ithdr*",'Raw Data'!$D:$D,"&lt;&gt;*ancel*",'Raw Data'!$P:$P,"--")
+
SUMIFS('Raw Data'!$W:$W, 'Raw Data'!$AN:$AN,"&lt;=" &amp;DATE(LEFT($AV$3, 4), MONTH("1 " &amp; K$6 &amp; " " &amp; LEFT($AV$3, 4)) + 1, 0 ), 'Raw Data'!$AN:$AN,"&gt;" &amp;DATE(LEFT($AV$3, 4), MONTH("1 " &amp; K$6 &amp; " " &amp; LEFT($AV$3, 4)), 0 ), 'Raw Data'!$J:$J, $A55, 'Raw Data'!$P:$P,""&amp;'Raw Data'!$B$1,'Raw Data'!$D:$D,"&lt;&gt;*ithdr*",'Raw Data'!$D:$D,"&lt;&gt;*ancel*")</f>
        <v>0</v>
      </c>
      <c r="L62" s="40"/>
      <c r="M62" s="40"/>
      <c r="N62" s="52"/>
      <c r="O62" s="117">
        <f>SUMIFS('Raw Data'!$W:$W, 'Raw Data'!$AN:$AN,"&lt;=" &amp;DATE(LEFT($AV$3, 4), MONTH("1 " &amp; O$6 &amp; " " &amp; LEFT($AV$3, 4)) + 1, 0 ), 'Raw Data'!$AN:$AN,"&gt;" &amp;DATE(LEFT($AV$3, 4), MONTH("1 " &amp; O$6 &amp; " " &amp; LEFT($AV$3, 4)), 0 ), 'Raw Data'!$J:$J, $A55, 'Raw Data'!$O:$O,""&amp;'Raw Data'!$B$1,'Raw Data'!$D:$D,"&lt;&gt;*ithdr*",'Raw Data'!$D:$D,"&lt;&gt;*ancel*",'Raw Data'!$P:$P,"--")
+
SUMIFS('Raw Data'!$W:$W, 'Raw Data'!$AN:$AN,"&lt;=" &amp;DATE(LEFT($AV$3, 4), MONTH("1 " &amp; O$6 &amp; " " &amp; LEFT($AV$3, 4)) + 1, 0 ), 'Raw Data'!$AN:$AN,"&gt;" &amp;DATE(LEFT($AV$3, 4), MONTH("1 " &amp; O$6 &amp; " " &amp; LEFT($AV$3, 4)), 0 ), 'Raw Data'!$J:$J, $A55, 'Raw Data'!$P:$P,""&amp;'Raw Data'!$B$1,'Raw Data'!$D:$D,"&lt;&gt;*ithdr*",'Raw Data'!$D:$D,"&lt;&gt;*ancel*")</f>
        <v>0</v>
      </c>
      <c r="P62" s="40"/>
      <c r="Q62" s="40"/>
      <c r="R62" s="52"/>
      <c r="S62" s="117">
        <f>SUMIFS('Raw Data'!$W:$W, 'Raw Data'!$AN:$AN,"&lt;=" &amp;DATE(LEFT($AV$3, 4), MONTH("1 " &amp; S$6 &amp; " " &amp; LEFT($AV$3, 4)) + 1, 0 ), 'Raw Data'!$AN:$AN,"&gt;" &amp;DATE(LEFT($AV$3, 4), MONTH("1 " &amp; S$6 &amp; " " &amp; LEFT($AV$3, 4)), 0 ), 'Raw Data'!$J:$J, $A55, 'Raw Data'!$O:$O,""&amp;'Raw Data'!$B$1,'Raw Data'!$D:$D,"&lt;&gt;*ithdr*",'Raw Data'!$D:$D,"&lt;&gt;*ancel*",'Raw Data'!$P:$P,"--")
+
SUMIFS('Raw Data'!$W:$W, 'Raw Data'!$AN:$AN,"&lt;=" &amp;DATE(LEFT($AV$3, 4), MONTH("1 " &amp; S$6 &amp; " " &amp; LEFT($AV$3, 4)) + 1, 0 ), 'Raw Data'!$AN:$AN,"&gt;" &amp;DATE(LEFT($AV$3, 4), MONTH("1 " &amp; S$6 &amp; " " &amp; LEFT($AV$3, 4)), 0 ), 'Raw Data'!$J:$J, $A55, 'Raw Data'!$P:$P,""&amp;'Raw Data'!$B$1,'Raw Data'!$D:$D,"&lt;&gt;*ithdr*",'Raw Data'!$D:$D,"&lt;&gt;*ancel*")</f>
        <v>0</v>
      </c>
      <c r="T62" s="40"/>
      <c r="U62" s="40"/>
      <c r="V62" s="52"/>
      <c r="W62" s="117">
        <f>SUMIFS('Raw Data'!$W:$W, 'Raw Data'!$AN:$AN,"&lt;=" &amp;DATE(LEFT($AV$3, 4), MONTH("1 " &amp; W$6 &amp; " " &amp; LEFT($AV$3, 4)) + 1, 0 ), 'Raw Data'!$AN:$AN,"&gt;" &amp;DATE(LEFT($AV$3, 4), MONTH("1 " &amp; W$6 &amp; " " &amp; LEFT($AV$3, 4)), 0 ), 'Raw Data'!$J:$J, $A55, 'Raw Data'!$O:$O,""&amp;'Raw Data'!$B$1,'Raw Data'!$D:$D,"&lt;&gt;*ithdr*",'Raw Data'!$D:$D,"&lt;&gt;*ancel*",'Raw Data'!$P:$P,"--")
+
SUMIFS('Raw Data'!$W:$W, 'Raw Data'!$AN:$AN,"&lt;=" &amp;DATE(LEFT($AV$3, 4), MONTH("1 " &amp; W$6 &amp; " " &amp; LEFT($AV$3, 4)) + 1, 0 ), 'Raw Data'!$AN:$AN,"&gt;" &amp;DATE(LEFT($AV$3, 4), MONTH("1 " &amp; W$6 &amp; " " &amp; LEFT($AV$3, 4)), 0 ), 'Raw Data'!$J:$J, $A55, 'Raw Data'!$P:$P,""&amp;'Raw Data'!$B$1,'Raw Data'!$D:$D,"&lt;&gt;*ithdr*",'Raw Data'!$D:$D,"&lt;&gt;*ancel*")</f>
        <v>0</v>
      </c>
      <c r="X62" s="40"/>
      <c r="Y62" s="40"/>
      <c r="Z62" s="52"/>
      <c r="AA62" s="117">
        <f>SUMIFS('Raw Data'!$W:$W, 'Raw Data'!$AN:$AN,"&lt;=" &amp;DATE(LEFT($AV$3, 4), MONTH("1 " &amp; AA$6 &amp; " " &amp; LEFT($AV$3, 4)) + 1, 0 ), 'Raw Data'!$AN:$AN,"&gt;" &amp;DATE(LEFT($AV$3, 4), MONTH("1 " &amp; AA$6 &amp; " " &amp; LEFT($AV$3, 4)), 0 ), 'Raw Data'!$J:$J, $A55, 'Raw Data'!$O:$O,""&amp;'Raw Data'!$B$1,'Raw Data'!$D:$D,"&lt;&gt;*ithdr*",'Raw Data'!$D:$D,"&lt;&gt;*ancel*",'Raw Data'!$P:$P,"--")
+
SUMIFS('Raw Data'!$W:$W, 'Raw Data'!$AN:$AN,"&lt;=" &amp;DATE(LEFT($AV$3, 4), MONTH("1 " &amp; AA$6 &amp; " " &amp; LEFT($AV$3, 4)) + 1, 0 ), 'Raw Data'!$AN:$AN,"&gt;" &amp;DATE(LEFT($AV$3, 4), MONTH("1 " &amp; AA$6 &amp; " " &amp; LEFT($AV$3, 4)), 0 ), 'Raw Data'!$J:$J, $A55, 'Raw Data'!$P:$P,""&amp;'Raw Data'!$B$1,'Raw Data'!$D:$D,"&lt;&gt;*ithdr*",'Raw Data'!$D:$D,"&lt;&gt;*ancel*")</f>
        <v>0</v>
      </c>
      <c r="AB62" s="40"/>
      <c r="AC62" s="40"/>
      <c r="AD62" s="52"/>
      <c r="AE62" s="117">
        <f>SUMIFS('Raw Data'!$W:$W, 'Raw Data'!$AN:$AN,"&lt;=" &amp;DATE(LEFT($AV$3, 4), MONTH("1 " &amp; AE$6 &amp; " " &amp; LEFT($AV$3, 4)) + 1, 0 ), 'Raw Data'!$AN:$AN,"&gt;" &amp;DATE(LEFT($AV$3, 4), MONTH("1 " &amp; AE$6 &amp; " " &amp; LEFT($AV$3, 4)), 0 ), 'Raw Data'!$J:$J, $A55, 'Raw Data'!$O:$O,""&amp;'Raw Data'!$B$1,'Raw Data'!$D:$D,"&lt;&gt;*ithdr*",'Raw Data'!$D:$D,"&lt;&gt;*ancel*",'Raw Data'!$P:$P,"--")
+
SUMIFS('Raw Data'!$W:$W, 'Raw Data'!$AN:$AN,"&lt;=" &amp;DATE(LEFT($AV$3, 4), MONTH("1 " &amp; AE$6 &amp; " " &amp; LEFT($AV$3, 4)) + 1, 0 ), 'Raw Data'!$AN:$AN,"&gt;" &amp;DATE(LEFT($AV$3, 4), MONTH("1 " &amp; AE$6 &amp; " " &amp; LEFT($AV$3, 4)), 0 ), 'Raw Data'!$J:$J, $A55, 'Raw Data'!$P:$P,""&amp;'Raw Data'!$B$1,'Raw Data'!$D:$D,"&lt;&gt;*ithdr*",'Raw Data'!$D:$D,"&lt;&gt;*ancel*")</f>
        <v>0</v>
      </c>
      <c r="AF62" s="40"/>
      <c r="AG62" s="40"/>
      <c r="AH62" s="52"/>
      <c r="AI62" s="117">
        <f>SUMIFS('Raw Data'!$W:$W, 'Raw Data'!$AN:$AN,"&lt;=" &amp;DATE(LEFT($AV$3, 4), MONTH("1 " &amp; AI$6 &amp; " " &amp; LEFT($AV$3, 4)) + 1, 0 ), 'Raw Data'!$AN:$AN,"&gt;" &amp;DATE(LEFT($AV$3, 4), MONTH("1 " &amp; AI$6 &amp; " " &amp; LEFT($AV$3, 4)), 0 ), 'Raw Data'!$J:$J, $A55, 'Raw Data'!$O:$O,""&amp;'Raw Data'!$B$1,'Raw Data'!$D:$D,"&lt;&gt;*ithdr*",'Raw Data'!$D:$D,"&lt;&gt;*ancel*",'Raw Data'!$P:$P,"--")
+
SUMIFS('Raw Data'!$W:$W, 'Raw Data'!$AN:$AN,"&lt;=" &amp;DATE(LEFT($AV$3, 4), MONTH("1 " &amp; AI$6 &amp; " " &amp; LEFT($AV$3, 4)) + 1, 0 ), 'Raw Data'!$AN:$AN,"&gt;" &amp;DATE(LEFT($AV$3, 4), MONTH("1 " &amp; AI$6 &amp; " " &amp; LEFT($AV$3, 4)), 0 ), 'Raw Data'!$J:$J, $A55, 'Raw Data'!$P:$P,""&amp;'Raw Data'!$B$1,'Raw Data'!$D:$D,"&lt;&gt;*ithdr*",'Raw Data'!$D:$D,"&lt;&gt;*ancel*")</f>
        <v>0</v>
      </c>
      <c r="AJ62" s="40"/>
      <c r="AK62" s="40"/>
      <c r="AL62" s="52"/>
      <c r="AM62" s="117">
        <f>SUMIFS('Raw Data'!$W:$W, 'Raw Data'!$AN:$AN,"&lt;=" &amp;DATE(LEFT($AV$3, 4), MONTH("1 " &amp; AM$6 &amp; " " &amp; LEFT($AV$3, 4)) + 1, 0 ), 'Raw Data'!$AN:$AN,"&gt;" &amp;DATE(LEFT($AV$3, 4), MONTH("1 " &amp; AM$6 &amp; " " &amp; LEFT($AV$3, 4)), 0 ), 'Raw Data'!$J:$J, $A55, 'Raw Data'!$O:$O,""&amp;'Raw Data'!$B$1,'Raw Data'!$D:$D,"&lt;&gt;*ithdr*",'Raw Data'!$D:$D,"&lt;&gt;*ancel*",'Raw Data'!$P:$P,"--")
+
SUMIFS('Raw Data'!$W:$W, 'Raw Data'!$AN:$AN,"&lt;=" &amp;DATE(LEFT($AV$3, 4), MONTH("1 " &amp; AM$6 &amp; " " &amp; LEFT($AV$3, 4)) + 1, 0 ), 'Raw Data'!$AN:$AN,"&gt;" &amp;DATE(LEFT($AV$3, 4), MONTH("1 " &amp; AM$6 &amp; " " &amp; LEFT($AV$3, 4)), 0 ), 'Raw Data'!$J:$J, $A55, 'Raw Data'!$P:$P,""&amp;'Raw Data'!$B$1,'Raw Data'!$D:$D,"&lt;&gt;*ithdr*",'Raw Data'!$D:$D,"&lt;&gt;*ancel*")</f>
        <v>0</v>
      </c>
      <c r="AN62" s="40"/>
      <c r="AO62" s="40"/>
      <c r="AP62" s="52"/>
      <c r="AQ62" s="117">
        <f>SUMIFS('Raw Data'!$W:$W, 'Raw Data'!$AN:$AN,"&lt;=" &amp;DATE(LEFT($AV$3, 4), MONTH("1 " &amp; AQ$6 &amp; " " &amp; LEFT($AV$3, 4)) + 1, 0 ), 'Raw Data'!$AN:$AN,"&gt;" &amp;DATE(LEFT($AV$3, 4), MONTH("1 " &amp; AQ$6 &amp; " " &amp; LEFT($AV$3, 4)), 0 ), 'Raw Data'!$J:$J, $A55, 'Raw Data'!$O:$O,""&amp;'Raw Data'!$B$1,'Raw Data'!$D:$D,"&lt;&gt;*ithdr*",'Raw Data'!$D:$D,"&lt;&gt;*ancel*",'Raw Data'!$P:$P,"--")
+
SUMIFS('Raw Data'!$W:$W, 'Raw Data'!$AN:$AN,"&lt;=" &amp;DATE(LEFT($AV$3, 4), MONTH("1 " &amp; AQ$6 &amp; " " &amp; LEFT($AV$3, 4)) + 1, 0 ), 'Raw Data'!$AN:$AN,"&gt;" &amp;DATE(LEFT($AV$3, 4), MONTH("1 " &amp; AQ$6 &amp; " " &amp; LEFT($AV$3, 4)), 0 ), 'Raw Data'!$J:$J, $A55, 'Raw Data'!$P:$P,""&amp;'Raw Data'!$B$1,'Raw Data'!$D:$D,"&lt;&gt;*ithdr*",'Raw Data'!$D:$D,"&lt;&gt;*ancel*")</f>
        <v>0</v>
      </c>
      <c r="AR62" s="40"/>
      <c r="AS62" s="40"/>
      <c r="AT62" s="52"/>
      <c r="AU62" s="117">
        <f>SUMIFS('Raw Data'!$W:$W, 'Raw Data'!$AN:$AN,"&lt;=" &amp;DATE(MID($AV$3, 15, 4), MONTH("1 " &amp; AU$6 &amp; " " &amp; MID($AV$3, 15, 4)) + 1, 0 ), 'Raw Data'!$AN:$AN,"&gt;" &amp;DATE(MID($AV$3, 15, 4), MONTH("1 " &amp; AU$6 &amp; " " &amp; MID($AV$3, 15, 4)), 0 ), 'Raw Data'!$J:$J, $A55, 'Raw Data'!$O:$O,""&amp;'Raw Data'!$B$1,'Raw Data'!$D:$D,"&lt;&gt;*ithdr*",'Raw Data'!$D:$D,"&lt;&gt;*ancel*",'Raw Data'!$P:$P,"--")
+
SUMIFS('Raw Data'!$W:$W, 'Raw Data'!$AN:$AN,"&lt;=" &amp;DATE(MID($AV$3, 15, 4), MONTH("1 " &amp; AU$6 &amp; " " &amp; MID($AV$3, 15, 4)) + 1, 0 ), 'Raw Data'!$AN:$AN,"&gt;" &amp;DATE(MID($AV$3, 15, 4), MONTH("1 " &amp; AU$6 &amp; " " &amp; MID($AV$3, 15, 4)), 0 ), 'Raw Data'!$J:$J, $A55, 'Raw Data'!$P:$P,""&amp;'Raw Data'!$B$1,'Raw Data'!$D:$D,"&lt;&gt;*ithdr*",'Raw Data'!$D:$D,"&lt;&gt;*ancel*")</f>
        <v>0</v>
      </c>
      <c r="AV62" s="40"/>
      <c r="AW62" s="40"/>
      <c r="AX62" s="52"/>
      <c r="AY62" s="117">
        <f>SUMIFS('Raw Data'!$W:$W, 'Raw Data'!$AN:$AN,"&lt;=" &amp;DATE(MID($AV$3, 15, 4), MONTH("1 " &amp; AY$6 &amp; " " &amp; MID($AV$3, 15, 4)) + 1, 0 ), 'Raw Data'!$AN:$AN,"&gt;" &amp;DATE(MID($AV$3, 15, 4), MONTH("1 " &amp; AY$6 &amp; " " &amp; MID($AV$3, 15, 4)), 0 ), 'Raw Data'!$J:$J, $A55, 'Raw Data'!$O:$O,""&amp;'Raw Data'!$B$1,'Raw Data'!$D:$D,"&lt;&gt;*ithdr*",'Raw Data'!$D:$D,"&lt;&gt;*ancel*",'Raw Data'!$P:$P,"--")
+
SUMIFS('Raw Data'!$W:$W, 'Raw Data'!$AN:$AN,"&lt;=" &amp;DATE(MID($AV$3, 15, 4), MONTH("1 " &amp; AY$6 &amp; " " &amp; MID($AV$3, 15, 4)) + 1, 0 ), 'Raw Data'!$AN:$AN,"&gt;" &amp;DATE(MID($AV$3, 15, 4), MONTH("1 " &amp; AY$6 &amp; " " &amp; MID($AV$3, 15, 4)), 0 ), 'Raw Data'!$J:$J, $A55, 'Raw Data'!$P:$P,""&amp;'Raw Data'!$B$1,'Raw Data'!$D:$D,"&lt;&gt;*ithdr*",'Raw Data'!$D:$D,"&lt;&gt;*ancel*")</f>
        <v>0</v>
      </c>
      <c r="AZ62" s="40"/>
      <c r="BA62" s="40"/>
      <c r="BB62" s="52"/>
      <c r="BC62" s="117">
        <f>SUMIFS('Raw Data'!$W:$W, 'Raw Data'!$AN:$AN,"&lt;=" &amp;DATE(MID($AV$3, 15, 4), MONTH("1 " &amp; BC$6 &amp; " " &amp; MID($AV$3, 15, 4)) + 1, 0 ), 'Raw Data'!$AN:$AN,"&gt;" &amp;DATE(MID($AV$3, 15, 4), MONTH("1 " &amp; BC$6 &amp; " " &amp; MID($AV$3, 15, 4)), 0 ), 'Raw Data'!$J:$J, $A55, 'Raw Data'!$O:$O,""&amp;'Raw Data'!$B$1,'Raw Data'!$D:$D,"&lt;&gt;*ithdr*",'Raw Data'!$D:$D,"&lt;&gt;*ancel*",'Raw Data'!$P:$P,"--")
+
SUMIFS('Raw Data'!$W:$W, 'Raw Data'!$AN:$AN,"&lt;=" &amp;DATE(MID($AV$3, 15, 4), MONTH("1 " &amp; BC$6 &amp; " " &amp; MID($AV$3, 15, 4)) + 1, 0 ), 'Raw Data'!$AN:$AN,"&gt;" &amp;DATE(MID($AV$3, 15, 4), MONTH("1 " &amp; BC$6 &amp; " " &amp; MID($AV$3, 15, 4)), 0 ), 'Raw Data'!$J:$J, $A55, 'Raw Data'!$P:$P,""&amp;'Raw Data'!$B$1,'Raw Data'!$D:$D,"&lt;&gt;*ithdr*",'Raw Data'!$D:$D,"&lt;&gt;*ancel*")</f>
        <v>0</v>
      </c>
      <c r="BD62" s="40"/>
      <c r="BE62" s="40"/>
      <c r="BF62" s="52"/>
    </row>
    <row r="63" ht="12.75" customHeight="1">
      <c r="A63" s="47" t="s">
        <v>755</v>
      </c>
      <c r="B63" s="40"/>
      <c r="C63" s="40"/>
      <c r="D63" s="40"/>
      <c r="E63" s="40"/>
      <c r="F63" s="40"/>
      <c r="G63" s="40"/>
      <c r="H63" s="40"/>
      <c r="I63" s="40"/>
      <c r="J63" s="52"/>
      <c r="K63" s="117">
        <f>SUMIFS('Raw Data'!$U:$U, 'Raw Data'!$AN:$AN,"&lt;=" &amp;DATE(LEFT($AV$3, 4), MONTH("1 " &amp; K$6 &amp; " " &amp; LEFT($AV$3, 4)) + 1, 0 ), 'Raw Data'!$AN:$AN,"&gt;" &amp;DATE(LEFT($AV$3, 4), MONTH("1 " &amp; K$6 &amp; " " &amp; LEFT($AV$3, 4)), 0 ), 'Raw Data'!$J:$J, $A55, 'Raw Data'!$O:$O,""&amp;'Raw Data'!$B$1,'Raw Data'!$D:$D,"&lt;&gt;*ithdr*",'Raw Data'!$D:$D,"&lt;&gt;*ancel*",'Raw Data'!$P:$P,"--")
+
SUMIFS('Raw Data'!$U:$U, 'Raw Data'!$AN:$AN,"&lt;=" &amp;DATE(LEFT($AV$3, 4), MONTH("1 " &amp; K$6 &amp; " " &amp; LEFT($AV$3, 4)) + 1, 0 ), 'Raw Data'!$AN:$AN,"&gt;" &amp;DATE(LEFT($AV$3, 4), MONTH("1 " &amp; K$6 &amp; " " &amp; LEFT($AV$3, 4)), 0 ), 'Raw Data'!$J:$J, $A55, 'Raw Data'!$P:$P,""&amp;'Raw Data'!$B$1,'Raw Data'!$D:$D,"&lt;&gt;*ithdr*",'Raw Data'!$D:$D,"&lt;&gt;*ancel*")</f>
        <v>0</v>
      </c>
      <c r="L63" s="40"/>
      <c r="M63" s="40"/>
      <c r="N63" s="52"/>
      <c r="O63" s="117">
        <f>SUMIFS('Raw Data'!$U:$U, 'Raw Data'!$AN:$AN,"&lt;=" &amp;DATE(LEFT($AV$3, 4), MONTH("1 " &amp; O$6 &amp; " " &amp; LEFT($AV$3, 4)) + 1, 0 ), 'Raw Data'!$AN:$AN,"&gt;" &amp;DATE(LEFT($AV$3, 4), MONTH("1 " &amp; O$6 &amp; " " &amp; LEFT($AV$3, 4)), 0 ), 'Raw Data'!$J:$J, $A55, 'Raw Data'!$O:$O,""&amp;'Raw Data'!$B$1,'Raw Data'!$D:$D,"&lt;&gt;*ithdr*",'Raw Data'!$D:$D,"&lt;&gt;*ancel*",'Raw Data'!$P:$P,"--")
+
SUMIFS('Raw Data'!$U:$U, 'Raw Data'!$AN:$AN,"&lt;=" &amp;DATE(LEFT($AV$3, 4), MONTH("1 " &amp; O$6 &amp; " " &amp; LEFT($AV$3, 4)) + 1, 0 ), 'Raw Data'!$AN:$AN,"&gt;" &amp;DATE(LEFT($AV$3, 4), MONTH("1 " &amp; O$6 &amp; " " &amp; LEFT($AV$3, 4)), 0 ), 'Raw Data'!$J:$J, $A55, 'Raw Data'!$P:$P,""&amp;'Raw Data'!$B$1,'Raw Data'!$D:$D,"&lt;&gt;*ithdr*",'Raw Data'!$D:$D,"&lt;&gt;*ancel*")</f>
        <v>0</v>
      </c>
      <c r="P63" s="40"/>
      <c r="Q63" s="40"/>
      <c r="R63" s="52"/>
      <c r="S63" s="117">
        <f>SUMIFS('Raw Data'!$U:$U, 'Raw Data'!$AN:$AN,"&lt;=" &amp;DATE(LEFT($AV$3, 4), MONTH("1 " &amp; S$6 &amp; " " &amp; LEFT($AV$3, 4)) + 1, 0 ), 'Raw Data'!$AN:$AN,"&gt;" &amp;DATE(LEFT($AV$3, 4), MONTH("1 " &amp; S$6 &amp; " " &amp; LEFT($AV$3, 4)), 0 ), 'Raw Data'!$J:$J, $A55, 'Raw Data'!$O:$O,""&amp;'Raw Data'!$B$1,'Raw Data'!$D:$D,"&lt;&gt;*ithdr*",'Raw Data'!$D:$D,"&lt;&gt;*ancel*",'Raw Data'!$P:$P,"--")
+
SUMIFS('Raw Data'!$U:$U, 'Raw Data'!$AN:$AN,"&lt;=" &amp;DATE(LEFT($AV$3, 4), MONTH("1 " &amp; S$6 &amp; " " &amp; LEFT($AV$3, 4)) + 1, 0 ), 'Raw Data'!$AN:$AN,"&gt;" &amp;DATE(LEFT($AV$3, 4), MONTH("1 " &amp; S$6 &amp; " " &amp; LEFT($AV$3, 4)), 0 ), 'Raw Data'!$J:$J, $A55, 'Raw Data'!$P:$P,""&amp;'Raw Data'!$B$1,'Raw Data'!$D:$D,"&lt;&gt;*ithdr*",'Raw Data'!$D:$D,"&lt;&gt;*ancel*")</f>
        <v>0</v>
      </c>
      <c r="T63" s="40"/>
      <c r="U63" s="40"/>
      <c r="V63" s="52"/>
      <c r="W63" s="117">
        <f>SUMIFS('Raw Data'!$U:$U, 'Raw Data'!$AN:$AN,"&lt;=" &amp;DATE(LEFT($AV$3, 4), MONTH("1 " &amp; W$6 &amp; " " &amp; LEFT($AV$3, 4)) + 1, 0 ), 'Raw Data'!$AN:$AN,"&gt;" &amp;DATE(LEFT($AV$3, 4), MONTH("1 " &amp; W$6 &amp; " " &amp; LEFT($AV$3, 4)), 0 ), 'Raw Data'!$J:$J, $A55, 'Raw Data'!$O:$O,""&amp;'Raw Data'!$B$1,'Raw Data'!$D:$D,"&lt;&gt;*ithdr*",'Raw Data'!$D:$D,"&lt;&gt;*ancel*",'Raw Data'!$P:$P,"--")
+
SUMIFS('Raw Data'!$U:$U, 'Raw Data'!$AN:$AN,"&lt;=" &amp;DATE(LEFT($AV$3, 4), MONTH("1 " &amp; W$6 &amp; " " &amp; LEFT($AV$3, 4)) + 1, 0 ), 'Raw Data'!$AN:$AN,"&gt;" &amp;DATE(LEFT($AV$3, 4), MONTH("1 " &amp; W$6 &amp; " " &amp; LEFT($AV$3, 4)), 0 ), 'Raw Data'!$J:$J, $A55, 'Raw Data'!$P:$P,""&amp;'Raw Data'!$B$1,'Raw Data'!$D:$D,"&lt;&gt;*ithdr*",'Raw Data'!$D:$D,"&lt;&gt;*ancel*")</f>
        <v>0</v>
      </c>
      <c r="X63" s="40"/>
      <c r="Y63" s="40"/>
      <c r="Z63" s="52"/>
      <c r="AA63" s="117">
        <f>SUMIFS('Raw Data'!$U:$U, 'Raw Data'!$AN:$AN,"&lt;=" &amp;DATE(LEFT($AV$3, 4), MONTH("1 " &amp; AA$6 &amp; " " &amp; LEFT($AV$3, 4)) + 1, 0 ), 'Raw Data'!$AN:$AN,"&gt;" &amp;DATE(LEFT($AV$3, 4), MONTH("1 " &amp; AA$6 &amp; " " &amp; LEFT($AV$3, 4)), 0 ), 'Raw Data'!$J:$J, $A55, 'Raw Data'!$O:$O,""&amp;'Raw Data'!$B$1,'Raw Data'!$D:$D,"&lt;&gt;*ithdr*",'Raw Data'!$D:$D,"&lt;&gt;*ancel*",'Raw Data'!$P:$P,"--")
+
SUMIFS('Raw Data'!$U:$U, 'Raw Data'!$AN:$AN,"&lt;=" &amp;DATE(LEFT($AV$3, 4), MONTH("1 " &amp; AA$6 &amp; " " &amp; LEFT($AV$3, 4)) + 1, 0 ), 'Raw Data'!$AN:$AN,"&gt;" &amp;DATE(LEFT($AV$3, 4), MONTH("1 " &amp; AA$6 &amp; " " &amp; LEFT($AV$3, 4)), 0 ), 'Raw Data'!$J:$J, $A55, 'Raw Data'!$P:$P,""&amp;'Raw Data'!$B$1,'Raw Data'!$D:$D,"&lt;&gt;*ithdr*",'Raw Data'!$D:$D,"&lt;&gt;*ancel*")</f>
        <v>0</v>
      </c>
      <c r="AB63" s="40"/>
      <c r="AC63" s="40"/>
      <c r="AD63" s="52"/>
      <c r="AE63" s="117">
        <f>SUMIFS('Raw Data'!$U:$U, 'Raw Data'!$AN:$AN,"&lt;=" &amp;DATE(LEFT($AV$3, 4), MONTH("1 " &amp; AE$6 &amp; " " &amp; LEFT($AV$3, 4)) + 1, 0 ), 'Raw Data'!$AN:$AN,"&gt;" &amp;DATE(LEFT($AV$3, 4), MONTH("1 " &amp; AE$6 &amp; " " &amp; LEFT($AV$3, 4)), 0 ), 'Raw Data'!$J:$J, $A55, 'Raw Data'!$O:$O,""&amp;'Raw Data'!$B$1,'Raw Data'!$D:$D,"&lt;&gt;*ithdr*",'Raw Data'!$D:$D,"&lt;&gt;*ancel*",'Raw Data'!$P:$P,"--")
+
SUMIFS('Raw Data'!$U:$U, 'Raw Data'!$AN:$AN,"&lt;=" &amp;DATE(LEFT($AV$3, 4), MONTH("1 " &amp; AE$6 &amp; " " &amp; LEFT($AV$3, 4)) + 1, 0 ), 'Raw Data'!$AN:$AN,"&gt;" &amp;DATE(LEFT($AV$3, 4), MONTH("1 " &amp; AE$6 &amp; " " &amp; LEFT($AV$3, 4)), 0 ), 'Raw Data'!$J:$J, $A55, 'Raw Data'!$P:$P,""&amp;'Raw Data'!$B$1,'Raw Data'!$D:$D,"&lt;&gt;*ithdr*",'Raw Data'!$D:$D,"&lt;&gt;*ancel*")</f>
        <v>0</v>
      </c>
      <c r="AF63" s="40"/>
      <c r="AG63" s="40"/>
      <c r="AH63" s="52"/>
      <c r="AI63" s="117">
        <f>SUMIFS('Raw Data'!$U:$U, 'Raw Data'!$AN:$AN,"&lt;=" &amp;DATE(LEFT($AV$3, 4), MONTH("1 " &amp; AI$6 &amp; " " &amp; LEFT($AV$3, 4)) + 1, 0 ), 'Raw Data'!$AN:$AN,"&gt;" &amp;DATE(LEFT($AV$3, 4), MONTH("1 " &amp; AI$6 &amp; " " &amp; LEFT($AV$3, 4)), 0 ), 'Raw Data'!$J:$J, $A55, 'Raw Data'!$O:$O,""&amp;'Raw Data'!$B$1,'Raw Data'!$D:$D,"&lt;&gt;*ithdr*",'Raw Data'!$D:$D,"&lt;&gt;*ancel*",'Raw Data'!$P:$P,"--")
+
SUMIFS('Raw Data'!$U:$U, 'Raw Data'!$AN:$AN,"&lt;=" &amp;DATE(LEFT($AV$3, 4), MONTH("1 " &amp; AI$6 &amp; " " &amp; LEFT($AV$3, 4)) + 1, 0 ), 'Raw Data'!$AN:$AN,"&gt;" &amp;DATE(LEFT($AV$3, 4), MONTH("1 " &amp; AI$6 &amp; " " &amp; LEFT($AV$3, 4)), 0 ), 'Raw Data'!$J:$J, $A55, 'Raw Data'!$P:$P,""&amp;'Raw Data'!$B$1,'Raw Data'!$D:$D,"&lt;&gt;*ithdr*",'Raw Data'!$D:$D,"&lt;&gt;*ancel*")</f>
        <v>0</v>
      </c>
      <c r="AJ63" s="40"/>
      <c r="AK63" s="40"/>
      <c r="AL63" s="52"/>
      <c r="AM63" s="117">
        <f>SUMIFS('Raw Data'!$U:$U, 'Raw Data'!$AN:$AN,"&lt;=" &amp;DATE(LEFT($AV$3, 4), MONTH("1 " &amp; AM$6 &amp; " " &amp; LEFT($AV$3, 4)) + 1, 0 ), 'Raw Data'!$AN:$AN,"&gt;" &amp;DATE(LEFT($AV$3, 4), MONTH("1 " &amp; AM$6 &amp; " " &amp; LEFT($AV$3, 4)), 0 ), 'Raw Data'!$J:$J, $A55, 'Raw Data'!$O:$O,""&amp;'Raw Data'!$B$1,'Raw Data'!$D:$D,"&lt;&gt;*ithdr*",'Raw Data'!$D:$D,"&lt;&gt;*ancel*",'Raw Data'!$P:$P,"--")
+
SUMIFS('Raw Data'!$U:$U, 'Raw Data'!$AN:$AN,"&lt;=" &amp;DATE(LEFT($AV$3, 4), MONTH("1 " &amp; AM$6 &amp; " " &amp; LEFT($AV$3, 4)) + 1, 0 ), 'Raw Data'!$AN:$AN,"&gt;" &amp;DATE(LEFT($AV$3, 4), MONTH("1 " &amp; AM$6 &amp; " " &amp; LEFT($AV$3, 4)), 0 ), 'Raw Data'!$J:$J, $A55, 'Raw Data'!$P:$P,""&amp;'Raw Data'!$B$1,'Raw Data'!$D:$D,"&lt;&gt;*ithdr*",'Raw Data'!$D:$D,"&lt;&gt;*ancel*")</f>
        <v>0</v>
      </c>
      <c r="AN63" s="40"/>
      <c r="AO63" s="40"/>
      <c r="AP63" s="52"/>
      <c r="AQ63" s="117">
        <f>SUMIFS('Raw Data'!$U:$U, 'Raw Data'!$AN:$AN,"&lt;=" &amp;DATE(LEFT($AV$3, 4), MONTH("1 " &amp; AQ$6 &amp; " " &amp; LEFT($AV$3, 4)) + 1, 0 ), 'Raw Data'!$AN:$AN,"&gt;" &amp;DATE(LEFT($AV$3, 4), MONTH("1 " &amp; AQ$6 &amp; " " &amp; LEFT($AV$3, 4)), 0 ), 'Raw Data'!$J:$J, $A55, 'Raw Data'!$O:$O,""&amp;'Raw Data'!$B$1,'Raw Data'!$D:$D,"&lt;&gt;*ithdr*",'Raw Data'!$D:$D,"&lt;&gt;*ancel*",'Raw Data'!$P:$P,"--")
+
SUMIFS('Raw Data'!$U:$U, 'Raw Data'!$AN:$AN,"&lt;=" &amp;DATE(LEFT($AV$3, 4), MONTH("1 " &amp; AQ$6 &amp; " " &amp; LEFT($AV$3, 4)) + 1, 0 ), 'Raw Data'!$AN:$AN,"&gt;" &amp;DATE(LEFT($AV$3, 4), MONTH("1 " &amp; AQ$6 &amp; " " &amp; LEFT($AV$3, 4)), 0 ), 'Raw Data'!$J:$J, $A55, 'Raw Data'!$P:$P,""&amp;'Raw Data'!$B$1,'Raw Data'!$D:$D,"&lt;&gt;*ithdr*",'Raw Data'!$D:$D,"&lt;&gt;*ancel*")</f>
        <v>0</v>
      </c>
      <c r="AR63" s="40"/>
      <c r="AS63" s="40"/>
      <c r="AT63" s="52"/>
      <c r="AU63" s="117">
        <f>SUMIFS('Raw Data'!$U:$U, 'Raw Data'!$AN:$AN,"&lt;=" &amp;DATE(MID($AV$3, 15, 4), MONTH("1 " &amp; AU$6 &amp; " " &amp; MID($AV$3, 15, 4)) + 1, 0 ), 'Raw Data'!$AN:$AN,"&gt;" &amp;DATE(MID($AV$3, 15, 4), MONTH("1 " &amp; AU$6 &amp; " " &amp; MID($AV$3, 15, 4)), 0 ), 'Raw Data'!$J:$J, $A55, 'Raw Data'!$O:$O,""&amp;'Raw Data'!$B$1,'Raw Data'!$D:$D,"&lt;&gt;*ithdr*",'Raw Data'!$D:$D,"&lt;&gt;*ancel*",'Raw Data'!$P:$P,"--")
+
SUMIFS('Raw Data'!$U:$U, 'Raw Data'!$AN:$AN,"&lt;=" &amp;DATE(MID($AV$3, 15, 4), MONTH("1 " &amp; AU$6 &amp; " " &amp; MID($AV$3, 15, 4)) + 1, 0 ), 'Raw Data'!$AN:$AN,"&gt;" &amp;DATE(MID($AV$3, 15, 4), MONTH("1 " &amp; AU$6 &amp; " " &amp; MID($AV$3, 15, 4)), 0 ), 'Raw Data'!$J:$J, $A55, 'Raw Data'!$P:$P,""&amp;'Raw Data'!$B$1,'Raw Data'!$D:$D,"&lt;&gt;*ithdr*",'Raw Data'!$D:$D,"&lt;&gt;*ancel*")</f>
        <v>0</v>
      </c>
      <c r="AV63" s="40"/>
      <c r="AW63" s="40"/>
      <c r="AX63" s="52"/>
      <c r="AY63" s="117">
        <f>SUMIFS('Raw Data'!$U:$U, 'Raw Data'!$AN:$AN,"&lt;=" &amp;DATE(MID($AV$3, 15, 4), MONTH("1 " &amp; AY$6 &amp; " " &amp; MID($AV$3, 15, 4)) + 1, 0 ), 'Raw Data'!$AN:$AN,"&gt;" &amp;DATE(MID($AV$3, 15, 4), MONTH("1 " &amp; AY$6 &amp; " " &amp; MID($AV$3, 15, 4)), 0 ), 'Raw Data'!$J:$J, $A55, 'Raw Data'!$O:$O,""&amp;'Raw Data'!$B$1,'Raw Data'!$D:$D,"&lt;&gt;*ithdr*",'Raw Data'!$D:$D,"&lt;&gt;*ancel*",'Raw Data'!$P:$P,"--")
+
SUMIFS('Raw Data'!$U:$U, 'Raw Data'!$AN:$AN,"&lt;=" &amp;DATE(MID($AV$3, 15, 4), MONTH("1 " &amp; AY$6 &amp; " " &amp; MID($AV$3, 15, 4)) + 1, 0 ), 'Raw Data'!$AN:$AN,"&gt;" &amp;DATE(MID($AV$3, 15, 4), MONTH("1 " &amp; AY$6 &amp; " " &amp; MID($AV$3, 15, 4)), 0 ), 'Raw Data'!$J:$J, $A55, 'Raw Data'!$P:$P,""&amp;'Raw Data'!$B$1,'Raw Data'!$D:$D,"&lt;&gt;*ithdr*",'Raw Data'!$D:$D,"&lt;&gt;*ancel*")</f>
        <v>0</v>
      </c>
      <c r="AZ63" s="40"/>
      <c r="BA63" s="40"/>
      <c r="BB63" s="52"/>
      <c r="BC63" s="117">
        <f>SUMIFS('Raw Data'!$U:$U, 'Raw Data'!$AN:$AN,"&lt;=" &amp;DATE(MID($AV$3, 15, 4), MONTH("1 " &amp; BC$6 &amp; " " &amp; MID($AV$3, 15, 4)) + 1, 0 ), 'Raw Data'!$AN:$AN,"&gt;" &amp;DATE(MID($AV$3, 15, 4), MONTH("1 " &amp; BC$6 &amp; " " &amp; MID($AV$3, 15, 4)), 0 ), 'Raw Data'!$J:$J, $A55, 'Raw Data'!$O:$O,""&amp;'Raw Data'!$B$1,'Raw Data'!$D:$D,"&lt;&gt;*ithdr*",'Raw Data'!$D:$D,"&lt;&gt;*ancel*",'Raw Data'!$P:$P,"--")
+
SUMIFS('Raw Data'!$U:$U, 'Raw Data'!$AN:$AN,"&lt;=" &amp;DATE(MID($AV$3, 15, 4), MONTH("1 " &amp; BC$6 &amp; " " &amp; MID($AV$3, 15, 4)) + 1, 0 ), 'Raw Data'!$AN:$AN,"&gt;" &amp;DATE(MID($AV$3, 15, 4), MONTH("1 " &amp; BC$6 &amp; " " &amp; MID($AV$3, 15, 4)), 0 ), 'Raw Data'!$J:$J, $A55, 'Raw Data'!$P:$P,""&amp;'Raw Data'!$B$1,'Raw Data'!$D:$D,"&lt;&gt;*ithdr*",'Raw Data'!$D:$D,"&lt;&gt;*ancel*")</f>
        <v>0</v>
      </c>
      <c r="BD63" s="40"/>
      <c r="BE63" s="40"/>
      <c r="BF63" s="52"/>
    </row>
    <row r="64" ht="12.75" customHeight="1">
      <c r="A64" s="47" t="s">
        <v>141</v>
      </c>
      <c r="B64" s="40"/>
      <c r="C64" s="40"/>
      <c r="D64" s="40"/>
      <c r="E64" s="40"/>
      <c r="F64" s="40"/>
      <c r="G64" s="40"/>
      <c r="H64" s="40"/>
      <c r="I64" s="40"/>
      <c r="J64" s="52"/>
      <c r="K64" s="117">
        <f>SUMIFS('Raw Data'!$Y:$Y, 'Raw Data'!$AN:$AN,"&lt;=" &amp;DATE(LEFT($AV$3, 4), MONTH("1 " &amp; K$6 &amp; " " &amp; LEFT($AV$3, 4)) + 1, 0 ), 'Raw Data'!$AN:$AN,"&gt;" &amp;DATE(LEFT($AV$3, 4), MONTH("1 " &amp; K$6 &amp; " " &amp; LEFT($AV$3, 4)), 0 ), 'Raw Data'!$J:$J, $A55, 'Raw Data'!$O:$O,""&amp;'Raw Data'!$B$1,'Raw Data'!$D:$D,"&lt;&gt;*ithdr*",'Raw Data'!$D:$D,"&lt;&gt;*ancel*",'Raw Data'!$P:$P,"--")
+
SUMIFS('Raw Data'!$Y:$Y, 'Raw Data'!$AN:$AN,"&lt;=" &amp;DATE(LEFT($AV$3, 4), MONTH("1 " &amp; K$6 &amp; " " &amp; LEFT($AV$3, 4)) + 1, 0 ), 'Raw Data'!$AN:$AN,"&gt;" &amp;DATE(LEFT($AV$3, 4), MONTH("1 " &amp; K$6 &amp; " " &amp; LEFT($AV$3, 4)), 0 ), 'Raw Data'!$J:$J, $A55, 'Raw Data'!$P:$P,""&amp;'Raw Data'!$B$1,'Raw Data'!$D:$D,"&lt;&gt;*ithdr*",'Raw Data'!$D:$D,"&lt;&gt;*ancel*")</f>
        <v>0</v>
      </c>
      <c r="L64" s="40"/>
      <c r="M64" s="40"/>
      <c r="N64" s="52"/>
      <c r="O64" s="117">
        <f>SUMIFS('Raw Data'!$Y:$Y, 'Raw Data'!$AN:$AN,"&lt;=" &amp;DATE(LEFT($AV$3, 4), MONTH("1 " &amp; O$6 &amp; " " &amp; LEFT($AV$3, 4)) + 1, 0 ), 'Raw Data'!$AN:$AN,"&gt;" &amp;DATE(LEFT($AV$3, 4), MONTH("1 " &amp; O$6 &amp; " " &amp; LEFT($AV$3, 4)), 0 ), 'Raw Data'!$J:$J, $A55, 'Raw Data'!$O:$O,""&amp;'Raw Data'!$B$1,'Raw Data'!$D:$D,"&lt;&gt;*ithdr*",'Raw Data'!$D:$D,"&lt;&gt;*ancel*",'Raw Data'!$P:$P,"--")
+
SUMIFS('Raw Data'!$Y:$Y, 'Raw Data'!$AN:$AN,"&lt;=" &amp;DATE(LEFT($AV$3, 4), MONTH("1 " &amp; O$6 &amp; " " &amp; LEFT($AV$3, 4)) + 1, 0 ), 'Raw Data'!$AN:$AN,"&gt;" &amp;DATE(LEFT($AV$3, 4), MONTH("1 " &amp; O$6 &amp; " " &amp; LEFT($AV$3, 4)), 0 ), 'Raw Data'!$J:$J, $A55, 'Raw Data'!$P:$P,""&amp;'Raw Data'!$B$1,'Raw Data'!$D:$D,"&lt;&gt;*ithdr*",'Raw Data'!$D:$D,"&lt;&gt;*ancel*")</f>
        <v>0</v>
      </c>
      <c r="P64" s="40"/>
      <c r="Q64" s="40"/>
      <c r="R64" s="52"/>
      <c r="S64" s="117">
        <f>SUMIFS('Raw Data'!$Y:$Y, 'Raw Data'!$AN:$AN,"&lt;=" &amp;DATE(LEFT($AV$3, 4), MONTH("1 " &amp; S$6 &amp; " " &amp; LEFT($AV$3, 4)) + 1, 0 ), 'Raw Data'!$AN:$AN,"&gt;" &amp;DATE(LEFT($AV$3, 4), MONTH("1 " &amp; S$6 &amp; " " &amp; LEFT($AV$3, 4)), 0 ), 'Raw Data'!$J:$J, $A55, 'Raw Data'!$O:$O,""&amp;'Raw Data'!$B$1,'Raw Data'!$D:$D,"&lt;&gt;*ithdr*",'Raw Data'!$D:$D,"&lt;&gt;*ancel*",'Raw Data'!$P:$P,"--")
+
SUMIFS('Raw Data'!$Y:$Y, 'Raw Data'!$AN:$AN,"&lt;=" &amp;DATE(LEFT($AV$3, 4), MONTH("1 " &amp; S$6 &amp; " " &amp; LEFT($AV$3, 4)) + 1, 0 ), 'Raw Data'!$AN:$AN,"&gt;" &amp;DATE(LEFT($AV$3, 4), MONTH("1 " &amp; S$6 &amp; " " &amp; LEFT($AV$3, 4)), 0 ), 'Raw Data'!$J:$J, $A55, 'Raw Data'!$P:$P,""&amp;'Raw Data'!$B$1,'Raw Data'!$D:$D,"&lt;&gt;*ithdr*",'Raw Data'!$D:$D,"&lt;&gt;*ancel*")</f>
        <v>0</v>
      </c>
      <c r="T64" s="40"/>
      <c r="U64" s="40"/>
      <c r="V64" s="52"/>
      <c r="W64" s="117">
        <f>SUMIFS('Raw Data'!$Y:$Y, 'Raw Data'!$AN:$AN,"&lt;=" &amp;DATE(LEFT($AV$3, 4), MONTH("1 " &amp; W$6 &amp; " " &amp; LEFT($AV$3, 4)) + 1, 0 ), 'Raw Data'!$AN:$AN,"&gt;" &amp;DATE(LEFT($AV$3, 4), MONTH("1 " &amp; W$6 &amp; " " &amp; LEFT($AV$3, 4)), 0 ), 'Raw Data'!$J:$J, $A55, 'Raw Data'!$O:$O,""&amp;'Raw Data'!$B$1,'Raw Data'!$D:$D,"&lt;&gt;*ithdr*",'Raw Data'!$D:$D,"&lt;&gt;*ancel*",'Raw Data'!$P:$P,"--")
+
SUMIFS('Raw Data'!$Y:$Y, 'Raw Data'!$AN:$AN,"&lt;=" &amp;DATE(LEFT($AV$3, 4), MONTH("1 " &amp; W$6 &amp; " " &amp; LEFT($AV$3, 4)) + 1, 0 ), 'Raw Data'!$AN:$AN,"&gt;" &amp;DATE(LEFT($AV$3, 4), MONTH("1 " &amp; W$6 &amp; " " &amp; LEFT($AV$3, 4)), 0 ), 'Raw Data'!$J:$J, $A55, 'Raw Data'!$P:$P,""&amp;'Raw Data'!$B$1,'Raw Data'!$D:$D,"&lt;&gt;*ithdr*",'Raw Data'!$D:$D,"&lt;&gt;*ancel*")</f>
        <v>0</v>
      </c>
      <c r="X64" s="40"/>
      <c r="Y64" s="40"/>
      <c r="Z64" s="52"/>
      <c r="AA64" s="117">
        <f>SUMIFS('Raw Data'!$Y:$Y, 'Raw Data'!$AN:$AN,"&lt;=" &amp;DATE(LEFT($AV$3, 4), MONTH("1 " &amp; AA$6 &amp; " " &amp; LEFT($AV$3, 4)) + 1, 0 ), 'Raw Data'!$AN:$AN,"&gt;" &amp;DATE(LEFT($AV$3, 4), MONTH("1 " &amp; AA$6 &amp; " " &amp; LEFT($AV$3, 4)), 0 ), 'Raw Data'!$J:$J, $A55, 'Raw Data'!$O:$O,""&amp;'Raw Data'!$B$1,'Raw Data'!$D:$D,"&lt;&gt;*ithdr*",'Raw Data'!$D:$D,"&lt;&gt;*ancel*",'Raw Data'!$P:$P,"--")
+
SUMIFS('Raw Data'!$Y:$Y, 'Raw Data'!$AN:$AN,"&lt;=" &amp;DATE(LEFT($AV$3, 4), MONTH("1 " &amp; AA$6 &amp; " " &amp; LEFT($AV$3, 4)) + 1, 0 ), 'Raw Data'!$AN:$AN,"&gt;" &amp;DATE(LEFT($AV$3, 4), MONTH("1 " &amp; AA$6 &amp; " " &amp; LEFT($AV$3, 4)), 0 ), 'Raw Data'!$J:$J, $A55, 'Raw Data'!$P:$P,""&amp;'Raw Data'!$B$1,'Raw Data'!$D:$D,"&lt;&gt;*ithdr*",'Raw Data'!$D:$D,"&lt;&gt;*ancel*")</f>
        <v>0</v>
      </c>
      <c r="AB64" s="40"/>
      <c r="AC64" s="40"/>
      <c r="AD64" s="52"/>
      <c r="AE64" s="117">
        <f>SUMIFS('Raw Data'!$Y:$Y, 'Raw Data'!$AN:$AN,"&lt;=" &amp;DATE(LEFT($AV$3, 4), MONTH("1 " &amp; AE$6 &amp; " " &amp; LEFT($AV$3, 4)) + 1, 0 ), 'Raw Data'!$AN:$AN,"&gt;" &amp;DATE(LEFT($AV$3, 4), MONTH("1 " &amp; AE$6 &amp; " " &amp; LEFT($AV$3, 4)), 0 ), 'Raw Data'!$J:$J, $A55, 'Raw Data'!$O:$O,""&amp;'Raw Data'!$B$1,'Raw Data'!$D:$D,"&lt;&gt;*ithdr*",'Raw Data'!$D:$D,"&lt;&gt;*ancel*",'Raw Data'!$P:$P,"--")
+
SUMIFS('Raw Data'!$Y:$Y, 'Raw Data'!$AN:$AN,"&lt;=" &amp;DATE(LEFT($AV$3, 4), MONTH("1 " &amp; AE$6 &amp; " " &amp; LEFT($AV$3, 4)) + 1, 0 ), 'Raw Data'!$AN:$AN,"&gt;" &amp;DATE(LEFT($AV$3, 4), MONTH("1 " &amp; AE$6 &amp; " " &amp; LEFT($AV$3, 4)), 0 ), 'Raw Data'!$J:$J, $A55, 'Raw Data'!$P:$P,""&amp;'Raw Data'!$B$1,'Raw Data'!$D:$D,"&lt;&gt;*ithdr*",'Raw Data'!$D:$D,"&lt;&gt;*ancel*")</f>
        <v>0</v>
      </c>
      <c r="AF64" s="40"/>
      <c r="AG64" s="40"/>
      <c r="AH64" s="52"/>
      <c r="AI64" s="117">
        <f>SUMIFS('Raw Data'!$Y:$Y, 'Raw Data'!$AN:$AN,"&lt;=" &amp;DATE(LEFT($AV$3, 4), MONTH("1 " &amp; AI$6 &amp; " " &amp; LEFT($AV$3, 4)) + 1, 0 ), 'Raw Data'!$AN:$AN,"&gt;" &amp;DATE(LEFT($AV$3, 4), MONTH("1 " &amp; AI$6 &amp; " " &amp; LEFT($AV$3, 4)), 0 ), 'Raw Data'!$J:$J, $A55, 'Raw Data'!$O:$O,""&amp;'Raw Data'!$B$1,'Raw Data'!$D:$D,"&lt;&gt;*ithdr*",'Raw Data'!$D:$D,"&lt;&gt;*ancel*",'Raw Data'!$P:$P,"--")
+
SUMIFS('Raw Data'!$Y:$Y, 'Raw Data'!$AN:$AN,"&lt;=" &amp;DATE(LEFT($AV$3, 4), MONTH("1 " &amp; AI$6 &amp; " " &amp; LEFT($AV$3, 4)) + 1, 0 ), 'Raw Data'!$AN:$AN,"&gt;" &amp;DATE(LEFT($AV$3, 4), MONTH("1 " &amp; AI$6 &amp; " " &amp; LEFT($AV$3, 4)), 0 ), 'Raw Data'!$J:$J, $A55, 'Raw Data'!$P:$P,""&amp;'Raw Data'!$B$1,'Raw Data'!$D:$D,"&lt;&gt;*ithdr*",'Raw Data'!$D:$D,"&lt;&gt;*ancel*")</f>
        <v>0</v>
      </c>
      <c r="AJ64" s="40"/>
      <c r="AK64" s="40"/>
      <c r="AL64" s="52"/>
      <c r="AM64" s="117">
        <f>SUMIFS('Raw Data'!$Y:$Y, 'Raw Data'!$AN:$AN,"&lt;=" &amp;DATE(LEFT($AV$3, 4), MONTH("1 " &amp; AM$6 &amp; " " &amp; LEFT($AV$3, 4)) + 1, 0 ), 'Raw Data'!$AN:$AN,"&gt;" &amp;DATE(LEFT($AV$3, 4), MONTH("1 " &amp; AM$6 &amp; " " &amp; LEFT($AV$3, 4)), 0 ), 'Raw Data'!$J:$J, $A55, 'Raw Data'!$O:$O,""&amp;'Raw Data'!$B$1,'Raw Data'!$D:$D,"&lt;&gt;*ithdr*",'Raw Data'!$D:$D,"&lt;&gt;*ancel*",'Raw Data'!$P:$P,"--")
+
SUMIFS('Raw Data'!$Y:$Y, 'Raw Data'!$AN:$AN,"&lt;=" &amp;DATE(LEFT($AV$3, 4), MONTH("1 " &amp; AM$6 &amp; " " &amp; LEFT($AV$3, 4)) + 1, 0 ), 'Raw Data'!$AN:$AN,"&gt;" &amp;DATE(LEFT($AV$3, 4), MONTH("1 " &amp; AM$6 &amp; " " &amp; LEFT($AV$3, 4)), 0 ), 'Raw Data'!$J:$J, $A55, 'Raw Data'!$P:$P,""&amp;'Raw Data'!$B$1,'Raw Data'!$D:$D,"&lt;&gt;*ithdr*",'Raw Data'!$D:$D,"&lt;&gt;*ancel*")</f>
        <v>0</v>
      </c>
      <c r="AN64" s="40"/>
      <c r="AO64" s="40"/>
      <c r="AP64" s="52"/>
      <c r="AQ64" s="117">
        <f>SUMIFS('Raw Data'!$Y:$Y, 'Raw Data'!$AN:$AN,"&lt;=" &amp;DATE(LEFT($AV$3, 4), MONTH("1 " &amp; AQ$6 &amp; " " &amp; LEFT($AV$3, 4)) + 1, 0 ), 'Raw Data'!$AN:$AN,"&gt;" &amp;DATE(LEFT($AV$3, 4), MONTH("1 " &amp; AQ$6 &amp; " " &amp; LEFT($AV$3, 4)), 0 ), 'Raw Data'!$J:$J, $A55, 'Raw Data'!$O:$O,""&amp;'Raw Data'!$B$1,'Raw Data'!$D:$D,"&lt;&gt;*ithdr*",'Raw Data'!$D:$D,"&lt;&gt;*ancel*",'Raw Data'!$P:$P,"--")
+
SUMIFS('Raw Data'!$Y:$Y, 'Raw Data'!$AN:$AN,"&lt;=" &amp;DATE(LEFT($AV$3, 4), MONTH("1 " &amp; AQ$6 &amp; " " &amp; LEFT($AV$3, 4)) + 1, 0 ), 'Raw Data'!$AN:$AN,"&gt;" &amp;DATE(LEFT($AV$3, 4), MONTH("1 " &amp; AQ$6 &amp; " " &amp; LEFT($AV$3, 4)), 0 ), 'Raw Data'!$J:$J, $A55, 'Raw Data'!$P:$P,""&amp;'Raw Data'!$B$1,'Raw Data'!$D:$D,"&lt;&gt;*ithdr*",'Raw Data'!$D:$D,"&lt;&gt;*ancel*")</f>
        <v>0</v>
      </c>
      <c r="AR64" s="40"/>
      <c r="AS64" s="40"/>
      <c r="AT64" s="52"/>
      <c r="AU64" s="117">
        <f>SUMIFS('Raw Data'!$Y:$Y, 'Raw Data'!$AN:$AN,"&lt;=" &amp;DATE(MID($AV$3, 15, 4), MONTH("1 " &amp; AU$6 &amp; " " &amp; MID($AV$3, 15, 4)) + 1, 0 ), 'Raw Data'!$AN:$AN,"&gt;" &amp;DATE(MID($AV$3, 15, 4), MONTH("1 " &amp; AU$6 &amp; " " &amp; MID($AV$3, 15, 4)), 0 ), 'Raw Data'!$J:$J, $A55, 'Raw Data'!$O:$O,""&amp;'Raw Data'!$B$1,'Raw Data'!$D:$D,"&lt;&gt;*ithdr*",'Raw Data'!$D:$D,"&lt;&gt;*ancel*",'Raw Data'!$P:$P,"--")
+
SUMIFS('Raw Data'!$Y:$Y, 'Raw Data'!$AN:$AN,"&lt;=" &amp;DATE(MID($AV$3, 15, 4), MONTH("1 " &amp; AU$6 &amp; " " &amp; MID($AV$3, 15, 4)) + 1, 0 ), 'Raw Data'!$AN:$AN,"&gt;" &amp;DATE(MID($AV$3, 15, 4), MONTH("1 " &amp; AU$6 &amp; " " &amp; MID($AV$3, 15, 4)), 0 ), 'Raw Data'!$J:$J, $A55, 'Raw Data'!$P:$P,""&amp;'Raw Data'!$B$1,'Raw Data'!$D:$D,"&lt;&gt;*ithdr*",'Raw Data'!$D:$D,"&lt;&gt;*ancel*")</f>
        <v>0</v>
      </c>
      <c r="AV64" s="40"/>
      <c r="AW64" s="40"/>
      <c r="AX64" s="52"/>
      <c r="AY64" s="117">
        <f>SUMIFS('Raw Data'!$Y:$Y, 'Raw Data'!$AN:$AN,"&lt;=" &amp;DATE(MID($AV$3, 15, 4), MONTH("1 " &amp; AY$6 &amp; " " &amp; MID($AV$3, 15, 4)) + 1, 0 ), 'Raw Data'!$AN:$AN,"&gt;" &amp;DATE(MID($AV$3, 15, 4), MONTH("1 " &amp; AY$6 &amp; " " &amp; MID($AV$3, 15, 4)), 0 ), 'Raw Data'!$J:$J, $A55, 'Raw Data'!$O:$O,""&amp;'Raw Data'!$B$1,'Raw Data'!$D:$D,"&lt;&gt;*ithdr*",'Raw Data'!$D:$D,"&lt;&gt;*ancel*",'Raw Data'!$P:$P,"--")
+
SUMIFS('Raw Data'!$Y:$Y, 'Raw Data'!$AN:$AN,"&lt;=" &amp;DATE(MID($AV$3, 15, 4), MONTH("1 " &amp; AY$6 &amp; " " &amp; MID($AV$3, 15, 4)) + 1, 0 ), 'Raw Data'!$AN:$AN,"&gt;" &amp;DATE(MID($AV$3, 15, 4), MONTH("1 " &amp; AY$6 &amp; " " &amp; MID($AV$3, 15, 4)), 0 ), 'Raw Data'!$J:$J, $A55, 'Raw Data'!$P:$P,""&amp;'Raw Data'!$B$1,'Raw Data'!$D:$D,"&lt;&gt;*ithdr*",'Raw Data'!$D:$D,"&lt;&gt;*ancel*")</f>
        <v>0</v>
      </c>
      <c r="AZ64" s="40"/>
      <c r="BA64" s="40"/>
      <c r="BB64" s="52"/>
      <c r="BC64" s="117">
        <f>SUMIFS('Raw Data'!$Y:$Y, 'Raw Data'!$AN:$AN,"&lt;=" &amp;DATE(MID($AV$3, 15, 4), MONTH("1 " &amp; BC$6 &amp; " " &amp; MID($AV$3, 15, 4)) + 1, 0 ), 'Raw Data'!$AN:$AN,"&gt;" &amp;DATE(MID($AV$3, 15, 4), MONTH("1 " &amp; BC$6 &amp; " " &amp; MID($AV$3, 15, 4)), 0 ), 'Raw Data'!$J:$J, $A55, 'Raw Data'!$O:$O,""&amp;'Raw Data'!$B$1,'Raw Data'!$D:$D,"&lt;&gt;*ithdr*",'Raw Data'!$D:$D,"&lt;&gt;*ancel*",'Raw Data'!$P:$P,"--")
+
SUMIFS('Raw Data'!$Y:$Y, 'Raw Data'!$AN:$AN,"&lt;=" &amp;DATE(MID($AV$3, 15, 4), MONTH("1 " &amp; BC$6 &amp; " " &amp; MID($AV$3, 15, 4)) + 1, 0 ), 'Raw Data'!$AN:$AN,"&gt;" &amp;DATE(MID($AV$3, 15, 4), MONTH("1 " &amp; BC$6 &amp; " " &amp; MID($AV$3, 15, 4)), 0 ), 'Raw Data'!$J:$J, $A55, 'Raw Data'!$P:$P,""&amp;'Raw Data'!$B$1,'Raw Data'!$D:$D,"&lt;&gt;*ithdr*",'Raw Data'!$D:$D,"&lt;&gt;*ancel*")</f>
        <v>0</v>
      </c>
      <c r="BD64" s="40"/>
      <c r="BE64" s="40"/>
      <c r="BF64" s="52"/>
    </row>
    <row r="65" ht="12.75" customHeight="1">
      <c r="A65" s="47" t="s">
        <v>143</v>
      </c>
      <c r="B65" s="40"/>
      <c r="C65" s="40"/>
      <c r="D65" s="40"/>
      <c r="E65" s="40"/>
      <c r="F65" s="40"/>
      <c r="G65" s="40"/>
      <c r="H65" s="40"/>
      <c r="I65" s="40"/>
      <c r="J65" s="52"/>
      <c r="K65" s="117">
        <f>SUMIFS('Raw Data'!$AA:$AA, 'Raw Data'!$AN:$AN,"&lt;=" &amp;DATE(LEFT($AV$3, 4), MONTH("1 " &amp; K$6 &amp; " " &amp; LEFT($AV$3, 4)) + 1, 0 ), 'Raw Data'!$AN:$AN,"&gt;" &amp;DATE(LEFT($AV$3, 4), MONTH("1 " &amp; K$6 &amp; " " &amp; LEFT($AV$3, 4)), 0 ), 'Raw Data'!$J:$J, $A55, 'Raw Data'!$O:$O,""&amp;'Raw Data'!$B$1,'Raw Data'!$D:$D,"&lt;&gt;*ithdr*",'Raw Data'!$D:$D,"&lt;&gt;*ancel*",'Raw Data'!$P:$P,"--")
+
SUMIFS('Raw Data'!$AA:$AA, 'Raw Data'!$AN:$AN,"&lt;=" &amp;DATE(LEFT($AV$3, 4), MONTH("1 " &amp; K$6 &amp; " " &amp; LEFT($AV$3, 4)) + 1, 0 ), 'Raw Data'!$AN:$AN,"&gt;" &amp;DATE(LEFT($AV$3, 4), MONTH("1 " &amp; K$6 &amp; " " &amp; LEFT($AV$3, 4)), 0 ), 'Raw Data'!$J:$J, $A55, 'Raw Data'!$P:$P,""&amp;'Raw Data'!$B$1,'Raw Data'!$D:$D,"&lt;&gt;*ithdr*",'Raw Data'!$D:$D,"&lt;&gt;*ancel*")
+
SUMIFS('Raw Data'!$X:$X, 'Raw Data'!$AN:$AN,"&lt;=" &amp;DATE(LEFT($AV$3, 4), MONTH("1 " &amp; K$6 &amp; " " &amp; LEFT($AV$3, 4)) + 1, 0 ), 'Raw Data'!$AN:$AN,"&gt;" &amp;DATE(LEFT($AV$3, 4), MONTH("1 " &amp; K$6 &amp; " " &amp; LEFT($AV$3, 4)), 0 ), 'Raw Data'!$J:$J, $A55, 'Raw Data'!$O:$O,""&amp;'Raw Data'!$B$1,'Raw Data'!$D:$D,"&lt;&gt;*ithdr*",'Raw Data'!$D:$D,"&lt;&gt;*ancel*",'Raw Data'!$P:$P,"--")
+
SUMIFS('Raw Data'!$X:$X, 'Raw Data'!$AN:$AN,"&lt;=" &amp;DATE(LEFT($AV$3, 4), MONTH("1 " &amp; K$6 &amp; " " &amp; LEFT($AV$3, 4)) + 1, 0 ), 'Raw Data'!$AN:$AN,"&gt;" &amp;DATE(LEFT($AV$3, 4), MONTH("1 " &amp; K$6 &amp; " " &amp; LEFT($AV$3, 4)), 0 ), 'Raw Data'!$J:$J, $A55, 'Raw Data'!$P:$P,""&amp;'Raw Data'!$B$1,'Raw Data'!$D:$D,"&lt;&gt;*ithdr*",'Raw Data'!$D:$D,"&lt;&gt;*ancel*")
+
SUMIFS('Raw Data'!$V:$V, 'Raw Data'!$AN:$AN,"&lt;=" &amp;DATE(LEFT($AV$3, 4), MONTH("1 " &amp; K$6 &amp; " " &amp; LEFT($AV$3, 4)) + 1, 0 ), 'Raw Data'!$AN:$AN,"&gt;" &amp;DATE(LEFT($AV$3, 4), MONTH("1 " &amp; K$6 &amp; " " &amp; LEFT($AV$3, 4)), 0 ), 'Raw Data'!$J:$J, $A55, 'Raw Data'!$O:$O,""&amp;'Raw Data'!$B$1,'Raw Data'!$D:$D,"&lt;&gt;*ithdr*",'Raw Data'!$D:$D,"&lt;&gt;*ancel*",'Raw Data'!$P:$P,"--")
+
SUMIFS('Raw Data'!$V:$V, 'Raw Data'!$AN:$AN,"&lt;=" &amp;DATE(LEFT($AV$3, 4), MONTH("1 " &amp; K$6 &amp; " " &amp; LEFT($AV$3, 4)) + 1, 0 ), 'Raw Data'!$AN:$AN,"&gt;" &amp;DATE(LEFT($AV$3, 4), MONTH("1 " &amp; K$6 &amp; " " &amp; LEFT($AV$3, 4)), 0 ), 'Raw Data'!$J:$J, $A55, 'Raw Data'!$P:$P,""&amp;'Raw Data'!$B$1,'Raw Data'!$D:$D,"&lt;&gt;*ithdr*",'Raw Data'!$D:$D,"&lt;&gt;*ancel*")</f>
        <v>0</v>
      </c>
      <c r="L65" s="40"/>
      <c r="M65" s="40"/>
      <c r="N65" s="52"/>
      <c r="O65" s="117">
        <f>SUMIFS('Raw Data'!$AA:$AA, 'Raw Data'!$AN:$AN,"&lt;=" &amp;DATE(LEFT($AV$3, 4), MONTH("1 " &amp; O$6 &amp; " " &amp; LEFT($AV$3, 4)) + 1, 0 ), 'Raw Data'!$AN:$AN,"&gt;" &amp;DATE(LEFT($AV$3, 4), MONTH("1 " &amp; O$6 &amp; " " &amp; LEFT($AV$3, 4)), 0 ), 'Raw Data'!$J:$J, $A55, 'Raw Data'!$O:$O,""&amp;'Raw Data'!$B$1,'Raw Data'!$D:$D,"&lt;&gt;*ithdr*",'Raw Data'!$D:$D,"&lt;&gt;*ancel*",'Raw Data'!$P:$P,"--")
+
SUMIFS('Raw Data'!$AA:$AA, 'Raw Data'!$AN:$AN,"&lt;=" &amp;DATE(LEFT($AV$3, 4), MONTH("1 " &amp; O$6 &amp; " " &amp; LEFT($AV$3, 4)) + 1, 0 ), 'Raw Data'!$AN:$AN,"&gt;" &amp;DATE(LEFT($AV$3, 4), MONTH("1 " &amp; O$6 &amp; " " &amp; LEFT($AV$3, 4)), 0 ), 'Raw Data'!$J:$J, $A55, 'Raw Data'!$P:$P,""&amp;'Raw Data'!$B$1,'Raw Data'!$D:$D,"&lt;&gt;*ithdr*",'Raw Data'!$D:$D,"&lt;&gt;*ancel*")
+
SUMIFS('Raw Data'!$X:$X, 'Raw Data'!$AN:$AN,"&lt;=" &amp;DATE(LEFT($AV$3, 4), MONTH("1 " &amp; O$6 &amp; " " &amp; LEFT($AV$3, 4)) + 1, 0 ), 'Raw Data'!$AN:$AN,"&gt;" &amp;DATE(LEFT($AV$3, 4), MONTH("1 " &amp; O$6 &amp; " " &amp; LEFT($AV$3, 4)), 0 ), 'Raw Data'!$J:$J, $A55, 'Raw Data'!$O:$O,""&amp;'Raw Data'!$B$1,'Raw Data'!$D:$D,"&lt;&gt;*ithdr*",'Raw Data'!$D:$D,"&lt;&gt;*ancel*",'Raw Data'!$P:$P,"--")
+
SUMIFS('Raw Data'!$X:$X, 'Raw Data'!$AN:$AN,"&lt;=" &amp;DATE(LEFT($AV$3, 4), MONTH("1 " &amp; O$6 &amp; " " &amp; LEFT($AV$3, 4)) + 1, 0 ), 'Raw Data'!$AN:$AN,"&gt;" &amp;DATE(LEFT($AV$3, 4), MONTH("1 " &amp; O$6 &amp; " " &amp; LEFT($AV$3, 4)), 0 ), 'Raw Data'!$J:$J, $A55, 'Raw Data'!$P:$P,""&amp;'Raw Data'!$B$1,'Raw Data'!$D:$D,"&lt;&gt;*ithdr*",'Raw Data'!$D:$D,"&lt;&gt;*ancel*")
+
SUMIFS('Raw Data'!$V:$V, 'Raw Data'!$AN:$AN,"&lt;=" &amp;DATE(LEFT($AV$3, 4), MONTH("1 " &amp; O$6 &amp; " " &amp; LEFT($AV$3, 4)) + 1, 0 ), 'Raw Data'!$AN:$AN,"&gt;" &amp;DATE(LEFT($AV$3, 4), MONTH("1 " &amp; O$6 &amp; " " &amp; LEFT($AV$3, 4)), 0 ), 'Raw Data'!$J:$J, $A55, 'Raw Data'!$O:$O,""&amp;'Raw Data'!$B$1,'Raw Data'!$D:$D,"&lt;&gt;*ithdr*",'Raw Data'!$D:$D,"&lt;&gt;*ancel*",'Raw Data'!$P:$P,"--")
+
SUMIFS('Raw Data'!$V:$V, 'Raw Data'!$AN:$AN,"&lt;=" &amp;DATE(LEFT($AV$3, 4), MONTH("1 " &amp; O$6 &amp; " " &amp; LEFT($AV$3, 4)) + 1, 0 ), 'Raw Data'!$AN:$AN,"&gt;" &amp;DATE(LEFT($AV$3, 4), MONTH("1 " &amp; O$6 &amp; " " &amp; LEFT($AV$3, 4)), 0 ), 'Raw Data'!$J:$J, $A55, 'Raw Data'!$P:$P,""&amp;'Raw Data'!$B$1,'Raw Data'!$D:$D,"&lt;&gt;*ithdr*",'Raw Data'!$D:$D,"&lt;&gt;*ancel*")</f>
        <v>0</v>
      </c>
      <c r="P65" s="40"/>
      <c r="Q65" s="40"/>
      <c r="R65" s="52"/>
      <c r="S65" s="117">
        <f>SUMIFS('Raw Data'!$AA:$AA, 'Raw Data'!$AN:$AN,"&lt;=" &amp;DATE(LEFT($AV$3, 4), MONTH("1 " &amp; S$6 &amp; " " &amp; LEFT($AV$3, 4)) + 1, 0 ), 'Raw Data'!$AN:$AN,"&gt;" &amp;DATE(LEFT($AV$3, 4), MONTH("1 " &amp; S$6 &amp; " " &amp; LEFT($AV$3, 4)), 0 ), 'Raw Data'!$J:$J, $A55, 'Raw Data'!$O:$O,""&amp;'Raw Data'!$B$1,'Raw Data'!$D:$D,"&lt;&gt;*ithdr*",'Raw Data'!$D:$D,"&lt;&gt;*ancel*",'Raw Data'!$P:$P,"--")
+
SUMIFS('Raw Data'!$AA:$AA, 'Raw Data'!$AN:$AN,"&lt;=" &amp;DATE(LEFT($AV$3, 4), MONTH("1 " &amp; S$6 &amp; " " &amp; LEFT($AV$3, 4)) + 1, 0 ), 'Raw Data'!$AN:$AN,"&gt;" &amp;DATE(LEFT($AV$3, 4), MONTH("1 " &amp; S$6 &amp; " " &amp; LEFT($AV$3, 4)), 0 ), 'Raw Data'!$J:$J, $A55, 'Raw Data'!$P:$P,""&amp;'Raw Data'!$B$1,'Raw Data'!$D:$D,"&lt;&gt;*ithdr*",'Raw Data'!$D:$D,"&lt;&gt;*ancel*")
+
SUMIFS('Raw Data'!$X:$X, 'Raw Data'!$AN:$AN,"&lt;=" &amp;DATE(LEFT($AV$3, 4), MONTH("1 " &amp; S$6 &amp; " " &amp; LEFT($AV$3, 4)) + 1, 0 ), 'Raw Data'!$AN:$AN,"&gt;" &amp;DATE(LEFT($AV$3, 4), MONTH("1 " &amp; S$6 &amp; " " &amp; LEFT($AV$3, 4)), 0 ), 'Raw Data'!$J:$J, $A55, 'Raw Data'!$O:$O,""&amp;'Raw Data'!$B$1,'Raw Data'!$D:$D,"&lt;&gt;*ithdr*",'Raw Data'!$D:$D,"&lt;&gt;*ancel*",'Raw Data'!$P:$P,"--")
+
SUMIFS('Raw Data'!$X:$X, 'Raw Data'!$AN:$AN,"&lt;=" &amp;DATE(LEFT($AV$3, 4), MONTH("1 " &amp; S$6 &amp; " " &amp; LEFT($AV$3, 4)) + 1, 0 ), 'Raw Data'!$AN:$AN,"&gt;" &amp;DATE(LEFT($AV$3, 4), MONTH("1 " &amp; S$6 &amp; " " &amp; LEFT($AV$3, 4)), 0 ), 'Raw Data'!$J:$J, $A55, 'Raw Data'!$P:$P,""&amp;'Raw Data'!$B$1,'Raw Data'!$D:$D,"&lt;&gt;*ithdr*",'Raw Data'!$D:$D,"&lt;&gt;*ancel*")
+
SUMIFS('Raw Data'!$V:$V, 'Raw Data'!$AN:$AN,"&lt;=" &amp;DATE(LEFT($AV$3, 4), MONTH("1 " &amp; S$6 &amp; " " &amp; LEFT($AV$3, 4)) + 1, 0 ), 'Raw Data'!$AN:$AN,"&gt;" &amp;DATE(LEFT($AV$3, 4), MONTH("1 " &amp; S$6 &amp; " " &amp; LEFT($AV$3, 4)), 0 ), 'Raw Data'!$J:$J, $A55, 'Raw Data'!$O:$O,""&amp;'Raw Data'!$B$1,'Raw Data'!$D:$D,"&lt;&gt;*ithdr*",'Raw Data'!$D:$D,"&lt;&gt;*ancel*",'Raw Data'!$P:$P,"--")
+
SUMIFS('Raw Data'!$V:$V, 'Raw Data'!$AN:$AN,"&lt;=" &amp;DATE(LEFT($AV$3, 4), MONTH("1 " &amp; S$6 &amp; " " &amp; LEFT($AV$3, 4)) + 1, 0 ), 'Raw Data'!$AN:$AN,"&gt;" &amp;DATE(LEFT($AV$3, 4), MONTH("1 " &amp; S$6 &amp; " " &amp; LEFT($AV$3, 4)), 0 ), 'Raw Data'!$J:$J, $A55, 'Raw Data'!$P:$P,""&amp;'Raw Data'!$B$1,'Raw Data'!$D:$D,"&lt;&gt;*ithdr*",'Raw Data'!$D:$D,"&lt;&gt;*ancel*")</f>
        <v>0</v>
      </c>
      <c r="T65" s="40"/>
      <c r="U65" s="40"/>
      <c r="V65" s="52"/>
      <c r="W65" s="117">
        <f>SUMIFS('Raw Data'!$AA:$AA, 'Raw Data'!$AN:$AN,"&lt;=" &amp;DATE(LEFT($AV$3, 4), MONTH("1 " &amp; W$6 &amp; " " &amp; LEFT($AV$3, 4)) + 1, 0 ), 'Raw Data'!$AN:$AN,"&gt;" &amp;DATE(LEFT($AV$3, 4), MONTH("1 " &amp; W$6 &amp; " " &amp; LEFT($AV$3, 4)), 0 ), 'Raw Data'!$J:$J, $A55, 'Raw Data'!$O:$O,""&amp;'Raw Data'!$B$1,'Raw Data'!$D:$D,"&lt;&gt;*ithdr*",'Raw Data'!$D:$D,"&lt;&gt;*ancel*",'Raw Data'!$P:$P,"--")
+
SUMIFS('Raw Data'!$AA:$AA, 'Raw Data'!$AN:$AN,"&lt;=" &amp;DATE(LEFT($AV$3, 4), MONTH("1 " &amp; W$6 &amp; " " &amp; LEFT($AV$3, 4)) + 1, 0 ), 'Raw Data'!$AN:$AN,"&gt;" &amp;DATE(LEFT($AV$3, 4), MONTH("1 " &amp; W$6 &amp; " " &amp; LEFT($AV$3, 4)), 0 ), 'Raw Data'!$J:$J, $A55, 'Raw Data'!$P:$P,""&amp;'Raw Data'!$B$1,'Raw Data'!$D:$D,"&lt;&gt;*ithdr*",'Raw Data'!$D:$D,"&lt;&gt;*ancel*")
+
SUMIFS('Raw Data'!$X:$X, 'Raw Data'!$AN:$AN,"&lt;=" &amp;DATE(LEFT($AV$3, 4), MONTH("1 " &amp; W$6 &amp; " " &amp; LEFT($AV$3, 4)) + 1, 0 ), 'Raw Data'!$AN:$AN,"&gt;" &amp;DATE(LEFT($AV$3, 4), MONTH("1 " &amp; W$6 &amp; " " &amp; LEFT($AV$3, 4)), 0 ), 'Raw Data'!$J:$J, $A55, 'Raw Data'!$O:$O,""&amp;'Raw Data'!$B$1,'Raw Data'!$D:$D,"&lt;&gt;*ithdr*",'Raw Data'!$D:$D,"&lt;&gt;*ancel*",'Raw Data'!$P:$P,"--")
+
SUMIFS('Raw Data'!$X:$X, 'Raw Data'!$AN:$AN,"&lt;=" &amp;DATE(LEFT($AV$3, 4), MONTH("1 " &amp; W$6 &amp; " " &amp; LEFT($AV$3, 4)) + 1, 0 ), 'Raw Data'!$AN:$AN,"&gt;" &amp;DATE(LEFT($AV$3, 4), MONTH("1 " &amp; W$6 &amp; " " &amp; LEFT($AV$3, 4)), 0 ), 'Raw Data'!$J:$J, $A55, 'Raw Data'!$P:$P,""&amp;'Raw Data'!$B$1,'Raw Data'!$D:$D,"&lt;&gt;*ithdr*",'Raw Data'!$D:$D,"&lt;&gt;*ancel*")
+
SUMIFS('Raw Data'!$V:$V, 'Raw Data'!$AN:$AN,"&lt;=" &amp;DATE(LEFT($AV$3, 4), MONTH("1 " &amp; W$6 &amp; " " &amp; LEFT($AV$3, 4)) + 1, 0 ), 'Raw Data'!$AN:$AN,"&gt;" &amp;DATE(LEFT($AV$3, 4), MONTH("1 " &amp; W$6 &amp; " " &amp; LEFT($AV$3, 4)), 0 ), 'Raw Data'!$J:$J, $A55, 'Raw Data'!$O:$O,""&amp;'Raw Data'!$B$1,'Raw Data'!$D:$D,"&lt;&gt;*ithdr*",'Raw Data'!$D:$D,"&lt;&gt;*ancel*",'Raw Data'!$P:$P,"--")
+
SUMIFS('Raw Data'!$V:$V, 'Raw Data'!$AN:$AN,"&lt;=" &amp;DATE(LEFT($AV$3, 4), MONTH("1 " &amp; W$6 &amp; " " &amp; LEFT($AV$3, 4)) + 1, 0 ), 'Raw Data'!$AN:$AN,"&gt;" &amp;DATE(LEFT($AV$3, 4), MONTH("1 " &amp; W$6 &amp; " " &amp; LEFT($AV$3, 4)), 0 ), 'Raw Data'!$J:$J, $A55, 'Raw Data'!$P:$P,""&amp;'Raw Data'!$B$1,'Raw Data'!$D:$D,"&lt;&gt;*ithdr*",'Raw Data'!$D:$D,"&lt;&gt;*ancel*")</f>
        <v>0</v>
      </c>
      <c r="X65" s="40"/>
      <c r="Y65" s="40"/>
      <c r="Z65" s="52"/>
      <c r="AA65" s="117">
        <f>SUMIFS('Raw Data'!$AA:$AA, 'Raw Data'!$AN:$AN,"&lt;=" &amp;DATE(LEFT($AV$3, 4), MONTH("1 " &amp; AA$6 &amp; " " &amp; LEFT($AV$3, 4)) + 1, 0 ), 'Raw Data'!$AN:$AN,"&gt;" &amp;DATE(LEFT($AV$3, 4), MONTH("1 " &amp; AA$6 &amp; " " &amp; LEFT($AV$3, 4)), 0 ), 'Raw Data'!$J:$J, $A55, 'Raw Data'!$O:$O,""&amp;'Raw Data'!$B$1,'Raw Data'!$D:$D,"&lt;&gt;*ithdr*",'Raw Data'!$D:$D,"&lt;&gt;*ancel*",'Raw Data'!$P:$P,"--")
+
SUMIFS('Raw Data'!$AA:$AA, 'Raw Data'!$AN:$AN,"&lt;=" &amp;DATE(LEFT($AV$3, 4), MONTH("1 " &amp; AA$6 &amp; " " &amp; LEFT($AV$3, 4)) + 1, 0 ), 'Raw Data'!$AN:$AN,"&gt;" &amp;DATE(LEFT($AV$3, 4), MONTH("1 " &amp; AA$6 &amp; " " &amp; LEFT($AV$3, 4)), 0 ), 'Raw Data'!$J:$J, $A55, 'Raw Data'!$P:$P,""&amp;'Raw Data'!$B$1,'Raw Data'!$D:$D,"&lt;&gt;*ithdr*",'Raw Data'!$D:$D,"&lt;&gt;*ancel*")
+
SUMIFS('Raw Data'!$X:$X, 'Raw Data'!$AN:$AN,"&lt;=" &amp;DATE(LEFT($AV$3, 4), MONTH("1 " &amp; AA$6 &amp; " " &amp; LEFT($AV$3, 4)) + 1, 0 ), 'Raw Data'!$AN:$AN,"&gt;" &amp;DATE(LEFT($AV$3, 4), MONTH("1 " &amp; AA$6 &amp; " " &amp; LEFT($AV$3, 4)), 0 ), 'Raw Data'!$J:$J, $A55, 'Raw Data'!$O:$O,""&amp;'Raw Data'!$B$1,'Raw Data'!$D:$D,"&lt;&gt;*ithdr*",'Raw Data'!$D:$D,"&lt;&gt;*ancel*",'Raw Data'!$P:$P,"--")
+
SUMIFS('Raw Data'!$X:$X, 'Raw Data'!$AN:$AN,"&lt;=" &amp;DATE(LEFT($AV$3, 4), MONTH("1 " &amp; AA$6 &amp; " " &amp; LEFT($AV$3, 4)) + 1, 0 ), 'Raw Data'!$AN:$AN,"&gt;" &amp;DATE(LEFT($AV$3, 4), MONTH("1 " &amp; AA$6 &amp; " " &amp; LEFT($AV$3, 4)), 0 ), 'Raw Data'!$J:$J, $A55, 'Raw Data'!$P:$P,""&amp;'Raw Data'!$B$1,'Raw Data'!$D:$D,"&lt;&gt;*ithdr*",'Raw Data'!$D:$D,"&lt;&gt;*ancel*")
+
SUMIFS('Raw Data'!$V:$V, 'Raw Data'!$AN:$AN,"&lt;=" &amp;DATE(LEFT($AV$3, 4), MONTH("1 " &amp; AA$6 &amp; " " &amp; LEFT($AV$3, 4)) + 1, 0 ), 'Raw Data'!$AN:$AN,"&gt;" &amp;DATE(LEFT($AV$3, 4), MONTH("1 " &amp; AA$6 &amp; " " &amp; LEFT($AV$3, 4)), 0 ), 'Raw Data'!$J:$J, $A55, 'Raw Data'!$O:$O,""&amp;'Raw Data'!$B$1,'Raw Data'!$D:$D,"&lt;&gt;*ithdr*",'Raw Data'!$D:$D,"&lt;&gt;*ancel*",'Raw Data'!$P:$P,"--")
+
SUMIFS('Raw Data'!$V:$V, 'Raw Data'!$AN:$AN,"&lt;=" &amp;DATE(LEFT($AV$3, 4), MONTH("1 " &amp; AA$6 &amp; " " &amp; LEFT($AV$3, 4)) + 1, 0 ), 'Raw Data'!$AN:$AN,"&gt;" &amp;DATE(LEFT($AV$3, 4), MONTH("1 " &amp; AA$6 &amp; " " &amp; LEFT($AV$3, 4)), 0 ), 'Raw Data'!$J:$J, $A55, 'Raw Data'!$P:$P,""&amp;'Raw Data'!$B$1,'Raw Data'!$D:$D,"&lt;&gt;*ithdr*",'Raw Data'!$D:$D,"&lt;&gt;*ancel*")</f>
        <v>0</v>
      </c>
      <c r="AB65" s="40"/>
      <c r="AC65" s="40"/>
      <c r="AD65" s="52"/>
      <c r="AE65" s="117">
        <f>SUMIFS('Raw Data'!$AA:$AA, 'Raw Data'!$AN:$AN,"&lt;=" &amp;DATE(LEFT($AV$3, 4), MONTH("1 " &amp; AE$6 &amp; " " &amp; LEFT($AV$3, 4)) + 1, 0 ), 'Raw Data'!$AN:$AN,"&gt;" &amp;DATE(LEFT($AV$3, 4), MONTH("1 " &amp; AE$6 &amp; " " &amp; LEFT($AV$3, 4)), 0 ), 'Raw Data'!$J:$J, $A55, 'Raw Data'!$O:$O,""&amp;'Raw Data'!$B$1,'Raw Data'!$D:$D,"&lt;&gt;*ithdr*",'Raw Data'!$D:$D,"&lt;&gt;*ancel*",'Raw Data'!$P:$P,"--")
+
SUMIFS('Raw Data'!$AA:$AA, 'Raw Data'!$AN:$AN,"&lt;=" &amp;DATE(LEFT($AV$3, 4), MONTH("1 " &amp; AE$6 &amp; " " &amp; LEFT($AV$3, 4)) + 1, 0 ), 'Raw Data'!$AN:$AN,"&gt;" &amp;DATE(LEFT($AV$3, 4), MONTH("1 " &amp; AE$6 &amp; " " &amp; LEFT($AV$3, 4)), 0 ), 'Raw Data'!$J:$J, $A55, 'Raw Data'!$P:$P,""&amp;'Raw Data'!$B$1,'Raw Data'!$D:$D,"&lt;&gt;*ithdr*",'Raw Data'!$D:$D,"&lt;&gt;*ancel*")
+
SUMIFS('Raw Data'!$X:$X, 'Raw Data'!$AN:$AN,"&lt;=" &amp;DATE(LEFT($AV$3, 4), MONTH("1 " &amp; AE$6 &amp; " " &amp; LEFT($AV$3, 4)) + 1, 0 ), 'Raw Data'!$AN:$AN,"&gt;" &amp;DATE(LEFT($AV$3, 4), MONTH("1 " &amp; AE$6 &amp; " " &amp; LEFT($AV$3, 4)), 0 ), 'Raw Data'!$J:$J, $A55, 'Raw Data'!$O:$O,""&amp;'Raw Data'!$B$1,'Raw Data'!$D:$D,"&lt;&gt;*ithdr*",'Raw Data'!$D:$D,"&lt;&gt;*ancel*",'Raw Data'!$P:$P,"--")
+
SUMIFS('Raw Data'!$X:$X, 'Raw Data'!$AN:$AN,"&lt;=" &amp;DATE(LEFT($AV$3, 4), MONTH("1 " &amp; AE$6 &amp; " " &amp; LEFT($AV$3, 4)) + 1, 0 ), 'Raw Data'!$AN:$AN,"&gt;" &amp;DATE(LEFT($AV$3, 4), MONTH("1 " &amp; AE$6 &amp; " " &amp; LEFT($AV$3, 4)), 0 ), 'Raw Data'!$J:$J, $A55, 'Raw Data'!$P:$P,""&amp;'Raw Data'!$B$1,'Raw Data'!$D:$D,"&lt;&gt;*ithdr*",'Raw Data'!$D:$D,"&lt;&gt;*ancel*")
+
SUMIFS('Raw Data'!$V:$V, 'Raw Data'!$AN:$AN,"&lt;=" &amp;DATE(LEFT($AV$3, 4), MONTH("1 " &amp; AE$6 &amp; " " &amp; LEFT($AV$3, 4)) + 1, 0 ), 'Raw Data'!$AN:$AN,"&gt;" &amp;DATE(LEFT($AV$3, 4), MONTH("1 " &amp; AE$6 &amp; " " &amp; LEFT($AV$3, 4)), 0 ), 'Raw Data'!$J:$J, $A55, 'Raw Data'!$O:$O,""&amp;'Raw Data'!$B$1,'Raw Data'!$D:$D,"&lt;&gt;*ithdr*",'Raw Data'!$D:$D,"&lt;&gt;*ancel*",'Raw Data'!$P:$P,"--")
+
SUMIFS('Raw Data'!$V:$V, 'Raw Data'!$AN:$AN,"&lt;=" &amp;DATE(LEFT($AV$3, 4), MONTH("1 " &amp; AE$6 &amp; " " &amp; LEFT($AV$3, 4)) + 1, 0 ), 'Raw Data'!$AN:$AN,"&gt;" &amp;DATE(LEFT($AV$3, 4), MONTH("1 " &amp; AE$6 &amp; " " &amp; LEFT($AV$3, 4)), 0 ), 'Raw Data'!$J:$J, $A55, 'Raw Data'!$P:$P,""&amp;'Raw Data'!$B$1,'Raw Data'!$D:$D,"&lt;&gt;*ithdr*",'Raw Data'!$D:$D,"&lt;&gt;*ancel*")</f>
        <v>0</v>
      </c>
      <c r="AF65" s="40"/>
      <c r="AG65" s="40"/>
      <c r="AH65" s="52"/>
      <c r="AI65" s="117">
        <f>SUMIFS('Raw Data'!$AA:$AA, 'Raw Data'!$AN:$AN,"&lt;=" &amp;DATE(LEFT($AV$3, 4), MONTH("1 " &amp; AI$6 &amp; " " &amp; LEFT($AV$3, 4)) + 1, 0 ), 'Raw Data'!$AN:$AN,"&gt;" &amp;DATE(LEFT($AV$3, 4), MONTH("1 " &amp; AI$6 &amp; " " &amp; LEFT($AV$3, 4)), 0 ), 'Raw Data'!$J:$J, $A55, 'Raw Data'!$O:$O,""&amp;'Raw Data'!$B$1,'Raw Data'!$D:$D,"&lt;&gt;*ithdr*",'Raw Data'!$D:$D,"&lt;&gt;*ancel*",'Raw Data'!$P:$P,"--")
+
SUMIFS('Raw Data'!$AA:$AA, 'Raw Data'!$AN:$AN,"&lt;=" &amp;DATE(LEFT($AV$3, 4), MONTH("1 " &amp; AI$6 &amp; " " &amp; LEFT($AV$3, 4)) + 1, 0 ), 'Raw Data'!$AN:$AN,"&gt;" &amp;DATE(LEFT($AV$3, 4), MONTH("1 " &amp; AI$6 &amp; " " &amp; LEFT($AV$3, 4)), 0 ), 'Raw Data'!$J:$J, $A55, 'Raw Data'!$P:$P,""&amp;'Raw Data'!$B$1,'Raw Data'!$D:$D,"&lt;&gt;*ithdr*",'Raw Data'!$D:$D,"&lt;&gt;*ancel*")
+
SUMIFS('Raw Data'!$X:$X, 'Raw Data'!$AN:$AN,"&lt;=" &amp;DATE(LEFT($AV$3, 4), MONTH("1 " &amp; AI$6 &amp; " " &amp; LEFT($AV$3, 4)) + 1, 0 ), 'Raw Data'!$AN:$AN,"&gt;" &amp;DATE(LEFT($AV$3, 4), MONTH("1 " &amp; AI$6 &amp; " " &amp; LEFT($AV$3, 4)), 0 ), 'Raw Data'!$J:$J, $A55, 'Raw Data'!$O:$O,""&amp;'Raw Data'!$B$1,'Raw Data'!$D:$D,"&lt;&gt;*ithdr*",'Raw Data'!$D:$D,"&lt;&gt;*ancel*",'Raw Data'!$P:$P,"--")
+
SUMIFS('Raw Data'!$X:$X, 'Raw Data'!$AN:$AN,"&lt;=" &amp;DATE(LEFT($AV$3, 4), MONTH("1 " &amp; AI$6 &amp; " " &amp; LEFT($AV$3, 4)) + 1, 0 ), 'Raw Data'!$AN:$AN,"&gt;" &amp;DATE(LEFT($AV$3, 4), MONTH("1 " &amp; AI$6 &amp; " " &amp; LEFT($AV$3, 4)), 0 ), 'Raw Data'!$J:$J, $A55, 'Raw Data'!$P:$P,""&amp;'Raw Data'!$B$1,'Raw Data'!$D:$D,"&lt;&gt;*ithdr*",'Raw Data'!$D:$D,"&lt;&gt;*ancel*")
+
SUMIFS('Raw Data'!$V:$V, 'Raw Data'!$AN:$AN,"&lt;=" &amp;DATE(LEFT($AV$3, 4), MONTH("1 " &amp; AI$6 &amp; " " &amp; LEFT($AV$3, 4)) + 1, 0 ), 'Raw Data'!$AN:$AN,"&gt;" &amp;DATE(LEFT($AV$3, 4), MONTH("1 " &amp; AI$6 &amp; " " &amp; LEFT($AV$3, 4)), 0 ), 'Raw Data'!$J:$J, $A55, 'Raw Data'!$O:$O,""&amp;'Raw Data'!$B$1,'Raw Data'!$D:$D,"&lt;&gt;*ithdr*",'Raw Data'!$D:$D,"&lt;&gt;*ancel*",'Raw Data'!$P:$P,"--")
+
SUMIFS('Raw Data'!$V:$V, 'Raw Data'!$AN:$AN,"&lt;=" &amp;DATE(LEFT($AV$3, 4), MONTH("1 " &amp; AI$6 &amp; " " &amp; LEFT($AV$3, 4)) + 1, 0 ), 'Raw Data'!$AN:$AN,"&gt;" &amp;DATE(LEFT($AV$3, 4), MONTH("1 " &amp; AI$6 &amp; " " &amp; LEFT($AV$3, 4)), 0 ), 'Raw Data'!$J:$J, $A55, 'Raw Data'!$P:$P,""&amp;'Raw Data'!$B$1,'Raw Data'!$D:$D,"&lt;&gt;*ithdr*",'Raw Data'!$D:$D,"&lt;&gt;*ancel*")</f>
        <v>0</v>
      </c>
      <c r="AJ65" s="40"/>
      <c r="AK65" s="40"/>
      <c r="AL65" s="52"/>
      <c r="AM65" s="117">
        <f>SUMIFS('Raw Data'!$AA:$AA, 'Raw Data'!$AN:$AN,"&lt;=" &amp;DATE(LEFT($AV$3, 4), MONTH("1 " &amp; AM$6 &amp; " " &amp; LEFT($AV$3, 4)) + 1, 0 ), 'Raw Data'!$AN:$AN,"&gt;" &amp;DATE(LEFT($AV$3, 4), MONTH("1 " &amp; AM$6 &amp; " " &amp; LEFT($AV$3, 4)), 0 ), 'Raw Data'!$J:$J, $A55, 'Raw Data'!$O:$O,""&amp;'Raw Data'!$B$1,'Raw Data'!$D:$D,"&lt;&gt;*ithdr*",'Raw Data'!$D:$D,"&lt;&gt;*ancel*",'Raw Data'!$P:$P,"--")
+
SUMIFS('Raw Data'!$AA:$AA, 'Raw Data'!$AN:$AN,"&lt;=" &amp;DATE(LEFT($AV$3, 4), MONTH("1 " &amp; AM$6 &amp; " " &amp; LEFT($AV$3, 4)) + 1, 0 ), 'Raw Data'!$AN:$AN,"&gt;" &amp;DATE(LEFT($AV$3, 4), MONTH("1 " &amp; AM$6 &amp; " " &amp; LEFT($AV$3, 4)), 0 ), 'Raw Data'!$J:$J, $A55, 'Raw Data'!$P:$P,""&amp;'Raw Data'!$B$1,'Raw Data'!$D:$D,"&lt;&gt;*ithdr*",'Raw Data'!$D:$D,"&lt;&gt;*ancel*")
+
SUMIFS('Raw Data'!$X:$X, 'Raw Data'!$AN:$AN,"&lt;=" &amp;DATE(LEFT($AV$3, 4), MONTH("1 " &amp; AM$6 &amp; " " &amp; LEFT($AV$3, 4)) + 1, 0 ), 'Raw Data'!$AN:$AN,"&gt;" &amp;DATE(LEFT($AV$3, 4), MONTH("1 " &amp; AM$6 &amp; " " &amp; LEFT($AV$3, 4)), 0 ), 'Raw Data'!$J:$J, $A55, 'Raw Data'!$O:$O,""&amp;'Raw Data'!$B$1,'Raw Data'!$D:$D,"&lt;&gt;*ithdr*",'Raw Data'!$D:$D,"&lt;&gt;*ancel*",'Raw Data'!$P:$P,"--")
+
SUMIFS('Raw Data'!$X:$X, 'Raw Data'!$AN:$AN,"&lt;=" &amp;DATE(LEFT($AV$3, 4), MONTH("1 " &amp; AM$6 &amp; " " &amp; LEFT($AV$3, 4)) + 1, 0 ), 'Raw Data'!$AN:$AN,"&gt;" &amp;DATE(LEFT($AV$3, 4), MONTH("1 " &amp; AM$6 &amp; " " &amp; LEFT($AV$3, 4)), 0 ), 'Raw Data'!$J:$J, $A55, 'Raw Data'!$P:$P,""&amp;'Raw Data'!$B$1,'Raw Data'!$D:$D,"&lt;&gt;*ithdr*",'Raw Data'!$D:$D,"&lt;&gt;*ancel*")
+
SUMIFS('Raw Data'!$V:$V, 'Raw Data'!$AN:$AN,"&lt;=" &amp;DATE(LEFT($AV$3, 4), MONTH("1 " &amp; AM$6 &amp; " " &amp; LEFT($AV$3, 4)) + 1, 0 ), 'Raw Data'!$AN:$AN,"&gt;" &amp;DATE(LEFT($AV$3, 4), MONTH("1 " &amp; AM$6 &amp; " " &amp; LEFT($AV$3, 4)), 0 ), 'Raw Data'!$J:$J, $A55, 'Raw Data'!$O:$O,""&amp;'Raw Data'!$B$1,'Raw Data'!$D:$D,"&lt;&gt;*ithdr*",'Raw Data'!$D:$D,"&lt;&gt;*ancel*",'Raw Data'!$P:$P,"--")
+
SUMIFS('Raw Data'!$V:$V, 'Raw Data'!$AN:$AN,"&lt;=" &amp;DATE(LEFT($AV$3, 4), MONTH("1 " &amp; AM$6 &amp; " " &amp; LEFT($AV$3, 4)) + 1, 0 ), 'Raw Data'!$AN:$AN,"&gt;" &amp;DATE(LEFT($AV$3, 4), MONTH("1 " &amp; AM$6 &amp; " " &amp; LEFT($AV$3, 4)), 0 ), 'Raw Data'!$J:$J, $A55, 'Raw Data'!$P:$P,""&amp;'Raw Data'!$B$1,'Raw Data'!$D:$D,"&lt;&gt;*ithdr*",'Raw Data'!$D:$D,"&lt;&gt;*ancel*")</f>
        <v>0</v>
      </c>
      <c r="AN65" s="40"/>
      <c r="AO65" s="40"/>
      <c r="AP65" s="52"/>
      <c r="AQ65" s="117">
        <f>SUMIFS('Raw Data'!$AA:$AA, 'Raw Data'!$AN:$AN,"&lt;=" &amp;DATE(LEFT($AV$3, 4), MONTH("1 " &amp; AQ$6 &amp; " " &amp; LEFT($AV$3, 4)) + 1, 0 ), 'Raw Data'!$AN:$AN,"&gt;" &amp;DATE(LEFT($AV$3, 4), MONTH("1 " &amp; AQ$6 &amp; " " &amp; LEFT($AV$3, 4)), 0 ), 'Raw Data'!$J:$J, $A55, 'Raw Data'!$O:$O,""&amp;'Raw Data'!$B$1,'Raw Data'!$D:$D,"&lt;&gt;*ithdr*",'Raw Data'!$D:$D,"&lt;&gt;*ancel*",'Raw Data'!$P:$P,"--")
+
SUMIFS('Raw Data'!$AA:$AA, 'Raw Data'!$AN:$AN,"&lt;=" &amp;DATE(LEFT($AV$3, 4), MONTH("1 " &amp; AQ$6 &amp; " " &amp; LEFT($AV$3, 4)) + 1, 0 ), 'Raw Data'!$AN:$AN,"&gt;" &amp;DATE(LEFT($AV$3, 4), MONTH("1 " &amp; AQ$6 &amp; " " &amp; LEFT($AV$3, 4)), 0 ), 'Raw Data'!$J:$J, $A55, 'Raw Data'!$P:$P,""&amp;'Raw Data'!$B$1,'Raw Data'!$D:$D,"&lt;&gt;*ithdr*",'Raw Data'!$D:$D,"&lt;&gt;*ancel*")
+
SUMIFS('Raw Data'!$X:$X, 'Raw Data'!$AN:$AN,"&lt;=" &amp;DATE(LEFT($AV$3, 4), MONTH("1 " &amp; AQ$6 &amp; " " &amp; LEFT($AV$3, 4)) + 1, 0 ), 'Raw Data'!$AN:$AN,"&gt;" &amp;DATE(LEFT($AV$3, 4), MONTH("1 " &amp; AQ$6 &amp; " " &amp; LEFT($AV$3, 4)), 0 ), 'Raw Data'!$J:$J, $A55, 'Raw Data'!$O:$O,""&amp;'Raw Data'!$B$1,'Raw Data'!$D:$D,"&lt;&gt;*ithdr*",'Raw Data'!$D:$D,"&lt;&gt;*ancel*",'Raw Data'!$P:$P,"--")
+
SUMIFS('Raw Data'!$X:$X, 'Raw Data'!$AN:$AN,"&lt;=" &amp;DATE(LEFT($AV$3, 4), MONTH("1 " &amp; AQ$6 &amp; " " &amp; LEFT($AV$3, 4)) + 1, 0 ), 'Raw Data'!$AN:$AN,"&gt;" &amp;DATE(LEFT($AV$3, 4), MONTH("1 " &amp; AQ$6 &amp; " " &amp; LEFT($AV$3, 4)), 0 ), 'Raw Data'!$J:$J, $A55, 'Raw Data'!$P:$P,""&amp;'Raw Data'!$B$1,'Raw Data'!$D:$D,"&lt;&gt;*ithdr*",'Raw Data'!$D:$D,"&lt;&gt;*ancel*")
+
SUMIFS('Raw Data'!$V:$V, 'Raw Data'!$AN:$AN,"&lt;=" &amp;DATE(LEFT($AV$3, 4), MONTH("1 " &amp; AQ$6 &amp; " " &amp; LEFT($AV$3, 4)) + 1, 0 ), 'Raw Data'!$AN:$AN,"&gt;" &amp;DATE(LEFT($AV$3, 4), MONTH("1 " &amp; AQ$6 &amp; " " &amp; LEFT($AV$3, 4)), 0 ), 'Raw Data'!$J:$J, $A55, 'Raw Data'!$O:$O,""&amp;'Raw Data'!$B$1,'Raw Data'!$D:$D,"&lt;&gt;*ithdr*",'Raw Data'!$D:$D,"&lt;&gt;*ancel*",'Raw Data'!$P:$P,"--")
+
SUMIFS('Raw Data'!$V:$V, 'Raw Data'!$AN:$AN,"&lt;=" &amp;DATE(LEFT($AV$3, 4), MONTH("1 " &amp; AQ$6 &amp; " " &amp; LEFT($AV$3, 4)) + 1, 0 ), 'Raw Data'!$AN:$AN,"&gt;" &amp;DATE(LEFT($AV$3, 4), MONTH("1 " &amp; AQ$6 &amp; " " &amp; LEFT($AV$3, 4)), 0 ), 'Raw Data'!$J:$J, $A55, 'Raw Data'!$P:$P,""&amp;'Raw Data'!$B$1,'Raw Data'!$D:$D,"&lt;&gt;*ithdr*",'Raw Data'!$D:$D,"&lt;&gt;*ancel*")</f>
        <v>0</v>
      </c>
      <c r="AR65" s="40"/>
      <c r="AS65" s="40"/>
      <c r="AT65" s="52"/>
      <c r="AU65" s="117">
        <f>SUMIFS('Raw Data'!$AA:$AA, 'Raw Data'!$AN:$AN,"&lt;=" &amp;DATE(MID($AV$3, 15, 4), MONTH("1 " &amp; AU$6 &amp; " " &amp; MID($AV$3, 15, 4)) + 1, 0 ), 'Raw Data'!$AN:$AN,"&gt;" &amp;DATE(MID($AV$3, 15, 4), MONTH("1 " &amp; AU$6 &amp; " " &amp; MID($AV$3, 15, 4)), 0 ), 'Raw Data'!$J:$J, $A55, 'Raw Data'!$O:$O,""&amp;'Raw Data'!$B$1,'Raw Data'!$D:$D,"&lt;&gt;*ithdr*",'Raw Data'!$D:$D,"&lt;&gt;*ancel*",'Raw Data'!$P:$P,"--")
+
SUMIFS('Raw Data'!$AA:$AA, 'Raw Data'!$AN:$AN,"&lt;=" &amp;DATE(MID($AV$3, 15, 4), MONTH("1 " &amp; AU$6 &amp; " " &amp; MID($AV$3, 15, 4)) + 1, 0 ), 'Raw Data'!$AN:$AN,"&gt;" &amp;DATE(MID($AV$3, 15, 4), MONTH("1 " &amp; AU$6 &amp; " " &amp; MID($AV$3, 15, 4)), 0 ), 'Raw Data'!$J:$J, $A55, 'Raw Data'!$P:$P,""&amp;'Raw Data'!$B$1,'Raw Data'!$D:$D,"&lt;&gt;*ithdr*",'Raw Data'!$D:$D,"&lt;&gt;*ancel*")
+
SUMIFS('Raw Data'!$X:$X, 'Raw Data'!$AN:$AN,"&lt;=" &amp;DATE(MID($AV$3, 15, 4), MONTH("1 " &amp; AU$6 &amp; " " &amp; MID($AV$3, 15, 4)) + 1, 0 ), 'Raw Data'!$AN:$AN,"&gt;" &amp;DATE(MID($AV$3, 15, 4), MONTH("1 " &amp; AU$6 &amp; " " &amp; MID($AV$3, 15, 4)), 0 ), 'Raw Data'!$J:$J, $A55, 'Raw Data'!$O:$O,""&amp;'Raw Data'!$B$1,'Raw Data'!$D:$D,"&lt;&gt;*ithdr*",'Raw Data'!$D:$D,"&lt;&gt;*ancel*",'Raw Data'!$P:$P,"--")
+
SUMIFS('Raw Data'!$X:$X, 'Raw Data'!$AN:$AN,"&lt;=" &amp;DATE(MID($AV$3, 15, 4), MONTH("1 " &amp; AU$6 &amp; " " &amp; MID($AV$3, 15, 4)) + 1, 0 ), 'Raw Data'!$AN:$AN,"&gt;" &amp;DATE(MID($AV$3, 15, 4), MONTH("1 " &amp; AU$6 &amp; " " &amp; MID($AV$3, 15, 4)), 0 ), 'Raw Data'!$J:$J, $A55, 'Raw Data'!$P:$P,""&amp;'Raw Data'!$B$1,'Raw Data'!$D:$D,"&lt;&gt;*ithdr*",'Raw Data'!$D:$D,"&lt;&gt;*ancel*")
+
SUMIFS('Raw Data'!$V:$V, 'Raw Data'!$AN:$AN,"&lt;=" &amp;DATE(MID($AV$3, 15, 4), MONTH("1 " &amp; AU$6 &amp; " " &amp; MID($AV$3, 15, 4)) + 1, 0 ), 'Raw Data'!$AN:$AN,"&gt;" &amp;DATE(MID($AV$3, 15, 4), MONTH("1 " &amp; AU$6 &amp; " " &amp; MID($AV$3, 15, 4)), 0 ), 'Raw Data'!$J:$J, $A55, 'Raw Data'!$O:$O,""&amp;'Raw Data'!$B$1,'Raw Data'!$D:$D,"&lt;&gt;*ithdr*",'Raw Data'!$D:$D,"&lt;&gt;*ancel*",'Raw Data'!$P:$P,"--")
+
SUMIFS('Raw Data'!$V:$V, 'Raw Data'!$AN:$AN,"&lt;=" &amp;DATE(MID($AV$3, 15, 4), MONTH("1 " &amp; AU$6 &amp; " " &amp; MID($AV$3, 15, 4)) + 1, 0 ), 'Raw Data'!$AN:$AN,"&gt;" &amp;DATE(MID($AV$3, 15, 4), MONTH("1 " &amp; AU$6 &amp; " " &amp; MID($AV$3, 15, 4)), 0 ), 'Raw Data'!$J:$J, $A55, 'Raw Data'!$P:$P,""&amp;'Raw Data'!$B$1,'Raw Data'!$D:$D,"&lt;&gt;*ithdr*",'Raw Data'!$D:$D,"&lt;&gt;*ancel*")</f>
        <v>0</v>
      </c>
      <c r="AV65" s="40"/>
      <c r="AW65" s="40"/>
      <c r="AX65" s="52"/>
      <c r="AY65" s="117">
        <f>SUMIFS('Raw Data'!$AA:$AA, 'Raw Data'!$AN:$AN,"&lt;=" &amp;DATE(MID($AV$3, 15, 4), MONTH("1 " &amp; AY$6 &amp; " " &amp; MID($AV$3, 15, 4)) + 1, 0 ), 'Raw Data'!$AN:$AN,"&gt;" &amp;DATE(MID($AV$3, 15, 4), MONTH("1 " &amp; AY$6 &amp; " " &amp; MID($AV$3, 15, 4)), 0 ), 'Raw Data'!$J:$J, $A55, 'Raw Data'!$O:$O,""&amp;'Raw Data'!$B$1,'Raw Data'!$D:$D,"&lt;&gt;*ithdr*",'Raw Data'!$D:$D,"&lt;&gt;*ancel*",'Raw Data'!$P:$P,"--")
+
SUMIFS('Raw Data'!$AA:$AA, 'Raw Data'!$AN:$AN,"&lt;=" &amp;DATE(MID($AV$3, 15, 4), MONTH("1 " &amp; AY$6 &amp; " " &amp; MID($AV$3, 15, 4)) + 1, 0 ), 'Raw Data'!$AN:$AN,"&gt;" &amp;DATE(MID($AV$3, 15, 4), MONTH("1 " &amp; AY$6 &amp; " " &amp; MID($AV$3, 15, 4)), 0 ), 'Raw Data'!$J:$J, $A55, 'Raw Data'!$P:$P,""&amp;'Raw Data'!$B$1,'Raw Data'!$D:$D,"&lt;&gt;*ithdr*",'Raw Data'!$D:$D,"&lt;&gt;*ancel*")
+
SUMIFS('Raw Data'!$X:$X, 'Raw Data'!$AN:$AN,"&lt;=" &amp;DATE(MID($AV$3, 15, 4), MONTH("1 " &amp; AY$6 &amp; " " &amp; MID($AV$3, 15, 4)) + 1, 0 ), 'Raw Data'!$AN:$AN,"&gt;" &amp;DATE(MID($AV$3, 15, 4), MONTH("1 " &amp; AY$6 &amp; " " &amp; MID($AV$3, 15, 4)), 0 ), 'Raw Data'!$J:$J, $A55, 'Raw Data'!$O:$O,""&amp;'Raw Data'!$B$1,'Raw Data'!$D:$D,"&lt;&gt;*ithdr*",'Raw Data'!$D:$D,"&lt;&gt;*ancel*",'Raw Data'!$P:$P,"--")
+
SUMIFS('Raw Data'!$X:$X, 'Raw Data'!$AN:$AN,"&lt;=" &amp;DATE(MID($AV$3, 15, 4), MONTH("1 " &amp; AY$6 &amp; " " &amp; MID($AV$3, 15, 4)) + 1, 0 ), 'Raw Data'!$AN:$AN,"&gt;" &amp;DATE(MID($AV$3, 15, 4), MONTH("1 " &amp; AY$6 &amp; " " &amp; MID($AV$3, 15, 4)), 0 ), 'Raw Data'!$J:$J, $A55, 'Raw Data'!$P:$P,""&amp;'Raw Data'!$B$1,'Raw Data'!$D:$D,"&lt;&gt;*ithdr*",'Raw Data'!$D:$D,"&lt;&gt;*ancel*")
+
SUMIFS('Raw Data'!$V:$V, 'Raw Data'!$AN:$AN,"&lt;=" &amp;DATE(MID($AV$3, 15, 4), MONTH("1 " &amp; AY$6 &amp; " " &amp; MID($AV$3, 15, 4)) + 1, 0 ), 'Raw Data'!$AN:$AN,"&gt;" &amp;DATE(MID($AV$3, 15, 4), MONTH("1 " &amp; AY$6 &amp; " " &amp; MID($AV$3, 15, 4)), 0 ), 'Raw Data'!$J:$J, $A55, 'Raw Data'!$O:$O,""&amp;'Raw Data'!$B$1,'Raw Data'!$D:$D,"&lt;&gt;*ithdr*",'Raw Data'!$D:$D,"&lt;&gt;*ancel*",'Raw Data'!$P:$P,"--")
+
SUMIFS('Raw Data'!$V:$V, 'Raw Data'!$AN:$AN,"&lt;=" &amp;DATE(MID($AV$3, 15, 4), MONTH("1 " &amp; AY$6 &amp; " " &amp; MID($AV$3, 15, 4)) + 1, 0 ), 'Raw Data'!$AN:$AN,"&gt;" &amp;DATE(MID($AV$3, 15, 4), MONTH("1 " &amp; AY$6 &amp; " " &amp; MID($AV$3, 15, 4)), 0 ), 'Raw Data'!$J:$J, $A55, 'Raw Data'!$P:$P,""&amp;'Raw Data'!$B$1,'Raw Data'!$D:$D,"&lt;&gt;*ithdr*",'Raw Data'!$D:$D,"&lt;&gt;*ancel*")</f>
        <v>0</v>
      </c>
      <c r="AZ65" s="40"/>
      <c r="BA65" s="40"/>
      <c r="BB65" s="52"/>
      <c r="BC65" s="117">
        <f>SUMIFS('Raw Data'!$AA:$AA, 'Raw Data'!$AN:$AN,"&lt;=" &amp;DATE(MID($AV$3, 15, 4), MONTH("1 " &amp; BC$6 &amp; " " &amp; MID($AV$3, 15, 4)) + 1, 0 ), 'Raw Data'!$AN:$AN,"&gt;" &amp;DATE(MID($AV$3, 15, 4), MONTH("1 " &amp; BC$6 &amp; " " &amp; MID($AV$3, 15, 4)), 0 ), 'Raw Data'!$J:$J, $A55, 'Raw Data'!$O:$O,""&amp;'Raw Data'!$B$1,'Raw Data'!$D:$D,"&lt;&gt;*ithdr*",'Raw Data'!$D:$D,"&lt;&gt;*ancel*",'Raw Data'!$P:$P,"--")
+
SUMIFS('Raw Data'!$AA:$AA, 'Raw Data'!$AN:$AN,"&lt;=" &amp;DATE(MID($AV$3, 15, 4), MONTH("1 " &amp; BC$6 &amp; " " &amp; MID($AV$3, 15, 4)) + 1, 0 ), 'Raw Data'!$AN:$AN,"&gt;" &amp;DATE(MID($AV$3, 15, 4), MONTH("1 " &amp; BC$6 &amp; " " &amp; MID($AV$3, 15, 4)), 0 ), 'Raw Data'!$J:$J, $A55, 'Raw Data'!$P:$P,""&amp;'Raw Data'!$B$1,'Raw Data'!$D:$D,"&lt;&gt;*ithdr*",'Raw Data'!$D:$D,"&lt;&gt;*ancel*")
+
SUMIFS('Raw Data'!$X:$X, 'Raw Data'!$AN:$AN,"&lt;=" &amp;DATE(MID($AV$3, 15, 4), MONTH("1 " &amp; BC$6 &amp; " " &amp; MID($AV$3, 15, 4)) + 1, 0 ), 'Raw Data'!$AN:$AN,"&gt;" &amp;DATE(MID($AV$3, 15, 4), MONTH("1 " &amp; BC$6 &amp; " " &amp; MID($AV$3, 15, 4)), 0 ), 'Raw Data'!$J:$J, $A55, 'Raw Data'!$O:$O,""&amp;'Raw Data'!$B$1,'Raw Data'!$D:$D,"&lt;&gt;*ithdr*",'Raw Data'!$D:$D,"&lt;&gt;*ancel*",'Raw Data'!$P:$P,"--")
+
SUMIFS('Raw Data'!$X:$X, 'Raw Data'!$AN:$AN,"&lt;=" &amp;DATE(MID($AV$3, 15, 4), MONTH("1 " &amp; BC$6 &amp; " " &amp; MID($AV$3, 15, 4)) + 1, 0 ), 'Raw Data'!$AN:$AN,"&gt;" &amp;DATE(MID($AV$3, 15, 4), MONTH("1 " &amp; BC$6 &amp; " " &amp; MID($AV$3, 15, 4)), 0 ), 'Raw Data'!$J:$J, $A55, 'Raw Data'!$P:$P,""&amp;'Raw Data'!$B$1,'Raw Data'!$D:$D,"&lt;&gt;*ithdr*",'Raw Data'!$D:$D,"&lt;&gt;*ancel*")
+
SUMIFS('Raw Data'!$V:$V, 'Raw Data'!$AN:$AN,"&lt;=" &amp;DATE(MID($AV$3, 15, 4), MONTH("1 " &amp; BC$6 &amp; " " &amp; MID($AV$3, 15, 4)) + 1, 0 ), 'Raw Data'!$AN:$AN,"&gt;" &amp;DATE(MID($AV$3, 15, 4), MONTH("1 " &amp; BC$6 &amp; " " &amp; MID($AV$3, 15, 4)), 0 ), 'Raw Data'!$J:$J, $A55, 'Raw Data'!$O:$O,""&amp;'Raw Data'!$B$1,'Raw Data'!$D:$D,"&lt;&gt;*ithdr*",'Raw Data'!$D:$D,"&lt;&gt;*ancel*",'Raw Data'!$P:$P,"--")
+
SUMIFS('Raw Data'!$V:$V, 'Raw Data'!$AN:$AN,"&lt;=" &amp;DATE(MID($AV$3, 15, 4), MONTH("1 " &amp; BC$6 &amp; " " &amp; MID($AV$3, 15, 4)) + 1, 0 ), 'Raw Data'!$AN:$AN,"&gt;" &amp;DATE(MID($AV$3, 15, 4), MONTH("1 " &amp; BC$6 &amp; " " &amp; MID($AV$3, 15, 4)), 0 ), 'Raw Data'!$J:$J, $A55, 'Raw Data'!$P:$P,""&amp;'Raw Data'!$B$1,'Raw Data'!$D:$D,"&lt;&gt;*ithdr*",'Raw Data'!$D:$D,"&lt;&gt;*ancel*")</f>
        <v>0</v>
      </c>
      <c r="BD65" s="40"/>
      <c r="BE65" s="40"/>
      <c r="BF65" s="52"/>
    </row>
    <row r="66" ht="12.75" customHeight="1">
      <c r="A66" s="47" t="s">
        <v>758</v>
      </c>
      <c r="B66" s="40"/>
      <c r="C66" s="40"/>
      <c r="D66" s="40"/>
      <c r="E66" s="40"/>
      <c r="F66" s="40"/>
      <c r="G66" s="40"/>
      <c r="H66" s="40"/>
      <c r="I66" s="40"/>
      <c r="J66" s="52"/>
      <c r="K66" s="111">
        <f>SUMIFS('Raw Data'!$AI:$AI, 'Raw Data'!$AN:$AN,"&lt;=" &amp;DATE(LEFT($AV$3, 4), MONTH("1 " &amp; K$6 &amp; " " &amp; LEFT($AV$3, 4)) + 1, 0 ), 'Raw Data'!$AN:$AN,"&gt;" &amp;DATE(LEFT($AV$3, 4), MONTH("1 " &amp; K$6 &amp; " " &amp; LEFT($AV$3, 4)), 0 ), 'Raw Data'!$J:$J, $A55, 'Raw Data'!$O:$O,""&amp;'Raw Data'!$B$1,'Raw Data'!$D:$D,"&lt;&gt;*ithdr*",'Raw Data'!$D:$D,"&lt;&gt;*ancel*",'Raw Data'!$P:$P,"--")
+
SUMIFS('Raw Data'!$AI:$AI, 'Raw Data'!$AN:$AN,"&lt;=" &amp;DATE(LEFT($AV$3, 4), MONTH("1 " &amp; K$6 &amp; " " &amp; LEFT($AV$3, 4)) + 1, 0 ), 'Raw Data'!$AN:$AN,"&gt;" &amp;DATE(LEFT($AV$3, 4), MONTH("1 " &amp; K$6 &amp; " " &amp; LEFT($AV$3, 4)), 0 ), 'Raw Data'!$J:$J, $A55, 'Raw Data'!$P:$P,""&amp;'Raw Data'!$B$1,'Raw Data'!$D:$D,"&lt;&gt;*ithdr*",'Raw Data'!$D:$D,"&lt;&gt;*ancel*")</f>
        <v>0</v>
      </c>
      <c r="L66" s="40"/>
      <c r="M66" s="40"/>
      <c r="N66" s="52"/>
      <c r="O66" s="111">
        <f>SUMIFS('Raw Data'!$AI:$AI, 'Raw Data'!$AN:$AN,"&lt;=" &amp;DATE(LEFT($AV$3, 4), MONTH("1 " &amp; O$6 &amp; " " &amp; LEFT($AV$3, 4)) + 1, 0 ), 'Raw Data'!$AN:$AN,"&gt;" &amp;DATE(LEFT($AV$3, 4), MONTH("1 " &amp; O$6 &amp; " " &amp; LEFT($AV$3, 4)), 0 ), 'Raw Data'!$J:$J, $A55, 'Raw Data'!$O:$O,""&amp;'Raw Data'!$B$1,'Raw Data'!$D:$D,"&lt;&gt;*ithdr*",'Raw Data'!$D:$D,"&lt;&gt;*ancel*",'Raw Data'!$P:$P,"--")
+
SUMIFS('Raw Data'!$AI:$AI, 'Raw Data'!$AN:$AN,"&lt;=" &amp;DATE(LEFT($AV$3, 4), MONTH("1 " &amp; O$6 &amp; " " &amp; LEFT($AV$3, 4)) + 1, 0 ), 'Raw Data'!$AN:$AN,"&gt;" &amp;DATE(LEFT($AV$3, 4), MONTH("1 " &amp; O$6 &amp; " " &amp; LEFT($AV$3, 4)), 0 ), 'Raw Data'!$J:$J, $A55, 'Raw Data'!$P:$P,""&amp;'Raw Data'!$B$1,'Raw Data'!$D:$D,"&lt;&gt;*ithdr*",'Raw Data'!$D:$D,"&lt;&gt;*ancel*")</f>
        <v>0</v>
      </c>
      <c r="P66" s="40"/>
      <c r="Q66" s="40"/>
      <c r="R66" s="52"/>
      <c r="S66" s="111">
        <f>SUMIFS('Raw Data'!$AI:$AI, 'Raw Data'!$AN:$AN,"&lt;=" &amp;DATE(LEFT($AV$3, 4), MONTH("1 " &amp; S$6 &amp; " " &amp; LEFT($AV$3, 4)) + 1, 0 ), 'Raw Data'!$AN:$AN,"&gt;" &amp;DATE(LEFT($AV$3, 4), MONTH("1 " &amp; S$6 &amp; " " &amp; LEFT($AV$3, 4)), 0 ), 'Raw Data'!$J:$J, $A55, 'Raw Data'!$O:$O,""&amp;'Raw Data'!$B$1,'Raw Data'!$D:$D,"&lt;&gt;*ithdr*",'Raw Data'!$D:$D,"&lt;&gt;*ancel*",'Raw Data'!$P:$P,"--")
+
SUMIFS('Raw Data'!$AI:$AI, 'Raw Data'!$AN:$AN,"&lt;=" &amp;DATE(LEFT($AV$3, 4), MONTH("1 " &amp; S$6 &amp; " " &amp; LEFT($AV$3, 4)) + 1, 0 ), 'Raw Data'!$AN:$AN,"&gt;" &amp;DATE(LEFT($AV$3, 4), MONTH("1 " &amp; S$6 &amp; " " &amp; LEFT($AV$3, 4)), 0 ), 'Raw Data'!$J:$J, $A55, 'Raw Data'!$P:$P,""&amp;'Raw Data'!$B$1,'Raw Data'!$D:$D,"&lt;&gt;*ithdr*",'Raw Data'!$D:$D,"&lt;&gt;*ancel*")</f>
        <v>0</v>
      </c>
      <c r="T66" s="40"/>
      <c r="U66" s="40"/>
      <c r="V66" s="52"/>
      <c r="W66" s="111">
        <f>SUMIFS('Raw Data'!$AI:$AI, 'Raw Data'!$AN:$AN,"&lt;=" &amp;DATE(LEFT($AV$3, 4), MONTH("1 " &amp; W$6 &amp; " " &amp; LEFT($AV$3, 4)) + 1, 0 ), 'Raw Data'!$AN:$AN,"&gt;" &amp;DATE(LEFT($AV$3, 4), MONTH("1 " &amp; W$6 &amp; " " &amp; LEFT($AV$3, 4)), 0 ), 'Raw Data'!$J:$J, $A55, 'Raw Data'!$O:$O,""&amp;'Raw Data'!$B$1,'Raw Data'!$D:$D,"&lt;&gt;*ithdr*",'Raw Data'!$D:$D,"&lt;&gt;*ancel*",'Raw Data'!$P:$P,"--")
+
SUMIFS('Raw Data'!$AI:$AI, 'Raw Data'!$AN:$AN,"&lt;=" &amp;DATE(LEFT($AV$3, 4), MONTH("1 " &amp; W$6 &amp; " " &amp; LEFT($AV$3, 4)) + 1, 0 ), 'Raw Data'!$AN:$AN,"&gt;" &amp;DATE(LEFT($AV$3, 4), MONTH("1 " &amp; W$6 &amp; " " &amp; LEFT($AV$3, 4)), 0 ), 'Raw Data'!$J:$J, $A55, 'Raw Data'!$P:$P,""&amp;'Raw Data'!$B$1,'Raw Data'!$D:$D,"&lt;&gt;*ithdr*",'Raw Data'!$D:$D,"&lt;&gt;*ancel*")</f>
        <v>0</v>
      </c>
      <c r="X66" s="40"/>
      <c r="Y66" s="40"/>
      <c r="Z66" s="52"/>
      <c r="AA66" s="111">
        <f>SUMIFS('Raw Data'!$AI:$AI, 'Raw Data'!$AN:$AN,"&lt;=" &amp;DATE(LEFT($AV$3, 4), MONTH("1 " &amp; AA$6 &amp; " " &amp; LEFT($AV$3, 4)) + 1, 0 ), 'Raw Data'!$AN:$AN,"&gt;" &amp;DATE(LEFT($AV$3, 4), MONTH("1 " &amp; AA$6 &amp; " " &amp; LEFT($AV$3, 4)), 0 ), 'Raw Data'!$J:$J, $A55, 'Raw Data'!$O:$O,""&amp;'Raw Data'!$B$1,'Raw Data'!$D:$D,"&lt;&gt;*ithdr*",'Raw Data'!$D:$D,"&lt;&gt;*ancel*",'Raw Data'!$P:$P,"--")
+
SUMIFS('Raw Data'!$AI:$AI, 'Raw Data'!$AN:$AN,"&lt;=" &amp;DATE(LEFT($AV$3, 4), MONTH("1 " &amp; AA$6 &amp; " " &amp; LEFT($AV$3, 4)) + 1, 0 ), 'Raw Data'!$AN:$AN,"&gt;" &amp;DATE(LEFT($AV$3, 4), MONTH("1 " &amp; AA$6 &amp; " " &amp; LEFT($AV$3, 4)), 0 ), 'Raw Data'!$J:$J, $A55, 'Raw Data'!$P:$P,""&amp;'Raw Data'!$B$1,'Raw Data'!$D:$D,"&lt;&gt;*ithdr*",'Raw Data'!$D:$D,"&lt;&gt;*ancel*")</f>
        <v>0</v>
      </c>
      <c r="AB66" s="40"/>
      <c r="AC66" s="40"/>
      <c r="AD66" s="52"/>
      <c r="AE66" s="111">
        <f>SUMIFS('Raw Data'!$AI:$AI, 'Raw Data'!$AN:$AN,"&lt;=" &amp;DATE(LEFT($AV$3, 4), MONTH("1 " &amp; AE$6 &amp; " " &amp; LEFT($AV$3, 4)) + 1, 0 ), 'Raw Data'!$AN:$AN,"&gt;" &amp;DATE(LEFT($AV$3, 4), MONTH("1 " &amp; AE$6 &amp; " " &amp; LEFT($AV$3, 4)), 0 ), 'Raw Data'!$J:$J, $A55, 'Raw Data'!$O:$O,""&amp;'Raw Data'!$B$1,'Raw Data'!$D:$D,"&lt;&gt;*ithdr*",'Raw Data'!$D:$D,"&lt;&gt;*ancel*",'Raw Data'!$P:$P,"--")
+
SUMIFS('Raw Data'!$AI:$AI, 'Raw Data'!$AN:$AN,"&lt;=" &amp;DATE(LEFT($AV$3, 4), MONTH("1 " &amp; AE$6 &amp; " " &amp; LEFT($AV$3, 4)) + 1, 0 ), 'Raw Data'!$AN:$AN,"&gt;" &amp;DATE(LEFT($AV$3, 4), MONTH("1 " &amp; AE$6 &amp; " " &amp; LEFT($AV$3, 4)), 0 ), 'Raw Data'!$J:$J, $A55, 'Raw Data'!$P:$P,""&amp;'Raw Data'!$B$1,'Raw Data'!$D:$D,"&lt;&gt;*ithdr*",'Raw Data'!$D:$D,"&lt;&gt;*ancel*")</f>
        <v>0</v>
      </c>
      <c r="AF66" s="40"/>
      <c r="AG66" s="40"/>
      <c r="AH66" s="52"/>
      <c r="AI66" s="111">
        <f>SUMIFS('Raw Data'!$AI:$AI, 'Raw Data'!$AN:$AN,"&lt;=" &amp;DATE(LEFT($AV$3, 4), MONTH("1 " &amp; AI$6 &amp; " " &amp; LEFT($AV$3, 4)) + 1, 0 ), 'Raw Data'!$AN:$AN,"&gt;" &amp;DATE(LEFT($AV$3, 4), MONTH("1 " &amp; AI$6 &amp; " " &amp; LEFT($AV$3, 4)), 0 ), 'Raw Data'!$J:$J, $A55, 'Raw Data'!$O:$O,""&amp;'Raw Data'!$B$1,'Raw Data'!$D:$D,"&lt;&gt;*ithdr*",'Raw Data'!$D:$D,"&lt;&gt;*ancel*",'Raw Data'!$P:$P,"--")
+
SUMIFS('Raw Data'!$AI:$AI, 'Raw Data'!$AN:$AN,"&lt;=" &amp;DATE(LEFT($AV$3, 4), MONTH("1 " &amp; AI$6 &amp; " " &amp; LEFT($AV$3, 4)) + 1, 0 ), 'Raw Data'!$AN:$AN,"&gt;" &amp;DATE(LEFT($AV$3, 4), MONTH("1 " &amp; AI$6 &amp; " " &amp; LEFT($AV$3, 4)), 0 ), 'Raw Data'!$J:$J, $A55, 'Raw Data'!$P:$P,""&amp;'Raw Data'!$B$1,'Raw Data'!$D:$D,"&lt;&gt;*ithdr*",'Raw Data'!$D:$D,"&lt;&gt;*ancel*")</f>
        <v>0</v>
      </c>
      <c r="AJ66" s="40"/>
      <c r="AK66" s="40"/>
      <c r="AL66" s="52"/>
      <c r="AM66" s="111">
        <f>SUMIFS('Raw Data'!$AI:$AI, 'Raw Data'!$AN:$AN,"&lt;=" &amp;DATE(LEFT($AV$3, 4), MONTH("1 " &amp; AM$6 &amp; " " &amp; LEFT($AV$3, 4)) + 1, 0 ), 'Raw Data'!$AN:$AN,"&gt;" &amp;DATE(LEFT($AV$3, 4), MONTH("1 " &amp; AM$6 &amp; " " &amp; LEFT($AV$3, 4)), 0 ), 'Raw Data'!$J:$J, $A55, 'Raw Data'!$O:$O,""&amp;'Raw Data'!$B$1,'Raw Data'!$D:$D,"&lt;&gt;*ithdr*",'Raw Data'!$D:$D,"&lt;&gt;*ancel*",'Raw Data'!$P:$P,"--")
+
SUMIFS('Raw Data'!$AI:$AI, 'Raw Data'!$AN:$AN,"&lt;=" &amp;DATE(LEFT($AV$3, 4), MONTH("1 " &amp; AM$6 &amp; " " &amp; LEFT($AV$3, 4)) + 1, 0 ), 'Raw Data'!$AN:$AN,"&gt;" &amp;DATE(LEFT($AV$3, 4), MONTH("1 " &amp; AM$6 &amp; " " &amp; LEFT($AV$3, 4)), 0 ), 'Raw Data'!$J:$J, $A55, 'Raw Data'!$P:$P,""&amp;'Raw Data'!$B$1,'Raw Data'!$D:$D,"&lt;&gt;*ithdr*",'Raw Data'!$D:$D,"&lt;&gt;*ancel*")</f>
        <v>0</v>
      </c>
      <c r="AN66" s="40"/>
      <c r="AO66" s="40"/>
      <c r="AP66" s="52"/>
      <c r="AQ66" s="111">
        <f>SUMIFS('Raw Data'!$AI:$AI, 'Raw Data'!$AN:$AN,"&lt;=" &amp;DATE(LEFT($AV$3, 4), MONTH("1 " &amp; AQ$6 &amp; " " &amp; LEFT($AV$3, 4)) + 1, 0 ), 'Raw Data'!$AN:$AN,"&gt;" &amp;DATE(LEFT($AV$3, 4), MONTH("1 " &amp; AQ$6 &amp; " " &amp; LEFT($AV$3, 4)), 0 ), 'Raw Data'!$J:$J, $A55, 'Raw Data'!$O:$O,""&amp;'Raw Data'!$B$1,'Raw Data'!$D:$D,"&lt;&gt;*ithdr*",'Raw Data'!$D:$D,"&lt;&gt;*ancel*",'Raw Data'!$P:$P,"--")
+
SUMIFS('Raw Data'!$AI:$AI, 'Raw Data'!$AN:$AN,"&lt;=" &amp;DATE(LEFT($AV$3, 4), MONTH("1 " &amp; AQ$6 &amp; " " &amp; LEFT($AV$3, 4)) + 1, 0 ), 'Raw Data'!$AN:$AN,"&gt;" &amp;DATE(LEFT($AV$3, 4), MONTH("1 " &amp; AQ$6 &amp; " " &amp; LEFT($AV$3, 4)), 0 ), 'Raw Data'!$J:$J, $A55, 'Raw Data'!$P:$P,""&amp;'Raw Data'!$B$1,'Raw Data'!$D:$D,"&lt;&gt;*ithdr*",'Raw Data'!$D:$D,"&lt;&gt;*ancel*")</f>
        <v>0</v>
      </c>
      <c r="AR66" s="40"/>
      <c r="AS66" s="40"/>
      <c r="AT66" s="52"/>
      <c r="AU66" s="111">
        <f>SUMIFS('Raw Data'!$AI:$AI, 'Raw Data'!$AN:$AN,"&lt;=" &amp;DATE(MID($AV$3, 15, 4), MONTH("1 " &amp; AU$6 &amp; " " &amp; MID($AV$3, 15, 4)) + 1, 0 ), 'Raw Data'!$AN:$AN,"&gt;" &amp;DATE(MID($AV$3, 15, 4), MONTH("1 " &amp; AU$6 &amp; " " &amp; MID($AV$3, 15, 4)), 0 ), 'Raw Data'!$J:$J, $A55, 'Raw Data'!$O:$O,""&amp;'Raw Data'!$B$1,'Raw Data'!$D:$D,"&lt;&gt;*ithdr*",'Raw Data'!$D:$D,"&lt;&gt;*ancel*",'Raw Data'!$P:$P,"--")
+
SUMIFS('Raw Data'!$AI:$AI, 'Raw Data'!$AN:$AN,"&lt;=" &amp;DATE(MID($AV$3, 15, 4), MONTH("1 " &amp; AU$6 &amp; " " &amp; MID($AV$3, 15, 4)) + 1, 0 ), 'Raw Data'!$AN:$AN,"&gt;" &amp;DATE(MID($AV$3, 15, 4), MONTH("1 " &amp; AU$6 &amp; " " &amp; MID($AV$3, 15, 4)), 0 ), 'Raw Data'!$J:$J, $A55, 'Raw Data'!$P:$P,""&amp;'Raw Data'!$B$1,'Raw Data'!$D:$D,"&lt;&gt;*ithdr*",'Raw Data'!$D:$D,"&lt;&gt;*ancel*")</f>
        <v>0</v>
      </c>
      <c r="AV66" s="40"/>
      <c r="AW66" s="40"/>
      <c r="AX66" s="52"/>
      <c r="AY66" s="111">
        <f>SUMIFS('Raw Data'!$AI:$AI, 'Raw Data'!$AN:$AN,"&lt;=" &amp;DATE(MID($AV$3, 15, 4), MONTH("1 " &amp; AY$6 &amp; " " &amp; MID($AV$3, 15, 4)) + 1, 0 ), 'Raw Data'!$AN:$AN,"&gt;" &amp;DATE(MID($AV$3, 15, 4), MONTH("1 " &amp; AY$6 &amp; " " &amp; MID($AV$3, 15, 4)), 0 ), 'Raw Data'!$J:$J, $A55, 'Raw Data'!$O:$O,""&amp;'Raw Data'!$B$1,'Raw Data'!$D:$D,"&lt;&gt;*ithdr*",'Raw Data'!$D:$D,"&lt;&gt;*ancel*",'Raw Data'!$P:$P,"--")
+
SUMIFS('Raw Data'!$AI:$AI, 'Raw Data'!$AN:$AN,"&lt;=" &amp;DATE(MID($AV$3, 15, 4), MONTH("1 " &amp; AY$6 &amp; " " &amp; MID($AV$3, 15, 4)) + 1, 0 ), 'Raw Data'!$AN:$AN,"&gt;" &amp;DATE(MID($AV$3, 15, 4), MONTH("1 " &amp; AY$6 &amp; " " &amp; MID($AV$3, 15, 4)), 0 ), 'Raw Data'!$J:$J, $A55, 'Raw Data'!$P:$P,""&amp;'Raw Data'!$B$1,'Raw Data'!$D:$D,"&lt;&gt;*ithdr*",'Raw Data'!$D:$D,"&lt;&gt;*ancel*")</f>
        <v>0</v>
      </c>
      <c r="AZ66" s="40"/>
      <c r="BA66" s="40"/>
      <c r="BB66" s="52"/>
      <c r="BC66" s="111">
        <f>SUMIFS('Raw Data'!$AI:$AI, 'Raw Data'!$AN:$AN,"&lt;=" &amp;DATE(MID($AV$3, 15, 4), MONTH("1 " &amp; BC$6 &amp; " " &amp; MID($AV$3, 15, 4)) + 1, 0 ), 'Raw Data'!$AN:$AN,"&gt;" &amp;DATE(MID($AV$3, 15, 4), MONTH("1 " &amp; BC$6 &amp; " " &amp; MID($AV$3, 15, 4)), 0 ), 'Raw Data'!$J:$J, $A55, 'Raw Data'!$O:$O,""&amp;'Raw Data'!$B$1,'Raw Data'!$D:$D,"&lt;&gt;*ithdr*",'Raw Data'!$D:$D,"&lt;&gt;*ancel*",'Raw Data'!$P:$P,"--")
+
SUMIFS('Raw Data'!$AI:$AI, 'Raw Data'!$AN:$AN,"&lt;=" &amp;DATE(MID($AV$3, 15, 4), MONTH("1 " &amp; BC$6 &amp; " " &amp; MID($AV$3, 15, 4)) + 1, 0 ), 'Raw Data'!$AN:$AN,"&gt;" &amp;DATE(MID($AV$3, 15, 4), MONTH("1 " &amp; BC$6 &amp; " " &amp; MID($AV$3, 15, 4)), 0 ), 'Raw Data'!$J:$J, $A55, 'Raw Data'!$P:$P,""&amp;'Raw Data'!$B$1,'Raw Data'!$D:$D,"&lt;&gt;*ithdr*",'Raw Data'!$D:$D,"&lt;&gt;*ancel*")</f>
        <v>0</v>
      </c>
      <c r="BD66" s="40"/>
      <c r="BE66" s="40"/>
      <c r="BF66" s="52"/>
    </row>
    <row r="67" ht="12.75" customHeight="1">
      <c r="A67" s="119" t="s">
        <v>759</v>
      </c>
      <c r="B67" s="40"/>
      <c r="C67" s="40"/>
      <c r="D67" s="40"/>
      <c r="E67" s="40"/>
      <c r="F67" s="40"/>
      <c r="G67" s="40"/>
      <c r="H67" s="40"/>
      <c r="I67" s="40"/>
      <c r="J67" s="52"/>
      <c r="K67" s="111">
        <f>SUMIFS('Raw Data'!$AI:$AI, 'Raw Data'!$AN:$AN,"&lt;=" &amp;DATE(LEFT($AV$3, 4), MONTH("1 " &amp; K$6 &amp; " " &amp; LEFT($AV$3, 4)) + 1, 0 ), 'Raw Data'!$AN:$AN,"&gt;" &amp;DATE(LEFT($AV$3, 4), MONTH("1 " &amp; K$6 &amp; " " &amp; LEFT($AV$3, 4)), 0 ), 'Raw Data'!$J:$J, $A55, 'Raw Data'!$H:$H, "Ear*", 'Raw Data'!$O:$O,""&amp;'Raw Data'!$B$1,'Raw Data'!$D:$D,"&lt;&gt;*ithdr*",'Raw Data'!$D:$D,"&lt;&gt;*ancel*",'Raw Data'!$P:$P,"--")
+
SUMIFS('Raw Data'!$AI:$AI, 'Raw Data'!$AN:$AN,"&lt;=" &amp;DATE(LEFT($AV$3, 4), MONTH("1 " &amp; K$6 &amp; " " &amp; LEFT($AV$3, 4)) + 1, 0 ), 'Raw Data'!$AN:$AN,"&gt;" &amp;DATE(LEFT($AV$3, 4), MONTH("1 " &amp; K$6 &amp; " " &amp; LEFT($AV$3, 4)), 0 ), 'Raw Data'!$J:$J, $A55, 'Raw Data'!$H:$H, "Ear*", 'Raw Data'!$P:$P,""&amp;'Raw Data'!$B$1,'Raw Data'!$D:$D,"&lt;&gt;*ithdr*",'Raw Data'!$D:$D,"&lt;&gt;*ancel*")</f>
        <v>0</v>
      </c>
      <c r="L67" s="40"/>
      <c r="M67" s="40"/>
      <c r="N67" s="52"/>
      <c r="O67" s="111">
        <f>SUMIFS('Raw Data'!$AI:$AI, 'Raw Data'!$AN:$AN,"&lt;=" &amp;DATE(LEFT($AV$3, 4), MONTH("1 " &amp; O$6 &amp; " " &amp; LEFT($AV$3, 4)) + 1, 0 ), 'Raw Data'!$AN:$AN,"&gt;" &amp;DATE(LEFT($AV$3, 4), MONTH("1 " &amp; O$6 &amp; " " &amp; LEFT($AV$3, 4)), 0 ), 'Raw Data'!$J:$J, $A55, 'Raw Data'!$H:$H, "Ear*", 'Raw Data'!$O:$O,""&amp;'Raw Data'!$B$1,'Raw Data'!$D:$D,"&lt;&gt;*ithdr*",'Raw Data'!$D:$D,"&lt;&gt;*ancel*",'Raw Data'!$P:$P,"--")
+
SUMIFS('Raw Data'!$AI:$AI, 'Raw Data'!$AN:$AN,"&lt;=" &amp;DATE(LEFT($AV$3, 4), MONTH("1 " &amp; O$6 &amp; " " &amp; LEFT($AV$3, 4)) + 1, 0 ), 'Raw Data'!$AN:$AN,"&gt;" &amp;DATE(LEFT($AV$3, 4), MONTH("1 " &amp; O$6 &amp; " " &amp; LEFT($AV$3, 4)), 0 ), 'Raw Data'!$J:$J, $A55, 'Raw Data'!$H:$H, "Ear*", 'Raw Data'!$P:$P,""&amp;'Raw Data'!$B$1,'Raw Data'!$D:$D,"&lt;&gt;*ithdr*",'Raw Data'!$D:$D,"&lt;&gt;*ancel*")</f>
        <v>0</v>
      </c>
      <c r="P67" s="40"/>
      <c r="Q67" s="40"/>
      <c r="R67" s="52"/>
      <c r="S67" s="111">
        <f>SUMIFS('Raw Data'!$AI:$AI, 'Raw Data'!$AN:$AN,"&lt;=" &amp;DATE(LEFT($AV$3, 4), MONTH("1 " &amp; S$6 &amp; " " &amp; LEFT($AV$3, 4)) + 1, 0 ), 'Raw Data'!$AN:$AN,"&gt;" &amp;DATE(LEFT($AV$3, 4), MONTH("1 " &amp; S$6 &amp; " " &amp; LEFT($AV$3, 4)), 0 ), 'Raw Data'!$J:$J, $A55, 'Raw Data'!$H:$H, "Ear*", 'Raw Data'!$O:$O,""&amp;'Raw Data'!$B$1,'Raw Data'!$D:$D,"&lt;&gt;*ithdr*",'Raw Data'!$D:$D,"&lt;&gt;*ancel*",'Raw Data'!$P:$P,"--")
+
SUMIFS('Raw Data'!$AI:$AI, 'Raw Data'!$AN:$AN,"&lt;=" &amp;DATE(LEFT($AV$3, 4), MONTH("1 " &amp; S$6 &amp; " " &amp; LEFT($AV$3, 4)) + 1, 0 ), 'Raw Data'!$AN:$AN,"&gt;" &amp;DATE(LEFT($AV$3, 4), MONTH("1 " &amp; S$6 &amp; " " &amp; LEFT($AV$3, 4)), 0 ), 'Raw Data'!$J:$J, $A55, 'Raw Data'!$H:$H, "Ear*", 'Raw Data'!$P:$P,""&amp;'Raw Data'!$B$1,'Raw Data'!$D:$D,"&lt;&gt;*ithdr*",'Raw Data'!$D:$D,"&lt;&gt;*ancel*")</f>
        <v>0</v>
      </c>
      <c r="T67" s="40"/>
      <c r="U67" s="40"/>
      <c r="V67" s="52"/>
      <c r="W67" s="111">
        <f>SUMIFS('Raw Data'!$AI:$AI, 'Raw Data'!$AN:$AN,"&lt;=" &amp;DATE(LEFT($AV$3, 4), MONTH("1 " &amp; W$6 &amp; " " &amp; LEFT($AV$3, 4)) + 1, 0 ), 'Raw Data'!$AN:$AN,"&gt;" &amp;DATE(LEFT($AV$3, 4), MONTH("1 " &amp; W$6 &amp; " " &amp; LEFT($AV$3, 4)), 0 ), 'Raw Data'!$J:$J, $A55, 'Raw Data'!$H:$H, "Ear*", 'Raw Data'!$O:$O,""&amp;'Raw Data'!$B$1,'Raw Data'!$D:$D,"&lt;&gt;*ithdr*",'Raw Data'!$D:$D,"&lt;&gt;*ancel*",'Raw Data'!$P:$P,"--")
+
SUMIFS('Raw Data'!$AI:$AI, 'Raw Data'!$AN:$AN,"&lt;=" &amp;DATE(LEFT($AV$3, 4), MONTH("1 " &amp; W$6 &amp; " " &amp; LEFT($AV$3, 4)) + 1, 0 ), 'Raw Data'!$AN:$AN,"&gt;" &amp;DATE(LEFT($AV$3, 4), MONTH("1 " &amp; W$6 &amp; " " &amp; LEFT($AV$3, 4)), 0 ), 'Raw Data'!$J:$J, $A55, 'Raw Data'!$H:$H, "Ear*", 'Raw Data'!$P:$P,""&amp;'Raw Data'!$B$1,'Raw Data'!$D:$D,"&lt;&gt;*ithdr*",'Raw Data'!$D:$D,"&lt;&gt;*ancel*")</f>
        <v>0</v>
      </c>
      <c r="X67" s="40"/>
      <c r="Y67" s="40"/>
      <c r="Z67" s="52"/>
      <c r="AA67" s="111">
        <f>SUMIFS('Raw Data'!$AI:$AI, 'Raw Data'!$AN:$AN,"&lt;=" &amp;DATE(LEFT($AV$3, 4), MONTH("1 " &amp; AA$6 &amp; " " &amp; LEFT($AV$3, 4)) + 1, 0 ), 'Raw Data'!$AN:$AN,"&gt;" &amp;DATE(LEFT($AV$3, 4), MONTH("1 " &amp; AA$6 &amp; " " &amp; LEFT($AV$3, 4)), 0 ), 'Raw Data'!$J:$J, $A55, 'Raw Data'!$H:$H, "Ear*", 'Raw Data'!$O:$O,""&amp;'Raw Data'!$B$1,'Raw Data'!$D:$D,"&lt;&gt;*ithdr*",'Raw Data'!$D:$D,"&lt;&gt;*ancel*",'Raw Data'!$P:$P,"--")
+
SUMIFS('Raw Data'!$AI:$AI, 'Raw Data'!$AN:$AN,"&lt;=" &amp;DATE(LEFT($AV$3, 4), MONTH("1 " &amp; AA$6 &amp; " " &amp; LEFT($AV$3, 4)) + 1, 0 ), 'Raw Data'!$AN:$AN,"&gt;" &amp;DATE(LEFT($AV$3, 4), MONTH("1 " &amp; AA$6 &amp; " " &amp; LEFT($AV$3, 4)), 0 ), 'Raw Data'!$J:$J, $A55, 'Raw Data'!$H:$H, "Ear*", 'Raw Data'!$P:$P,""&amp;'Raw Data'!$B$1,'Raw Data'!$D:$D,"&lt;&gt;*ithdr*",'Raw Data'!$D:$D,"&lt;&gt;*ancel*")</f>
        <v>0</v>
      </c>
      <c r="AB67" s="40"/>
      <c r="AC67" s="40"/>
      <c r="AD67" s="52"/>
      <c r="AE67" s="111">
        <f>SUMIFS('Raw Data'!$AI:$AI, 'Raw Data'!$AN:$AN,"&lt;=" &amp;DATE(LEFT($AV$3, 4), MONTH("1 " &amp; AE$6 &amp; " " &amp; LEFT($AV$3, 4)) + 1, 0 ), 'Raw Data'!$AN:$AN,"&gt;" &amp;DATE(LEFT($AV$3, 4), MONTH("1 " &amp; AE$6 &amp; " " &amp; LEFT($AV$3, 4)), 0 ), 'Raw Data'!$J:$J, $A55, 'Raw Data'!$H:$H, "Ear*", 'Raw Data'!$O:$O,""&amp;'Raw Data'!$B$1,'Raw Data'!$D:$D,"&lt;&gt;*ithdr*",'Raw Data'!$D:$D,"&lt;&gt;*ancel*",'Raw Data'!$P:$P,"--")
+
SUMIFS('Raw Data'!$AI:$AI, 'Raw Data'!$AN:$AN,"&lt;=" &amp;DATE(LEFT($AV$3, 4), MONTH("1 " &amp; AE$6 &amp; " " &amp; LEFT($AV$3, 4)) + 1, 0 ), 'Raw Data'!$AN:$AN,"&gt;" &amp;DATE(LEFT($AV$3, 4), MONTH("1 " &amp; AE$6 &amp; " " &amp; LEFT($AV$3, 4)), 0 ), 'Raw Data'!$J:$J, $A55, 'Raw Data'!$H:$H, "Ear*", 'Raw Data'!$P:$P,""&amp;'Raw Data'!$B$1,'Raw Data'!$D:$D,"&lt;&gt;*ithdr*",'Raw Data'!$D:$D,"&lt;&gt;*ancel*")</f>
        <v>0</v>
      </c>
      <c r="AF67" s="40"/>
      <c r="AG67" s="40"/>
      <c r="AH67" s="52"/>
      <c r="AI67" s="111">
        <f>SUMIFS('Raw Data'!$AI:$AI, 'Raw Data'!$AN:$AN,"&lt;=" &amp;DATE(LEFT($AV$3, 4), MONTH("1 " &amp; AI$6 &amp; " " &amp; LEFT($AV$3, 4)) + 1, 0 ), 'Raw Data'!$AN:$AN,"&gt;" &amp;DATE(LEFT($AV$3, 4), MONTH("1 " &amp; AI$6 &amp; " " &amp; LEFT($AV$3, 4)), 0 ), 'Raw Data'!$J:$J, $A55, 'Raw Data'!$H:$H, "Ear*", 'Raw Data'!$O:$O,""&amp;'Raw Data'!$B$1,'Raw Data'!$D:$D,"&lt;&gt;*ithdr*",'Raw Data'!$D:$D,"&lt;&gt;*ancel*",'Raw Data'!$P:$P,"--")
+
SUMIFS('Raw Data'!$AI:$AI, 'Raw Data'!$AN:$AN,"&lt;=" &amp;DATE(LEFT($AV$3, 4), MONTH("1 " &amp; AI$6 &amp; " " &amp; LEFT($AV$3, 4)) + 1, 0 ), 'Raw Data'!$AN:$AN,"&gt;" &amp;DATE(LEFT($AV$3, 4), MONTH("1 " &amp; AI$6 &amp; " " &amp; LEFT($AV$3, 4)), 0 ), 'Raw Data'!$J:$J, $A55, 'Raw Data'!$H:$H, "Ear*", 'Raw Data'!$P:$P,""&amp;'Raw Data'!$B$1,'Raw Data'!$D:$D,"&lt;&gt;*ithdr*",'Raw Data'!$D:$D,"&lt;&gt;*ancel*")</f>
        <v>0</v>
      </c>
      <c r="AJ67" s="40"/>
      <c r="AK67" s="40"/>
      <c r="AL67" s="52"/>
      <c r="AM67" s="111">
        <f>SUMIFS('Raw Data'!$AI:$AI, 'Raw Data'!$AN:$AN,"&lt;=" &amp;DATE(LEFT($AV$3, 4), MONTH("1 " &amp; AM$6 &amp; " " &amp; LEFT($AV$3, 4)) + 1, 0 ), 'Raw Data'!$AN:$AN,"&gt;" &amp;DATE(LEFT($AV$3, 4), MONTH("1 " &amp; AM$6 &amp; " " &amp; LEFT($AV$3, 4)), 0 ), 'Raw Data'!$J:$J, $A55, 'Raw Data'!$H:$H, "Ear*", 'Raw Data'!$O:$O,""&amp;'Raw Data'!$B$1,'Raw Data'!$D:$D,"&lt;&gt;*ithdr*",'Raw Data'!$D:$D,"&lt;&gt;*ancel*",'Raw Data'!$P:$P,"--")
+
SUMIFS('Raw Data'!$AI:$AI, 'Raw Data'!$AN:$AN,"&lt;=" &amp;DATE(LEFT($AV$3, 4), MONTH("1 " &amp; AM$6 &amp; " " &amp; LEFT($AV$3, 4)) + 1, 0 ), 'Raw Data'!$AN:$AN,"&gt;" &amp;DATE(LEFT($AV$3, 4), MONTH("1 " &amp; AM$6 &amp; " " &amp; LEFT($AV$3, 4)), 0 ), 'Raw Data'!$J:$J, $A55, 'Raw Data'!$H:$H, "Ear*", 'Raw Data'!$P:$P,""&amp;'Raw Data'!$B$1,'Raw Data'!$D:$D,"&lt;&gt;*ithdr*",'Raw Data'!$D:$D,"&lt;&gt;*ancel*")</f>
        <v>0</v>
      </c>
      <c r="AN67" s="40"/>
      <c r="AO67" s="40"/>
      <c r="AP67" s="52"/>
      <c r="AQ67" s="111">
        <f>SUMIFS('Raw Data'!$AI:$AI, 'Raw Data'!$AN:$AN,"&lt;=" &amp;DATE(LEFT($AV$3, 4), MONTH("1 " &amp; AQ$6 &amp; " " &amp; LEFT($AV$3, 4)) + 1, 0 ), 'Raw Data'!$AN:$AN,"&gt;" &amp;DATE(LEFT($AV$3, 4), MONTH("1 " &amp; AQ$6 &amp; " " &amp; LEFT($AV$3, 4)), 0 ), 'Raw Data'!$J:$J, $A55, 'Raw Data'!$H:$H, "Ear*", 'Raw Data'!$O:$O,""&amp;'Raw Data'!$B$1,'Raw Data'!$D:$D,"&lt;&gt;*ithdr*",'Raw Data'!$D:$D,"&lt;&gt;*ancel*",'Raw Data'!$P:$P,"--")
+
SUMIFS('Raw Data'!$AI:$AI, 'Raw Data'!$AN:$AN,"&lt;=" &amp;DATE(LEFT($AV$3, 4), MONTH("1 " &amp; AQ$6 &amp; " " &amp; LEFT($AV$3, 4)) + 1, 0 ), 'Raw Data'!$AN:$AN,"&gt;" &amp;DATE(LEFT($AV$3, 4), MONTH("1 " &amp; AQ$6 &amp; " " &amp; LEFT($AV$3, 4)), 0 ), 'Raw Data'!$J:$J, $A55, 'Raw Data'!$H:$H, "Ear*", 'Raw Data'!$P:$P,""&amp;'Raw Data'!$B$1,'Raw Data'!$D:$D,"&lt;&gt;*ithdr*",'Raw Data'!$D:$D,"&lt;&gt;*ancel*")</f>
        <v>0</v>
      </c>
      <c r="AR67" s="40"/>
      <c r="AS67" s="40"/>
      <c r="AT67" s="52"/>
      <c r="AU67" s="111">
        <f>SUMIFS('Raw Data'!$AI:$AI, 'Raw Data'!$AN:$AN,"&lt;=" &amp;DATE(MID($AV$3, 15, 4), MONTH("1 " &amp; AU$6 &amp; " " &amp; MID($AV$3, 15, 4)) + 1, 0 ), 'Raw Data'!$AN:$AN,"&gt;" &amp;DATE(MID($AV$3, 15, 4), MONTH("1 " &amp; AU$6 &amp; " " &amp; MID($AV$3, 15, 4)), 0 ), 'Raw Data'!$J:$J, $A55, 'Raw Data'!$H:$H, "Ear*", 'Raw Data'!$O:$O,""&amp;'Raw Data'!$B$1,'Raw Data'!$D:$D,"&lt;&gt;*ithdr*",'Raw Data'!$D:$D,"&lt;&gt;*ancel*",'Raw Data'!$P:$P,"--")
+
SUMIFS('Raw Data'!$AI:$AI, 'Raw Data'!$AN:$AN,"&lt;=" &amp;DATE(MID($AV$3, 15, 4), MONTH("1 " &amp; AU$6 &amp; " " &amp; MID($AV$3, 15, 4)) + 1, 0 ), 'Raw Data'!$AN:$AN,"&gt;" &amp;DATE(MID($AV$3, 15, 4), MONTH("1 " &amp; AU$6 &amp; " " &amp; MID($AV$3, 15, 4)), 0 ), 'Raw Data'!$J:$J, $A55, 'Raw Data'!$H:$H, "Ear*", 'Raw Data'!$P:$P,""&amp;'Raw Data'!$B$1,'Raw Data'!$D:$D,"&lt;&gt;*ithdr*",'Raw Data'!$D:$D,"&lt;&gt;*ancel*")</f>
        <v>0</v>
      </c>
      <c r="AV67" s="40"/>
      <c r="AW67" s="40"/>
      <c r="AX67" s="52"/>
      <c r="AY67" s="111">
        <f>SUMIFS('Raw Data'!$AI:$AI, 'Raw Data'!$AN:$AN,"&lt;=" &amp;DATE(MID($AV$3, 15, 4), MONTH("1 " &amp; AY$6 &amp; " " &amp; MID($AV$3, 15, 4)) + 1, 0 ), 'Raw Data'!$AN:$AN,"&gt;" &amp;DATE(MID($AV$3, 15, 4), MONTH("1 " &amp; AY$6 &amp; " " &amp; MID($AV$3, 15, 4)), 0 ), 'Raw Data'!$J:$J, $A55, 'Raw Data'!$H:$H, "Ear*", 'Raw Data'!$O:$O,""&amp;'Raw Data'!$B$1,'Raw Data'!$D:$D,"&lt;&gt;*ithdr*",'Raw Data'!$D:$D,"&lt;&gt;*ancel*",'Raw Data'!$P:$P,"--")
+
SUMIFS('Raw Data'!$AI:$AI, 'Raw Data'!$AN:$AN,"&lt;=" &amp;DATE(MID($AV$3, 15, 4), MONTH("1 " &amp; AY$6 &amp; " " &amp; MID($AV$3, 15, 4)) + 1, 0 ), 'Raw Data'!$AN:$AN,"&gt;" &amp;DATE(MID($AV$3, 15, 4), MONTH("1 " &amp; AY$6 &amp; " " &amp; MID($AV$3, 15, 4)), 0 ), 'Raw Data'!$J:$J, $A55, 'Raw Data'!$H:$H, "Ear*", 'Raw Data'!$P:$P,""&amp;'Raw Data'!$B$1,'Raw Data'!$D:$D,"&lt;&gt;*ithdr*",'Raw Data'!$D:$D,"&lt;&gt;*ancel*")</f>
        <v>0</v>
      </c>
      <c r="AZ67" s="40"/>
      <c r="BA67" s="40"/>
      <c r="BB67" s="52"/>
      <c r="BC67" s="111">
        <f>SUMIFS('Raw Data'!$AI:$AI, 'Raw Data'!$AN:$AN,"&lt;=" &amp;DATE(MID($AV$3, 15, 4), MONTH("1 " &amp; BC$6 &amp; " " &amp; MID($AV$3, 15, 4)) + 1, 0 ), 'Raw Data'!$AN:$AN,"&gt;" &amp;DATE(MID($AV$3, 15, 4), MONTH("1 " &amp; BC$6 &amp; " " &amp; MID($AV$3, 15, 4)), 0 ), 'Raw Data'!$J:$J, $A55, 'Raw Data'!$H:$H, "Ear*", 'Raw Data'!$O:$O,""&amp;'Raw Data'!$B$1,'Raw Data'!$D:$D,"&lt;&gt;*ithdr*",'Raw Data'!$D:$D,"&lt;&gt;*ancel*",'Raw Data'!$P:$P,"--")
+
SUMIFS('Raw Data'!$AI:$AI, 'Raw Data'!$AN:$AN,"&lt;=" &amp;DATE(MID($AV$3, 15, 4), MONTH("1 " &amp; BC$6 &amp; " " &amp; MID($AV$3, 15, 4)) + 1, 0 ), 'Raw Data'!$AN:$AN,"&gt;" &amp;DATE(MID($AV$3, 15, 4), MONTH("1 " &amp; BC$6 &amp; " " &amp; MID($AV$3, 15, 4)), 0 ), 'Raw Data'!$J:$J, $A55, 'Raw Data'!$H:$H, "Ear*", 'Raw Data'!$P:$P,""&amp;'Raw Data'!$B$1,'Raw Data'!$D:$D,"&lt;&gt;*ithdr*",'Raw Data'!$D:$D,"&lt;&gt;*ancel*")</f>
        <v>0</v>
      </c>
      <c r="BD67" s="40"/>
      <c r="BE67" s="40"/>
      <c r="BF67" s="52"/>
    </row>
    <row r="68" ht="12.75" customHeight="1">
      <c r="A68" s="119" t="s">
        <v>760</v>
      </c>
      <c r="B68" s="40"/>
      <c r="C68" s="40"/>
      <c r="D68" s="40"/>
      <c r="E68" s="40"/>
      <c r="F68" s="40"/>
      <c r="G68" s="40"/>
      <c r="H68" s="40"/>
      <c r="I68" s="40"/>
      <c r="J68" s="52"/>
      <c r="K68" s="111">
        <f>SUMIFS('Raw Data'!$AI:$AI, 'Raw Data'!$AN:$AN,"&lt;=" &amp;DATE(LEFT($AV$3, 4), MONTH("1 " &amp; K$6 &amp; " " &amp; LEFT($AV$3, 4)) + 1, 0 ), 'Raw Data'!$AN:$AN,"&gt;" &amp;DATE(LEFT($AV$3, 4), MONTH("1 " &amp; K$6 &amp; " " &amp; LEFT($AV$3, 4)), 0 ), 'Raw Data'!$J:$J, $A55, 'Raw Data'!$H:$H, "Non*", 'Raw Data'!$O:$O,""&amp;'Raw Data'!$B$1,'Raw Data'!$D:$D,"&lt;&gt;*ithdr*",'Raw Data'!$D:$D,"&lt;&gt;*ancel*",'Raw Data'!$P:$P,"--")
+
SUMIFS('Raw Data'!$AI:$AI, 'Raw Data'!$AN:$AN,"&lt;=" &amp;DATE(LEFT($AV$3, 4), MONTH("1 " &amp; K$6 &amp; " " &amp; LEFT($AV$3, 4)) + 1, 0 ), 'Raw Data'!$AN:$AN,"&gt;" &amp;DATE(LEFT($AV$3, 4), MONTH("1 " &amp; K$6 &amp; " " &amp; LEFT($AV$3, 4)), 0 ), 'Raw Data'!$J:$J, $A55, 'Raw Data'!$H:$H, "Non*", 'Raw Data'!$P:$P,""&amp;'Raw Data'!$B$1,'Raw Data'!$D:$D,"&lt;&gt;*ithdr*",'Raw Data'!$D:$D,"&lt;&gt;*ancel*")</f>
        <v>0</v>
      </c>
      <c r="L68" s="40"/>
      <c r="M68" s="40"/>
      <c r="N68" s="52"/>
      <c r="O68" s="111">
        <f>SUMIFS('Raw Data'!$AI:$AI, 'Raw Data'!$AN:$AN,"&lt;=" &amp;DATE(LEFT($AV$3, 4), MONTH("1 " &amp; O$6 &amp; " " &amp; LEFT($AV$3, 4)) + 1, 0 ), 'Raw Data'!$AN:$AN,"&gt;" &amp;DATE(LEFT($AV$3, 4), MONTH("1 " &amp; O$6 &amp; " " &amp; LEFT($AV$3, 4)), 0 ), 'Raw Data'!$J:$J, $A55, 'Raw Data'!$H:$H, "Non*", 'Raw Data'!$O:$O,""&amp;'Raw Data'!$B$1,'Raw Data'!$D:$D,"&lt;&gt;*ithdr*",'Raw Data'!$D:$D,"&lt;&gt;*ancel*",'Raw Data'!$P:$P,"--")
+
SUMIFS('Raw Data'!$AI:$AI, 'Raw Data'!$AN:$AN,"&lt;=" &amp;DATE(LEFT($AV$3, 4), MONTH("1 " &amp; O$6 &amp; " " &amp; LEFT($AV$3, 4)) + 1, 0 ), 'Raw Data'!$AN:$AN,"&gt;" &amp;DATE(LEFT($AV$3, 4), MONTH("1 " &amp; O$6 &amp; " " &amp; LEFT($AV$3, 4)), 0 ), 'Raw Data'!$J:$J, $A55, 'Raw Data'!$H:$H, "Non*", 'Raw Data'!$P:$P,""&amp;'Raw Data'!$B$1,'Raw Data'!$D:$D,"&lt;&gt;*ithdr*",'Raw Data'!$D:$D,"&lt;&gt;*ancel*")</f>
        <v>0</v>
      </c>
      <c r="P68" s="40"/>
      <c r="Q68" s="40"/>
      <c r="R68" s="52"/>
      <c r="S68" s="111">
        <f>SUMIFS('Raw Data'!$AI:$AI, 'Raw Data'!$AN:$AN,"&lt;=" &amp;DATE(LEFT($AV$3, 4), MONTH("1 " &amp; S$6 &amp; " " &amp; LEFT($AV$3, 4)) + 1, 0 ), 'Raw Data'!$AN:$AN,"&gt;" &amp;DATE(LEFT($AV$3, 4), MONTH("1 " &amp; S$6 &amp; " " &amp; LEFT($AV$3, 4)), 0 ), 'Raw Data'!$J:$J, $A55, 'Raw Data'!$H:$H, "Non*", 'Raw Data'!$O:$O,""&amp;'Raw Data'!$B$1,'Raw Data'!$D:$D,"&lt;&gt;*ithdr*",'Raw Data'!$D:$D,"&lt;&gt;*ancel*",'Raw Data'!$P:$P,"--")
+
SUMIFS('Raw Data'!$AI:$AI, 'Raw Data'!$AN:$AN,"&lt;=" &amp;DATE(LEFT($AV$3, 4), MONTH("1 " &amp; S$6 &amp; " " &amp; LEFT($AV$3, 4)) + 1, 0 ), 'Raw Data'!$AN:$AN,"&gt;" &amp;DATE(LEFT($AV$3, 4), MONTH("1 " &amp; S$6 &amp; " " &amp; LEFT($AV$3, 4)), 0 ), 'Raw Data'!$J:$J, $A55, 'Raw Data'!$H:$H, "Non*", 'Raw Data'!$P:$P,""&amp;'Raw Data'!$B$1,'Raw Data'!$D:$D,"&lt;&gt;*ithdr*",'Raw Data'!$D:$D,"&lt;&gt;*ancel*")</f>
        <v>0</v>
      </c>
      <c r="T68" s="40"/>
      <c r="U68" s="40"/>
      <c r="V68" s="52"/>
      <c r="W68" s="111">
        <f>SUMIFS('Raw Data'!$AI:$AI, 'Raw Data'!$AN:$AN,"&lt;=" &amp;DATE(LEFT($AV$3, 4), MONTH("1 " &amp; W$6 &amp; " " &amp; LEFT($AV$3, 4)) + 1, 0 ), 'Raw Data'!$AN:$AN,"&gt;" &amp;DATE(LEFT($AV$3, 4), MONTH("1 " &amp; W$6 &amp; " " &amp; LEFT($AV$3, 4)), 0 ), 'Raw Data'!$J:$J, $A55, 'Raw Data'!$H:$H, "Non*", 'Raw Data'!$O:$O,""&amp;'Raw Data'!$B$1,'Raw Data'!$D:$D,"&lt;&gt;*ithdr*",'Raw Data'!$D:$D,"&lt;&gt;*ancel*",'Raw Data'!$P:$P,"--")
+
SUMIFS('Raw Data'!$AI:$AI, 'Raw Data'!$AN:$AN,"&lt;=" &amp;DATE(LEFT($AV$3, 4), MONTH("1 " &amp; W$6 &amp; " " &amp; LEFT($AV$3, 4)) + 1, 0 ), 'Raw Data'!$AN:$AN,"&gt;" &amp;DATE(LEFT($AV$3, 4), MONTH("1 " &amp; W$6 &amp; " " &amp; LEFT($AV$3, 4)), 0 ), 'Raw Data'!$J:$J, $A55, 'Raw Data'!$H:$H, "Non*", 'Raw Data'!$P:$P,""&amp;'Raw Data'!$B$1,'Raw Data'!$D:$D,"&lt;&gt;*ithdr*",'Raw Data'!$D:$D,"&lt;&gt;*ancel*")</f>
        <v>0</v>
      </c>
      <c r="X68" s="40"/>
      <c r="Y68" s="40"/>
      <c r="Z68" s="52"/>
      <c r="AA68" s="111">
        <f>SUMIFS('Raw Data'!$AI:$AI, 'Raw Data'!$AN:$AN,"&lt;=" &amp;DATE(LEFT($AV$3, 4), MONTH("1 " &amp; AA$6 &amp; " " &amp; LEFT($AV$3, 4)) + 1, 0 ), 'Raw Data'!$AN:$AN,"&gt;" &amp;DATE(LEFT($AV$3, 4), MONTH("1 " &amp; AA$6 &amp; " " &amp; LEFT($AV$3, 4)), 0 ), 'Raw Data'!$J:$J, $A55, 'Raw Data'!$H:$H, "Non*", 'Raw Data'!$O:$O,""&amp;'Raw Data'!$B$1,'Raw Data'!$D:$D,"&lt;&gt;*ithdr*",'Raw Data'!$D:$D,"&lt;&gt;*ancel*",'Raw Data'!$P:$P,"--")
+
SUMIFS('Raw Data'!$AI:$AI, 'Raw Data'!$AN:$AN,"&lt;=" &amp;DATE(LEFT($AV$3, 4), MONTH("1 " &amp; AA$6 &amp; " " &amp; LEFT($AV$3, 4)) + 1, 0 ), 'Raw Data'!$AN:$AN,"&gt;" &amp;DATE(LEFT($AV$3, 4), MONTH("1 " &amp; AA$6 &amp; " " &amp; LEFT($AV$3, 4)), 0 ), 'Raw Data'!$J:$J, $A55, 'Raw Data'!$H:$H, "Non*", 'Raw Data'!$P:$P,""&amp;'Raw Data'!$B$1,'Raw Data'!$D:$D,"&lt;&gt;*ithdr*",'Raw Data'!$D:$D,"&lt;&gt;*ancel*")</f>
        <v>0</v>
      </c>
      <c r="AB68" s="40"/>
      <c r="AC68" s="40"/>
      <c r="AD68" s="52"/>
      <c r="AE68" s="111">
        <f>SUMIFS('Raw Data'!$AI:$AI, 'Raw Data'!$AN:$AN,"&lt;=" &amp;DATE(LEFT($AV$3, 4), MONTH("1 " &amp; AE$6 &amp; " " &amp; LEFT($AV$3, 4)) + 1, 0 ), 'Raw Data'!$AN:$AN,"&gt;" &amp;DATE(LEFT($AV$3, 4), MONTH("1 " &amp; AE$6 &amp; " " &amp; LEFT($AV$3, 4)), 0 ), 'Raw Data'!$J:$J, $A55, 'Raw Data'!$H:$H, "Non*", 'Raw Data'!$O:$O,""&amp;'Raw Data'!$B$1,'Raw Data'!$D:$D,"&lt;&gt;*ithdr*",'Raw Data'!$D:$D,"&lt;&gt;*ancel*",'Raw Data'!$P:$P,"--")
+
SUMIFS('Raw Data'!$AI:$AI, 'Raw Data'!$AN:$AN,"&lt;=" &amp;DATE(LEFT($AV$3, 4), MONTH("1 " &amp; AE$6 &amp; " " &amp; LEFT($AV$3, 4)) + 1, 0 ), 'Raw Data'!$AN:$AN,"&gt;" &amp;DATE(LEFT($AV$3, 4), MONTH("1 " &amp; AE$6 &amp; " " &amp; LEFT($AV$3, 4)), 0 ), 'Raw Data'!$J:$J, $A55, 'Raw Data'!$H:$H, "Non*", 'Raw Data'!$P:$P,""&amp;'Raw Data'!$B$1,'Raw Data'!$D:$D,"&lt;&gt;*ithdr*",'Raw Data'!$D:$D,"&lt;&gt;*ancel*")</f>
        <v>0</v>
      </c>
      <c r="AF68" s="40"/>
      <c r="AG68" s="40"/>
      <c r="AH68" s="52"/>
      <c r="AI68" s="111">
        <f>SUMIFS('Raw Data'!$AI:$AI, 'Raw Data'!$AN:$AN,"&lt;=" &amp;DATE(LEFT($AV$3, 4), MONTH("1 " &amp; AI$6 &amp; " " &amp; LEFT($AV$3, 4)) + 1, 0 ), 'Raw Data'!$AN:$AN,"&gt;" &amp;DATE(LEFT($AV$3, 4), MONTH("1 " &amp; AI$6 &amp; " " &amp; LEFT($AV$3, 4)), 0 ), 'Raw Data'!$J:$J, $A55, 'Raw Data'!$H:$H, "Non*", 'Raw Data'!$O:$O,""&amp;'Raw Data'!$B$1,'Raw Data'!$D:$D,"&lt;&gt;*ithdr*",'Raw Data'!$D:$D,"&lt;&gt;*ancel*",'Raw Data'!$P:$P,"--")
+
SUMIFS('Raw Data'!$AI:$AI, 'Raw Data'!$AN:$AN,"&lt;=" &amp;DATE(LEFT($AV$3, 4), MONTH("1 " &amp; AI$6 &amp; " " &amp; LEFT($AV$3, 4)) + 1, 0 ), 'Raw Data'!$AN:$AN,"&gt;" &amp;DATE(LEFT($AV$3, 4), MONTH("1 " &amp; AI$6 &amp; " " &amp; LEFT($AV$3, 4)), 0 ), 'Raw Data'!$J:$J, $A55, 'Raw Data'!$H:$H, "Non*", 'Raw Data'!$P:$P,""&amp;'Raw Data'!$B$1,'Raw Data'!$D:$D,"&lt;&gt;*ithdr*",'Raw Data'!$D:$D,"&lt;&gt;*ancel*")</f>
        <v>0</v>
      </c>
      <c r="AJ68" s="40"/>
      <c r="AK68" s="40"/>
      <c r="AL68" s="52"/>
      <c r="AM68" s="111">
        <f>SUMIFS('Raw Data'!$AI:$AI, 'Raw Data'!$AN:$AN,"&lt;=" &amp;DATE(LEFT($AV$3, 4), MONTH("1 " &amp; AM$6 &amp; " " &amp; LEFT($AV$3, 4)) + 1, 0 ), 'Raw Data'!$AN:$AN,"&gt;" &amp;DATE(LEFT($AV$3, 4), MONTH("1 " &amp; AM$6 &amp; " " &amp; LEFT($AV$3, 4)), 0 ), 'Raw Data'!$J:$J, $A55, 'Raw Data'!$H:$H, "Non*", 'Raw Data'!$O:$O,""&amp;'Raw Data'!$B$1,'Raw Data'!$D:$D,"&lt;&gt;*ithdr*",'Raw Data'!$D:$D,"&lt;&gt;*ancel*",'Raw Data'!$P:$P,"--")
+
SUMIFS('Raw Data'!$AI:$AI, 'Raw Data'!$AN:$AN,"&lt;=" &amp;DATE(LEFT($AV$3, 4), MONTH("1 " &amp; AM$6 &amp; " " &amp; LEFT($AV$3, 4)) + 1, 0 ), 'Raw Data'!$AN:$AN,"&gt;" &amp;DATE(LEFT($AV$3, 4), MONTH("1 " &amp; AM$6 &amp; " " &amp; LEFT($AV$3, 4)), 0 ), 'Raw Data'!$J:$J, $A55, 'Raw Data'!$H:$H, "Non*", 'Raw Data'!$P:$P,""&amp;'Raw Data'!$B$1,'Raw Data'!$D:$D,"&lt;&gt;*ithdr*",'Raw Data'!$D:$D,"&lt;&gt;*ancel*")</f>
        <v>0</v>
      </c>
      <c r="AN68" s="40"/>
      <c r="AO68" s="40"/>
      <c r="AP68" s="52"/>
      <c r="AQ68" s="111">
        <f>SUMIFS('Raw Data'!$AI:$AI, 'Raw Data'!$AN:$AN,"&lt;=" &amp;DATE(LEFT($AV$3, 4), MONTH("1 " &amp; AQ$6 &amp; " " &amp; LEFT($AV$3, 4)) + 1, 0 ), 'Raw Data'!$AN:$AN,"&gt;" &amp;DATE(LEFT($AV$3, 4), MONTH("1 " &amp; AQ$6 &amp; " " &amp; LEFT($AV$3, 4)), 0 ), 'Raw Data'!$J:$J, $A55, 'Raw Data'!$H:$H, "Non*", 'Raw Data'!$O:$O,""&amp;'Raw Data'!$B$1,'Raw Data'!$D:$D,"&lt;&gt;*ithdr*",'Raw Data'!$D:$D,"&lt;&gt;*ancel*",'Raw Data'!$P:$P,"--")
+
SUMIFS('Raw Data'!$AI:$AI, 'Raw Data'!$AN:$AN,"&lt;=" &amp;DATE(LEFT($AV$3, 4), MONTH("1 " &amp; AQ$6 &amp; " " &amp; LEFT($AV$3, 4)) + 1, 0 ), 'Raw Data'!$AN:$AN,"&gt;" &amp;DATE(LEFT($AV$3, 4), MONTH("1 " &amp; AQ$6 &amp; " " &amp; LEFT($AV$3, 4)), 0 ), 'Raw Data'!$J:$J, $A55, 'Raw Data'!$H:$H, "Non*", 'Raw Data'!$P:$P,""&amp;'Raw Data'!$B$1,'Raw Data'!$D:$D,"&lt;&gt;*ithdr*",'Raw Data'!$D:$D,"&lt;&gt;*ancel*")</f>
        <v>0</v>
      </c>
      <c r="AR68" s="40"/>
      <c r="AS68" s="40"/>
      <c r="AT68" s="52"/>
      <c r="AU68" s="111">
        <f>SUMIFS('Raw Data'!$AI:$AI, 'Raw Data'!$AN:$AN,"&lt;=" &amp;DATE(MID($AV$3, 15, 4), MONTH("1 " &amp; AU$6 &amp; " " &amp; MID($AV$3, 15, 4)) + 1, 0 ), 'Raw Data'!$AN:$AN,"&gt;" &amp;DATE(MID($AV$3, 15, 4), MONTH("1 " &amp; AU$6 &amp; " " &amp; MID($AV$3, 15, 4)), 0 ), 'Raw Data'!$J:$J, $A55, 'Raw Data'!$H:$H, "Non*", 'Raw Data'!$O:$O,""&amp;'Raw Data'!$B$1,'Raw Data'!$D:$D,"&lt;&gt;*ithdr*",'Raw Data'!$D:$D,"&lt;&gt;*ancel*",'Raw Data'!$P:$P,"--")
+
SUMIFS('Raw Data'!$AI:$AI, 'Raw Data'!$AN:$AN,"&lt;=" &amp;DATE(MID($AV$3, 15, 4), MONTH("1 " &amp; AU$6 &amp; " " &amp; MID($AV$3, 15, 4)) + 1, 0 ), 'Raw Data'!$AN:$AN,"&gt;" &amp;DATE(MID($AV$3, 15, 4), MONTH("1 " &amp; AU$6 &amp; " " &amp; MID($AV$3, 15, 4)), 0 ), 'Raw Data'!$J:$J, $A55, 'Raw Data'!$H:$H, "Non*", 'Raw Data'!$P:$P,""&amp;'Raw Data'!$B$1,'Raw Data'!$D:$D,"&lt;&gt;*ithdr*",'Raw Data'!$D:$D,"&lt;&gt;*ancel*")</f>
        <v>0</v>
      </c>
      <c r="AV68" s="40"/>
      <c r="AW68" s="40"/>
      <c r="AX68" s="52"/>
      <c r="AY68" s="111">
        <f>SUMIFS('Raw Data'!$AI:$AI, 'Raw Data'!$AN:$AN,"&lt;=" &amp;DATE(MID($AV$3, 15, 4), MONTH("1 " &amp; AY$6 &amp; " " &amp; MID($AV$3, 15, 4)) + 1, 0 ), 'Raw Data'!$AN:$AN,"&gt;" &amp;DATE(MID($AV$3, 15, 4), MONTH("1 " &amp; AY$6 &amp; " " &amp; MID($AV$3, 15, 4)), 0 ), 'Raw Data'!$J:$J, $A55, 'Raw Data'!$H:$H, "Non*", 'Raw Data'!$O:$O,""&amp;'Raw Data'!$B$1,'Raw Data'!$D:$D,"&lt;&gt;*ithdr*",'Raw Data'!$D:$D,"&lt;&gt;*ancel*",'Raw Data'!$P:$P,"--")
+
SUMIFS('Raw Data'!$AI:$AI, 'Raw Data'!$AN:$AN,"&lt;=" &amp;DATE(MID($AV$3, 15, 4), MONTH("1 " &amp; AY$6 &amp; " " &amp; MID($AV$3, 15, 4)) + 1, 0 ), 'Raw Data'!$AN:$AN,"&gt;" &amp;DATE(MID($AV$3, 15, 4), MONTH("1 " &amp; AY$6 &amp; " " &amp; MID($AV$3, 15, 4)), 0 ), 'Raw Data'!$J:$J, $A55, 'Raw Data'!$H:$H, "Non*", 'Raw Data'!$P:$P,""&amp;'Raw Data'!$B$1,'Raw Data'!$D:$D,"&lt;&gt;*ithdr*",'Raw Data'!$D:$D,"&lt;&gt;*ancel*")</f>
        <v>0</v>
      </c>
      <c r="AZ68" s="40"/>
      <c r="BA68" s="40"/>
      <c r="BB68" s="52"/>
      <c r="BC68" s="111">
        <f>SUMIFS('Raw Data'!$AI:$AI, 'Raw Data'!$AN:$AN,"&lt;=" &amp;DATE(MID($AV$3, 15, 4), MONTH("1 " &amp; BC$6 &amp; " " &amp; MID($AV$3, 15, 4)) + 1, 0 ), 'Raw Data'!$AN:$AN,"&gt;" &amp;DATE(MID($AV$3, 15, 4), MONTH("1 " &amp; BC$6 &amp; " " &amp; MID($AV$3, 15, 4)), 0 ), 'Raw Data'!$J:$J, $A55, 'Raw Data'!$H:$H, "Non*", 'Raw Data'!$O:$O,""&amp;'Raw Data'!$B$1,'Raw Data'!$D:$D,"&lt;&gt;*ithdr*",'Raw Data'!$D:$D,"&lt;&gt;*ancel*",'Raw Data'!$P:$P,"--")
+
SUMIFS('Raw Data'!$AI:$AI, 'Raw Data'!$AN:$AN,"&lt;=" &amp;DATE(MID($AV$3, 15, 4), MONTH("1 " &amp; BC$6 &amp; " " &amp; MID($AV$3, 15, 4)) + 1, 0 ), 'Raw Data'!$AN:$AN,"&gt;" &amp;DATE(MID($AV$3, 15, 4), MONTH("1 " &amp; BC$6 &amp; " " &amp; MID($AV$3, 15, 4)), 0 ), 'Raw Data'!$J:$J, $A55, 'Raw Data'!$H:$H, "Non*", 'Raw Data'!$P:$P,""&amp;'Raw Data'!$B$1,'Raw Data'!$D:$D,"&lt;&gt;*ithdr*",'Raw Data'!$D:$D,"&lt;&gt;*ancel*")</f>
        <v>0</v>
      </c>
      <c r="BD68" s="40"/>
      <c r="BE68" s="40"/>
      <c r="BF68" s="52"/>
    </row>
    <row r="69" ht="12.75" customHeight="1">
      <c r="A69" s="47" t="s">
        <v>761</v>
      </c>
      <c r="B69" s="40"/>
      <c r="C69" s="40"/>
      <c r="D69" s="40"/>
      <c r="E69" s="40"/>
      <c r="F69" s="40"/>
      <c r="G69" s="40"/>
      <c r="H69" s="40"/>
      <c r="I69" s="40"/>
      <c r="J69" s="52"/>
      <c r="K69" s="117">
        <f>COUNTIFS( 'Raw Data'!$AM:$AM,"&lt;=" &amp;DATE(LEFT($AV$3, 4), MONTH("1 " &amp; K$6 &amp; " " &amp; LEFT($AV$3, 4)) + 1, 0 ), 'Raw Data'!$AM:$AM,"&gt;" &amp;DATE(LEFT($AV$3, 4), MONTH("1 " &amp; K$6 &amp; " " &amp; LEFT($AV$3, 4)), 0 ), 'Raw Data'!$J:$J, $A55, 'Raw Data'!$O:$O,""&amp;'Raw Data'!$B$1,'Raw Data'!$D:$D,"&lt;&gt;*ithdr*",'Raw Data'!$D:$D,"&lt;&gt;*ancel*",'Raw Data'!$P:$P,"--")
+
COUNTIFS( 'Raw Data'!$AM:$AM,"&lt;=" &amp;DATE(LEFT($AV$3, 4), MONTH("1 " &amp; K$6 &amp; " " &amp; LEFT($AV$3, 4)) + 1, 0 ), 'Raw Data'!$AM:$AM,"&gt;" &amp;DATE(LEFT($AV$3, 4), MONTH("1 " &amp; K$6 &amp; " " &amp; LEFT($AV$3, 4)), 0 ), 'Raw Data'!$J:$J, $A55, 'Raw Data'!$P:$P,""&amp;'Raw Data'!$B$1,'Raw Data'!$D:$D,"&lt;&gt;*ithdr*",'Raw Data'!$D:$D,"&lt;&gt;*ancel*")</f>
        <v>0</v>
      </c>
      <c r="L69" s="40"/>
      <c r="M69" s="40"/>
      <c r="N69" s="52"/>
      <c r="O69" s="117">
        <f>COUNTIFS( 'Raw Data'!$AM:$AM,"&lt;=" &amp;DATE(LEFT($AV$3, 4), MONTH("1 " &amp; O$6 &amp; " " &amp; LEFT($AV$3, 4)) + 1, 0 ), 'Raw Data'!$AM:$AM,"&gt;" &amp;DATE(LEFT($AV$3, 4), MONTH("1 " &amp; O$6 &amp; " " &amp; LEFT($AV$3, 4)), 0 ), 'Raw Data'!$J:$J, $A55, 'Raw Data'!$O:$O,""&amp;'Raw Data'!$B$1,'Raw Data'!$D:$D,"&lt;&gt;*ithdr*",'Raw Data'!$D:$D,"&lt;&gt;*ancel*",'Raw Data'!$P:$P,"--")
+
COUNTIFS( 'Raw Data'!$AM:$AM,"&lt;=" &amp;DATE(LEFT($AV$3, 4), MONTH("1 " &amp; O$6 &amp; " " &amp; LEFT($AV$3, 4)) + 1, 0 ), 'Raw Data'!$AM:$AM,"&gt;" &amp;DATE(LEFT($AV$3, 4), MONTH("1 " &amp; O$6 &amp; " " &amp; LEFT($AV$3, 4)), 0 ), 'Raw Data'!$J:$J, $A55, 'Raw Data'!$P:$P,""&amp;'Raw Data'!$B$1,'Raw Data'!$D:$D,"&lt;&gt;*ithdr*",'Raw Data'!$D:$D,"&lt;&gt;*ancel*")</f>
        <v>0</v>
      </c>
      <c r="P69" s="40"/>
      <c r="Q69" s="40"/>
      <c r="R69" s="52"/>
      <c r="S69" s="117">
        <f>COUNTIFS( 'Raw Data'!$AM:$AM,"&lt;=" &amp;DATE(LEFT($AV$3, 4), MONTH("1 " &amp; S$6 &amp; " " &amp; LEFT($AV$3, 4)) + 1, 0 ), 'Raw Data'!$AM:$AM,"&gt;" &amp;DATE(LEFT($AV$3, 4), MONTH("1 " &amp; S$6 &amp; " " &amp; LEFT($AV$3, 4)), 0 ), 'Raw Data'!$J:$J, $A55, 'Raw Data'!$O:$O,""&amp;'Raw Data'!$B$1,'Raw Data'!$D:$D,"&lt;&gt;*ithdr*",'Raw Data'!$D:$D,"&lt;&gt;*ancel*",'Raw Data'!$P:$P,"--")
+
COUNTIFS( 'Raw Data'!$AM:$AM,"&lt;=" &amp;DATE(LEFT($AV$3, 4), MONTH("1 " &amp; S$6 &amp; " " &amp; LEFT($AV$3, 4)) + 1, 0 ), 'Raw Data'!$AM:$AM,"&gt;" &amp;DATE(LEFT($AV$3, 4), MONTH("1 " &amp; S$6 &amp; " " &amp; LEFT($AV$3, 4)), 0 ), 'Raw Data'!$J:$J, $A55, 'Raw Data'!$P:$P,""&amp;'Raw Data'!$B$1,'Raw Data'!$D:$D,"&lt;&gt;*ithdr*",'Raw Data'!$D:$D,"&lt;&gt;*ancel*")</f>
        <v>0</v>
      </c>
      <c r="T69" s="40"/>
      <c r="U69" s="40"/>
      <c r="V69" s="52"/>
      <c r="W69" s="117">
        <f>COUNTIFS( 'Raw Data'!$AM:$AM,"&lt;=" &amp;DATE(LEFT($AV$3, 4), MONTH("1 " &amp; W$6 &amp; " " &amp; LEFT($AV$3, 4)) + 1, 0 ), 'Raw Data'!$AM:$AM,"&gt;" &amp;DATE(LEFT($AV$3, 4), MONTH("1 " &amp; W$6 &amp; " " &amp; LEFT($AV$3, 4)), 0 ), 'Raw Data'!$J:$J, $A55, 'Raw Data'!$O:$O,""&amp;'Raw Data'!$B$1,'Raw Data'!$D:$D,"&lt;&gt;*ithdr*",'Raw Data'!$D:$D,"&lt;&gt;*ancel*",'Raw Data'!$P:$P,"--")
+
COUNTIFS( 'Raw Data'!$AM:$AM,"&lt;=" &amp;DATE(LEFT($AV$3, 4), MONTH("1 " &amp; W$6 &amp; " " &amp; LEFT($AV$3, 4)) + 1, 0 ), 'Raw Data'!$AM:$AM,"&gt;" &amp;DATE(LEFT($AV$3, 4), MONTH("1 " &amp; W$6 &amp; " " &amp; LEFT($AV$3, 4)), 0 ), 'Raw Data'!$J:$J, $A55, 'Raw Data'!$P:$P,""&amp;'Raw Data'!$B$1,'Raw Data'!$D:$D,"&lt;&gt;*ithdr*",'Raw Data'!$D:$D,"&lt;&gt;*ancel*")</f>
        <v>0</v>
      </c>
      <c r="X69" s="40"/>
      <c r="Y69" s="40"/>
      <c r="Z69" s="52"/>
      <c r="AA69" s="117">
        <f>COUNTIFS( 'Raw Data'!$AM:$AM,"&lt;=" &amp;DATE(LEFT($AV$3, 4), MONTH("1 " &amp; AA$6 &amp; " " &amp; LEFT($AV$3, 4)) + 1, 0 ), 'Raw Data'!$AM:$AM,"&gt;" &amp;DATE(LEFT($AV$3, 4), MONTH("1 " &amp; AA$6 &amp; " " &amp; LEFT($AV$3, 4)), 0 ), 'Raw Data'!$J:$J, $A55, 'Raw Data'!$O:$O,""&amp;'Raw Data'!$B$1,'Raw Data'!$D:$D,"&lt;&gt;*ithdr*",'Raw Data'!$D:$D,"&lt;&gt;*ancel*",'Raw Data'!$P:$P,"--")
+
COUNTIFS( 'Raw Data'!$AM:$AM,"&lt;=" &amp;DATE(LEFT($AV$3, 4), MONTH("1 " &amp; AA$6 &amp; " " &amp; LEFT($AV$3, 4)) + 1, 0 ), 'Raw Data'!$AM:$AM,"&gt;" &amp;DATE(LEFT($AV$3, 4), MONTH("1 " &amp; AA$6 &amp; " " &amp; LEFT($AV$3, 4)), 0 ), 'Raw Data'!$J:$J, $A55, 'Raw Data'!$P:$P,""&amp;'Raw Data'!$B$1,'Raw Data'!$D:$D,"&lt;&gt;*ithdr*",'Raw Data'!$D:$D,"&lt;&gt;*ancel*")</f>
        <v>0</v>
      </c>
      <c r="AB69" s="40"/>
      <c r="AC69" s="40"/>
      <c r="AD69" s="52"/>
      <c r="AE69" s="117">
        <f>COUNTIFS( 'Raw Data'!$AM:$AM,"&lt;=" &amp;DATE(LEFT($AV$3, 4), MONTH("1 " &amp; AE$6 &amp; " " &amp; LEFT($AV$3, 4)) + 1, 0 ), 'Raw Data'!$AM:$AM,"&gt;" &amp;DATE(LEFT($AV$3, 4), MONTH("1 " &amp; AE$6 &amp; " " &amp; LEFT($AV$3, 4)), 0 ), 'Raw Data'!$J:$J, $A55, 'Raw Data'!$O:$O,""&amp;'Raw Data'!$B$1,'Raw Data'!$D:$D,"&lt;&gt;*ithdr*",'Raw Data'!$D:$D,"&lt;&gt;*ancel*",'Raw Data'!$P:$P,"--")
+
COUNTIFS( 'Raw Data'!$AM:$AM,"&lt;=" &amp;DATE(LEFT($AV$3, 4), MONTH("1 " &amp; AE$6 &amp; " " &amp; LEFT($AV$3, 4)) + 1, 0 ), 'Raw Data'!$AM:$AM,"&gt;" &amp;DATE(LEFT($AV$3, 4), MONTH("1 " &amp; AE$6 &amp; " " &amp; LEFT($AV$3, 4)), 0 ), 'Raw Data'!$J:$J, $A55, 'Raw Data'!$P:$P,""&amp;'Raw Data'!$B$1,'Raw Data'!$D:$D,"&lt;&gt;*ithdr*",'Raw Data'!$D:$D,"&lt;&gt;*ancel*")</f>
        <v>0</v>
      </c>
      <c r="AF69" s="40"/>
      <c r="AG69" s="40"/>
      <c r="AH69" s="52"/>
      <c r="AI69" s="117">
        <f>COUNTIFS( 'Raw Data'!$AM:$AM,"&lt;=" &amp;DATE(LEFT($AV$3, 4), MONTH("1 " &amp; AI$6 &amp; " " &amp; LEFT($AV$3, 4)) + 1, 0 ), 'Raw Data'!$AM:$AM,"&gt;" &amp;DATE(LEFT($AV$3, 4), MONTH("1 " &amp; AI$6 &amp; " " &amp; LEFT($AV$3, 4)), 0 ), 'Raw Data'!$J:$J, $A55, 'Raw Data'!$O:$O,""&amp;'Raw Data'!$B$1,'Raw Data'!$D:$D,"&lt;&gt;*ithdr*",'Raw Data'!$D:$D,"&lt;&gt;*ancel*",'Raw Data'!$P:$P,"--")
+
COUNTIFS( 'Raw Data'!$AM:$AM,"&lt;=" &amp;DATE(LEFT($AV$3, 4), MONTH("1 " &amp; AI$6 &amp; " " &amp; LEFT($AV$3, 4)) + 1, 0 ), 'Raw Data'!$AM:$AM,"&gt;" &amp;DATE(LEFT($AV$3, 4), MONTH("1 " &amp; AI$6 &amp; " " &amp; LEFT($AV$3, 4)), 0 ), 'Raw Data'!$J:$J, $A55, 'Raw Data'!$P:$P,""&amp;'Raw Data'!$B$1,'Raw Data'!$D:$D,"&lt;&gt;*ithdr*",'Raw Data'!$D:$D,"&lt;&gt;*ancel*")</f>
        <v>0</v>
      </c>
      <c r="AJ69" s="40"/>
      <c r="AK69" s="40"/>
      <c r="AL69" s="52"/>
      <c r="AM69" s="117">
        <f>COUNTIFS( 'Raw Data'!$AM:$AM,"&lt;=" &amp;DATE(LEFT($AV$3, 4), MONTH("1 " &amp; AM$6 &amp; " " &amp; LEFT($AV$3, 4)) + 1, 0 ), 'Raw Data'!$AM:$AM,"&gt;" &amp;DATE(LEFT($AV$3, 4), MONTH("1 " &amp; AM$6 &amp; " " &amp; LEFT($AV$3, 4)), 0 ), 'Raw Data'!$J:$J, $A55, 'Raw Data'!$O:$O,""&amp;'Raw Data'!$B$1,'Raw Data'!$D:$D,"&lt;&gt;*ithdr*",'Raw Data'!$D:$D,"&lt;&gt;*ancel*",'Raw Data'!$P:$P,"--")
+
COUNTIFS( 'Raw Data'!$AM:$AM,"&lt;=" &amp;DATE(LEFT($AV$3, 4), MONTH("1 " &amp; AM$6 &amp; " " &amp; LEFT($AV$3, 4)) + 1, 0 ), 'Raw Data'!$AM:$AM,"&gt;" &amp;DATE(LEFT($AV$3, 4), MONTH("1 " &amp; AM$6 &amp; " " &amp; LEFT($AV$3, 4)), 0 ), 'Raw Data'!$J:$J, $A55, 'Raw Data'!$P:$P,""&amp;'Raw Data'!$B$1,'Raw Data'!$D:$D,"&lt;&gt;*ithdr*",'Raw Data'!$D:$D,"&lt;&gt;*ancel*")</f>
        <v>0</v>
      </c>
      <c r="AN69" s="40"/>
      <c r="AO69" s="40"/>
      <c r="AP69" s="52"/>
      <c r="AQ69" s="117">
        <f>COUNTIFS( 'Raw Data'!$AM:$AM,"&lt;=" &amp;DATE(LEFT($AV$3, 4), MONTH("1 " &amp; AQ$6 &amp; " " &amp; LEFT($AV$3, 4)) + 1, 0 ), 'Raw Data'!$AM:$AM,"&gt;" &amp;DATE(LEFT($AV$3, 4), MONTH("1 " &amp; AQ$6 &amp; " " &amp; LEFT($AV$3, 4)), 0 ), 'Raw Data'!$J:$J, $A55, 'Raw Data'!$O:$O,""&amp;'Raw Data'!$B$1,'Raw Data'!$D:$D,"&lt;&gt;*ithdr*",'Raw Data'!$D:$D,"&lt;&gt;*ancel*",'Raw Data'!$P:$P,"--")
+
COUNTIFS( 'Raw Data'!$AM:$AM,"&lt;=" &amp;DATE(LEFT($AV$3, 4), MONTH("1 " &amp; AQ$6 &amp; " " &amp; LEFT($AV$3, 4)) + 1, 0 ), 'Raw Data'!$AM:$AM,"&gt;" &amp;DATE(LEFT($AV$3, 4), MONTH("1 " &amp; AQ$6 &amp; " " &amp; LEFT($AV$3, 4)), 0 ), 'Raw Data'!$J:$J, $A55, 'Raw Data'!$P:$P,""&amp;'Raw Data'!$B$1,'Raw Data'!$D:$D,"&lt;&gt;*ithdr*",'Raw Data'!$D:$D,"&lt;&gt;*ancel*")</f>
        <v>0</v>
      </c>
      <c r="AR69" s="40"/>
      <c r="AS69" s="40"/>
      <c r="AT69" s="52"/>
      <c r="AU69" s="117">
        <f>COUNTIFS( 'Raw Data'!$AM:$AM,"&lt;=" &amp;DATE(MID($AV$3, 15, 4), MONTH("1 " &amp; AU$6 &amp; " " &amp; MID($AV$3, 15, 4)) + 1, 0 ), 'Raw Data'!$AN:$AN,"&gt;" &amp;DATE(MID($AV$3, 15, 4), MONTH("1 " &amp; AU$6 &amp; " " &amp; MID($AV$3, 15, 4)), 0 ), 'Raw Data'!$J:$J, $A55, 'Raw Data'!$O:$O,""&amp;'Raw Data'!$B$1,'Raw Data'!$D:$D,"&lt;&gt;*ithdr*",'Raw Data'!$D:$D,"&lt;&gt;*ancel*",'Raw Data'!$P:$P,"--")
+
COUNTIFS( 'Raw Data'!$AM:$AM,"&lt;=" &amp;DATE(MID($AV$3, 15, 4), MONTH("1 " &amp; AU$6 &amp; " " &amp; MID($AV$3, 15, 4)) + 1, 0 ), 'Raw Data'!$AN:$AN,"&gt;" &amp;DATE(MID($AV$3, 15, 4), MONTH("1 " &amp; AU$6 &amp; " " &amp; MID($AV$3, 15, 4)), 0 ), 'Raw Data'!$J:$J, $A55, 'Raw Data'!$P:$P,""&amp;'Raw Data'!$B$1,'Raw Data'!$D:$D,"&lt;&gt;*ithdr*",'Raw Data'!$D:$D,"&lt;&gt;*ancel*")</f>
        <v>0</v>
      </c>
      <c r="AV69" s="40"/>
      <c r="AW69" s="40"/>
      <c r="AX69" s="52"/>
      <c r="AY69" s="117">
        <f>COUNTIFS( 'Raw Data'!$AM:$AM,"&lt;=" &amp;DATE(MID($AV$3, 15, 4), MONTH("1 " &amp; AY$6 &amp; " " &amp; MID($AV$3, 15, 4)) + 1, 0 ), 'Raw Data'!$AN:$AN,"&gt;" &amp;DATE(MID($AV$3, 15, 4), MONTH("1 " &amp; AY$6 &amp; " " &amp; MID($AV$3, 15, 4)), 0 ), 'Raw Data'!$J:$J, $A55, 'Raw Data'!$O:$O,""&amp;'Raw Data'!$B$1,'Raw Data'!$D:$D,"&lt;&gt;*ithdr*",'Raw Data'!$D:$D,"&lt;&gt;*ancel*",'Raw Data'!$P:$P,"--")
+
COUNTIFS( 'Raw Data'!$AM:$AM,"&lt;=" &amp;DATE(MID($AV$3, 15, 4), MONTH("1 " &amp; AY$6 &amp; " " &amp; MID($AV$3, 15, 4)) + 1, 0 ), 'Raw Data'!$AN:$AN,"&gt;" &amp;DATE(MID($AV$3, 15, 4), MONTH("1 " &amp; AY$6 &amp; " " &amp; MID($AV$3, 15, 4)), 0 ), 'Raw Data'!$J:$J, $A55, 'Raw Data'!$P:$P,""&amp;'Raw Data'!$B$1,'Raw Data'!$D:$D,"&lt;&gt;*ithdr*",'Raw Data'!$D:$D,"&lt;&gt;*ancel*")</f>
        <v>0</v>
      </c>
      <c r="AZ69" s="40"/>
      <c r="BA69" s="40"/>
      <c r="BB69" s="52"/>
      <c r="BC69" s="117">
        <f>COUNTIFS( 'Raw Data'!$AM:$AM,"&lt;=" &amp;DATE(MID($AV$3, 15, 4), MONTH("1 " &amp; BC$6 &amp; " " &amp; MID($AV$3, 15, 4)) + 1, 0 ), 'Raw Data'!$AN:$AN,"&gt;" &amp;DATE(MID($AV$3, 15, 4), MONTH("1 " &amp; BC$6 &amp; " " &amp; MID($AV$3, 15, 4)), 0 ), 'Raw Data'!$J:$J, $A55, 'Raw Data'!$O:$O,""&amp;'Raw Data'!$B$1,'Raw Data'!$D:$D,"&lt;&gt;*ithdr*",'Raw Data'!$D:$D,"&lt;&gt;*ancel*",'Raw Data'!$P:$P,"--")
+
COUNTIFS( 'Raw Data'!$AM:$AM,"&lt;=" &amp;DATE(MID($AV$3, 15, 4), MONTH("1 " &amp; BC$6 &amp; " " &amp; MID($AV$3, 15, 4)) + 1, 0 ), 'Raw Data'!$AN:$AN,"&gt;" &amp;DATE(MID($AV$3, 15, 4), MONTH("1 " &amp; BC$6 &amp; " " &amp; MID($AV$3, 15, 4)), 0 ), 'Raw Data'!$J:$J, $A55, 'Raw Data'!$P:$P,""&amp;'Raw Data'!$B$1,'Raw Data'!$D:$D,"&lt;&gt;*ithdr*",'Raw Data'!$D:$D,"&lt;&gt;*ancel*")</f>
        <v>0</v>
      </c>
      <c r="BD69" s="40"/>
      <c r="BE69" s="40"/>
      <c r="BF69" s="52"/>
    </row>
    <row r="70" ht="12.75" customHeight="1">
      <c r="A70" s="119" t="s">
        <v>762</v>
      </c>
      <c r="B70" s="40"/>
      <c r="C70" s="40"/>
      <c r="D70" s="40"/>
      <c r="E70" s="40"/>
      <c r="F70" s="40"/>
      <c r="G70" s="40"/>
      <c r="H70" s="40"/>
      <c r="I70" s="40"/>
      <c r="J70" s="52"/>
      <c r="K70" s="117">
        <f>COUNTIFS('Raw Data'!$AM:$AM,"&lt;=" &amp;DATE(LEFT($AV$3, 4), MONTH("1 " &amp; K$6 &amp; " " &amp; LEFT($AV$3, 4)) + 1, 0 ), 'Raw Data'!$AM:$AM,"&gt;" &amp;DATE(LEFT($AV$3, 4), MONTH("1 " &amp; K$6 &amp; " " &amp; LEFT($AV$3, 4)), 0 ), 'Raw Data'!$J:$J, $A55, 'Raw Data'!$H:$H, "Ear*", 'Raw Data'!$O:$O,""&amp;'Raw Data'!$B$1,'Raw Data'!$D:$D,"&lt;&gt;*ithdr*",'Raw Data'!$D:$D,"&lt;&gt;*ancel*",'Raw Data'!$P:$P,"--")
+
COUNTIFS( 'Raw Data'!$AM:$AM,"&lt;=" &amp;DATE(LEFT($AV$3, 4), MONTH("1 " &amp; K$6 &amp; " " &amp; LEFT($AV$3, 4)) + 1, 0 ), 'Raw Data'!$AM:$AM,"&gt;" &amp;DATE(LEFT($AV$3, 4), MONTH("1 " &amp; K$6 &amp; " " &amp; LEFT($AV$3, 4)), 0 ), 'Raw Data'!$J:$J, $A55, 'Raw Data'!$H:$H, "Ear*", 'Raw Data'!$P:$P,""&amp;'Raw Data'!$B$1,'Raw Data'!$D:$D,"&lt;&gt;*ithdr*",'Raw Data'!$D:$D,"&lt;&gt;*ancel*")</f>
        <v>0</v>
      </c>
      <c r="L70" s="40"/>
      <c r="M70" s="40"/>
      <c r="N70" s="52"/>
      <c r="O70" s="117">
        <f>COUNTIFS('Raw Data'!$AM:$AM,"&lt;=" &amp;DATE(LEFT($AV$3, 4), MONTH("1 " &amp; O$6 &amp; " " &amp; LEFT($AV$3, 4)) + 1, 0 ), 'Raw Data'!$AM:$AM,"&gt;" &amp;DATE(LEFT($AV$3, 4), MONTH("1 " &amp; O$6 &amp; " " &amp; LEFT($AV$3, 4)), 0 ), 'Raw Data'!$J:$J, $A55, 'Raw Data'!$H:$H, "Ear*", 'Raw Data'!$O:$O,""&amp;'Raw Data'!$B$1,'Raw Data'!$D:$D,"&lt;&gt;*ithdr*",'Raw Data'!$D:$D,"&lt;&gt;*ancel*",'Raw Data'!$P:$P,"--")
+
COUNTIFS( 'Raw Data'!$AM:$AM,"&lt;=" &amp;DATE(LEFT($AV$3, 4), MONTH("1 " &amp; O$6 &amp; " " &amp; LEFT($AV$3, 4)) + 1, 0 ), 'Raw Data'!$AM:$AM,"&gt;" &amp;DATE(LEFT($AV$3, 4), MONTH("1 " &amp; O$6 &amp; " " &amp; LEFT($AV$3, 4)), 0 ), 'Raw Data'!$J:$J, $A55, 'Raw Data'!$H:$H, "Ear*", 'Raw Data'!$P:$P,""&amp;'Raw Data'!$B$1,'Raw Data'!$D:$D,"&lt;&gt;*ithdr*",'Raw Data'!$D:$D,"&lt;&gt;*ancel*")</f>
        <v>0</v>
      </c>
      <c r="P70" s="40"/>
      <c r="Q70" s="40"/>
      <c r="R70" s="52"/>
      <c r="S70" s="117">
        <f>COUNTIFS('Raw Data'!$AM:$AM,"&lt;=" &amp;DATE(LEFT($AV$3, 4), MONTH("1 " &amp; S$6 &amp; " " &amp; LEFT($AV$3, 4)) + 1, 0 ), 'Raw Data'!$AM:$AM,"&gt;" &amp;DATE(LEFT($AV$3, 4), MONTH("1 " &amp; S$6 &amp; " " &amp; LEFT($AV$3, 4)), 0 ), 'Raw Data'!$J:$J, $A55, 'Raw Data'!$H:$H, "Ear*", 'Raw Data'!$O:$O,""&amp;'Raw Data'!$B$1,'Raw Data'!$D:$D,"&lt;&gt;*ithdr*",'Raw Data'!$D:$D,"&lt;&gt;*ancel*",'Raw Data'!$P:$P,"--")
+
COUNTIFS( 'Raw Data'!$AM:$AM,"&lt;=" &amp;DATE(LEFT($AV$3, 4), MONTH("1 " &amp; S$6 &amp; " " &amp; LEFT($AV$3, 4)) + 1, 0 ), 'Raw Data'!$AM:$AM,"&gt;" &amp;DATE(LEFT($AV$3, 4), MONTH("1 " &amp; S$6 &amp; " " &amp; LEFT($AV$3, 4)), 0 ), 'Raw Data'!$J:$J, $A55, 'Raw Data'!$H:$H, "Ear*", 'Raw Data'!$P:$P,""&amp;'Raw Data'!$B$1,'Raw Data'!$D:$D,"&lt;&gt;*ithdr*",'Raw Data'!$D:$D,"&lt;&gt;*ancel*")</f>
        <v>0</v>
      </c>
      <c r="T70" s="40"/>
      <c r="U70" s="40"/>
      <c r="V70" s="52"/>
      <c r="W70" s="117">
        <f>COUNTIFS('Raw Data'!$AM:$AM,"&lt;=" &amp;DATE(LEFT($AV$3, 4), MONTH("1 " &amp; W$6 &amp; " " &amp; LEFT($AV$3, 4)) + 1, 0 ), 'Raw Data'!$AM:$AM,"&gt;" &amp;DATE(LEFT($AV$3, 4), MONTH("1 " &amp; W$6 &amp; " " &amp; LEFT($AV$3, 4)), 0 ), 'Raw Data'!$J:$J, $A55, 'Raw Data'!$H:$H, "Ear*", 'Raw Data'!$O:$O,""&amp;'Raw Data'!$B$1,'Raw Data'!$D:$D,"&lt;&gt;*ithdr*",'Raw Data'!$D:$D,"&lt;&gt;*ancel*",'Raw Data'!$P:$P,"--")
+
COUNTIFS( 'Raw Data'!$AM:$AM,"&lt;=" &amp;DATE(LEFT($AV$3, 4), MONTH("1 " &amp; W$6 &amp; " " &amp; LEFT($AV$3, 4)) + 1, 0 ), 'Raw Data'!$AM:$AM,"&gt;" &amp;DATE(LEFT($AV$3, 4), MONTH("1 " &amp; W$6 &amp; " " &amp; LEFT($AV$3, 4)), 0 ), 'Raw Data'!$J:$J, $A55, 'Raw Data'!$H:$H, "Ear*", 'Raw Data'!$P:$P,""&amp;'Raw Data'!$B$1,'Raw Data'!$D:$D,"&lt;&gt;*ithdr*",'Raw Data'!$D:$D,"&lt;&gt;*ancel*")</f>
        <v>0</v>
      </c>
      <c r="X70" s="40"/>
      <c r="Y70" s="40"/>
      <c r="Z70" s="52"/>
      <c r="AA70" s="117">
        <f>COUNTIFS('Raw Data'!$AM:$AM,"&lt;=" &amp;DATE(LEFT($AV$3, 4), MONTH("1 " &amp; AA$6 &amp; " " &amp; LEFT($AV$3, 4)) + 1, 0 ), 'Raw Data'!$AM:$AM,"&gt;" &amp;DATE(LEFT($AV$3, 4), MONTH("1 " &amp; AA$6 &amp; " " &amp; LEFT($AV$3, 4)), 0 ), 'Raw Data'!$J:$J, $A55, 'Raw Data'!$H:$H, "Ear*", 'Raw Data'!$O:$O,""&amp;'Raw Data'!$B$1,'Raw Data'!$D:$D,"&lt;&gt;*ithdr*",'Raw Data'!$D:$D,"&lt;&gt;*ancel*",'Raw Data'!$P:$P,"--")
+
COUNTIFS( 'Raw Data'!$AM:$AM,"&lt;=" &amp;DATE(LEFT($AV$3, 4), MONTH("1 " &amp; AA$6 &amp; " " &amp; LEFT($AV$3, 4)) + 1, 0 ), 'Raw Data'!$AM:$AM,"&gt;" &amp;DATE(LEFT($AV$3, 4), MONTH("1 " &amp; AA$6 &amp; " " &amp; LEFT($AV$3, 4)), 0 ), 'Raw Data'!$J:$J, $A55, 'Raw Data'!$H:$H, "Ear*", 'Raw Data'!$P:$P,""&amp;'Raw Data'!$B$1,'Raw Data'!$D:$D,"&lt;&gt;*ithdr*",'Raw Data'!$D:$D,"&lt;&gt;*ancel*")</f>
        <v>0</v>
      </c>
      <c r="AB70" s="40"/>
      <c r="AC70" s="40"/>
      <c r="AD70" s="52"/>
      <c r="AE70" s="117">
        <f>COUNTIFS('Raw Data'!$AM:$AM,"&lt;=" &amp;DATE(LEFT($AV$3, 4), MONTH("1 " &amp; AE$6 &amp; " " &amp; LEFT($AV$3, 4)) + 1, 0 ), 'Raw Data'!$AM:$AM,"&gt;" &amp;DATE(LEFT($AV$3, 4), MONTH("1 " &amp; AE$6 &amp; " " &amp; LEFT($AV$3, 4)), 0 ), 'Raw Data'!$J:$J, $A55, 'Raw Data'!$H:$H, "Ear*", 'Raw Data'!$O:$O,""&amp;'Raw Data'!$B$1,'Raw Data'!$D:$D,"&lt;&gt;*ithdr*",'Raw Data'!$D:$D,"&lt;&gt;*ancel*",'Raw Data'!$P:$P,"--")
+
COUNTIFS( 'Raw Data'!$AM:$AM,"&lt;=" &amp;DATE(LEFT($AV$3, 4), MONTH("1 " &amp; AE$6 &amp; " " &amp; LEFT($AV$3, 4)) + 1, 0 ), 'Raw Data'!$AM:$AM,"&gt;" &amp;DATE(LEFT($AV$3, 4), MONTH("1 " &amp; AE$6 &amp; " " &amp; LEFT($AV$3, 4)), 0 ), 'Raw Data'!$J:$J, $A55, 'Raw Data'!$H:$H, "Ear*", 'Raw Data'!$P:$P,""&amp;'Raw Data'!$B$1,'Raw Data'!$D:$D,"&lt;&gt;*ithdr*",'Raw Data'!$D:$D,"&lt;&gt;*ancel*")</f>
        <v>0</v>
      </c>
      <c r="AF70" s="40"/>
      <c r="AG70" s="40"/>
      <c r="AH70" s="52"/>
      <c r="AI70" s="117">
        <f>COUNTIFS('Raw Data'!$AM:$AM,"&lt;=" &amp;DATE(LEFT($AV$3, 4), MONTH("1 " &amp; AI$6 &amp; " " &amp; LEFT($AV$3, 4)) + 1, 0 ), 'Raw Data'!$AM:$AM,"&gt;" &amp;DATE(LEFT($AV$3, 4), MONTH("1 " &amp; AI$6 &amp; " " &amp; LEFT($AV$3, 4)), 0 ), 'Raw Data'!$J:$J, $A55, 'Raw Data'!$H:$H, "Ear*", 'Raw Data'!$O:$O,""&amp;'Raw Data'!$B$1,'Raw Data'!$D:$D,"&lt;&gt;*ithdr*",'Raw Data'!$D:$D,"&lt;&gt;*ancel*",'Raw Data'!$P:$P,"--")
+
COUNTIFS( 'Raw Data'!$AM:$AM,"&lt;=" &amp;DATE(LEFT($AV$3, 4), MONTH("1 " &amp; AI$6 &amp; " " &amp; LEFT($AV$3, 4)) + 1, 0 ), 'Raw Data'!$AM:$AM,"&gt;" &amp;DATE(LEFT($AV$3, 4), MONTH("1 " &amp; AI$6 &amp; " " &amp; LEFT($AV$3, 4)), 0 ), 'Raw Data'!$J:$J, $A55, 'Raw Data'!$H:$H, "Ear*", 'Raw Data'!$P:$P,""&amp;'Raw Data'!$B$1,'Raw Data'!$D:$D,"&lt;&gt;*ithdr*",'Raw Data'!$D:$D,"&lt;&gt;*ancel*")</f>
        <v>0</v>
      </c>
      <c r="AJ70" s="40"/>
      <c r="AK70" s="40"/>
      <c r="AL70" s="52"/>
      <c r="AM70" s="117">
        <f>COUNTIFS('Raw Data'!$AM:$AM,"&lt;=" &amp;DATE(LEFT($AV$3, 4), MONTH("1 " &amp; AM$6 &amp; " " &amp; LEFT($AV$3, 4)) + 1, 0 ), 'Raw Data'!$AM:$AM,"&gt;" &amp;DATE(LEFT($AV$3, 4), MONTH("1 " &amp; AM$6 &amp; " " &amp; LEFT($AV$3, 4)), 0 ), 'Raw Data'!$J:$J, $A55, 'Raw Data'!$H:$H, "Ear*", 'Raw Data'!$O:$O,""&amp;'Raw Data'!$B$1,'Raw Data'!$D:$D,"&lt;&gt;*ithdr*",'Raw Data'!$D:$D,"&lt;&gt;*ancel*",'Raw Data'!$P:$P,"--")
+
COUNTIFS( 'Raw Data'!$AM:$AM,"&lt;=" &amp;DATE(LEFT($AV$3, 4), MONTH("1 " &amp; AM$6 &amp; " " &amp; LEFT($AV$3, 4)) + 1, 0 ), 'Raw Data'!$AM:$AM,"&gt;" &amp;DATE(LEFT($AV$3, 4), MONTH("1 " &amp; AM$6 &amp; " " &amp; LEFT($AV$3, 4)), 0 ), 'Raw Data'!$J:$J, $A55, 'Raw Data'!$H:$H, "Ear*", 'Raw Data'!$P:$P,""&amp;'Raw Data'!$B$1,'Raw Data'!$D:$D,"&lt;&gt;*ithdr*",'Raw Data'!$D:$D,"&lt;&gt;*ancel*")</f>
        <v>0</v>
      </c>
      <c r="AN70" s="40"/>
      <c r="AO70" s="40"/>
      <c r="AP70" s="52"/>
      <c r="AQ70" s="117">
        <f>COUNTIFS('Raw Data'!$AM:$AM,"&lt;=" &amp;DATE(LEFT($AV$3, 4), MONTH("1 " &amp; AQ$6 &amp; " " &amp; LEFT($AV$3, 4)) + 1, 0 ), 'Raw Data'!$AM:$AM,"&gt;" &amp;DATE(LEFT($AV$3, 4), MONTH("1 " &amp; AQ$6 &amp; " " &amp; LEFT($AV$3, 4)), 0 ), 'Raw Data'!$J:$J, $A55, 'Raw Data'!$H:$H, "Ear*", 'Raw Data'!$O:$O,""&amp;'Raw Data'!$B$1,'Raw Data'!$D:$D,"&lt;&gt;*ithdr*",'Raw Data'!$D:$D,"&lt;&gt;*ancel*",'Raw Data'!$P:$P,"--")
+
COUNTIFS( 'Raw Data'!$AM:$AM,"&lt;=" &amp;DATE(LEFT($AV$3, 4), MONTH("1 " &amp; AQ$6 &amp; " " &amp; LEFT($AV$3, 4)) + 1, 0 ), 'Raw Data'!$AM:$AM,"&gt;" &amp;DATE(LEFT($AV$3, 4), MONTH("1 " &amp; AQ$6 &amp; " " &amp; LEFT($AV$3, 4)), 0 ), 'Raw Data'!$J:$J, $A55, 'Raw Data'!$H:$H, "Ear*", 'Raw Data'!$P:$P,""&amp;'Raw Data'!$B$1,'Raw Data'!$D:$D,"&lt;&gt;*ithdr*",'Raw Data'!$D:$D,"&lt;&gt;*ancel*")</f>
        <v>0</v>
      </c>
      <c r="AR70" s="40"/>
      <c r="AS70" s="40"/>
      <c r="AT70" s="52"/>
      <c r="AU70" s="117">
        <f>COUNTIFS('Raw Data'!$AM:$AM,"&lt;=" &amp;DATE(MID($AV$3, 15, 4), MONTH("1 " &amp; AU$6 &amp; " " &amp; MID($AV$3, 15, 4)) + 1, 0 ), 'Raw Data'!$AN:$AN,"&gt;" &amp;DATE(MID($AV$3, 15, 4), MONTH("1 " &amp; AU$6 &amp; " " &amp; MID($AV$3, 15, 4)), 0 ), 'Raw Data'!$J:$J, $A55, 'Raw Data'!$H:$H, "Ear*", 'Raw Data'!$O:$O,""&amp;'Raw Data'!$B$1,'Raw Data'!$D:$D,"&lt;&gt;*ithdr*",'Raw Data'!$D:$D,"&lt;&gt;*ancel*",'Raw Data'!$P:$P,"--")
+
COUNTIFS( 'Raw Data'!$AM:$AM,"&lt;=" &amp;DATE(MID($AV$3, 15, 4), MONTH("1 " &amp; AU$6 &amp; " " &amp; MID($AV$3, 15, 4)) + 1, 0 ), 'Raw Data'!$AN:$AN,"&gt;" &amp;DATE(MID($AV$3, 15, 4), MONTH("1 " &amp; AU$6 &amp; " " &amp; MID($AV$3, 15, 4)), 0 ), 'Raw Data'!$J:$J, $A55, 'Raw Data'!$H:$H, "Ear*", 'Raw Data'!$P:$P,""&amp;'Raw Data'!$B$1,'Raw Data'!$D:$D,"&lt;&gt;*ithdr*",'Raw Data'!$D:$D,"&lt;&gt;*ancel*")</f>
        <v>0</v>
      </c>
      <c r="AV70" s="40"/>
      <c r="AW70" s="40"/>
      <c r="AX70" s="52"/>
      <c r="AY70" s="117">
        <f>COUNTIFS('Raw Data'!$AM:$AM,"&lt;=" &amp;DATE(MID($AV$3, 15, 4), MONTH("1 " &amp; AY$6 &amp; " " &amp; MID($AV$3, 15, 4)) + 1, 0 ), 'Raw Data'!$AN:$AN,"&gt;" &amp;DATE(MID($AV$3, 15, 4), MONTH("1 " &amp; AY$6 &amp; " " &amp; MID($AV$3, 15, 4)), 0 ), 'Raw Data'!$J:$J, $A55, 'Raw Data'!$H:$H, "Ear*", 'Raw Data'!$O:$O,""&amp;'Raw Data'!$B$1,'Raw Data'!$D:$D,"&lt;&gt;*ithdr*",'Raw Data'!$D:$D,"&lt;&gt;*ancel*",'Raw Data'!$P:$P,"--")
+
COUNTIFS( 'Raw Data'!$AM:$AM,"&lt;=" &amp;DATE(MID($AV$3, 15, 4), MONTH("1 " &amp; AY$6 &amp; " " &amp; MID($AV$3, 15, 4)) + 1, 0 ), 'Raw Data'!$AN:$AN,"&gt;" &amp;DATE(MID($AV$3, 15, 4), MONTH("1 " &amp; AY$6 &amp; " " &amp; MID($AV$3, 15, 4)), 0 ), 'Raw Data'!$J:$J, $A55, 'Raw Data'!$H:$H, "Ear*", 'Raw Data'!$P:$P,""&amp;'Raw Data'!$B$1,'Raw Data'!$D:$D,"&lt;&gt;*ithdr*",'Raw Data'!$D:$D,"&lt;&gt;*ancel*")</f>
        <v>0</v>
      </c>
      <c r="AZ70" s="40"/>
      <c r="BA70" s="40"/>
      <c r="BB70" s="52"/>
      <c r="BC70" s="117">
        <f>COUNTIFS('Raw Data'!$AM:$AM,"&lt;=" &amp;DATE(MID($AV$3, 15, 4), MONTH("1 " &amp; BC$6 &amp; " " &amp; MID($AV$3, 15, 4)) + 1, 0 ), 'Raw Data'!$AN:$AN,"&gt;" &amp;DATE(MID($AV$3, 15, 4), MONTH("1 " &amp; BC$6 &amp; " " &amp; MID($AV$3, 15, 4)), 0 ), 'Raw Data'!$J:$J, $A55, 'Raw Data'!$H:$H, "Ear*", 'Raw Data'!$O:$O,""&amp;'Raw Data'!$B$1,'Raw Data'!$D:$D,"&lt;&gt;*ithdr*",'Raw Data'!$D:$D,"&lt;&gt;*ancel*",'Raw Data'!$P:$P,"--")
+
COUNTIFS( 'Raw Data'!$AM:$AM,"&lt;=" &amp;DATE(MID($AV$3, 15, 4), MONTH("1 " &amp; BC$6 &amp; " " &amp; MID($AV$3, 15, 4)) + 1, 0 ), 'Raw Data'!$AN:$AN,"&gt;" &amp;DATE(MID($AV$3, 15, 4), MONTH("1 " &amp; BC$6 &amp; " " &amp; MID($AV$3, 15, 4)), 0 ), 'Raw Data'!$J:$J, $A55, 'Raw Data'!$H:$H, "Ear*", 'Raw Data'!$P:$P,""&amp;'Raw Data'!$B$1,'Raw Data'!$D:$D,"&lt;&gt;*ithdr*",'Raw Data'!$D:$D,"&lt;&gt;*ancel*")</f>
        <v>0</v>
      </c>
      <c r="BD70" s="40"/>
      <c r="BE70" s="40"/>
      <c r="BF70" s="52"/>
    </row>
    <row r="71" ht="12.75" customHeight="1">
      <c r="A71" s="119" t="s">
        <v>763</v>
      </c>
      <c r="B71" s="40"/>
      <c r="C71" s="40"/>
      <c r="D71" s="40"/>
      <c r="E71" s="40"/>
      <c r="F71" s="40"/>
      <c r="G71" s="40"/>
      <c r="H71" s="40"/>
      <c r="I71" s="40"/>
      <c r="J71" s="52"/>
      <c r="K71" s="117">
        <f>COUNTIFS('Raw Data'!$AM:$AM,"&lt;=" &amp;DATE(LEFT($AV$3, 4), MONTH("1 " &amp; K$6 &amp; " " &amp; LEFT($AV$3, 4)) + 1, 0 ), 'Raw Data'!$AM:$AM,"&gt;" &amp;DATE(LEFT($AV$3, 4), MONTH("1 " &amp; K$6 &amp; " " &amp; LEFT($AV$3, 4)), 0 ), 'Raw Data'!$J:$J, $A55, 'Raw Data'!$H:$H, "Non*", 'Raw Data'!$O:$O,""&amp;'Raw Data'!$B$1,'Raw Data'!$D:$D,"&lt;&gt;*ithdr*",'Raw Data'!$D:$D,"&lt;&gt;*ancel*",'Raw Data'!$P:$P,"--")
+
COUNTIFS( 'Raw Data'!$AM:$AM,"&lt;=" &amp;DATE(LEFT($AV$3, 4), MONTH("1 " &amp; K$6 &amp; " " &amp; LEFT($AV$3, 4)) + 1, 0 ), 'Raw Data'!$AM:$AM,"&gt;" &amp;DATE(LEFT($AV$3, 4), MONTH("1 " &amp; K$6 &amp; " " &amp; LEFT($AV$3, 4)), 0 ), 'Raw Data'!$J:$J, $A55, 'Raw Data'!$H:$H, "Non*", 'Raw Data'!$P:$P,""&amp;'Raw Data'!$B$1,'Raw Data'!$D:$D,"&lt;&gt;*ithdr*",'Raw Data'!$D:$D,"&lt;&gt;*ancel*")</f>
        <v>0</v>
      </c>
      <c r="L71" s="40"/>
      <c r="M71" s="40"/>
      <c r="N71" s="52"/>
      <c r="O71" s="117">
        <f>COUNTIFS('Raw Data'!$AM:$AM,"&lt;=" &amp;DATE(LEFT($AV$3, 4), MONTH("1 " &amp; O$6 &amp; " " &amp; LEFT($AV$3, 4)) + 1, 0 ), 'Raw Data'!$AM:$AM,"&gt;" &amp;DATE(LEFT($AV$3, 4), MONTH("1 " &amp; O$6 &amp; " " &amp; LEFT($AV$3, 4)), 0 ), 'Raw Data'!$J:$J, $A55, 'Raw Data'!$H:$H, "Non*", 'Raw Data'!$O:$O,""&amp;'Raw Data'!$B$1,'Raw Data'!$D:$D,"&lt;&gt;*ithdr*",'Raw Data'!$D:$D,"&lt;&gt;*ancel*",'Raw Data'!$P:$P,"--")
+
COUNTIFS( 'Raw Data'!$AM:$AM,"&lt;=" &amp;DATE(LEFT($AV$3, 4), MONTH("1 " &amp; O$6 &amp; " " &amp; LEFT($AV$3, 4)) + 1, 0 ), 'Raw Data'!$AM:$AM,"&gt;" &amp;DATE(LEFT($AV$3, 4), MONTH("1 " &amp; O$6 &amp; " " &amp; LEFT($AV$3, 4)), 0 ), 'Raw Data'!$J:$J, $A55, 'Raw Data'!$H:$H, "Non*", 'Raw Data'!$P:$P,""&amp;'Raw Data'!$B$1,'Raw Data'!$D:$D,"&lt;&gt;*ithdr*",'Raw Data'!$D:$D,"&lt;&gt;*ancel*")</f>
        <v>0</v>
      </c>
      <c r="P71" s="40"/>
      <c r="Q71" s="40"/>
      <c r="R71" s="52"/>
      <c r="S71" s="117">
        <f>COUNTIFS('Raw Data'!$AM:$AM,"&lt;=" &amp;DATE(LEFT($AV$3, 4), MONTH("1 " &amp; S$6 &amp; " " &amp; LEFT($AV$3, 4)) + 1, 0 ), 'Raw Data'!$AM:$AM,"&gt;" &amp;DATE(LEFT($AV$3, 4), MONTH("1 " &amp; S$6 &amp; " " &amp; LEFT($AV$3, 4)), 0 ), 'Raw Data'!$J:$J, $A55, 'Raw Data'!$H:$H, "Non*", 'Raw Data'!$O:$O,""&amp;'Raw Data'!$B$1,'Raw Data'!$D:$D,"&lt;&gt;*ithdr*",'Raw Data'!$D:$D,"&lt;&gt;*ancel*",'Raw Data'!$P:$P,"--")
+
COUNTIFS( 'Raw Data'!$AM:$AM,"&lt;=" &amp;DATE(LEFT($AV$3, 4), MONTH("1 " &amp; S$6 &amp; " " &amp; LEFT($AV$3, 4)) + 1, 0 ), 'Raw Data'!$AM:$AM,"&gt;" &amp;DATE(LEFT($AV$3, 4), MONTH("1 " &amp; S$6 &amp; " " &amp; LEFT($AV$3, 4)), 0 ), 'Raw Data'!$J:$J, $A55, 'Raw Data'!$H:$H, "Non*", 'Raw Data'!$P:$P,""&amp;'Raw Data'!$B$1,'Raw Data'!$D:$D,"&lt;&gt;*ithdr*",'Raw Data'!$D:$D,"&lt;&gt;*ancel*")</f>
        <v>0</v>
      </c>
      <c r="T71" s="40"/>
      <c r="U71" s="40"/>
      <c r="V71" s="52"/>
      <c r="W71" s="117">
        <f>COUNTIFS('Raw Data'!$AM:$AM,"&lt;=" &amp;DATE(LEFT($AV$3, 4), MONTH("1 " &amp; W$6 &amp; " " &amp; LEFT($AV$3, 4)) + 1, 0 ), 'Raw Data'!$AM:$AM,"&gt;" &amp;DATE(LEFT($AV$3, 4), MONTH("1 " &amp; W$6 &amp; " " &amp; LEFT($AV$3, 4)), 0 ), 'Raw Data'!$J:$J, $A55, 'Raw Data'!$H:$H, "Non*", 'Raw Data'!$O:$O,""&amp;'Raw Data'!$B$1,'Raw Data'!$D:$D,"&lt;&gt;*ithdr*",'Raw Data'!$D:$D,"&lt;&gt;*ancel*",'Raw Data'!$P:$P,"--")
+
COUNTIFS( 'Raw Data'!$AM:$AM,"&lt;=" &amp;DATE(LEFT($AV$3, 4), MONTH("1 " &amp; W$6 &amp; " " &amp; LEFT($AV$3, 4)) + 1, 0 ), 'Raw Data'!$AM:$AM,"&gt;" &amp;DATE(LEFT($AV$3, 4), MONTH("1 " &amp; W$6 &amp; " " &amp; LEFT($AV$3, 4)), 0 ), 'Raw Data'!$J:$J, $A55, 'Raw Data'!$H:$H, "Non*", 'Raw Data'!$P:$P,""&amp;'Raw Data'!$B$1,'Raw Data'!$D:$D,"&lt;&gt;*ithdr*",'Raw Data'!$D:$D,"&lt;&gt;*ancel*")</f>
        <v>0</v>
      </c>
      <c r="X71" s="40"/>
      <c r="Y71" s="40"/>
      <c r="Z71" s="52"/>
      <c r="AA71" s="117">
        <f>COUNTIFS('Raw Data'!$AM:$AM,"&lt;=" &amp;DATE(LEFT($AV$3, 4), MONTH("1 " &amp; AA$6 &amp; " " &amp; LEFT($AV$3, 4)) + 1, 0 ), 'Raw Data'!$AM:$AM,"&gt;" &amp;DATE(LEFT($AV$3, 4), MONTH("1 " &amp; AA$6 &amp; " " &amp; LEFT($AV$3, 4)), 0 ), 'Raw Data'!$J:$J, $A55, 'Raw Data'!$H:$H, "Non*", 'Raw Data'!$O:$O,""&amp;'Raw Data'!$B$1,'Raw Data'!$D:$D,"&lt;&gt;*ithdr*",'Raw Data'!$D:$D,"&lt;&gt;*ancel*",'Raw Data'!$P:$P,"--")
+
COUNTIFS( 'Raw Data'!$AM:$AM,"&lt;=" &amp;DATE(LEFT($AV$3, 4), MONTH("1 " &amp; AA$6 &amp; " " &amp; LEFT($AV$3, 4)) + 1, 0 ), 'Raw Data'!$AM:$AM,"&gt;" &amp;DATE(LEFT($AV$3, 4), MONTH("1 " &amp; AA$6 &amp; " " &amp; LEFT($AV$3, 4)), 0 ), 'Raw Data'!$J:$J, $A55, 'Raw Data'!$H:$H, "Non*", 'Raw Data'!$P:$P,""&amp;'Raw Data'!$B$1,'Raw Data'!$D:$D,"&lt;&gt;*ithdr*",'Raw Data'!$D:$D,"&lt;&gt;*ancel*")</f>
        <v>0</v>
      </c>
      <c r="AB71" s="40"/>
      <c r="AC71" s="40"/>
      <c r="AD71" s="52"/>
      <c r="AE71" s="117">
        <f>COUNTIFS('Raw Data'!$AM:$AM,"&lt;=" &amp;DATE(LEFT($AV$3, 4), MONTH("1 " &amp; AE$6 &amp; " " &amp; LEFT($AV$3, 4)) + 1, 0 ), 'Raw Data'!$AM:$AM,"&gt;" &amp;DATE(LEFT($AV$3, 4), MONTH("1 " &amp; AE$6 &amp; " " &amp; LEFT($AV$3, 4)), 0 ), 'Raw Data'!$J:$J, $A55, 'Raw Data'!$H:$H, "Non*", 'Raw Data'!$O:$O,""&amp;'Raw Data'!$B$1,'Raw Data'!$D:$D,"&lt;&gt;*ithdr*",'Raw Data'!$D:$D,"&lt;&gt;*ancel*",'Raw Data'!$P:$P,"--")
+
COUNTIFS( 'Raw Data'!$AM:$AM,"&lt;=" &amp;DATE(LEFT($AV$3, 4), MONTH("1 " &amp; AE$6 &amp; " " &amp; LEFT($AV$3, 4)) + 1, 0 ), 'Raw Data'!$AM:$AM,"&gt;" &amp;DATE(LEFT($AV$3, 4), MONTH("1 " &amp; AE$6 &amp; " " &amp; LEFT($AV$3, 4)), 0 ), 'Raw Data'!$J:$J, $A55, 'Raw Data'!$H:$H, "Non*", 'Raw Data'!$P:$P,""&amp;'Raw Data'!$B$1,'Raw Data'!$D:$D,"&lt;&gt;*ithdr*",'Raw Data'!$D:$D,"&lt;&gt;*ancel*")</f>
        <v>0</v>
      </c>
      <c r="AF71" s="40"/>
      <c r="AG71" s="40"/>
      <c r="AH71" s="52"/>
      <c r="AI71" s="117">
        <f>COUNTIFS('Raw Data'!$AM:$AM,"&lt;=" &amp;DATE(LEFT($AV$3, 4), MONTH("1 " &amp; AI$6 &amp; " " &amp; LEFT($AV$3, 4)) + 1, 0 ), 'Raw Data'!$AM:$AM,"&gt;" &amp;DATE(LEFT($AV$3, 4), MONTH("1 " &amp; AI$6 &amp; " " &amp; LEFT($AV$3, 4)), 0 ), 'Raw Data'!$J:$J, $A55, 'Raw Data'!$H:$H, "Non*", 'Raw Data'!$O:$O,""&amp;'Raw Data'!$B$1,'Raw Data'!$D:$D,"&lt;&gt;*ithdr*",'Raw Data'!$D:$D,"&lt;&gt;*ancel*",'Raw Data'!$P:$P,"--")
+
COUNTIFS( 'Raw Data'!$AM:$AM,"&lt;=" &amp;DATE(LEFT($AV$3, 4), MONTH("1 " &amp; AI$6 &amp; " " &amp; LEFT($AV$3, 4)) + 1, 0 ), 'Raw Data'!$AM:$AM,"&gt;" &amp;DATE(LEFT($AV$3, 4), MONTH("1 " &amp; AI$6 &amp; " " &amp; LEFT($AV$3, 4)), 0 ), 'Raw Data'!$J:$J, $A55, 'Raw Data'!$H:$H, "Non*", 'Raw Data'!$P:$P,""&amp;'Raw Data'!$B$1,'Raw Data'!$D:$D,"&lt;&gt;*ithdr*",'Raw Data'!$D:$D,"&lt;&gt;*ancel*")</f>
        <v>0</v>
      </c>
      <c r="AJ71" s="40"/>
      <c r="AK71" s="40"/>
      <c r="AL71" s="52"/>
      <c r="AM71" s="117">
        <f>COUNTIFS('Raw Data'!$AM:$AM,"&lt;=" &amp;DATE(LEFT($AV$3, 4), MONTH("1 " &amp; AM$6 &amp; " " &amp; LEFT($AV$3, 4)) + 1, 0 ), 'Raw Data'!$AM:$AM,"&gt;" &amp;DATE(LEFT($AV$3, 4), MONTH("1 " &amp; AM$6 &amp; " " &amp; LEFT($AV$3, 4)), 0 ), 'Raw Data'!$J:$J, $A55, 'Raw Data'!$H:$H, "Non*", 'Raw Data'!$O:$O,""&amp;'Raw Data'!$B$1,'Raw Data'!$D:$D,"&lt;&gt;*ithdr*",'Raw Data'!$D:$D,"&lt;&gt;*ancel*",'Raw Data'!$P:$P,"--")
+
COUNTIFS( 'Raw Data'!$AM:$AM,"&lt;=" &amp;DATE(LEFT($AV$3, 4), MONTH("1 " &amp; AM$6 &amp; " " &amp; LEFT($AV$3, 4)) + 1, 0 ), 'Raw Data'!$AM:$AM,"&gt;" &amp;DATE(LEFT($AV$3, 4), MONTH("1 " &amp; AM$6 &amp; " " &amp; LEFT($AV$3, 4)), 0 ), 'Raw Data'!$J:$J, $A55, 'Raw Data'!$H:$H, "Non*", 'Raw Data'!$P:$P,""&amp;'Raw Data'!$B$1,'Raw Data'!$D:$D,"&lt;&gt;*ithdr*",'Raw Data'!$D:$D,"&lt;&gt;*ancel*")</f>
        <v>0</v>
      </c>
      <c r="AN71" s="40"/>
      <c r="AO71" s="40"/>
      <c r="AP71" s="52"/>
      <c r="AQ71" s="117">
        <f>COUNTIFS('Raw Data'!$AM:$AM,"&lt;=" &amp;DATE(LEFT($AV$3, 4), MONTH("1 " &amp; AQ$6 &amp; " " &amp; LEFT($AV$3, 4)) + 1, 0 ), 'Raw Data'!$AM:$AM,"&gt;" &amp;DATE(LEFT($AV$3, 4), MONTH("1 " &amp; AQ$6 &amp; " " &amp; LEFT($AV$3, 4)), 0 ), 'Raw Data'!$J:$J, $A55, 'Raw Data'!$H:$H, "Non*", 'Raw Data'!$O:$O,""&amp;'Raw Data'!$B$1,'Raw Data'!$D:$D,"&lt;&gt;*ithdr*",'Raw Data'!$D:$D,"&lt;&gt;*ancel*",'Raw Data'!$P:$P,"--")
+
COUNTIFS( 'Raw Data'!$AM:$AM,"&lt;=" &amp;DATE(LEFT($AV$3, 4), MONTH("1 " &amp; AQ$6 &amp; " " &amp; LEFT($AV$3, 4)) + 1, 0 ), 'Raw Data'!$AM:$AM,"&gt;" &amp;DATE(LEFT($AV$3, 4), MONTH("1 " &amp; AQ$6 &amp; " " &amp; LEFT($AV$3, 4)), 0 ), 'Raw Data'!$J:$J, $A55, 'Raw Data'!$H:$H, "Non*", 'Raw Data'!$P:$P,""&amp;'Raw Data'!$B$1,'Raw Data'!$D:$D,"&lt;&gt;*ithdr*",'Raw Data'!$D:$D,"&lt;&gt;*ancel*")</f>
        <v>0</v>
      </c>
      <c r="AR71" s="40"/>
      <c r="AS71" s="40"/>
      <c r="AT71" s="52"/>
      <c r="AU71" s="117">
        <f>COUNTIFS('Raw Data'!$AM:$AM,"&lt;=" &amp;DATE(MID($AV$3, 15, 4), MONTH("1 " &amp; AU$6 &amp; " " &amp; MID($AV$3, 15, 4)) + 1, 0 ), 'Raw Data'!$AN:$AN,"&gt;" &amp;DATE(MID($AV$3, 15, 4), MONTH("1 " &amp; AU$6 &amp; " " &amp; MID($AV$3, 15, 4)), 0 ), 'Raw Data'!$J:$J, $A55, 'Raw Data'!$H:$H, "Non*", 'Raw Data'!$O:$O,""&amp;'Raw Data'!$B$1,'Raw Data'!$D:$D,"&lt;&gt;*ithdr*",'Raw Data'!$D:$D,"&lt;&gt;*ancel*",'Raw Data'!$P:$P,"--")
+
COUNTIFS( 'Raw Data'!$AM:$AM,"&lt;=" &amp;DATE(MID($AV$3, 15, 4), MONTH("1 " &amp; AU$6 &amp; " " &amp; MID($AV$3, 15, 4)) + 1, 0 ), 'Raw Data'!$AN:$AN,"&gt;" &amp;DATE(MID($AV$3, 15, 4), MONTH("1 " &amp; AU$6 &amp; " " &amp; MID($AV$3, 15, 4)), 0 ), 'Raw Data'!$J:$J, $A55, 'Raw Data'!$H:$H, "Non*", 'Raw Data'!$P:$P,""&amp;'Raw Data'!$B$1,'Raw Data'!$D:$D,"&lt;&gt;*ithdr*",'Raw Data'!$D:$D,"&lt;&gt;*ancel*")</f>
        <v>0</v>
      </c>
      <c r="AV71" s="40"/>
      <c r="AW71" s="40"/>
      <c r="AX71" s="52"/>
      <c r="AY71" s="117">
        <f>COUNTIFS('Raw Data'!$AM:$AM,"&lt;=" &amp;DATE(MID($AV$3, 15, 4), MONTH("1 " &amp; AY$6 &amp; " " &amp; MID($AV$3, 15, 4)) + 1, 0 ), 'Raw Data'!$AN:$AN,"&gt;" &amp;DATE(MID($AV$3, 15, 4), MONTH("1 " &amp; AY$6 &amp; " " &amp; MID($AV$3, 15, 4)), 0 ), 'Raw Data'!$J:$J, $A55, 'Raw Data'!$H:$H, "Non*", 'Raw Data'!$O:$O,""&amp;'Raw Data'!$B$1,'Raw Data'!$D:$D,"&lt;&gt;*ithdr*",'Raw Data'!$D:$D,"&lt;&gt;*ancel*",'Raw Data'!$P:$P,"--")
+
COUNTIFS( 'Raw Data'!$AM:$AM,"&lt;=" &amp;DATE(MID($AV$3, 15, 4), MONTH("1 " &amp; AY$6 &amp; " " &amp; MID($AV$3, 15, 4)) + 1, 0 ), 'Raw Data'!$AN:$AN,"&gt;" &amp;DATE(MID($AV$3, 15, 4), MONTH("1 " &amp; AY$6 &amp; " " &amp; MID($AV$3, 15, 4)), 0 ), 'Raw Data'!$J:$J, $A55, 'Raw Data'!$H:$H, "Non*", 'Raw Data'!$P:$P,""&amp;'Raw Data'!$B$1,'Raw Data'!$D:$D,"&lt;&gt;*ithdr*",'Raw Data'!$D:$D,"&lt;&gt;*ancel*")</f>
        <v>0</v>
      </c>
      <c r="AZ71" s="40"/>
      <c r="BA71" s="40"/>
      <c r="BB71" s="52"/>
      <c r="BC71" s="117">
        <f>COUNTIFS('Raw Data'!$AM:$AM,"&lt;=" &amp;DATE(MID($AV$3, 15, 4), MONTH("1 " &amp; BC$6 &amp; " " &amp; MID($AV$3, 15, 4)) + 1, 0 ), 'Raw Data'!$AN:$AN,"&gt;" &amp;DATE(MID($AV$3, 15, 4), MONTH("1 " &amp; BC$6 &amp; " " &amp; MID($AV$3, 15, 4)), 0 ), 'Raw Data'!$J:$J, $A55, 'Raw Data'!$H:$H, "Non*", 'Raw Data'!$O:$O,""&amp;'Raw Data'!$B$1,'Raw Data'!$D:$D,"&lt;&gt;*ithdr*",'Raw Data'!$D:$D,"&lt;&gt;*ancel*",'Raw Data'!$P:$P,"--")
+
COUNTIFS( 'Raw Data'!$AM:$AM,"&lt;=" &amp;DATE(MID($AV$3, 15, 4), MONTH("1 " &amp; BC$6 &amp; " " &amp; MID($AV$3, 15, 4)) + 1, 0 ), 'Raw Data'!$AN:$AN,"&gt;" &amp;DATE(MID($AV$3, 15, 4), MONTH("1 " &amp; BC$6 &amp; " " &amp; MID($AV$3, 15, 4)), 0 ), 'Raw Data'!$J:$J, $A55, 'Raw Data'!$H:$H, "Non*", 'Raw Data'!$P:$P,""&amp;'Raw Data'!$B$1,'Raw Data'!$D:$D,"&lt;&gt;*ithdr*",'Raw Data'!$D:$D,"&lt;&gt;*ancel*")</f>
        <v>0</v>
      </c>
      <c r="BD71" s="40"/>
      <c r="BE71" s="40"/>
      <c r="BF71" s="52"/>
    </row>
    <row r="72" ht="12.75" customHeight="1">
      <c r="A72" s="47" t="s">
        <v>764</v>
      </c>
      <c r="B72" s="40"/>
      <c r="C72" s="40"/>
      <c r="D72" s="40"/>
      <c r="E72" s="40"/>
      <c r="F72" s="40"/>
      <c r="G72" s="40"/>
      <c r="H72" s="40"/>
      <c r="I72" s="40"/>
      <c r="J72" s="52"/>
      <c r="K72" s="117">
        <f>COUNTIFS( 'Raw Data'!$AM:$AM,"&lt;=" &amp;DATE(LEFT($AV$3, 4), MONTH("1 " &amp; K$6 &amp; " " &amp; LEFT($AV$3, 4)) + 1, 0 ), 'Raw Data'!$AM:$AM,"&gt;" &amp;DATE(LEFT($AV$3, 4), MONTH("1 " &amp; K$6 &amp; " " &amp; LEFT($AV$3, 4)), 0 ), 'Raw Data'!$J:$J, $A55, 'Raw Data'!$O:$O,""&amp;'Raw Data'!$B$1,'Raw Data'!$D:$D,"&lt;&gt;*ithdr*",'Raw Data'!$D:$D,"&lt;&gt;*ancel*",'Raw Data'!$P:$P,"--",'Raw Data'!$AW:$AW,"*arl*")
+
COUNTIFS( 'Raw Data'!$AM:$AM,"&lt;=" &amp;DATE(LEFT($AV$3, 4), MONTH("1 " &amp; K$6 &amp; " " &amp; LEFT($AV$3, 4)) + 1, 0 ), 'Raw Data'!$AM:$AM,"&gt;" &amp;DATE(LEFT($AV$3, 4), MONTH("1 " &amp; K$6 &amp; " " &amp; LEFT($AV$3, 4)), 0 ), 'Raw Data'!$J:$J, $A55, 'Raw Data'!$P:$P,""&amp;'Raw Data'!$B$1,'Raw Data'!$D:$D,"&lt;&gt;*ithdr*",'Raw Data'!$D:$D,"&lt;&gt;*ancel*",'Raw Data'!$AW:$AW,"*arl*")</f>
        <v>0</v>
      </c>
      <c r="L72" s="40"/>
      <c r="M72" s="40"/>
      <c r="N72" s="52"/>
      <c r="O72" s="117">
        <f>COUNTIFS( 'Raw Data'!$AM:$AM,"&lt;=" &amp;DATE(LEFT($AV$3, 4), MONTH("1 " &amp; O$6 &amp; " " &amp; LEFT($AV$3, 4)) + 1, 0 ), 'Raw Data'!$AM:$AM,"&gt;" &amp;DATE(LEFT($AV$3, 4), MONTH("1 " &amp; O$6 &amp; " " &amp; LEFT($AV$3, 4)), 0 ), 'Raw Data'!$J:$J, $A55, 'Raw Data'!$O:$O,""&amp;'Raw Data'!$B$1,'Raw Data'!$D:$D,"&lt;&gt;*ithdr*",'Raw Data'!$D:$D,"&lt;&gt;*ancel*",'Raw Data'!$P:$P,"--",'Raw Data'!$AW:$AW,"*arl*")
+
COUNTIFS( 'Raw Data'!$AM:$AM,"&lt;=" &amp;DATE(LEFT($AV$3, 4), MONTH("1 " &amp; O$6 &amp; " " &amp; LEFT($AV$3, 4)) + 1, 0 ), 'Raw Data'!$AM:$AM,"&gt;" &amp;DATE(LEFT($AV$3, 4), MONTH("1 " &amp; O$6 &amp; " " &amp; LEFT($AV$3, 4)), 0 ), 'Raw Data'!$J:$J, $A55, 'Raw Data'!$P:$P,""&amp;'Raw Data'!$B$1,'Raw Data'!$D:$D,"&lt;&gt;*ithdr*",'Raw Data'!$D:$D,"&lt;&gt;*ancel*",'Raw Data'!$AW:$AW,"*arl*")</f>
        <v>0</v>
      </c>
      <c r="P72" s="40"/>
      <c r="Q72" s="40"/>
      <c r="R72" s="52"/>
      <c r="S72" s="117">
        <f>COUNTIFS( 'Raw Data'!$AM:$AM,"&lt;=" &amp;DATE(LEFT($AV$3, 4), MONTH("1 " &amp; S$6 &amp; " " &amp; LEFT($AV$3, 4)) + 1, 0 ), 'Raw Data'!$AM:$AM,"&gt;" &amp;DATE(LEFT($AV$3, 4), MONTH("1 " &amp; S$6 &amp; " " &amp; LEFT($AV$3, 4)), 0 ), 'Raw Data'!$J:$J, $A55, 'Raw Data'!$O:$O,""&amp;'Raw Data'!$B$1,'Raw Data'!$D:$D,"&lt;&gt;*ithdr*",'Raw Data'!$D:$D,"&lt;&gt;*ancel*",'Raw Data'!$P:$P,"--",'Raw Data'!$AW:$AW,"*arl*")
+
COUNTIFS( 'Raw Data'!$AM:$AM,"&lt;=" &amp;DATE(LEFT($AV$3, 4), MONTH("1 " &amp; S$6 &amp; " " &amp; LEFT($AV$3, 4)) + 1, 0 ), 'Raw Data'!$AM:$AM,"&gt;" &amp;DATE(LEFT($AV$3, 4), MONTH("1 " &amp; S$6 &amp; " " &amp; LEFT($AV$3, 4)), 0 ), 'Raw Data'!$J:$J, $A55, 'Raw Data'!$P:$P,""&amp;'Raw Data'!$B$1,'Raw Data'!$D:$D,"&lt;&gt;*ithdr*",'Raw Data'!$D:$D,"&lt;&gt;*ancel*",'Raw Data'!$AW:$AW,"*arl*")</f>
        <v>0</v>
      </c>
      <c r="T72" s="40"/>
      <c r="U72" s="40"/>
      <c r="V72" s="52"/>
      <c r="W72" s="117">
        <f>COUNTIFS( 'Raw Data'!$AM:$AM,"&lt;=" &amp;DATE(LEFT($AV$3, 4), MONTH("1 " &amp; W$6 &amp; " " &amp; LEFT($AV$3, 4)) + 1, 0 ), 'Raw Data'!$AM:$AM,"&gt;" &amp;DATE(LEFT($AV$3, 4), MONTH("1 " &amp; W$6 &amp; " " &amp; LEFT($AV$3, 4)), 0 ), 'Raw Data'!$J:$J, $A55, 'Raw Data'!$O:$O,""&amp;'Raw Data'!$B$1,'Raw Data'!$D:$D,"&lt;&gt;*ithdr*",'Raw Data'!$D:$D,"&lt;&gt;*ancel*",'Raw Data'!$P:$P,"--",'Raw Data'!$AW:$AW,"*arl*")
+
COUNTIFS( 'Raw Data'!$AM:$AM,"&lt;=" &amp;DATE(LEFT($AV$3, 4), MONTH("1 " &amp; W$6 &amp; " " &amp; LEFT($AV$3, 4)) + 1, 0 ), 'Raw Data'!$AM:$AM,"&gt;" &amp;DATE(LEFT($AV$3, 4), MONTH("1 " &amp; W$6 &amp; " " &amp; LEFT($AV$3, 4)), 0 ), 'Raw Data'!$J:$J, $A55, 'Raw Data'!$P:$P,""&amp;'Raw Data'!$B$1,'Raw Data'!$D:$D,"&lt;&gt;*ithdr*",'Raw Data'!$D:$D,"&lt;&gt;*ancel*",'Raw Data'!$AW:$AW,"*arl*")</f>
        <v>0</v>
      </c>
      <c r="X72" s="40"/>
      <c r="Y72" s="40"/>
      <c r="Z72" s="52"/>
      <c r="AA72" s="117">
        <f>COUNTIFS( 'Raw Data'!$AM:$AM,"&lt;=" &amp;DATE(LEFT($AV$3, 4), MONTH("1 " &amp; AA$6 &amp; " " &amp; LEFT($AV$3, 4)) + 1, 0 ), 'Raw Data'!$AM:$AM,"&gt;" &amp;DATE(LEFT($AV$3, 4), MONTH("1 " &amp; AA$6 &amp; " " &amp; LEFT($AV$3, 4)), 0 ), 'Raw Data'!$J:$J, $A55, 'Raw Data'!$O:$O,""&amp;'Raw Data'!$B$1,'Raw Data'!$D:$D,"&lt;&gt;*ithdr*",'Raw Data'!$D:$D,"&lt;&gt;*ancel*",'Raw Data'!$P:$P,"--",'Raw Data'!$AW:$AW,"*arl*")
+
COUNTIFS( 'Raw Data'!$AM:$AM,"&lt;=" &amp;DATE(LEFT($AV$3, 4), MONTH("1 " &amp; AA$6 &amp; " " &amp; LEFT($AV$3, 4)) + 1, 0 ), 'Raw Data'!$AM:$AM,"&gt;" &amp;DATE(LEFT($AV$3, 4), MONTH("1 " &amp; AA$6 &amp; " " &amp; LEFT($AV$3, 4)), 0 ), 'Raw Data'!$J:$J, $A55, 'Raw Data'!$P:$P,""&amp;'Raw Data'!$B$1,'Raw Data'!$D:$D,"&lt;&gt;*ithdr*",'Raw Data'!$D:$D,"&lt;&gt;*ancel*",'Raw Data'!$AW:$AW,"*arl*")</f>
        <v>0</v>
      </c>
      <c r="AB72" s="40"/>
      <c r="AC72" s="40"/>
      <c r="AD72" s="52"/>
      <c r="AE72" s="117">
        <f>COUNTIFS( 'Raw Data'!$AM:$AM,"&lt;=" &amp;DATE(LEFT($AV$3, 4), MONTH("1 " &amp; AE$6 &amp; " " &amp; LEFT($AV$3, 4)) + 1, 0 ), 'Raw Data'!$AM:$AM,"&gt;" &amp;DATE(LEFT($AV$3, 4), MONTH("1 " &amp; AE$6 &amp; " " &amp; LEFT($AV$3, 4)), 0 ), 'Raw Data'!$J:$J, $A55, 'Raw Data'!$O:$O,""&amp;'Raw Data'!$B$1,'Raw Data'!$D:$D,"&lt;&gt;*ithdr*",'Raw Data'!$D:$D,"&lt;&gt;*ancel*",'Raw Data'!$P:$P,"--",'Raw Data'!$AW:$AW,"*arl*")
+
COUNTIFS( 'Raw Data'!$AM:$AM,"&lt;=" &amp;DATE(LEFT($AV$3, 4), MONTH("1 " &amp; AE$6 &amp; " " &amp; LEFT($AV$3, 4)) + 1, 0 ), 'Raw Data'!$AM:$AM,"&gt;" &amp;DATE(LEFT($AV$3, 4), MONTH("1 " &amp; AE$6 &amp; " " &amp; LEFT($AV$3, 4)), 0 ), 'Raw Data'!$J:$J, $A55, 'Raw Data'!$P:$P,""&amp;'Raw Data'!$B$1,'Raw Data'!$D:$D,"&lt;&gt;*ithdr*",'Raw Data'!$D:$D,"&lt;&gt;*ancel*",'Raw Data'!$AW:$AW,"*arl*")</f>
        <v>0</v>
      </c>
      <c r="AF72" s="40"/>
      <c r="AG72" s="40"/>
      <c r="AH72" s="52"/>
      <c r="AI72" s="117">
        <f>COUNTIFS( 'Raw Data'!$AM:$AM,"&lt;=" &amp;DATE(LEFT($AV$3, 4), MONTH("1 " &amp; AI$6 &amp; " " &amp; LEFT($AV$3, 4)) + 1, 0 ), 'Raw Data'!$AM:$AM,"&gt;" &amp;DATE(LEFT($AV$3, 4), MONTH("1 " &amp; AI$6 &amp; " " &amp; LEFT($AV$3, 4)), 0 ), 'Raw Data'!$J:$J, $A55, 'Raw Data'!$O:$O,""&amp;'Raw Data'!$B$1,'Raw Data'!$D:$D,"&lt;&gt;*ithdr*",'Raw Data'!$D:$D,"&lt;&gt;*ancel*",'Raw Data'!$P:$P,"--",'Raw Data'!$AW:$AW,"*arl*")
+
COUNTIFS( 'Raw Data'!$AM:$AM,"&lt;=" &amp;DATE(LEFT($AV$3, 4), MONTH("1 " &amp; AI$6 &amp; " " &amp; LEFT($AV$3, 4)) + 1, 0 ), 'Raw Data'!$AM:$AM,"&gt;" &amp;DATE(LEFT($AV$3, 4), MONTH("1 " &amp; AI$6 &amp; " " &amp; LEFT($AV$3, 4)), 0 ), 'Raw Data'!$J:$J, $A55, 'Raw Data'!$P:$P,""&amp;'Raw Data'!$B$1,'Raw Data'!$D:$D,"&lt;&gt;*ithdr*",'Raw Data'!$D:$D,"&lt;&gt;*ancel*",'Raw Data'!$AW:$AW,"*arl*")</f>
        <v>0</v>
      </c>
      <c r="AJ72" s="40"/>
      <c r="AK72" s="40"/>
      <c r="AL72" s="52"/>
      <c r="AM72" s="117">
        <f>COUNTIFS( 'Raw Data'!$AM:$AM,"&lt;=" &amp;DATE(LEFT($AV$3, 4), MONTH("1 " &amp; AM$6 &amp; " " &amp; LEFT($AV$3, 4)) + 1, 0 ), 'Raw Data'!$AM:$AM,"&gt;" &amp;DATE(LEFT($AV$3, 4), MONTH("1 " &amp; AM$6 &amp; " " &amp; LEFT($AV$3, 4)), 0 ), 'Raw Data'!$J:$J, $A55, 'Raw Data'!$O:$O,""&amp;'Raw Data'!$B$1,'Raw Data'!$D:$D,"&lt;&gt;*ithdr*",'Raw Data'!$D:$D,"&lt;&gt;*ancel*",'Raw Data'!$P:$P,"--",'Raw Data'!$AW:$AW,"*arl*")
+
COUNTIFS( 'Raw Data'!$AM:$AM,"&lt;=" &amp;DATE(LEFT($AV$3, 4), MONTH("1 " &amp; AM$6 &amp; " " &amp; LEFT($AV$3, 4)) + 1, 0 ), 'Raw Data'!$AM:$AM,"&gt;" &amp;DATE(LEFT($AV$3, 4), MONTH("1 " &amp; AM$6 &amp; " " &amp; LEFT($AV$3, 4)), 0 ), 'Raw Data'!$J:$J, $A55, 'Raw Data'!$P:$P,""&amp;'Raw Data'!$B$1,'Raw Data'!$D:$D,"&lt;&gt;*ithdr*",'Raw Data'!$D:$D,"&lt;&gt;*ancel*",'Raw Data'!$AW:$AW,"*arl*")</f>
        <v>0</v>
      </c>
      <c r="AN72" s="40"/>
      <c r="AO72" s="40"/>
      <c r="AP72" s="52"/>
      <c r="AQ72" s="117">
        <f>COUNTIFS( 'Raw Data'!$AM:$AM,"&lt;=" &amp;DATE(LEFT($AV$3, 4), MONTH("1 " &amp; AQ$6 &amp; " " &amp; LEFT($AV$3, 4)) + 1, 0 ), 'Raw Data'!$AM:$AM,"&gt;" &amp;DATE(LEFT($AV$3, 4), MONTH("1 " &amp; AQ$6 &amp; " " &amp; LEFT($AV$3, 4)), 0 ), 'Raw Data'!$J:$J, $A55, 'Raw Data'!$O:$O,""&amp;'Raw Data'!$B$1,'Raw Data'!$D:$D,"&lt;&gt;*ithdr*",'Raw Data'!$D:$D,"&lt;&gt;*ancel*",'Raw Data'!$P:$P,"--",'Raw Data'!$AW:$AW,"*arl*")
+
COUNTIFS( 'Raw Data'!$AM:$AM,"&lt;=" &amp;DATE(LEFT($AV$3, 4), MONTH("1 " &amp; AQ$6 &amp; " " &amp; LEFT($AV$3, 4)) + 1, 0 ), 'Raw Data'!$AM:$AM,"&gt;" &amp;DATE(LEFT($AV$3, 4), MONTH("1 " &amp; AQ$6 &amp; " " &amp; LEFT($AV$3, 4)), 0 ), 'Raw Data'!$J:$J, $A55, 'Raw Data'!$P:$P,""&amp;'Raw Data'!$B$1,'Raw Data'!$D:$D,"&lt;&gt;*ithdr*",'Raw Data'!$D:$D,"&lt;&gt;*ancel*",'Raw Data'!$AW:$AW,"*arl*")</f>
        <v>0</v>
      </c>
      <c r="AR72" s="40"/>
      <c r="AS72" s="40"/>
      <c r="AT72" s="52"/>
      <c r="AU72" s="117">
        <f>COUNTIFS( 'Raw Data'!$AM:$AM,"&lt;=" &amp;DATE(MID($AV$3, 15, 4), MONTH("1 " &amp; AU$6 &amp; " " &amp; MID($AV$3, 15, 4)) + 1, 0 ), 'Raw Data'!$AN:$AN,"&gt;" &amp;DATE(MID($AV$3, 15, 4), MONTH("1 " &amp; AU$6 &amp; " " &amp; MID($AV$3, 15, 4)), 0 ), 'Raw Data'!$J:$J, $A55, 'Raw Data'!$O:$O,""&amp;'Raw Data'!$B$1,'Raw Data'!$D:$D,"&lt;&gt;*ithdr*",'Raw Data'!$D:$D,"&lt;&gt;*ancel*",'Raw Data'!$P:$P,"--",'Raw Data'!$AW:$AW,"*arl*")
+
COUNTIFS( 'Raw Data'!$AM:$AM,"&lt;=" &amp;DATE(MID($AV$3, 15, 4), MONTH("1 " &amp; AU$6 &amp; " " &amp; MID($AV$3, 15, 4)) + 1, 0 ), 'Raw Data'!$AN:$AN,"&gt;" &amp;DATE(MID($AV$3, 15, 4), MONTH("1 " &amp; AU$6 &amp; " " &amp; MID($AV$3, 15, 4)), 0 ), 'Raw Data'!$J:$J, $A55, 'Raw Data'!$P:$P,""&amp;'Raw Data'!$B$1,'Raw Data'!$D:$D,"&lt;&gt;*ithdr*",'Raw Data'!$D:$D,"&lt;&gt;*ancel*",'Raw Data'!$AW:$AW,"*arl*")</f>
        <v>0</v>
      </c>
      <c r="AV72" s="40"/>
      <c r="AW72" s="40"/>
      <c r="AX72" s="52"/>
      <c r="AY72" s="117">
        <f>COUNTIFS( 'Raw Data'!$AM:$AM,"&lt;=" &amp;DATE(MID($AV$3, 15, 4), MONTH("1 " &amp; AY$6 &amp; " " &amp; MID($AV$3, 15, 4)) + 1, 0 ), 'Raw Data'!$AN:$AN,"&gt;" &amp;DATE(MID($AV$3, 15, 4), MONTH("1 " &amp; AY$6 &amp; " " &amp; MID($AV$3, 15, 4)), 0 ), 'Raw Data'!$J:$J, $A55, 'Raw Data'!$O:$O,""&amp;'Raw Data'!$B$1,'Raw Data'!$D:$D,"&lt;&gt;*ithdr*",'Raw Data'!$D:$D,"&lt;&gt;*ancel*",'Raw Data'!$P:$P,"--",'Raw Data'!$AW:$AW,"*arl*")
+
COUNTIFS( 'Raw Data'!$AM:$AM,"&lt;=" &amp;DATE(MID($AV$3, 15, 4), MONTH("1 " &amp; AY$6 &amp; " " &amp; MID($AV$3, 15, 4)) + 1, 0 ), 'Raw Data'!$AN:$AN,"&gt;" &amp;DATE(MID($AV$3, 15, 4), MONTH("1 " &amp; AY$6 &amp; " " &amp; MID($AV$3, 15, 4)), 0 ), 'Raw Data'!$J:$J, $A55, 'Raw Data'!$P:$P,""&amp;'Raw Data'!$B$1,'Raw Data'!$D:$D,"&lt;&gt;*ithdr*",'Raw Data'!$D:$D,"&lt;&gt;*ancel*",'Raw Data'!$AW:$AW,"*arl*")</f>
        <v>0</v>
      </c>
      <c r="AZ72" s="40"/>
      <c r="BA72" s="40"/>
      <c r="BB72" s="52"/>
      <c r="BC72" s="117">
        <f>COUNTIFS( 'Raw Data'!$AM:$AM,"&lt;=" &amp;DATE(MID($AV$3, 15, 4), MONTH("1 " &amp; BC$6 &amp; " " &amp; MID($AV$3, 15, 4)) + 1, 0 ), 'Raw Data'!$AN:$AN,"&gt;" &amp;DATE(MID($AV$3, 15, 4), MONTH("1 " &amp; BC$6 &amp; " " &amp; MID($AV$3, 15, 4)), 0 ), 'Raw Data'!$J:$J, $A55, 'Raw Data'!$O:$O,""&amp;'Raw Data'!$B$1,'Raw Data'!$D:$D,"&lt;&gt;*ithdr*",'Raw Data'!$D:$D,"&lt;&gt;*ancel*",'Raw Data'!$P:$P,"--",'Raw Data'!$AW:$AW,"*arl*")
+
COUNTIFS( 'Raw Data'!$AM:$AM,"&lt;=" &amp;DATE(MID($AV$3, 15, 4), MONTH("1 " &amp; BC$6 &amp; " " &amp; MID($AV$3, 15, 4)) + 1, 0 ), 'Raw Data'!$AN:$AN,"&gt;" &amp;DATE(MID($AV$3, 15, 4), MONTH("1 " &amp; BC$6 &amp; " " &amp; MID($AV$3, 15, 4)), 0 ), 'Raw Data'!$J:$J, $A55, 'Raw Data'!$P:$P,""&amp;'Raw Data'!$B$1,'Raw Data'!$D:$D,"&lt;&gt;*ithdr*",'Raw Data'!$D:$D,"&lt;&gt;*ancel*",'Raw Data'!$AW:$AW,"*arl*")</f>
        <v>0</v>
      </c>
      <c r="BD72" s="40"/>
      <c r="BE72" s="40"/>
      <c r="BF72" s="52"/>
    </row>
    <row r="73" ht="12.75" customHeight="1">
      <c r="A73" s="47" t="s">
        <v>765</v>
      </c>
      <c r="B73" s="40"/>
      <c r="C73" s="40"/>
      <c r="D73" s="40"/>
      <c r="E73" s="40"/>
      <c r="F73" s="40"/>
      <c r="G73" s="40"/>
      <c r="H73" s="40"/>
      <c r="I73" s="40"/>
      <c r="J73" s="52"/>
      <c r="K73" s="122" t="str">
        <f>IFERROR((K72/K69)*100, "---")</f>
        <v>---</v>
      </c>
      <c r="L73" s="40"/>
      <c r="M73" s="40"/>
      <c r="N73" s="52"/>
      <c r="O73" s="122" t="str">
        <f>IFERROR((O72/O69)*100, "---")</f>
        <v>---</v>
      </c>
      <c r="P73" s="40"/>
      <c r="Q73" s="40"/>
      <c r="R73" s="52"/>
      <c r="S73" s="122" t="str">
        <f>IFERROR((S72/S69)*100, "---")</f>
        <v>---</v>
      </c>
      <c r="T73" s="40"/>
      <c r="U73" s="40"/>
      <c r="V73" s="52"/>
      <c r="W73" s="122" t="str">
        <f>IFERROR((W72/W69)*100, "---")</f>
        <v>---</v>
      </c>
      <c r="X73" s="40"/>
      <c r="Y73" s="40"/>
      <c r="Z73" s="52"/>
      <c r="AA73" s="122" t="str">
        <f>IFERROR((AA72/AA69)*100, "---")</f>
        <v>---</v>
      </c>
      <c r="AB73" s="40"/>
      <c r="AC73" s="40"/>
      <c r="AD73" s="52"/>
      <c r="AE73" s="122" t="str">
        <f>IFERROR((AE72/AE69)*100, "---")</f>
        <v>---</v>
      </c>
      <c r="AF73" s="40"/>
      <c r="AG73" s="40"/>
      <c r="AH73" s="52"/>
      <c r="AI73" s="122" t="str">
        <f>IFERROR((AI72/AI69)*100, "---")</f>
        <v>---</v>
      </c>
      <c r="AJ73" s="40"/>
      <c r="AK73" s="40"/>
      <c r="AL73" s="52"/>
      <c r="AM73" s="122" t="str">
        <f>IFERROR((AM72/AM69)*100, "---")</f>
        <v>---</v>
      </c>
      <c r="AN73" s="40"/>
      <c r="AO73" s="40"/>
      <c r="AP73" s="52"/>
      <c r="AQ73" s="122" t="str">
        <f>IFERROR((AQ72/AQ69)*100, "---")</f>
        <v>---</v>
      </c>
      <c r="AR73" s="40"/>
      <c r="AS73" s="40"/>
      <c r="AT73" s="52"/>
      <c r="AU73" s="122" t="str">
        <f>IFERROR((AU72/AU69)*100, "---")</f>
        <v>---</v>
      </c>
      <c r="AV73" s="40"/>
      <c r="AW73" s="40"/>
      <c r="AX73" s="52"/>
      <c r="AY73" s="122" t="str">
        <f>IFERROR((AY72/AY69)*100, "---")</f>
        <v>---</v>
      </c>
      <c r="AZ73" s="40"/>
      <c r="BA73" s="40"/>
      <c r="BB73" s="52"/>
      <c r="BC73" s="122" t="str">
        <f>IFERROR((BC72/BC69)*100, "---")</f>
        <v>---</v>
      </c>
      <c r="BD73" s="40"/>
      <c r="BE73" s="40"/>
      <c r="BF73" s="52"/>
    </row>
    <row r="74" ht="12.75" customHeight="1">
      <c r="A74" s="47" t="s">
        <v>245</v>
      </c>
      <c r="B74" s="40"/>
      <c r="C74" s="40"/>
      <c r="D74" s="40"/>
      <c r="E74" s="40"/>
      <c r="F74" s="40"/>
      <c r="G74" s="40"/>
      <c r="H74" s="40"/>
      <c r="I74" s="40"/>
      <c r="J74" s="52"/>
      <c r="K74" s="117">
        <f>SUMIFS('Raw Data'!$R:$R, 'Raw Data'!$AN:$AN,"&lt;=" &amp;DATE(LEFT($AV$3, 4), MONTH("1 " &amp; K$6 &amp; " " &amp; LEFT($AV$3, 4)) + 1, 0 ), 'Raw Data'!$AN:$AN,"&gt;" &amp;DATE(LEFT($AV$3, 4), MONTH("1 " &amp; K$6 &amp; " " &amp; LEFT($AV$3, 4)), 0 ), 'Raw Data'!$J:$J, $A55, 'Raw Data'!$O:$O,""&amp;'Raw Data'!$B$1,'Raw Data'!$D:$D,"&lt;&gt;*ithdr*",'Raw Data'!$D:$D,"&lt;&gt;*ancel*",'Raw Data'!$P:$P,"--")
+
SUMIFS('Raw Data'!$R:$R, 'Raw Data'!$AN:$AN,"&lt;=" &amp;DATE(LEFT($AV$3, 4), MONTH("1 " &amp; K$6 &amp; " " &amp; LEFT($AV$3, 4)) + 1, 0 ), 'Raw Data'!$AN:$AN,"&gt;" &amp;DATE(LEFT($AV$3, 4), MONTH("1 " &amp; K$6 &amp; " " &amp; LEFT($AV$3, 4)), 0 ), 'Raw Data'!$J:$J, $A55, 'Raw Data'!$P:$P,""&amp;'Raw Data'!$B$1,'Raw Data'!$D:$D,"&lt;&gt;*ithdr*",'Raw Data'!$D:$D,"&lt;&gt;*ancel*")</f>
        <v>0</v>
      </c>
      <c r="L74" s="40"/>
      <c r="M74" s="40"/>
      <c r="N74" s="52"/>
      <c r="O74" s="117">
        <f>SUMIFS('Raw Data'!$R:$R, 'Raw Data'!$AN:$AN,"&lt;=" &amp;DATE(LEFT($AV$3, 4), MONTH("1 " &amp; O$6 &amp; " " &amp; LEFT($AV$3, 4)) + 1, 0 ), 'Raw Data'!$AN:$AN,"&gt;" &amp;DATE(LEFT($AV$3, 4), MONTH("1 " &amp; O$6 &amp; " " &amp; LEFT($AV$3, 4)), 0 ), 'Raw Data'!$J:$J, $A55, 'Raw Data'!$O:$O,""&amp;'Raw Data'!$B$1,'Raw Data'!$D:$D,"&lt;&gt;*ithdr*",'Raw Data'!$D:$D,"&lt;&gt;*ancel*",'Raw Data'!$P:$P,"--")
+
SUMIFS('Raw Data'!$R:$R, 'Raw Data'!$AN:$AN,"&lt;=" &amp;DATE(LEFT($AV$3, 4), MONTH("1 " &amp; O$6 &amp; " " &amp; LEFT($AV$3, 4)) + 1, 0 ), 'Raw Data'!$AN:$AN,"&gt;" &amp;DATE(LEFT($AV$3, 4), MONTH("1 " &amp; O$6 &amp; " " &amp; LEFT($AV$3, 4)), 0 ), 'Raw Data'!$J:$J, $A55, 'Raw Data'!$P:$P,""&amp;'Raw Data'!$B$1,'Raw Data'!$D:$D,"&lt;&gt;*ithdr*",'Raw Data'!$D:$D,"&lt;&gt;*ancel*")</f>
        <v>0</v>
      </c>
      <c r="P74" s="40"/>
      <c r="Q74" s="40"/>
      <c r="R74" s="52"/>
      <c r="S74" s="117">
        <f>SUMIFS('Raw Data'!$R:$R, 'Raw Data'!$AN:$AN,"&lt;=" &amp;DATE(LEFT($AV$3, 4), MONTH("1 " &amp; S$6 &amp; " " &amp; LEFT($AV$3, 4)) + 1, 0 ), 'Raw Data'!$AN:$AN,"&gt;" &amp;DATE(LEFT($AV$3, 4), MONTH("1 " &amp; S$6 &amp; " " &amp; LEFT($AV$3, 4)), 0 ), 'Raw Data'!$J:$J, $A55, 'Raw Data'!$O:$O,""&amp;'Raw Data'!$B$1,'Raw Data'!$D:$D,"&lt;&gt;*ithdr*",'Raw Data'!$D:$D,"&lt;&gt;*ancel*",'Raw Data'!$P:$P,"--")
+
SUMIFS('Raw Data'!$R:$R, 'Raw Data'!$AN:$AN,"&lt;=" &amp;DATE(LEFT($AV$3, 4), MONTH("1 " &amp; S$6 &amp; " " &amp; LEFT($AV$3, 4)) + 1, 0 ), 'Raw Data'!$AN:$AN,"&gt;" &amp;DATE(LEFT($AV$3, 4), MONTH("1 " &amp; S$6 &amp; " " &amp; LEFT($AV$3, 4)), 0 ), 'Raw Data'!$J:$J, $A55, 'Raw Data'!$P:$P,""&amp;'Raw Data'!$B$1,'Raw Data'!$D:$D,"&lt;&gt;*ithdr*",'Raw Data'!$D:$D,"&lt;&gt;*ancel*")</f>
        <v>0</v>
      </c>
      <c r="T74" s="40"/>
      <c r="U74" s="40"/>
      <c r="V74" s="52"/>
      <c r="W74" s="117">
        <f>SUMIFS('Raw Data'!$R:$R, 'Raw Data'!$AN:$AN,"&lt;=" &amp;DATE(LEFT($AV$3, 4), MONTH("1 " &amp; W$6 &amp; " " &amp; LEFT($AV$3, 4)) + 1, 0 ), 'Raw Data'!$AN:$AN,"&gt;" &amp;DATE(LEFT($AV$3, 4), MONTH("1 " &amp; W$6 &amp; " " &amp; LEFT($AV$3, 4)), 0 ), 'Raw Data'!$J:$J, $A55, 'Raw Data'!$O:$O,""&amp;'Raw Data'!$B$1,'Raw Data'!$D:$D,"&lt;&gt;*ithdr*",'Raw Data'!$D:$D,"&lt;&gt;*ancel*",'Raw Data'!$P:$P,"--")
+
SUMIFS('Raw Data'!$R:$R, 'Raw Data'!$AN:$AN,"&lt;=" &amp;DATE(LEFT($AV$3, 4), MONTH("1 " &amp; W$6 &amp; " " &amp; LEFT($AV$3, 4)) + 1, 0 ), 'Raw Data'!$AN:$AN,"&gt;" &amp;DATE(LEFT($AV$3, 4), MONTH("1 " &amp; W$6 &amp; " " &amp; LEFT($AV$3, 4)), 0 ), 'Raw Data'!$J:$J, $A55, 'Raw Data'!$P:$P,""&amp;'Raw Data'!$B$1,'Raw Data'!$D:$D,"&lt;&gt;*ithdr*",'Raw Data'!$D:$D,"&lt;&gt;*ancel*")</f>
        <v>0</v>
      </c>
      <c r="X74" s="40"/>
      <c r="Y74" s="40"/>
      <c r="Z74" s="52"/>
      <c r="AA74" s="117">
        <f>SUMIFS('Raw Data'!$R:$R, 'Raw Data'!$AN:$AN,"&lt;=" &amp;DATE(LEFT($AV$3, 4), MONTH("1 " &amp; AA$6 &amp; " " &amp; LEFT($AV$3, 4)) + 1, 0 ), 'Raw Data'!$AN:$AN,"&gt;" &amp;DATE(LEFT($AV$3, 4), MONTH("1 " &amp; AA$6 &amp; " " &amp; LEFT($AV$3, 4)), 0 ), 'Raw Data'!$J:$J, $A55, 'Raw Data'!$O:$O,""&amp;'Raw Data'!$B$1,'Raw Data'!$D:$D,"&lt;&gt;*ithdr*",'Raw Data'!$D:$D,"&lt;&gt;*ancel*",'Raw Data'!$P:$P,"--")
+
SUMIFS('Raw Data'!$R:$R, 'Raw Data'!$AN:$AN,"&lt;=" &amp;DATE(LEFT($AV$3, 4), MONTH("1 " &amp; AA$6 &amp; " " &amp; LEFT($AV$3, 4)) + 1, 0 ), 'Raw Data'!$AN:$AN,"&gt;" &amp;DATE(LEFT($AV$3, 4), MONTH("1 " &amp; AA$6 &amp; " " &amp; LEFT($AV$3, 4)), 0 ), 'Raw Data'!$J:$J, $A55, 'Raw Data'!$P:$P,""&amp;'Raw Data'!$B$1,'Raw Data'!$D:$D,"&lt;&gt;*ithdr*",'Raw Data'!$D:$D,"&lt;&gt;*ancel*")</f>
        <v>0</v>
      </c>
      <c r="AB74" s="40"/>
      <c r="AC74" s="40"/>
      <c r="AD74" s="52"/>
      <c r="AE74" s="117">
        <f>SUMIFS('Raw Data'!$R:$R, 'Raw Data'!$AN:$AN,"&lt;=" &amp;DATE(LEFT($AV$3, 4), MONTH("1 " &amp; AE$6 &amp; " " &amp; LEFT($AV$3, 4)) + 1, 0 ), 'Raw Data'!$AN:$AN,"&gt;" &amp;DATE(LEFT($AV$3, 4), MONTH("1 " &amp; AE$6 &amp; " " &amp; LEFT($AV$3, 4)), 0 ), 'Raw Data'!$J:$J, $A55, 'Raw Data'!$O:$O,""&amp;'Raw Data'!$B$1,'Raw Data'!$D:$D,"&lt;&gt;*ithdr*",'Raw Data'!$D:$D,"&lt;&gt;*ancel*",'Raw Data'!$P:$P,"--")
+
SUMIFS('Raw Data'!$R:$R, 'Raw Data'!$AN:$AN,"&lt;=" &amp;DATE(LEFT($AV$3, 4), MONTH("1 " &amp; AE$6 &amp; " " &amp; LEFT($AV$3, 4)) + 1, 0 ), 'Raw Data'!$AN:$AN,"&gt;" &amp;DATE(LEFT($AV$3, 4), MONTH("1 " &amp; AE$6 &amp; " " &amp; LEFT($AV$3, 4)), 0 ), 'Raw Data'!$J:$J, $A55, 'Raw Data'!$P:$P,""&amp;'Raw Data'!$B$1,'Raw Data'!$D:$D,"&lt;&gt;*ithdr*",'Raw Data'!$D:$D,"&lt;&gt;*ancel*")</f>
        <v>0</v>
      </c>
      <c r="AF74" s="40"/>
      <c r="AG74" s="40"/>
      <c r="AH74" s="52"/>
      <c r="AI74" s="117">
        <f>SUMIFS('Raw Data'!$R:$R, 'Raw Data'!$AN:$AN,"&lt;=" &amp;DATE(LEFT($AV$3, 4), MONTH("1 " &amp; AI$6 &amp; " " &amp; LEFT($AV$3, 4)) + 1, 0 ), 'Raw Data'!$AN:$AN,"&gt;" &amp;DATE(LEFT($AV$3, 4), MONTH("1 " &amp; AI$6 &amp; " " &amp; LEFT($AV$3, 4)), 0 ), 'Raw Data'!$J:$J, $A55, 'Raw Data'!$O:$O,""&amp;'Raw Data'!$B$1,'Raw Data'!$D:$D,"&lt;&gt;*ithdr*",'Raw Data'!$D:$D,"&lt;&gt;*ancel*",'Raw Data'!$P:$P,"--")
+
SUMIFS('Raw Data'!$R:$R, 'Raw Data'!$AN:$AN,"&lt;=" &amp;DATE(LEFT($AV$3, 4), MONTH("1 " &amp; AI$6 &amp; " " &amp; LEFT($AV$3, 4)) + 1, 0 ), 'Raw Data'!$AN:$AN,"&gt;" &amp;DATE(LEFT($AV$3, 4), MONTH("1 " &amp; AI$6 &amp; " " &amp; LEFT($AV$3, 4)), 0 ), 'Raw Data'!$J:$J, $A55, 'Raw Data'!$P:$P,""&amp;'Raw Data'!$B$1,'Raw Data'!$D:$D,"&lt;&gt;*ithdr*",'Raw Data'!$D:$D,"&lt;&gt;*ancel*")</f>
        <v>0</v>
      </c>
      <c r="AJ74" s="40"/>
      <c r="AK74" s="40"/>
      <c r="AL74" s="52"/>
      <c r="AM74" s="117">
        <f>SUMIFS('Raw Data'!$R:$R, 'Raw Data'!$AN:$AN,"&lt;=" &amp;DATE(LEFT($AV$3, 4), MONTH("1 " &amp; AM$6 &amp; " " &amp; LEFT($AV$3, 4)) + 1, 0 ), 'Raw Data'!$AN:$AN,"&gt;" &amp;DATE(LEFT($AV$3, 4), MONTH("1 " &amp; AM$6 &amp; " " &amp; LEFT($AV$3, 4)), 0 ), 'Raw Data'!$J:$J, $A55, 'Raw Data'!$O:$O,""&amp;'Raw Data'!$B$1,'Raw Data'!$D:$D,"&lt;&gt;*ithdr*",'Raw Data'!$D:$D,"&lt;&gt;*ancel*",'Raw Data'!$P:$P,"--")
+
SUMIFS('Raw Data'!$R:$R, 'Raw Data'!$AN:$AN,"&lt;=" &amp;DATE(LEFT($AV$3, 4), MONTH("1 " &amp; AM$6 &amp; " " &amp; LEFT($AV$3, 4)) + 1, 0 ), 'Raw Data'!$AN:$AN,"&gt;" &amp;DATE(LEFT($AV$3, 4), MONTH("1 " &amp; AM$6 &amp; " " &amp; LEFT($AV$3, 4)), 0 ), 'Raw Data'!$J:$J, $A55, 'Raw Data'!$P:$P,""&amp;'Raw Data'!$B$1,'Raw Data'!$D:$D,"&lt;&gt;*ithdr*",'Raw Data'!$D:$D,"&lt;&gt;*ancel*")</f>
        <v>0</v>
      </c>
      <c r="AN74" s="40"/>
      <c r="AO74" s="40"/>
      <c r="AP74" s="52"/>
      <c r="AQ74" s="117">
        <f>SUMIFS('Raw Data'!$R:$R, 'Raw Data'!$AN:$AN,"&lt;=" &amp;DATE(LEFT($AV$3, 4), MONTH("1 " &amp; AQ$6 &amp; " " &amp; LEFT($AV$3, 4)) + 1, 0 ), 'Raw Data'!$AN:$AN,"&gt;" &amp;DATE(LEFT($AV$3, 4), MONTH("1 " &amp; AQ$6 &amp; " " &amp; LEFT($AV$3, 4)), 0 ), 'Raw Data'!$J:$J, $A55, 'Raw Data'!$O:$O,""&amp;'Raw Data'!$B$1,'Raw Data'!$D:$D,"&lt;&gt;*ithdr*",'Raw Data'!$D:$D,"&lt;&gt;*ancel*",'Raw Data'!$P:$P,"--")
+
SUMIFS('Raw Data'!$R:$R, 'Raw Data'!$AN:$AN,"&lt;=" &amp;DATE(LEFT($AV$3, 4), MONTH("1 " &amp; AQ$6 &amp; " " &amp; LEFT($AV$3, 4)) + 1, 0 ), 'Raw Data'!$AN:$AN,"&gt;" &amp;DATE(LEFT($AV$3, 4), MONTH("1 " &amp; AQ$6 &amp; " " &amp; LEFT($AV$3, 4)), 0 ), 'Raw Data'!$J:$J, $A55, 'Raw Data'!$P:$P,""&amp;'Raw Data'!$B$1,'Raw Data'!$D:$D,"&lt;&gt;*ithdr*",'Raw Data'!$D:$D,"&lt;&gt;*ancel*")</f>
        <v>0</v>
      </c>
      <c r="AR74" s="40"/>
      <c r="AS74" s="40"/>
      <c r="AT74" s="52"/>
      <c r="AU74" s="117">
        <f>SUMIFS('Raw Data'!$R:$R, 'Raw Data'!$AN:$AN,"&lt;=" &amp;DATE(MID($AV$3, 15, 4), MONTH("1 " &amp; AU$6 &amp; " " &amp; MID($AV$3, 15, 4)) + 1, 0 ), 'Raw Data'!$AN:$AN,"&gt;" &amp;DATE(MID($AV$3, 15, 4), MONTH("1 " &amp; AU$6 &amp; " " &amp; MID($AV$3, 15, 4)), 0 ), 'Raw Data'!$J:$J, $A55, 'Raw Data'!$O:$O,""&amp;'Raw Data'!$B$1,'Raw Data'!$D:$D,"&lt;&gt;*ithdr*",'Raw Data'!$D:$D,"&lt;&gt;*ancel*",'Raw Data'!$P:$P,"--")
+
SUMIFS('Raw Data'!$R:$R, 'Raw Data'!$AN:$AN,"&lt;=" &amp;DATE(MID($AV$3, 15, 4), MONTH("1 " &amp; AU$6 &amp; " " &amp; MID($AV$3, 15, 4)) + 1, 0 ), 'Raw Data'!$AN:$AN,"&gt;" &amp;DATE(MID($AV$3, 15, 4), MONTH("1 " &amp; AU$6 &amp; " " &amp; MID($AV$3, 15, 4)), 0 ), 'Raw Data'!$J:$J, $A55, 'Raw Data'!$P:$P,""&amp;'Raw Data'!$B$1,'Raw Data'!$D:$D,"&lt;&gt;*ithdr*",'Raw Data'!$D:$D,"&lt;&gt;*ancel*")</f>
        <v>0</v>
      </c>
      <c r="AV74" s="40"/>
      <c r="AW74" s="40"/>
      <c r="AX74" s="52"/>
      <c r="AY74" s="117">
        <f>SUMIFS('Raw Data'!$R:$R, 'Raw Data'!$AN:$AN,"&lt;=" &amp;DATE(MID($AV$3, 15, 4), MONTH("1 " &amp; AY$6 &amp; " " &amp; MID($AV$3, 15, 4)) + 1, 0 ), 'Raw Data'!$AN:$AN,"&gt;" &amp;DATE(MID($AV$3, 15, 4), MONTH("1 " &amp; AY$6 &amp; " " &amp; MID($AV$3, 15, 4)), 0 ), 'Raw Data'!$J:$J, $A55, 'Raw Data'!$O:$O,""&amp;'Raw Data'!$B$1,'Raw Data'!$D:$D,"&lt;&gt;*ithdr*",'Raw Data'!$D:$D,"&lt;&gt;*ancel*",'Raw Data'!$P:$P,"--")
+
SUMIFS('Raw Data'!$R:$R, 'Raw Data'!$AN:$AN,"&lt;=" &amp;DATE(MID($AV$3, 15, 4), MONTH("1 " &amp; AY$6 &amp; " " &amp; MID($AV$3, 15, 4)) + 1, 0 ), 'Raw Data'!$AN:$AN,"&gt;" &amp;DATE(MID($AV$3, 15, 4), MONTH("1 " &amp; AY$6 &amp; " " &amp; MID($AV$3, 15, 4)), 0 ), 'Raw Data'!$J:$J, $A55, 'Raw Data'!$P:$P,""&amp;'Raw Data'!$B$1,'Raw Data'!$D:$D,"&lt;&gt;*ithdr*",'Raw Data'!$D:$D,"&lt;&gt;*ancel*")</f>
        <v>0</v>
      </c>
      <c r="AZ74" s="40"/>
      <c r="BA74" s="40"/>
      <c r="BB74" s="52"/>
      <c r="BC74" s="117">
        <f>SUMIFS('Raw Data'!$R:$R, 'Raw Data'!$AN:$AN,"&lt;=" &amp;DATE(MID($AV$3, 15, 4), MONTH("1 " &amp; BC$6 &amp; " " &amp; MID($AV$3, 15, 4)) + 1, 0 ), 'Raw Data'!$AN:$AN,"&gt;" &amp;DATE(MID($AV$3, 15, 4), MONTH("1 " &amp; BC$6 &amp; " " &amp; MID($AV$3, 15, 4)), 0 ), 'Raw Data'!$J:$J, $A55, 'Raw Data'!$O:$O,""&amp;'Raw Data'!$B$1,'Raw Data'!$D:$D,"&lt;&gt;*ithdr*",'Raw Data'!$D:$D,"&lt;&gt;*ancel*",'Raw Data'!$P:$P,"--")
+
SUMIFS('Raw Data'!$R:$R, 'Raw Data'!$AN:$AN,"&lt;=" &amp;DATE(MID($AV$3, 15, 4), MONTH("1 " &amp; BC$6 &amp; " " &amp; MID($AV$3, 15, 4)) + 1, 0 ), 'Raw Data'!$AN:$AN,"&gt;" &amp;DATE(MID($AV$3, 15, 4), MONTH("1 " &amp; BC$6 &amp; " " &amp; MID($AV$3, 15, 4)), 0 ), 'Raw Data'!$J:$J, $A55, 'Raw Data'!$P:$P,""&amp;'Raw Data'!$B$1,'Raw Data'!$D:$D,"&lt;&gt;*ithdr*",'Raw Data'!$D:$D,"&lt;&gt;*ancel*")</f>
        <v>0</v>
      </c>
      <c r="BD74" s="40"/>
      <c r="BE74" s="40"/>
      <c r="BF74" s="52"/>
    </row>
    <row r="75" ht="12.75" customHeight="1">
      <c r="A75" s="39" t="s">
        <v>375</v>
      </c>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5"/>
    </row>
    <row r="76" ht="12.75" customHeight="1">
      <c r="A76" s="47" t="s">
        <v>107</v>
      </c>
      <c r="B76" s="40"/>
      <c r="C76" s="40"/>
      <c r="D76" s="40"/>
      <c r="E76" s="40"/>
      <c r="F76" s="40"/>
      <c r="G76" s="40"/>
      <c r="H76" s="40"/>
      <c r="I76" s="40"/>
      <c r="J76" s="52"/>
      <c r="K76" s="117">
        <f>SUMIFS('Raw Data'!$S:$S, 'Raw Data'!$AN:$AN,"&lt;=" &amp;DATE(LEFT($AV$3, 4), MONTH("1 " &amp; K$6 &amp; " " &amp; LEFT($AV$3, 4)) + 1, 0 ), 'Raw Data'!$AN:$AN,"&gt;" &amp;DATE(LEFT($AV$3, 4), MONTH("1 " &amp; K$6 &amp; " " &amp; LEFT($AV$3, 4)), 0 ), 'Raw Data'!$J:$J, $A75, 'Raw Data'!$O:$O,""&amp;'Raw Data'!$B$1,'Raw Data'!$D:$D,"&lt;&gt;*ithdr*",'Raw Data'!$D:$D,"&lt;&gt;*ancel*",'Raw Data'!$P:$P,"--")
+
SUMIFS('Raw Data'!$S:$S, 'Raw Data'!$AN:$AN,"&lt;=" &amp;DATE(LEFT($AV$3, 4), MONTH("1 " &amp; K$6 &amp; " " &amp; LEFT($AV$3, 4)) + 1, 0 ), 'Raw Data'!$AN:$AN,"&gt;" &amp;DATE(LEFT($AV$3, 4), MONTH("1 " &amp; K$6 &amp; " " &amp; LEFT($AV$3, 4)), 0 ), 'Raw Data'!$J:$J, $A75, 'Raw Data'!$P:$P,""&amp;'Raw Data'!$B$1,'Raw Data'!$D:$D,"&lt;&gt;*ithdr*",'Raw Data'!$D:$D,"&lt;&gt;*ancel*")</f>
        <v>0</v>
      </c>
      <c r="L76" s="40"/>
      <c r="M76" s="40"/>
      <c r="N76" s="52"/>
      <c r="O76" s="117">
        <f>SUMIFS('Raw Data'!$S:$S, 'Raw Data'!$AN:$AN,"&lt;=" &amp;DATE(LEFT($AV$3, 4), MONTH("1 " &amp; O$6 &amp; " " &amp; LEFT($AV$3, 4)) + 1, 0 ), 'Raw Data'!$AN:$AN,"&gt;" &amp;DATE(LEFT($AV$3, 4), MONTH("1 " &amp; O$6 &amp; " " &amp; LEFT($AV$3, 4)), 0 ), 'Raw Data'!$J:$J, $A75, 'Raw Data'!$O:$O,""&amp;'Raw Data'!$B$1,'Raw Data'!$D:$D,"&lt;&gt;*ithdr*",'Raw Data'!$D:$D,"&lt;&gt;*ancel*",'Raw Data'!$P:$P,"--")
+
SUMIFS('Raw Data'!$S:$S, 'Raw Data'!$AN:$AN,"&lt;=" &amp;DATE(LEFT($AV$3, 4), MONTH("1 " &amp; O$6 &amp; " " &amp; LEFT($AV$3, 4)) + 1, 0 ), 'Raw Data'!$AN:$AN,"&gt;" &amp;DATE(LEFT($AV$3, 4), MONTH("1 " &amp; O$6 &amp; " " &amp; LEFT($AV$3, 4)), 0 ), 'Raw Data'!$J:$J, $A75, 'Raw Data'!$P:$P,""&amp;'Raw Data'!$B$1,'Raw Data'!$D:$D,"&lt;&gt;*ithdr*",'Raw Data'!$D:$D,"&lt;&gt;*ancel*")</f>
        <v>0</v>
      </c>
      <c r="P76" s="40"/>
      <c r="Q76" s="40"/>
      <c r="R76" s="52"/>
      <c r="S76" s="117">
        <f>SUMIFS('Raw Data'!$S:$S, 'Raw Data'!$AN:$AN,"&lt;=" &amp;DATE(LEFT($AV$3, 4), MONTH("1 " &amp; S$6 &amp; " " &amp; LEFT($AV$3, 4)) + 1, 0 ), 'Raw Data'!$AN:$AN,"&gt;" &amp;DATE(LEFT($AV$3, 4), MONTH("1 " &amp; S$6 &amp; " " &amp; LEFT($AV$3, 4)), 0 ), 'Raw Data'!$J:$J, $A75, 'Raw Data'!$O:$O,""&amp;'Raw Data'!$B$1,'Raw Data'!$D:$D,"&lt;&gt;*ithdr*",'Raw Data'!$D:$D,"&lt;&gt;*ancel*",'Raw Data'!$P:$P,"--")
+
SUMIFS('Raw Data'!$S:$S, 'Raw Data'!$AN:$AN,"&lt;=" &amp;DATE(LEFT($AV$3, 4), MONTH("1 " &amp; S$6 &amp; " " &amp; LEFT($AV$3, 4)) + 1, 0 ), 'Raw Data'!$AN:$AN,"&gt;" &amp;DATE(LEFT($AV$3, 4), MONTH("1 " &amp; S$6 &amp; " " &amp; LEFT($AV$3, 4)), 0 ), 'Raw Data'!$J:$J, $A75, 'Raw Data'!$P:$P,""&amp;'Raw Data'!$B$1,'Raw Data'!$D:$D,"&lt;&gt;*ithdr*",'Raw Data'!$D:$D,"&lt;&gt;*ancel*")</f>
        <v>0</v>
      </c>
      <c r="T76" s="40"/>
      <c r="U76" s="40"/>
      <c r="V76" s="52"/>
      <c r="W76" s="117">
        <f>SUMIFS('Raw Data'!$S:$S, 'Raw Data'!$AN:$AN,"&lt;=" &amp;DATE(LEFT($AV$3, 4), MONTH("1 " &amp; W$6 &amp; " " &amp; LEFT($AV$3, 4)) + 1, 0 ), 'Raw Data'!$AN:$AN,"&gt;" &amp;DATE(LEFT($AV$3, 4), MONTH("1 " &amp; W$6 &amp; " " &amp; LEFT($AV$3, 4)), 0 ), 'Raw Data'!$J:$J, $A75, 'Raw Data'!$O:$O,""&amp;'Raw Data'!$B$1,'Raw Data'!$D:$D,"&lt;&gt;*ithdr*",'Raw Data'!$D:$D,"&lt;&gt;*ancel*",'Raw Data'!$P:$P,"--")
+
SUMIFS('Raw Data'!$S:$S, 'Raw Data'!$AN:$AN,"&lt;=" &amp;DATE(LEFT($AV$3, 4), MONTH("1 " &amp; W$6 &amp; " " &amp; LEFT($AV$3, 4)) + 1, 0 ), 'Raw Data'!$AN:$AN,"&gt;" &amp;DATE(LEFT($AV$3, 4), MONTH("1 " &amp; W$6 &amp; " " &amp; LEFT($AV$3, 4)), 0 ), 'Raw Data'!$J:$J, $A75, 'Raw Data'!$P:$P,""&amp;'Raw Data'!$B$1,'Raw Data'!$D:$D,"&lt;&gt;*ithdr*",'Raw Data'!$D:$D,"&lt;&gt;*ancel*")</f>
        <v>0</v>
      </c>
      <c r="X76" s="40"/>
      <c r="Y76" s="40"/>
      <c r="Z76" s="52"/>
      <c r="AA76" s="117">
        <f>SUMIFS('Raw Data'!$S:$S, 'Raw Data'!$AN:$AN,"&lt;=" &amp;DATE(LEFT($AV$3, 4), MONTH("1 " &amp; AA$6 &amp; " " &amp; LEFT($AV$3, 4)) + 1, 0 ), 'Raw Data'!$AN:$AN,"&gt;" &amp;DATE(LEFT($AV$3, 4), MONTH("1 " &amp; AA$6 &amp; " " &amp; LEFT($AV$3, 4)), 0 ), 'Raw Data'!$J:$J, $A75, 'Raw Data'!$O:$O,""&amp;'Raw Data'!$B$1,'Raw Data'!$D:$D,"&lt;&gt;*ithdr*",'Raw Data'!$D:$D,"&lt;&gt;*ancel*",'Raw Data'!$P:$P,"--")
+
SUMIFS('Raw Data'!$S:$S, 'Raw Data'!$AN:$AN,"&lt;=" &amp;DATE(LEFT($AV$3, 4), MONTH("1 " &amp; AA$6 &amp; " " &amp; LEFT($AV$3, 4)) + 1, 0 ), 'Raw Data'!$AN:$AN,"&gt;" &amp;DATE(LEFT($AV$3, 4), MONTH("1 " &amp; AA$6 &amp; " " &amp; LEFT($AV$3, 4)), 0 ), 'Raw Data'!$J:$J, $A75, 'Raw Data'!$P:$P,""&amp;'Raw Data'!$B$1,'Raw Data'!$D:$D,"&lt;&gt;*ithdr*",'Raw Data'!$D:$D,"&lt;&gt;*ancel*")</f>
        <v>0</v>
      </c>
      <c r="AB76" s="40"/>
      <c r="AC76" s="40"/>
      <c r="AD76" s="52"/>
      <c r="AE76" s="117">
        <f>SUMIFS('Raw Data'!$S:$S, 'Raw Data'!$AN:$AN,"&lt;=" &amp;DATE(LEFT($AV$3, 4), MONTH("1 " &amp; AE$6 &amp; " " &amp; LEFT($AV$3, 4)) + 1, 0 ), 'Raw Data'!$AN:$AN,"&gt;" &amp;DATE(LEFT($AV$3, 4), MONTH("1 " &amp; AE$6 &amp; " " &amp; LEFT($AV$3, 4)), 0 ), 'Raw Data'!$J:$J, $A75, 'Raw Data'!$O:$O,""&amp;'Raw Data'!$B$1,'Raw Data'!$D:$D,"&lt;&gt;*ithdr*",'Raw Data'!$D:$D,"&lt;&gt;*ancel*",'Raw Data'!$P:$P,"--")
+
SUMIFS('Raw Data'!$S:$S, 'Raw Data'!$AN:$AN,"&lt;=" &amp;DATE(LEFT($AV$3, 4), MONTH("1 " &amp; AE$6 &amp; " " &amp; LEFT($AV$3, 4)) + 1, 0 ), 'Raw Data'!$AN:$AN,"&gt;" &amp;DATE(LEFT($AV$3, 4), MONTH("1 " &amp; AE$6 &amp; " " &amp; LEFT($AV$3, 4)), 0 ), 'Raw Data'!$J:$J, $A75, 'Raw Data'!$P:$P,""&amp;'Raw Data'!$B$1,'Raw Data'!$D:$D,"&lt;&gt;*ithdr*",'Raw Data'!$D:$D,"&lt;&gt;*ancel*")</f>
        <v>0</v>
      </c>
      <c r="AF76" s="40"/>
      <c r="AG76" s="40"/>
      <c r="AH76" s="52"/>
      <c r="AI76" s="117">
        <f>SUMIFS('Raw Data'!$S:$S, 'Raw Data'!$AN:$AN,"&lt;=" &amp;DATE(LEFT($AV$3, 4), MONTH("1 " &amp; AI$6 &amp; " " &amp; LEFT($AV$3, 4)) + 1, 0 ), 'Raw Data'!$AN:$AN,"&gt;" &amp;DATE(LEFT($AV$3, 4), MONTH("1 " &amp; AI$6 &amp; " " &amp; LEFT($AV$3, 4)), 0 ), 'Raw Data'!$J:$J, $A75, 'Raw Data'!$O:$O,""&amp;'Raw Data'!$B$1,'Raw Data'!$D:$D,"&lt;&gt;*ithdr*",'Raw Data'!$D:$D,"&lt;&gt;*ancel*",'Raw Data'!$P:$P,"--")
+
SUMIFS('Raw Data'!$S:$S, 'Raw Data'!$AN:$AN,"&lt;=" &amp;DATE(LEFT($AV$3, 4), MONTH("1 " &amp; AI$6 &amp; " " &amp; LEFT($AV$3, 4)) + 1, 0 ), 'Raw Data'!$AN:$AN,"&gt;" &amp;DATE(LEFT($AV$3, 4), MONTH("1 " &amp; AI$6 &amp; " " &amp; LEFT($AV$3, 4)), 0 ), 'Raw Data'!$J:$J, $A75, 'Raw Data'!$P:$P,""&amp;'Raw Data'!$B$1,'Raw Data'!$D:$D,"&lt;&gt;*ithdr*",'Raw Data'!$D:$D,"&lt;&gt;*ancel*")</f>
        <v>0</v>
      </c>
      <c r="AJ76" s="40"/>
      <c r="AK76" s="40"/>
      <c r="AL76" s="52"/>
      <c r="AM76" s="117">
        <f>SUMIFS('Raw Data'!$S:$S, 'Raw Data'!$AN:$AN,"&lt;=" &amp;DATE(LEFT($AV$3, 4), MONTH("1 " &amp; AM$6 &amp; " " &amp; LEFT($AV$3, 4)) + 1, 0 ), 'Raw Data'!$AN:$AN,"&gt;" &amp;DATE(LEFT($AV$3, 4), MONTH("1 " &amp; AM$6 &amp; " " &amp; LEFT($AV$3, 4)), 0 ), 'Raw Data'!$J:$J, $A75, 'Raw Data'!$O:$O,""&amp;'Raw Data'!$B$1,'Raw Data'!$D:$D,"&lt;&gt;*ithdr*",'Raw Data'!$D:$D,"&lt;&gt;*ancel*",'Raw Data'!$P:$P,"--")
+
SUMIFS('Raw Data'!$S:$S, 'Raw Data'!$AN:$AN,"&lt;=" &amp;DATE(LEFT($AV$3, 4), MONTH("1 " &amp; AM$6 &amp; " " &amp; LEFT($AV$3, 4)) + 1, 0 ), 'Raw Data'!$AN:$AN,"&gt;" &amp;DATE(LEFT($AV$3, 4), MONTH("1 " &amp; AM$6 &amp; " " &amp; LEFT($AV$3, 4)), 0 ), 'Raw Data'!$J:$J, $A75, 'Raw Data'!$P:$P,""&amp;'Raw Data'!$B$1,'Raw Data'!$D:$D,"&lt;&gt;*ithdr*",'Raw Data'!$D:$D,"&lt;&gt;*ancel*")</f>
        <v>0</v>
      </c>
      <c r="AN76" s="40"/>
      <c r="AO76" s="40"/>
      <c r="AP76" s="52"/>
      <c r="AQ76" s="117">
        <f>SUMIFS('Raw Data'!$S:$S, 'Raw Data'!$AN:$AN,"&lt;=" &amp;DATE(LEFT($AV$3, 4), MONTH("1 " &amp; AQ$6 &amp; " " &amp; LEFT($AV$3, 4)) + 1, 0 ), 'Raw Data'!$AN:$AN,"&gt;" &amp;DATE(LEFT($AV$3, 4), MONTH("1 " &amp; AQ$6 &amp; " " &amp; LEFT($AV$3, 4)), 0 ), 'Raw Data'!$J:$J, $A75, 'Raw Data'!$O:$O,""&amp;'Raw Data'!$B$1,'Raw Data'!$D:$D,"&lt;&gt;*ithdr*",'Raw Data'!$D:$D,"&lt;&gt;*ancel*",'Raw Data'!$P:$P,"--")
+
SUMIFS('Raw Data'!$S:$S, 'Raw Data'!$AN:$AN,"&lt;=" &amp;DATE(LEFT($AV$3, 4), MONTH("1 " &amp; AQ$6 &amp; " " &amp; LEFT($AV$3, 4)) + 1, 0 ), 'Raw Data'!$AN:$AN,"&gt;" &amp;DATE(LEFT($AV$3, 4), MONTH("1 " &amp; AQ$6 &amp; " " &amp; LEFT($AV$3, 4)), 0 ), 'Raw Data'!$J:$J, $A75, 'Raw Data'!$P:$P,""&amp;'Raw Data'!$B$1,'Raw Data'!$D:$D,"&lt;&gt;*ithdr*",'Raw Data'!$D:$D,"&lt;&gt;*ancel*")</f>
        <v>0</v>
      </c>
      <c r="AR76" s="40"/>
      <c r="AS76" s="40"/>
      <c r="AT76" s="52"/>
      <c r="AU76" s="117">
        <f>SUMIFS('Raw Data'!$S:$S, 'Raw Data'!$AN:$AN,"&lt;=" &amp;DATE(MID($AV$3, 15, 4), MONTH("1 " &amp; AU$6 &amp; " " &amp; MID($AV$3, 15, 4)) + 1, 0 ), 'Raw Data'!$AN:$AN,"&gt;" &amp;DATE(MID($AV$3, 15, 4), MONTH("1 " &amp; AU$6 &amp; " " &amp; MID($AV$3, 15, 4)), 0 ), 'Raw Data'!$J:$J, $A75, 'Raw Data'!$O:$O,""&amp;'Raw Data'!$B$1,'Raw Data'!$D:$D,"&lt;&gt;*ithdr*",'Raw Data'!$D:$D,"&lt;&gt;*ancel*",'Raw Data'!$P:$P,"--")
+
SUMIFS('Raw Data'!$S:$S, 'Raw Data'!$AN:$AN,"&lt;=" &amp;DATE(MID($AV$3, 15, 4), MONTH("1 " &amp; AU$6 &amp; " " &amp; MID($AV$3, 15, 4)) + 1, 0 ), 'Raw Data'!$AN:$AN,"&gt;" &amp;DATE(MID($AV$3, 15, 4), MONTH("1 " &amp; AU$6 &amp; " " &amp; MID($AV$3, 15, 4)), 0 ), 'Raw Data'!$J:$J, $A75, 'Raw Data'!$P:$P,""&amp;'Raw Data'!$B$1,'Raw Data'!$D:$D,"&lt;&gt;*ithdr*",'Raw Data'!$D:$D,"&lt;&gt;*ancel*")</f>
        <v>0</v>
      </c>
      <c r="AV76" s="40"/>
      <c r="AW76" s="40"/>
      <c r="AX76" s="52"/>
      <c r="AY76" s="117">
        <f>SUMIFS('Raw Data'!$S:$S, 'Raw Data'!$AN:$AN,"&lt;=" &amp;DATE(MID($AV$3, 15, 4), MONTH("1 " &amp; AY$6 &amp; " " &amp; MID($AV$3, 15, 4)) + 1, 0 ), 'Raw Data'!$AN:$AN,"&gt;" &amp;DATE(MID($AV$3, 15, 4), MONTH("1 " &amp; AY$6 &amp; " " &amp; MID($AV$3, 15, 4)), 0 ), 'Raw Data'!$J:$J, $A75, 'Raw Data'!$O:$O,""&amp;'Raw Data'!$B$1,'Raw Data'!$D:$D,"&lt;&gt;*ithdr*",'Raw Data'!$D:$D,"&lt;&gt;*ancel*",'Raw Data'!$P:$P,"--")
+
SUMIFS('Raw Data'!$S:$S, 'Raw Data'!$AN:$AN,"&lt;=" &amp;DATE(MID($AV$3, 15, 4), MONTH("1 " &amp; AY$6 &amp; " " &amp; MID($AV$3, 15, 4)) + 1, 0 ), 'Raw Data'!$AN:$AN,"&gt;" &amp;DATE(MID($AV$3, 15, 4), MONTH("1 " &amp; AY$6 &amp; " " &amp; MID($AV$3, 15, 4)), 0 ), 'Raw Data'!$J:$J, $A75, 'Raw Data'!$P:$P,""&amp;'Raw Data'!$B$1,'Raw Data'!$D:$D,"&lt;&gt;*ithdr*",'Raw Data'!$D:$D,"&lt;&gt;*ancel*")</f>
        <v>0</v>
      </c>
      <c r="AZ76" s="40"/>
      <c r="BA76" s="40"/>
      <c r="BB76" s="52"/>
      <c r="BC76" s="117">
        <f>SUMIFS('Raw Data'!$S:$S, 'Raw Data'!$AN:$AN,"&lt;=" &amp;DATE(MID($AV$3, 15, 4), MONTH("1 " &amp; BC$6 &amp; " " &amp; MID($AV$3, 15, 4)) + 1, 0 ), 'Raw Data'!$AN:$AN,"&gt;" &amp;DATE(MID($AV$3, 15, 4), MONTH("1 " &amp; BC$6 &amp; " " &amp; MID($AV$3, 15, 4)), 0 ), 'Raw Data'!$J:$J, $A75, 'Raw Data'!$O:$O,""&amp;'Raw Data'!$B$1,'Raw Data'!$D:$D,"&lt;&gt;*ithdr*",'Raw Data'!$D:$D,"&lt;&gt;*ancel*",'Raw Data'!$P:$P,"--")
+
SUMIFS('Raw Data'!$S:$S, 'Raw Data'!$AN:$AN,"&lt;=" &amp;DATE(MID($AV$3, 15, 4), MONTH("1 " &amp; BC$6 &amp; " " &amp; MID($AV$3, 15, 4)) + 1, 0 ), 'Raw Data'!$AN:$AN,"&gt;" &amp;DATE(MID($AV$3, 15, 4), MONTH("1 " &amp; BC$6 &amp; " " &amp; MID($AV$3, 15, 4)), 0 ), 'Raw Data'!$J:$J, $A75, 'Raw Data'!$P:$P,""&amp;'Raw Data'!$B$1,'Raw Data'!$D:$D,"&lt;&gt;*ithdr*",'Raw Data'!$D:$D,"&lt;&gt;*ancel*")</f>
        <v>0</v>
      </c>
      <c r="BD76" s="40"/>
      <c r="BE76" s="40"/>
      <c r="BF76" s="52"/>
    </row>
    <row r="77" ht="12.75" customHeight="1">
      <c r="A77" s="119" t="s">
        <v>111</v>
      </c>
      <c r="B77" s="40"/>
      <c r="C77" s="40"/>
      <c r="D77" s="40"/>
      <c r="E77" s="40"/>
      <c r="F77" s="40"/>
      <c r="G77" s="40"/>
      <c r="H77" s="40"/>
      <c r="I77" s="40"/>
      <c r="J77" s="52"/>
      <c r="K77" s="117">
        <f>SUMIFS('Raw Data'!$S:$S, 'Raw Data'!$AN:$AN,"&lt;=" &amp;DATE(LEFT($AV$3, 4), MONTH("1 " &amp; K$6 &amp; " " &amp; LEFT($AV$3, 4)) + 1, 0 ), 'Raw Data'!$AN:$AN,"&gt;" &amp;DATE(LEFT($AV$3, 4), MONTH("1 " &amp; K$6 &amp; " " &amp; LEFT($AV$3, 4)), 0 ), 'Raw Data'!$J:$J, $A75, 'Raw Data'!$H:$H, "Ear*", 'Raw Data'!$O:$O,""&amp;'Raw Data'!$B$1,'Raw Data'!$D:$D,"&lt;&gt;*ithdr*",'Raw Data'!$D:$D,"&lt;&gt;*ancel*",'Raw Data'!$P:$P,"--")
+
SUMIFS('Raw Data'!$S:$S, 'Raw Data'!$AN:$AN,"&lt;=" &amp;DATE(LEFT($AV$3, 4), MONTH("1 " &amp; K$6 &amp; " " &amp; LEFT($AV$3, 4)) + 1, 0 ), 'Raw Data'!$AN:$AN,"&gt;" &amp;DATE(LEFT($AV$3, 4), MONTH("1 " &amp; K$6 &amp; " " &amp; LEFT($AV$3, 4)), 0 ), 'Raw Data'!$J:$J, $A75, 'Raw Data'!$H:$H, "Ear*", 'Raw Data'!$P:$P,""&amp;'Raw Data'!$B$1,'Raw Data'!$D:$D,"&lt;&gt;*ithdr*",'Raw Data'!$D:$D,"&lt;&gt;*ancel*")</f>
        <v>0</v>
      </c>
      <c r="L77" s="40"/>
      <c r="M77" s="40"/>
      <c r="N77" s="52"/>
      <c r="O77" s="117">
        <f>SUMIFS('Raw Data'!$S:$S, 'Raw Data'!$AN:$AN,"&lt;=" &amp;DATE(LEFT($AV$3, 4), MONTH("1 " &amp; O$6 &amp; " " &amp; LEFT($AV$3, 4)) + 1, 0 ), 'Raw Data'!$AN:$AN,"&gt;" &amp;DATE(LEFT($AV$3, 4), MONTH("1 " &amp; O$6 &amp; " " &amp; LEFT($AV$3, 4)), 0 ), 'Raw Data'!$J:$J, $A75, 'Raw Data'!$H:$H, "Ear*", 'Raw Data'!$O:$O,""&amp;'Raw Data'!$B$1,'Raw Data'!$D:$D,"&lt;&gt;*ithdr*",'Raw Data'!$D:$D,"&lt;&gt;*ancel*",'Raw Data'!$P:$P,"--")
+
SUMIFS('Raw Data'!$S:$S, 'Raw Data'!$AN:$AN,"&lt;=" &amp;DATE(LEFT($AV$3, 4), MONTH("1 " &amp; O$6 &amp; " " &amp; LEFT($AV$3, 4)) + 1, 0 ), 'Raw Data'!$AN:$AN,"&gt;" &amp;DATE(LEFT($AV$3, 4), MONTH("1 " &amp; O$6 &amp; " " &amp; LEFT($AV$3, 4)), 0 ), 'Raw Data'!$J:$J, $A75, 'Raw Data'!$H:$H, "Ear*", 'Raw Data'!$P:$P,""&amp;'Raw Data'!$B$1,'Raw Data'!$D:$D,"&lt;&gt;*ithdr*",'Raw Data'!$D:$D,"&lt;&gt;*ancel*")</f>
        <v>0</v>
      </c>
      <c r="P77" s="40"/>
      <c r="Q77" s="40"/>
      <c r="R77" s="52"/>
      <c r="S77" s="117">
        <f>SUMIFS('Raw Data'!$S:$S, 'Raw Data'!$AN:$AN,"&lt;=" &amp;DATE(LEFT($AV$3, 4), MONTH("1 " &amp; S$6 &amp; " " &amp; LEFT($AV$3, 4)) + 1, 0 ), 'Raw Data'!$AN:$AN,"&gt;" &amp;DATE(LEFT($AV$3, 4), MONTH("1 " &amp; S$6 &amp; " " &amp; LEFT($AV$3, 4)), 0 ), 'Raw Data'!$J:$J, $A75, 'Raw Data'!$H:$H, "Ear*", 'Raw Data'!$O:$O,""&amp;'Raw Data'!$B$1,'Raw Data'!$D:$D,"&lt;&gt;*ithdr*",'Raw Data'!$D:$D,"&lt;&gt;*ancel*",'Raw Data'!$P:$P,"--")
+
SUMIFS('Raw Data'!$S:$S, 'Raw Data'!$AN:$AN,"&lt;=" &amp;DATE(LEFT($AV$3, 4), MONTH("1 " &amp; S$6 &amp; " " &amp; LEFT($AV$3, 4)) + 1, 0 ), 'Raw Data'!$AN:$AN,"&gt;" &amp;DATE(LEFT($AV$3, 4), MONTH("1 " &amp; S$6 &amp; " " &amp; LEFT($AV$3, 4)), 0 ), 'Raw Data'!$J:$J, $A75, 'Raw Data'!$H:$H, "Ear*", 'Raw Data'!$P:$P,""&amp;'Raw Data'!$B$1,'Raw Data'!$D:$D,"&lt;&gt;*ithdr*",'Raw Data'!$D:$D,"&lt;&gt;*ancel*")</f>
        <v>0</v>
      </c>
      <c r="T77" s="40"/>
      <c r="U77" s="40"/>
      <c r="V77" s="52"/>
      <c r="W77" s="117">
        <f>SUMIFS('Raw Data'!$S:$S, 'Raw Data'!$AN:$AN,"&lt;=" &amp;DATE(LEFT($AV$3, 4), MONTH("1 " &amp; W$6 &amp; " " &amp; LEFT($AV$3, 4)) + 1, 0 ), 'Raw Data'!$AN:$AN,"&gt;" &amp;DATE(LEFT($AV$3, 4), MONTH("1 " &amp; W$6 &amp; " " &amp; LEFT($AV$3, 4)), 0 ), 'Raw Data'!$J:$J, $A75, 'Raw Data'!$H:$H, "Ear*", 'Raw Data'!$O:$O,""&amp;'Raw Data'!$B$1,'Raw Data'!$D:$D,"&lt;&gt;*ithdr*",'Raw Data'!$D:$D,"&lt;&gt;*ancel*",'Raw Data'!$P:$P,"--")
+
SUMIFS('Raw Data'!$S:$S, 'Raw Data'!$AN:$AN,"&lt;=" &amp;DATE(LEFT($AV$3, 4), MONTH("1 " &amp; W$6 &amp; " " &amp; LEFT($AV$3, 4)) + 1, 0 ), 'Raw Data'!$AN:$AN,"&gt;" &amp;DATE(LEFT($AV$3, 4), MONTH("1 " &amp; W$6 &amp; " " &amp; LEFT($AV$3, 4)), 0 ), 'Raw Data'!$J:$J, $A75, 'Raw Data'!$H:$H, "Ear*", 'Raw Data'!$P:$P,""&amp;'Raw Data'!$B$1,'Raw Data'!$D:$D,"&lt;&gt;*ithdr*",'Raw Data'!$D:$D,"&lt;&gt;*ancel*")</f>
        <v>0</v>
      </c>
      <c r="X77" s="40"/>
      <c r="Y77" s="40"/>
      <c r="Z77" s="52"/>
      <c r="AA77" s="117">
        <f>SUMIFS('Raw Data'!$S:$S, 'Raw Data'!$AN:$AN,"&lt;=" &amp;DATE(LEFT($AV$3, 4), MONTH("1 " &amp; AA$6 &amp; " " &amp; LEFT($AV$3, 4)) + 1, 0 ), 'Raw Data'!$AN:$AN,"&gt;" &amp;DATE(LEFT($AV$3, 4), MONTH("1 " &amp; AA$6 &amp; " " &amp; LEFT($AV$3, 4)), 0 ), 'Raw Data'!$J:$J, $A75, 'Raw Data'!$H:$H, "Ear*", 'Raw Data'!$O:$O,""&amp;'Raw Data'!$B$1,'Raw Data'!$D:$D,"&lt;&gt;*ithdr*",'Raw Data'!$D:$D,"&lt;&gt;*ancel*",'Raw Data'!$P:$P,"--")
+
SUMIFS('Raw Data'!$S:$S, 'Raw Data'!$AN:$AN,"&lt;=" &amp;DATE(LEFT($AV$3, 4), MONTH("1 " &amp; AA$6 &amp; " " &amp; LEFT($AV$3, 4)) + 1, 0 ), 'Raw Data'!$AN:$AN,"&gt;" &amp;DATE(LEFT($AV$3, 4), MONTH("1 " &amp; AA$6 &amp; " " &amp; LEFT($AV$3, 4)), 0 ), 'Raw Data'!$J:$J, $A75, 'Raw Data'!$H:$H, "Ear*", 'Raw Data'!$P:$P,""&amp;'Raw Data'!$B$1,'Raw Data'!$D:$D,"&lt;&gt;*ithdr*",'Raw Data'!$D:$D,"&lt;&gt;*ancel*")</f>
        <v>0</v>
      </c>
      <c r="AB77" s="40"/>
      <c r="AC77" s="40"/>
      <c r="AD77" s="52"/>
      <c r="AE77" s="117">
        <f>SUMIFS('Raw Data'!$S:$S, 'Raw Data'!$AN:$AN,"&lt;=" &amp;DATE(LEFT($AV$3, 4), MONTH("1 " &amp; AE$6 &amp; " " &amp; LEFT($AV$3, 4)) + 1, 0 ), 'Raw Data'!$AN:$AN,"&gt;" &amp;DATE(LEFT($AV$3, 4), MONTH("1 " &amp; AE$6 &amp; " " &amp; LEFT($AV$3, 4)), 0 ), 'Raw Data'!$J:$J, $A75, 'Raw Data'!$H:$H, "Ear*", 'Raw Data'!$O:$O,""&amp;'Raw Data'!$B$1,'Raw Data'!$D:$D,"&lt;&gt;*ithdr*",'Raw Data'!$D:$D,"&lt;&gt;*ancel*",'Raw Data'!$P:$P,"--")
+
SUMIFS('Raw Data'!$S:$S, 'Raw Data'!$AN:$AN,"&lt;=" &amp;DATE(LEFT($AV$3, 4), MONTH("1 " &amp; AE$6 &amp; " " &amp; LEFT($AV$3, 4)) + 1, 0 ), 'Raw Data'!$AN:$AN,"&gt;" &amp;DATE(LEFT($AV$3, 4), MONTH("1 " &amp; AE$6 &amp; " " &amp; LEFT($AV$3, 4)), 0 ), 'Raw Data'!$J:$J, $A75, 'Raw Data'!$H:$H, "Ear*", 'Raw Data'!$P:$P,""&amp;'Raw Data'!$B$1,'Raw Data'!$D:$D,"&lt;&gt;*ithdr*",'Raw Data'!$D:$D,"&lt;&gt;*ancel*")</f>
        <v>0</v>
      </c>
      <c r="AF77" s="40"/>
      <c r="AG77" s="40"/>
      <c r="AH77" s="52"/>
      <c r="AI77" s="117">
        <f>SUMIFS('Raw Data'!$S:$S, 'Raw Data'!$AN:$AN,"&lt;=" &amp;DATE(LEFT($AV$3, 4), MONTH("1 " &amp; AI$6 &amp; " " &amp; LEFT($AV$3, 4)) + 1, 0 ), 'Raw Data'!$AN:$AN,"&gt;" &amp;DATE(LEFT($AV$3, 4), MONTH("1 " &amp; AI$6 &amp; " " &amp; LEFT($AV$3, 4)), 0 ), 'Raw Data'!$J:$J, $A75, 'Raw Data'!$H:$H, "Ear*", 'Raw Data'!$O:$O,""&amp;'Raw Data'!$B$1,'Raw Data'!$D:$D,"&lt;&gt;*ithdr*",'Raw Data'!$D:$D,"&lt;&gt;*ancel*",'Raw Data'!$P:$P,"--")
+
SUMIFS('Raw Data'!$S:$S, 'Raw Data'!$AN:$AN,"&lt;=" &amp;DATE(LEFT($AV$3, 4), MONTH("1 " &amp; AI$6 &amp; " " &amp; LEFT($AV$3, 4)) + 1, 0 ), 'Raw Data'!$AN:$AN,"&gt;" &amp;DATE(LEFT($AV$3, 4), MONTH("1 " &amp; AI$6 &amp; " " &amp; LEFT($AV$3, 4)), 0 ), 'Raw Data'!$J:$J, $A75, 'Raw Data'!$H:$H, "Ear*", 'Raw Data'!$P:$P,""&amp;'Raw Data'!$B$1,'Raw Data'!$D:$D,"&lt;&gt;*ithdr*",'Raw Data'!$D:$D,"&lt;&gt;*ancel*")</f>
        <v>0</v>
      </c>
      <c r="AJ77" s="40"/>
      <c r="AK77" s="40"/>
      <c r="AL77" s="52"/>
      <c r="AM77" s="117">
        <f>SUMIFS('Raw Data'!$S:$S, 'Raw Data'!$AN:$AN,"&lt;=" &amp;DATE(LEFT($AV$3, 4), MONTH("1 " &amp; AM$6 &amp; " " &amp; LEFT($AV$3, 4)) + 1, 0 ), 'Raw Data'!$AN:$AN,"&gt;" &amp;DATE(LEFT($AV$3, 4), MONTH("1 " &amp; AM$6 &amp; " " &amp; LEFT($AV$3, 4)), 0 ), 'Raw Data'!$J:$J, $A75, 'Raw Data'!$H:$H, "Ear*", 'Raw Data'!$O:$O,""&amp;'Raw Data'!$B$1,'Raw Data'!$D:$D,"&lt;&gt;*ithdr*",'Raw Data'!$D:$D,"&lt;&gt;*ancel*",'Raw Data'!$P:$P,"--")
+
SUMIFS('Raw Data'!$S:$S, 'Raw Data'!$AN:$AN,"&lt;=" &amp;DATE(LEFT($AV$3, 4), MONTH("1 " &amp; AM$6 &amp; " " &amp; LEFT($AV$3, 4)) + 1, 0 ), 'Raw Data'!$AN:$AN,"&gt;" &amp;DATE(LEFT($AV$3, 4), MONTH("1 " &amp; AM$6 &amp; " " &amp; LEFT($AV$3, 4)), 0 ), 'Raw Data'!$J:$J, $A75, 'Raw Data'!$H:$H, "Ear*", 'Raw Data'!$P:$P,""&amp;'Raw Data'!$B$1,'Raw Data'!$D:$D,"&lt;&gt;*ithdr*",'Raw Data'!$D:$D,"&lt;&gt;*ancel*")</f>
        <v>0</v>
      </c>
      <c r="AN77" s="40"/>
      <c r="AO77" s="40"/>
      <c r="AP77" s="52"/>
      <c r="AQ77" s="117">
        <f>SUMIFS('Raw Data'!$S:$S, 'Raw Data'!$AN:$AN,"&lt;=" &amp;DATE(LEFT($AV$3, 4), MONTH("1 " &amp; AQ$6 &amp; " " &amp; LEFT($AV$3, 4)) + 1, 0 ), 'Raw Data'!$AN:$AN,"&gt;" &amp;DATE(LEFT($AV$3, 4), MONTH("1 " &amp; AQ$6 &amp; " " &amp; LEFT($AV$3, 4)), 0 ), 'Raw Data'!$J:$J, $A75, 'Raw Data'!$H:$H, "Ear*", 'Raw Data'!$O:$O,""&amp;'Raw Data'!$B$1,'Raw Data'!$D:$D,"&lt;&gt;*ithdr*",'Raw Data'!$D:$D,"&lt;&gt;*ancel*",'Raw Data'!$P:$P,"--")
+
SUMIFS('Raw Data'!$S:$S, 'Raw Data'!$AN:$AN,"&lt;=" &amp;DATE(LEFT($AV$3, 4), MONTH("1 " &amp; AQ$6 &amp; " " &amp; LEFT($AV$3, 4)) + 1, 0 ), 'Raw Data'!$AN:$AN,"&gt;" &amp;DATE(LEFT($AV$3, 4), MONTH("1 " &amp; AQ$6 &amp; " " &amp; LEFT($AV$3, 4)), 0 ), 'Raw Data'!$J:$J, $A75, 'Raw Data'!$H:$H, "Ear*", 'Raw Data'!$P:$P,""&amp;'Raw Data'!$B$1,'Raw Data'!$D:$D,"&lt;&gt;*ithdr*",'Raw Data'!$D:$D,"&lt;&gt;*ancel*")</f>
        <v>0</v>
      </c>
      <c r="AR77" s="40"/>
      <c r="AS77" s="40"/>
      <c r="AT77" s="52"/>
      <c r="AU77" s="117">
        <f>SUMIFS('Raw Data'!$S:$S, 'Raw Data'!$AN:$AN,"&lt;=" &amp;DATE(MID($AV$3, 15, 4), MONTH("1 " &amp; AU$6 &amp; " " &amp; MID($AV$3, 15, 4)) + 1, 0 ), 'Raw Data'!$AN:$AN,"&gt;" &amp;DATE(MID($AV$3, 15, 4), MONTH("1 " &amp; AU$6 &amp; " " &amp; MID($AV$3, 15, 4)), 0 ), 'Raw Data'!$J:$J, $A75, 'Raw Data'!$H:$H, "Ear*", 'Raw Data'!$O:$O,""&amp;'Raw Data'!$B$1,'Raw Data'!$D:$D,"&lt;&gt;*ithdr*",'Raw Data'!$D:$D,"&lt;&gt;*ancel*",'Raw Data'!$P:$P,"--")
+
SUMIFS('Raw Data'!$S:$S, 'Raw Data'!$AN:$AN,"&lt;=" &amp;DATE(MID($AV$3, 15, 4), MONTH("1 " &amp; AU$6 &amp; " " &amp; MID($AV$3, 15, 4)) + 1, 0 ), 'Raw Data'!$AN:$AN,"&gt;" &amp;DATE(MID($AV$3, 15, 4), MONTH("1 " &amp; AU$6 &amp; " " &amp; MID($AV$3, 15, 4)), 0 ), 'Raw Data'!$J:$J, $A75, 'Raw Data'!$H:$H, "Ear*", 'Raw Data'!$P:$P,""&amp;'Raw Data'!$B$1,'Raw Data'!$D:$D,"&lt;&gt;*ithdr*",'Raw Data'!$D:$D,"&lt;&gt;*ancel*")</f>
        <v>0</v>
      </c>
      <c r="AV77" s="40"/>
      <c r="AW77" s="40"/>
      <c r="AX77" s="52"/>
      <c r="AY77" s="117">
        <f>SUMIFS('Raw Data'!$S:$S, 'Raw Data'!$AN:$AN,"&lt;=" &amp;DATE(MID($AV$3, 15, 4), MONTH("1 " &amp; AY$6 &amp; " " &amp; MID($AV$3, 15, 4)) + 1, 0 ), 'Raw Data'!$AN:$AN,"&gt;" &amp;DATE(MID($AV$3, 15, 4), MONTH("1 " &amp; AY$6 &amp; " " &amp; MID($AV$3, 15, 4)), 0 ), 'Raw Data'!$J:$J, $A75, 'Raw Data'!$H:$H, "Ear*", 'Raw Data'!$O:$O,""&amp;'Raw Data'!$B$1,'Raw Data'!$D:$D,"&lt;&gt;*ithdr*",'Raw Data'!$D:$D,"&lt;&gt;*ancel*",'Raw Data'!$P:$P,"--")
+
SUMIFS('Raw Data'!$S:$S, 'Raw Data'!$AN:$AN,"&lt;=" &amp;DATE(MID($AV$3, 15, 4), MONTH("1 " &amp; AY$6 &amp; " " &amp; MID($AV$3, 15, 4)) + 1, 0 ), 'Raw Data'!$AN:$AN,"&gt;" &amp;DATE(MID($AV$3, 15, 4), MONTH("1 " &amp; AY$6 &amp; " " &amp; MID($AV$3, 15, 4)), 0 ), 'Raw Data'!$J:$J, $A75, 'Raw Data'!$H:$H, "Ear*", 'Raw Data'!$P:$P,""&amp;'Raw Data'!$B$1,'Raw Data'!$D:$D,"&lt;&gt;*ithdr*",'Raw Data'!$D:$D,"&lt;&gt;*ancel*")</f>
        <v>0</v>
      </c>
      <c r="AZ77" s="40"/>
      <c r="BA77" s="40"/>
      <c r="BB77" s="52"/>
      <c r="BC77" s="117">
        <f>SUMIFS('Raw Data'!$S:$S, 'Raw Data'!$AN:$AN,"&lt;=" &amp;DATE(MID($AV$3, 15, 4), MONTH("1 " &amp; BC$6 &amp; " " &amp; MID($AV$3, 15, 4)) + 1, 0 ), 'Raw Data'!$AN:$AN,"&gt;" &amp;DATE(MID($AV$3, 15, 4), MONTH("1 " &amp; BC$6 &amp; " " &amp; MID($AV$3, 15, 4)), 0 ), 'Raw Data'!$J:$J, $A75, 'Raw Data'!$H:$H, "Ear*", 'Raw Data'!$O:$O,""&amp;'Raw Data'!$B$1,'Raw Data'!$D:$D,"&lt;&gt;*ithdr*",'Raw Data'!$D:$D,"&lt;&gt;*ancel*",'Raw Data'!$P:$P,"--")
+
SUMIFS('Raw Data'!$S:$S, 'Raw Data'!$AN:$AN,"&lt;=" &amp;DATE(MID($AV$3, 15, 4), MONTH("1 " &amp; BC$6 &amp; " " &amp; MID($AV$3, 15, 4)) + 1, 0 ), 'Raw Data'!$AN:$AN,"&gt;" &amp;DATE(MID($AV$3, 15, 4), MONTH("1 " &amp; BC$6 &amp; " " &amp; MID($AV$3, 15, 4)), 0 ), 'Raw Data'!$J:$J, $A75, 'Raw Data'!$H:$H, "Ear*", 'Raw Data'!$P:$P,""&amp;'Raw Data'!$B$1,'Raw Data'!$D:$D,"&lt;&gt;*ithdr*",'Raw Data'!$D:$D,"&lt;&gt;*ancel*")</f>
        <v>0</v>
      </c>
      <c r="BD77" s="40"/>
      <c r="BE77" s="40"/>
      <c r="BF77" s="52"/>
    </row>
    <row r="78" ht="12.75" customHeight="1">
      <c r="A78" s="119" t="s">
        <v>114</v>
      </c>
      <c r="B78" s="40"/>
      <c r="C78" s="40"/>
      <c r="D78" s="40"/>
      <c r="E78" s="40"/>
      <c r="F78" s="40"/>
      <c r="G78" s="40"/>
      <c r="H78" s="40"/>
      <c r="I78" s="40"/>
      <c r="J78" s="52"/>
      <c r="K78" s="117">
        <f>SUMIFS('Raw Data'!$S:$S, 'Raw Data'!$AN:$AN,"&lt;=" &amp;DATE(LEFT($AV$3, 4), MONTH("1 " &amp; K$6 &amp; " " &amp; LEFT($AV$3, 4)) + 1, 0 ), 'Raw Data'!$AN:$AN,"&gt;" &amp;DATE(LEFT($AV$3, 4), MONTH("1 " &amp; K$6 &amp; " " &amp; LEFT($AV$3, 4)), 0 ), 'Raw Data'!$J:$J, $A75, 'Raw Data'!$H:$H, "Non*", 'Raw Data'!$O:$O,""&amp;'Raw Data'!$B$1,'Raw Data'!$D:$D,"&lt;&gt;*ithdr*",'Raw Data'!$D:$D,"&lt;&gt;*ancel*",'Raw Data'!$P:$P,"--")
+
SUMIFS('Raw Data'!$S:$S, 'Raw Data'!$AN:$AN,"&lt;=" &amp;DATE(LEFT($AV$3, 4), MONTH("1 " &amp; K$6 &amp; " " &amp; LEFT($AV$3, 4)) + 1, 0 ), 'Raw Data'!$AN:$AN,"&gt;" &amp;DATE(LEFT($AV$3, 4), MONTH("1 " &amp; K$6 &amp; " " &amp; LEFT($AV$3, 4)), 0 ), 'Raw Data'!$J:$J, $A75, 'Raw Data'!$H:$H, "Non*", 'Raw Data'!$P:$P,""&amp;'Raw Data'!$B$1,'Raw Data'!$D:$D,"&lt;&gt;*ithdr*",'Raw Data'!$D:$D,"&lt;&gt;*ancel*")</f>
        <v>0</v>
      </c>
      <c r="L78" s="40"/>
      <c r="M78" s="40"/>
      <c r="N78" s="52"/>
      <c r="O78" s="117">
        <f>SUMIFS('Raw Data'!$S:$S, 'Raw Data'!$AN:$AN,"&lt;=" &amp;DATE(LEFT($AV$3, 4), MONTH("1 " &amp; O$6 &amp; " " &amp; LEFT($AV$3, 4)) + 1, 0 ), 'Raw Data'!$AN:$AN,"&gt;" &amp;DATE(LEFT($AV$3, 4), MONTH("1 " &amp; O$6 &amp; " " &amp; LEFT($AV$3, 4)), 0 ), 'Raw Data'!$J:$J, $A75, 'Raw Data'!$H:$H, "Non*", 'Raw Data'!$O:$O,""&amp;'Raw Data'!$B$1,'Raw Data'!$D:$D,"&lt;&gt;*ithdr*",'Raw Data'!$D:$D,"&lt;&gt;*ancel*",'Raw Data'!$P:$P,"--")
+
SUMIFS('Raw Data'!$S:$S, 'Raw Data'!$AN:$AN,"&lt;=" &amp;DATE(LEFT($AV$3, 4), MONTH("1 " &amp; O$6 &amp; " " &amp; LEFT($AV$3, 4)) + 1, 0 ), 'Raw Data'!$AN:$AN,"&gt;" &amp;DATE(LEFT($AV$3, 4), MONTH("1 " &amp; O$6 &amp; " " &amp; LEFT($AV$3, 4)), 0 ), 'Raw Data'!$J:$J, $A75, 'Raw Data'!$H:$H, "Non*", 'Raw Data'!$P:$P,""&amp;'Raw Data'!$B$1,'Raw Data'!$D:$D,"&lt;&gt;*ithdr*",'Raw Data'!$D:$D,"&lt;&gt;*ancel*")</f>
        <v>0</v>
      </c>
      <c r="P78" s="40"/>
      <c r="Q78" s="40"/>
      <c r="R78" s="52"/>
      <c r="S78" s="117">
        <f>SUMIFS('Raw Data'!$S:$S, 'Raw Data'!$AN:$AN,"&lt;=" &amp;DATE(LEFT($AV$3, 4), MONTH("1 " &amp; S$6 &amp; " " &amp; LEFT($AV$3, 4)) + 1, 0 ), 'Raw Data'!$AN:$AN,"&gt;" &amp;DATE(LEFT($AV$3, 4), MONTH("1 " &amp; S$6 &amp; " " &amp; LEFT($AV$3, 4)), 0 ), 'Raw Data'!$J:$J, $A75, 'Raw Data'!$H:$H, "Non*", 'Raw Data'!$O:$O,""&amp;'Raw Data'!$B$1,'Raw Data'!$D:$D,"&lt;&gt;*ithdr*",'Raw Data'!$D:$D,"&lt;&gt;*ancel*",'Raw Data'!$P:$P,"--")
+
SUMIFS('Raw Data'!$S:$S, 'Raw Data'!$AN:$AN,"&lt;=" &amp;DATE(LEFT($AV$3, 4), MONTH("1 " &amp; S$6 &amp; " " &amp; LEFT($AV$3, 4)) + 1, 0 ), 'Raw Data'!$AN:$AN,"&gt;" &amp;DATE(LEFT($AV$3, 4), MONTH("1 " &amp; S$6 &amp; " " &amp; LEFT($AV$3, 4)), 0 ), 'Raw Data'!$J:$J, $A75, 'Raw Data'!$H:$H, "Non*", 'Raw Data'!$P:$P,""&amp;'Raw Data'!$B$1,'Raw Data'!$D:$D,"&lt;&gt;*ithdr*",'Raw Data'!$D:$D,"&lt;&gt;*ancel*")</f>
        <v>0</v>
      </c>
      <c r="T78" s="40"/>
      <c r="U78" s="40"/>
      <c r="V78" s="52"/>
      <c r="W78" s="117">
        <f>SUMIFS('Raw Data'!$S:$S, 'Raw Data'!$AN:$AN,"&lt;=" &amp;DATE(LEFT($AV$3, 4), MONTH("1 " &amp; W$6 &amp; " " &amp; LEFT($AV$3, 4)) + 1, 0 ), 'Raw Data'!$AN:$AN,"&gt;" &amp;DATE(LEFT($AV$3, 4), MONTH("1 " &amp; W$6 &amp; " " &amp; LEFT($AV$3, 4)), 0 ), 'Raw Data'!$J:$J, $A75, 'Raw Data'!$H:$H, "Non*", 'Raw Data'!$O:$O,""&amp;'Raw Data'!$B$1,'Raw Data'!$D:$D,"&lt;&gt;*ithdr*",'Raw Data'!$D:$D,"&lt;&gt;*ancel*",'Raw Data'!$P:$P,"--")
+
SUMIFS('Raw Data'!$S:$S, 'Raw Data'!$AN:$AN,"&lt;=" &amp;DATE(LEFT($AV$3, 4), MONTH("1 " &amp; W$6 &amp; " " &amp; LEFT($AV$3, 4)) + 1, 0 ), 'Raw Data'!$AN:$AN,"&gt;" &amp;DATE(LEFT($AV$3, 4), MONTH("1 " &amp; W$6 &amp; " " &amp; LEFT($AV$3, 4)), 0 ), 'Raw Data'!$J:$J, $A75, 'Raw Data'!$H:$H, "Non*", 'Raw Data'!$P:$P,""&amp;'Raw Data'!$B$1,'Raw Data'!$D:$D,"&lt;&gt;*ithdr*",'Raw Data'!$D:$D,"&lt;&gt;*ancel*")</f>
        <v>0</v>
      </c>
      <c r="X78" s="40"/>
      <c r="Y78" s="40"/>
      <c r="Z78" s="52"/>
      <c r="AA78" s="117">
        <f>SUMIFS('Raw Data'!$S:$S, 'Raw Data'!$AN:$AN,"&lt;=" &amp;DATE(LEFT($AV$3, 4), MONTH("1 " &amp; AA$6 &amp; " " &amp; LEFT($AV$3, 4)) + 1, 0 ), 'Raw Data'!$AN:$AN,"&gt;" &amp;DATE(LEFT($AV$3, 4), MONTH("1 " &amp; AA$6 &amp; " " &amp; LEFT($AV$3, 4)), 0 ), 'Raw Data'!$J:$J, $A75, 'Raw Data'!$H:$H, "Non*", 'Raw Data'!$O:$O,""&amp;'Raw Data'!$B$1,'Raw Data'!$D:$D,"&lt;&gt;*ithdr*",'Raw Data'!$D:$D,"&lt;&gt;*ancel*",'Raw Data'!$P:$P,"--")
+
SUMIFS('Raw Data'!$S:$S, 'Raw Data'!$AN:$AN,"&lt;=" &amp;DATE(LEFT($AV$3, 4), MONTH("1 " &amp; AA$6 &amp; " " &amp; LEFT($AV$3, 4)) + 1, 0 ), 'Raw Data'!$AN:$AN,"&gt;" &amp;DATE(LEFT($AV$3, 4), MONTH("1 " &amp; AA$6 &amp; " " &amp; LEFT($AV$3, 4)), 0 ), 'Raw Data'!$J:$J, $A75, 'Raw Data'!$H:$H, "Non*", 'Raw Data'!$P:$P,""&amp;'Raw Data'!$B$1,'Raw Data'!$D:$D,"&lt;&gt;*ithdr*",'Raw Data'!$D:$D,"&lt;&gt;*ancel*")</f>
        <v>0</v>
      </c>
      <c r="AB78" s="40"/>
      <c r="AC78" s="40"/>
      <c r="AD78" s="52"/>
      <c r="AE78" s="117">
        <f>SUMIFS('Raw Data'!$S:$S, 'Raw Data'!$AN:$AN,"&lt;=" &amp;DATE(LEFT($AV$3, 4), MONTH("1 " &amp; AE$6 &amp; " " &amp; LEFT($AV$3, 4)) + 1, 0 ), 'Raw Data'!$AN:$AN,"&gt;" &amp;DATE(LEFT($AV$3, 4), MONTH("1 " &amp; AE$6 &amp; " " &amp; LEFT($AV$3, 4)), 0 ), 'Raw Data'!$J:$J, $A75, 'Raw Data'!$H:$H, "Non*", 'Raw Data'!$O:$O,""&amp;'Raw Data'!$B$1,'Raw Data'!$D:$D,"&lt;&gt;*ithdr*",'Raw Data'!$D:$D,"&lt;&gt;*ancel*",'Raw Data'!$P:$P,"--")
+
SUMIFS('Raw Data'!$S:$S, 'Raw Data'!$AN:$AN,"&lt;=" &amp;DATE(LEFT($AV$3, 4), MONTH("1 " &amp; AE$6 &amp; " " &amp; LEFT($AV$3, 4)) + 1, 0 ), 'Raw Data'!$AN:$AN,"&gt;" &amp;DATE(LEFT($AV$3, 4), MONTH("1 " &amp; AE$6 &amp; " " &amp; LEFT($AV$3, 4)), 0 ), 'Raw Data'!$J:$J, $A75, 'Raw Data'!$H:$H, "Non*", 'Raw Data'!$P:$P,""&amp;'Raw Data'!$B$1,'Raw Data'!$D:$D,"&lt;&gt;*ithdr*",'Raw Data'!$D:$D,"&lt;&gt;*ancel*")</f>
        <v>0</v>
      </c>
      <c r="AF78" s="40"/>
      <c r="AG78" s="40"/>
      <c r="AH78" s="52"/>
      <c r="AI78" s="117">
        <f>SUMIFS('Raw Data'!$S:$S, 'Raw Data'!$AN:$AN,"&lt;=" &amp;DATE(LEFT($AV$3, 4), MONTH("1 " &amp; AI$6 &amp; " " &amp; LEFT($AV$3, 4)) + 1, 0 ), 'Raw Data'!$AN:$AN,"&gt;" &amp;DATE(LEFT($AV$3, 4), MONTH("1 " &amp; AI$6 &amp; " " &amp; LEFT($AV$3, 4)), 0 ), 'Raw Data'!$J:$J, $A75, 'Raw Data'!$H:$H, "Non*", 'Raw Data'!$O:$O,""&amp;'Raw Data'!$B$1,'Raw Data'!$D:$D,"&lt;&gt;*ithdr*",'Raw Data'!$D:$D,"&lt;&gt;*ancel*",'Raw Data'!$P:$P,"--")
+
SUMIFS('Raw Data'!$S:$S, 'Raw Data'!$AN:$AN,"&lt;=" &amp;DATE(LEFT($AV$3, 4), MONTH("1 " &amp; AI$6 &amp; " " &amp; LEFT($AV$3, 4)) + 1, 0 ), 'Raw Data'!$AN:$AN,"&gt;" &amp;DATE(LEFT($AV$3, 4), MONTH("1 " &amp; AI$6 &amp; " " &amp; LEFT($AV$3, 4)), 0 ), 'Raw Data'!$J:$J, $A75, 'Raw Data'!$H:$H, "Non*", 'Raw Data'!$P:$P,""&amp;'Raw Data'!$B$1,'Raw Data'!$D:$D,"&lt;&gt;*ithdr*",'Raw Data'!$D:$D,"&lt;&gt;*ancel*")</f>
        <v>0</v>
      </c>
      <c r="AJ78" s="40"/>
      <c r="AK78" s="40"/>
      <c r="AL78" s="52"/>
      <c r="AM78" s="117">
        <f>SUMIFS('Raw Data'!$S:$S, 'Raw Data'!$AN:$AN,"&lt;=" &amp;DATE(LEFT($AV$3, 4), MONTH("1 " &amp; AM$6 &amp; " " &amp; LEFT($AV$3, 4)) + 1, 0 ), 'Raw Data'!$AN:$AN,"&gt;" &amp;DATE(LEFT($AV$3, 4), MONTH("1 " &amp; AM$6 &amp; " " &amp; LEFT($AV$3, 4)), 0 ), 'Raw Data'!$J:$J, $A75, 'Raw Data'!$H:$H, "Non*", 'Raw Data'!$O:$O,""&amp;'Raw Data'!$B$1,'Raw Data'!$D:$D,"&lt;&gt;*ithdr*",'Raw Data'!$D:$D,"&lt;&gt;*ancel*",'Raw Data'!$P:$P,"--")
+
SUMIFS('Raw Data'!$S:$S, 'Raw Data'!$AN:$AN,"&lt;=" &amp;DATE(LEFT($AV$3, 4), MONTH("1 " &amp; AM$6 &amp; " " &amp; LEFT($AV$3, 4)) + 1, 0 ), 'Raw Data'!$AN:$AN,"&gt;" &amp;DATE(LEFT($AV$3, 4), MONTH("1 " &amp; AM$6 &amp; " " &amp; LEFT($AV$3, 4)), 0 ), 'Raw Data'!$J:$J, $A75, 'Raw Data'!$H:$H, "Non*", 'Raw Data'!$P:$P,""&amp;'Raw Data'!$B$1,'Raw Data'!$D:$D,"&lt;&gt;*ithdr*",'Raw Data'!$D:$D,"&lt;&gt;*ancel*")</f>
        <v>0</v>
      </c>
      <c r="AN78" s="40"/>
      <c r="AO78" s="40"/>
      <c r="AP78" s="52"/>
      <c r="AQ78" s="117">
        <f>SUMIFS('Raw Data'!$S:$S, 'Raw Data'!$AN:$AN,"&lt;=" &amp;DATE(LEFT($AV$3, 4), MONTH("1 " &amp; AQ$6 &amp; " " &amp; LEFT($AV$3, 4)) + 1, 0 ), 'Raw Data'!$AN:$AN,"&gt;" &amp;DATE(LEFT($AV$3, 4), MONTH("1 " &amp; AQ$6 &amp; " " &amp; LEFT($AV$3, 4)), 0 ), 'Raw Data'!$J:$J, $A75, 'Raw Data'!$H:$H, "Non*", 'Raw Data'!$O:$O,""&amp;'Raw Data'!$B$1,'Raw Data'!$D:$D,"&lt;&gt;*ithdr*",'Raw Data'!$D:$D,"&lt;&gt;*ancel*",'Raw Data'!$P:$P,"--")
+
SUMIFS('Raw Data'!$S:$S, 'Raw Data'!$AN:$AN,"&lt;=" &amp;DATE(LEFT($AV$3, 4), MONTH("1 " &amp; AQ$6 &amp; " " &amp; LEFT($AV$3, 4)) + 1, 0 ), 'Raw Data'!$AN:$AN,"&gt;" &amp;DATE(LEFT($AV$3, 4), MONTH("1 " &amp; AQ$6 &amp; " " &amp; LEFT($AV$3, 4)), 0 ), 'Raw Data'!$J:$J, $A75, 'Raw Data'!$H:$H, "Non*", 'Raw Data'!$P:$P,""&amp;'Raw Data'!$B$1,'Raw Data'!$D:$D,"&lt;&gt;*ithdr*",'Raw Data'!$D:$D,"&lt;&gt;*ancel*")</f>
        <v>0</v>
      </c>
      <c r="AR78" s="40"/>
      <c r="AS78" s="40"/>
      <c r="AT78" s="52"/>
      <c r="AU78" s="117">
        <f>SUMIFS('Raw Data'!$S:$S, 'Raw Data'!$AN:$AN,"&lt;=" &amp;DATE(MID($AV$3, 15, 4), MONTH("1 " &amp; AU$6 &amp; " " &amp; MID($AV$3, 15, 4)) + 1, 0 ), 'Raw Data'!$AN:$AN,"&gt;" &amp;DATE(MID($AV$3, 15, 4), MONTH("1 " &amp; AU$6 &amp; " " &amp; MID($AV$3, 15, 4)), 0 ), 'Raw Data'!$J:$J, $A75, 'Raw Data'!$H:$H, "Non*", 'Raw Data'!$O:$O,""&amp;'Raw Data'!$B$1,'Raw Data'!$D:$D,"&lt;&gt;*ithdr*",'Raw Data'!$D:$D,"&lt;&gt;*ancel*",'Raw Data'!$P:$P,"--")
+
SUMIFS('Raw Data'!$S:$S, 'Raw Data'!$AN:$AN,"&lt;=" &amp;DATE(MID($AV$3, 15, 4), MONTH("1 " &amp; AU$6 &amp; " " &amp; MID($AV$3, 15, 4)) + 1, 0 ), 'Raw Data'!$AN:$AN,"&gt;" &amp;DATE(MID($AV$3, 15, 4), MONTH("1 " &amp; AU$6 &amp; " " &amp; MID($AV$3, 15, 4)), 0 ), 'Raw Data'!$J:$J, $A75, 'Raw Data'!$H:$H, "Non*", 'Raw Data'!$P:$P,""&amp;'Raw Data'!$B$1,'Raw Data'!$D:$D,"&lt;&gt;*ithdr*",'Raw Data'!$D:$D,"&lt;&gt;*ancel*")</f>
        <v>0</v>
      </c>
      <c r="AV78" s="40"/>
      <c r="AW78" s="40"/>
      <c r="AX78" s="52"/>
      <c r="AY78" s="117">
        <f>SUMIFS('Raw Data'!$S:$S, 'Raw Data'!$AN:$AN,"&lt;=" &amp;DATE(MID($AV$3, 15, 4), MONTH("1 " &amp; AY$6 &amp; " " &amp; MID($AV$3, 15, 4)) + 1, 0 ), 'Raw Data'!$AN:$AN,"&gt;" &amp;DATE(MID($AV$3, 15, 4), MONTH("1 " &amp; AY$6 &amp; " " &amp; MID($AV$3, 15, 4)), 0 ), 'Raw Data'!$J:$J, $A75, 'Raw Data'!$H:$H, "Non*", 'Raw Data'!$O:$O,""&amp;'Raw Data'!$B$1,'Raw Data'!$D:$D,"&lt;&gt;*ithdr*",'Raw Data'!$D:$D,"&lt;&gt;*ancel*",'Raw Data'!$P:$P,"--")
+
SUMIFS('Raw Data'!$S:$S, 'Raw Data'!$AN:$AN,"&lt;=" &amp;DATE(MID($AV$3, 15, 4), MONTH("1 " &amp; AY$6 &amp; " " &amp; MID($AV$3, 15, 4)) + 1, 0 ), 'Raw Data'!$AN:$AN,"&gt;" &amp;DATE(MID($AV$3, 15, 4), MONTH("1 " &amp; AY$6 &amp; " " &amp; MID($AV$3, 15, 4)), 0 ), 'Raw Data'!$J:$J, $A75, 'Raw Data'!$H:$H, "Non*", 'Raw Data'!$P:$P,""&amp;'Raw Data'!$B$1,'Raw Data'!$D:$D,"&lt;&gt;*ithdr*",'Raw Data'!$D:$D,"&lt;&gt;*ancel*")</f>
        <v>0</v>
      </c>
      <c r="AZ78" s="40"/>
      <c r="BA78" s="40"/>
      <c r="BB78" s="52"/>
      <c r="BC78" s="117">
        <f>SUMIFS('Raw Data'!$S:$S, 'Raw Data'!$AN:$AN,"&lt;=" &amp;DATE(MID($AV$3, 15, 4), MONTH("1 " &amp; BC$6 &amp; " " &amp; MID($AV$3, 15, 4)) + 1, 0 ), 'Raw Data'!$AN:$AN,"&gt;" &amp;DATE(MID($AV$3, 15, 4), MONTH("1 " &amp; BC$6 &amp; " " &amp; MID($AV$3, 15, 4)), 0 ), 'Raw Data'!$J:$J, $A75, 'Raw Data'!$H:$H, "Non*", 'Raw Data'!$O:$O,""&amp;'Raw Data'!$B$1,'Raw Data'!$D:$D,"&lt;&gt;*ithdr*",'Raw Data'!$D:$D,"&lt;&gt;*ancel*",'Raw Data'!$P:$P,"--")
+
SUMIFS('Raw Data'!$S:$S, 'Raw Data'!$AN:$AN,"&lt;=" &amp;DATE(MID($AV$3, 15, 4), MONTH("1 " &amp; BC$6 &amp; " " &amp; MID($AV$3, 15, 4)) + 1, 0 ), 'Raw Data'!$AN:$AN,"&gt;" &amp;DATE(MID($AV$3, 15, 4), MONTH("1 " &amp; BC$6 &amp; " " &amp; MID($AV$3, 15, 4)), 0 ), 'Raw Data'!$J:$J, $A75, 'Raw Data'!$H:$H, "Non*", 'Raw Data'!$P:$P,""&amp;'Raw Data'!$B$1,'Raw Data'!$D:$D,"&lt;&gt;*ithdr*",'Raw Data'!$D:$D,"&lt;&gt;*ancel*")</f>
        <v>0</v>
      </c>
      <c r="BD78" s="40"/>
      <c r="BE78" s="40"/>
      <c r="BF78" s="52"/>
    </row>
    <row r="79" ht="12.75" customHeight="1">
      <c r="A79" s="47" t="s">
        <v>117</v>
      </c>
      <c r="B79" s="40"/>
      <c r="C79" s="40"/>
      <c r="D79" s="40"/>
      <c r="E79" s="40"/>
      <c r="F79" s="40"/>
      <c r="G79" s="40"/>
      <c r="H79" s="40"/>
      <c r="I79" s="40"/>
      <c r="J79" s="52"/>
      <c r="K79" s="117">
        <f>SUMIFS('Raw Data'!$T:$T, 'Raw Data'!$AN:$AN,"&lt;=" &amp;DATE(LEFT($AV$3, 4), MONTH("1 " &amp; K$6 &amp; " " &amp; LEFT($AV$3, 4)) + 1, 0 ), 'Raw Data'!$AN:$AN,"&gt;" &amp;DATE(LEFT($AV$3, 4), MONTH("1 " &amp; K$6 &amp; " " &amp; LEFT($AV$3, 4)), 0 ), 'Raw Data'!$J:$J, $A75, 'Raw Data'!$O:$O,""&amp;'Raw Data'!$B$1,'Raw Data'!$D:$D,"&lt;&gt;*ithdr*",'Raw Data'!$D:$D,"&lt;&gt;*ancel*",'Raw Data'!$P:$P,"--")
+
SUMIFS('Raw Data'!$T:$T, 'Raw Data'!$AN:$AN,"&lt;=" &amp;DATE(LEFT($AV$3, 4), MONTH("1 " &amp; K$6 &amp; " " &amp; LEFT($AV$3, 4)) + 1, 0 ), 'Raw Data'!$AN:$AN,"&gt;" &amp;DATE(LEFT($AV$3, 4), MONTH("1 " &amp; K$6 &amp; " " &amp; LEFT($AV$3, 4)), 0 ), 'Raw Data'!$J:$J, $A75, 'Raw Data'!$P:$P,""&amp;'Raw Data'!$B$1,'Raw Data'!$D:$D,"&lt;&gt;*ithdr*",'Raw Data'!$D:$D,"&lt;&gt;*ancel*")</f>
        <v>0</v>
      </c>
      <c r="L79" s="40"/>
      <c r="M79" s="40"/>
      <c r="N79" s="52"/>
      <c r="O79" s="117">
        <f>SUMIFS('Raw Data'!$T:$T, 'Raw Data'!$AN:$AN,"&lt;=" &amp;DATE(LEFT($AV$3, 4), MONTH("1 " &amp; O$6 &amp; " " &amp; LEFT($AV$3, 4)) + 1, 0 ), 'Raw Data'!$AN:$AN,"&gt;" &amp;DATE(LEFT($AV$3, 4), MONTH("1 " &amp; O$6 &amp; " " &amp; LEFT($AV$3, 4)), 0 ), 'Raw Data'!$J:$J, $A75, 'Raw Data'!$O:$O,""&amp;'Raw Data'!$B$1,'Raw Data'!$D:$D,"&lt;&gt;*ithdr*",'Raw Data'!$D:$D,"&lt;&gt;*ancel*",'Raw Data'!$P:$P,"--")
+
SUMIFS('Raw Data'!$T:$T, 'Raw Data'!$AN:$AN,"&lt;=" &amp;DATE(LEFT($AV$3, 4), MONTH("1 " &amp; O$6 &amp; " " &amp; LEFT($AV$3, 4)) + 1, 0 ), 'Raw Data'!$AN:$AN,"&gt;" &amp;DATE(LEFT($AV$3, 4), MONTH("1 " &amp; O$6 &amp; " " &amp; LEFT($AV$3, 4)), 0 ), 'Raw Data'!$J:$J, $A75, 'Raw Data'!$P:$P,""&amp;'Raw Data'!$B$1,'Raw Data'!$D:$D,"&lt;&gt;*ithdr*",'Raw Data'!$D:$D,"&lt;&gt;*ancel*")</f>
        <v>0</v>
      </c>
      <c r="P79" s="40"/>
      <c r="Q79" s="40"/>
      <c r="R79" s="52"/>
      <c r="S79" s="117">
        <f>SUMIFS('Raw Data'!$T:$T, 'Raw Data'!$AN:$AN,"&lt;=" &amp;DATE(LEFT($AV$3, 4), MONTH("1 " &amp; S$6 &amp; " " &amp; LEFT($AV$3, 4)) + 1, 0 ), 'Raw Data'!$AN:$AN,"&gt;" &amp;DATE(LEFT($AV$3, 4), MONTH("1 " &amp; S$6 &amp; " " &amp; LEFT($AV$3, 4)), 0 ), 'Raw Data'!$J:$J, $A75, 'Raw Data'!$O:$O,""&amp;'Raw Data'!$B$1,'Raw Data'!$D:$D,"&lt;&gt;*ithdr*",'Raw Data'!$D:$D,"&lt;&gt;*ancel*",'Raw Data'!$P:$P,"--")
+
SUMIFS('Raw Data'!$T:$T, 'Raw Data'!$AN:$AN,"&lt;=" &amp;DATE(LEFT($AV$3, 4), MONTH("1 " &amp; S$6 &amp; " " &amp; LEFT($AV$3, 4)) + 1, 0 ), 'Raw Data'!$AN:$AN,"&gt;" &amp;DATE(LEFT($AV$3, 4), MONTH("1 " &amp; S$6 &amp; " " &amp; LEFT($AV$3, 4)), 0 ), 'Raw Data'!$J:$J, $A75, 'Raw Data'!$P:$P,""&amp;'Raw Data'!$B$1,'Raw Data'!$D:$D,"&lt;&gt;*ithdr*",'Raw Data'!$D:$D,"&lt;&gt;*ancel*")</f>
        <v>0</v>
      </c>
      <c r="T79" s="40"/>
      <c r="U79" s="40"/>
      <c r="V79" s="52"/>
      <c r="W79" s="117">
        <f>SUMIFS('Raw Data'!$T:$T, 'Raw Data'!$AN:$AN,"&lt;=" &amp;DATE(LEFT($AV$3, 4), MONTH("1 " &amp; W$6 &amp; " " &amp; LEFT($AV$3, 4)) + 1, 0 ), 'Raw Data'!$AN:$AN,"&gt;" &amp;DATE(LEFT($AV$3, 4), MONTH("1 " &amp; W$6 &amp; " " &amp; LEFT($AV$3, 4)), 0 ), 'Raw Data'!$J:$J, $A75, 'Raw Data'!$O:$O,""&amp;'Raw Data'!$B$1,'Raw Data'!$D:$D,"&lt;&gt;*ithdr*",'Raw Data'!$D:$D,"&lt;&gt;*ancel*",'Raw Data'!$P:$P,"--")
+
SUMIFS('Raw Data'!$T:$T, 'Raw Data'!$AN:$AN,"&lt;=" &amp;DATE(LEFT($AV$3, 4), MONTH("1 " &amp; W$6 &amp; " " &amp; LEFT($AV$3, 4)) + 1, 0 ), 'Raw Data'!$AN:$AN,"&gt;" &amp;DATE(LEFT($AV$3, 4), MONTH("1 " &amp; W$6 &amp; " " &amp; LEFT($AV$3, 4)), 0 ), 'Raw Data'!$J:$J, $A75, 'Raw Data'!$P:$P,""&amp;'Raw Data'!$B$1,'Raw Data'!$D:$D,"&lt;&gt;*ithdr*",'Raw Data'!$D:$D,"&lt;&gt;*ancel*")</f>
        <v>0</v>
      </c>
      <c r="X79" s="40"/>
      <c r="Y79" s="40"/>
      <c r="Z79" s="52"/>
      <c r="AA79" s="117">
        <f>SUMIFS('Raw Data'!$T:$T, 'Raw Data'!$AN:$AN,"&lt;=" &amp;DATE(LEFT($AV$3, 4), MONTH("1 " &amp; AA$6 &amp; " " &amp; LEFT($AV$3, 4)) + 1, 0 ), 'Raw Data'!$AN:$AN,"&gt;" &amp;DATE(LEFT($AV$3, 4), MONTH("1 " &amp; AA$6 &amp; " " &amp; LEFT($AV$3, 4)), 0 ), 'Raw Data'!$J:$J, $A75, 'Raw Data'!$O:$O,""&amp;'Raw Data'!$B$1,'Raw Data'!$D:$D,"&lt;&gt;*ithdr*",'Raw Data'!$D:$D,"&lt;&gt;*ancel*",'Raw Data'!$P:$P,"--")
+
SUMIFS('Raw Data'!$T:$T, 'Raw Data'!$AN:$AN,"&lt;=" &amp;DATE(LEFT($AV$3, 4), MONTH("1 " &amp; AA$6 &amp; " " &amp; LEFT($AV$3, 4)) + 1, 0 ), 'Raw Data'!$AN:$AN,"&gt;" &amp;DATE(LEFT($AV$3, 4), MONTH("1 " &amp; AA$6 &amp; " " &amp; LEFT($AV$3, 4)), 0 ), 'Raw Data'!$J:$J, $A75, 'Raw Data'!$P:$P,""&amp;'Raw Data'!$B$1,'Raw Data'!$D:$D,"&lt;&gt;*ithdr*",'Raw Data'!$D:$D,"&lt;&gt;*ancel*")</f>
        <v>0</v>
      </c>
      <c r="AB79" s="40"/>
      <c r="AC79" s="40"/>
      <c r="AD79" s="52"/>
      <c r="AE79" s="117">
        <f>SUMIFS('Raw Data'!$T:$T, 'Raw Data'!$AN:$AN,"&lt;=" &amp;DATE(LEFT($AV$3, 4), MONTH("1 " &amp; AE$6 &amp; " " &amp; LEFT($AV$3, 4)) + 1, 0 ), 'Raw Data'!$AN:$AN,"&gt;" &amp;DATE(LEFT($AV$3, 4), MONTH("1 " &amp; AE$6 &amp; " " &amp; LEFT($AV$3, 4)), 0 ), 'Raw Data'!$J:$J, $A75, 'Raw Data'!$O:$O,""&amp;'Raw Data'!$B$1,'Raw Data'!$D:$D,"&lt;&gt;*ithdr*",'Raw Data'!$D:$D,"&lt;&gt;*ancel*",'Raw Data'!$P:$P,"--")
+
SUMIFS('Raw Data'!$T:$T, 'Raw Data'!$AN:$AN,"&lt;=" &amp;DATE(LEFT($AV$3, 4), MONTH("1 " &amp; AE$6 &amp; " " &amp; LEFT($AV$3, 4)) + 1, 0 ), 'Raw Data'!$AN:$AN,"&gt;" &amp;DATE(LEFT($AV$3, 4), MONTH("1 " &amp; AE$6 &amp; " " &amp; LEFT($AV$3, 4)), 0 ), 'Raw Data'!$J:$J, $A75, 'Raw Data'!$P:$P,""&amp;'Raw Data'!$B$1,'Raw Data'!$D:$D,"&lt;&gt;*ithdr*",'Raw Data'!$D:$D,"&lt;&gt;*ancel*")</f>
        <v>0</v>
      </c>
      <c r="AF79" s="40"/>
      <c r="AG79" s="40"/>
      <c r="AH79" s="52"/>
      <c r="AI79" s="117">
        <f>SUMIFS('Raw Data'!$T:$T, 'Raw Data'!$AN:$AN,"&lt;=" &amp;DATE(LEFT($AV$3, 4), MONTH("1 " &amp; AI$6 &amp; " " &amp; LEFT($AV$3, 4)) + 1, 0 ), 'Raw Data'!$AN:$AN,"&gt;" &amp;DATE(LEFT($AV$3, 4), MONTH("1 " &amp; AI$6 &amp; " " &amp; LEFT($AV$3, 4)), 0 ), 'Raw Data'!$J:$J, $A75, 'Raw Data'!$O:$O,""&amp;'Raw Data'!$B$1,'Raw Data'!$D:$D,"&lt;&gt;*ithdr*",'Raw Data'!$D:$D,"&lt;&gt;*ancel*",'Raw Data'!$P:$P,"--")
+
SUMIFS('Raw Data'!$T:$T, 'Raw Data'!$AN:$AN,"&lt;=" &amp;DATE(LEFT($AV$3, 4), MONTH("1 " &amp; AI$6 &amp; " " &amp; LEFT($AV$3, 4)) + 1, 0 ), 'Raw Data'!$AN:$AN,"&gt;" &amp;DATE(LEFT($AV$3, 4), MONTH("1 " &amp; AI$6 &amp; " " &amp; LEFT($AV$3, 4)), 0 ), 'Raw Data'!$J:$J, $A75, 'Raw Data'!$P:$P,""&amp;'Raw Data'!$B$1,'Raw Data'!$D:$D,"&lt;&gt;*ithdr*",'Raw Data'!$D:$D,"&lt;&gt;*ancel*")</f>
        <v>0</v>
      </c>
      <c r="AJ79" s="40"/>
      <c r="AK79" s="40"/>
      <c r="AL79" s="52"/>
      <c r="AM79" s="117">
        <f>SUMIFS('Raw Data'!$T:$T, 'Raw Data'!$AN:$AN,"&lt;=" &amp;DATE(LEFT($AV$3, 4), MONTH("1 " &amp; AM$6 &amp; " " &amp; LEFT($AV$3, 4)) + 1, 0 ), 'Raw Data'!$AN:$AN,"&gt;" &amp;DATE(LEFT($AV$3, 4), MONTH("1 " &amp; AM$6 &amp; " " &amp; LEFT($AV$3, 4)), 0 ), 'Raw Data'!$J:$J, $A75, 'Raw Data'!$O:$O,""&amp;'Raw Data'!$B$1,'Raw Data'!$D:$D,"&lt;&gt;*ithdr*",'Raw Data'!$D:$D,"&lt;&gt;*ancel*",'Raw Data'!$P:$P,"--")
+
SUMIFS('Raw Data'!$T:$T, 'Raw Data'!$AN:$AN,"&lt;=" &amp;DATE(LEFT($AV$3, 4), MONTH("1 " &amp; AM$6 &amp; " " &amp; LEFT($AV$3, 4)) + 1, 0 ), 'Raw Data'!$AN:$AN,"&gt;" &amp;DATE(LEFT($AV$3, 4), MONTH("1 " &amp; AM$6 &amp; " " &amp; LEFT($AV$3, 4)), 0 ), 'Raw Data'!$J:$J, $A75, 'Raw Data'!$P:$P,""&amp;'Raw Data'!$B$1,'Raw Data'!$D:$D,"&lt;&gt;*ithdr*",'Raw Data'!$D:$D,"&lt;&gt;*ancel*")</f>
        <v>0</v>
      </c>
      <c r="AN79" s="40"/>
      <c r="AO79" s="40"/>
      <c r="AP79" s="52"/>
      <c r="AQ79" s="117">
        <f>SUMIFS('Raw Data'!$T:$T, 'Raw Data'!$AN:$AN,"&lt;=" &amp;DATE(LEFT($AV$3, 4), MONTH("1 " &amp; AQ$6 &amp; " " &amp; LEFT($AV$3, 4)) + 1, 0 ), 'Raw Data'!$AN:$AN,"&gt;" &amp;DATE(LEFT($AV$3, 4), MONTH("1 " &amp; AQ$6 &amp; " " &amp; LEFT($AV$3, 4)), 0 ), 'Raw Data'!$J:$J, $A75, 'Raw Data'!$O:$O,""&amp;'Raw Data'!$B$1,'Raw Data'!$D:$D,"&lt;&gt;*ithdr*",'Raw Data'!$D:$D,"&lt;&gt;*ancel*",'Raw Data'!$P:$P,"--")
+
SUMIFS('Raw Data'!$T:$T, 'Raw Data'!$AN:$AN,"&lt;=" &amp;DATE(LEFT($AV$3, 4), MONTH("1 " &amp; AQ$6 &amp; " " &amp; LEFT($AV$3, 4)) + 1, 0 ), 'Raw Data'!$AN:$AN,"&gt;" &amp;DATE(LEFT($AV$3, 4), MONTH("1 " &amp; AQ$6 &amp; " " &amp; LEFT($AV$3, 4)), 0 ), 'Raw Data'!$J:$J, $A75, 'Raw Data'!$P:$P,""&amp;'Raw Data'!$B$1,'Raw Data'!$D:$D,"&lt;&gt;*ithdr*",'Raw Data'!$D:$D,"&lt;&gt;*ancel*")</f>
        <v>0</v>
      </c>
      <c r="AR79" s="40"/>
      <c r="AS79" s="40"/>
      <c r="AT79" s="52"/>
      <c r="AU79" s="117">
        <f>SUMIFS('Raw Data'!$T:$T, 'Raw Data'!$AN:$AN,"&lt;=" &amp;DATE(MID($AV$3, 15, 4), MONTH("1 " &amp; AU$6 &amp; " " &amp; MID($AV$3, 15, 4)) + 1, 0 ), 'Raw Data'!$AN:$AN,"&gt;" &amp;DATE(MID($AV$3, 15, 4), MONTH("1 " &amp; AU$6 &amp; " " &amp; MID($AV$3, 15, 4)), 0 ), 'Raw Data'!$J:$J, $A75, 'Raw Data'!$O:$O,""&amp;'Raw Data'!$B$1,'Raw Data'!$D:$D,"&lt;&gt;*ithdr*",'Raw Data'!$D:$D,"&lt;&gt;*ancel*",'Raw Data'!$P:$P,"--")
+
SUMIFS('Raw Data'!$T:$T, 'Raw Data'!$AN:$AN,"&lt;=" &amp;DATE(MID($AV$3, 15, 4), MONTH("1 " &amp; AU$6 &amp; " " &amp; MID($AV$3, 15, 4)) + 1, 0 ), 'Raw Data'!$AN:$AN,"&gt;" &amp;DATE(MID($AV$3, 15, 4), MONTH("1 " &amp; AU$6 &amp; " " &amp; MID($AV$3, 15, 4)), 0 ), 'Raw Data'!$J:$J, $A75, 'Raw Data'!$P:$P,""&amp;'Raw Data'!$B$1,'Raw Data'!$D:$D,"&lt;&gt;*ithdr*",'Raw Data'!$D:$D,"&lt;&gt;*ancel*")</f>
        <v>0</v>
      </c>
      <c r="AV79" s="40"/>
      <c r="AW79" s="40"/>
      <c r="AX79" s="52"/>
      <c r="AY79" s="117">
        <f>SUMIFS('Raw Data'!$T:$T, 'Raw Data'!$AN:$AN,"&lt;=" &amp;DATE(MID($AV$3, 15, 4), MONTH("1 " &amp; AY$6 &amp; " " &amp; MID($AV$3, 15, 4)) + 1, 0 ), 'Raw Data'!$AN:$AN,"&gt;" &amp;DATE(MID($AV$3, 15, 4), MONTH("1 " &amp; AY$6 &amp; " " &amp; MID($AV$3, 15, 4)), 0 ), 'Raw Data'!$J:$J, $A75, 'Raw Data'!$O:$O,""&amp;'Raw Data'!$B$1,'Raw Data'!$D:$D,"&lt;&gt;*ithdr*",'Raw Data'!$D:$D,"&lt;&gt;*ancel*",'Raw Data'!$P:$P,"--")
+
SUMIFS('Raw Data'!$T:$T, 'Raw Data'!$AN:$AN,"&lt;=" &amp;DATE(MID($AV$3, 15, 4), MONTH("1 " &amp; AY$6 &amp; " " &amp; MID($AV$3, 15, 4)) + 1, 0 ), 'Raw Data'!$AN:$AN,"&gt;" &amp;DATE(MID($AV$3, 15, 4), MONTH("1 " &amp; AY$6 &amp; " " &amp; MID($AV$3, 15, 4)), 0 ), 'Raw Data'!$J:$J, $A75, 'Raw Data'!$P:$P,""&amp;'Raw Data'!$B$1,'Raw Data'!$D:$D,"&lt;&gt;*ithdr*",'Raw Data'!$D:$D,"&lt;&gt;*ancel*")</f>
        <v>0</v>
      </c>
      <c r="AZ79" s="40"/>
      <c r="BA79" s="40"/>
      <c r="BB79" s="52"/>
      <c r="BC79" s="117">
        <f>SUMIFS('Raw Data'!$T:$T, 'Raw Data'!$AN:$AN,"&lt;=" &amp;DATE(MID($AV$3, 15, 4), MONTH("1 " &amp; BC$6 &amp; " " &amp; MID($AV$3, 15, 4)) + 1, 0 ), 'Raw Data'!$AN:$AN,"&gt;" &amp;DATE(MID($AV$3, 15, 4), MONTH("1 " &amp; BC$6 &amp; " " &amp; MID($AV$3, 15, 4)), 0 ), 'Raw Data'!$J:$J, $A75, 'Raw Data'!$O:$O,""&amp;'Raw Data'!$B$1,'Raw Data'!$D:$D,"&lt;&gt;*ithdr*",'Raw Data'!$D:$D,"&lt;&gt;*ancel*",'Raw Data'!$P:$P,"--")
+
SUMIFS('Raw Data'!$T:$T, 'Raw Data'!$AN:$AN,"&lt;=" &amp;DATE(MID($AV$3, 15, 4), MONTH("1 " &amp; BC$6 &amp; " " &amp; MID($AV$3, 15, 4)) + 1, 0 ), 'Raw Data'!$AN:$AN,"&gt;" &amp;DATE(MID($AV$3, 15, 4), MONTH("1 " &amp; BC$6 &amp; " " &amp; MID($AV$3, 15, 4)), 0 ), 'Raw Data'!$J:$J, $A75, 'Raw Data'!$P:$P,""&amp;'Raw Data'!$B$1,'Raw Data'!$D:$D,"&lt;&gt;*ithdr*",'Raw Data'!$D:$D,"&lt;&gt;*ancel*")</f>
        <v>0</v>
      </c>
      <c r="BD79" s="40"/>
      <c r="BE79" s="40"/>
      <c r="BF79" s="52"/>
    </row>
    <row r="80" ht="12.75" customHeight="1">
      <c r="A80" s="119" t="s">
        <v>753</v>
      </c>
      <c r="B80" s="40"/>
      <c r="C80" s="40"/>
      <c r="D80" s="40"/>
      <c r="E80" s="40"/>
      <c r="F80" s="40"/>
      <c r="G80" s="40"/>
      <c r="H80" s="40"/>
      <c r="I80" s="40"/>
      <c r="J80" s="52"/>
      <c r="K80" s="117">
        <f>SUMIFS('Raw Data'!$T:$T, 'Raw Data'!$AN:$AN,"&lt;=" &amp;DATE(LEFT($AV$3, 4), MONTH("1 " &amp; K$6 &amp; " " &amp; LEFT($AV$3, 4)) + 1, 0 ), 'Raw Data'!$AN:$AN,"&gt;" &amp;DATE(LEFT($AV$3, 4), MONTH("1 " &amp; K$6 &amp; " " &amp; LEFT($AV$3, 4)), 0 ), 'Raw Data'!$J:$J, $A75, 'Raw Data'!$H:$H, "Ear*", 'Raw Data'!$O:$O,""&amp;'Raw Data'!$B$1,'Raw Data'!$D:$D,"&lt;&gt;*ithdr*",'Raw Data'!$D:$D,"&lt;&gt;*ancel*",'Raw Data'!$P:$P,"--")
+
SUMIFS('Raw Data'!$T:$T, 'Raw Data'!$AN:$AN,"&lt;=" &amp;DATE(LEFT($AV$3, 4), MONTH("1 " &amp; K$6 &amp; " " &amp; LEFT($AV$3, 4)) + 1, 0 ), 'Raw Data'!$AN:$AN,"&gt;" &amp;DATE(LEFT($AV$3, 4), MONTH("1 " &amp; K$6 &amp; " " &amp; LEFT($AV$3, 4)), 0 ), 'Raw Data'!$J:$J, $A75, 'Raw Data'!$H:$H, "Ear*", 'Raw Data'!$P:$P,""&amp;'Raw Data'!$B$1,'Raw Data'!$D:$D,"&lt;&gt;*ithdr*",'Raw Data'!$D:$D,"&lt;&gt;*ancel*")</f>
        <v>0</v>
      </c>
      <c r="L80" s="40"/>
      <c r="M80" s="40"/>
      <c r="N80" s="52"/>
      <c r="O80" s="117">
        <f>SUMIFS('Raw Data'!$T:$T, 'Raw Data'!$AN:$AN,"&lt;=" &amp;DATE(LEFT($AV$3, 4), MONTH("1 " &amp; O$6 &amp; " " &amp; LEFT($AV$3, 4)) + 1, 0 ), 'Raw Data'!$AN:$AN,"&gt;" &amp;DATE(LEFT($AV$3, 4), MONTH("1 " &amp; O$6 &amp; " " &amp; LEFT($AV$3, 4)), 0 ), 'Raw Data'!$J:$J, $A75, 'Raw Data'!$H:$H, "Ear*", 'Raw Data'!$O:$O,""&amp;'Raw Data'!$B$1,'Raw Data'!$D:$D,"&lt;&gt;*ithdr*",'Raw Data'!$D:$D,"&lt;&gt;*ancel*",'Raw Data'!$P:$P,"--")
+
SUMIFS('Raw Data'!$T:$T, 'Raw Data'!$AN:$AN,"&lt;=" &amp;DATE(LEFT($AV$3, 4), MONTH("1 " &amp; O$6 &amp; " " &amp; LEFT($AV$3, 4)) + 1, 0 ), 'Raw Data'!$AN:$AN,"&gt;" &amp;DATE(LEFT($AV$3, 4), MONTH("1 " &amp; O$6 &amp; " " &amp; LEFT($AV$3, 4)), 0 ), 'Raw Data'!$J:$J, $A75, 'Raw Data'!$H:$H, "Ear*", 'Raw Data'!$P:$P,""&amp;'Raw Data'!$B$1,'Raw Data'!$D:$D,"&lt;&gt;*ithdr*",'Raw Data'!$D:$D,"&lt;&gt;*ancel*")</f>
        <v>0</v>
      </c>
      <c r="P80" s="40"/>
      <c r="Q80" s="40"/>
      <c r="R80" s="52"/>
      <c r="S80" s="117">
        <f>SUMIFS('Raw Data'!$T:$T, 'Raw Data'!$AN:$AN,"&lt;=" &amp;DATE(LEFT($AV$3, 4), MONTH("1 " &amp; S$6 &amp; " " &amp; LEFT($AV$3, 4)) + 1, 0 ), 'Raw Data'!$AN:$AN,"&gt;" &amp;DATE(LEFT($AV$3, 4), MONTH("1 " &amp; S$6 &amp; " " &amp; LEFT($AV$3, 4)), 0 ), 'Raw Data'!$J:$J, $A75, 'Raw Data'!$H:$H, "Ear*", 'Raw Data'!$O:$O,""&amp;'Raw Data'!$B$1,'Raw Data'!$D:$D,"&lt;&gt;*ithdr*",'Raw Data'!$D:$D,"&lt;&gt;*ancel*",'Raw Data'!$P:$P,"--")
+
SUMIFS('Raw Data'!$T:$T, 'Raw Data'!$AN:$AN,"&lt;=" &amp;DATE(LEFT($AV$3, 4), MONTH("1 " &amp; S$6 &amp; " " &amp; LEFT($AV$3, 4)) + 1, 0 ), 'Raw Data'!$AN:$AN,"&gt;" &amp;DATE(LEFT($AV$3, 4), MONTH("1 " &amp; S$6 &amp; " " &amp; LEFT($AV$3, 4)), 0 ), 'Raw Data'!$J:$J, $A75, 'Raw Data'!$H:$H, "Ear*", 'Raw Data'!$P:$P,""&amp;'Raw Data'!$B$1,'Raw Data'!$D:$D,"&lt;&gt;*ithdr*",'Raw Data'!$D:$D,"&lt;&gt;*ancel*")</f>
        <v>0</v>
      </c>
      <c r="T80" s="40"/>
      <c r="U80" s="40"/>
      <c r="V80" s="52"/>
      <c r="W80" s="117">
        <f>SUMIFS('Raw Data'!$T:$T, 'Raw Data'!$AN:$AN,"&lt;=" &amp;DATE(LEFT($AV$3, 4), MONTH("1 " &amp; W$6 &amp; " " &amp; LEFT($AV$3, 4)) + 1, 0 ), 'Raw Data'!$AN:$AN,"&gt;" &amp;DATE(LEFT($AV$3, 4), MONTH("1 " &amp; W$6 &amp; " " &amp; LEFT($AV$3, 4)), 0 ), 'Raw Data'!$J:$J, $A75, 'Raw Data'!$H:$H, "Ear*", 'Raw Data'!$O:$O,""&amp;'Raw Data'!$B$1,'Raw Data'!$D:$D,"&lt;&gt;*ithdr*",'Raw Data'!$D:$D,"&lt;&gt;*ancel*",'Raw Data'!$P:$P,"--")
+
SUMIFS('Raw Data'!$T:$T, 'Raw Data'!$AN:$AN,"&lt;=" &amp;DATE(LEFT($AV$3, 4), MONTH("1 " &amp; W$6 &amp; " " &amp; LEFT($AV$3, 4)) + 1, 0 ), 'Raw Data'!$AN:$AN,"&gt;" &amp;DATE(LEFT($AV$3, 4), MONTH("1 " &amp; W$6 &amp; " " &amp; LEFT($AV$3, 4)), 0 ), 'Raw Data'!$J:$J, $A75, 'Raw Data'!$H:$H, "Ear*", 'Raw Data'!$P:$P,""&amp;'Raw Data'!$B$1,'Raw Data'!$D:$D,"&lt;&gt;*ithdr*",'Raw Data'!$D:$D,"&lt;&gt;*ancel*")</f>
        <v>0</v>
      </c>
      <c r="X80" s="40"/>
      <c r="Y80" s="40"/>
      <c r="Z80" s="52"/>
      <c r="AA80" s="117">
        <f>SUMIFS('Raw Data'!$T:$T, 'Raw Data'!$AN:$AN,"&lt;=" &amp;DATE(LEFT($AV$3, 4), MONTH("1 " &amp; AA$6 &amp; " " &amp; LEFT($AV$3, 4)) + 1, 0 ), 'Raw Data'!$AN:$AN,"&gt;" &amp;DATE(LEFT($AV$3, 4), MONTH("1 " &amp; AA$6 &amp; " " &amp; LEFT($AV$3, 4)), 0 ), 'Raw Data'!$J:$J, $A75, 'Raw Data'!$H:$H, "Ear*", 'Raw Data'!$O:$O,""&amp;'Raw Data'!$B$1,'Raw Data'!$D:$D,"&lt;&gt;*ithdr*",'Raw Data'!$D:$D,"&lt;&gt;*ancel*",'Raw Data'!$P:$P,"--")
+
SUMIFS('Raw Data'!$T:$T, 'Raw Data'!$AN:$AN,"&lt;=" &amp;DATE(LEFT($AV$3, 4), MONTH("1 " &amp; AA$6 &amp; " " &amp; LEFT($AV$3, 4)) + 1, 0 ), 'Raw Data'!$AN:$AN,"&gt;" &amp;DATE(LEFT($AV$3, 4), MONTH("1 " &amp; AA$6 &amp; " " &amp; LEFT($AV$3, 4)), 0 ), 'Raw Data'!$J:$J, $A75, 'Raw Data'!$H:$H, "Ear*", 'Raw Data'!$P:$P,""&amp;'Raw Data'!$B$1,'Raw Data'!$D:$D,"&lt;&gt;*ithdr*",'Raw Data'!$D:$D,"&lt;&gt;*ancel*")</f>
        <v>0</v>
      </c>
      <c r="AB80" s="40"/>
      <c r="AC80" s="40"/>
      <c r="AD80" s="52"/>
      <c r="AE80" s="117">
        <f>SUMIFS('Raw Data'!$T:$T, 'Raw Data'!$AN:$AN,"&lt;=" &amp;DATE(LEFT($AV$3, 4), MONTH("1 " &amp; AE$6 &amp; " " &amp; LEFT($AV$3, 4)) + 1, 0 ), 'Raw Data'!$AN:$AN,"&gt;" &amp;DATE(LEFT($AV$3, 4), MONTH("1 " &amp; AE$6 &amp; " " &amp; LEFT($AV$3, 4)), 0 ), 'Raw Data'!$J:$J, $A75, 'Raw Data'!$H:$H, "Ear*", 'Raw Data'!$O:$O,""&amp;'Raw Data'!$B$1,'Raw Data'!$D:$D,"&lt;&gt;*ithdr*",'Raw Data'!$D:$D,"&lt;&gt;*ancel*",'Raw Data'!$P:$P,"--")
+
SUMIFS('Raw Data'!$T:$T, 'Raw Data'!$AN:$AN,"&lt;=" &amp;DATE(LEFT($AV$3, 4), MONTH("1 " &amp; AE$6 &amp; " " &amp; LEFT($AV$3, 4)) + 1, 0 ), 'Raw Data'!$AN:$AN,"&gt;" &amp;DATE(LEFT($AV$3, 4), MONTH("1 " &amp; AE$6 &amp; " " &amp; LEFT($AV$3, 4)), 0 ), 'Raw Data'!$J:$J, $A75, 'Raw Data'!$H:$H, "Ear*", 'Raw Data'!$P:$P,""&amp;'Raw Data'!$B$1,'Raw Data'!$D:$D,"&lt;&gt;*ithdr*",'Raw Data'!$D:$D,"&lt;&gt;*ancel*")</f>
        <v>0</v>
      </c>
      <c r="AF80" s="40"/>
      <c r="AG80" s="40"/>
      <c r="AH80" s="52"/>
      <c r="AI80" s="117">
        <f>SUMIFS('Raw Data'!$T:$T, 'Raw Data'!$AN:$AN,"&lt;=" &amp;DATE(LEFT($AV$3, 4), MONTH("1 " &amp; AI$6 &amp; " " &amp; LEFT($AV$3, 4)) + 1, 0 ), 'Raw Data'!$AN:$AN,"&gt;" &amp;DATE(LEFT($AV$3, 4), MONTH("1 " &amp; AI$6 &amp; " " &amp; LEFT($AV$3, 4)), 0 ), 'Raw Data'!$J:$J, $A75, 'Raw Data'!$H:$H, "Ear*", 'Raw Data'!$O:$O,""&amp;'Raw Data'!$B$1,'Raw Data'!$D:$D,"&lt;&gt;*ithdr*",'Raw Data'!$D:$D,"&lt;&gt;*ancel*",'Raw Data'!$P:$P,"--")
+
SUMIFS('Raw Data'!$T:$T, 'Raw Data'!$AN:$AN,"&lt;=" &amp;DATE(LEFT($AV$3, 4), MONTH("1 " &amp; AI$6 &amp; " " &amp; LEFT($AV$3, 4)) + 1, 0 ), 'Raw Data'!$AN:$AN,"&gt;" &amp;DATE(LEFT($AV$3, 4), MONTH("1 " &amp; AI$6 &amp; " " &amp; LEFT($AV$3, 4)), 0 ), 'Raw Data'!$J:$J, $A75, 'Raw Data'!$H:$H, "Ear*", 'Raw Data'!$P:$P,""&amp;'Raw Data'!$B$1,'Raw Data'!$D:$D,"&lt;&gt;*ithdr*",'Raw Data'!$D:$D,"&lt;&gt;*ancel*")</f>
        <v>0</v>
      </c>
      <c r="AJ80" s="40"/>
      <c r="AK80" s="40"/>
      <c r="AL80" s="52"/>
      <c r="AM80" s="117">
        <f>SUMIFS('Raw Data'!$T:$T, 'Raw Data'!$AN:$AN,"&lt;=" &amp;DATE(LEFT($AV$3, 4), MONTH("1 " &amp; AM$6 &amp; " " &amp; LEFT($AV$3, 4)) + 1, 0 ), 'Raw Data'!$AN:$AN,"&gt;" &amp;DATE(LEFT($AV$3, 4), MONTH("1 " &amp; AM$6 &amp; " " &amp; LEFT($AV$3, 4)), 0 ), 'Raw Data'!$J:$J, $A75, 'Raw Data'!$H:$H, "Ear*", 'Raw Data'!$O:$O,""&amp;'Raw Data'!$B$1,'Raw Data'!$D:$D,"&lt;&gt;*ithdr*",'Raw Data'!$D:$D,"&lt;&gt;*ancel*",'Raw Data'!$P:$P,"--")
+
SUMIFS('Raw Data'!$T:$T, 'Raw Data'!$AN:$AN,"&lt;=" &amp;DATE(LEFT($AV$3, 4), MONTH("1 " &amp; AM$6 &amp; " " &amp; LEFT($AV$3, 4)) + 1, 0 ), 'Raw Data'!$AN:$AN,"&gt;" &amp;DATE(LEFT($AV$3, 4), MONTH("1 " &amp; AM$6 &amp; " " &amp; LEFT($AV$3, 4)), 0 ), 'Raw Data'!$J:$J, $A75, 'Raw Data'!$H:$H, "Ear*", 'Raw Data'!$P:$P,""&amp;'Raw Data'!$B$1,'Raw Data'!$D:$D,"&lt;&gt;*ithdr*",'Raw Data'!$D:$D,"&lt;&gt;*ancel*")</f>
        <v>0</v>
      </c>
      <c r="AN80" s="40"/>
      <c r="AO80" s="40"/>
      <c r="AP80" s="52"/>
      <c r="AQ80" s="117">
        <f>SUMIFS('Raw Data'!$T:$T, 'Raw Data'!$AN:$AN,"&lt;=" &amp;DATE(LEFT($AV$3, 4), MONTH("1 " &amp; AQ$6 &amp; " " &amp; LEFT($AV$3, 4)) + 1, 0 ), 'Raw Data'!$AN:$AN,"&gt;" &amp;DATE(LEFT($AV$3, 4), MONTH("1 " &amp; AQ$6 &amp; " " &amp; LEFT($AV$3, 4)), 0 ), 'Raw Data'!$J:$J, $A75, 'Raw Data'!$H:$H, "Ear*", 'Raw Data'!$O:$O,""&amp;'Raw Data'!$B$1,'Raw Data'!$D:$D,"&lt;&gt;*ithdr*",'Raw Data'!$D:$D,"&lt;&gt;*ancel*",'Raw Data'!$P:$P,"--")
+
SUMIFS('Raw Data'!$T:$T, 'Raw Data'!$AN:$AN,"&lt;=" &amp;DATE(LEFT($AV$3, 4), MONTH("1 " &amp; AQ$6 &amp; " " &amp; LEFT($AV$3, 4)) + 1, 0 ), 'Raw Data'!$AN:$AN,"&gt;" &amp;DATE(LEFT($AV$3, 4), MONTH("1 " &amp; AQ$6 &amp; " " &amp; LEFT($AV$3, 4)), 0 ), 'Raw Data'!$J:$J, $A75, 'Raw Data'!$H:$H, "Ear*", 'Raw Data'!$P:$P,""&amp;'Raw Data'!$B$1,'Raw Data'!$D:$D,"&lt;&gt;*ithdr*",'Raw Data'!$D:$D,"&lt;&gt;*ancel*")</f>
        <v>0</v>
      </c>
      <c r="AR80" s="40"/>
      <c r="AS80" s="40"/>
      <c r="AT80" s="52"/>
      <c r="AU80" s="117">
        <f>SUMIFS('Raw Data'!$T:$T, 'Raw Data'!$AN:$AN,"&lt;=" &amp;DATE(MID($AV$3, 15, 4), MONTH("1 " &amp; AU$6 &amp; " " &amp; MID($AV$3, 15, 4)) + 1, 0 ), 'Raw Data'!$AN:$AN,"&gt;" &amp;DATE(MID($AV$3, 15, 4), MONTH("1 " &amp; AU$6 &amp; " " &amp; MID($AV$3, 15, 4)), 0 ), 'Raw Data'!$J:$J, $A75, 'Raw Data'!$H:$H, "Ear*", 'Raw Data'!$O:$O,""&amp;'Raw Data'!$B$1,'Raw Data'!$D:$D,"&lt;&gt;*ithdr*",'Raw Data'!$D:$D,"&lt;&gt;*ancel*",'Raw Data'!$P:$P,"--")
+
SUMIFS('Raw Data'!$T:$T, 'Raw Data'!$AN:$AN,"&lt;=" &amp;DATE(MID($AV$3, 15, 4), MONTH("1 " &amp; AU$6 &amp; " " &amp; MID($AV$3, 15, 4)) + 1, 0 ), 'Raw Data'!$AN:$AN,"&gt;" &amp;DATE(MID($AV$3, 15, 4), MONTH("1 " &amp; AU$6 &amp; " " &amp; MID($AV$3, 15, 4)), 0 ), 'Raw Data'!$J:$J, $A75, 'Raw Data'!$H:$H, "Ear*", 'Raw Data'!$P:$P,""&amp;'Raw Data'!$B$1,'Raw Data'!$D:$D,"&lt;&gt;*ithdr*",'Raw Data'!$D:$D,"&lt;&gt;*ancel*")</f>
        <v>0</v>
      </c>
      <c r="AV80" s="40"/>
      <c r="AW80" s="40"/>
      <c r="AX80" s="52"/>
      <c r="AY80" s="117">
        <f>SUMIFS('Raw Data'!$T:$T, 'Raw Data'!$AN:$AN,"&lt;=" &amp;DATE(MID($AV$3, 15, 4), MONTH("1 " &amp; AY$6 &amp; " " &amp; MID($AV$3, 15, 4)) + 1, 0 ), 'Raw Data'!$AN:$AN,"&gt;" &amp;DATE(MID($AV$3, 15, 4), MONTH("1 " &amp; AY$6 &amp; " " &amp; MID($AV$3, 15, 4)), 0 ), 'Raw Data'!$J:$J, $A75, 'Raw Data'!$H:$H, "Ear*", 'Raw Data'!$O:$O,""&amp;'Raw Data'!$B$1,'Raw Data'!$D:$D,"&lt;&gt;*ithdr*",'Raw Data'!$D:$D,"&lt;&gt;*ancel*",'Raw Data'!$P:$P,"--")
+
SUMIFS('Raw Data'!$T:$T, 'Raw Data'!$AN:$AN,"&lt;=" &amp;DATE(MID($AV$3, 15, 4), MONTH("1 " &amp; AY$6 &amp; " " &amp; MID($AV$3, 15, 4)) + 1, 0 ), 'Raw Data'!$AN:$AN,"&gt;" &amp;DATE(MID($AV$3, 15, 4), MONTH("1 " &amp; AY$6 &amp; " " &amp; MID($AV$3, 15, 4)), 0 ), 'Raw Data'!$J:$J, $A75, 'Raw Data'!$H:$H, "Ear*", 'Raw Data'!$P:$P,""&amp;'Raw Data'!$B$1,'Raw Data'!$D:$D,"&lt;&gt;*ithdr*",'Raw Data'!$D:$D,"&lt;&gt;*ancel*")</f>
        <v>0</v>
      </c>
      <c r="AZ80" s="40"/>
      <c r="BA80" s="40"/>
      <c r="BB80" s="52"/>
      <c r="BC80" s="117">
        <f>SUMIFS('Raw Data'!$T:$T, 'Raw Data'!$AN:$AN,"&lt;=" &amp;DATE(MID($AV$3, 15, 4), MONTH("1 " &amp; BC$6 &amp; " " &amp; MID($AV$3, 15, 4)) + 1, 0 ), 'Raw Data'!$AN:$AN,"&gt;" &amp;DATE(MID($AV$3, 15, 4), MONTH("1 " &amp; BC$6 &amp; " " &amp; MID($AV$3, 15, 4)), 0 ), 'Raw Data'!$J:$J, $A75, 'Raw Data'!$H:$H, "Ear*", 'Raw Data'!$O:$O,""&amp;'Raw Data'!$B$1,'Raw Data'!$D:$D,"&lt;&gt;*ithdr*",'Raw Data'!$D:$D,"&lt;&gt;*ancel*",'Raw Data'!$P:$P,"--")
+
SUMIFS('Raw Data'!$T:$T, 'Raw Data'!$AN:$AN,"&lt;=" &amp;DATE(MID($AV$3, 15, 4), MONTH("1 " &amp; BC$6 &amp; " " &amp; MID($AV$3, 15, 4)) + 1, 0 ), 'Raw Data'!$AN:$AN,"&gt;" &amp;DATE(MID($AV$3, 15, 4), MONTH("1 " &amp; BC$6 &amp; " " &amp; MID($AV$3, 15, 4)), 0 ), 'Raw Data'!$J:$J, $A75, 'Raw Data'!$H:$H, "Ear*", 'Raw Data'!$P:$P,""&amp;'Raw Data'!$B$1,'Raw Data'!$D:$D,"&lt;&gt;*ithdr*",'Raw Data'!$D:$D,"&lt;&gt;*ancel*")</f>
        <v>0</v>
      </c>
      <c r="BD80" s="40"/>
      <c r="BE80" s="40"/>
      <c r="BF80" s="52"/>
    </row>
    <row r="81" ht="12.75" customHeight="1">
      <c r="A81" s="119" t="s">
        <v>754</v>
      </c>
      <c r="B81" s="40"/>
      <c r="C81" s="40"/>
      <c r="D81" s="40"/>
      <c r="E81" s="40"/>
      <c r="F81" s="40"/>
      <c r="G81" s="40"/>
      <c r="H81" s="40"/>
      <c r="I81" s="40"/>
      <c r="J81" s="52"/>
      <c r="K81" s="117">
        <f>SUMIFS('Raw Data'!$T:$T, 'Raw Data'!$AN:$AN,"&lt;=" &amp;DATE(LEFT($AV$3, 4), MONTH("1 " &amp; K$6 &amp; " " &amp; LEFT($AV$3, 4)) + 1, 0 ), 'Raw Data'!$AN:$AN,"&gt;" &amp;DATE(LEFT($AV$3, 4), MONTH("1 " &amp; K$6 &amp; " " &amp; LEFT($AV$3, 4)), 0 ), 'Raw Data'!$J:$J, $A75, 'Raw Data'!$H:$H, "Non*", 'Raw Data'!$O:$O,""&amp;'Raw Data'!$B$1,'Raw Data'!$D:$D,"&lt;&gt;*ithdr*",'Raw Data'!$D:$D,"&lt;&gt;*ancel*",'Raw Data'!$P:$P,"--")
+
SUMIFS('Raw Data'!$T:$T, 'Raw Data'!$AN:$AN,"&lt;=" &amp;DATE(LEFT($AV$3, 4), MONTH("1 " &amp; K$6 &amp; " " &amp; LEFT($AV$3, 4)) + 1, 0 ), 'Raw Data'!$AN:$AN,"&gt;" &amp;DATE(LEFT($AV$3, 4), MONTH("1 " &amp; K$6 &amp; " " &amp; LEFT($AV$3, 4)), 0 ), 'Raw Data'!$J:$J, $A75, 'Raw Data'!$H:$H, "Non*", 'Raw Data'!$P:$P,""&amp;'Raw Data'!$B$1,'Raw Data'!$D:$D,"&lt;&gt;*ithdr*",'Raw Data'!$D:$D,"&lt;&gt;*ancel*")</f>
        <v>0</v>
      </c>
      <c r="L81" s="40"/>
      <c r="M81" s="40"/>
      <c r="N81" s="52"/>
      <c r="O81" s="117">
        <f>SUMIFS('Raw Data'!$T:$T, 'Raw Data'!$AN:$AN,"&lt;=" &amp;DATE(LEFT($AV$3, 4), MONTH("1 " &amp; O$6 &amp; " " &amp; LEFT($AV$3, 4)) + 1, 0 ), 'Raw Data'!$AN:$AN,"&gt;" &amp;DATE(LEFT($AV$3, 4), MONTH("1 " &amp; O$6 &amp; " " &amp; LEFT($AV$3, 4)), 0 ), 'Raw Data'!$J:$J, $A75, 'Raw Data'!$H:$H, "Non*", 'Raw Data'!$O:$O,""&amp;'Raw Data'!$B$1,'Raw Data'!$D:$D,"&lt;&gt;*ithdr*",'Raw Data'!$D:$D,"&lt;&gt;*ancel*",'Raw Data'!$P:$P,"--")
+
SUMIFS('Raw Data'!$T:$T, 'Raw Data'!$AN:$AN,"&lt;=" &amp;DATE(LEFT($AV$3, 4), MONTH("1 " &amp; O$6 &amp; " " &amp; LEFT($AV$3, 4)) + 1, 0 ), 'Raw Data'!$AN:$AN,"&gt;" &amp;DATE(LEFT($AV$3, 4), MONTH("1 " &amp; O$6 &amp; " " &amp; LEFT($AV$3, 4)), 0 ), 'Raw Data'!$J:$J, $A75, 'Raw Data'!$H:$H, "Non*", 'Raw Data'!$P:$P,""&amp;'Raw Data'!$B$1,'Raw Data'!$D:$D,"&lt;&gt;*ithdr*",'Raw Data'!$D:$D,"&lt;&gt;*ancel*")</f>
        <v>0</v>
      </c>
      <c r="P81" s="40"/>
      <c r="Q81" s="40"/>
      <c r="R81" s="52"/>
      <c r="S81" s="117">
        <f>SUMIFS('Raw Data'!$T:$T, 'Raw Data'!$AN:$AN,"&lt;=" &amp;DATE(LEFT($AV$3, 4), MONTH("1 " &amp; S$6 &amp; " " &amp; LEFT($AV$3, 4)) + 1, 0 ), 'Raw Data'!$AN:$AN,"&gt;" &amp;DATE(LEFT($AV$3, 4), MONTH("1 " &amp; S$6 &amp; " " &amp; LEFT($AV$3, 4)), 0 ), 'Raw Data'!$J:$J, $A75, 'Raw Data'!$H:$H, "Non*", 'Raw Data'!$O:$O,""&amp;'Raw Data'!$B$1,'Raw Data'!$D:$D,"&lt;&gt;*ithdr*",'Raw Data'!$D:$D,"&lt;&gt;*ancel*",'Raw Data'!$P:$P,"--")
+
SUMIFS('Raw Data'!$T:$T, 'Raw Data'!$AN:$AN,"&lt;=" &amp;DATE(LEFT($AV$3, 4), MONTH("1 " &amp; S$6 &amp; " " &amp; LEFT($AV$3, 4)) + 1, 0 ), 'Raw Data'!$AN:$AN,"&gt;" &amp;DATE(LEFT($AV$3, 4), MONTH("1 " &amp; S$6 &amp; " " &amp; LEFT($AV$3, 4)), 0 ), 'Raw Data'!$J:$J, $A75, 'Raw Data'!$H:$H, "Non*", 'Raw Data'!$P:$P,""&amp;'Raw Data'!$B$1,'Raw Data'!$D:$D,"&lt;&gt;*ithdr*",'Raw Data'!$D:$D,"&lt;&gt;*ancel*")</f>
        <v>0</v>
      </c>
      <c r="T81" s="40"/>
      <c r="U81" s="40"/>
      <c r="V81" s="52"/>
      <c r="W81" s="117">
        <f>SUMIFS('Raw Data'!$T:$T, 'Raw Data'!$AN:$AN,"&lt;=" &amp;DATE(LEFT($AV$3, 4), MONTH("1 " &amp; W$6 &amp; " " &amp; LEFT($AV$3, 4)) + 1, 0 ), 'Raw Data'!$AN:$AN,"&gt;" &amp;DATE(LEFT($AV$3, 4), MONTH("1 " &amp; W$6 &amp; " " &amp; LEFT($AV$3, 4)), 0 ), 'Raw Data'!$J:$J, $A75, 'Raw Data'!$H:$H, "Non*", 'Raw Data'!$O:$O,""&amp;'Raw Data'!$B$1,'Raw Data'!$D:$D,"&lt;&gt;*ithdr*",'Raw Data'!$D:$D,"&lt;&gt;*ancel*",'Raw Data'!$P:$P,"--")
+
SUMIFS('Raw Data'!$T:$T, 'Raw Data'!$AN:$AN,"&lt;=" &amp;DATE(LEFT($AV$3, 4), MONTH("1 " &amp; W$6 &amp; " " &amp; LEFT($AV$3, 4)) + 1, 0 ), 'Raw Data'!$AN:$AN,"&gt;" &amp;DATE(LEFT($AV$3, 4), MONTH("1 " &amp; W$6 &amp; " " &amp; LEFT($AV$3, 4)), 0 ), 'Raw Data'!$J:$J, $A75, 'Raw Data'!$H:$H, "Non*", 'Raw Data'!$P:$P,""&amp;'Raw Data'!$B$1,'Raw Data'!$D:$D,"&lt;&gt;*ithdr*",'Raw Data'!$D:$D,"&lt;&gt;*ancel*")</f>
        <v>0</v>
      </c>
      <c r="X81" s="40"/>
      <c r="Y81" s="40"/>
      <c r="Z81" s="52"/>
      <c r="AA81" s="117">
        <f>SUMIFS('Raw Data'!$T:$T, 'Raw Data'!$AN:$AN,"&lt;=" &amp;DATE(LEFT($AV$3, 4), MONTH("1 " &amp; AA$6 &amp; " " &amp; LEFT($AV$3, 4)) + 1, 0 ), 'Raw Data'!$AN:$AN,"&gt;" &amp;DATE(LEFT($AV$3, 4), MONTH("1 " &amp; AA$6 &amp; " " &amp; LEFT($AV$3, 4)), 0 ), 'Raw Data'!$J:$J, $A75, 'Raw Data'!$H:$H, "Non*", 'Raw Data'!$O:$O,""&amp;'Raw Data'!$B$1,'Raw Data'!$D:$D,"&lt;&gt;*ithdr*",'Raw Data'!$D:$D,"&lt;&gt;*ancel*",'Raw Data'!$P:$P,"--")
+
SUMIFS('Raw Data'!$T:$T, 'Raw Data'!$AN:$AN,"&lt;=" &amp;DATE(LEFT($AV$3, 4), MONTH("1 " &amp; AA$6 &amp; " " &amp; LEFT($AV$3, 4)) + 1, 0 ), 'Raw Data'!$AN:$AN,"&gt;" &amp;DATE(LEFT($AV$3, 4), MONTH("1 " &amp; AA$6 &amp; " " &amp; LEFT($AV$3, 4)), 0 ), 'Raw Data'!$J:$J, $A75, 'Raw Data'!$H:$H, "Non*", 'Raw Data'!$P:$P,""&amp;'Raw Data'!$B$1,'Raw Data'!$D:$D,"&lt;&gt;*ithdr*",'Raw Data'!$D:$D,"&lt;&gt;*ancel*")</f>
        <v>0</v>
      </c>
      <c r="AB81" s="40"/>
      <c r="AC81" s="40"/>
      <c r="AD81" s="52"/>
      <c r="AE81" s="117">
        <f>SUMIFS('Raw Data'!$T:$T, 'Raw Data'!$AN:$AN,"&lt;=" &amp;DATE(LEFT($AV$3, 4), MONTH("1 " &amp; AE$6 &amp; " " &amp; LEFT($AV$3, 4)) + 1, 0 ), 'Raw Data'!$AN:$AN,"&gt;" &amp;DATE(LEFT($AV$3, 4), MONTH("1 " &amp; AE$6 &amp; " " &amp; LEFT($AV$3, 4)), 0 ), 'Raw Data'!$J:$J, $A75, 'Raw Data'!$H:$H, "Non*", 'Raw Data'!$O:$O,""&amp;'Raw Data'!$B$1,'Raw Data'!$D:$D,"&lt;&gt;*ithdr*",'Raw Data'!$D:$D,"&lt;&gt;*ancel*",'Raw Data'!$P:$P,"--")
+
SUMIFS('Raw Data'!$T:$T, 'Raw Data'!$AN:$AN,"&lt;=" &amp;DATE(LEFT($AV$3, 4), MONTH("1 " &amp; AE$6 &amp; " " &amp; LEFT($AV$3, 4)) + 1, 0 ), 'Raw Data'!$AN:$AN,"&gt;" &amp;DATE(LEFT($AV$3, 4), MONTH("1 " &amp; AE$6 &amp; " " &amp; LEFT($AV$3, 4)), 0 ), 'Raw Data'!$J:$J, $A75, 'Raw Data'!$H:$H, "Non*", 'Raw Data'!$P:$P,""&amp;'Raw Data'!$B$1,'Raw Data'!$D:$D,"&lt;&gt;*ithdr*",'Raw Data'!$D:$D,"&lt;&gt;*ancel*")</f>
        <v>0</v>
      </c>
      <c r="AF81" s="40"/>
      <c r="AG81" s="40"/>
      <c r="AH81" s="52"/>
      <c r="AI81" s="117">
        <f>SUMIFS('Raw Data'!$T:$T, 'Raw Data'!$AN:$AN,"&lt;=" &amp;DATE(LEFT($AV$3, 4), MONTH("1 " &amp; AI$6 &amp; " " &amp; LEFT($AV$3, 4)) + 1, 0 ), 'Raw Data'!$AN:$AN,"&gt;" &amp;DATE(LEFT($AV$3, 4), MONTH("1 " &amp; AI$6 &amp; " " &amp; LEFT($AV$3, 4)), 0 ), 'Raw Data'!$J:$J, $A75, 'Raw Data'!$H:$H, "Non*", 'Raw Data'!$O:$O,""&amp;'Raw Data'!$B$1,'Raw Data'!$D:$D,"&lt;&gt;*ithdr*",'Raw Data'!$D:$D,"&lt;&gt;*ancel*",'Raw Data'!$P:$P,"--")
+
SUMIFS('Raw Data'!$T:$T, 'Raw Data'!$AN:$AN,"&lt;=" &amp;DATE(LEFT($AV$3, 4), MONTH("1 " &amp; AI$6 &amp; " " &amp; LEFT($AV$3, 4)) + 1, 0 ), 'Raw Data'!$AN:$AN,"&gt;" &amp;DATE(LEFT($AV$3, 4), MONTH("1 " &amp; AI$6 &amp; " " &amp; LEFT($AV$3, 4)), 0 ), 'Raw Data'!$J:$J, $A75, 'Raw Data'!$H:$H, "Non*", 'Raw Data'!$P:$P,""&amp;'Raw Data'!$B$1,'Raw Data'!$D:$D,"&lt;&gt;*ithdr*",'Raw Data'!$D:$D,"&lt;&gt;*ancel*")</f>
        <v>0</v>
      </c>
      <c r="AJ81" s="40"/>
      <c r="AK81" s="40"/>
      <c r="AL81" s="52"/>
      <c r="AM81" s="117">
        <f>SUMIFS('Raw Data'!$T:$T, 'Raw Data'!$AN:$AN,"&lt;=" &amp;DATE(LEFT($AV$3, 4), MONTH("1 " &amp; AM$6 &amp; " " &amp; LEFT($AV$3, 4)) + 1, 0 ), 'Raw Data'!$AN:$AN,"&gt;" &amp;DATE(LEFT($AV$3, 4), MONTH("1 " &amp; AM$6 &amp; " " &amp; LEFT($AV$3, 4)), 0 ), 'Raw Data'!$J:$J, $A75, 'Raw Data'!$H:$H, "Non*", 'Raw Data'!$O:$O,""&amp;'Raw Data'!$B$1,'Raw Data'!$D:$D,"&lt;&gt;*ithdr*",'Raw Data'!$D:$D,"&lt;&gt;*ancel*",'Raw Data'!$P:$P,"--")
+
SUMIFS('Raw Data'!$T:$T, 'Raw Data'!$AN:$AN,"&lt;=" &amp;DATE(LEFT($AV$3, 4), MONTH("1 " &amp; AM$6 &amp; " " &amp; LEFT($AV$3, 4)) + 1, 0 ), 'Raw Data'!$AN:$AN,"&gt;" &amp;DATE(LEFT($AV$3, 4), MONTH("1 " &amp; AM$6 &amp; " " &amp; LEFT($AV$3, 4)), 0 ), 'Raw Data'!$J:$J, $A75, 'Raw Data'!$H:$H, "Non*", 'Raw Data'!$P:$P,""&amp;'Raw Data'!$B$1,'Raw Data'!$D:$D,"&lt;&gt;*ithdr*",'Raw Data'!$D:$D,"&lt;&gt;*ancel*")</f>
        <v>0</v>
      </c>
      <c r="AN81" s="40"/>
      <c r="AO81" s="40"/>
      <c r="AP81" s="52"/>
      <c r="AQ81" s="117">
        <f>SUMIFS('Raw Data'!$T:$T, 'Raw Data'!$AN:$AN,"&lt;=" &amp;DATE(LEFT($AV$3, 4), MONTH("1 " &amp; AQ$6 &amp; " " &amp; LEFT($AV$3, 4)) + 1, 0 ), 'Raw Data'!$AN:$AN,"&gt;" &amp;DATE(LEFT($AV$3, 4), MONTH("1 " &amp; AQ$6 &amp; " " &amp; LEFT($AV$3, 4)), 0 ), 'Raw Data'!$J:$J, $A75, 'Raw Data'!$H:$H, "Non*", 'Raw Data'!$O:$O,""&amp;'Raw Data'!$B$1,'Raw Data'!$D:$D,"&lt;&gt;*ithdr*",'Raw Data'!$D:$D,"&lt;&gt;*ancel*",'Raw Data'!$P:$P,"--")
+
SUMIFS('Raw Data'!$T:$T, 'Raw Data'!$AN:$AN,"&lt;=" &amp;DATE(LEFT($AV$3, 4), MONTH("1 " &amp; AQ$6 &amp; " " &amp; LEFT($AV$3, 4)) + 1, 0 ), 'Raw Data'!$AN:$AN,"&gt;" &amp;DATE(LEFT($AV$3, 4), MONTH("1 " &amp; AQ$6 &amp; " " &amp; LEFT($AV$3, 4)), 0 ), 'Raw Data'!$J:$J, $A75, 'Raw Data'!$H:$H, "Non*", 'Raw Data'!$P:$P,""&amp;'Raw Data'!$B$1,'Raw Data'!$D:$D,"&lt;&gt;*ithdr*",'Raw Data'!$D:$D,"&lt;&gt;*ancel*")</f>
        <v>0</v>
      </c>
      <c r="AR81" s="40"/>
      <c r="AS81" s="40"/>
      <c r="AT81" s="52"/>
      <c r="AU81" s="117">
        <f>SUMIFS('Raw Data'!$T:$T, 'Raw Data'!$AN:$AN,"&lt;=" &amp;DATE(MID($AV$3, 15, 4), MONTH("1 " &amp; AU$6 &amp; " " &amp; MID($AV$3, 15, 4)) + 1, 0 ), 'Raw Data'!$AN:$AN,"&gt;" &amp;DATE(MID($AV$3, 15, 4), MONTH("1 " &amp; AU$6 &amp; " " &amp; MID($AV$3, 15, 4)), 0 ), 'Raw Data'!$J:$J, $A75, 'Raw Data'!$H:$H, "Non*", 'Raw Data'!$O:$O,""&amp;'Raw Data'!$B$1,'Raw Data'!$D:$D,"&lt;&gt;*ithdr*",'Raw Data'!$D:$D,"&lt;&gt;*ancel*",'Raw Data'!$P:$P,"--")
+
SUMIFS('Raw Data'!$T:$T, 'Raw Data'!$AN:$AN,"&lt;=" &amp;DATE(MID($AV$3, 15, 4), MONTH("1 " &amp; AU$6 &amp; " " &amp; MID($AV$3, 15, 4)) + 1, 0 ), 'Raw Data'!$AN:$AN,"&gt;" &amp;DATE(MID($AV$3, 15, 4), MONTH("1 " &amp; AU$6 &amp; " " &amp; MID($AV$3, 15, 4)), 0 ), 'Raw Data'!$J:$J, $A75, 'Raw Data'!$H:$H, "Non*", 'Raw Data'!$P:$P,""&amp;'Raw Data'!$B$1,'Raw Data'!$D:$D,"&lt;&gt;*ithdr*",'Raw Data'!$D:$D,"&lt;&gt;*ancel*")</f>
        <v>0</v>
      </c>
      <c r="AV81" s="40"/>
      <c r="AW81" s="40"/>
      <c r="AX81" s="52"/>
      <c r="AY81" s="117">
        <f>SUMIFS('Raw Data'!$T:$T, 'Raw Data'!$AN:$AN,"&lt;=" &amp;DATE(MID($AV$3, 15, 4), MONTH("1 " &amp; AY$6 &amp; " " &amp; MID($AV$3, 15, 4)) + 1, 0 ), 'Raw Data'!$AN:$AN,"&gt;" &amp;DATE(MID($AV$3, 15, 4), MONTH("1 " &amp; AY$6 &amp; " " &amp; MID($AV$3, 15, 4)), 0 ), 'Raw Data'!$J:$J, $A75, 'Raw Data'!$H:$H, "Non*", 'Raw Data'!$O:$O,""&amp;'Raw Data'!$B$1,'Raw Data'!$D:$D,"&lt;&gt;*ithdr*",'Raw Data'!$D:$D,"&lt;&gt;*ancel*",'Raw Data'!$P:$P,"--")
+
SUMIFS('Raw Data'!$T:$T, 'Raw Data'!$AN:$AN,"&lt;=" &amp;DATE(MID($AV$3, 15, 4), MONTH("1 " &amp; AY$6 &amp; " " &amp; MID($AV$3, 15, 4)) + 1, 0 ), 'Raw Data'!$AN:$AN,"&gt;" &amp;DATE(MID($AV$3, 15, 4), MONTH("1 " &amp; AY$6 &amp; " " &amp; MID($AV$3, 15, 4)), 0 ), 'Raw Data'!$J:$J, $A75, 'Raw Data'!$H:$H, "Non*", 'Raw Data'!$P:$P,""&amp;'Raw Data'!$B$1,'Raw Data'!$D:$D,"&lt;&gt;*ithdr*",'Raw Data'!$D:$D,"&lt;&gt;*ancel*")</f>
        <v>0</v>
      </c>
      <c r="AZ81" s="40"/>
      <c r="BA81" s="40"/>
      <c r="BB81" s="52"/>
      <c r="BC81" s="117">
        <f>SUMIFS('Raw Data'!$T:$T, 'Raw Data'!$AN:$AN,"&lt;=" &amp;DATE(MID($AV$3, 15, 4), MONTH("1 " &amp; BC$6 &amp; " " &amp; MID($AV$3, 15, 4)) + 1, 0 ), 'Raw Data'!$AN:$AN,"&gt;" &amp;DATE(MID($AV$3, 15, 4), MONTH("1 " &amp; BC$6 &amp; " " &amp; MID($AV$3, 15, 4)), 0 ), 'Raw Data'!$J:$J, $A75, 'Raw Data'!$H:$H, "Non*", 'Raw Data'!$O:$O,""&amp;'Raw Data'!$B$1,'Raw Data'!$D:$D,"&lt;&gt;*ithdr*",'Raw Data'!$D:$D,"&lt;&gt;*ancel*",'Raw Data'!$P:$P,"--")
+
SUMIFS('Raw Data'!$T:$T, 'Raw Data'!$AN:$AN,"&lt;=" &amp;DATE(MID($AV$3, 15, 4), MONTH("1 " &amp; BC$6 &amp; " " &amp; MID($AV$3, 15, 4)) + 1, 0 ), 'Raw Data'!$AN:$AN,"&gt;" &amp;DATE(MID($AV$3, 15, 4), MONTH("1 " &amp; BC$6 &amp; " " &amp; MID($AV$3, 15, 4)), 0 ), 'Raw Data'!$J:$J, $A75, 'Raw Data'!$H:$H, "Non*", 'Raw Data'!$P:$P,""&amp;'Raw Data'!$B$1,'Raw Data'!$D:$D,"&lt;&gt;*ithdr*",'Raw Data'!$D:$D,"&lt;&gt;*ancel*")</f>
        <v>0</v>
      </c>
      <c r="BD81" s="40"/>
      <c r="BE81" s="40"/>
      <c r="BF81" s="52"/>
    </row>
    <row r="82" ht="12.75" customHeight="1">
      <c r="A82" s="47" t="s">
        <v>128</v>
      </c>
      <c r="B82" s="40"/>
      <c r="C82" s="40"/>
      <c r="D82" s="40"/>
      <c r="E82" s="40"/>
      <c r="F82" s="40"/>
      <c r="G82" s="40"/>
      <c r="H82" s="40"/>
      <c r="I82" s="40"/>
      <c r="J82" s="52"/>
      <c r="K82" s="117">
        <f>SUMIFS('Raw Data'!$W:$W, 'Raw Data'!$AN:$AN,"&lt;=" &amp;DATE(LEFT($AV$3, 4), MONTH("1 " &amp; K$6 &amp; " " &amp; LEFT($AV$3, 4)) + 1, 0 ), 'Raw Data'!$AN:$AN,"&gt;" &amp;DATE(LEFT($AV$3, 4), MONTH("1 " &amp; K$6 &amp; " " &amp; LEFT($AV$3, 4)), 0 ), 'Raw Data'!$J:$J, $A75, 'Raw Data'!$O:$O,""&amp;'Raw Data'!$B$1,'Raw Data'!$D:$D,"&lt;&gt;*ithdr*",'Raw Data'!$D:$D,"&lt;&gt;*ancel*",'Raw Data'!$P:$P,"--")
+
SUMIFS('Raw Data'!$W:$W, 'Raw Data'!$AN:$AN,"&lt;=" &amp;DATE(LEFT($AV$3, 4), MONTH("1 " &amp; K$6 &amp; " " &amp; LEFT($AV$3, 4)) + 1, 0 ), 'Raw Data'!$AN:$AN,"&gt;" &amp;DATE(LEFT($AV$3, 4), MONTH("1 " &amp; K$6 &amp; " " &amp; LEFT($AV$3, 4)), 0 ), 'Raw Data'!$J:$J, $A75, 'Raw Data'!$P:$P,""&amp;'Raw Data'!$B$1,'Raw Data'!$D:$D,"&lt;&gt;*ithdr*",'Raw Data'!$D:$D,"&lt;&gt;*ancel*")</f>
        <v>0</v>
      </c>
      <c r="L82" s="40"/>
      <c r="M82" s="40"/>
      <c r="N82" s="52"/>
      <c r="O82" s="117">
        <f>SUMIFS('Raw Data'!$W:$W, 'Raw Data'!$AN:$AN,"&lt;=" &amp;DATE(LEFT($AV$3, 4), MONTH("1 " &amp; O$6 &amp; " " &amp; LEFT($AV$3, 4)) + 1, 0 ), 'Raw Data'!$AN:$AN,"&gt;" &amp;DATE(LEFT($AV$3, 4), MONTH("1 " &amp; O$6 &amp; " " &amp; LEFT($AV$3, 4)), 0 ), 'Raw Data'!$J:$J, $A75, 'Raw Data'!$O:$O,""&amp;'Raw Data'!$B$1,'Raw Data'!$D:$D,"&lt;&gt;*ithdr*",'Raw Data'!$D:$D,"&lt;&gt;*ancel*",'Raw Data'!$P:$P,"--")
+
SUMIFS('Raw Data'!$W:$W, 'Raw Data'!$AN:$AN,"&lt;=" &amp;DATE(LEFT($AV$3, 4), MONTH("1 " &amp; O$6 &amp; " " &amp; LEFT($AV$3, 4)) + 1, 0 ), 'Raw Data'!$AN:$AN,"&gt;" &amp;DATE(LEFT($AV$3, 4), MONTH("1 " &amp; O$6 &amp; " " &amp; LEFT($AV$3, 4)), 0 ), 'Raw Data'!$J:$J, $A75, 'Raw Data'!$P:$P,""&amp;'Raw Data'!$B$1,'Raw Data'!$D:$D,"&lt;&gt;*ithdr*",'Raw Data'!$D:$D,"&lt;&gt;*ancel*")</f>
        <v>0</v>
      </c>
      <c r="P82" s="40"/>
      <c r="Q82" s="40"/>
      <c r="R82" s="52"/>
      <c r="S82" s="117">
        <f>SUMIFS('Raw Data'!$W:$W, 'Raw Data'!$AN:$AN,"&lt;=" &amp;DATE(LEFT($AV$3, 4), MONTH("1 " &amp; S$6 &amp; " " &amp; LEFT($AV$3, 4)) + 1, 0 ), 'Raw Data'!$AN:$AN,"&gt;" &amp;DATE(LEFT($AV$3, 4), MONTH("1 " &amp; S$6 &amp; " " &amp; LEFT($AV$3, 4)), 0 ), 'Raw Data'!$J:$J, $A75, 'Raw Data'!$O:$O,""&amp;'Raw Data'!$B$1,'Raw Data'!$D:$D,"&lt;&gt;*ithdr*",'Raw Data'!$D:$D,"&lt;&gt;*ancel*",'Raw Data'!$P:$P,"--")
+
SUMIFS('Raw Data'!$W:$W, 'Raw Data'!$AN:$AN,"&lt;=" &amp;DATE(LEFT($AV$3, 4), MONTH("1 " &amp; S$6 &amp; " " &amp; LEFT($AV$3, 4)) + 1, 0 ), 'Raw Data'!$AN:$AN,"&gt;" &amp;DATE(LEFT($AV$3, 4), MONTH("1 " &amp; S$6 &amp; " " &amp; LEFT($AV$3, 4)), 0 ), 'Raw Data'!$J:$J, $A75, 'Raw Data'!$P:$P,""&amp;'Raw Data'!$B$1,'Raw Data'!$D:$D,"&lt;&gt;*ithdr*",'Raw Data'!$D:$D,"&lt;&gt;*ancel*")</f>
        <v>0</v>
      </c>
      <c r="T82" s="40"/>
      <c r="U82" s="40"/>
      <c r="V82" s="52"/>
      <c r="W82" s="117">
        <f>SUMIFS('Raw Data'!$W:$W, 'Raw Data'!$AN:$AN,"&lt;=" &amp;DATE(LEFT($AV$3, 4), MONTH("1 " &amp; W$6 &amp; " " &amp; LEFT($AV$3, 4)) + 1, 0 ), 'Raw Data'!$AN:$AN,"&gt;" &amp;DATE(LEFT($AV$3, 4), MONTH("1 " &amp; W$6 &amp; " " &amp; LEFT($AV$3, 4)), 0 ), 'Raw Data'!$J:$J, $A75, 'Raw Data'!$O:$O,""&amp;'Raw Data'!$B$1,'Raw Data'!$D:$D,"&lt;&gt;*ithdr*",'Raw Data'!$D:$D,"&lt;&gt;*ancel*",'Raw Data'!$P:$P,"--")
+
SUMIFS('Raw Data'!$W:$W, 'Raw Data'!$AN:$AN,"&lt;=" &amp;DATE(LEFT($AV$3, 4), MONTH("1 " &amp; W$6 &amp; " " &amp; LEFT($AV$3, 4)) + 1, 0 ), 'Raw Data'!$AN:$AN,"&gt;" &amp;DATE(LEFT($AV$3, 4), MONTH("1 " &amp; W$6 &amp; " " &amp; LEFT($AV$3, 4)), 0 ), 'Raw Data'!$J:$J, $A75, 'Raw Data'!$P:$P,""&amp;'Raw Data'!$B$1,'Raw Data'!$D:$D,"&lt;&gt;*ithdr*",'Raw Data'!$D:$D,"&lt;&gt;*ancel*")</f>
        <v>0</v>
      </c>
      <c r="X82" s="40"/>
      <c r="Y82" s="40"/>
      <c r="Z82" s="52"/>
      <c r="AA82" s="117">
        <f>SUMIFS('Raw Data'!$W:$W, 'Raw Data'!$AN:$AN,"&lt;=" &amp;DATE(LEFT($AV$3, 4), MONTH("1 " &amp; AA$6 &amp; " " &amp; LEFT($AV$3, 4)) + 1, 0 ), 'Raw Data'!$AN:$AN,"&gt;" &amp;DATE(LEFT($AV$3, 4), MONTH("1 " &amp; AA$6 &amp; " " &amp; LEFT($AV$3, 4)), 0 ), 'Raw Data'!$J:$J, $A75, 'Raw Data'!$O:$O,""&amp;'Raw Data'!$B$1,'Raw Data'!$D:$D,"&lt;&gt;*ithdr*",'Raw Data'!$D:$D,"&lt;&gt;*ancel*",'Raw Data'!$P:$P,"--")
+
SUMIFS('Raw Data'!$W:$W, 'Raw Data'!$AN:$AN,"&lt;=" &amp;DATE(LEFT($AV$3, 4), MONTH("1 " &amp; AA$6 &amp; " " &amp; LEFT($AV$3, 4)) + 1, 0 ), 'Raw Data'!$AN:$AN,"&gt;" &amp;DATE(LEFT($AV$3, 4), MONTH("1 " &amp; AA$6 &amp; " " &amp; LEFT($AV$3, 4)), 0 ), 'Raw Data'!$J:$J, $A75, 'Raw Data'!$P:$P,""&amp;'Raw Data'!$B$1,'Raw Data'!$D:$D,"&lt;&gt;*ithdr*",'Raw Data'!$D:$D,"&lt;&gt;*ancel*")</f>
        <v>0</v>
      </c>
      <c r="AB82" s="40"/>
      <c r="AC82" s="40"/>
      <c r="AD82" s="52"/>
      <c r="AE82" s="117">
        <f>SUMIFS('Raw Data'!$W:$W, 'Raw Data'!$AN:$AN,"&lt;=" &amp;DATE(LEFT($AV$3, 4), MONTH("1 " &amp; AE$6 &amp; " " &amp; LEFT($AV$3, 4)) + 1, 0 ), 'Raw Data'!$AN:$AN,"&gt;" &amp;DATE(LEFT($AV$3, 4), MONTH("1 " &amp; AE$6 &amp; " " &amp; LEFT($AV$3, 4)), 0 ), 'Raw Data'!$J:$J, $A75, 'Raw Data'!$O:$O,""&amp;'Raw Data'!$B$1,'Raw Data'!$D:$D,"&lt;&gt;*ithdr*",'Raw Data'!$D:$D,"&lt;&gt;*ancel*",'Raw Data'!$P:$P,"--")
+
SUMIFS('Raw Data'!$W:$W, 'Raw Data'!$AN:$AN,"&lt;=" &amp;DATE(LEFT($AV$3, 4), MONTH("1 " &amp; AE$6 &amp; " " &amp; LEFT($AV$3, 4)) + 1, 0 ), 'Raw Data'!$AN:$AN,"&gt;" &amp;DATE(LEFT($AV$3, 4), MONTH("1 " &amp; AE$6 &amp; " " &amp; LEFT($AV$3, 4)), 0 ), 'Raw Data'!$J:$J, $A75, 'Raw Data'!$P:$P,""&amp;'Raw Data'!$B$1,'Raw Data'!$D:$D,"&lt;&gt;*ithdr*",'Raw Data'!$D:$D,"&lt;&gt;*ancel*")</f>
        <v>0</v>
      </c>
      <c r="AF82" s="40"/>
      <c r="AG82" s="40"/>
      <c r="AH82" s="52"/>
      <c r="AI82" s="117">
        <f>SUMIFS('Raw Data'!$W:$W, 'Raw Data'!$AN:$AN,"&lt;=" &amp;DATE(LEFT($AV$3, 4), MONTH("1 " &amp; AI$6 &amp; " " &amp; LEFT($AV$3, 4)) + 1, 0 ), 'Raw Data'!$AN:$AN,"&gt;" &amp;DATE(LEFT($AV$3, 4), MONTH("1 " &amp; AI$6 &amp; " " &amp; LEFT($AV$3, 4)), 0 ), 'Raw Data'!$J:$J, $A75, 'Raw Data'!$O:$O,""&amp;'Raw Data'!$B$1,'Raw Data'!$D:$D,"&lt;&gt;*ithdr*",'Raw Data'!$D:$D,"&lt;&gt;*ancel*",'Raw Data'!$P:$P,"--")
+
SUMIFS('Raw Data'!$W:$W, 'Raw Data'!$AN:$AN,"&lt;=" &amp;DATE(LEFT($AV$3, 4), MONTH("1 " &amp; AI$6 &amp; " " &amp; LEFT($AV$3, 4)) + 1, 0 ), 'Raw Data'!$AN:$AN,"&gt;" &amp;DATE(LEFT($AV$3, 4), MONTH("1 " &amp; AI$6 &amp; " " &amp; LEFT($AV$3, 4)), 0 ), 'Raw Data'!$J:$J, $A75, 'Raw Data'!$P:$P,""&amp;'Raw Data'!$B$1,'Raw Data'!$D:$D,"&lt;&gt;*ithdr*",'Raw Data'!$D:$D,"&lt;&gt;*ancel*")</f>
        <v>0</v>
      </c>
      <c r="AJ82" s="40"/>
      <c r="AK82" s="40"/>
      <c r="AL82" s="52"/>
      <c r="AM82" s="117">
        <f>SUMIFS('Raw Data'!$W:$W, 'Raw Data'!$AN:$AN,"&lt;=" &amp;DATE(LEFT($AV$3, 4), MONTH("1 " &amp; AM$6 &amp; " " &amp; LEFT($AV$3, 4)) + 1, 0 ), 'Raw Data'!$AN:$AN,"&gt;" &amp;DATE(LEFT($AV$3, 4), MONTH("1 " &amp; AM$6 &amp; " " &amp; LEFT($AV$3, 4)), 0 ), 'Raw Data'!$J:$J, $A75, 'Raw Data'!$O:$O,""&amp;'Raw Data'!$B$1,'Raw Data'!$D:$D,"&lt;&gt;*ithdr*",'Raw Data'!$D:$D,"&lt;&gt;*ancel*",'Raw Data'!$P:$P,"--")
+
SUMIFS('Raw Data'!$W:$W, 'Raw Data'!$AN:$AN,"&lt;=" &amp;DATE(LEFT($AV$3, 4), MONTH("1 " &amp; AM$6 &amp; " " &amp; LEFT($AV$3, 4)) + 1, 0 ), 'Raw Data'!$AN:$AN,"&gt;" &amp;DATE(LEFT($AV$3, 4), MONTH("1 " &amp; AM$6 &amp; " " &amp; LEFT($AV$3, 4)), 0 ), 'Raw Data'!$J:$J, $A75, 'Raw Data'!$P:$P,""&amp;'Raw Data'!$B$1,'Raw Data'!$D:$D,"&lt;&gt;*ithdr*",'Raw Data'!$D:$D,"&lt;&gt;*ancel*")</f>
        <v>0</v>
      </c>
      <c r="AN82" s="40"/>
      <c r="AO82" s="40"/>
      <c r="AP82" s="52"/>
      <c r="AQ82" s="117">
        <f>SUMIFS('Raw Data'!$W:$W, 'Raw Data'!$AN:$AN,"&lt;=" &amp;DATE(LEFT($AV$3, 4), MONTH("1 " &amp; AQ$6 &amp; " " &amp; LEFT($AV$3, 4)) + 1, 0 ), 'Raw Data'!$AN:$AN,"&gt;" &amp;DATE(LEFT($AV$3, 4), MONTH("1 " &amp; AQ$6 &amp; " " &amp; LEFT($AV$3, 4)), 0 ), 'Raw Data'!$J:$J, $A75, 'Raw Data'!$O:$O,""&amp;'Raw Data'!$B$1,'Raw Data'!$D:$D,"&lt;&gt;*ithdr*",'Raw Data'!$D:$D,"&lt;&gt;*ancel*",'Raw Data'!$P:$P,"--")
+
SUMIFS('Raw Data'!$W:$W, 'Raw Data'!$AN:$AN,"&lt;=" &amp;DATE(LEFT($AV$3, 4), MONTH("1 " &amp; AQ$6 &amp; " " &amp; LEFT($AV$3, 4)) + 1, 0 ), 'Raw Data'!$AN:$AN,"&gt;" &amp;DATE(LEFT($AV$3, 4), MONTH("1 " &amp; AQ$6 &amp; " " &amp; LEFT($AV$3, 4)), 0 ), 'Raw Data'!$J:$J, $A75, 'Raw Data'!$P:$P,""&amp;'Raw Data'!$B$1,'Raw Data'!$D:$D,"&lt;&gt;*ithdr*",'Raw Data'!$D:$D,"&lt;&gt;*ancel*")</f>
        <v>0</v>
      </c>
      <c r="AR82" s="40"/>
      <c r="AS82" s="40"/>
      <c r="AT82" s="52"/>
      <c r="AU82" s="117">
        <f>SUMIFS('Raw Data'!$W:$W, 'Raw Data'!$AN:$AN,"&lt;=" &amp;DATE(MID($AV$3, 15, 4), MONTH("1 " &amp; AU$6 &amp; " " &amp; MID($AV$3, 15, 4)) + 1, 0 ), 'Raw Data'!$AN:$AN,"&gt;" &amp;DATE(MID($AV$3, 15, 4), MONTH("1 " &amp; AU$6 &amp; " " &amp; MID($AV$3, 15, 4)), 0 ), 'Raw Data'!$J:$J, $A75, 'Raw Data'!$O:$O,""&amp;'Raw Data'!$B$1,'Raw Data'!$D:$D,"&lt;&gt;*ithdr*",'Raw Data'!$D:$D,"&lt;&gt;*ancel*",'Raw Data'!$P:$P,"--")
+
SUMIFS('Raw Data'!$W:$W, 'Raw Data'!$AN:$AN,"&lt;=" &amp;DATE(MID($AV$3, 15, 4), MONTH("1 " &amp; AU$6 &amp; " " &amp; MID($AV$3, 15, 4)) + 1, 0 ), 'Raw Data'!$AN:$AN,"&gt;" &amp;DATE(MID($AV$3, 15, 4), MONTH("1 " &amp; AU$6 &amp; " " &amp; MID($AV$3, 15, 4)), 0 ), 'Raw Data'!$J:$J, $A75, 'Raw Data'!$P:$P,""&amp;'Raw Data'!$B$1,'Raw Data'!$D:$D,"&lt;&gt;*ithdr*",'Raw Data'!$D:$D,"&lt;&gt;*ancel*")</f>
        <v>0</v>
      </c>
      <c r="AV82" s="40"/>
      <c r="AW82" s="40"/>
      <c r="AX82" s="52"/>
      <c r="AY82" s="117">
        <f>SUMIFS('Raw Data'!$W:$W, 'Raw Data'!$AN:$AN,"&lt;=" &amp;DATE(MID($AV$3, 15, 4), MONTH("1 " &amp; AY$6 &amp; " " &amp; MID($AV$3, 15, 4)) + 1, 0 ), 'Raw Data'!$AN:$AN,"&gt;" &amp;DATE(MID($AV$3, 15, 4), MONTH("1 " &amp; AY$6 &amp; " " &amp; MID($AV$3, 15, 4)), 0 ), 'Raw Data'!$J:$J, $A75, 'Raw Data'!$O:$O,""&amp;'Raw Data'!$B$1,'Raw Data'!$D:$D,"&lt;&gt;*ithdr*",'Raw Data'!$D:$D,"&lt;&gt;*ancel*",'Raw Data'!$P:$P,"--")
+
SUMIFS('Raw Data'!$W:$W, 'Raw Data'!$AN:$AN,"&lt;=" &amp;DATE(MID($AV$3, 15, 4), MONTH("1 " &amp; AY$6 &amp; " " &amp; MID($AV$3, 15, 4)) + 1, 0 ), 'Raw Data'!$AN:$AN,"&gt;" &amp;DATE(MID($AV$3, 15, 4), MONTH("1 " &amp; AY$6 &amp; " " &amp; MID($AV$3, 15, 4)), 0 ), 'Raw Data'!$J:$J, $A75, 'Raw Data'!$P:$P,""&amp;'Raw Data'!$B$1,'Raw Data'!$D:$D,"&lt;&gt;*ithdr*",'Raw Data'!$D:$D,"&lt;&gt;*ancel*")</f>
        <v>0</v>
      </c>
      <c r="AZ82" s="40"/>
      <c r="BA82" s="40"/>
      <c r="BB82" s="52"/>
      <c r="BC82" s="117">
        <f>SUMIFS('Raw Data'!$W:$W, 'Raw Data'!$AN:$AN,"&lt;=" &amp;DATE(MID($AV$3, 15, 4), MONTH("1 " &amp; BC$6 &amp; " " &amp; MID($AV$3, 15, 4)) + 1, 0 ), 'Raw Data'!$AN:$AN,"&gt;" &amp;DATE(MID($AV$3, 15, 4), MONTH("1 " &amp; BC$6 &amp; " " &amp; MID($AV$3, 15, 4)), 0 ), 'Raw Data'!$J:$J, $A75, 'Raw Data'!$O:$O,""&amp;'Raw Data'!$B$1,'Raw Data'!$D:$D,"&lt;&gt;*ithdr*",'Raw Data'!$D:$D,"&lt;&gt;*ancel*",'Raw Data'!$P:$P,"--")
+
SUMIFS('Raw Data'!$W:$W, 'Raw Data'!$AN:$AN,"&lt;=" &amp;DATE(MID($AV$3, 15, 4), MONTH("1 " &amp; BC$6 &amp; " " &amp; MID($AV$3, 15, 4)) + 1, 0 ), 'Raw Data'!$AN:$AN,"&gt;" &amp;DATE(MID($AV$3, 15, 4), MONTH("1 " &amp; BC$6 &amp; " " &amp; MID($AV$3, 15, 4)), 0 ), 'Raw Data'!$J:$J, $A75, 'Raw Data'!$P:$P,""&amp;'Raw Data'!$B$1,'Raw Data'!$D:$D,"&lt;&gt;*ithdr*",'Raw Data'!$D:$D,"&lt;&gt;*ancel*")</f>
        <v>0</v>
      </c>
      <c r="BD82" s="40"/>
      <c r="BE82" s="40"/>
      <c r="BF82" s="52"/>
    </row>
    <row r="83" ht="12.75" customHeight="1">
      <c r="A83" s="47" t="s">
        <v>755</v>
      </c>
      <c r="B83" s="40"/>
      <c r="C83" s="40"/>
      <c r="D83" s="40"/>
      <c r="E83" s="40"/>
      <c r="F83" s="40"/>
      <c r="G83" s="40"/>
      <c r="H83" s="40"/>
      <c r="I83" s="40"/>
      <c r="J83" s="52"/>
      <c r="K83" s="117">
        <f>SUMIFS('Raw Data'!$U:$U, 'Raw Data'!$AN:$AN,"&lt;=" &amp;DATE(LEFT($AV$3, 4), MONTH("1 " &amp; K$6 &amp; " " &amp; LEFT($AV$3, 4)) + 1, 0 ), 'Raw Data'!$AN:$AN,"&gt;" &amp;DATE(LEFT($AV$3, 4), MONTH("1 " &amp; K$6 &amp; " " &amp; LEFT($AV$3, 4)), 0 ), 'Raw Data'!$J:$J, $A75, 'Raw Data'!$O:$O,""&amp;'Raw Data'!$B$1,'Raw Data'!$D:$D,"&lt;&gt;*ithdr*",'Raw Data'!$D:$D,"&lt;&gt;*ancel*",'Raw Data'!$P:$P,"--")
+
SUMIFS('Raw Data'!$U:$U, 'Raw Data'!$AN:$AN,"&lt;=" &amp;DATE(LEFT($AV$3, 4), MONTH("1 " &amp; K$6 &amp; " " &amp; LEFT($AV$3, 4)) + 1, 0 ), 'Raw Data'!$AN:$AN,"&gt;" &amp;DATE(LEFT($AV$3, 4), MONTH("1 " &amp; K$6 &amp; " " &amp; LEFT($AV$3, 4)), 0 ), 'Raw Data'!$J:$J, $A75, 'Raw Data'!$P:$P,""&amp;'Raw Data'!$B$1,'Raw Data'!$D:$D,"&lt;&gt;*ithdr*",'Raw Data'!$D:$D,"&lt;&gt;*ancel*")</f>
        <v>0</v>
      </c>
      <c r="L83" s="40"/>
      <c r="M83" s="40"/>
      <c r="N83" s="52"/>
      <c r="O83" s="117">
        <f>SUMIFS('Raw Data'!$U:$U, 'Raw Data'!$AN:$AN,"&lt;=" &amp;DATE(LEFT($AV$3, 4), MONTH("1 " &amp; O$6 &amp; " " &amp; LEFT($AV$3, 4)) + 1, 0 ), 'Raw Data'!$AN:$AN,"&gt;" &amp;DATE(LEFT($AV$3, 4), MONTH("1 " &amp; O$6 &amp; " " &amp; LEFT($AV$3, 4)), 0 ), 'Raw Data'!$J:$J, $A75, 'Raw Data'!$O:$O,""&amp;'Raw Data'!$B$1,'Raw Data'!$D:$D,"&lt;&gt;*ithdr*",'Raw Data'!$D:$D,"&lt;&gt;*ancel*",'Raw Data'!$P:$P,"--")
+
SUMIFS('Raw Data'!$U:$U, 'Raw Data'!$AN:$AN,"&lt;=" &amp;DATE(LEFT($AV$3, 4), MONTH("1 " &amp; O$6 &amp; " " &amp; LEFT($AV$3, 4)) + 1, 0 ), 'Raw Data'!$AN:$AN,"&gt;" &amp;DATE(LEFT($AV$3, 4), MONTH("1 " &amp; O$6 &amp; " " &amp; LEFT($AV$3, 4)), 0 ), 'Raw Data'!$J:$J, $A75, 'Raw Data'!$P:$P,""&amp;'Raw Data'!$B$1,'Raw Data'!$D:$D,"&lt;&gt;*ithdr*",'Raw Data'!$D:$D,"&lt;&gt;*ancel*")</f>
        <v>0</v>
      </c>
      <c r="P83" s="40"/>
      <c r="Q83" s="40"/>
      <c r="R83" s="52"/>
      <c r="S83" s="117">
        <f>SUMIFS('Raw Data'!$U:$U, 'Raw Data'!$AN:$AN,"&lt;=" &amp;DATE(LEFT($AV$3, 4), MONTH("1 " &amp; S$6 &amp; " " &amp; LEFT($AV$3, 4)) + 1, 0 ), 'Raw Data'!$AN:$AN,"&gt;" &amp;DATE(LEFT($AV$3, 4), MONTH("1 " &amp; S$6 &amp; " " &amp; LEFT($AV$3, 4)), 0 ), 'Raw Data'!$J:$J, $A75, 'Raw Data'!$O:$O,""&amp;'Raw Data'!$B$1,'Raw Data'!$D:$D,"&lt;&gt;*ithdr*",'Raw Data'!$D:$D,"&lt;&gt;*ancel*",'Raw Data'!$P:$P,"--")
+
SUMIFS('Raw Data'!$U:$U, 'Raw Data'!$AN:$AN,"&lt;=" &amp;DATE(LEFT($AV$3, 4), MONTH("1 " &amp; S$6 &amp; " " &amp; LEFT($AV$3, 4)) + 1, 0 ), 'Raw Data'!$AN:$AN,"&gt;" &amp;DATE(LEFT($AV$3, 4), MONTH("1 " &amp; S$6 &amp; " " &amp; LEFT($AV$3, 4)), 0 ), 'Raw Data'!$J:$J, $A75, 'Raw Data'!$P:$P,""&amp;'Raw Data'!$B$1,'Raw Data'!$D:$D,"&lt;&gt;*ithdr*",'Raw Data'!$D:$D,"&lt;&gt;*ancel*")</f>
        <v>0</v>
      </c>
      <c r="T83" s="40"/>
      <c r="U83" s="40"/>
      <c r="V83" s="52"/>
      <c r="W83" s="117">
        <f>SUMIFS('Raw Data'!$U:$U, 'Raw Data'!$AN:$AN,"&lt;=" &amp;DATE(LEFT($AV$3, 4), MONTH("1 " &amp; W$6 &amp; " " &amp; LEFT($AV$3, 4)) + 1, 0 ), 'Raw Data'!$AN:$AN,"&gt;" &amp;DATE(LEFT($AV$3, 4), MONTH("1 " &amp; W$6 &amp; " " &amp; LEFT($AV$3, 4)), 0 ), 'Raw Data'!$J:$J, $A75, 'Raw Data'!$O:$O,""&amp;'Raw Data'!$B$1,'Raw Data'!$D:$D,"&lt;&gt;*ithdr*",'Raw Data'!$D:$D,"&lt;&gt;*ancel*",'Raw Data'!$P:$P,"--")
+
SUMIFS('Raw Data'!$U:$U, 'Raw Data'!$AN:$AN,"&lt;=" &amp;DATE(LEFT($AV$3, 4), MONTH("1 " &amp; W$6 &amp; " " &amp; LEFT($AV$3, 4)) + 1, 0 ), 'Raw Data'!$AN:$AN,"&gt;" &amp;DATE(LEFT($AV$3, 4), MONTH("1 " &amp; W$6 &amp; " " &amp; LEFT($AV$3, 4)), 0 ), 'Raw Data'!$J:$J, $A75, 'Raw Data'!$P:$P,""&amp;'Raw Data'!$B$1,'Raw Data'!$D:$D,"&lt;&gt;*ithdr*",'Raw Data'!$D:$D,"&lt;&gt;*ancel*")</f>
        <v>0</v>
      </c>
      <c r="X83" s="40"/>
      <c r="Y83" s="40"/>
      <c r="Z83" s="52"/>
      <c r="AA83" s="117">
        <f>SUMIFS('Raw Data'!$U:$U, 'Raw Data'!$AN:$AN,"&lt;=" &amp;DATE(LEFT($AV$3, 4), MONTH("1 " &amp; AA$6 &amp; " " &amp; LEFT($AV$3, 4)) + 1, 0 ), 'Raw Data'!$AN:$AN,"&gt;" &amp;DATE(LEFT($AV$3, 4), MONTH("1 " &amp; AA$6 &amp; " " &amp; LEFT($AV$3, 4)), 0 ), 'Raw Data'!$J:$J, $A75, 'Raw Data'!$O:$O,""&amp;'Raw Data'!$B$1,'Raw Data'!$D:$D,"&lt;&gt;*ithdr*",'Raw Data'!$D:$D,"&lt;&gt;*ancel*",'Raw Data'!$P:$P,"--")
+
SUMIFS('Raw Data'!$U:$U, 'Raw Data'!$AN:$AN,"&lt;=" &amp;DATE(LEFT($AV$3, 4), MONTH("1 " &amp; AA$6 &amp; " " &amp; LEFT($AV$3, 4)) + 1, 0 ), 'Raw Data'!$AN:$AN,"&gt;" &amp;DATE(LEFT($AV$3, 4), MONTH("1 " &amp; AA$6 &amp; " " &amp; LEFT($AV$3, 4)), 0 ), 'Raw Data'!$J:$J, $A75, 'Raw Data'!$P:$P,""&amp;'Raw Data'!$B$1,'Raw Data'!$D:$D,"&lt;&gt;*ithdr*",'Raw Data'!$D:$D,"&lt;&gt;*ancel*")</f>
        <v>0</v>
      </c>
      <c r="AB83" s="40"/>
      <c r="AC83" s="40"/>
      <c r="AD83" s="52"/>
      <c r="AE83" s="117">
        <f>SUMIFS('Raw Data'!$U:$U, 'Raw Data'!$AN:$AN,"&lt;=" &amp;DATE(LEFT($AV$3, 4), MONTH("1 " &amp; AE$6 &amp; " " &amp; LEFT($AV$3, 4)) + 1, 0 ), 'Raw Data'!$AN:$AN,"&gt;" &amp;DATE(LEFT($AV$3, 4), MONTH("1 " &amp; AE$6 &amp; " " &amp; LEFT($AV$3, 4)), 0 ), 'Raw Data'!$J:$J, $A75, 'Raw Data'!$O:$O,""&amp;'Raw Data'!$B$1,'Raw Data'!$D:$D,"&lt;&gt;*ithdr*",'Raw Data'!$D:$D,"&lt;&gt;*ancel*",'Raw Data'!$P:$P,"--")
+
SUMIFS('Raw Data'!$U:$U, 'Raw Data'!$AN:$AN,"&lt;=" &amp;DATE(LEFT($AV$3, 4), MONTH("1 " &amp; AE$6 &amp; " " &amp; LEFT($AV$3, 4)) + 1, 0 ), 'Raw Data'!$AN:$AN,"&gt;" &amp;DATE(LEFT($AV$3, 4), MONTH("1 " &amp; AE$6 &amp; " " &amp; LEFT($AV$3, 4)), 0 ), 'Raw Data'!$J:$J, $A75, 'Raw Data'!$P:$P,""&amp;'Raw Data'!$B$1,'Raw Data'!$D:$D,"&lt;&gt;*ithdr*",'Raw Data'!$D:$D,"&lt;&gt;*ancel*")</f>
        <v>0</v>
      </c>
      <c r="AF83" s="40"/>
      <c r="AG83" s="40"/>
      <c r="AH83" s="52"/>
      <c r="AI83" s="117">
        <f>SUMIFS('Raw Data'!$U:$U, 'Raw Data'!$AN:$AN,"&lt;=" &amp;DATE(LEFT($AV$3, 4), MONTH("1 " &amp; AI$6 &amp; " " &amp; LEFT($AV$3, 4)) + 1, 0 ), 'Raw Data'!$AN:$AN,"&gt;" &amp;DATE(LEFT($AV$3, 4), MONTH("1 " &amp; AI$6 &amp; " " &amp; LEFT($AV$3, 4)), 0 ), 'Raw Data'!$J:$J, $A75, 'Raw Data'!$O:$O,""&amp;'Raw Data'!$B$1,'Raw Data'!$D:$D,"&lt;&gt;*ithdr*",'Raw Data'!$D:$D,"&lt;&gt;*ancel*",'Raw Data'!$P:$P,"--")
+
SUMIFS('Raw Data'!$U:$U, 'Raw Data'!$AN:$AN,"&lt;=" &amp;DATE(LEFT($AV$3, 4), MONTH("1 " &amp; AI$6 &amp; " " &amp; LEFT($AV$3, 4)) + 1, 0 ), 'Raw Data'!$AN:$AN,"&gt;" &amp;DATE(LEFT($AV$3, 4), MONTH("1 " &amp; AI$6 &amp; " " &amp; LEFT($AV$3, 4)), 0 ), 'Raw Data'!$J:$J, $A75, 'Raw Data'!$P:$P,""&amp;'Raw Data'!$B$1,'Raw Data'!$D:$D,"&lt;&gt;*ithdr*",'Raw Data'!$D:$D,"&lt;&gt;*ancel*")</f>
        <v>0</v>
      </c>
      <c r="AJ83" s="40"/>
      <c r="AK83" s="40"/>
      <c r="AL83" s="52"/>
      <c r="AM83" s="117">
        <f>SUMIFS('Raw Data'!$U:$U, 'Raw Data'!$AN:$AN,"&lt;=" &amp;DATE(LEFT($AV$3, 4), MONTH("1 " &amp; AM$6 &amp; " " &amp; LEFT($AV$3, 4)) + 1, 0 ), 'Raw Data'!$AN:$AN,"&gt;" &amp;DATE(LEFT($AV$3, 4), MONTH("1 " &amp; AM$6 &amp; " " &amp; LEFT($AV$3, 4)), 0 ), 'Raw Data'!$J:$J, $A75, 'Raw Data'!$O:$O,""&amp;'Raw Data'!$B$1,'Raw Data'!$D:$D,"&lt;&gt;*ithdr*",'Raw Data'!$D:$D,"&lt;&gt;*ancel*",'Raw Data'!$P:$P,"--")
+
SUMIFS('Raw Data'!$U:$U, 'Raw Data'!$AN:$AN,"&lt;=" &amp;DATE(LEFT($AV$3, 4), MONTH("1 " &amp; AM$6 &amp; " " &amp; LEFT($AV$3, 4)) + 1, 0 ), 'Raw Data'!$AN:$AN,"&gt;" &amp;DATE(LEFT($AV$3, 4), MONTH("1 " &amp; AM$6 &amp; " " &amp; LEFT($AV$3, 4)), 0 ), 'Raw Data'!$J:$J, $A75, 'Raw Data'!$P:$P,""&amp;'Raw Data'!$B$1,'Raw Data'!$D:$D,"&lt;&gt;*ithdr*",'Raw Data'!$D:$D,"&lt;&gt;*ancel*")</f>
        <v>0</v>
      </c>
      <c r="AN83" s="40"/>
      <c r="AO83" s="40"/>
      <c r="AP83" s="52"/>
      <c r="AQ83" s="117">
        <f>SUMIFS('Raw Data'!$U:$U, 'Raw Data'!$AN:$AN,"&lt;=" &amp;DATE(LEFT($AV$3, 4), MONTH("1 " &amp; AQ$6 &amp; " " &amp; LEFT($AV$3, 4)) + 1, 0 ), 'Raw Data'!$AN:$AN,"&gt;" &amp;DATE(LEFT($AV$3, 4), MONTH("1 " &amp; AQ$6 &amp; " " &amp; LEFT($AV$3, 4)), 0 ), 'Raw Data'!$J:$J, $A75, 'Raw Data'!$O:$O,""&amp;'Raw Data'!$B$1,'Raw Data'!$D:$D,"&lt;&gt;*ithdr*",'Raw Data'!$D:$D,"&lt;&gt;*ancel*",'Raw Data'!$P:$P,"--")
+
SUMIFS('Raw Data'!$U:$U, 'Raw Data'!$AN:$AN,"&lt;=" &amp;DATE(LEFT($AV$3, 4), MONTH("1 " &amp; AQ$6 &amp; " " &amp; LEFT($AV$3, 4)) + 1, 0 ), 'Raw Data'!$AN:$AN,"&gt;" &amp;DATE(LEFT($AV$3, 4), MONTH("1 " &amp; AQ$6 &amp; " " &amp; LEFT($AV$3, 4)), 0 ), 'Raw Data'!$J:$J, $A75, 'Raw Data'!$P:$P,""&amp;'Raw Data'!$B$1,'Raw Data'!$D:$D,"&lt;&gt;*ithdr*",'Raw Data'!$D:$D,"&lt;&gt;*ancel*")</f>
        <v>0</v>
      </c>
      <c r="AR83" s="40"/>
      <c r="AS83" s="40"/>
      <c r="AT83" s="52"/>
      <c r="AU83" s="117">
        <f>SUMIFS('Raw Data'!$U:$U, 'Raw Data'!$AN:$AN,"&lt;=" &amp;DATE(MID($AV$3, 15, 4), MONTH("1 " &amp; AU$6 &amp; " " &amp; MID($AV$3, 15, 4)) + 1, 0 ), 'Raw Data'!$AN:$AN,"&gt;" &amp;DATE(MID($AV$3, 15, 4), MONTH("1 " &amp; AU$6 &amp; " " &amp; MID($AV$3, 15, 4)), 0 ), 'Raw Data'!$J:$J, $A75, 'Raw Data'!$O:$O,""&amp;'Raw Data'!$B$1,'Raw Data'!$D:$D,"&lt;&gt;*ithdr*",'Raw Data'!$D:$D,"&lt;&gt;*ancel*",'Raw Data'!$P:$P,"--")
+
SUMIFS('Raw Data'!$U:$U, 'Raw Data'!$AN:$AN,"&lt;=" &amp;DATE(MID($AV$3, 15, 4), MONTH("1 " &amp; AU$6 &amp; " " &amp; MID($AV$3, 15, 4)) + 1, 0 ), 'Raw Data'!$AN:$AN,"&gt;" &amp;DATE(MID($AV$3, 15, 4), MONTH("1 " &amp; AU$6 &amp; " " &amp; MID($AV$3, 15, 4)), 0 ), 'Raw Data'!$J:$J, $A75, 'Raw Data'!$P:$P,""&amp;'Raw Data'!$B$1,'Raw Data'!$D:$D,"&lt;&gt;*ithdr*",'Raw Data'!$D:$D,"&lt;&gt;*ancel*")</f>
        <v>0</v>
      </c>
      <c r="AV83" s="40"/>
      <c r="AW83" s="40"/>
      <c r="AX83" s="52"/>
      <c r="AY83" s="117">
        <f>SUMIFS('Raw Data'!$U:$U, 'Raw Data'!$AN:$AN,"&lt;=" &amp;DATE(MID($AV$3, 15, 4), MONTH("1 " &amp; AY$6 &amp; " " &amp; MID($AV$3, 15, 4)) + 1, 0 ), 'Raw Data'!$AN:$AN,"&gt;" &amp;DATE(MID($AV$3, 15, 4), MONTH("1 " &amp; AY$6 &amp; " " &amp; MID($AV$3, 15, 4)), 0 ), 'Raw Data'!$J:$J, $A75, 'Raw Data'!$O:$O,""&amp;'Raw Data'!$B$1,'Raw Data'!$D:$D,"&lt;&gt;*ithdr*",'Raw Data'!$D:$D,"&lt;&gt;*ancel*",'Raw Data'!$P:$P,"--")
+
SUMIFS('Raw Data'!$U:$U, 'Raw Data'!$AN:$AN,"&lt;=" &amp;DATE(MID($AV$3, 15, 4), MONTH("1 " &amp; AY$6 &amp; " " &amp; MID($AV$3, 15, 4)) + 1, 0 ), 'Raw Data'!$AN:$AN,"&gt;" &amp;DATE(MID($AV$3, 15, 4), MONTH("1 " &amp; AY$6 &amp; " " &amp; MID($AV$3, 15, 4)), 0 ), 'Raw Data'!$J:$J, $A75, 'Raw Data'!$P:$P,""&amp;'Raw Data'!$B$1,'Raw Data'!$D:$D,"&lt;&gt;*ithdr*",'Raw Data'!$D:$D,"&lt;&gt;*ancel*")</f>
        <v>0</v>
      </c>
      <c r="AZ83" s="40"/>
      <c r="BA83" s="40"/>
      <c r="BB83" s="52"/>
      <c r="BC83" s="117">
        <f>SUMIFS('Raw Data'!$U:$U, 'Raw Data'!$AN:$AN,"&lt;=" &amp;DATE(MID($AV$3, 15, 4), MONTH("1 " &amp; BC$6 &amp; " " &amp; MID($AV$3, 15, 4)) + 1, 0 ), 'Raw Data'!$AN:$AN,"&gt;" &amp;DATE(MID($AV$3, 15, 4), MONTH("1 " &amp; BC$6 &amp; " " &amp; MID($AV$3, 15, 4)), 0 ), 'Raw Data'!$J:$J, $A75, 'Raw Data'!$O:$O,""&amp;'Raw Data'!$B$1,'Raw Data'!$D:$D,"&lt;&gt;*ithdr*",'Raw Data'!$D:$D,"&lt;&gt;*ancel*",'Raw Data'!$P:$P,"--")
+
SUMIFS('Raw Data'!$U:$U, 'Raw Data'!$AN:$AN,"&lt;=" &amp;DATE(MID($AV$3, 15, 4), MONTH("1 " &amp; BC$6 &amp; " " &amp; MID($AV$3, 15, 4)) + 1, 0 ), 'Raw Data'!$AN:$AN,"&gt;" &amp;DATE(MID($AV$3, 15, 4), MONTH("1 " &amp; BC$6 &amp; " " &amp; MID($AV$3, 15, 4)), 0 ), 'Raw Data'!$J:$J, $A75, 'Raw Data'!$P:$P,""&amp;'Raw Data'!$B$1,'Raw Data'!$D:$D,"&lt;&gt;*ithdr*",'Raw Data'!$D:$D,"&lt;&gt;*ancel*")</f>
        <v>0</v>
      </c>
      <c r="BD83" s="40"/>
      <c r="BE83" s="40"/>
      <c r="BF83" s="52"/>
    </row>
    <row r="84" ht="12.75" customHeight="1">
      <c r="A84" s="47" t="s">
        <v>141</v>
      </c>
      <c r="B84" s="40"/>
      <c r="C84" s="40"/>
      <c r="D84" s="40"/>
      <c r="E84" s="40"/>
      <c r="F84" s="40"/>
      <c r="G84" s="40"/>
      <c r="H84" s="40"/>
      <c r="I84" s="40"/>
      <c r="J84" s="52"/>
      <c r="K84" s="117">
        <f>SUMIFS('Raw Data'!$Y:$Y, 'Raw Data'!$AN:$AN,"&lt;=" &amp;DATE(LEFT($AV$3, 4), MONTH("1 " &amp; K$6 &amp; " " &amp; LEFT($AV$3, 4)) + 1, 0 ), 'Raw Data'!$AN:$AN,"&gt;" &amp;DATE(LEFT($AV$3, 4), MONTH("1 " &amp; K$6 &amp; " " &amp; LEFT($AV$3, 4)), 0 ), 'Raw Data'!$J:$J, $A75, 'Raw Data'!$O:$O,""&amp;'Raw Data'!$B$1,'Raw Data'!$D:$D,"&lt;&gt;*ithdr*",'Raw Data'!$D:$D,"&lt;&gt;*ancel*",'Raw Data'!$P:$P,"--")
+
SUMIFS('Raw Data'!$Y:$Y, 'Raw Data'!$AN:$AN,"&lt;=" &amp;DATE(LEFT($AV$3, 4), MONTH("1 " &amp; K$6 &amp; " " &amp; LEFT($AV$3, 4)) + 1, 0 ), 'Raw Data'!$AN:$AN,"&gt;" &amp;DATE(LEFT($AV$3, 4), MONTH("1 " &amp; K$6 &amp; " " &amp; LEFT($AV$3, 4)), 0 ), 'Raw Data'!$J:$J, $A75, 'Raw Data'!$P:$P,""&amp;'Raw Data'!$B$1,'Raw Data'!$D:$D,"&lt;&gt;*ithdr*",'Raw Data'!$D:$D,"&lt;&gt;*ancel*")</f>
        <v>0</v>
      </c>
      <c r="L84" s="40"/>
      <c r="M84" s="40"/>
      <c r="N84" s="52"/>
      <c r="O84" s="117">
        <f>SUMIFS('Raw Data'!$Y:$Y, 'Raw Data'!$AN:$AN,"&lt;=" &amp;DATE(LEFT($AV$3, 4), MONTH("1 " &amp; O$6 &amp; " " &amp; LEFT($AV$3, 4)) + 1, 0 ), 'Raw Data'!$AN:$AN,"&gt;" &amp;DATE(LEFT($AV$3, 4), MONTH("1 " &amp; O$6 &amp; " " &amp; LEFT($AV$3, 4)), 0 ), 'Raw Data'!$J:$J, $A75, 'Raw Data'!$O:$O,""&amp;'Raw Data'!$B$1,'Raw Data'!$D:$D,"&lt;&gt;*ithdr*",'Raw Data'!$D:$D,"&lt;&gt;*ancel*",'Raw Data'!$P:$P,"--")
+
SUMIFS('Raw Data'!$Y:$Y, 'Raw Data'!$AN:$AN,"&lt;=" &amp;DATE(LEFT($AV$3, 4), MONTH("1 " &amp; O$6 &amp; " " &amp; LEFT($AV$3, 4)) + 1, 0 ), 'Raw Data'!$AN:$AN,"&gt;" &amp;DATE(LEFT($AV$3, 4), MONTH("1 " &amp; O$6 &amp; " " &amp; LEFT($AV$3, 4)), 0 ), 'Raw Data'!$J:$J, $A75, 'Raw Data'!$P:$P,""&amp;'Raw Data'!$B$1,'Raw Data'!$D:$D,"&lt;&gt;*ithdr*",'Raw Data'!$D:$D,"&lt;&gt;*ancel*")</f>
        <v>0</v>
      </c>
      <c r="P84" s="40"/>
      <c r="Q84" s="40"/>
      <c r="R84" s="52"/>
      <c r="S84" s="117">
        <f>SUMIFS('Raw Data'!$Y:$Y, 'Raw Data'!$AN:$AN,"&lt;=" &amp;DATE(LEFT($AV$3, 4), MONTH("1 " &amp; S$6 &amp; " " &amp; LEFT($AV$3, 4)) + 1, 0 ), 'Raw Data'!$AN:$AN,"&gt;" &amp;DATE(LEFT($AV$3, 4), MONTH("1 " &amp; S$6 &amp; " " &amp; LEFT($AV$3, 4)), 0 ), 'Raw Data'!$J:$J, $A75, 'Raw Data'!$O:$O,""&amp;'Raw Data'!$B$1,'Raw Data'!$D:$D,"&lt;&gt;*ithdr*",'Raw Data'!$D:$D,"&lt;&gt;*ancel*",'Raw Data'!$P:$P,"--")
+
SUMIFS('Raw Data'!$Y:$Y, 'Raw Data'!$AN:$AN,"&lt;=" &amp;DATE(LEFT($AV$3, 4), MONTH("1 " &amp; S$6 &amp; " " &amp; LEFT($AV$3, 4)) + 1, 0 ), 'Raw Data'!$AN:$AN,"&gt;" &amp;DATE(LEFT($AV$3, 4), MONTH("1 " &amp; S$6 &amp; " " &amp; LEFT($AV$3, 4)), 0 ), 'Raw Data'!$J:$J, $A75, 'Raw Data'!$P:$P,""&amp;'Raw Data'!$B$1,'Raw Data'!$D:$D,"&lt;&gt;*ithdr*",'Raw Data'!$D:$D,"&lt;&gt;*ancel*")</f>
        <v>0</v>
      </c>
      <c r="T84" s="40"/>
      <c r="U84" s="40"/>
      <c r="V84" s="52"/>
      <c r="W84" s="117">
        <f>SUMIFS('Raw Data'!$Y:$Y, 'Raw Data'!$AN:$AN,"&lt;=" &amp;DATE(LEFT($AV$3, 4), MONTH("1 " &amp; W$6 &amp; " " &amp; LEFT($AV$3, 4)) + 1, 0 ), 'Raw Data'!$AN:$AN,"&gt;" &amp;DATE(LEFT($AV$3, 4), MONTH("1 " &amp; W$6 &amp; " " &amp; LEFT($AV$3, 4)), 0 ), 'Raw Data'!$J:$J, $A75, 'Raw Data'!$O:$O,""&amp;'Raw Data'!$B$1,'Raw Data'!$D:$D,"&lt;&gt;*ithdr*",'Raw Data'!$D:$D,"&lt;&gt;*ancel*",'Raw Data'!$P:$P,"--")
+
SUMIFS('Raw Data'!$Y:$Y, 'Raw Data'!$AN:$AN,"&lt;=" &amp;DATE(LEFT($AV$3, 4), MONTH("1 " &amp; W$6 &amp; " " &amp; LEFT($AV$3, 4)) + 1, 0 ), 'Raw Data'!$AN:$AN,"&gt;" &amp;DATE(LEFT($AV$3, 4), MONTH("1 " &amp; W$6 &amp; " " &amp; LEFT($AV$3, 4)), 0 ), 'Raw Data'!$J:$J, $A75, 'Raw Data'!$P:$P,""&amp;'Raw Data'!$B$1,'Raw Data'!$D:$D,"&lt;&gt;*ithdr*",'Raw Data'!$D:$D,"&lt;&gt;*ancel*")</f>
        <v>0</v>
      </c>
      <c r="X84" s="40"/>
      <c r="Y84" s="40"/>
      <c r="Z84" s="52"/>
      <c r="AA84" s="117">
        <f>SUMIFS('Raw Data'!$Y:$Y, 'Raw Data'!$AN:$AN,"&lt;=" &amp;DATE(LEFT($AV$3, 4), MONTH("1 " &amp; AA$6 &amp; " " &amp; LEFT($AV$3, 4)) + 1, 0 ), 'Raw Data'!$AN:$AN,"&gt;" &amp;DATE(LEFT($AV$3, 4), MONTH("1 " &amp; AA$6 &amp; " " &amp; LEFT($AV$3, 4)), 0 ), 'Raw Data'!$J:$J, $A75, 'Raw Data'!$O:$O,""&amp;'Raw Data'!$B$1,'Raw Data'!$D:$D,"&lt;&gt;*ithdr*",'Raw Data'!$D:$D,"&lt;&gt;*ancel*",'Raw Data'!$P:$P,"--")
+
SUMIFS('Raw Data'!$Y:$Y, 'Raw Data'!$AN:$AN,"&lt;=" &amp;DATE(LEFT($AV$3, 4), MONTH("1 " &amp; AA$6 &amp; " " &amp; LEFT($AV$3, 4)) + 1, 0 ), 'Raw Data'!$AN:$AN,"&gt;" &amp;DATE(LEFT($AV$3, 4), MONTH("1 " &amp; AA$6 &amp; " " &amp; LEFT($AV$3, 4)), 0 ), 'Raw Data'!$J:$J, $A75, 'Raw Data'!$P:$P,""&amp;'Raw Data'!$B$1,'Raw Data'!$D:$D,"&lt;&gt;*ithdr*",'Raw Data'!$D:$D,"&lt;&gt;*ancel*")</f>
        <v>0</v>
      </c>
      <c r="AB84" s="40"/>
      <c r="AC84" s="40"/>
      <c r="AD84" s="52"/>
      <c r="AE84" s="117">
        <f>SUMIFS('Raw Data'!$Y:$Y, 'Raw Data'!$AN:$AN,"&lt;=" &amp;DATE(LEFT($AV$3, 4), MONTH("1 " &amp; AE$6 &amp; " " &amp; LEFT($AV$3, 4)) + 1, 0 ), 'Raw Data'!$AN:$AN,"&gt;" &amp;DATE(LEFT($AV$3, 4), MONTH("1 " &amp; AE$6 &amp; " " &amp; LEFT($AV$3, 4)), 0 ), 'Raw Data'!$J:$J, $A75, 'Raw Data'!$O:$O,""&amp;'Raw Data'!$B$1,'Raw Data'!$D:$D,"&lt;&gt;*ithdr*",'Raw Data'!$D:$D,"&lt;&gt;*ancel*",'Raw Data'!$P:$P,"--")
+
SUMIFS('Raw Data'!$Y:$Y, 'Raw Data'!$AN:$AN,"&lt;=" &amp;DATE(LEFT($AV$3, 4), MONTH("1 " &amp; AE$6 &amp; " " &amp; LEFT($AV$3, 4)) + 1, 0 ), 'Raw Data'!$AN:$AN,"&gt;" &amp;DATE(LEFT($AV$3, 4), MONTH("1 " &amp; AE$6 &amp; " " &amp; LEFT($AV$3, 4)), 0 ), 'Raw Data'!$J:$J, $A75, 'Raw Data'!$P:$P,""&amp;'Raw Data'!$B$1,'Raw Data'!$D:$D,"&lt;&gt;*ithdr*",'Raw Data'!$D:$D,"&lt;&gt;*ancel*")</f>
        <v>0</v>
      </c>
      <c r="AF84" s="40"/>
      <c r="AG84" s="40"/>
      <c r="AH84" s="52"/>
      <c r="AI84" s="117">
        <f>SUMIFS('Raw Data'!$Y:$Y, 'Raw Data'!$AN:$AN,"&lt;=" &amp;DATE(LEFT($AV$3, 4), MONTH("1 " &amp; AI$6 &amp; " " &amp; LEFT($AV$3, 4)) + 1, 0 ), 'Raw Data'!$AN:$AN,"&gt;" &amp;DATE(LEFT($AV$3, 4), MONTH("1 " &amp; AI$6 &amp; " " &amp; LEFT($AV$3, 4)), 0 ), 'Raw Data'!$J:$J, $A75, 'Raw Data'!$O:$O,""&amp;'Raw Data'!$B$1,'Raw Data'!$D:$D,"&lt;&gt;*ithdr*",'Raw Data'!$D:$D,"&lt;&gt;*ancel*",'Raw Data'!$P:$P,"--")
+
SUMIFS('Raw Data'!$Y:$Y, 'Raw Data'!$AN:$AN,"&lt;=" &amp;DATE(LEFT($AV$3, 4), MONTH("1 " &amp; AI$6 &amp; " " &amp; LEFT($AV$3, 4)) + 1, 0 ), 'Raw Data'!$AN:$AN,"&gt;" &amp;DATE(LEFT($AV$3, 4), MONTH("1 " &amp; AI$6 &amp; " " &amp; LEFT($AV$3, 4)), 0 ), 'Raw Data'!$J:$J, $A75, 'Raw Data'!$P:$P,""&amp;'Raw Data'!$B$1,'Raw Data'!$D:$D,"&lt;&gt;*ithdr*",'Raw Data'!$D:$D,"&lt;&gt;*ancel*")</f>
        <v>0</v>
      </c>
      <c r="AJ84" s="40"/>
      <c r="AK84" s="40"/>
      <c r="AL84" s="52"/>
      <c r="AM84" s="117">
        <f>SUMIFS('Raw Data'!$Y:$Y, 'Raw Data'!$AN:$AN,"&lt;=" &amp;DATE(LEFT($AV$3, 4), MONTH("1 " &amp; AM$6 &amp; " " &amp; LEFT($AV$3, 4)) + 1, 0 ), 'Raw Data'!$AN:$AN,"&gt;" &amp;DATE(LEFT($AV$3, 4), MONTH("1 " &amp; AM$6 &amp; " " &amp; LEFT($AV$3, 4)), 0 ), 'Raw Data'!$J:$J, $A75, 'Raw Data'!$O:$O,""&amp;'Raw Data'!$B$1,'Raw Data'!$D:$D,"&lt;&gt;*ithdr*",'Raw Data'!$D:$D,"&lt;&gt;*ancel*",'Raw Data'!$P:$P,"--")
+
SUMIFS('Raw Data'!$Y:$Y, 'Raw Data'!$AN:$AN,"&lt;=" &amp;DATE(LEFT($AV$3, 4), MONTH("1 " &amp; AM$6 &amp; " " &amp; LEFT($AV$3, 4)) + 1, 0 ), 'Raw Data'!$AN:$AN,"&gt;" &amp;DATE(LEFT($AV$3, 4), MONTH("1 " &amp; AM$6 &amp; " " &amp; LEFT($AV$3, 4)), 0 ), 'Raw Data'!$J:$J, $A75, 'Raw Data'!$P:$P,""&amp;'Raw Data'!$B$1,'Raw Data'!$D:$D,"&lt;&gt;*ithdr*",'Raw Data'!$D:$D,"&lt;&gt;*ancel*")</f>
        <v>0</v>
      </c>
      <c r="AN84" s="40"/>
      <c r="AO84" s="40"/>
      <c r="AP84" s="52"/>
      <c r="AQ84" s="117">
        <f>SUMIFS('Raw Data'!$Y:$Y, 'Raw Data'!$AN:$AN,"&lt;=" &amp;DATE(LEFT($AV$3, 4), MONTH("1 " &amp; AQ$6 &amp; " " &amp; LEFT($AV$3, 4)) + 1, 0 ), 'Raw Data'!$AN:$AN,"&gt;" &amp;DATE(LEFT($AV$3, 4), MONTH("1 " &amp; AQ$6 &amp; " " &amp; LEFT($AV$3, 4)), 0 ), 'Raw Data'!$J:$J, $A75, 'Raw Data'!$O:$O,""&amp;'Raw Data'!$B$1,'Raw Data'!$D:$D,"&lt;&gt;*ithdr*",'Raw Data'!$D:$D,"&lt;&gt;*ancel*",'Raw Data'!$P:$P,"--")
+
SUMIFS('Raw Data'!$Y:$Y, 'Raw Data'!$AN:$AN,"&lt;=" &amp;DATE(LEFT($AV$3, 4), MONTH("1 " &amp; AQ$6 &amp; " " &amp; LEFT($AV$3, 4)) + 1, 0 ), 'Raw Data'!$AN:$AN,"&gt;" &amp;DATE(LEFT($AV$3, 4), MONTH("1 " &amp; AQ$6 &amp; " " &amp; LEFT($AV$3, 4)), 0 ), 'Raw Data'!$J:$J, $A75, 'Raw Data'!$P:$P,""&amp;'Raw Data'!$B$1,'Raw Data'!$D:$D,"&lt;&gt;*ithdr*",'Raw Data'!$D:$D,"&lt;&gt;*ancel*")</f>
        <v>0</v>
      </c>
      <c r="AR84" s="40"/>
      <c r="AS84" s="40"/>
      <c r="AT84" s="52"/>
      <c r="AU84" s="117">
        <f>SUMIFS('Raw Data'!$Y:$Y, 'Raw Data'!$AN:$AN,"&lt;=" &amp;DATE(MID($AV$3, 15, 4), MONTH("1 " &amp; AU$6 &amp; " " &amp; MID($AV$3, 15, 4)) + 1, 0 ), 'Raw Data'!$AN:$AN,"&gt;" &amp;DATE(MID($AV$3, 15, 4), MONTH("1 " &amp; AU$6 &amp; " " &amp; MID($AV$3, 15, 4)), 0 ), 'Raw Data'!$J:$J, $A75, 'Raw Data'!$O:$O,""&amp;'Raw Data'!$B$1,'Raw Data'!$D:$D,"&lt;&gt;*ithdr*",'Raw Data'!$D:$D,"&lt;&gt;*ancel*",'Raw Data'!$P:$P,"--")
+
SUMIFS('Raw Data'!$Y:$Y, 'Raw Data'!$AN:$AN,"&lt;=" &amp;DATE(MID($AV$3, 15, 4), MONTH("1 " &amp; AU$6 &amp; " " &amp; MID($AV$3, 15, 4)) + 1, 0 ), 'Raw Data'!$AN:$AN,"&gt;" &amp;DATE(MID($AV$3, 15, 4), MONTH("1 " &amp; AU$6 &amp; " " &amp; MID($AV$3, 15, 4)), 0 ), 'Raw Data'!$J:$J, $A75, 'Raw Data'!$P:$P,""&amp;'Raw Data'!$B$1,'Raw Data'!$D:$D,"&lt;&gt;*ithdr*",'Raw Data'!$D:$D,"&lt;&gt;*ancel*")</f>
        <v>0</v>
      </c>
      <c r="AV84" s="40"/>
      <c r="AW84" s="40"/>
      <c r="AX84" s="52"/>
      <c r="AY84" s="117">
        <f>SUMIFS('Raw Data'!$Y:$Y, 'Raw Data'!$AN:$AN,"&lt;=" &amp;DATE(MID($AV$3, 15, 4), MONTH("1 " &amp; AY$6 &amp; " " &amp; MID($AV$3, 15, 4)) + 1, 0 ), 'Raw Data'!$AN:$AN,"&gt;" &amp;DATE(MID($AV$3, 15, 4), MONTH("1 " &amp; AY$6 &amp; " " &amp; MID($AV$3, 15, 4)), 0 ), 'Raw Data'!$J:$J, $A75, 'Raw Data'!$O:$O,""&amp;'Raw Data'!$B$1,'Raw Data'!$D:$D,"&lt;&gt;*ithdr*",'Raw Data'!$D:$D,"&lt;&gt;*ancel*",'Raw Data'!$P:$P,"--")
+
SUMIFS('Raw Data'!$Y:$Y, 'Raw Data'!$AN:$AN,"&lt;=" &amp;DATE(MID($AV$3, 15, 4), MONTH("1 " &amp; AY$6 &amp; " " &amp; MID($AV$3, 15, 4)) + 1, 0 ), 'Raw Data'!$AN:$AN,"&gt;" &amp;DATE(MID($AV$3, 15, 4), MONTH("1 " &amp; AY$6 &amp; " " &amp; MID($AV$3, 15, 4)), 0 ), 'Raw Data'!$J:$J, $A75, 'Raw Data'!$P:$P,""&amp;'Raw Data'!$B$1,'Raw Data'!$D:$D,"&lt;&gt;*ithdr*",'Raw Data'!$D:$D,"&lt;&gt;*ancel*")</f>
        <v>0</v>
      </c>
      <c r="AZ84" s="40"/>
      <c r="BA84" s="40"/>
      <c r="BB84" s="52"/>
      <c r="BC84" s="117">
        <f>SUMIFS('Raw Data'!$Y:$Y, 'Raw Data'!$AN:$AN,"&lt;=" &amp;DATE(MID($AV$3, 15, 4), MONTH("1 " &amp; BC$6 &amp; " " &amp; MID($AV$3, 15, 4)) + 1, 0 ), 'Raw Data'!$AN:$AN,"&gt;" &amp;DATE(MID($AV$3, 15, 4), MONTH("1 " &amp; BC$6 &amp; " " &amp; MID($AV$3, 15, 4)), 0 ), 'Raw Data'!$J:$J, $A75, 'Raw Data'!$O:$O,""&amp;'Raw Data'!$B$1,'Raw Data'!$D:$D,"&lt;&gt;*ithdr*",'Raw Data'!$D:$D,"&lt;&gt;*ancel*",'Raw Data'!$P:$P,"--")
+
SUMIFS('Raw Data'!$Y:$Y, 'Raw Data'!$AN:$AN,"&lt;=" &amp;DATE(MID($AV$3, 15, 4), MONTH("1 " &amp; BC$6 &amp; " " &amp; MID($AV$3, 15, 4)) + 1, 0 ), 'Raw Data'!$AN:$AN,"&gt;" &amp;DATE(MID($AV$3, 15, 4), MONTH("1 " &amp; BC$6 &amp; " " &amp; MID($AV$3, 15, 4)), 0 ), 'Raw Data'!$J:$J, $A75, 'Raw Data'!$P:$P,""&amp;'Raw Data'!$B$1,'Raw Data'!$D:$D,"&lt;&gt;*ithdr*",'Raw Data'!$D:$D,"&lt;&gt;*ancel*")</f>
        <v>0</v>
      </c>
      <c r="BD84" s="40"/>
      <c r="BE84" s="40"/>
      <c r="BF84" s="52"/>
    </row>
    <row r="85" ht="12.75" customHeight="1">
      <c r="A85" s="47" t="s">
        <v>143</v>
      </c>
      <c r="B85" s="40"/>
      <c r="C85" s="40"/>
      <c r="D85" s="40"/>
      <c r="E85" s="40"/>
      <c r="F85" s="40"/>
      <c r="G85" s="40"/>
      <c r="H85" s="40"/>
      <c r="I85" s="40"/>
      <c r="J85" s="52"/>
      <c r="K85" s="117">
        <f>SUMIFS('Raw Data'!$AA:$AA, 'Raw Data'!$AN:$AN,"&lt;=" &amp;DATE(LEFT($AV$3, 4), MONTH("1 " &amp; K$6 &amp; " " &amp; LEFT($AV$3, 4)) + 1, 0 ), 'Raw Data'!$AN:$AN,"&gt;" &amp;DATE(LEFT($AV$3, 4), MONTH("1 " &amp; K$6 &amp; " " &amp; LEFT($AV$3, 4)), 0 ), 'Raw Data'!$J:$J, $A75, 'Raw Data'!$O:$O,""&amp;'Raw Data'!$B$1,'Raw Data'!$D:$D,"&lt;&gt;*ithdr*",'Raw Data'!$D:$D,"&lt;&gt;*ancel*",'Raw Data'!$P:$P,"--")
+
SUMIFS('Raw Data'!$AA:$AA, 'Raw Data'!$AN:$AN,"&lt;=" &amp;DATE(LEFT($AV$3, 4), MONTH("1 " &amp; K$6 &amp; " " &amp; LEFT($AV$3, 4)) + 1, 0 ), 'Raw Data'!$AN:$AN,"&gt;" &amp;DATE(LEFT($AV$3, 4), MONTH("1 " &amp; K$6 &amp; " " &amp; LEFT($AV$3, 4)), 0 ), 'Raw Data'!$J:$J, $A75, 'Raw Data'!$P:$P,""&amp;'Raw Data'!$B$1,'Raw Data'!$D:$D,"&lt;&gt;*ithdr*",'Raw Data'!$D:$D,"&lt;&gt;*ancel*")
+
SUMIFS('Raw Data'!$X:$X, 'Raw Data'!$AN:$AN,"&lt;=" &amp;DATE(LEFT($AV$3, 4), MONTH("1 " &amp; K$6 &amp; " " &amp; LEFT($AV$3, 4)) + 1, 0 ), 'Raw Data'!$AN:$AN,"&gt;" &amp;DATE(LEFT($AV$3, 4), MONTH("1 " &amp; K$6 &amp; " " &amp; LEFT($AV$3, 4)), 0 ), 'Raw Data'!$J:$J, $A75, 'Raw Data'!$O:$O,""&amp;'Raw Data'!$B$1,'Raw Data'!$D:$D,"&lt;&gt;*ithdr*",'Raw Data'!$D:$D,"&lt;&gt;*ancel*",'Raw Data'!$P:$P,"--")
+
SUMIFS('Raw Data'!$X:$X, 'Raw Data'!$AN:$AN,"&lt;=" &amp;DATE(LEFT($AV$3, 4), MONTH("1 " &amp; K$6 &amp; " " &amp; LEFT($AV$3, 4)) + 1, 0 ), 'Raw Data'!$AN:$AN,"&gt;" &amp;DATE(LEFT($AV$3, 4), MONTH("1 " &amp; K$6 &amp; " " &amp; LEFT($AV$3, 4)), 0 ), 'Raw Data'!$J:$J, $A75, 'Raw Data'!$P:$P,""&amp;'Raw Data'!$B$1,'Raw Data'!$D:$D,"&lt;&gt;*ithdr*",'Raw Data'!$D:$D,"&lt;&gt;*ancel*")
+
SUMIFS('Raw Data'!$V:$V, 'Raw Data'!$AN:$AN,"&lt;=" &amp;DATE(LEFT($AV$3, 4), MONTH("1 " &amp; K$6 &amp; " " &amp; LEFT($AV$3, 4)) + 1, 0 ), 'Raw Data'!$AN:$AN,"&gt;" &amp;DATE(LEFT($AV$3, 4), MONTH("1 " &amp; K$6 &amp; " " &amp; LEFT($AV$3, 4)), 0 ), 'Raw Data'!$J:$J, $A75, 'Raw Data'!$O:$O,""&amp;'Raw Data'!$B$1,'Raw Data'!$D:$D,"&lt;&gt;*ithdr*",'Raw Data'!$D:$D,"&lt;&gt;*ancel*",'Raw Data'!$P:$P,"--")
+
SUMIFS('Raw Data'!$V:$V, 'Raw Data'!$AN:$AN,"&lt;=" &amp;DATE(LEFT($AV$3, 4), MONTH("1 " &amp; K$6 &amp; " " &amp; LEFT($AV$3, 4)) + 1, 0 ), 'Raw Data'!$AN:$AN,"&gt;" &amp;DATE(LEFT($AV$3, 4), MONTH("1 " &amp; K$6 &amp; " " &amp; LEFT($AV$3, 4)), 0 ), 'Raw Data'!$J:$J, $A75, 'Raw Data'!$P:$P,""&amp;'Raw Data'!$B$1,'Raw Data'!$D:$D,"&lt;&gt;*ithdr*",'Raw Data'!$D:$D,"&lt;&gt;*ancel*")</f>
        <v>0</v>
      </c>
      <c r="L85" s="40"/>
      <c r="M85" s="40"/>
      <c r="N85" s="52"/>
      <c r="O85" s="117">
        <f>SUMIFS('Raw Data'!$AA:$AA, 'Raw Data'!$AN:$AN,"&lt;=" &amp;DATE(LEFT($AV$3, 4), MONTH("1 " &amp; O$6 &amp; " " &amp; LEFT($AV$3, 4)) + 1, 0 ), 'Raw Data'!$AN:$AN,"&gt;" &amp;DATE(LEFT($AV$3, 4), MONTH("1 " &amp; O$6 &amp; " " &amp; LEFT($AV$3, 4)), 0 ), 'Raw Data'!$J:$J, $A75, 'Raw Data'!$O:$O,""&amp;'Raw Data'!$B$1,'Raw Data'!$D:$D,"&lt;&gt;*ithdr*",'Raw Data'!$D:$D,"&lt;&gt;*ancel*",'Raw Data'!$P:$P,"--")
+
SUMIFS('Raw Data'!$AA:$AA, 'Raw Data'!$AN:$AN,"&lt;=" &amp;DATE(LEFT($AV$3, 4), MONTH("1 " &amp; O$6 &amp; " " &amp; LEFT($AV$3, 4)) + 1, 0 ), 'Raw Data'!$AN:$AN,"&gt;" &amp;DATE(LEFT($AV$3, 4), MONTH("1 " &amp; O$6 &amp; " " &amp; LEFT($AV$3, 4)), 0 ), 'Raw Data'!$J:$J, $A75, 'Raw Data'!$P:$P,""&amp;'Raw Data'!$B$1,'Raw Data'!$D:$D,"&lt;&gt;*ithdr*",'Raw Data'!$D:$D,"&lt;&gt;*ancel*")
+
SUMIFS('Raw Data'!$X:$X, 'Raw Data'!$AN:$AN,"&lt;=" &amp;DATE(LEFT($AV$3, 4), MONTH("1 " &amp; O$6 &amp; " " &amp; LEFT($AV$3, 4)) + 1, 0 ), 'Raw Data'!$AN:$AN,"&gt;" &amp;DATE(LEFT($AV$3, 4), MONTH("1 " &amp; O$6 &amp; " " &amp; LEFT($AV$3, 4)), 0 ), 'Raw Data'!$J:$J, $A75, 'Raw Data'!$O:$O,""&amp;'Raw Data'!$B$1,'Raw Data'!$D:$D,"&lt;&gt;*ithdr*",'Raw Data'!$D:$D,"&lt;&gt;*ancel*",'Raw Data'!$P:$P,"--")
+
SUMIFS('Raw Data'!$X:$X, 'Raw Data'!$AN:$AN,"&lt;=" &amp;DATE(LEFT($AV$3, 4), MONTH("1 " &amp; O$6 &amp; " " &amp; LEFT($AV$3, 4)) + 1, 0 ), 'Raw Data'!$AN:$AN,"&gt;" &amp;DATE(LEFT($AV$3, 4), MONTH("1 " &amp; O$6 &amp; " " &amp; LEFT($AV$3, 4)), 0 ), 'Raw Data'!$J:$J, $A75, 'Raw Data'!$P:$P,""&amp;'Raw Data'!$B$1,'Raw Data'!$D:$D,"&lt;&gt;*ithdr*",'Raw Data'!$D:$D,"&lt;&gt;*ancel*")
+
SUMIFS('Raw Data'!$V:$V, 'Raw Data'!$AN:$AN,"&lt;=" &amp;DATE(LEFT($AV$3, 4), MONTH("1 " &amp; O$6 &amp; " " &amp; LEFT($AV$3, 4)) + 1, 0 ), 'Raw Data'!$AN:$AN,"&gt;" &amp;DATE(LEFT($AV$3, 4), MONTH("1 " &amp; O$6 &amp; " " &amp; LEFT($AV$3, 4)), 0 ), 'Raw Data'!$J:$J, $A75, 'Raw Data'!$O:$O,""&amp;'Raw Data'!$B$1,'Raw Data'!$D:$D,"&lt;&gt;*ithdr*",'Raw Data'!$D:$D,"&lt;&gt;*ancel*",'Raw Data'!$P:$P,"--")
+
SUMIFS('Raw Data'!$V:$V, 'Raw Data'!$AN:$AN,"&lt;=" &amp;DATE(LEFT($AV$3, 4), MONTH("1 " &amp; O$6 &amp; " " &amp; LEFT($AV$3, 4)) + 1, 0 ), 'Raw Data'!$AN:$AN,"&gt;" &amp;DATE(LEFT($AV$3, 4), MONTH("1 " &amp; O$6 &amp; " " &amp; LEFT($AV$3, 4)), 0 ), 'Raw Data'!$J:$J, $A75, 'Raw Data'!$P:$P,""&amp;'Raw Data'!$B$1,'Raw Data'!$D:$D,"&lt;&gt;*ithdr*",'Raw Data'!$D:$D,"&lt;&gt;*ancel*")</f>
        <v>0</v>
      </c>
      <c r="P85" s="40"/>
      <c r="Q85" s="40"/>
      <c r="R85" s="52"/>
      <c r="S85" s="117">
        <f>SUMIFS('Raw Data'!$AA:$AA, 'Raw Data'!$AN:$AN,"&lt;=" &amp;DATE(LEFT($AV$3, 4), MONTH("1 " &amp; S$6 &amp; " " &amp; LEFT($AV$3, 4)) + 1, 0 ), 'Raw Data'!$AN:$AN,"&gt;" &amp;DATE(LEFT($AV$3, 4), MONTH("1 " &amp; S$6 &amp; " " &amp; LEFT($AV$3, 4)), 0 ), 'Raw Data'!$J:$J, $A75, 'Raw Data'!$O:$O,""&amp;'Raw Data'!$B$1,'Raw Data'!$D:$D,"&lt;&gt;*ithdr*",'Raw Data'!$D:$D,"&lt;&gt;*ancel*",'Raw Data'!$P:$P,"--")
+
SUMIFS('Raw Data'!$AA:$AA, 'Raw Data'!$AN:$AN,"&lt;=" &amp;DATE(LEFT($AV$3, 4), MONTH("1 " &amp; S$6 &amp; " " &amp; LEFT($AV$3, 4)) + 1, 0 ), 'Raw Data'!$AN:$AN,"&gt;" &amp;DATE(LEFT($AV$3, 4), MONTH("1 " &amp; S$6 &amp; " " &amp; LEFT($AV$3, 4)), 0 ), 'Raw Data'!$J:$J, $A75, 'Raw Data'!$P:$P,""&amp;'Raw Data'!$B$1,'Raw Data'!$D:$D,"&lt;&gt;*ithdr*",'Raw Data'!$D:$D,"&lt;&gt;*ancel*")
+
SUMIFS('Raw Data'!$X:$X, 'Raw Data'!$AN:$AN,"&lt;=" &amp;DATE(LEFT($AV$3, 4), MONTH("1 " &amp; S$6 &amp; " " &amp; LEFT($AV$3, 4)) + 1, 0 ), 'Raw Data'!$AN:$AN,"&gt;" &amp;DATE(LEFT($AV$3, 4), MONTH("1 " &amp; S$6 &amp; " " &amp; LEFT($AV$3, 4)), 0 ), 'Raw Data'!$J:$J, $A75, 'Raw Data'!$O:$O,""&amp;'Raw Data'!$B$1,'Raw Data'!$D:$D,"&lt;&gt;*ithdr*",'Raw Data'!$D:$D,"&lt;&gt;*ancel*",'Raw Data'!$P:$P,"--")
+
SUMIFS('Raw Data'!$X:$X, 'Raw Data'!$AN:$AN,"&lt;=" &amp;DATE(LEFT($AV$3, 4), MONTH("1 " &amp; S$6 &amp; " " &amp; LEFT($AV$3, 4)) + 1, 0 ), 'Raw Data'!$AN:$AN,"&gt;" &amp;DATE(LEFT($AV$3, 4), MONTH("1 " &amp; S$6 &amp; " " &amp; LEFT($AV$3, 4)), 0 ), 'Raw Data'!$J:$J, $A75, 'Raw Data'!$P:$P,""&amp;'Raw Data'!$B$1,'Raw Data'!$D:$D,"&lt;&gt;*ithdr*",'Raw Data'!$D:$D,"&lt;&gt;*ancel*")
+
SUMIFS('Raw Data'!$V:$V, 'Raw Data'!$AN:$AN,"&lt;=" &amp;DATE(LEFT($AV$3, 4), MONTH("1 " &amp; S$6 &amp; " " &amp; LEFT($AV$3, 4)) + 1, 0 ), 'Raw Data'!$AN:$AN,"&gt;" &amp;DATE(LEFT($AV$3, 4), MONTH("1 " &amp; S$6 &amp; " " &amp; LEFT($AV$3, 4)), 0 ), 'Raw Data'!$J:$J, $A75, 'Raw Data'!$O:$O,""&amp;'Raw Data'!$B$1,'Raw Data'!$D:$D,"&lt;&gt;*ithdr*",'Raw Data'!$D:$D,"&lt;&gt;*ancel*",'Raw Data'!$P:$P,"--")
+
SUMIFS('Raw Data'!$V:$V, 'Raw Data'!$AN:$AN,"&lt;=" &amp;DATE(LEFT($AV$3, 4), MONTH("1 " &amp; S$6 &amp; " " &amp; LEFT($AV$3, 4)) + 1, 0 ), 'Raw Data'!$AN:$AN,"&gt;" &amp;DATE(LEFT($AV$3, 4), MONTH("1 " &amp; S$6 &amp; " " &amp; LEFT($AV$3, 4)), 0 ), 'Raw Data'!$J:$J, $A75, 'Raw Data'!$P:$P,""&amp;'Raw Data'!$B$1,'Raw Data'!$D:$D,"&lt;&gt;*ithdr*",'Raw Data'!$D:$D,"&lt;&gt;*ancel*")</f>
        <v>0</v>
      </c>
      <c r="T85" s="40"/>
      <c r="U85" s="40"/>
      <c r="V85" s="52"/>
      <c r="W85" s="117">
        <f>SUMIFS('Raw Data'!$AA:$AA, 'Raw Data'!$AN:$AN,"&lt;=" &amp;DATE(LEFT($AV$3, 4), MONTH("1 " &amp; W$6 &amp; " " &amp; LEFT($AV$3, 4)) + 1, 0 ), 'Raw Data'!$AN:$AN,"&gt;" &amp;DATE(LEFT($AV$3, 4), MONTH("1 " &amp; W$6 &amp; " " &amp; LEFT($AV$3, 4)), 0 ), 'Raw Data'!$J:$J, $A75, 'Raw Data'!$O:$O,""&amp;'Raw Data'!$B$1,'Raw Data'!$D:$D,"&lt;&gt;*ithdr*",'Raw Data'!$D:$D,"&lt;&gt;*ancel*",'Raw Data'!$P:$P,"--")
+
SUMIFS('Raw Data'!$AA:$AA, 'Raw Data'!$AN:$AN,"&lt;=" &amp;DATE(LEFT($AV$3, 4), MONTH("1 " &amp; W$6 &amp; " " &amp; LEFT($AV$3, 4)) + 1, 0 ), 'Raw Data'!$AN:$AN,"&gt;" &amp;DATE(LEFT($AV$3, 4), MONTH("1 " &amp; W$6 &amp; " " &amp; LEFT($AV$3, 4)), 0 ), 'Raw Data'!$J:$J, $A75, 'Raw Data'!$P:$P,""&amp;'Raw Data'!$B$1,'Raw Data'!$D:$D,"&lt;&gt;*ithdr*",'Raw Data'!$D:$D,"&lt;&gt;*ancel*")
+
SUMIFS('Raw Data'!$X:$X, 'Raw Data'!$AN:$AN,"&lt;=" &amp;DATE(LEFT($AV$3, 4), MONTH("1 " &amp; W$6 &amp; " " &amp; LEFT($AV$3, 4)) + 1, 0 ), 'Raw Data'!$AN:$AN,"&gt;" &amp;DATE(LEFT($AV$3, 4), MONTH("1 " &amp; W$6 &amp; " " &amp; LEFT($AV$3, 4)), 0 ), 'Raw Data'!$J:$J, $A75, 'Raw Data'!$O:$O,""&amp;'Raw Data'!$B$1,'Raw Data'!$D:$D,"&lt;&gt;*ithdr*",'Raw Data'!$D:$D,"&lt;&gt;*ancel*",'Raw Data'!$P:$P,"--")
+
SUMIFS('Raw Data'!$X:$X, 'Raw Data'!$AN:$AN,"&lt;=" &amp;DATE(LEFT($AV$3, 4), MONTH("1 " &amp; W$6 &amp; " " &amp; LEFT($AV$3, 4)) + 1, 0 ), 'Raw Data'!$AN:$AN,"&gt;" &amp;DATE(LEFT($AV$3, 4), MONTH("1 " &amp; W$6 &amp; " " &amp; LEFT($AV$3, 4)), 0 ), 'Raw Data'!$J:$J, $A75, 'Raw Data'!$P:$P,""&amp;'Raw Data'!$B$1,'Raw Data'!$D:$D,"&lt;&gt;*ithdr*",'Raw Data'!$D:$D,"&lt;&gt;*ancel*")
+
SUMIFS('Raw Data'!$V:$V, 'Raw Data'!$AN:$AN,"&lt;=" &amp;DATE(LEFT($AV$3, 4), MONTH("1 " &amp; W$6 &amp; " " &amp; LEFT($AV$3, 4)) + 1, 0 ), 'Raw Data'!$AN:$AN,"&gt;" &amp;DATE(LEFT($AV$3, 4), MONTH("1 " &amp; W$6 &amp; " " &amp; LEFT($AV$3, 4)), 0 ), 'Raw Data'!$J:$J, $A75, 'Raw Data'!$O:$O,""&amp;'Raw Data'!$B$1,'Raw Data'!$D:$D,"&lt;&gt;*ithdr*",'Raw Data'!$D:$D,"&lt;&gt;*ancel*",'Raw Data'!$P:$P,"--")
+
SUMIFS('Raw Data'!$V:$V, 'Raw Data'!$AN:$AN,"&lt;=" &amp;DATE(LEFT($AV$3, 4), MONTH("1 " &amp; W$6 &amp; " " &amp; LEFT($AV$3, 4)) + 1, 0 ), 'Raw Data'!$AN:$AN,"&gt;" &amp;DATE(LEFT($AV$3, 4), MONTH("1 " &amp; W$6 &amp; " " &amp; LEFT($AV$3, 4)), 0 ), 'Raw Data'!$J:$J, $A75, 'Raw Data'!$P:$P,""&amp;'Raw Data'!$B$1,'Raw Data'!$D:$D,"&lt;&gt;*ithdr*",'Raw Data'!$D:$D,"&lt;&gt;*ancel*")</f>
        <v>0</v>
      </c>
      <c r="X85" s="40"/>
      <c r="Y85" s="40"/>
      <c r="Z85" s="52"/>
      <c r="AA85" s="117">
        <f>SUMIFS('Raw Data'!$AA:$AA, 'Raw Data'!$AN:$AN,"&lt;=" &amp;DATE(LEFT($AV$3, 4), MONTH("1 " &amp; AA$6 &amp; " " &amp; LEFT($AV$3, 4)) + 1, 0 ), 'Raw Data'!$AN:$AN,"&gt;" &amp;DATE(LEFT($AV$3, 4), MONTH("1 " &amp; AA$6 &amp; " " &amp; LEFT($AV$3, 4)), 0 ), 'Raw Data'!$J:$J, $A75, 'Raw Data'!$O:$O,""&amp;'Raw Data'!$B$1,'Raw Data'!$D:$D,"&lt;&gt;*ithdr*",'Raw Data'!$D:$D,"&lt;&gt;*ancel*",'Raw Data'!$P:$P,"--")
+
SUMIFS('Raw Data'!$AA:$AA, 'Raw Data'!$AN:$AN,"&lt;=" &amp;DATE(LEFT($AV$3, 4), MONTH("1 " &amp; AA$6 &amp; " " &amp; LEFT($AV$3, 4)) + 1, 0 ), 'Raw Data'!$AN:$AN,"&gt;" &amp;DATE(LEFT($AV$3, 4), MONTH("1 " &amp; AA$6 &amp; " " &amp; LEFT($AV$3, 4)), 0 ), 'Raw Data'!$J:$J, $A75, 'Raw Data'!$P:$P,""&amp;'Raw Data'!$B$1,'Raw Data'!$D:$D,"&lt;&gt;*ithdr*",'Raw Data'!$D:$D,"&lt;&gt;*ancel*")
+
SUMIFS('Raw Data'!$X:$X, 'Raw Data'!$AN:$AN,"&lt;=" &amp;DATE(LEFT($AV$3, 4), MONTH("1 " &amp; AA$6 &amp; " " &amp; LEFT($AV$3, 4)) + 1, 0 ), 'Raw Data'!$AN:$AN,"&gt;" &amp;DATE(LEFT($AV$3, 4), MONTH("1 " &amp; AA$6 &amp; " " &amp; LEFT($AV$3, 4)), 0 ), 'Raw Data'!$J:$J, $A75, 'Raw Data'!$O:$O,""&amp;'Raw Data'!$B$1,'Raw Data'!$D:$D,"&lt;&gt;*ithdr*",'Raw Data'!$D:$D,"&lt;&gt;*ancel*",'Raw Data'!$P:$P,"--")
+
SUMIFS('Raw Data'!$X:$X, 'Raw Data'!$AN:$AN,"&lt;=" &amp;DATE(LEFT($AV$3, 4), MONTH("1 " &amp; AA$6 &amp; " " &amp; LEFT($AV$3, 4)) + 1, 0 ), 'Raw Data'!$AN:$AN,"&gt;" &amp;DATE(LEFT($AV$3, 4), MONTH("1 " &amp; AA$6 &amp; " " &amp; LEFT($AV$3, 4)), 0 ), 'Raw Data'!$J:$J, $A75, 'Raw Data'!$P:$P,""&amp;'Raw Data'!$B$1,'Raw Data'!$D:$D,"&lt;&gt;*ithdr*",'Raw Data'!$D:$D,"&lt;&gt;*ancel*")
+
SUMIFS('Raw Data'!$V:$V, 'Raw Data'!$AN:$AN,"&lt;=" &amp;DATE(LEFT($AV$3, 4), MONTH("1 " &amp; AA$6 &amp; " " &amp; LEFT($AV$3, 4)) + 1, 0 ), 'Raw Data'!$AN:$AN,"&gt;" &amp;DATE(LEFT($AV$3, 4), MONTH("1 " &amp; AA$6 &amp; " " &amp; LEFT($AV$3, 4)), 0 ), 'Raw Data'!$J:$J, $A75, 'Raw Data'!$O:$O,""&amp;'Raw Data'!$B$1,'Raw Data'!$D:$D,"&lt;&gt;*ithdr*",'Raw Data'!$D:$D,"&lt;&gt;*ancel*",'Raw Data'!$P:$P,"--")
+
SUMIFS('Raw Data'!$V:$V, 'Raw Data'!$AN:$AN,"&lt;=" &amp;DATE(LEFT($AV$3, 4), MONTH("1 " &amp; AA$6 &amp; " " &amp; LEFT($AV$3, 4)) + 1, 0 ), 'Raw Data'!$AN:$AN,"&gt;" &amp;DATE(LEFT($AV$3, 4), MONTH("1 " &amp; AA$6 &amp; " " &amp; LEFT($AV$3, 4)), 0 ), 'Raw Data'!$J:$J, $A75, 'Raw Data'!$P:$P,""&amp;'Raw Data'!$B$1,'Raw Data'!$D:$D,"&lt;&gt;*ithdr*",'Raw Data'!$D:$D,"&lt;&gt;*ancel*")</f>
        <v>0</v>
      </c>
      <c r="AB85" s="40"/>
      <c r="AC85" s="40"/>
      <c r="AD85" s="52"/>
      <c r="AE85" s="117">
        <f>SUMIFS('Raw Data'!$AA:$AA, 'Raw Data'!$AN:$AN,"&lt;=" &amp;DATE(LEFT($AV$3, 4), MONTH("1 " &amp; AE$6 &amp; " " &amp; LEFT($AV$3, 4)) + 1, 0 ), 'Raw Data'!$AN:$AN,"&gt;" &amp;DATE(LEFT($AV$3, 4), MONTH("1 " &amp; AE$6 &amp; " " &amp; LEFT($AV$3, 4)), 0 ), 'Raw Data'!$J:$J, $A75, 'Raw Data'!$O:$O,""&amp;'Raw Data'!$B$1,'Raw Data'!$D:$D,"&lt;&gt;*ithdr*",'Raw Data'!$D:$D,"&lt;&gt;*ancel*",'Raw Data'!$P:$P,"--")
+
SUMIFS('Raw Data'!$AA:$AA, 'Raw Data'!$AN:$AN,"&lt;=" &amp;DATE(LEFT($AV$3, 4), MONTH("1 " &amp; AE$6 &amp; " " &amp; LEFT($AV$3, 4)) + 1, 0 ), 'Raw Data'!$AN:$AN,"&gt;" &amp;DATE(LEFT($AV$3, 4), MONTH("1 " &amp; AE$6 &amp; " " &amp; LEFT($AV$3, 4)), 0 ), 'Raw Data'!$J:$J, $A75, 'Raw Data'!$P:$P,""&amp;'Raw Data'!$B$1,'Raw Data'!$D:$D,"&lt;&gt;*ithdr*",'Raw Data'!$D:$D,"&lt;&gt;*ancel*")
+
SUMIFS('Raw Data'!$X:$X, 'Raw Data'!$AN:$AN,"&lt;=" &amp;DATE(LEFT($AV$3, 4), MONTH("1 " &amp; AE$6 &amp; " " &amp; LEFT($AV$3, 4)) + 1, 0 ), 'Raw Data'!$AN:$AN,"&gt;" &amp;DATE(LEFT($AV$3, 4), MONTH("1 " &amp; AE$6 &amp; " " &amp; LEFT($AV$3, 4)), 0 ), 'Raw Data'!$J:$J, $A75, 'Raw Data'!$O:$O,""&amp;'Raw Data'!$B$1,'Raw Data'!$D:$D,"&lt;&gt;*ithdr*",'Raw Data'!$D:$D,"&lt;&gt;*ancel*",'Raw Data'!$P:$P,"--")
+
SUMIFS('Raw Data'!$X:$X, 'Raw Data'!$AN:$AN,"&lt;=" &amp;DATE(LEFT($AV$3, 4), MONTH("1 " &amp; AE$6 &amp; " " &amp; LEFT($AV$3, 4)) + 1, 0 ), 'Raw Data'!$AN:$AN,"&gt;" &amp;DATE(LEFT($AV$3, 4), MONTH("1 " &amp; AE$6 &amp; " " &amp; LEFT($AV$3, 4)), 0 ), 'Raw Data'!$J:$J, $A75, 'Raw Data'!$P:$P,""&amp;'Raw Data'!$B$1,'Raw Data'!$D:$D,"&lt;&gt;*ithdr*",'Raw Data'!$D:$D,"&lt;&gt;*ancel*")
+
SUMIFS('Raw Data'!$V:$V, 'Raw Data'!$AN:$AN,"&lt;=" &amp;DATE(LEFT($AV$3, 4), MONTH("1 " &amp; AE$6 &amp; " " &amp; LEFT($AV$3, 4)) + 1, 0 ), 'Raw Data'!$AN:$AN,"&gt;" &amp;DATE(LEFT($AV$3, 4), MONTH("1 " &amp; AE$6 &amp; " " &amp; LEFT($AV$3, 4)), 0 ), 'Raw Data'!$J:$J, $A75, 'Raw Data'!$O:$O,""&amp;'Raw Data'!$B$1,'Raw Data'!$D:$D,"&lt;&gt;*ithdr*",'Raw Data'!$D:$D,"&lt;&gt;*ancel*",'Raw Data'!$P:$P,"--")
+
SUMIFS('Raw Data'!$V:$V, 'Raw Data'!$AN:$AN,"&lt;=" &amp;DATE(LEFT($AV$3, 4), MONTH("1 " &amp; AE$6 &amp; " " &amp; LEFT($AV$3, 4)) + 1, 0 ), 'Raw Data'!$AN:$AN,"&gt;" &amp;DATE(LEFT($AV$3, 4), MONTH("1 " &amp; AE$6 &amp; " " &amp; LEFT($AV$3, 4)), 0 ), 'Raw Data'!$J:$J, $A75, 'Raw Data'!$P:$P,""&amp;'Raw Data'!$B$1,'Raw Data'!$D:$D,"&lt;&gt;*ithdr*",'Raw Data'!$D:$D,"&lt;&gt;*ancel*")</f>
        <v>0</v>
      </c>
      <c r="AF85" s="40"/>
      <c r="AG85" s="40"/>
      <c r="AH85" s="52"/>
      <c r="AI85" s="117">
        <f>SUMIFS('Raw Data'!$AA:$AA, 'Raw Data'!$AN:$AN,"&lt;=" &amp;DATE(LEFT($AV$3, 4), MONTH("1 " &amp; AI$6 &amp; " " &amp; LEFT($AV$3, 4)) + 1, 0 ), 'Raw Data'!$AN:$AN,"&gt;" &amp;DATE(LEFT($AV$3, 4), MONTH("1 " &amp; AI$6 &amp; " " &amp; LEFT($AV$3, 4)), 0 ), 'Raw Data'!$J:$J, $A75, 'Raw Data'!$O:$O,""&amp;'Raw Data'!$B$1,'Raw Data'!$D:$D,"&lt;&gt;*ithdr*",'Raw Data'!$D:$D,"&lt;&gt;*ancel*",'Raw Data'!$P:$P,"--")
+
SUMIFS('Raw Data'!$AA:$AA, 'Raw Data'!$AN:$AN,"&lt;=" &amp;DATE(LEFT($AV$3, 4), MONTH("1 " &amp; AI$6 &amp; " " &amp; LEFT($AV$3, 4)) + 1, 0 ), 'Raw Data'!$AN:$AN,"&gt;" &amp;DATE(LEFT($AV$3, 4), MONTH("1 " &amp; AI$6 &amp; " " &amp; LEFT($AV$3, 4)), 0 ), 'Raw Data'!$J:$J, $A75, 'Raw Data'!$P:$P,""&amp;'Raw Data'!$B$1,'Raw Data'!$D:$D,"&lt;&gt;*ithdr*",'Raw Data'!$D:$D,"&lt;&gt;*ancel*")
+
SUMIFS('Raw Data'!$X:$X, 'Raw Data'!$AN:$AN,"&lt;=" &amp;DATE(LEFT($AV$3, 4), MONTH("1 " &amp; AI$6 &amp; " " &amp; LEFT($AV$3, 4)) + 1, 0 ), 'Raw Data'!$AN:$AN,"&gt;" &amp;DATE(LEFT($AV$3, 4), MONTH("1 " &amp; AI$6 &amp; " " &amp; LEFT($AV$3, 4)), 0 ), 'Raw Data'!$J:$J, $A75, 'Raw Data'!$O:$O,""&amp;'Raw Data'!$B$1,'Raw Data'!$D:$D,"&lt;&gt;*ithdr*",'Raw Data'!$D:$D,"&lt;&gt;*ancel*",'Raw Data'!$P:$P,"--")
+
SUMIFS('Raw Data'!$X:$X, 'Raw Data'!$AN:$AN,"&lt;=" &amp;DATE(LEFT($AV$3, 4), MONTH("1 " &amp; AI$6 &amp; " " &amp; LEFT($AV$3, 4)) + 1, 0 ), 'Raw Data'!$AN:$AN,"&gt;" &amp;DATE(LEFT($AV$3, 4), MONTH("1 " &amp; AI$6 &amp; " " &amp; LEFT($AV$3, 4)), 0 ), 'Raw Data'!$J:$J, $A75, 'Raw Data'!$P:$P,""&amp;'Raw Data'!$B$1,'Raw Data'!$D:$D,"&lt;&gt;*ithdr*",'Raw Data'!$D:$D,"&lt;&gt;*ancel*")
+
SUMIFS('Raw Data'!$V:$V, 'Raw Data'!$AN:$AN,"&lt;=" &amp;DATE(LEFT($AV$3, 4), MONTH("1 " &amp; AI$6 &amp; " " &amp; LEFT($AV$3, 4)) + 1, 0 ), 'Raw Data'!$AN:$AN,"&gt;" &amp;DATE(LEFT($AV$3, 4), MONTH("1 " &amp; AI$6 &amp; " " &amp; LEFT($AV$3, 4)), 0 ), 'Raw Data'!$J:$J, $A75, 'Raw Data'!$O:$O,""&amp;'Raw Data'!$B$1,'Raw Data'!$D:$D,"&lt;&gt;*ithdr*",'Raw Data'!$D:$D,"&lt;&gt;*ancel*",'Raw Data'!$P:$P,"--")
+
SUMIFS('Raw Data'!$V:$V, 'Raw Data'!$AN:$AN,"&lt;=" &amp;DATE(LEFT($AV$3, 4), MONTH("1 " &amp; AI$6 &amp; " " &amp; LEFT($AV$3, 4)) + 1, 0 ), 'Raw Data'!$AN:$AN,"&gt;" &amp;DATE(LEFT($AV$3, 4), MONTH("1 " &amp; AI$6 &amp; " " &amp; LEFT($AV$3, 4)), 0 ), 'Raw Data'!$J:$J, $A75, 'Raw Data'!$P:$P,""&amp;'Raw Data'!$B$1,'Raw Data'!$D:$D,"&lt;&gt;*ithdr*",'Raw Data'!$D:$D,"&lt;&gt;*ancel*")</f>
        <v>0</v>
      </c>
      <c r="AJ85" s="40"/>
      <c r="AK85" s="40"/>
      <c r="AL85" s="52"/>
      <c r="AM85" s="117">
        <f>SUMIFS('Raw Data'!$AA:$AA, 'Raw Data'!$AN:$AN,"&lt;=" &amp;DATE(LEFT($AV$3, 4), MONTH("1 " &amp; AM$6 &amp; " " &amp; LEFT($AV$3, 4)) + 1, 0 ), 'Raw Data'!$AN:$AN,"&gt;" &amp;DATE(LEFT($AV$3, 4), MONTH("1 " &amp; AM$6 &amp; " " &amp; LEFT($AV$3, 4)), 0 ), 'Raw Data'!$J:$J, $A75, 'Raw Data'!$O:$O,""&amp;'Raw Data'!$B$1,'Raw Data'!$D:$D,"&lt;&gt;*ithdr*",'Raw Data'!$D:$D,"&lt;&gt;*ancel*",'Raw Data'!$P:$P,"--")
+
SUMIFS('Raw Data'!$AA:$AA, 'Raw Data'!$AN:$AN,"&lt;=" &amp;DATE(LEFT($AV$3, 4), MONTH("1 " &amp; AM$6 &amp; " " &amp; LEFT($AV$3, 4)) + 1, 0 ), 'Raw Data'!$AN:$AN,"&gt;" &amp;DATE(LEFT($AV$3, 4), MONTH("1 " &amp; AM$6 &amp; " " &amp; LEFT($AV$3, 4)), 0 ), 'Raw Data'!$J:$J, $A75, 'Raw Data'!$P:$P,""&amp;'Raw Data'!$B$1,'Raw Data'!$D:$D,"&lt;&gt;*ithdr*",'Raw Data'!$D:$D,"&lt;&gt;*ancel*")
+
SUMIFS('Raw Data'!$X:$X, 'Raw Data'!$AN:$AN,"&lt;=" &amp;DATE(LEFT($AV$3, 4), MONTH("1 " &amp; AM$6 &amp; " " &amp; LEFT($AV$3, 4)) + 1, 0 ), 'Raw Data'!$AN:$AN,"&gt;" &amp;DATE(LEFT($AV$3, 4), MONTH("1 " &amp; AM$6 &amp; " " &amp; LEFT($AV$3, 4)), 0 ), 'Raw Data'!$J:$J, $A75, 'Raw Data'!$O:$O,""&amp;'Raw Data'!$B$1,'Raw Data'!$D:$D,"&lt;&gt;*ithdr*",'Raw Data'!$D:$D,"&lt;&gt;*ancel*",'Raw Data'!$P:$P,"--")
+
SUMIFS('Raw Data'!$X:$X, 'Raw Data'!$AN:$AN,"&lt;=" &amp;DATE(LEFT($AV$3, 4), MONTH("1 " &amp; AM$6 &amp; " " &amp; LEFT($AV$3, 4)) + 1, 0 ), 'Raw Data'!$AN:$AN,"&gt;" &amp;DATE(LEFT($AV$3, 4), MONTH("1 " &amp; AM$6 &amp; " " &amp; LEFT($AV$3, 4)), 0 ), 'Raw Data'!$J:$J, $A75, 'Raw Data'!$P:$P,""&amp;'Raw Data'!$B$1,'Raw Data'!$D:$D,"&lt;&gt;*ithdr*",'Raw Data'!$D:$D,"&lt;&gt;*ancel*")
+
SUMIFS('Raw Data'!$V:$V, 'Raw Data'!$AN:$AN,"&lt;=" &amp;DATE(LEFT($AV$3, 4), MONTH("1 " &amp; AM$6 &amp; " " &amp; LEFT($AV$3, 4)) + 1, 0 ), 'Raw Data'!$AN:$AN,"&gt;" &amp;DATE(LEFT($AV$3, 4), MONTH("1 " &amp; AM$6 &amp; " " &amp; LEFT($AV$3, 4)), 0 ), 'Raw Data'!$J:$J, $A75, 'Raw Data'!$O:$O,""&amp;'Raw Data'!$B$1,'Raw Data'!$D:$D,"&lt;&gt;*ithdr*",'Raw Data'!$D:$D,"&lt;&gt;*ancel*",'Raw Data'!$P:$P,"--")
+
SUMIFS('Raw Data'!$V:$V, 'Raw Data'!$AN:$AN,"&lt;=" &amp;DATE(LEFT($AV$3, 4), MONTH("1 " &amp; AM$6 &amp; " " &amp; LEFT($AV$3, 4)) + 1, 0 ), 'Raw Data'!$AN:$AN,"&gt;" &amp;DATE(LEFT($AV$3, 4), MONTH("1 " &amp; AM$6 &amp; " " &amp; LEFT($AV$3, 4)), 0 ), 'Raw Data'!$J:$J, $A75, 'Raw Data'!$P:$P,""&amp;'Raw Data'!$B$1,'Raw Data'!$D:$D,"&lt;&gt;*ithdr*",'Raw Data'!$D:$D,"&lt;&gt;*ancel*")</f>
        <v>0</v>
      </c>
      <c r="AN85" s="40"/>
      <c r="AO85" s="40"/>
      <c r="AP85" s="52"/>
      <c r="AQ85" s="117">
        <f>SUMIFS('Raw Data'!$AA:$AA, 'Raw Data'!$AN:$AN,"&lt;=" &amp;DATE(LEFT($AV$3, 4), MONTH("1 " &amp; AQ$6 &amp; " " &amp; LEFT($AV$3, 4)) + 1, 0 ), 'Raw Data'!$AN:$AN,"&gt;" &amp;DATE(LEFT($AV$3, 4), MONTH("1 " &amp; AQ$6 &amp; " " &amp; LEFT($AV$3, 4)), 0 ), 'Raw Data'!$J:$J, $A75, 'Raw Data'!$O:$O,""&amp;'Raw Data'!$B$1,'Raw Data'!$D:$D,"&lt;&gt;*ithdr*",'Raw Data'!$D:$D,"&lt;&gt;*ancel*",'Raw Data'!$P:$P,"--")
+
SUMIFS('Raw Data'!$AA:$AA, 'Raw Data'!$AN:$AN,"&lt;=" &amp;DATE(LEFT($AV$3, 4), MONTH("1 " &amp; AQ$6 &amp; " " &amp; LEFT($AV$3, 4)) + 1, 0 ), 'Raw Data'!$AN:$AN,"&gt;" &amp;DATE(LEFT($AV$3, 4), MONTH("1 " &amp; AQ$6 &amp; " " &amp; LEFT($AV$3, 4)), 0 ), 'Raw Data'!$J:$J, $A75, 'Raw Data'!$P:$P,""&amp;'Raw Data'!$B$1,'Raw Data'!$D:$D,"&lt;&gt;*ithdr*",'Raw Data'!$D:$D,"&lt;&gt;*ancel*")
+
SUMIFS('Raw Data'!$X:$X, 'Raw Data'!$AN:$AN,"&lt;=" &amp;DATE(LEFT($AV$3, 4), MONTH("1 " &amp; AQ$6 &amp; " " &amp; LEFT($AV$3, 4)) + 1, 0 ), 'Raw Data'!$AN:$AN,"&gt;" &amp;DATE(LEFT($AV$3, 4), MONTH("1 " &amp; AQ$6 &amp; " " &amp; LEFT($AV$3, 4)), 0 ), 'Raw Data'!$J:$J, $A75, 'Raw Data'!$O:$O,""&amp;'Raw Data'!$B$1,'Raw Data'!$D:$D,"&lt;&gt;*ithdr*",'Raw Data'!$D:$D,"&lt;&gt;*ancel*",'Raw Data'!$P:$P,"--")
+
SUMIFS('Raw Data'!$X:$X, 'Raw Data'!$AN:$AN,"&lt;=" &amp;DATE(LEFT($AV$3, 4), MONTH("1 " &amp; AQ$6 &amp; " " &amp; LEFT($AV$3, 4)) + 1, 0 ), 'Raw Data'!$AN:$AN,"&gt;" &amp;DATE(LEFT($AV$3, 4), MONTH("1 " &amp; AQ$6 &amp; " " &amp; LEFT($AV$3, 4)), 0 ), 'Raw Data'!$J:$J, $A75, 'Raw Data'!$P:$P,""&amp;'Raw Data'!$B$1,'Raw Data'!$D:$D,"&lt;&gt;*ithdr*",'Raw Data'!$D:$D,"&lt;&gt;*ancel*")
+
SUMIFS('Raw Data'!$V:$V, 'Raw Data'!$AN:$AN,"&lt;=" &amp;DATE(LEFT($AV$3, 4), MONTH("1 " &amp; AQ$6 &amp; " " &amp; LEFT($AV$3, 4)) + 1, 0 ), 'Raw Data'!$AN:$AN,"&gt;" &amp;DATE(LEFT($AV$3, 4), MONTH("1 " &amp; AQ$6 &amp; " " &amp; LEFT($AV$3, 4)), 0 ), 'Raw Data'!$J:$J, $A75, 'Raw Data'!$O:$O,""&amp;'Raw Data'!$B$1,'Raw Data'!$D:$D,"&lt;&gt;*ithdr*",'Raw Data'!$D:$D,"&lt;&gt;*ancel*",'Raw Data'!$P:$P,"--")
+
SUMIFS('Raw Data'!$V:$V, 'Raw Data'!$AN:$AN,"&lt;=" &amp;DATE(LEFT($AV$3, 4), MONTH("1 " &amp; AQ$6 &amp; " " &amp; LEFT($AV$3, 4)) + 1, 0 ), 'Raw Data'!$AN:$AN,"&gt;" &amp;DATE(LEFT($AV$3, 4), MONTH("1 " &amp; AQ$6 &amp; " " &amp; LEFT($AV$3, 4)), 0 ), 'Raw Data'!$J:$J, $A75, 'Raw Data'!$P:$P,""&amp;'Raw Data'!$B$1,'Raw Data'!$D:$D,"&lt;&gt;*ithdr*",'Raw Data'!$D:$D,"&lt;&gt;*ancel*")</f>
        <v>0</v>
      </c>
      <c r="AR85" s="40"/>
      <c r="AS85" s="40"/>
      <c r="AT85" s="52"/>
      <c r="AU85" s="117">
        <f>SUMIFS('Raw Data'!$AA:$AA, 'Raw Data'!$AN:$AN,"&lt;=" &amp;DATE(MID($AV$3, 15, 4), MONTH("1 " &amp; AU$6 &amp; " " &amp; MID($AV$3, 15, 4)) + 1, 0 ), 'Raw Data'!$AN:$AN,"&gt;" &amp;DATE(MID($AV$3, 15, 4), MONTH("1 " &amp; AU$6 &amp; " " &amp; MID($AV$3, 15, 4)), 0 ), 'Raw Data'!$J:$J, $A75, 'Raw Data'!$O:$O,""&amp;'Raw Data'!$B$1,'Raw Data'!$D:$D,"&lt;&gt;*ithdr*",'Raw Data'!$D:$D,"&lt;&gt;*ancel*",'Raw Data'!$P:$P,"--")
+
SUMIFS('Raw Data'!$AA:$AA, 'Raw Data'!$AN:$AN,"&lt;=" &amp;DATE(MID($AV$3, 15, 4), MONTH("1 " &amp; AU$6 &amp; " " &amp; MID($AV$3, 15, 4)) + 1, 0 ), 'Raw Data'!$AN:$AN,"&gt;" &amp;DATE(MID($AV$3, 15, 4), MONTH("1 " &amp; AU$6 &amp; " " &amp; MID($AV$3, 15, 4)), 0 ), 'Raw Data'!$J:$J, $A75, 'Raw Data'!$P:$P,""&amp;'Raw Data'!$B$1,'Raw Data'!$D:$D,"&lt;&gt;*ithdr*",'Raw Data'!$D:$D,"&lt;&gt;*ancel*")
+
SUMIFS('Raw Data'!$X:$X, 'Raw Data'!$AN:$AN,"&lt;=" &amp;DATE(MID($AV$3, 15, 4), MONTH("1 " &amp; AU$6 &amp; " " &amp; MID($AV$3, 15, 4)) + 1, 0 ), 'Raw Data'!$AN:$AN,"&gt;" &amp;DATE(MID($AV$3, 15, 4), MONTH("1 " &amp; AU$6 &amp; " " &amp; MID($AV$3, 15, 4)), 0 ), 'Raw Data'!$J:$J, $A75, 'Raw Data'!$O:$O,""&amp;'Raw Data'!$B$1,'Raw Data'!$D:$D,"&lt;&gt;*ithdr*",'Raw Data'!$D:$D,"&lt;&gt;*ancel*",'Raw Data'!$P:$P,"--")
+
SUMIFS('Raw Data'!$X:$X, 'Raw Data'!$AN:$AN,"&lt;=" &amp;DATE(MID($AV$3, 15, 4), MONTH("1 " &amp; AU$6 &amp; " " &amp; MID($AV$3, 15, 4)) + 1, 0 ), 'Raw Data'!$AN:$AN,"&gt;" &amp;DATE(MID($AV$3, 15, 4), MONTH("1 " &amp; AU$6 &amp; " " &amp; MID($AV$3, 15, 4)), 0 ), 'Raw Data'!$J:$J, $A75, 'Raw Data'!$P:$P,""&amp;'Raw Data'!$B$1,'Raw Data'!$D:$D,"&lt;&gt;*ithdr*",'Raw Data'!$D:$D,"&lt;&gt;*ancel*")
+
SUMIFS('Raw Data'!$V:$V, 'Raw Data'!$AN:$AN,"&lt;=" &amp;DATE(MID($AV$3, 15, 4), MONTH("1 " &amp; AU$6 &amp; " " &amp; MID($AV$3, 15, 4)) + 1, 0 ), 'Raw Data'!$AN:$AN,"&gt;" &amp;DATE(MID($AV$3, 15, 4), MONTH("1 " &amp; AU$6 &amp; " " &amp; MID($AV$3, 15, 4)), 0 ), 'Raw Data'!$J:$J, $A75, 'Raw Data'!$O:$O,""&amp;'Raw Data'!$B$1,'Raw Data'!$D:$D,"&lt;&gt;*ithdr*",'Raw Data'!$D:$D,"&lt;&gt;*ancel*",'Raw Data'!$P:$P,"--")
+
SUMIFS('Raw Data'!$V:$V, 'Raw Data'!$AN:$AN,"&lt;=" &amp;DATE(MID($AV$3, 15, 4), MONTH("1 " &amp; AU$6 &amp; " " &amp; MID($AV$3, 15, 4)) + 1, 0 ), 'Raw Data'!$AN:$AN,"&gt;" &amp;DATE(MID($AV$3, 15, 4), MONTH("1 " &amp; AU$6 &amp; " " &amp; MID($AV$3, 15, 4)), 0 ), 'Raw Data'!$J:$J, $A75, 'Raw Data'!$P:$P,""&amp;'Raw Data'!$B$1,'Raw Data'!$D:$D,"&lt;&gt;*ithdr*",'Raw Data'!$D:$D,"&lt;&gt;*ancel*")</f>
        <v>0</v>
      </c>
      <c r="AV85" s="40"/>
      <c r="AW85" s="40"/>
      <c r="AX85" s="52"/>
      <c r="AY85" s="117">
        <f>SUMIFS('Raw Data'!$AA:$AA, 'Raw Data'!$AN:$AN,"&lt;=" &amp;DATE(MID($AV$3, 15, 4), MONTH("1 " &amp; AY$6 &amp; " " &amp; MID($AV$3, 15, 4)) + 1, 0 ), 'Raw Data'!$AN:$AN,"&gt;" &amp;DATE(MID($AV$3, 15, 4), MONTH("1 " &amp; AY$6 &amp; " " &amp; MID($AV$3, 15, 4)), 0 ), 'Raw Data'!$J:$J, $A75, 'Raw Data'!$O:$O,""&amp;'Raw Data'!$B$1,'Raw Data'!$D:$D,"&lt;&gt;*ithdr*",'Raw Data'!$D:$D,"&lt;&gt;*ancel*",'Raw Data'!$P:$P,"--")
+
SUMIFS('Raw Data'!$AA:$AA, 'Raw Data'!$AN:$AN,"&lt;=" &amp;DATE(MID($AV$3, 15, 4), MONTH("1 " &amp; AY$6 &amp; " " &amp; MID($AV$3, 15, 4)) + 1, 0 ), 'Raw Data'!$AN:$AN,"&gt;" &amp;DATE(MID($AV$3, 15, 4), MONTH("1 " &amp; AY$6 &amp; " " &amp; MID($AV$3, 15, 4)), 0 ), 'Raw Data'!$J:$J, $A75, 'Raw Data'!$P:$P,""&amp;'Raw Data'!$B$1,'Raw Data'!$D:$D,"&lt;&gt;*ithdr*",'Raw Data'!$D:$D,"&lt;&gt;*ancel*")
+
SUMIFS('Raw Data'!$X:$X, 'Raw Data'!$AN:$AN,"&lt;=" &amp;DATE(MID($AV$3, 15, 4), MONTH("1 " &amp; AY$6 &amp; " " &amp; MID($AV$3, 15, 4)) + 1, 0 ), 'Raw Data'!$AN:$AN,"&gt;" &amp;DATE(MID($AV$3, 15, 4), MONTH("1 " &amp; AY$6 &amp; " " &amp; MID($AV$3, 15, 4)), 0 ), 'Raw Data'!$J:$J, $A75, 'Raw Data'!$O:$O,""&amp;'Raw Data'!$B$1,'Raw Data'!$D:$D,"&lt;&gt;*ithdr*",'Raw Data'!$D:$D,"&lt;&gt;*ancel*",'Raw Data'!$P:$P,"--")
+
SUMIFS('Raw Data'!$X:$X, 'Raw Data'!$AN:$AN,"&lt;=" &amp;DATE(MID($AV$3, 15, 4), MONTH("1 " &amp; AY$6 &amp; " " &amp; MID($AV$3, 15, 4)) + 1, 0 ), 'Raw Data'!$AN:$AN,"&gt;" &amp;DATE(MID($AV$3, 15, 4), MONTH("1 " &amp; AY$6 &amp; " " &amp; MID($AV$3, 15, 4)), 0 ), 'Raw Data'!$J:$J, $A75, 'Raw Data'!$P:$P,""&amp;'Raw Data'!$B$1,'Raw Data'!$D:$D,"&lt;&gt;*ithdr*",'Raw Data'!$D:$D,"&lt;&gt;*ancel*")
+
SUMIFS('Raw Data'!$V:$V, 'Raw Data'!$AN:$AN,"&lt;=" &amp;DATE(MID($AV$3, 15, 4), MONTH("1 " &amp; AY$6 &amp; " " &amp; MID($AV$3, 15, 4)) + 1, 0 ), 'Raw Data'!$AN:$AN,"&gt;" &amp;DATE(MID($AV$3, 15, 4), MONTH("1 " &amp; AY$6 &amp; " " &amp; MID($AV$3, 15, 4)), 0 ), 'Raw Data'!$J:$J, $A75, 'Raw Data'!$O:$O,""&amp;'Raw Data'!$B$1,'Raw Data'!$D:$D,"&lt;&gt;*ithdr*",'Raw Data'!$D:$D,"&lt;&gt;*ancel*",'Raw Data'!$P:$P,"--")
+
SUMIFS('Raw Data'!$V:$V, 'Raw Data'!$AN:$AN,"&lt;=" &amp;DATE(MID($AV$3, 15, 4), MONTH("1 " &amp; AY$6 &amp; " " &amp; MID($AV$3, 15, 4)) + 1, 0 ), 'Raw Data'!$AN:$AN,"&gt;" &amp;DATE(MID($AV$3, 15, 4), MONTH("1 " &amp; AY$6 &amp; " " &amp; MID($AV$3, 15, 4)), 0 ), 'Raw Data'!$J:$J, $A75, 'Raw Data'!$P:$P,""&amp;'Raw Data'!$B$1,'Raw Data'!$D:$D,"&lt;&gt;*ithdr*",'Raw Data'!$D:$D,"&lt;&gt;*ancel*")</f>
        <v>0</v>
      </c>
      <c r="AZ85" s="40"/>
      <c r="BA85" s="40"/>
      <c r="BB85" s="52"/>
      <c r="BC85" s="117">
        <f>SUMIFS('Raw Data'!$AA:$AA, 'Raw Data'!$AN:$AN,"&lt;=" &amp;DATE(MID($AV$3, 15, 4), MONTH("1 " &amp; BC$6 &amp; " " &amp; MID($AV$3, 15, 4)) + 1, 0 ), 'Raw Data'!$AN:$AN,"&gt;" &amp;DATE(MID($AV$3, 15, 4), MONTH("1 " &amp; BC$6 &amp; " " &amp; MID($AV$3, 15, 4)), 0 ), 'Raw Data'!$J:$J, $A75, 'Raw Data'!$O:$O,""&amp;'Raw Data'!$B$1,'Raw Data'!$D:$D,"&lt;&gt;*ithdr*",'Raw Data'!$D:$D,"&lt;&gt;*ancel*",'Raw Data'!$P:$P,"--")
+
SUMIFS('Raw Data'!$AA:$AA, 'Raw Data'!$AN:$AN,"&lt;=" &amp;DATE(MID($AV$3, 15, 4), MONTH("1 " &amp; BC$6 &amp; " " &amp; MID($AV$3, 15, 4)) + 1, 0 ), 'Raw Data'!$AN:$AN,"&gt;" &amp;DATE(MID($AV$3, 15, 4), MONTH("1 " &amp; BC$6 &amp; " " &amp; MID($AV$3, 15, 4)), 0 ), 'Raw Data'!$J:$J, $A75, 'Raw Data'!$P:$P,""&amp;'Raw Data'!$B$1,'Raw Data'!$D:$D,"&lt;&gt;*ithdr*",'Raw Data'!$D:$D,"&lt;&gt;*ancel*")
+
SUMIFS('Raw Data'!$X:$X, 'Raw Data'!$AN:$AN,"&lt;=" &amp;DATE(MID($AV$3, 15, 4), MONTH("1 " &amp; BC$6 &amp; " " &amp; MID($AV$3, 15, 4)) + 1, 0 ), 'Raw Data'!$AN:$AN,"&gt;" &amp;DATE(MID($AV$3, 15, 4), MONTH("1 " &amp; BC$6 &amp; " " &amp; MID($AV$3, 15, 4)), 0 ), 'Raw Data'!$J:$J, $A75, 'Raw Data'!$O:$O,""&amp;'Raw Data'!$B$1,'Raw Data'!$D:$D,"&lt;&gt;*ithdr*",'Raw Data'!$D:$D,"&lt;&gt;*ancel*",'Raw Data'!$P:$P,"--")
+
SUMIFS('Raw Data'!$X:$X, 'Raw Data'!$AN:$AN,"&lt;=" &amp;DATE(MID($AV$3, 15, 4), MONTH("1 " &amp; BC$6 &amp; " " &amp; MID($AV$3, 15, 4)) + 1, 0 ), 'Raw Data'!$AN:$AN,"&gt;" &amp;DATE(MID($AV$3, 15, 4), MONTH("1 " &amp; BC$6 &amp; " " &amp; MID($AV$3, 15, 4)), 0 ), 'Raw Data'!$J:$J, $A75, 'Raw Data'!$P:$P,""&amp;'Raw Data'!$B$1,'Raw Data'!$D:$D,"&lt;&gt;*ithdr*",'Raw Data'!$D:$D,"&lt;&gt;*ancel*")
+
SUMIFS('Raw Data'!$V:$V, 'Raw Data'!$AN:$AN,"&lt;=" &amp;DATE(MID($AV$3, 15, 4), MONTH("1 " &amp; BC$6 &amp; " " &amp; MID($AV$3, 15, 4)) + 1, 0 ), 'Raw Data'!$AN:$AN,"&gt;" &amp;DATE(MID($AV$3, 15, 4), MONTH("1 " &amp; BC$6 &amp; " " &amp; MID($AV$3, 15, 4)), 0 ), 'Raw Data'!$J:$J, $A75, 'Raw Data'!$O:$O,""&amp;'Raw Data'!$B$1,'Raw Data'!$D:$D,"&lt;&gt;*ithdr*",'Raw Data'!$D:$D,"&lt;&gt;*ancel*",'Raw Data'!$P:$P,"--")
+
SUMIFS('Raw Data'!$V:$V, 'Raw Data'!$AN:$AN,"&lt;=" &amp;DATE(MID($AV$3, 15, 4), MONTH("1 " &amp; BC$6 &amp; " " &amp; MID($AV$3, 15, 4)) + 1, 0 ), 'Raw Data'!$AN:$AN,"&gt;" &amp;DATE(MID($AV$3, 15, 4), MONTH("1 " &amp; BC$6 &amp; " " &amp; MID($AV$3, 15, 4)), 0 ), 'Raw Data'!$J:$J, $A75, 'Raw Data'!$P:$P,""&amp;'Raw Data'!$B$1,'Raw Data'!$D:$D,"&lt;&gt;*ithdr*",'Raw Data'!$D:$D,"&lt;&gt;*ancel*")</f>
        <v>0</v>
      </c>
      <c r="BD85" s="40"/>
      <c r="BE85" s="40"/>
      <c r="BF85" s="52"/>
    </row>
    <row r="86" ht="12.75" customHeight="1">
      <c r="A86" s="47" t="s">
        <v>758</v>
      </c>
      <c r="B86" s="40"/>
      <c r="C86" s="40"/>
      <c r="D86" s="40"/>
      <c r="E86" s="40"/>
      <c r="F86" s="40"/>
      <c r="G86" s="40"/>
      <c r="H86" s="40"/>
      <c r="I86" s="40"/>
      <c r="J86" s="52"/>
      <c r="K86" s="111">
        <f>SUMIFS('Raw Data'!$AI:$AI, 'Raw Data'!$AN:$AN,"&lt;=" &amp;DATE(LEFT($AV$3, 4), MONTH("1 " &amp; K$6 &amp; " " &amp; LEFT($AV$3, 4)) + 1, 0 ), 'Raw Data'!$AN:$AN,"&gt;" &amp;DATE(LEFT($AV$3, 4), MONTH("1 " &amp; K$6 &amp; " " &amp; LEFT($AV$3, 4)), 0 ), 'Raw Data'!$J:$J, $A75, 'Raw Data'!$O:$O,""&amp;'Raw Data'!$B$1,'Raw Data'!$D:$D,"&lt;&gt;*ithdr*",'Raw Data'!$D:$D,"&lt;&gt;*ancel*",'Raw Data'!$P:$P,"--")
+
SUMIFS('Raw Data'!$AI:$AI, 'Raw Data'!$AN:$AN,"&lt;=" &amp;DATE(LEFT($AV$3, 4), MONTH("1 " &amp; K$6 &amp; " " &amp; LEFT($AV$3, 4)) + 1, 0 ), 'Raw Data'!$AN:$AN,"&gt;" &amp;DATE(LEFT($AV$3, 4), MONTH("1 " &amp; K$6 &amp; " " &amp; LEFT($AV$3, 4)), 0 ), 'Raw Data'!$J:$J, $A75, 'Raw Data'!$P:$P,""&amp;'Raw Data'!$B$1,'Raw Data'!$D:$D,"&lt;&gt;*ithdr*",'Raw Data'!$D:$D,"&lt;&gt;*ancel*")</f>
        <v>0</v>
      </c>
      <c r="L86" s="40"/>
      <c r="M86" s="40"/>
      <c r="N86" s="52"/>
      <c r="O86" s="111">
        <f>SUMIFS('Raw Data'!$AI:$AI, 'Raw Data'!$AN:$AN,"&lt;=" &amp;DATE(LEFT($AV$3, 4), MONTH("1 " &amp; O$6 &amp; " " &amp; LEFT($AV$3, 4)) + 1, 0 ), 'Raw Data'!$AN:$AN,"&gt;" &amp;DATE(LEFT($AV$3, 4), MONTH("1 " &amp; O$6 &amp; " " &amp; LEFT($AV$3, 4)), 0 ), 'Raw Data'!$J:$J, $A75, 'Raw Data'!$O:$O,""&amp;'Raw Data'!$B$1,'Raw Data'!$D:$D,"&lt;&gt;*ithdr*",'Raw Data'!$D:$D,"&lt;&gt;*ancel*",'Raw Data'!$P:$P,"--")
+
SUMIFS('Raw Data'!$AI:$AI, 'Raw Data'!$AN:$AN,"&lt;=" &amp;DATE(LEFT($AV$3, 4), MONTH("1 " &amp; O$6 &amp; " " &amp; LEFT($AV$3, 4)) + 1, 0 ), 'Raw Data'!$AN:$AN,"&gt;" &amp;DATE(LEFT($AV$3, 4), MONTH("1 " &amp; O$6 &amp; " " &amp; LEFT($AV$3, 4)), 0 ), 'Raw Data'!$J:$J, $A75, 'Raw Data'!$P:$P,""&amp;'Raw Data'!$B$1,'Raw Data'!$D:$D,"&lt;&gt;*ithdr*",'Raw Data'!$D:$D,"&lt;&gt;*ancel*")</f>
        <v>0</v>
      </c>
      <c r="P86" s="40"/>
      <c r="Q86" s="40"/>
      <c r="R86" s="52"/>
      <c r="S86" s="111">
        <f>SUMIFS('Raw Data'!$AI:$AI, 'Raw Data'!$AN:$AN,"&lt;=" &amp;DATE(LEFT($AV$3, 4), MONTH("1 " &amp; S$6 &amp; " " &amp; LEFT($AV$3, 4)) + 1, 0 ), 'Raw Data'!$AN:$AN,"&gt;" &amp;DATE(LEFT($AV$3, 4), MONTH("1 " &amp; S$6 &amp; " " &amp; LEFT($AV$3, 4)), 0 ), 'Raw Data'!$J:$J, $A75, 'Raw Data'!$O:$O,""&amp;'Raw Data'!$B$1,'Raw Data'!$D:$D,"&lt;&gt;*ithdr*",'Raw Data'!$D:$D,"&lt;&gt;*ancel*",'Raw Data'!$P:$P,"--")
+
SUMIFS('Raw Data'!$AI:$AI, 'Raw Data'!$AN:$AN,"&lt;=" &amp;DATE(LEFT($AV$3, 4), MONTH("1 " &amp; S$6 &amp; " " &amp; LEFT($AV$3, 4)) + 1, 0 ), 'Raw Data'!$AN:$AN,"&gt;" &amp;DATE(LEFT($AV$3, 4), MONTH("1 " &amp; S$6 &amp; " " &amp; LEFT($AV$3, 4)), 0 ), 'Raw Data'!$J:$J, $A75, 'Raw Data'!$P:$P,""&amp;'Raw Data'!$B$1,'Raw Data'!$D:$D,"&lt;&gt;*ithdr*",'Raw Data'!$D:$D,"&lt;&gt;*ancel*")</f>
        <v>0</v>
      </c>
      <c r="T86" s="40"/>
      <c r="U86" s="40"/>
      <c r="V86" s="52"/>
      <c r="W86" s="111">
        <f>SUMIFS('Raw Data'!$AI:$AI, 'Raw Data'!$AN:$AN,"&lt;=" &amp;DATE(LEFT($AV$3, 4), MONTH("1 " &amp; W$6 &amp; " " &amp; LEFT($AV$3, 4)) + 1, 0 ), 'Raw Data'!$AN:$AN,"&gt;" &amp;DATE(LEFT($AV$3, 4), MONTH("1 " &amp; W$6 &amp; " " &amp; LEFT($AV$3, 4)), 0 ), 'Raw Data'!$J:$J, $A75, 'Raw Data'!$O:$O,""&amp;'Raw Data'!$B$1,'Raw Data'!$D:$D,"&lt;&gt;*ithdr*",'Raw Data'!$D:$D,"&lt;&gt;*ancel*",'Raw Data'!$P:$P,"--")
+
SUMIFS('Raw Data'!$AI:$AI, 'Raw Data'!$AN:$AN,"&lt;=" &amp;DATE(LEFT($AV$3, 4), MONTH("1 " &amp; W$6 &amp; " " &amp; LEFT($AV$3, 4)) + 1, 0 ), 'Raw Data'!$AN:$AN,"&gt;" &amp;DATE(LEFT($AV$3, 4), MONTH("1 " &amp; W$6 &amp; " " &amp; LEFT($AV$3, 4)), 0 ), 'Raw Data'!$J:$J, $A75, 'Raw Data'!$P:$P,""&amp;'Raw Data'!$B$1,'Raw Data'!$D:$D,"&lt;&gt;*ithdr*",'Raw Data'!$D:$D,"&lt;&gt;*ancel*")</f>
        <v>0</v>
      </c>
      <c r="X86" s="40"/>
      <c r="Y86" s="40"/>
      <c r="Z86" s="52"/>
      <c r="AA86" s="111">
        <f>SUMIFS('Raw Data'!$AI:$AI, 'Raw Data'!$AN:$AN,"&lt;=" &amp;DATE(LEFT($AV$3, 4), MONTH("1 " &amp; AA$6 &amp; " " &amp; LEFT($AV$3, 4)) + 1, 0 ), 'Raw Data'!$AN:$AN,"&gt;" &amp;DATE(LEFT($AV$3, 4), MONTH("1 " &amp; AA$6 &amp; " " &amp; LEFT($AV$3, 4)), 0 ), 'Raw Data'!$J:$J, $A75, 'Raw Data'!$O:$O,""&amp;'Raw Data'!$B$1,'Raw Data'!$D:$D,"&lt;&gt;*ithdr*",'Raw Data'!$D:$D,"&lt;&gt;*ancel*",'Raw Data'!$P:$P,"--")
+
SUMIFS('Raw Data'!$AI:$AI, 'Raw Data'!$AN:$AN,"&lt;=" &amp;DATE(LEFT($AV$3, 4), MONTH("1 " &amp; AA$6 &amp; " " &amp; LEFT($AV$3, 4)) + 1, 0 ), 'Raw Data'!$AN:$AN,"&gt;" &amp;DATE(LEFT($AV$3, 4), MONTH("1 " &amp; AA$6 &amp; " " &amp; LEFT($AV$3, 4)), 0 ), 'Raw Data'!$J:$J, $A75, 'Raw Data'!$P:$P,""&amp;'Raw Data'!$B$1,'Raw Data'!$D:$D,"&lt;&gt;*ithdr*",'Raw Data'!$D:$D,"&lt;&gt;*ancel*")</f>
        <v>0</v>
      </c>
      <c r="AB86" s="40"/>
      <c r="AC86" s="40"/>
      <c r="AD86" s="52"/>
      <c r="AE86" s="111">
        <f>SUMIFS('Raw Data'!$AI:$AI, 'Raw Data'!$AN:$AN,"&lt;=" &amp;DATE(LEFT($AV$3, 4), MONTH("1 " &amp; AE$6 &amp; " " &amp; LEFT($AV$3, 4)) + 1, 0 ), 'Raw Data'!$AN:$AN,"&gt;" &amp;DATE(LEFT($AV$3, 4), MONTH("1 " &amp; AE$6 &amp; " " &amp; LEFT($AV$3, 4)), 0 ), 'Raw Data'!$J:$J, $A75, 'Raw Data'!$O:$O,""&amp;'Raw Data'!$B$1,'Raw Data'!$D:$D,"&lt;&gt;*ithdr*",'Raw Data'!$D:$D,"&lt;&gt;*ancel*",'Raw Data'!$P:$P,"--")
+
SUMIFS('Raw Data'!$AI:$AI, 'Raw Data'!$AN:$AN,"&lt;=" &amp;DATE(LEFT($AV$3, 4), MONTH("1 " &amp; AE$6 &amp; " " &amp; LEFT($AV$3, 4)) + 1, 0 ), 'Raw Data'!$AN:$AN,"&gt;" &amp;DATE(LEFT($AV$3, 4), MONTH("1 " &amp; AE$6 &amp; " " &amp; LEFT($AV$3, 4)), 0 ), 'Raw Data'!$J:$J, $A75, 'Raw Data'!$P:$P,""&amp;'Raw Data'!$B$1,'Raw Data'!$D:$D,"&lt;&gt;*ithdr*",'Raw Data'!$D:$D,"&lt;&gt;*ancel*")</f>
        <v>0</v>
      </c>
      <c r="AF86" s="40"/>
      <c r="AG86" s="40"/>
      <c r="AH86" s="52"/>
      <c r="AI86" s="111">
        <f>SUMIFS('Raw Data'!$AI:$AI, 'Raw Data'!$AN:$AN,"&lt;=" &amp;DATE(LEFT($AV$3, 4), MONTH("1 " &amp; AI$6 &amp; " " &amp; LEFT($AV$3, 4)) + 1, 0 ), 'Raw Data'!$AN:$AN,"&gt;" &amp;DATE(LEFT($AV$3, 4), MONTH("1 " &amp; AI$6 &amp; " " &amp; LEFT($AV$3, 4)), 0 ), 'Raw Data'!$J:$J, $A75, 'Raw Data'!$O:$O,""&amp;'Raw Data'!$B$1,'Raw Data'!$D:$D,"&lt;&gt;*ithdr*",'Raw Data'!$D:$D,"&lt;&gt;*ancel*",'Raw Data'!$P:$P,"--")
+
SUMIFS('Raw Data'!$AI:$AI, 'Raw Data'!$AN:$AN,"&lt;=" &amp;DATE(LEFT($AV$3, 4), MONTH("1 " &amp; AI$6 &amp; " " &amp; LEFT($AV$3, 4)) + 1, 0 ), 'Raw Data'!$AN:$AN,"&gt;" &amp;DATE(LEFT($AV$3, 4), MONTH("1 " &amp; AI$6 &amp; " " &amp; LEFT($AV$3, 4)), 0 ), 'Raw Data'!$J:$J, $A75, 'Raw Data'!$P:$P,""&amp;'Raw Data'!$B$1,'Raw Data'!$D:$D,"&lt;&gt;*ithdr*",'Raw Data'!$D:$D,"&lt;&gt;*ancel*")</f>
        <v>0</v>
      </c>
      <c r="AJ86" s="40"/>
      <c r="AK86" s="40"/>
      <c r="AL86" s="52"/>
      <c r="AM86" s="111">
        <f>SUMIFS('Raw Data'!$AI:$AI, 'Raw Data'!$AN:$AN,"&lt;=" &amp;DATE(LEFT($AV$3, 4), MONTH("1 " &amp; AM$6 &amp; " " &amp; LEFT($AV$3, 4)) + 1, 0 ), 'Raw Data'!$AN:$AN,"&gt;" &amp;DATE(LEFT($AV$3, 4), MONTH("1 " &amp; AM$6 &amp; " " &amp; LEFT($AV$3, 4)), 0 ), 'Raw Data'!$J:$J, $A75, 'Raw Data'!$O:$O,""&amp;'Raw Data'!$B$1,'Raw Data'!$D:$D,"&lt;&gt;*ithdr*",'Raw Data'!$D:$D,"&lt;&gt;*ancel*",'Raw Data'!$P:$P,"--")
+
SUMIFS('Raw Data'!$AI:$AI, 'Raw Data'!$AN:$AN,"&lt;=" &amp;DATE(LEFT($AV$3, 4), MONTH("1 " &amp; AM$6 &amp; " " &amp; LEFT($AV$3, 4)) + 1, 0 ), 'Raw Data'!$AN:$AN,"&gt;" &amp;DATE(LEFT($AV$3, 4), MONTH("1 " &amp; AM$6 &amp; " " &amp; LEFT($AV$3, 4)), 0 ), 'Raw Data'!$J:$J, $A75, 'Raw Data'!$P:$P,""&amp;'Raw Data'!$B$1,'Raw Data'!$D:$D,"&lt;&gt;*ithdr*",'Raw Data'!$D:$D,"&lt;&gt;*ancel*")</f>
        <v>0</v>
      </c>
      <c r="AN86" s="40"/>
      <c r="AO86" s="40"/>
      <c r="AP86" s="52"/>
      <c r="AQ86" s="111">
        <f>SUMIFS('Raw Data'!$AI:$AI, 'Raw Data'!$AN:$AN,"&lt;=" &amp;DATE(LEFT($AV$3, 4), MONTH("1 " &amp; AQ$6 &amp; " " &amp; LEFT($AV$3, 4)) + 1, 0 ), 'Raw Data'!$AN:$AN,"&gt;" &amp;DATE(LEFT($AV$3, 4), MONTH("1 " &amp; AQ$6 &amp; " " &amp; LEFT($AV$3, 4)), 0 ), 'Raw Data'!$J:$J, $A75, 'Raw Data'!$O:$O,""&amp;'Raw Data'!$B$1,'Raw Data'!$D:$D,"&lt;&gt;*ithdr*",'Raw Data'!$D:$D,"&lt;&gt;*ancel*",'Raw Data'!$P:$P,"--")
+
SUMIFS('Raw Data'!$AI:$AI, 'Raw Data'!$AN:$AN,"&lt;=" &amp;DATE(LEFT($AV$3, 4), MONTH("1 " &amp; AQ$6 &amp; " " &amp; LEFT($AV$3, 4)) + 1, 0 ), 'Raw Data'!$AN:$AN,"&gt;" &amp;DATE(LEFT($AV$3, 4), MONTH("1 " &amp; AQ$6 &amp; " " &amp; LEFT($AV$3, 4)), 0 ), 'Raw Data'!$J:$J, $A75, 'Raw Data'!$P:$P,""&amp;'Raw Data'!$B$1,'Raw Data'!$D:$D,"&lt;&gt;*ithdr*",'Raw Data'!$D:$D,"&lt;&gt;*ancel*")</f>
        <v>0</v>
      </c>
      <c r="AR86" s="40"/>
      <c r="AS86" s="40"/>
      <c r="AT86" s="52"/>
      <c r="AU86" s="111">
        <f>SUMIFS('Raw Data'!$AI:$AI, 'Raw Data'!$AN:$AN,"&lt;=" &amp;DATE(MID($AV$3, 15, 4), MONTH("1 " &amp; AU$6 &amp; " " &amp; MID($AV$3, 15, 4)) + 1, 0 ), 'Raw Data'!$AN:$AN,"&gt;" &amp;DATE(MID($AV$3, 15, 4), MONTH("1 " &amp; AU$6 &amp; " " &amp; MID($AV$3, 15, 4)), 0 ), 'Raw Data'!$J:$J, $A75, 'Raw Data'!$O:$O,""&amp;'Raw Data'!$B$1,'Raw Data'!$D:$D,"&lt;&gt;*ithdr*",'Raw Data'!$D:$D,"&lt;&gt;*ancel*",'Raw Data'!$P:$P,"--")
+
SUMIFS('Raw Data'!$AI:$AI, 'Raw Data'!$AN:$AN,"&lt;=" &amp;DATE(MID($AV$3, 15, 4), MONTH("1 " &amp; AU$6 &amp; " " &amp; MID($AV$3, 15, 4)) + 1, 0 ), 'Raw Data'!$AN:$AN,"&gt;" &amp;DATE(MID($AV$3, 15, 4), MONTH("1 " &amp; AU$6 &amp; " " &amp; MID($AV$3, 15, 4)), 0 ), 'Raw Data'!$J:$J, $A75, 'Raw Data'!$P:$P,""&amp;'Raw Data'!$B$1,'Raw Data'!$D:$D,"&lt;&gt;*ithdr*",'Raw Data'!$D:$D,"&lt;&gt;*ancel*")</f>
        <v>0</v>
      </c>
      <c r="AV86" s="40"/>
      <c r="AW86" s="40"/>
      <c r="AX86" s="52"/>
      <c r="AY86" s="111">
        <f>SUMIFS('Raw Data'!$AI:$AI, 'Raw Data'!$AN:$AN,"&lt;=" &amp;DATE(MID($AV$3, 15, 4), MONTH("1 " &amp; AY$6 &amp; " " &amp; MID($AV$3, 15, 4)) + 1, 0 ), 'Raw Data'!$AN:$AN,"&gt;" &amp;DATE(MID($AV$3, 15, 4), MONTH("1 " &amp; AY$6 &amp; " " &amp; MID($AV$3, 15, 4)), 0 ), 'Raw Data'!$J:$J, $A75, 'Raw Data'!$O:$O,""&amp;'Raw Data'!$B$1,'Raw Data'!$D:$D,"&lt;&gt;*ithdr*",'Raw Data'!$D:$D,"&lt;&gt;*ancel*",'Raw Data'!$P:$P,"--")
+
SUMIFS('Raw Data'!$AI:$AI, 'Raw Data'!$AN:$AN,"&lt;=" &amp;DATE(MID($AV$3, 15, 4), MONTH("1 " &amp; AY$6 &amp; " " &amp; MID($AV$3, 15, 4)) + 1, 0 ), 'Raw Data'!$AN:$AN,"&gt;" &amp;DATE(MID($AV$3, 15, 4), MONTH("1 " &amp; AY$6 &amp; " " &amp; MID($AV$3, 15, 4)), 0 ), 'Raw Data'!$J:$J, $A75, 'Raw Data'!$P:$P,""&amp;'Raw Data'!$B$1,'Raw Data'!$D:$D,"&lt;&gt;*ithdr*",'Raw Data'!$D:$D,"&lt;&gt;*ancel*")</f>
        <v>0</v>
      </c>
      <c r="AZ86" s="40"/>
      <c r="BA86" s="40"/>
      <c r="BB86" s="52"/>
      <c r="BC86" s="111">
        <f>SUMIFS('Raw Data'!$AI:$AI, 'Raw Data'!$AN:$AN,"&lt;=" &amp;DATE(MID($AV$3, 15, 4), MONTH("1 " &amp; BC$6 &amp; " " &amp; MID($AV$3, 15, 4)) + 1, 0 ), 'Raw Data'!$AN:$AN,"&gt;" &amp;DATE(MID($AV$3, 15, 4), MONTH("1 " &amp; BC$6 &amp; " " &amp; MID($AV$3, 15, 4)), 0 ), 'Raw Data'!$J:$J, $A75, 'Raw Data'!$O:$O,""&amp;'Raw Data'!$B$1,'Raw Data'!$D:$D,"&lt;&gt;*ithdr*",'Raw Data'!$D:$D,"&lt;&gt;*ancel*",'Raw Data'!$P:$P,"--")
+
SUMIFS('Raw Data'!$AI:$AI, 'Raw Data'!$AN:$AN,"&lt;=" &amp;DATE(MID($AV$3, 15, 4), MONTH("1 " &amp; BC$6 &amp; " " &amp; MID($AV$3, 15, 4)) + 1, 0 ), 'Raw Data'!$AN:$AN,"&gt;" &amp;DATE(MID($AV$3, 15, 4), MONTH("1 " &amp; BC$6 &amp; " " &amp; MID($AV$3, 15, 4)), 0 ), 'Raw Data'!$J:$J, $A75, 'Raw Data'!$P:$P,""&amp;'Raw Data'!$B$1,'Raw Data'!$D:$D,"&lt;&gt;*ithdr*",'Raw Data'!$D:$D,"&lt;&gt;*ancel*")</f>
        <v>0</v>
      </c>
      <c r="BD86" s="40"/>
      <c r="BE86" s="40"/>
      <c r="BF86" s="52"/>
    </row>
    <row r="87" ht="12.75" customHeight="1">
      <c r="A87" s="119" t="s">
        <v>759</v>
      </c>
      <c r="B87" s="40"/>
      <c r="C87" s="40"/>
      <c r="D87" s="40"/>
      <c r="E87" s="40"/>
      <c r="F87" s="40"/>
      <c r="G87" s="40"/>
      <c r="H87" s="40"/>
      <c r="I87" s="40"/>
      <c r="J87" s="52"/>
      <c r="K87" s="111">
        <f>SUMIFS('Raw Data'!$AI:$AI, 'Raw Data'!$AN:$AN,"&lt;=" &amp;DATE(LEFT($AV$3, 4), MONTH("1 " &amp; K$6 &amp; " " &amp; LEFT($AV$3, 4)) + 1, 0 ), 'Raw Data'!$AN:$AN,"&gt;" &amp;DATE(LEFT($AV$3, 4), MONTH("1 " &amp; K$6 &amp; " " &amp; LEFT($AV$3, 4)), 0 ), 'Raw Data'!$J:$J, $A75, 'Raw Data'!$H:$H, "Ear*", 'Raw Data'!$O:$O,""&amp;'Raw Data'!$B$1,'Raw Data'!$D:$D,"&lt;&gt;*ithdr*",'Raw Data'!$D:$D,"&lt;&gt;*ancel*",'Raw Data'!$P:$P,"--")
+
SUMIFS('Raw Data'!$AI:$AI, 'Raw Data'!$AN:$AN,"&lt;=" &amp;DATE(LEFT($AV$3, 4), MONTH("1 " &amp; K$6 &amp; " " &amp; LEFT($AV$3, 4)) + 1, 0 ), 'Raw Data'!$AN:$AN,"&gt;" &amp;DATE(LEFT($AV$3, 4), MONTH("1 " &amp; K$6 &amp; " " &amp; LEFT($AV$3, 4)), 0 ), 'Raw Data'!$J:$J, $A75, 'Raw Data'!$H:$H, "Ear*", 'Raw Data'!$P:$P,""&amp;'Raw Data'!$B$1,'Raw Data'!$D:$D,"&lt;&gt;*ithdr*",'Raw Data'!$D:$D,"&lt;&gt;*ancel*")</f>
        <v>0</v>
      </c>
      <c r="L87" s="40"/>
      <c r="M87" s="40"/>
      <c r="N87" s="52"/>
      <c r="O87" s="111">
        <f>SUMIFS('Raw Data'!$AI:$AI, 'Raw Data'!$AN:$AN,"&lt;=" &amp;DATE(LEFT($AV$3, 4), MONTH("1 " &amp; O$6 &amp; " " &amp; LEFT($AV$3, 4)) + 1, 0 ), 'Raw Data'!$AN:$AN,"&gt;" &amp;DATE(LEFT($AV$3, 4), MONTH("1 " &amp; O$6 &amp; " " &amp; LEFT($AV$3, 4)), 0 ), 'Raw Data'!$J:$J, $A75, 'Raw Data'!$H:$H, "Ear*", 'Raw Data'!$O:$O,""&amp;'Raw Data'!$B$1,'Raw Data'!$D:$D,"&lt;&gt;*ithdr*",'Raw Data'!$D:$D,"&lt;&gt;*ancel*",'Raw Data'!$P:$P,"--")
+
SUMIFS('Raw Data'!$AI:$AI, 'Raw Data'!$AN:$AN,"&lt;=" &amp;DATE(LEFT($AV$3, 4), MONTH("1 " &amp; O$6 &amp; " " &amp; LEFT($AV$3, 4)) + 1, 0 ), 'Raw Data'!$AN:$AN,"&gt;" &amp;DATE(LEFT($AV$3, 4), MONTH("1 " &amp; O$6 &amp; " " &amp; LEFT($AV$3, 4)), 0 ), 'Raw Data'!$J:$J, $A75, 'Raw Data'!$H:$H, "Ear*", 'Raw Data'!$P:$P,""&amp;'Raw Data'!$B$1,'Raw Data'!$D:$D,"&lt;&gt;*ithdr*",'Raw Data'!$D:$D,"&lt;&gt;*ancel*")</f>
        <v>0</v>
      </c>
      <c r="P87" s="40"/>
      <c r="Q87" s="40"/>
      <c r="R87" s="52"/>
      <c r="S87" s="111">
        <f>SUMIFS('Raw Data'!$AI:$AI, 'Raw Data'!$AN:$AN,"&lt;=" &amp;DATE(LEFT($AV$3, 4), MONTH("1 " &amp; S$6 &amp; " " &amp; LEFT($AV$3, 4)) + 1, 0 ), 'Raw Data'!$AN:$AN,"&gt;" &amp;DATE(LEFT($AV$3, 4), MONTH("1 " &amp; S$6 &amp; " " &amp; LEFT($AV$3, 4)), 0 ), 'Raw Data'!$J:$J, $A75, 'Raw Data'!$H:$H, "Ear*", 'Raw Data'!$O:$O,""&amp;'Raw Data'!$B$1,'Raw Data'!$D:$D,"&lt;&gt;*ithdr*",'Raw Data'!$D:$D,"&lt;&gt;*ancel*",'Raw Data'!$P:$P,"--")
+
SUMIFS('Raw Data'!$AI:$AI, 'Raw Data'!$AN:$AN,"&lt;=" &amp;DATE(LEFT($AV$3, 4), MONTH("1 " &amp; S$6 &amp; " " &amp; LEFT($AV$3, 4)) + 1, 0 ), 'Raw Data'!$AN:$AN,"&gt;" &amp;DATE(LEFT($AV$3, 4), MONTH("1 " &amp; S$6 &amp; " " &amp; LEFT($AV$3, 4)), 0 ), 'Raw Data'!$J:$J, $A75, 'Raw Data'!$H:$H, "Ear*", 'Raw Data'!$P:$P,""&amp;'Raw Data'!$B$1,'Raw Data'!$D:$D,"&lt;&gt;*ithdr*",'Raw Data'!$D:$D,"&lt;&gt;*ancel*")</f>
        <v>0</v>
      </c>
      <c r="T87" s="40"/>
      <c r="U87" s="40"/>
      <c r="V87" s="52"/>
      <c r="W87" s="111">
        <f>SUMIFS('Raw Data'!$AI:$AI, 'Raw Data'!$AN:$AN,"&lt;=" &amp;DATE(LEFT($AV$3, 4), MONTH("1 " &amp; W$6 &amp; " " &amp; LEFT($AV$3, 4)) + 1, 0 ), 'Raw Data'!$AN:$AN,"&gt;" &amp;DATE(LEFT($AV$3, 4), MONTH("1 " &amp; W$6 &amp; " " &amp; LEFT($AV$3, 4)), 0 ), 'Raw Data'!$J:$J, $A75, 'Raw Data'!$H:$H, "Ear*", 'Raw Data'!$O:$O,""&amp;'Raw Data'!$B$1,'Raw Data'!$D:$D,"&lt;&gt;*ithdr*",'Raw Data'!$D:$D,"&lt;&gt;*ancel*",'Raw Data'!$P:$P,"--")
+
SUMIFS('Raw Data'!$AI:$AI, 'Raw Data'!$AN:$AN,"&lt;=" &amp;DATE(LEFT($AV$3, 4), MONTH("1 " &amp; W$6 &amp; " " &amp; LEFT($AV$3, 4)) + 1, 0 ), 'Raw Data'!$AN:$AN,"&gt;" &amp;DATE(LEFT($AV$3, 4), MONTH("1 " &amp; W$6 &amp; " " &amp; LEFT($AV$3, 4)), 0 ), 'Raw Data'!$J:$J, $A75, 'Raw Data'!$H:$H, "Ear*", 'Raw Data'!$P:$P,""&amp;'Raw Data'!$B$1,'Raw Data'!$D:$D,"&lt;&gt;*ithdr*",'Raw Data'!$D:$D,"&lt;&gt;*ancel*")</f>
        <v>0</v>
      </c>
      <c r="X87" s="40"/>
      <c r="Y87" s="40"/>
      <c r="Z87" s="52"/>
      <c r="AA87" s="111">
        <f>SUMIFS('Raw Data'!$AI:$AI, 'Raw Data'!$AN:$AN,"&lt;=" &amp;DATE(LEFT($AV$3, 4), MONTH("1 " &amp; AA$6 &amp; " " &amp; LEFT($AV$3, 4)) + 1, 0 ), 'Raw Data'!$AN:$AN,"&gt;" &amp;DATE(LEFT($AV$3, 4), MONTH("1 " &amp; AA$6 &amp; " " &amp; LEFT($AV$3, 4)), 0 ), 'Raw Data'!$J:$J, $A75, 'Raw Data'!$H:$H, "Ear*", 'Raw Data'!$O:$O,""&amp;'Raw Data'!$B$1,'Raw Data'!$D:$D,"&lt;&gt;*ithdr*",'Raw Data'!$D:$D,"&lt;&gt;*ancel*",'Raw Data'!$P:$P,"--")
+
SUMIFS('Raw Data'!$AI:$AI, 'Raw Data'!$AN:$AN,"&lt;=" &amp;DATE(LEFT($AV$3, 4), MONTH("1 " &amp; AA$6 &amp; " " &amp; LEFT($AV$3, 4)) + 1, 0 ), 'Raw Data'!$AN:$AN,"&gt;" &amp;DATE(LEFT($AV$3, 4), MONTH("1 " &amp; AA$6 &amp; " " &amp; LEFT($AV$3, 4)), 0 ), 'Raw Data'!$J:$J, $A75, 'Raw Data'!$H:$H, "Ear*", 'Raw Data'!$P:$P,""&amp;'Raw Data'!$B$1,'Raw Data'!$D:$D,"&lt;&gt;*ithdr*",'Raw Data'!$D:$D,"&lt;&gt;*ancel*")</f>
        <v>0</v>
      </c>
      <c r="AB87" s="40"/>
      <c r="AC87" s="40"/>
      <c r="AD87" s="52"/>
      <c r="AE87" s="111">
        <f>SUMIFS('Raw Data'!$AI:$AI, 'Raw Data'!$AN:$AN,"&lt;=" &amp;DATE(LEFT($AV$3, 4), MONTH("1 " &amp; AE$6 &amp; " " &amp; LEFT($AV$3, 4)) + 1, 0 ), 'Raw Data'!$AN:$AN,"&gt;" &amp;DATE(LEFT($AV$3, 4), MONTH("1 " &amp; AE$6 &amp; " " &amp; LEFT($AV$3, 4)), 0 ), 'Raw Data'!$J:$J, $A75, 'Raw Data'!$H:$H, "Ear*", 'Raw Data'!$O:$O,""&amp;'Raw Data'!$B$1,'Raw Data'!$D:$D,"&lt;&gt;*ithdr*",'Raw Data'!$D:$D,"&lt;&gt;*ancel*",'Raw Data'!$P:$P,"--")
+
SUMIFS('Raw Data'!$AI:$AI, 'Raw Data'!$AN:$AN,"&lt;=" &amp;DATE(LEFT($AV$3, 4), MONTH("1 " &amp; AE$6 &amp; " " &amp; LEFT($AV$3, 4)) + 1, 0 ), 'Raw Data'!$AN:$AN,"&gt;" &amp;DATE(LEFT($AV$3, 4), MONTH("1 " &amp; AE$6 &amp; " " &amp; LEFT($AV$3, 4)), 0 ), 'Raw Data'!$J:$J, $A75, 'Raw Data'!$H:$H, "Ear*", 'Raw Data'!$P:$P,""&amp;'Raw Data'!$B$1,'Raw Data'!$D:$D,"&lt;&gt;*ithdr*",'Raw Data'!$D:$D,"&lt;&gt;*ancel*")</f>
        <v>0</v>
      </c>
      <c r="AF87" s="40"/>
      <c r="AG87" s="40"/>
      <c r="AH87" s="52"/>
      <c r="AI87" s="111">
        <f>SUMIFS('Raw Data'!$AI:$AI, 'Raw Data'!$AN:$AN,"&lt;=" &amp;DATE(LEFT($AV$3, 4), MONTH("1 " &amp; AI$6 &amp; " " &amp; LEFT($AV$3, 4)) + 1, 0 ), 'Raw Data'!$AN:$AN,"&gt;" &amp;DATE(LEFT($AV$3, 4), MONTH("1 " &amp; AI$6 &amp; " " &amp; LEFT($AV$3, 4)), 0 ), 'Raw Data'!$J:$J, $A75, 'Raw Data'!$H:$H, "Ear*", 'Raw Data'!$O:$O,""&amp;'Raw Data'!$B$1,'Raw Data'!$D:$D,"&lt;&gt;*ithdr*",'Raw Data'!$D:$D,"&lt;&gt;*ancel*",'Raw Data'!$P:$P,"--")
+
SUMIFS('Raw Data'!$AI:$AI, 'Raw Data'!$AN:$AN,"&lt;=" &amp;DATE(LEFT($AV$3, 4), MONTH("1 " &amp; AI$6 &amp; " " &amp; LEFT($AV$3, 4)) + 1, 0 ), 'Raw Data'!$AN:$AN,"&gt;" &amp;DATE(LEFT($AV$3, 4), MONTH("1 " &amp; AI$6 &amp; " " &amp; LEFT($AV$3, 4)), 0 ), 'Raw Data'!$J:$J, $A75, 'Raw Data'!$H:$H, "Ear*", 'Raw Data'!$P:$P,""&amp;'Raw Data'!$B$1,'Raw Data'!$D:$D,"&lt;&gt;*ithdr*",'Raw Data'!$D:$D,"&lt;&gt;*ancel*")</f>
        <v>0</v>
      </c>
      <c r="AJ87" s="40"/>
      <c r="AK87" s="40"/>
      <c r="AL87" s="52"/>
      <c r="AM87" s="111">
        <f>SUMIFS('Raw Data'!$AI:$AI, 'Raw Data'!$AN:$AN,"&lt;=" &amp;DATE(LEFT($AV$3, 4), MONTH("1 " &amp; AM$6 &amp; " " &amp; LEFT($AV$3, 4)) + 1, 0 ), 'Raw Data'!$AN:$AN,"&gt;" &amp;DATE(LEFT($AV$3, 4), MONTH("1 " &amp; AM$6 &amp; " " &amp; LEFT($AV$3, 4)), 0 ), 'Raw Data'!$J:$J, $A75, 'Raw Data'!$H:$H, "Ear*", 'Raw Data'!$O:$O,""&amp;'Raw Data'!$B$1,'Raw Data'!$D:$D,"&lt;&gt;*ithdr*",'Raw Data'!$D:$D,"&lt;&gt;*ancel*",'Raw Data'!$P:$P,"--")
+
SUMIFS('Raw Data'!$AI:$AI, 'Raw Data'!$AN:$AN,"&lt;=" &amp;DATE(LEFT($AV$3, 4), MONTH("1 " &amp; AM$6 &amp; " " &amp; LEFT($AV$3, 4)) + 1, 0 ), 'Raw Data'!$AN:$AN,"&gt;" &amp;DATE(LEFT($AV$3, 4), MONTH("1 " &amp; AM$6 &amp; " " &amp; LEFT($AV$3, 4)), 0 ), 'Raw Data'!$J:$J, $A75, 'Raw Data'!$H:$H, "Ear*", 'Raw Data'!$P:$P,""&amp;'Raw Data'!$B$1,'Raw Data'!$D:$D,"&lt;&gt;*ithdr*",'Raw Data'!$D:$D,"&lt;&gt;*ancel*")</f>
        <v>0</v>
      </c>
      <c r="AN87" s="40"/>
      <c r="AO87" s="40"/>
      <c r="AP87" s="52"/>
      <c r="AQ87" s="111">
        <f>SUMIFS('Raw Data'!$AI:$AI, 'Raw Data'!$AN:$AN,"&lt;=" &amp;DATE(LEFT($AV$3, 4), MONTH("1 " &amp; AQ$6 &amp; " " &amp; LEFT($AV$3, 4)) + 1, 0 ), 'Raw Data'!$AN:$AN,"&gt;" &amp;DATE(LEFT($AV$3, 4), MONTH("1 " &amp; AQ$6 &amp; " " &amp; LEFT($AV$3, 4)), 0 ), 'Raw Data'!$J:$J, $A75, 'Raw Data'!$H:$H, "Ear*", 'Raw Data'!$O:$O,""&amp;'Raw Data'!$B$1,'Raw Data'!$D:$D,"&lt;&gt;*ithdr*",'Raw Data'!$D:$D,"&lt;&gt;*ancel*",'Raw Data'!$P:$P,"--")
+
SUMIFS('Raw Data'!$AI:$AI, 'Raw Data'!$AN:$AN,"&lt;=" &amp;DATE(LEFT($AV$3, 4), MONTH("1 " &amp; AQ$6 &amp; " " &amp; LEFT($AV$3, 4)) + 1, 0 ), 'Raw Data'!$AN:$AN,"&gt;" &amp;DATE(LEFT($AV$3, 4), MONTH("1 " &amp; AQ$6 &amp; " " &amp; LEFT($AV$3, 4)), 0 ), 'Raw Data'!$J:$J, $A75, 'Raw Data'!$H:$H, "Ear*", 'Raw Data'!$P:$P,""&amp;'Raw Data'!$B$1,'Raw Data'!$D:$D,"&lt;&gt;*ithdr*",'Raw Data'!$D:$D,"&lt;&gt;*ancel*")</f>
        <v>0</v>
      </c>
      <c r="AR87" s="40"/>
      <c r="AS87" s="40"/>
      <c r="AT87" s="52"/>
      <c r="AU87" s="111">
        <f>SUMIFS('Raw Data'!$AI:$AI, 'Raw Data'!$AN:$AN,"&lt;=" &amp;DATE(MID($AV$3, 15, 4), MONTH("1 " &amp; AU$6 &amp; " " &amp; MID($AV$3, 15, 4)) + 1, 0 ), 'Raw Data'!$AN:$AN,"&gt;" &amp;DATE(MID($AV$3, 15, 4), MONTH("1 " &amp; AU$6 &amp; " " &amp; MID($AV$3, 15, 4)), 0 ), 'Raw Data'!$J:$J, $A75, 'Raw Data'!$H:$H, "Ear*", 'Raw Data'!$O:$O,""&amp;'Raw Data'!$B$1,'Raw Data'!$D:$D,"&lt;&gt;*ithdr*",'Raw Data'!$D:$D,"&lt;&gt;*ancel*",'Raw Data'!$P:$P,"--")
+
SUMIFS('Raw Data'!$AI:$AI, 'Raw Data'!$AN:$AN,"&lt;=" &amp;DATE(MID($AV$3, 15, 4), MONTH("1 " &amp; AU$6 &amp; " " &amp; MID($AV$3, 15, 4)) + 1, 0 ), 'Raw Data'!$AN:$AN,"&gt;" &amp;DATE(MID($AV$3, 15, 4), MONTH("1 " &amp; AU$6 &amp; " " &amp; MID($AV$3, 15, 4)), 0 ), 'Raw Data'!$J:$J, $A75, 'Raw Data'!$H:$H, "Ear*", 'Raw Data'!$P:$P,""&amp;'Raw Data'!$B$1,'Raw Data'!$D:$D,"&lt;&gt;*ithdr*",'Raw Data'!$D:$D,"&lt;&gt;*ancel*")</f>
        <v>0</v>
      </c>
      <c r="AV87" s="40"/>
      <c r="AW87" s="40"/>
      <c r="AX87" s="52"/>
      <c r="AY87" s="111">
        <f>SUMIFS('Raw Data'!$AI:$AI, 'Raw Data'!$AN:$AN,"&lt;=" &amp;DATE(MID($AV$3, 15, 4), MONTH("1 " &amp; AY$6 &amp; " " &amp; MID($AV$3, 15, 4)) + 1, 0 ), 'Raw Data'!$AN:$AN,"&gt;" &amp;DATE(MID($AV$3, 15, 4), MONTH("1 " &amp; AY$6 &amp; " " &amp; MID($AV$3, 15, 4)), 0 ), 'Raw Data'!$J:$J, $A75, 'Raw Data'!$H:$H, "Ear*", 'Raw Data'!$O:$O,""&amp;'Raw Data'!$B$1,'Raw Data'!$D:$D,"&lt;&gt;*ithdr*",'Raw Data'!$D:$D,"&lt;&gt;*ancel*",'Raw Data'!$P:$P,"--")
+
SUMIFS('Raw Data'!$AI:$AI, 'Raw Data'!$AN:$AN,"&lt;=" &amp;DATE(MID($AV$3, 15, 4), MONTH("1 " &amp; AY$6 &amp; " " &amp; MID($AV$3, 15, 4)) + 1, 0 ), 'Raw Data'!$AN:$AN,"&gt;" &amp;DATE(MID($AV$3, 15, 4), MONTH("1 " &amp; AY$6 &amp; " " &amp; MID($AV$3, 15, 4)), 0 ), 'Raw Data'!$J:$J, $A75, 'Raw Data'!$H:$H, "Ear*", 'Raw Data'!$P:$P,""&amp;'Raw Data'!$B$1,'Raw Data'!$D:$D,"&lt;&gt;*ithdr*",'Raw Data'!$D:$D,"&lt;&gt;*ancel*")</f>
        <v>0</v>
      </c>
      <c r="AZ87" s="40"/>
      <c r="BA87" s="40"/>
      <c r="BB87" s="52"/>
      <c r="BC87" s="111">
        <f>SUMIFS('Raw Data'!$AI:$AI, 'Raw Data'!$AN:$AN,"&lt;=" &amp;DATE(MID($AV$3, 15, 4), MONTH("1 " &amp; BC$6 &amp; " " &amp; MID($AV$3, 15, 4)) + 1, 0 ), 'Raw Data'!$AN:$AN,"&gt;" &amp;DATE(MID($AV$3, 15, 4), MONTH("1 " &amp; BC$6 &amp; " " &amp; MID($AV$3, 15, 4)), 0 ), 'Raw Data'!$J:$J, $A75, 'Raw Data'!$H:$H, "Ear*", 'Raw Data'!$O:$O,""&amp;'Raw Data'!$B$1,'Raw Data'!$D:$D,"&lt;&gt;*ithdr*",'Raw Data'!$D:$D,"&lt;&gt;*ancel*",'Raw Data'!$P:$P,"--")
+
SUMIFS('Raw Data'!$AI:$AI, 'Raw Data'!$AN:$AN,"&lt;=" &amp;DATE(MID($AV$3, 15, 4), MONTH("1 " &amp; BC$6 &amp; " " &amp; MID($AV$3, 15, 4)) + 1, 0 ), 'Raw Data'!$AN:$AN,"&gt;" &amp;DATE(MID($AV$3, 15, 4), MONTH("1 " &amp; BC$6 &amp; " " &amp; MID($AV$3, 15, 4)), 0 ), 'Raw Data'!$J:$J, $A75, 'Raw Data'!$H:$H, "Ear*", 'Raw Data'!$P:$P,""&amp;'Raw Data'!$B$1,'Raw Data'!$D:$D,"&lt;&gt;*ithdr*",'Raw Data'!$D:$D,"&lt;&gt;*ancel*")</f>
        <v>0</v>
      </c>
      <c r="BD87" s="40"/>
      <c r="BE87" s="40"/>
      <c r="BF87" s="52"/>
    </row>
    <row r="88" ht="12.75" customHeight="1">
      <c r="A88" s="119" t="s">
        <v>760</v>
      </c>
      <c r="B88" s="40"/>
      <c r="C88" s="40"/>
      <c r="D88" s="40"/>
      <c r="E88" s="40"/>
      <c r="F88" s="40"/>
      <c r="G88" s="40"/>
      <c r="H88" s="40"/>
      <c r="I88" s="40"/>
      <c r="J88" s="52"/>
      <c r="K88" s="111">
        <f>SUMIFS('Raw Data'!$AI:$AI, 'Raw Data'!$AN:$AN,"&lt;=" &amp;DATE(LEFT($AV$3, 4), MONTH("1 " &amp; K$6 &amp; " " &amp; LEFT($AV$3, 4)) + 1, 0 ), 'Raw Data'!$AN:$AN,"&gt;" &amp;DATE(LEFT($AV$3, 4), MONTH("1 " &amp; K$6 &amp; " " &amp; LEFT($AV$3, 4)), 0 ), 'Raw Data'!$J:$J, $A75, 'Raw Data'!$H:$H, "Non*", 'Raw Data'!$O:$O,""&amp;'Raw Data'!$B$1,'Raw Data'!$D:$D,"&lt;&gt;*ithdr*",'Raw Data'!$D:$D,"&lt;&gt;*ancel*",'Raw Data'!$P:$P,"--")
+
SUMIFS('Raw Data'!$AI:$AI, 'Raw Data'!$AN:$AN,"&lt;=" &amp;DATE(LEFT($AV$3, 4), MONTH("1 " &amp; K$6 &amp; " " &amp; LEFT($AV$3, 4)) + 1, 0 ), 'Raw Data'!$AN:$AN,"&gt;" &amp;DATE(LEFT($AV$3, 4), MONTH("1 " &amp; K$6 &amp; " " &amp; LEFT($AV$3, 4)), 0 ), 'Raw Data'!$J:$J, $A75, 'Raw Data'!$H:$H, "Non*", 'Raw Data'!$P:$P,""&amp;'Raw Data'!$B$1,'Raw Data'!$D:$D,"&lt;&gt;*ithdr*",'Raw Data'!$D:$D,"&lt;&gt;*ancel*")</f>
        <v>0</v>
      </c>
      <c r="L88" s="40"/>
      <c r="M88" s="40"/>
      <c r="N88" s="52"/>
      <c r="O88" s="111">
        <f>SUMIFS('Raw Data'!$AI:$AI, 'Raw Data'!$AN:$AN,"&lt;=" &amp;DATE(LEFT($AV$3, 4), MONTH("1 " &amp; O$6 &amp; " " &amp; LEFT($AV$3, 4)) + 1, 0 ), 'Raw Data'!$AN:$AN,"&gt;" &amp;DATE(LEFT($AV$3, 4), MONTH("1 " &amp; O$6 &amp; " " &amp; LEFT($AV$3, 4)), 0 ), 'Raw Data'!$J:$J, $A75, 'Raw Data'!$H:$H, "Non*", 'Raw Data'!$O:$O,""&amp;'Raw Data'!$B$1,'Raw Data'!$D:$D,"&lt;&gt;*ithdr*",'Raw Data'!$D:$D,"&lt;&gt;*ancel*",'Raw Data'!$P:$P,"--")
+
SUMIFS('Raw Data'!$AI:$AI, 'Raw Data'!$AN:$AN,"&lt;=" &amp;DATE(LEFT($AV$3, 4), MONTH("1 " &amp; O$6 &amp; " " &amp; LEFT($AV$3, 4)) + 1, 0 ), 'Raw Data'!$AN:$AN,"&gt;" &amp;DATE(LEFT($AV$3, 4), MONTH("1 " &amp; O$6 &amp; " " &amp; LEFT($AV$3, 4)), 0 ), 'Raw Data'!$J:$J, $A75, 'Raw Data'!$H:$H, "Non*", 'Raw Data'!$P:$P,""&amp;'Raw Data'!$B$1,'Raw Data'!$D:$D,"&lt;&gt;*ithdr*",'Raw Data'!$D:$D,"&lt;&gt;*ancel*")</f>
        <v>0</v>
      </c>
      <c r="P88" s="40"/>
      <c r="Q88" s="40"/>
      <c r="R88" s="52"/>
      <c r="S88" s="111">
        <f>SUMIFS('Raw Data'!$AI:$AI, 'Raw Data'!$AN:$AN,"&lt;=" &amp;DATE(LEFT($AV$3, 4), MONTH("1 " &amp; S$6 &amp; " " &amp; LEFT($AV$3, 4)) + 1, 0 ), 'Raw Data'!$AN:$AN,"&gt;" &amp;DATE(LEFT($AV$3, 4), MONTH("1 " &amp; S$6 &amp; " " &amp; LEFT($AV$3, 4)), 0 ), 'Raw Data'!$J:$J, $A75, 'Raw Data'!$H:$H, "Non*", 'Raw Data'!$O:$O,""&amp;'Raw Data'!$B$1,'Raw Data'!$D:$D,"&lt;&gt;*ithdr*",'Raw Data'!$D:$D,"&lt;&gt;*ancel*",'Raw Data'!$P:$P,"--")
+
SUMIFS('Raw Data'!$AI:$AI, 'Raw Data'!$AN:$AN,"&lt;=" &amp;DATE(LEFT($AV$3, 4), MONTH("1 " &amp; S$6 &amp; " " &amp; LEFT($AV$3, 4)) + 1, 0 ), 'Raw Data'!$AN:$AN,"&gt;" &amp;DATE(LEFT($AV$3, 4), MONTH("1 " &amp; S$6 &amp; " " &amp; LEFT($AV$3, 4)), 0 ), 'Raw Data'!$J:$J, $A75, 'Raw Data'!$H:$H, "Non*", 'Raw Data'!$P:$P,""&amp;'Raw Data'!$B$1,'Raw Data'!$D:$D,"&lt;&gt;*ithdr*",'Raw Data'!$D:$D,"&lt;&gt;*ancel*")</f>
        <v>0</v>
      </c>
      <c r="T88" s="40"/>
      <c r="U88" s="40"/>
      <c r="V88" s="52"/>
      <c r="W88" s="111">
        <f>SUMIFS('Raw Data'!$AI:$AI, 'Raw Data'!$AN:$AN,"&lt;=" &amp;DATE(LEFT($AV$3, 4), MONTH("1 " &amp; W$6 &amp; " " &amp; LEFT($AV$3, 4)) + 1, 0 ), 'Raw Data'!$AN:$AN,"&gt;" &amp;DATE(LEFT($AV$3, 4), MONTH("1 " &amp; W$6 &amp; " " &amp; LEFT($AV$3, 4)), 0 ), 'Raw Data'!$J:$J, $A75, 'Raw Data'!$H:$H, "Non*", 'Raw Data'!$O:$O,""&amp;'Raw Data'!$B$1,'Raw Data'!$D:$D,"&lt;&gt;*ithdr*",'Raw Data'!$D:$D,"&lt;&gt;*ancel*",'Raw Data'!$P:$P,"--")
+
SUMIFS('Raw Data'!$AI:$AI, 'Raw Data'!$AN:$AN,"&lt;=" &amp;DATE(LEFT($AV$3, 4), MONTH("1 " &amp; W$6 &amp; " " &amp; LEFT($AV$3, 4)) + 1, 0 ), 'Raw Data'!$AN:$AN,"&gt;" &amp;DATE(LEFT($AV$3, 4), MONTH("1 " &amp; W$6 &amp; " " &amp; LEFT($AV$3, 4)), 0 ), 'Raw Data'!$J:$J, $A75, 'Raw Data'!$H:$H, "Non*", 'Raw Data'!$P:$P,""&amp;'Raw Data'!$B$1,'Raw Data'!$D:$D,"&lt;&gt;*ithdr*",'Raw Data'!$D:$D,"&lt;&gt;*ancel*")</f>
        <v>0</v>
      </c>
      <c r="X88" s="40"/>
      <c r="Y88" s="40"/>
      <c r="Z88" s="52"/>
      <c r="AA88" s="111">
        <f>SUMIFS('Raw Data'!$AI:$AI, 'Raw Data'!$AN:$AN,"&lt;=" &amp;DATE(LEFT($AV$3, 4), MONTH("1 " &amp; AA$6 &amp; " " &amp; LEFT($AV$3, 4)) + 1, 0 ), 'Raw Data'!$AN:$AN,"&gt;" &amp;DATE(LEFT($AV$3, 4), MONTH("1 " &amp; AA$6 &amp; " " &amp; LEFT($AV$3, 4)), 0 ), 'Raw Data'!$J:$J, $A75, 'Raw Data'!$H:$H, "Non*", 'Raw Data'!$O:$O,""&amp;'Raw Data'!$B$1,'Raw Data'!$D:$D,"&lt;&gt;*ithdr*",'Raw Data'!$D:$D,"&lt;&gt;*ancel*",'Raw Data'!$P:$P,"--")
+
SUMIFS('Raw Data'!$AI:$AI, 'Raw Data'!$AN:$AN,"&lt;=" &amp;DATE(LEFT($AV$3, 4), MONTH("1 " &amp; AA$6 &amp; " " &amp; LEFT($AV$3, 4)) + 1, 0 ), 'Raw Data'!$AN:$AN,"&gt;" &amp;DATE(LEFT($AV$3, 4), MONTH("1 " &amp; AA$6 &amp; " " &amp; LEFT($AV$3, 4)), 0 ), 'Raw Data'!$J:$J, $A75, 'Raw Data'!$H:$H, "Non*", 'Raw Data'!$P:$P,""&amp;'Raw Data'!$B$1,'Raw Data'!$D:$D,"&lt;&gt;*ithdr*",'Raw Data'!$D:$D,"&lt;&gt;*ancel*")</f>
        <v>0</v>
      </c>
      <c r="AB88" s="40"/>
      <c r="AC88" s="40"/>
      <c r="AD88" s="52"/>
      <c r="AE88" s="111">
        <f>SUMIFS('Raw Data'!$AI:$AI, 'Raw Data'!$AN:$AN,"&lt;=" &amp;DATE(LEFT($AV$3, 4), MONTH("1 " &amp; AE$6 &amp; " " &amp; LEFT($AV$3, 4)) + 1, 0 ), 'Raw Data'!$AN:$AN,"&gt;" &amp;DATE(LEFT($AV$3, 4), MONTH("1 " &amp; AE$6 &amp; " " &amp; LEFT($AV$3, 4)), 0 ), 'Raw Data'!$J:$J, $A75, 'Raw Data'!$H:$H, "Non*", 'Raw Data'!$O:$O,""&amp;'Raw Data'!$B$1,'Raw Data'!$D:$D,"&lt;&gt;*ithdr*",'Raw Data'!$D:$D,"&lt;&gt;*ancel*",'Raw Data'!$P:$P,"--")
+
SUMIFS('Raw Data'!$AI:$AI, 'Raw Data'!$AN:$AN,"&lt;=" &amp;DATE(LEFT($AV$3, 4), MONTH("1 " &amp; AE$6 &amp; " " &amp; LEFT($AV$3, 4)) + 1, 0 ), 'Raw Data'!$AN:$AN,"&gt;" &amp;DATE(LEFT($AV$3, 4), MONTH("1 " &amp; AE$6 &amp; " " &amp; LEFT($AV$3, 4)), 0 ), 'Raw Data'!$J:$J, $A75, 'Raw Data'!$H:$H, "Non*", 'Raw Data'!$P:$P,""&amp;'Raw Data'!$B$1,'Raw Data'!$D:$D,"&lt;&gt;*ithdr*",'Raw Data'!$D:$D,"&lt;&gt;*ancel*")</f>
        <v>0</v>
      </c>
      <c r="AF88" s="40"/>
      <c r="AG88" s="40"/>
      <c r="AH88" s="52"/>
      <c r="AI88" s="111">
        <f>SUMIFS('Raw Data'!$AI:$AI, 'Raw Data'!$AN:$AN,"&lt;=" &amp;DATE(LEFT($AV$3, 4), MONTH("1 " &amp; AI$6 &amp; " " &amp; LEFT($AV$3, 4)) + 1, 0 ), 'Raw Data'!$AN:$AN,"&gt;" &amp;DATE(LEFT($AV$3, 4), MONTH("1 " &amp; AI$6 &amp; " " &amp; LEFT($AV$3, 4)), 0 ), 'Raw Data'!$J:$J, $A75, 'Raw Data'!$H:$H, "Non*", 'Raw Data'!$O:$O,""&amp;'Raw Data'!$B$1,'Raw Data'!$D:$D,"&lt;&gt;*ithdr*",'Raw Data'!$D:$D,"&lt;&gt;*ancel*",'Raw Data'!$P:$P,"--")
+
SUMIFS('Raw Data'!$AI:$AI, 'Raw Data'!$AN:$AN,"&lt;=" &amp;DATE(LEFT($AV$3, 4), MONTH("1 " &amp; AI$6 &amp; " " &amp; LEFT($AV$3, 4)) + 1, 0 ), 'Raw Data'!$AN:$AN,"&gt;" &amp;DATE(LEFT($AV$3, 4), MONTH("1 " &amp; AI$6 &amp; " " &amp; LEFT($AV$3, 4)), 0 ), 'Raw Data'!$J:$J, $A75, 'Raw Data'!$H:$H, "Non*", 'Raw Data'!$P:$P,""&amp;'Raw Data'!$B$1,'Raw Data'!$D:$D,"&lt;&gt;*ithdr*",'Raw Data'!$D:$D,"&lt;&gt;*ancel*")</f>
        <v>0</v>
      </c>
      <c r="AJ88" s="40"/>
      <c r="AK88" s="40"/>
      <c r="AL88" s="52"/>
      <c r="AM88" s="111">
        <f>SUMIFS('Raw Data'!$AI:$AI, 'Raw Data'!$AN:$AN,"&lt;=" &amp;DATE(LEFT($AV$3, 4), MONTH("1 " &amp; AM$6 &amp; " " &amp; LEFT($AV$3, 4)) + 1, 0 ), 'Raw Data'!$AN:$AN,"&gt;" &amp;DATE(LEFT($AV$3, 4), MONTH("1 " &amp; AM$6 &amp; " " &amp; LEFT($AV$3, 4)), 0 ), 'Raw Data'!$J:$J, $A75, 'Raw Data'!$H:$H, "Non*", 'Raw Data'!$O:$O,""&amp;'Raw Data'!$B$1,'Raw Data'!$D:$D,"&lt;&gt;*ithdr*",'Raw Data'!$D:$D,"&lt;&gt;*ancel*",'Raw Data'!$P:$P,"--")
+
SUMIFS('Raw Data'!$AI:$AI, 'Raw Data'!$AN:$AN,"&lt;=" &amp;DATE(LEFT($AV$3, 4), MONTH("1 " &amp; AM$6 &amp; " " &amp; LEFT($AV$3, 4)) + 1, 0 ), 'Raw Data'!$AN:$AN,"&gt;" &amp;DATE(LEFT($AV$3, 4), MONTH("1 " &amp; AM$6 &amp; " " &amp; LEFT($AV$3, 4)), 0 ), 'Raw Data'!$J:$J, $A75, 'Raw Data'!$H:$H, "Non*", 'Raw Data'!$P:$P,""&amp;'Raw Data'!$B$1,'Raw Data'!$D:$D,"&lt;&gt;*ithdr*",'Raw Data'!$D:$D,"&lt;&gt;*ancel*")</f>
        <v>0</v>
      </c>
      <c r="AN88" s="40"/>
      <c r="AO88" s="40"/>
      <c r="AP88" s="52"/>
      <c r="AQ88" s="111">
        <f>SUMIFS('Raw Data'!$AI:$AI, 'Raw Data'!$AN:$AN,"&lt;=" &amp;DATE(LEFT($AV$3, 4), MONTH("1 " &amp; AQ$6 &amp; " " &amp; LEFT($AV$3, 4)) + 1, 0 ), 'Raw Data'!$AN:$AN,"&gt;" &amp;DATE(LEFT($AV$3, 4), MONTH("1 " &amp; AQ$6 &amp; " " &amp; LEFT($AV$3, 4)), 0 ), 'Raw Data'!$J:$J, $A75, 'Raw Data'!$H:$H, "Non*", 'Raw Data'!$O:$O,""&amp;'Raw Data'!$B$1,'Raw Data'!$D:$D,"&lt;&gt;*ithdr*",'Raw Data'!$D:$D,"&lt;&gt;*ancel*",'Raw Data'!$P:$P,"--")
+
SUMIFS('Raw Data'!$AI:$AI, 'Raw Data'!$AN:$AN,"&lt;=" &amp;DATE(LEFT($AV$3, 4), MONTH("1 " &amp; AQ$6 &amp; " " &amp; LEFT($AV$3, 4)) + 1, 0 ), 'Raw Data'!$AN:$AN,"&gt;" &amp;DATE(LEFT($AV$3, 4), MONTH("1 " &amp; AQ$6 &amp; " " &amp; LEFT($AV$3, 4)), 0 ), 'Raw Data'!$J:$J, $A75, 'Raw Data'!$H:$H, "Non*", 'Raw Data'!$P:$P,""&amp;'Raw Data'!$B$1,'Raw Data'!$D:$D,"&lt;&gt;*ithdr*",'Raw Data'!$D:$D,"&lt;&gt;*ancel*")</f>
        <v>0</v>
      </c>
      <c r="AR88" s="40"/>
      <c r="AS88" s="40"/>
      <c r="AT88" s="52"/>
      <c r="AU88" s="111">
        <f>SUMIFS('Raw Data'!$AI:$AI, 'Raw Data'!$AN:$AN,"&lt;=" &amp;DATE(MID($AV$3, 15, 4), MONTH("1 " &amp; AU$6 &amp; " " &amp; MID($AV$3, 15, 4)) + 1, 0 ), 'Raw Data'!$AN:$AN,"&gt;" &amp;DATE(MID($AV$3, 15, 4), MONTH("1 " &amp; AU$6 &amp; " " &amp; MID($AV$3, 15, 4)), 0 ), 'Raw Data'!$J:$J, $A75, 'Raw Data'!$H:$H, "Non*", 'Raw Data'!$O:$O,""&amp;'Raw Data'!$B$1,'Raw Data'!$D:$D,"&lt;&gt;*ithdr*",'Raw Data'!$D:$D,"&lt;&gt;*ancel*",'Raw Data'!$P:$P,"--")
+
SUMIFS('Raw Data'!$AI:$AI, 'Raw Data'!$AN:$AN,"&lt;=" &amp;DATE(MID($AV$3, 15, 4), MONTH("1 " &amp; AU$6 &amp; " " &amp; MID($AV$3, 15, 4)) + 1, 0 ), 'Raw Data'!$AN:$AN,"&gt;" &amp;DATE(MID($AV$3, 15, 4), MONTH("1 " &amp; AU$6 &amp; " " &amp; MID($AV$3, 15, 4)), 0 ), 'Raw Data'!$J:$J, $A75, 'Raw Data'!$H:$H, "Non*", 'Raw Data'!$P:$P,""&amp;'Raw Data'!$B$1,'Raw Data'!$D:$D,"&lt;&gt;*ithdr*",'Raw Data'!$D:$D,"&lt;&gt;*ancel*")</f>
        <v>0</v>
      </c>
      <c r="AV88" s="40"/>
      <c r="AW88" s="40"/>
      <c r="AX88" s="52"/>
      <c r="AY88" s="111">
        <f>SUMIFS('Raw Data'!$AI:$AI, 'Raw Data'!$AN:$AN,"&lt;=" &amp;DATE(MID($AV$3, 15, 4), MONTH("1 " &amp; AY$6 &amp; " " &amp; MID($AV$3, 15, 4)) + 1, 0 ), 'Raw Data'!$AN:$AN,"&gt;" &amp;DATE(MID($AV$3, 15, 4), MONTH("1 " &amp; AY$6 &amp; " " &amp; MID($AV$3, 15, 4)), 0 ), 'Raw Data'!$J:$J, $A75, 'Raw Data'!$H:$H, "Non*", 'Raw Data'!$O:$O,""&amp;'Raw Data'!$B$1,'Raw Data'!$D:$D,"&lt;&gt;*ithdr*",'Raw Data'!$D:$D,"&lt;&gt;*ancel*",'Raw Data'!$P:$P,"--")
+
SUMIFS('Raw Data'!$AI:$AI, 'Raw Data'!$AN:$AN,"&lt;=" &amp;DATE(MID($AV$3, 15, 4), MONTH("1 " &amp; AY$6 &amp; " " &amp; MID($AV$3, 15, 4)) + 1, 0 ), 'Raw Data'!$AN:$AN,"&gt;" &amp;DATE(MID($AV$3, 15, 4), MONTH("1 " &amp; AY$6 &amp; " " &amp; MID($AV$3, 15, 4)), 0 ), 'Raw Data'!$J:$J, $A75, 'Raw Data'!$H:$H, "Non*", 'Raw Data'!$P:$P,""&amp;'Raw Data'!$B$1,'Raw Data'!$D:$D,"&lt;&gt;*ithdr*",'Raw Data'!$D:$D,"&lt;&gt;*ancel*")</f>
        <v>0</v>
      </c>
      <c r="AZ88" s="40"/>
      <c r="BA88" s="40"/>
      <c r="BB88" s="52"/>
      <c r="BC88" s="111">
        <f>SUMIFS('Raw Data'!$AI:$AI, 'Raw Data'!$AN:$AN,"&lt;=" &amp;DATE(MID($AV$3, 15, 4), MONTH("1 " &amp; BC$6 &amp; " " &amp; MID($AV$3, 15, 4)) + 1, 0 ), 'Raw Data'!$AN:$AN,"&gt;" &amp;DATE(MID($AV$3, 15, 4), MONTH("1 " &amp; BC$6 &amp; " " &amp; MID($AV$3, 15, 4)), 0 ), 'Raw Data'!$J:$J, $A75, 'Raw Data'!$H:$H, "Non*", 'Raw Data'!$O:$O,""&amp;'Raw Data'!$B$1,'Raw Data'!$D:$D,"&lt;&gt;*ithdr*",'Raw Data'!$D:$D,"&lt;&gt;*ancel*",'Raw Data'!$P:$P,"--")
+
SUMIFS('Raw Data'!$AI:$AI, 'Raw Data'!$AN:$AN,"&lt;=" &amp;DATE(MID($AV$3, 15, 4), MONTH("1 " &amp; BC$6 &amp; " " &amp; MID($AV$3, 15, 4)) + 1, 0 ), 'Raw Data'!$AN:$AN,"&gt;" &amp;DATE(MID($AV$3, 15, 4), MONTH("1 " &amp; BC$6 &amp; " " &amp; MID($AV$3, 15, 4)), 0 ), 'Raw Data'!$J:$J, $A75, 'Raw Data'!$H:$H, "Non*", 'Raw Data'!$P:$P,""&amp;'Raw Data'!$B$1,'Raw Data'!$D:$D,"&lt;&gt;*ithdr*",'Raw Data'!$D:$D,"&lt;&gt;*ancel*")</f>
        <v>0</v>
      </c>
      <c r="BD88" s="40"/>
      <c r="BE88" s="40"/>
      <c r="BF88" s="52"/>
    </row>
    <row r="89" ht="12.75" customHeight="1">
      <c r="A89" s="47" t="s">
        <v>761</v>
      </c>
      <c r="B89" s="40"/>
      <c r="C89" s="40"/>
      <c r="D89" s="40"/>
      <c r="E89" s="40"/>
      <c r="F89" s="40"/>
      <c r="G89" s="40"/>
      <c r="H89" s="40"/>
      <c r="I89" s="40"/>
      <c r="J89" s="52"/>
      <c r="K89" s="117">
        <f>COUNTIFS( 'Raw Data'!$AM:$AM,"&lt;=" &amp;DATE(LEFT($AV$3, 4), MONTH("1 " &amp; K$6 &amp; " " &amp; LEFT($AV$3, 4)) + 1, 0 ), 'Raw Data'!$AM:$AM,"&gt;" &amp;DATE(LEFT($AV$3, 4), MONTH("1 " &amp; K$6 &amp; " " &amp; LEFT($AV$3, 4)), 0 ), 'Raw Data'!$J:$J, $A75, 'Raw Data'!$O:$O,""&amp;'Raw Data'!$B$1,'Raw Data'!$D:$D,"&lt;&gt;*ithdr*",'Raw Data'!$D:$D,"&lt;&gt;*ancel*",'Raw Data'!$P:$P,"--")
+
COUNTIFS( 'Raw Data'!$AM:$AM,"&lt;=" &amp;DATE(LEFT($AV$3, 4), MONTH("1 " &amp; K$6 &amp; " " &amp; LEFT($AV$3, 4)) + 1, 0 ), 'Raw Data'!$AM:$AM,"&gt;" &amp;DATE(LEFT($AV$3, 4), MONTH("1 " &amp; K$6 &amp; " " &amp; LEFT($AV$3, 4)), 0 ), 'Raw Data'!$J:$J, $A75, 'Raw Data'!$P:$P,""&amp;'Raw Data'!$B$1,'Raw Data'!$D:$D,"&lt;&gt;*ithdr*",'Raw Data'!$D:$D,"&lt;&gt;*ancel*")</f>
        <v>0</v>
      </c>
      <c r="L89" s="40"/>
      <c r="M89" s="40"/>
      <c r="N89" s="52"/>
      <c r="O89" s="117">
        <f>COUNTIFS( 'Raw Data'!$AM:$AM,"&lt;=" &amp;DATE(LEFT($AV$3, 4), MONTH("1 " &amp; O$6 &amp; " " &amp; LEFT($AV$3, 4)) + 1, 0 ), 'Raw Data'!$AM:$AM,"&gt;" &amp;DATE(LEFT($AV$3, 4), MONTH("1 " &amp; O$6 &amp; " " &amp; LEFT($AV$3, 4)), 0 ), 'Raw Data'!$J:$J, $A75, 'Raw Data'!$O:$O,""&amp;'Raw Data'!$B$1,'Raw Data'!$D:$D,"&lt;&gt;*ithdr*",'Raw Data'!$D:$D,"&lt;&gt;*ancel*",'Raw Data'!$P:$P,"--")
+
COUNTIFS( 'Raw Data'!$AM:$AM,"&lt;=" &amp;DATE(LEFT($AV$3, 4), MONTH("1 " &amp; O$6 &amp; " " &amp; LEFT($AV$3, 4)) + 1, 0 ), 'Raw Data'!$AM:$AM,"&gt;" &amp;DATE(LEFT($AV$3, 4), MONTH("1 " &amp; O$6 &amp; " " &amp; LEFT($AV$3, 4)), 0 ), 'Raw Data'!$J:$J, $A75, 'Raw Data'!$P:$P,""&amp;'Raw Data'!$B$1,'Raw Data'!$D:$D,"&lt;&gt;*ithdr*",'Raw Data'!$D:$D,"&lt;&gt;*ancel*")</f>
        <v>0</v>
      </c>
      <c r="P89" s="40"/>
      <c r="Q89" s="40"/>
      <c r="R89" s="52"/>
      <c r="S89" s="117">
        <f>COUNTIFS( 'Raw Data'!$AM:$AM,"&lt;=" &amp;DATE(LEFT($AV$3, 4), MONTH("1 " &amp; S$6 &amp; " " &amp; LEFT($AV$3, 4)) + 1, 0 ), 'Raw Data'!$AM:$AM,"&gt;" &amp;DATE(LEFT($AV$3, 4), MONTH("1 " &amp; S$6 &amp; " " &amp; LEFT($AV$3, 4)), 0 ), 'Raw Data'!$J:$J, $A75, 'Raw Data'!$O:$O,""&amp;'Raw Data'!$B$1,'Raw Data'!$D:$D,"&lt;&gt;*ithdr*",'Raw Data'!$D:$D,"&lt;&gt;*ancel*",'Raw Data'!$P:$P,"--")
+
COUNTIFS( 'Raw Data'!$AM:$AM,"&lt;=" &amp;DATE(LEFT($AV$3, 4), MONTH("1 " &amp; S$6 &amp; " " &amp; LEFT($AV$3, 4)) + 1, 0 ), 'Raw Data'!$AM:$AM,"&gt;" &amp;DATE(LEFT($AV$3, 4), MONTH("1 " &amp; S$6 &amp; " " &amp; LEFT($AV$3, 4)), 0 ), 'Raw Data'!$J:$J, $A75, 'Raw Data'!$P:$P,""&amp;'Raw Data'!$B$1,'Raw Data'!$D:$D,"&lt;&gt;*ithdr*",'Raw Data'!$D:$D,"&lt;&gt;*ancel*")</f>
        <v>0</v>
      </c>
      <c r="T89" s="40"/>
      <c r="U89" s="40"/>
      <c r="V89" s="52"/>
      <c r="W89" s="117">
        <f>COUNTIFS( 'Raw Data'!$AM:$AM,"&lt;=" &amp;DATE(LEFT($AV$3, 4), MONTH("1 " &amp; W$6 &amp; " " &amp; LEFT($AV$3, 4)) + 1, 0 ), 'Raw Data'!$AM:$AM,"&gt;" &amp;DATE(LEFT($AV$3, 4), MONTH("1 " &amp; W$6 &amp; " " &amp; LEFT($AV$3, 4)), 0 ), 'Raw Data'!$J:$J, $A75, 'Raw Data'!$O:$O,""&amp;'Raw Data'!$B$1,'Raw Data'!$D:$D,"&lt;&gt;*ithdr*",'Raw Data'!$D:$D,"&lt;&gt;*ancel*",'Raw Data'!$P:$P,"--")
+
COUNTIFS( 'Raw Data'!$AM:$AM,"&lt;=" &amp;DATE(LEFT($AV$3, 4), MONTH("1 " &amp; W$6 &amp; " " &amp; LEFT($AV$3, 4)) + 1, 0 ), 'Raw Data'!$AM:$AM,"&gt;" &amp;DATE(LEFT($AV$3, 4), MONTH("1 " &amp; W$6 &amp; " " &amp; LEFT($AV$3, 4)), 0 ), 'Raw Data'!$J:$J, $A75, 'Raw Data'!$P:$P,""&amp;'Raw Data'!$B$1,'Raw Data'!$D:$D,"&lt;&gt;*ithdr*",'Raw Data'!$D:$D,"&lt;&gt;*ancel*")</f>
        <v>0</v>
      </c>
      <c r="X89" s="40"/>
      <c r="Y89" s="40"/>
      <c r="Z89" s="52"/>
      <c r="AA89" s="117">
        <f>COUNTIFS( 'Raw Data'!$AM:$AM,"&lt;=" &amp;DATE(LEFT($AV$3, 4), MONTH("1 " &amp; AA$6 &amp; " " &amp; LEFT($AV$3, 4)) + 1, 0 ), 'Raw Data'!$AM:$AM,"&gt;" &amp;DATE(LEFT($AV$3, 4), MONTH("1 " &amp; AA$6 &amp; " " &amp; LEFT($AV$3, 4)), 0 ), 'Raw Data'!$J:$J, $A75, 'Raw Data'!$O:$O,""&amp;'Raw Data'!$B$1,'Raw Data'!$D:$D,"&lt;&gt;*ithdr*",'Raw Data'!$D:$D,"&lt;&gt;*ancel*",'Raw Data'!$P:$P,"--")
+
COUNTIFS( 'Raw Data'!$AM:$AM,"&lt;=" &amp;DATE(LEFT($AV$3, 4), MONTH("1 " &amp; AA$6 &amp; " " &amp; LEFT($AV$3, 4)) + 1, 0 ), 'Raw Data'!$AM:$AM,"&gt;" &amp;DATE(LEFT($AV$3, 4), MONTH("1 " &amp; AA$6 &amp; " " &amp; LEFT($AV$3, 4)), 0 ), 'Raw Data'!$J:$J, $A75, 'Raw Data'!$P:$P,""&amp;'Raw Data'!$B$1,'Raw Data'!$D:$D,"&lt;&gt;*ithdr*",'Raw Data'!$D:$D,"&lt;&gt;*ancel*")</f>
        <v>0</v>
      </c>
      <c r="AB89" s="40"/>
      <c r="AC89" s="40"/>
      <c r="AD89" s="52"/>
      <c r="AE89" s="117">
        <f>COUNTIFS( 'Raw Data'!$AM:$AM,"&lt;=" &amp;DATE(LEFT($AV$3, 4), MONTH("1 " &amp; AE$6 &amp; " " &amp; LEFT($AV$3, 4)) + 1, 0 ), 'Raw Data'!$AM:$AM,"&gt;" &amp;DATE(LEFT($AV$3, 4), MONTH("1 " &amp; AE$6 &amp; " " &amp; LEFT($AV$3, 4)), 0 ), 'Raw Data'!$J:$J, $A75, 'Raw Data'!$O:$O,""&amp;'Raw Data'!$B$1,'Raw Data'!$D:$D,"&lt;&gt;*ithdr*",'Raw Data'!$D:$D,"&lt;&gt;*ancel*",'Raw Data'!$P:$P,"--")
+
COUNTIFS( 'Raw Data'!$AM:$AM,"&lt;=" &amp;DATE(LEFT($AV$3, 4), MONTH("1 " &amp; AE$6 &amp; " " &amp; LEFT($AV$3, 4)) + 1, 0 ), 'Raw Data'!$AM:$AM,"&gt;" &amp;DATE(LEFT($AV$3, 4), MONTH("1 " &amp; AE$6 &amp; " " &amp; LEFT($AV$3, 4)), 0 ), 'Raw Data'!$J:$J, $A75, 'Raw Data'!$P:$P,""&amp;'Raw Data'!$B$1,'Raw Data'!$D:$D,"&lt;&gt;*ithdr*",'Raw Data'!$D:$D,"&lt;&gt;*ancel*")</f>
        <v>0</v>
      </c>
      <c r="AF89" s="40"/>
      <c r="AG89" s="40"/>
      <c r="AH89" s="52"/>
      <c r="AI89" s="117">
        <f>COUNTIFS( 'Raw Data'!$AM:$AM,"&lt;=" &amp;DATE(LEFT($AV$3, 4), MONTH("1 " &amp; AI$6 &amp; " " &amp; LEFT($AV$3, 4)) + 1, 0 ), 'Raw Data'!$AM:$AM,"&gt;" &amp;DATE(LEFT($AV$3, 4), MONTH("1 " &amp; AI$6 &amp; " " &amp; LEFT($AV$3, 4)), 0 ), 'Raw Data'!$J:$J, $A75, 'Raw Data'!$O:$O,""&amp;'Raw Data'!$B$1,'Raw Data'!$D:$D,"&lt;&gt;*ithdr*",'Raw Data'!$D:$D,"&lt;&gt;*ancel*",'Raw Data'!$P:$P,"--")
+
COUNTIFS( 'Raw Data'!$AM:$AM,"&lt;=" &amp;DATE(LEFT($AV$3, 4), MONTH("1 " &amp; AI$6 &amp; " " &amp; LEFT($AV$3, 4)) + 1, 0 ), 'Raw Data'!$AM:$AM,"&gt;" &amp;DATE(LEFT($AV$3, 4), MONTH("1 " &amp; AI$6 &amp; " " &amp; LEFT($AV$3, 4)), 0 ), 'Raw Data'!$J:$J, $A75, 'Raw Data'!$P:$P,""&amp;'Raw Data'!$B$1,'Raw Data'!$D:$D,"&lt;&gt;*ithdr*",'Raw Data'!$D:$D,"&lt;&gt;*ancel*")</f>
        <v>0</v>
      </c>
      <c r="AJ89" s="40"/>
      <c r="AK89" s="40"/>
      <c r="AL89" s="52"/>
      <c r="AM89" s="117">
        <f>COUNTIFS( 'Raw Data'!$AM:$AM,"&lt;=" &amp;DATE(LEFT($AV$3, 4), MONTH("1 " &amp; AM$6 &amp; " " &amp; LEFT($AV$3, 4)) + 1, 0 ), 'Raw Data'!$AM:$AM,"&gt;" &amp;DATE(LEFT($AV$3, 4), MONTH("1 " &amp; AM$6 &amp; " " &amp; LEFT($AV$3, 4)), 0 ), 'Raw Data'!$J:$J, $A75, 'Raw Data'!$O:$O,""&amp;'Raw Data'!$B$1,'Raw Data'!$D:$D,"&lt;&gt;*ithdr*",'Raw Data'!$D:$D,"&lt;&gt;*ancel*",'Raw Data'!$P:$P,"--")
+
COUNTIFS( 'Raw Data'!$AM:$AM,"&lt;=" &amp;DATE(LEFT($AV$3, 4), MONTH("1 " &amp; AM$6 &amp; " " &amp; LEFT($AV$3, 4)) + 1, 0 ), 'Raw Data'!$AM:$AM,"&gt;" &amp;DATE(LEFT($AV$3, 4), MONTH("1 " &amp; AM$6 &amp; " " &amp; LEFT($AV$3, 4)), 0 ), 'Raw Data'!$J:$J, $A75, 'Raw Data'!$P:$P,""&amp;'Raw Data'!$B$1,'Raw Data'!$D:$D,"&lt;&gt;*ithdr*",'Raw Data'!$D:$D,"&lt;&gt;*ancel*")</f>
        <v>0</v>
      </c>
      <c r="AN89" s="40"/>
      <c r="AO89" s="40"/>
      <c r="AP89" s="52"/>
      <c r="AQ89" s="117">
        <f>COUNTIFS( 'Raw Data'!$AM:$AM,"&lt;=" &amp;DATE(LEFT($AV$3, 4), MONTH("1 " &amp; AQ$6 &amp; " " &amp; LEFT($AV$3, 4)) + 1, 0 ), 'Raw Data'!$AM:$AM,"&gt;" &amp;DATE(LEFT($AV$3, 4), MONTH("1 " &amp; AQ$6 &amp; " " &amp; LEFT($AV$3, 4)), 0 ), 'Raw Data'!$J:$J, $A75, 'Raw Data'!$O:$O,""&amp;'Raw Data'!$B$1,'Raw Data'!$D:$D,"&lt;&gt;*ithdr*",'Raw Data'!$D:$D,"&lt;&gt;*ancel*",'Raw Data'!$P:$P,"--")
+
COUNTIFS( 'Raw Data'!$AM:$AM,"&lt;=" &amp;DATE(LEFT($AV$3, 4), MONTH("1 " &amp; AQ$6 &amp; " " &amp; LEFT($AV$3, 4)) + 1, 0 ), 'Raw Data'!$AM:$AM,"&gt;" &amp;DATE(LEFT($AV$3, 4), MONTH("1 " &amp; AQ$6 &amp; " " &amp; LEFT($AV$3, 4)), 0 ), 'Raw Data'!$J:$J, $A75, 'Raw Data'!$P:$P,""&amp;'Raw Data'!$B$1,'Raw Data'!$D:$D,"&lt;&gt;*ithdr*",'Raw Data'!$D:$D,"&lt;&gt;*ancel*")</f>
        <v>0</v>
      </c>
      <c r="AR89" s="40"/>
      <c r="AS89" s="40"/>
      <c r="AT89" s="52"/>
      <c r="AU89" s="117">
        <f>COUNTIFS( 'Raw Data'!$AM:$AM,"&lt;=" &amp;DATE(MID($AV$3, 15, 4), MONTH("1 " &amp; AU$6 &amp; " " &amp; MID($AV$3, 15, 4)) + 1, 0 ), 'Raw Data'!$AN:$AN,"&gt;" &amp;DATE(MID($AV$3, 15, 4), MONTH("1 " &amp; AU$6 &amp; " " &amp; MID($AV$3, 15, 4)), 0 ), 'Raw Data'!$J:$J, $A75, 'Raw Data'!$O:$O,""&amp;'Raw Data'!$B$1,'Raw Data'!$D:$D,"&lt;&gt;*ithdr*",'Raw Data'!$D:$D,"&lt;&gt;*ancel*",'Raw Data'!$P:$P,"--")
+
COUNTIFS( 'Raw Data'!$AM:$AM,"&lt;=" &amp;DATE(MID($AV$3, 15, 4), MONTH("1 " &amp; AU$6 &amp; " " &amp; MID($AV$3, 15, 4)) + 1, 0 ), 'Raw Data'!$AN:$AN,"&gt;" &amp;DATE(MID($AV$3, 15, 4), MONTH("1 " &amp; AU$6 &amp; " " &amp; MID($AV$3, 15, 4)), 0 ), 'Raw Data'!$J:$J, $A75, 'Raw Data'!$P:$P,""&amp;'Raw Data'!$B$1,'Raw Data'!$D:$D,"&lt;&gt;*ithdr*",'Raw Data'!$D:$D,"&lt;&gt;*ancel*")</f>
        <v>0</v>
      </c>
      <c r="AV89" s="40"/>
      <c r="AW89" s="40"/>
      <c r="AX89" s="52"/>
      <c r="AY89" s="117">
        <f>COUNTIFS( 'Raw Data'!$AM:$AM,"&lt;=" &amp;DATE(MID($AV$3, 15, 4), MONTH("1 " &amp; AY$6 &amp; " " &amp; MID($AV$3, 15, 4)) + 1, 0 ), 'Raw Data'!$AN:$AN,"&gt;" &amp;DATE(MID($AV$3, 15, 4), MONTH("1 " &amp; AY$6 &amp; " " &amp; MID($AV$3, 15, 4)), 0 ), 'Raw Data'!$J:$J, $A75, 'Raw Data'!$O:$O,""&amp;'Raw Data'!$B$1,'Raw Data'!$D:$D,"&lt;&gt;*ithdr*",'Raw Data'!$D:$D,"&lt;&gt;*ancel*",'Raw Data'!$P:$P,"--")
+
COUNTIFS( 'Raw Data'!$AM:$AM,"&lt;=" &amp;DATE(MID($AV$3, 15, 4), MONTH("1 " &amp; AY$6 &amp; " " &amp; MID($AV$3, 15, 4)) + 1, 0 ), 'Raw Data'!$AN:$AN,"&gt;" &amp;DATE(MID($AV$3, 15, 4), MONTH("1 " &amp; AY$6 &amp; " " &amp; MID($AV$3, 15, 4)), 0 ), 'Raw Data'!$J:$J, $A75, 'Raw Data'!$P:$P,""&amp;'Raw Data'!$B$1,'Raw Data'!$D:$D,"&lt;&gt;*ithdr*",'Raw Data'!$D:$D,"&lt;&gt;*ancel*")</f>
        <v>0</v>
      </c>
      <c r="AZ89" s="40"/>
      <c r="BA89" s="40"/>
      <c r="BB89" s="52"/>
      <c r="BC89" s="117">
        <f>COUNTIFS( 'Raw Data'!$AM:$AM,"&lt;=" &amp;DATE(MID($AV$3, 15, 4), MONTH("1 " &amp; BC$6 &amp; " " &amp; MID($AV$3, 15, 4)) + 1, 0 ), 'Raw Data'!$AN:$AN,"&gt;" &amp;DATE(MID($AV$3, 15, 4), MONTH("1 " &amp; BC$6 &amp; " " &amp; MID($AV$3, 15, 4)), 0 ), 'Raw Data'!$J:$J, $A75, 'Raw Data'!$O:$O,""&amp;'Raw Data'!$B$1,'Raw Data'!$D:$D,"&lt;&gt;*ithdr*",'Raw Data'!$D:$D,"&lt;&gt;*ancel*",'Raw Data'!$P:$P,"--")
+
COUNTIFS( 'Raw Data'!$AM:$AM,"&lt;=" &amp;DATE(MID($AV$3, 15, 4), MONTH("1 " &amp; BC$6 &amp; " " &amp; MID($AV$3, 15, 4)) + 1, 0 ), 'Raw Data'!$AN:$AN,"&gt;" &amp;DATE(MID($AV$3, 15, 4), MONTH("1 " &amp; BC$6 &amp; " " &amp; MID($AV$3, 15, 4)), 0 ), 'Raw Data'!$J:$J, $A75, 'Raw Data'!$P:$P,""&amp;'Raw Data'!$B$1,'Raw Data'!$D:$D,"&lt;&gt;*ithdr*",'Raw Data'!$D:$D,"&lt;&gt;*ancel*")</f>
        <v>0</v>
      </c>
      <c r="BD89" s="40"/>
      <c r="BE89" s="40"/>
      <c r="BF89" s="52"/>
    </row>
    <row r="90" ht="12.75" customHeight="1">
      <c r="A90" s="119" t="s">
        <v>762</v>
      </c>
      <c r="B90" s="40"/>
      <c r="C90" s="40"/>
      <c r="D90" s="40"/>
      <c r="E90" s="40"/>
      <c r="F90" s="40"/>
      <c r="G90" s="40"/>
      <c r="H90" s="40"/>
      <c r="I90" s="40"/>
      <c r="J90" s="52"/>
      <c r="K90" s="117">
        <f>COUNTIFS('Raw Data'!$AM:$AM,"&lt;=" &amp;DATE(LEFT($AV$3, 4), MONTH("1 " &amp; K$6 &amp; " " &amp; LEFT($AV$3, 4)) + 1, 0 ), 'Raw Data'!$AM:$AM,"&gt;" &amp;DATE(LEFT($AV$3, 4), MONTH("1 " &amp; K$6 &amp; " " &amp; LEFT($AV$3, 4)), 0 ), 'Raw Data'!$J:$J, $A75, 'Raw Data'!$H:$H, "Ear*", 'Raw Data'!$O:$O,""&amp;'Raw Data'!$B$1,'Raw Data'!$D:$D,"&lt;&gt;*ithdr*",'Raw Data'!$D:$D,"&lt;&gt;*ancel*",'Raw Data'!$P:$P,"--")
+
COUNTIFS( 'Raw Data'!$AM:$AM,"&lt;=" &amp;DATE(LEFT($AV$3, 4), MONTH("1 " &amp; K$6 &amp; " " &amp; LEFT($AV$3, 4)) + 1, 0 ), 'Raw Data'!$AM:$AM,"&gt;" &amp;DATE(LEFT($AV$3, 4), MONTH("1 " &amp; K$6 &amp; " " &amp; LEFT($AV$3, 4)), 0 ), 'Raw Data'!$J:$J, $A75, 'Raw Data'!$H:$H, "Ear*", 'Raw Data'!$P:$P,""&amp;'Raw Data'!$B$1,'Raw Data'!$D:$D,"&lt;&gt;*ithdr*",'Raw Data'!$D:$D,"&lt;&gt;*ancel*")</f>
        <v>0</v>
      </c>
      <c r="L90" s="40"/>
      <c r="M90" s="40"/>
      <c r="N90" s="52"/>
      <c r="O90" s="117">
        <f>COUNTIFS('Raw Data'!$AM:$AM,"&lt;=" &amp;DATE(LEFT($AV$3, 4), MONTH("1 " &amp; O$6 &amp; " " &amp; LEFT($AV$3, 4)) + 1, 0 ), 'Raw Data'!$AM:$AM,"&gt;" &amp;DATE(LEFT($AV$3, 4), MONTH("1 " &amp; O$6 &amp; " " &amp; LEFT($AV$3, 4)), 0 ), 'Raw Data'!$J:$J, $A75, 'Raw Data'!$H:$H, "Ear*", 'Raw Data'!$O:$O,""&amp;'Raw Data'!$B$1,'Raw Data'!$D:$D,"&lt;&gt;*ithdr*",'Raw Data'!$D:$D,"&lt;&gt;*ancel*",'Raw Data'!$P:$P,"--")
+
COUNTIFS( 'Raw Data'!$AM:$AM,"&lt;=" &amp;DATE(LEFT($AV$3, 4), MONTH("1 " &amp; O$6 &amp; " " &amp; LEFT($AV$3, 4)) + 1, 0 ), 'Raw Data'!$AM:$AM,"&gt;" &amp;DATE(LEFT($AV$3, 4), MONTH("1 " &amp; O$6 &amp; " " &amp; LEFT($AV$3, 4)), 0 ), 'Raw Data'!$J:$J, $A75, 'Raw Data'!$H:$H, "Ear*", 'Raw Data'!$P:$P,""&amp;'Raw Data'!$B$1,'Raw Data'!$D:$D,"&lt;&gt;*ithdr*",'Raw Data'!$D:$D,"&lt;&gt;*ancel*")</f>
        <v>0</v>
      </c>
      <c r="P90" s="40"/>
      <c r="Q90" s="40"/>
      <c r="R90" s="52"/>
      <c r="S90" s="117">
        <f>COUNTIFS('Raw Data'!$AM:$AM,"&lt;=" &amp;DATE(LEFT($AV$3, 4), MONTH("1 " &amp; S$6 &amp; " " &amp; LEFT($AV$3, 4)) + 1, 0 ), 'Raw Data'!$AM:$AM,"&gt;" &amp;DATE(LEFT($AV$3, 4), MONTH("1 " &amp; S$6 &amp; " " &amp; LEFT($AV$3, 4)), 0 ), 'Raw Data'!$J:$J, $A75, 'Raw Data'!$H:$H, "Ear*", 'Raw Data'!$O:$O,""&amp;'Raw Data'!$B$1,'Raw Data'!$D:$D,"&lt;&gt;*ithdr*",'Raw Data'!$D:$D,"&lt;&gt;*ancel*",'Raw Data'!$P:$P,"--")
+
COUNTIFS( 'Raw Data'!$AM:$AM,"&lt;=" &amp;DATE(LEFT($AV$3, 4), MONTH("1 " &amp; S$6 &amp; " " &amp; LEFT($AV$3, 4)) + 1, 0 ), 'Raw Data'!$AM:$AM,"&gt;" &amp;DATE(LEFT($AV$3, 4), MONTH("1 " &amp; S$6 &amp; " " &amp; LEFT($AV$3, 4)), 0 ), 'Raw Data'!$J:$J, $A75, 'Raw Data'!$H:$H, "Ear*", 'Raw Data'!$P:$P,""&amp;'Raw Data'!$B$1,'Raw Data'!$D:$D,"&lt;&gt;*ithdr*",'Raw Data'!$D:$D,"&lt;&gt;*ancel*")</f>
        <v>0</v>
      </c>
      <c r="T90" s="40"/>
      <c r="U90" s="40"/>
      <c r="V90" s="52"/>
      <c r="W90" s="117">
        <f>COUNTIFS('Raw Data'!$AM:$AM,"&lt;=" &amp;DATE(LEFT($AV$3, 4), MONTH("1 " &amp; W$6 &amp; " " &amp; LEFT($AV$3, 4)) + 1, 0 ), 'Raw Data'!$AM:$AM,"&gt;" &amp;DATE(LEFT($AV$3, 4), MONTH("1 " &amp; W$6 &amp; " " &amp; LEFT($AV$3, 4)), 0 ), 'Raw Data'!$J:$J, $A75, 'Raw Data'!$H:$H, "Ear*", 'Raw Data'!$O:$O,""&amp;'Raw Data'!$B$1,'Raw Data'!$D:$D,"&lt;&gt;*ithdr*",'Raw Data'!$D:$D,"&lt;&gt;*ancel*",'Raw Data'!$P:$P,"--")
+
COUNTIFS( 'Raw Data'!$AM:$AM,"&lt;=" &amp;DATE(LEFT($AV$3, 4), MONTH("1 " &amp; W$6 &amp; " " &amp; LEFT($AV$3, 4)) + 1, 0 ), 'Raw Data'!$AM:$AM,"&gt;" &amp;DATE(LEFT($AV$3, 4), MONTH("1 " &amp; W$6 &amp; " " &amp; LEFT($AV$3, 4)), 0 ), 'Raw Data'!$J:$J, $A75, 'Raw Data'!$H:$H, "Ear*", 'Raw Data'!$P:$P,""&amp;'Raw Data'!$B$1,'Raw Data'!$D:$D,"&lt;&gt;*ithdr*",'Raw Data'!$D:$D,"&lt;&gt;*ancel*")</f>
        <v>0</v>
      </c>
      <c r="X90" s="40"/>
      <c r="Y90" s="40"/>
      <c r="Z90" s="52"/>
      <c r="AA90" s="117">
        <f>COUNTIFS('Raw Data'!$AM:$AM,"&lt;=" &amp;DATE(LEFT($AV$3, 4), MONTH("1 " &amp; AA$6 &amp; " " &amp; LEFT($AV$3, 4)) + 1, 0 ), 'Raw Data'!$AM:$AM,"&gt;" &amp;DATE(LEFT($AV$3, 4), MONTH("1 " &amp; AA$6 &amp; " " &amp; LEFT($AV$3, 4)), 0 ), 'Raw Data'!$J:$J, $A75, 'Raw Data'!$H:$H, "Ear*", 'Raw Data'!$O:$O,""&amp;'Raw Data'!$B$1,'Raw Data'!$D:$D,"&lt;&gt;*ithdr*",'Raw Data'!$D:$D,"&lt;&gt;*ancel*",'Raw Data'!$P:$P,"--")
+
COUNTIFS( 'Raw Data'!$AM:$AM,"&lt;=" &amp;DATE(LEFT($AV$3, 4), MONTH("1 " &amp; AA$6 &amp; " " &amp; LEFT($AV$3, 4)) + 1, 0 ), 'Raw Data'!$AM:$AM,"&gt;" &amp;DATE(LEFT($AV$3, 4), MONTH("1 " &amp; AA$6 &amp; " " &amp; LEFT($AV$3, 4)), 0 ), 'Raw Data'!$J:$J, $A75, 'Raw Data'!$H:$H, "Ear*", 'Raw Data'!$P:$P,""&amp;'Raw Data'!$B$1,'Raw Data'!$D:$D,"&lt;&gt;*ithdr*",'Raw Data'!$D:$D,"&lt;&gt;*ancel*")</f>
        <v>0</v>
      </c>
      <c r="AB90" s="40"/>
      <c r="AC90" s="40"/>
      <c r="AD90" s="52"/>
      <c r="AE90" s="117">
        <f>COUNTIFS('Raw Data'!$AM:$AM,"&lt;=" &amp;DATE(LEFT($AV$3, 4), MONTH("1 " &amp; AE$6 &amp; " " &amp; LEFT($AV$3, 4)) + 1, 0 ), 'Raw Data'!$AM:$AM,"&gt;" &amp;DATE(LEFT($AV$3, 4), MONTH("1 " &amp; AE$6 &amp; " " &amp; LEFT($AV$3, 4)), 0 ), 'Raw Data'!$J:$J, $A75, 'Raw Data'!$H:$H, "Ear*", 'Raw Data'!$O:$O,""&amp;'Raw Data'!$B$1,'Raw Data'!$D:$D,"&lt;&gt;*ithdr*",'Raw Data'!$D:$D,"&lt;&gt;*ancel*",'Raw Data'!$P:$P,"--")
+
COUNTIFS( 'Raw Data'!$AM:$AM,"&lt;=" &amp;DATE(LEFT($AV$3, 4), MONTH("1 " &amp; AE$6 &amp; " " &amp; LEFT($AV$3, 4)) + 1, 0 ), 'Raw Data'!$AM:$AM,"&gt;" &amp;DATE(LEFT($AV$3, 4), MONTH("1 " &amp; AE$6 &amp; " " &amp; LEFT($AV$3, 4)), 0 ), 'Raw Data'!$J:$J, $A75, 'Raw Data'!$H:$H, "Ear*", 'Raw Data'!$P:$P,""&amp;'Raw Data'!$B$1,'Raw Data'!$D:$D,"&lt;&gt;*ithdr*",'Raw Data'!$D:$D,"&lt;&gt;*ancel*")</f>
        <v>0</v>
      </c>
      <c r="AF90" s="40"/>
      <c r="AG90" s="40"/>
      <c r="AH90" s="52"/>
      <c r="AI90" s="117">
        <f>COUNTIFS('Raw Data'!$AM:$AM,"&lt;=" &amp;DATE(LEFT($AV$3, 4), MONTH("1 " &amp; AI$6 &amp; " " &amp; LEFT($AV$3, 4)) + 1, 0 ), 'Raw Data'!$AM:$AM,"&gt;" &amp;DATE(LEFT($AV$3, 4), MONTH("1 " &amp; AI$6 &amp; " " &amp; LEFT($AV$3, 4)), 0 ), 'Raw Data'!$J:$J, $A75, 'Raw Data'!$H:$H, "Ear*", 'Raw Data'!$O:$O,""&amp;'Raw Data'!$B$1,'Raw Data'!$D:$D,"&lt;&gt;*ithdr*",'Raw Data'!$D:$D,"&lt;&gt;*ancel*",'Raw Data'!$P:$P,"--")
+
COUNTIFS( 'Raw Data'!$AM:$AM,"&lt;=" &amp;DATE(LEFT($AV$3, 4), MONTH("1 " &amp; AI$6 &amp; " " &amp; LEFT($AV$3, 4)) + 1, 0 ), 'Raw Data'!$AM:$AM,"&gt;" &amp;DATE(LEFT($AV$3, 4), MONTH("1 " &amp; AI$6 &amp; " " &amp; LEFT($AV$3, 4)), 0 ), 'Raw Data'!$J:$J, $A75, 'Raw Data'!$H:$H, "Ear*", 'Raw Data'!$P:$P,""&amp;'Raw Data'!$B$1,'Raw Data'!$D:$D,"&lt;&gt;*ithdr*",'Raw Data'!$D:$D,"&lt;&gt;*ancel*")</f>
        <v>0</v>
      </c>
      <c r="AJ90" s="40"/>
      <c r="AK90" s="40"/>
      <c r="AL90" s="52"/>
      <c r="AM90" s="117">
        <f>COUNTIFS('Raw Data'!$AM:$AM,"&lt;=" &amp;DATE(LEFT($AV$3, 4), MONTH("1 " &amp; AM$6 &amp; " " &amp; LEFT($AV$3, 4)) + 1, 0 ), 'Raw Data'!$AM:$AM,"&gt;" &amp;DATE(LEFT($AV$3, 4), MONTH("1 " &amp; AM$6 &amp; " " &amp; LEFT($AV$3, 4)), 0 ), 'Raw Data'!$J:$J, $A75, 'Raw Data'!$H:$H, "Ear*", 'Raw Data'!$O:$O,""&amp;'Raw Data'!$B$1,'Raw Data'!$D:$D,"&lt;&gt;*ithdr*",'Raw Data'!$D:$D,"&lt;&gt;*ancel*",'Raw Data'!$P:$P,"--")
+
COUNTIFS( 'Raw Data'!$AM:$AM,"&lt;=" &amp;DATE(LEFT($AV$3, 4), MONTH("1 " &amp; AM$6 &amp; " " &amp; LEFT($AV$3, 4)) + 1, 0 ), 'Raw Data'!$AM:$AM,"&gt;" &amp;DATE(LEFT($AV$3, 4), MONTH("1 " &amp; AM$6 &amp; " " &amp; LEFT($AV$3, 4)), 0 ), 'Raw Data'!$J:$J, $A75, 'Raw Data'!$H:$H, "Ear*", 'Raw Data'!$P:$P,""&amp;'Raw Data'!$B$1,'Raw Data'!$D:$D,"&lt;&gt;*ithdr*",'Raw Data'!$D:$D,"&lt;&gt;*ancel*")</f>
        <v>0</v>
      </c>
      <c r="AN90" s="40"/>
      <c r="AO90" s="40"/>
      <c r="AP90" s="52"/>
      <c r="AQ90" s="117">
        <f>COUNTIFS('Raw Data'!$AM:$AM,"&lt;=" &amp;DATE(LEFT($AV$3, 4), MONTH("1 " &amp; AQ$6 &amp; " " &amp; LEFT($AV$3, 4)) + 1, 0 ), 'Raw Data'!$AM:$AM,"&gt;" &amp;DATE(LEFT($AV$3, 4), MONTH("1 " &amp; AQ$6 &amp; " " &amp; LEFT($AV$3, 4)), 0 ), 'Raw Data'!$J:$J, $A75, 'Raw Data'!$H:$H, "Ear*", 'Raw Data'!$O:$O,""&amp;'Raw Data'!$B$1,'Raw Data'!$D:$D,"&lt;&gt;*ithdr*",'Raw Data'!$D:$D,"&lt;&gt;*ancel*",'Raw Data'!$P:$P,"--")
+
COUNTIFS( 'Raw Data'!$AM:$AM,"&lt;=" &amp;DATE(LEFT($AV$3, 4), MONTH("1 " &amp; AQ$6 &amp; " " &amp; LEFT($AV$3, 4)) + 1, 0 ), 'Raw Data'!$AM:$AM,"&gt;" &amp;DATE(LEFT($AV$3, 4), MONTH("1 " &amp; AQ$6 &amp; " " &amp; LEFT($AV$3, 4)), 0 ), 'Raw Data'!$J:$J, $A75, 'Raw Data'!$H:$H, "Ear*", 'Raw Data'!$P:$P,""&amp;'Raw Data'!$B$1,'Raw Data'!$D:$D,"&lt;&gt;*ithdr*",'Raw Data'!$D:$D,"&lt;&gt;*ancel*")</f>
        <v>0</v>
      </c>
      <c r="AR90" s="40"/>
      <c r="AS90" s="40"/>
      <c r="AT90" s="52"/>
      <c r="AU90" s="117">
        <f>COUNTIFS('Raw Data'!$AM:$AM,"&lt;=" &amp;DATE(MID($AV$3, 15, 4), MONTH("1 " &amp; AU$6 &amp; " " &amp; MID($AV$3, 15, 4)) + 1, 0 ), 'Raw Data'!$AN:$AN,"&gt;" &amp;DATE(MID($AV$3, 15, 4), MONTH("1 " &amp; AU$6 &amp; " " &amp; MID($AV$3, 15, 4)), 0 ), 'Raw Data'!$J:$J, $A75, 'Raw Data'!$H:$H, "Ear*", 'Raw Data'!$O:$O,""&amp;'Raw Data'!$B$1,'Raw Data'!$D:$D,"&lt;&gt;*ithdr*",'Raw Data'!$D:$D,"&lt;&gt;*ancel*",'Raw Data'!$P:$P,"--")
+
COUNTIFS( 'Raw Data'!$AM:$AM,"&lt;=" &amp;DATE(MID($AV$3, 15, 4), MONTH("1 " &amp; AU$6 &amp; " " &amp; MID($AV$3, 15, 4)) + 1, 0 ), 'Raw Data'!$AN:$AN,"&gt;" &amp;DATE(MID($AV$3, 15, 4), MONTH("1 " &amp; AU$6 &amp; " " &amp; MID($AV$3, 15, 4)), 0 ), 'Raw Data'!$J:$J, $A75, 'Raw Data'!$H:$H, "Ear*", 'Raw Data'!$P:$P,""&amp;'Raw Data'!$B$1,'Raw Data'!$D:$D,"&lt;&gt;*ithdr*",'Raw Data'!$D:$D,"&lt;&gt;*ancel*")</f>
        <v>0</v>
      </c>
      <c r="AV90" s="40"/>
      <c r="AW90" s="40"/>
      <c r="AX90" s="52"/>
      <c r="AY90" s="117">
        <f>COUNTIFS('Raw Data'!$AM:$AM,"&lt;=" &amp;DATE(MID($AV$3, 15, 4), MONTH("1 " &amp; AY$6 &amp; " " &amp; MID($AV$3, 15, 4)) + 1, 0 ), 'Raw Data'!$AN:$AN,"&gt;" &amp;DATE(MID($AV$3, 15, 4), MONTH("1 " &amp; AY$6 &amp; " " &amp; MID($AV$3, 15, 4)), 0 ), 'Raw Data'!$J:$J, $A75, 'Raw Data'!$H:$H, "Ear*", 'Raw Data'!$O:$O,""&amp;'Raw Data'!$B$1,'Raw Data'!$D:$D,"&lt;&gt;*ithdr*",'Raw Data'!$D:$D,"&lt;&gt;*ancel*",'Raw Data'!$P:$P,"--")
+
COUNTIFS( 'Raw Data'!$AM:$AM,"&lt;=" &amp;DATE(MID($AV$3, 15, 4), MONTH("1 " &amp; AY$6 &amp; " " &amp; MID($AV$3, 15, 4)) + 1, 0 ), 'Raw Data'!$AN:$AN,"&gt;" &amp;DATE(MID($AV$3, 15, 4), MONTH("1 " &amp; AY$6 &amp; " " &amp; MID($AV$3, 15, 4)), 0 ), 'Raw Data'!$J:$J, $A75, 'Raw Data'!$H:$H, "Ear*", 'Raw Data'!$P:$P,""&amp;'Raw Data'!$B$1,'Raw Data'!$D:$D,"&lt;&gt;*ithdr*",'Raw Data'!$D:$D,"&lt;&gt;*ancel*")</f>
        <v>0</v>
      </c>
      <c r="AZ90" s="40"/>
      <c r="BA90" s="40"/>
      <c r="BB90" s="52"/>
      <c r="BC90" s="117">
        <f>COUNTIFS('Raw Data'!$AM:$AM,"&lt;=" &amp;DATE(MID($AV$3, 15, 4), MONTH("1 " &amp; BC$6 &amp; " " &amp; MID($AV$3, 15, 4)) + 1, 0 ), 'Raw Data'!$AN:$AN,"&gt;" &amp;DATE(MID($AV$3, 15, 4), MONTH("1 " &amp; BC$6 &amp; " " &amp; MID($AV$3, 15, 4)), 0 ), 'Raw Data'!$J:$J, $A75, 'Raw Data'!$H:$H, "Ear*", 'Raw Data'!$O:$O,""&amp;'Raw Data'!$B$1,'Raw Data'!$D:$D,"&lt;&gt;*ithdr*",'Raw Data'!$D:$D,"&lt;&gt;*ancel*",'Raw Data'!$P:$P,"--")
+
COUNTIFS( 'Raw Data'!$AM:$AM,"&lt;=" &amp;DATE(MID($AV$3, 15, 4), MONTH("1 " &amp; BC$6 &amp; " " &amp; MID($AV$3, 15, 4)) + 1, 0 ), 'Raw Data'!$AN:$AN,"&gt;" &amp;DATE(MID($AV$3, 15, 4), MONTH("1 " &amp; BC$6 &amp; " " &amp; MID($AV$3, 15, 4)), 0 ), 'Raw Data'!$J:$J, $A75, 'Raw Data'!$H:$H, "Ear*", 'Raw Data'!$P:$P,""&amp;'Raw Data'!$B$1,'Raw Data'!$D:$D,"&lt;&gt;*ithdr*",'Raw Data'!$D:$D,"&lt;&gt;*ancel*")</f>
        <v>0</v>
      </c>
      <c r="BD90" s="40"/>
      <c r="BE90" s="40"/>
      <c r="BF90" s="52"/>
    </row>
    <row r="91" ht="12.75" customHeight="1">
      <c r="A91" s="119" t="s">
        <v>763</v>
      </c>
      <c r="B91" s="40"/>
      <c r="C91" s="40"/>
      <c r="D91" s="40"/>
      <c r="E91" s="40"/>
      <c r="F91" s="40"/>
      <c r="G91" s="40"/>
      <c r="H91" s="40"/>
      <c r="I91" s="40"/>
      <c r="J91" s="52"/>
      <c r="K91" s="117">
        <f>COUNTIFS('Raw Data'!$AM:$AM,"&lt;=" &amp;DATE(LEFT($AV$3, 4), MONTH("1 " &amp; K$6 &amp; " " &amp; LEFT($AV$3, 4)) + 1, 0 ), 'Raw Data'!$AM:$AM,"&gt;" &amp;DATE(LEFT($AV$3, 4), MONTH("1 " &amp; K$6 &amp; " " &amp; LEFT($AV$3, 4)), 0 ), 'Raw Data'!$J:$J, $A75, 'Raw Data'!$H:$H, "Non*", 'Raw Data'!$O:$O,""&amp;'Raw Data'!$B$1,'Raw Data'!$D:$D,"&lt;&gt;*ithdr*",'Raw Data'!$D:$D,"&lt;&gt;*ancel*",'Raw Data'!$P:$P,"--")
+
COUNTIFS( 'Raw Data'!$AM:$AM,"&lt;=" &amp;DATE(LEFT($AV$3, 4), MONTH("1 " &amp; K$6 &amp; " " &amp; LEFT($AV$3, 4)) + 1, 0 ), 'Raw Data'!$AM:$AM,"&gt;" &amp;DATE(LEFT($AV$3, 4), MONTH("1 " &amp; K$6 &amp; " " &amp; LEFT($AV$3, 4)), 0 ), 'Raw Data'!$J:$J, $A75, 'Raw Data'!$H:$H, "Non*", 'Raw Data'!$P:$P,""&amp;'Raw Data'!$B$1,'Raw Data'!$D:$D,"&lt;&gt;*ithdr*",'Raw Data'!$D:$D,"&lt;&gt;*ancel*")</f>
        <v>0</v>
      </c>
      <c r="L91" s="40"/>
      <c r="M91" s="40"/>
      <c r="N91" s="52"/>
      <c r="O91" s="117">
        <f>COUNTIFS('Raw Data'!$AM:$AM,"&lt;=" &amp;DATE(LEFT($AV$3, 4), MONTH("1 " &amp; O$6 &amp; " " &amp; LEFT($AV$3, 4)) + 1, 0 ), 'Raw Data'!$AM:$AM,"&gt;" &amp;DATE(LEFT($AV$3, 4), MONTH("1 " &amp; O$6 &amp; " " &amp; LEFT($AV$3, 4)), 0 ), 'Raw Data'!$J:$J, $A75, 'Raw Data'!$H:$H, "Non*", 'Raw Data'!$O:$O,""&amp;'Raw Data'!$B$1,'Raw Data'!$D:$D,"&lt;&gt;*ithdr*",'Raw Data'!$D:$D,"&lt;&gt;*ancel*",'Raw Data'!$P:$P,"--")
+
COUNTIFS( 'Raw Data'!$AM:$AM,"&lt;=" &amp;DATE(LEFT($AV$3, 4), MONTH("1 " &amp; O$6 &amp; " " &amp; LEFT($AV$3, 4)) + 1, 0 ), 'Raw Data'!$AM:$AM,"&gt;" &amp;DATE(LEFT($AV$3, 4), MONTH("1 " &amp; O$6 &amp; " " &amp; LEFT($AV$3, 4)), 0 ), 'Raw Data'!$J:$J, $A75, 'Raw Data'!$H:$H, "Non*", 'Raw Data'!$P:$P,""&amp;'Raw Data'!$B$1,'Raw Data'!$D:$D,"&lt;&gt;*ithdr*",'Raw Data'!$D:$D,"&lt;&gt;*ancel*")</f>
        <v>0</v>
      </c>
      <c r="P91" s="40"/>
      <c r="Q91" s="40"/>
      <c r="R91" s="52"/>
      <c r="S91" s="117">
        <f>COUNTIFS('Raw Data'!$AM:$AM,"&lt;=" &amp;DATE(LEFT($AV$3, 4), MONTH("1 " &amp; S$6 &amp; " " &amp; LEFT($AV$3, 4)) + 1, 0 ), 'Raw Data'!$AM:$AM,"&gt;" &amp;DATE(LEFT($AV$3, 4), MONTH("1 " &amp; S$6 &amp; " " &amp; LEFT($AV$3, 4)), 0 ), 'Raw Data'!$J:$J, $A75, 'Raw Data'!$H:$H, "Non*", 'Raw Data'!$O:$O,""&amp;'Raw Data'!$B$1,'Raw Data'!$D:$D,"&lt;&gt;*ithdr*",'Raw Data'!$D:$D,"&lt;&gt;*ancel*",'Raw Data'!$P:$P,"--")
+
COUNTIFS( 'Raw Data'!$AM:$AM,"&lt;=" &amp;DATE(LEFT($AV$3, 4), MONTH("1 " &amp; S$6 &amp; " " &amp; LEFT($AV$3, 4)) + 1, 0 ), 'Raw Data'!$AM:$AM,"&gt;" &amp;DATE(LEFT($AV$3, 4), MONTH("1 " &amp; S$6 &amp; " " &amp; LEFT($AV$3, 4)), 0 ), 'Raw Data'!$J:$J, $A75, 'Raw Data'!$H:$H, "Non*", 'Raw Data'!$P:$P,""&amp;'Raw Data'!$B$1,'Raw Data'!$D:$D,"&lt;&gt;*ithdr*",'Raw Data'!$D:$D,"&lt;&gt;*ancel*")</f>
        <v>0</v>
      </c>
      <c r="T91" s="40"/>
      <c r="U91" s="40"/>
      <c r="V91" s="52"/>
      <c r="W91" s="117">
        <f>COUNTIFS('Raw Data'!$AM:$AM,"&lt;=" &amp;DATE(LEFT($AV$3, 4), MONTH("1 " &amp; W$6 &amp; " " &amp; LEFT($AV$3, 4)) + 1, 0 ), 'Raw Data'!$AM:$AM,"&gt;" &amp;DATE(LEFT($AV$3, 4), MONTH("1 " &amp; W$6 &amp; " " &amp; LEFT($AV$3, 4)), 0 ), 'Raw Data'!$J:$J, $A75, 'Raw Data'!$H:$H, "Non*", 'Raw Data'!$O:$O,""&amp;'Raw Data'!$B$1,'Raw Data'!$D:$D,"&lt;&gt;*ithdr*",'Raw Data'!$D:$D,"&lt;&gt;*ancel*",'Raw Data'!$P:$P,"--")
+
COUNTIFS( 'Raw Data'!$AM:$AM,"&lt;=" &amp;DATE(LEFT($AV$3, 4), MONTH("1 " &amp; W$6 &amp; " " &amp; LEFT($AV$3, 4)) + 1, 0 ), 'Raw Data'!$AM:$AM,"&gt;" &amp;DATE(LEFT($AV$3, 4), MONTH("1 " &amp; W$6 &amp; " " &amp; LEFT($AV$3, 4)), 0 ), 'Raw Data'!$J:$J, $A75, 'Raw Data'!$H:$H, "Non*", 'Raw Data'!$P:$P,""&amp;'Raw Data'!$B$1,'Raw Data'!$D:$D,"&lt;&gt;*ithdr*",'Raw Data'!$D:$D,"&lt;&gt;*ancel*")</f>
        <v>0</v>
      </c>
      <c r="X91" s="40"/>
      <c r="Y91" s="40"/>
      <c r="Z91" s="52"/>
      <c r="AA91" s="117">
        <f>COUNTIFS('Raw Data'!$AM:$AM,"&lt;=" &amp;DATE(LEFT($AV$3, 4), MONTH("1 " &amp; AA$6 &amp; " " &amp; LEFT($AV$3, 4)) + 1, 0 ), 'Raw Data'!$AM:$AM,"&gt;" &amp;DATE(LEFT($AV$3, 4), MONTH("1 " &amp; AA$6 &amp; " " &amp; LEFT($AV$3, 4)), 0 ), 'Raw Data'!$J:$J, $A75, 'Raw Data'!$H:$H, "Non*", 'Raw Data'!$O:$O,""&amp;'Raw Data'!$B$1,'Raw Data'!$D:$D,"&lt;&gt;*ithdr*",'Raw Data'!$D:$D,"&lt;&gt;*ancel*",'Raw Data'!$P:$P,"--")
+
COUNTIFS( 'Raw Data'!$AM:$AM,"&lt;=" &amp;DATE(LEFT($AV$3, 4), MONTH("1 " &amp; AA$6 &amp; " " &amp; LEFT($AV$3, 4)) + 1, 0 ), 'Raw Data'!$AM:$AM,"&gt;" &amp;DATE(LEFT($AV$3, 4), MONTH("1 " &amp; AA$6 &amp; " " &amp; LEFT($AV$3, 4)), 0 ), 'Raw Data'!$J:$J, $A75, 'Raw Data'!$H:$H, "Non*", 'Raw Data'!$P:$P,""&amp;'Raw Data'!$B$1,'Raw Data'!$D:$D,"&lt;&gt;*ithdr*",'Raw Data'!$D:$D,"&lt;&gt;*ancel*")</f>
        <v>0</v>
      </c>
      <c r="AB91" s="40"/>
      <c r="AC91" s="40"/>
      <c r="AD91" s="52"/>
      <c r="AE91" s="117">
        <f>COUNTIFS('Raw Data'!$AM:$AM,"&lt;=" &amp;DATE(LEFT($AV$3, 4), MONTH("1 " &amp; AE$6 &amp; " " &amp; LEFT($AV$3, 4)) + 1, 0 ), 'Raw Data'!$AM:$AM,"&gt;" &amp;DATE(LEFT($AV$3, 4), MONTH("1 " &amp; AE$6 &amp; " " &amp; LEFT($AV$3, 4)), 0 ), 'Raw Data'!$J:$J, $A75, 'Raw Data'!$H:$H, "Non*", 'Raw Data'!$O:$O,""&amp;'Raw Data'!$B$1,'Raw Data'!$D:$D,"&lt;&gt;*ithdr*",'Raw Data'!$D:$D,"&lt;&gt;*ancel*",'Raw Data'!$P:$P,"--")
+
COUNTIFS( 'Raw Data'!$AM:$AM,"&lt;=" &amp;DATE(LEFT($AV$3, 4), MONTH("1 " &amp; AE$6 &amp; " " &amp; LEFT($AV$3, 4)) + 1, 0 ), 'Raw Data'!$AM:$AM,"&gt;" &amp;DATE(LEFT($AV$3, 4), MONTH("1 " &amp; AE$6 &amp; " " &amp; LEFT($AV$3, 4)), 0 ), 'Raw Data'!$J:$J, $A75, 'Raw Data'!$H:$H, "Non*", 'Raw Data'!$P:$P,""&amp;'Raw Data'!$B$1,'Raw Data'!$D:$D,"&lt;&gt;*ithdr*",'Raw Data'!$D:$D,"&lt;&gt;*ancel*")</f>
        <v>0</v>
      </c>
      <c r="AF91" s="40"/>
      <c r="AG91" s="40"/>
      <c r="AH91" s="52"/>
      <c r="AI91" s="117">
        <f>COUNTIFS('Raw Data'!$AM:$AM,"&lt;=" &amp;DATE(LEFT($AV$3, 4), MONTH("1 " &amp; AI$6 &amp; " " &amp; LEFT($AV$3, 4)) + 1, 0 ), 'Raw Data'!$AM:$AM,"&gt;" &amp;DATE(LEFT($AV$3, 4), MONTH("1 " &amp; AI$6 &amp; " " &amp; LEFT($AV$3, 4)), 0 ), 'Raw Data'!$J:$J, $A75, 'Raw Data'!$H:$H, "Non*", 'Raw Data'!$O:$O,""&amp;'Raw Data'!$B$1,'Raw Data'!$D:$D,"&lt;&gt;*ithdr*",'Raw Data'!$D:$D,"&lt;&gt;*ancel*",'Raw Data'!$P:$P,"--")
+
COUNTIFS( 'Raw Data'!$AM:$AM,"&lt;=" &amp;DATE(LEFT($AV$3, 4), MONTH("1 " &amp; AI$6 &amp; " " &amp; LEFT($AV$3, 4)) + 1, 0 ), 'Raw Data'!$AM:$AM,"&gt;" &amp;DATE(LEFT($AV$3, 4), MONTH("1 " &amp; AI$6 &amp; " " &amp; LEFT($AV$3, 4)), 0 ), 'Raw Data'!$J:$J, $A75, 'Raw Data'!$H:$H, "Non*", 'Raw Data'!$P:$P,""&amp;'Raw Data'!$B$1,'Raw Data'!$D:$D,"&lt;&gt;*ithdr*",'Raw Data'!$D:$D,"&lt;&gt;*ancel*")</f>
        <v>0</v>
      </c>
      <c r="AJ91" s="40"/>
      <c r="AK91" s="40"/>
      <c r="AL91" s="52"/>
      <c r="AM91" s="117">
        <f>COUNTIFS('Raw Data'!$AM:$AM,"&lt;=" &amp;DATE(LEFT($AV$3, 4), MONTH("1 " &amp; AM$6 &amp; " " &amp; LEFT($AV$3, 4)) + 1, 0 ), 'Raw Data'!$AM:$AM,"&gt;" &amp;DATE(LEFT($AV$3, 4), MONTH("1 " &amp; AM$6 &amp; " " &amp; LEFT($AV$3, 4)), 0 ), 'Raw Data'!$J:$J, $A75, 'Raw Data'!$H:$H, "Non*", 'Raw Data'!$O:$O,""&amp;'Raw Data'!$B$1,'Raw Data'!$D:$D,"&lt;&gt;*ithdr*",'Raw Data'!$D:$D,"&lt;&gt;*ancel*",'Raw Data'!$P:$P,"--")
+
COUNTIFS( 'Raw Data'!$AM:$AM,"&lt;=" &amp;DATE(LEFT($AV$3, 4), MONTH("1 " &amp; AM$6 &amp; " " &amp; LEFT($AV$3, 4)) + 1, 0 ), 'Raw Data'!$AM:$AM,"&gt;" &amp;DATE(LEFT($AV$3, 4), MONTH("1 " &amp; AM$6 &amp; " " &amp; LEFT($AV$3, 4)), 0 ), 'Raw Data'!$J:$J, $A75, 'Raw Data'!$H:$H, "Non*", 'Raw Data'!$P:$P,""&amp;'Raw Data'!$B$1,'Raw Data'!$D:$D,"&lt;&gt;*ithdr*",'Raw Data'!$D:$D,"&lt;&gt;*ancel*")</f>
        <v>0</v>
      </c>
      <c r="AN91" s="40"/>
      <c r="AO91" s="40"/>
      <c r="AP91" s="52"/>
      <c r="AQ91" s="117">
        <f>COUNTIFS('Raw Data'!$AM:$AM,"&lt;=" &amp;DATE(LEFT($AV$3, 4), MONTH("1 " &amp; AQ$6 &amp; " " &amp; LEFT($AV$3, 4)) + 1, 0 ), 'Raw Data'!$AM:$AM,"&gt;" &amp;DATE(LEFT($AV$3, 4), MONTH("1 " &amp; AQ$6 &amp; " " &amp; LEFT($AV$3, 4)), 0 ), 'Raw Data'!$J:$J, $A75, 'Raw Data'!$H:$H, "Non*", 'Raw Data'!$O:$O,""&amp;'Raw Data'!$B$1,'Raw Data'!$D:$D,"&lt;&gt;*ithdr*",'Raw Data'!$D:$D,"&lt;&gt;*ancel*",'Raw Data'!$P:$P,"--")
+
COUNTIFS( 'Raw Data'!$AM:$AM,"&lt;=" &amp;DATE(LEFT($AV$3, 4), MONTH("1 " &amp; AQ$6 &amp; " " &amp; LEFT($AV$3, 4)) + 1, 0 ), 'Raw Data'!$AM:$AM,"&gt;" &amp;DATE(LEFT($AV$3, 4), MONTH("1 " &amp; AQ$6 &amp; " " &amp; LEFT($AV$3, 4)), 0 ), 'Raw Data'!$J:$J, $A75, 'Raw Data'!$H:$H, "Non*", 'Raw Data'!$P:$P,""&amp;'Raw Data'!$B$1,'Raw Data'!$D:$D,"&lt;&gt;*ithdr*",'Raw Data'!$D:$D,"&lt;&gt;*ancel*")</f>
        <v>0</v>
      </c>
      <c r="AR91" s="40"/>
      <c r="AS91" s="40"/>
      <c r="AT91" s="52"/>
      <c r="AU91" s="117">
        <f>COUNTIFS('Raw Data'!$AM:$AM,"&lt;=" &amp;DATE(MID($AV$3, 15, 4), MONTH("1 " &amp; AU$6 &amp; " " &amp; MID($AV$3, 15, 4)) + 1, 0 ), 'Raw Data'!$AN:$AN,"&gt;" &amp;DATE(MID($AV$3, 15, 4), MONTH("1 " &amp; AU$6 &amp; " " &amp; MID($AV$3, 15, 4)), 0 ), 'Raw Data'!$J:$J, $A75, 'Raw Data'!$H:$H, "Non*", 'Raw Data'!$O:$O,""&amp;'Raw Data'!$B$1,'Raw Data'!$D:$D,"&lt;&gt;*ithdr*",'Raw Data'!$D:$D,"&lt;&gt;*ancel*",'Raw Data'!$P:$P,"--")
+
COUNTIFS( 'Raw Data'!$AM:$AM,"&lt;=" &amp;DATE(MID($AV$3, 15, 4), MONTH("1 " &amp; AU$6 &amp; " " &amp; MID($AV$3, 15, 4)) + 1, 0 ), 'Raw Data'!$AN:$AN,"&gt;" &amp;DATE(MID($AV$3, 15, 4), MONTH("1 " &amp; AU$6 &amp; " " &amp; MID($AV$3, 15, 4)), 0 ), 'Raw Data'!$J:$J, $A75, 'Raw Data'!$H:$H, "Non*", 'Raw Data'!$P:$P,""&amp;'Raw Data'!$B$1,'Raw Data'!$D:$D,"&lt;&gt;*ithdr*",'Raw Data'!$D:$D,"&lt;&gt;*ancel*")</f>
        <v>0</v>
      </c>
      <c r="AV91" s="40"/>
      <c r="AW91" s="40"/>
      <c r="AX91" s="52"/>
      <c r="AY91" s="117">
        <f>COUNTIFS('Raw Data'!$AM:$AM,"&lt;=" &amp;DATE(MID($AV$3, 15, 4), MONTH("1 " &amp; AY$6 &amp; " " &amp; MID($AV$3, 15, 4)) + 1, 0 ), 'Raw Data'!$AN:$AN,"&gt;" &amp;DATE(MID($AV$3, 15, 4), MONTH("1 " &amp; AY$6 &amp; " " &amp; MID($AV$3, 15, 4)), 0 ), 'Raw Data'!$J:$J, $A75, 'Raw Data'!$H:$H, "Non*", 'Raw Data'!$O:$O,""&amp;'Raw Data'!$B$1,'Raw Data'!$D:$D,"&lt;&gt;*ithdr*",'Raw Data'!$D:$D,"&lt;&gt;*ancel*",'Raw Data'!$P:$P,"--")
+
COUNTIFS( 'Raw Data'!$AM:$AM,"&lt;=" &amp;DATE(MID($AV$3, 15, 4), MONTH("1 " &amp; AY$6 &amp; " " &amp; MID($AV$3, 15, 4)) + 1, 0 ), 'Raw Data'!$AN:$AN,"&gt;" &amp;DATE(MID($AV$3, 15, 4), MONTH("1 " &amp; AY$6 &amp; " " &amp; MID($AV$3, 15, 4)), 0 ), 'Raw Data'!$J:$J, $A75, 'Raw Data'!$H:$H, "Non*", 'Raw Data'!$P:$P,""&amp;'Raw Data'!$B$1,'Raw Data'!$D:$D,"&lt;&gt;*ithdr*",'Raw Data'!$D:$D,"&lt;&gt;*ancel*")</f>
        <v>0</v>
      </c>
      <c r="AZ91" s="40"/>
      <c r="BA91" s="40"/>
      <c r="BB91" s="52"/>
      <c r="BC91" s="117">
        <f>COUNTIFS('Raw Data'!$AM:$AM,"&lt;=" &amp;DATE(MID($AV$3, 15, 4), MONTH("1 " &amp; BC$6 &amp; " " &amp; MID($AV$3, 15, 4)) + 1, 0 ), 'Raw Data'!$AN:$AN,"&gt;" &amp;DATE(MID($AV$3, 15, 4), MONTH("1 " &amp; BC$6 &amp; " " &amp; MID($AV$3, 15, 4)), 0 ), 'Raw Data'!$J:$J, $A75, 'Raw Data'!$H:$H, "Non*", 'Raw Data'!$O:$O,""&amp;'Raw Data'!$B$1,'Raw Data'!$D:$D,"&lt;&gt;*ithdr*",'Raw Data'!$D:$D,"&lt;&gt;*ancel*",'Raw Data'!$P:$P,"--")
+
COUNTIFS( 'Raw Data'!$AM:$AM,"&lt;=" &amp;DATE(MID($AV$3, 15, 4), MONTH("1 " &amp; BC$6 &amp; " " &amp; MID($AV$3, 15, 4)) + 1, 0 ), 'Raw Data'!$AN:$AN,"&gt;" &amp;DATE(MID($AV$3, 15, 4), MONTH("1 " &amp; BC$6 &amp; " " &amp; MID($AV$3, 15, 4)), 0 ), 'Raw Data'!$J:$J, $A75, 'Raw Data'!$H:$H, "Non*", 'Raw Data'!$P:$P,""&amp;'Raw Data'!$B$1,'Raw Data'!$D:$D,"&lt;&gt;*ithdr*",'Raw Data'!$D:$D,"&lt;&gt;*ancel*")</f>
        <v>0</v>
      </c>
      <c r="BD91" s="40"/>
      <c r="BE91" s="40"/>
      <c r="BF91" s="52"/>
    </row>
    <row r="92" ht="12.75" customHeight="1">
      <c r="A92" s="47" t="s">
        <v>764</v>
      </c>
      <c r="B92" s="40"/>
      <c r="C92" s="40"/>
      <c r="D92" s="40"/>
      <c r="E92" s="40"/>
      <c r="F92" s="40"/>
      <c r="G92" s="40"/>
      <c r="H92" s="40"/>
      <c r="I92" s="40"/>
      <c r="J92" s="52"/>
      <c r="K92" s="117">
        <f>COUNTIFS( 'Raw Data'!$AM:$AM,"&lt;=" &amp;DATE(LEFT($AV$3, 4), MONTH("1 " &amp; K$6 &amp; " " &amp; LEFT($AV$3, 4)) + 1, 0 ), 'Raw Data'!$AM:$AM,"&gt;" &amp;DATE(LEFT($AV$3, 4), MONTH("1 " &amp; K$6 &amp; " " &amp; LEFT($AV$3, 4)), 0 ), 'Raw Data'!$J:$J, $A75, 'Raw Data'!$O:$O,""&amp;'Raw Data'!$B$1,'Raw Data'!$D:$D,"&lt;&gt;*ithdr*",'Raw Data'!$D:$D,"&lt;&gt;*ancel*",'Raw Data'!$P:$P,"--",'Raw Data'!$AW:$AW,"*arl*")
+
COUNTIFS( 'Raw Data'!$AM:$AM,"&lt;=" &amp;DATE(LEFT($AV$3, 4), MONTH("1 " &amp; K$6 &amp; " " &amp; LEFT($AV$3, 4)) + 1, 0 ), 'Raw Data'!$AM:$AM,"&gt;" &amp;DATE(LEFT($AV$3, 4), MONTH("1 " &amp; K$6 &amp; " " &amp; LEFT($AV$3, 4)), 0 ), 'Raw Data'!$J:$J, $A75, 'Raw Data'!$P:$P,""&amp;'Raw Data'!$B$1,'Raw Data'!$D:$D,"&lt;&gt;*ithdr*",'Raw Data'!$D:$D,"&lt;&gt;*ancel*",'Raw Data'!$AW:$AW,"*arl*")</f>
        <v>0</v>
      </c>
      <c r="L92" s="40"/>
      <c r="M92" s="40"/>
      <c r="N92" s="52"/>
      <c r="O92" s="117">
        <f>COUNTIFS( 'Raw Data'!$AM:$AM,"&lt;=" &amp;DATE(LEFT($AV$3, 4), MONTH("1 " &amp; O$6 &amp; " " &amp; LEFT($AV$3, 4)) + 1, 0 ), 'Raw Data'!$AM:$AM,"&gt;" &amp;DATE(LEFT($AV$3, 4), MONTH("1 " &amp; O$6 &amp; " " &amp; LEFT($AV$3, 4)), 0 ), 'Raw Data'!$J:$J, $A75, 'Raw Data'!$O:$O,""&amp;'Raw Data'!$B$1,'Raw Data'!$D:$D,"&lt;&gt;*ithdr*",'Raw Data'!$D:$D,"&lt;&gt;*ancel*",'Raw Data'!$P:$P,"--",'Raw Data'!$AW:$AW,"*arl*")
+
COUNTIFS( 'Raw Data'!$AM:$AM,"&lt;=" &amp;DATE(LEFT($AV$3, 4), MONTH("1 " &amp; O$6 &amp; " " &amp; LEFT($AV$3, 4)) + 1, 0 ), 'Raw Data'!$AM:$AM,"&gt;" &amp;DATE(LEFT($AV$3, 4), MONTH("1 " &amp; O$6 &amp; " " &amp; LEFT($AV$3, 4)), 0 ), 'Raw Data'!$J:$J, $A75, 'Raw Data'!$P:$P,""&amp;'Raw Data'!$B$1,'Raw Data'!$D:$D,"&lt;&gt;*ithdr*",'Raw Data'!$D:$D,"&lt;&gt;*ancel*",'Raw Data'!$AW:$AW,"*arl*")</f>
        <v>0</v>
      </c>
      <c r="P92" s="40"/>
      <c r="Q92" s="40"/>
      <c r="R92" s="52"/>
      <c r="S92" s="117">
        <f>COUNTIFS( 'Raw Data'!$AM:$AM,"&lt;=" &amp;DATE(LEFT($AV$3, 4), MONTH("1 " &amp; S$6 &amp; " " &amp; LEFT($AV$3, 4)) + 1, 0 ), 'Raw Data'!$AM:$AM,"&gt;" &amp;DATE(LEFT($AV$3, 4), MONTH("1 " &amp; S$6 &amp; " " &amp; LEFT($AV$3, 4)), 0 ), 'Raw Data'!$J:$J, $A75, 'Raw Data'!$O:$O,""&amp;'Raw Data'!$B$1,'Raw Data'!$D:$D,"&lt;&gt;*ithdr*",'Raw Data'!$D:$D,"&lt;&gt;*ancel*",'Raw Data'!$P:$P,"--",'Raw Data'!$AW:$AW,"*arl*")
+
COUNTIFS( 'Raw Data'!$AM:$AM,"&lt;=" &amp;DATE(LEFT($AV$3, 4), MONTH("1 " &amp; S$6 &amp; " " &amp; LEFT($AV$3, 4)) + 1, 0 ), 'Raw Data'!$AM:$AM,"&gt;" &amp;DATE(LEFT($AV$3, 4), MONTH("1 " &amp; S$6 &amp; " " &amp; LEFT($AV$3, 4)), 0 ), 'Raw Data'!$J:$J, $A75, 'Raw Data'!$P:$P,""&amp;'Raw Data'!$B$1,'Raw Data'!$D:$D,"&lt;&gt;*ithdr*",'Raw Data'!$D:$D,"&lt;&gt;*ancel*",'Raw Data'!$AW:$AW,"*arl*")</f>
        <v>0</v>
      </c>
      <c r="T92" s="40"/>
      <c r="U92" s="40"/>
      <c r="V92" s="52"/>
      <c r="W92" s="117">
        <f>COUNTIFS( 'Raw Data'!$AM:$AM,"&lt;=" &amp;DATE(LEFT($AV$3, 4), MONTH("1 " &amp; W$6 &amp; " " &amp; LEFT($AV$3, 4)) + 1, 0 ), 'Raw Data'!$AM:$AM,"&gt;" &amp;DATE(LEFT($AV$3, 4), MONTH("1 " &amp; W$6 &amp; " " &amp; LEFT($AV$3, 4)), 0 ), 'Raw Data'!$J:$J, $A75, 'Raw Data'!$O:$O,""&amp;'Raw Data'!$B$1,'Raw Data'!$D:$D,"&lt;&gt;*ithdr*",'Raw Data'!$D:$D,"&lt;&gt;*ancel*",'Raw Data'!$P:$P,"--",'Raw Data'!$AW:$AW,"*arl*")
+
COUNTIFS( 'Raw Data'!$AM:$AM,"&lt;=" &amp;DATE(LEFT($AV$3, 4), MONTH("1 " &amp; W$6 &amp; " " &amp; LEFT($AV$3, 4)) + 1, 0 ), 'Raw Data'!$AM:$AM,"&gt;" &amp;DATE(LEFT($AV$3, 4), MONTH("1 " &amp; W$6 &amp; " " &amp; LEFT($AV$3, 4)), 0 ), 'Raw Data'!$J:$J, $A75, 'Raw Data'!$P:$P,""&amp;'Raw Data'!$B$1,'Raw Data'!$D:$D,"&lt;&gt;*ithdr*",'Raw Data'!$D:$D,"&lt;&gt;*ancel*",'Raw Data'!$AW:$AW,"*arl*")</f>
        <v>0</v>
      </c>
      <c r="X92" s="40"/>
      <c r="Y92" s="40"/>
      <c r="Z92" s="52"/>
      <c r="AA92" s="117">
        <f>COUNTIFS( 'Raw Data'!$AM:$AM,"&lt;=" &amp;DATE(LEFT($AV$3, 4), MONTH("1 " &amp; AA$6 &amp; " " &amp; LEFT($AV$3, 4)) + 1, 0 ), 'Raw Data'!$AM:$AM,"&gt;" &amp;DATE(LEFT($AV$3, 4), MONTH("1 " &amp; AA$6 &amp; " " &amp; LEFT($AV$3, 4)), 0 ), 'Raw Data'!$J:$J, $A75, 'Raw Data'!$O:$O,""&amp;'Raw Data'!$B$1,'Raw Data'!$D:$D,"&lt;&gt;*ithdr*",'Raw Data'!$D:$D,"&lt;&gt;*ancel*",'Raw Data'!$P:$P,"--",'Raw Data'!$AW:$AW,"*arl*")
+
COUNTIFS( 'Raw Data'!$AM:$AM,"&lt;=" &amp;DATE(LEFT($AV$3, 4), MONTH("1 " &amp; AA$6 &amp; " " &amp; LEFT($AV$3, 4)) + 1, 0 ), 'Raw Data'!$AM:$AM,"&gt;" &amp;DATE(LEFT($AV$3, 4), MONTH("1 " &amp; AA$6 &amp; " " &amp; LEFT($AV$3, 4)), 0 ), 'Raw Data'!$J:$J, $A75, 'Raw Data'!$P:$P,""&amp;'Raw Data'!$B$1,'Raw Data'!$D:$D,"&lt;&gt;*ithdr*",'Raw Data'!$D:$D,"&lt;&gt;*ancel*",'Raw Data'!$AW:$AW,"*arl*")</f>
        <v>0</v>
      </c>
      <c r="AB92" s="40"/>
      <c r="AC92" s="40"/>
      <c r="AD92" s="52"/>
      <c r="AE92" s="117">
        <f>COUNTIFS( 'Raw Data'!$AM:$AM,"&lt;=" &amp;DATE(LEFT($AV$3, 4), MONTH("1 " &amp; AE$6 &amp; " " &amp; LEFT($AV$3, 4)) + 1, 0 ), 'Raw Data'!$AM:$AM,"&gt;" &amp;DATE(LEFT($AV$3, 4), MONTH("1 " &amp; AE$6 &amp; " " &amp; LEFT($AV$3, 4)), 0 ), 'Raw Data'!$J:$J, $A75, 'Raw Data'!$O:$O,""&amp;'Raw Data'!$B$1,'Raw Data'!$D:$D,"&lt;&gt;*ithdr*",'Raw Data'!$D:$D,"&lt;&gt;*ancel*",'Raw Data'!$P:$P,"--",'Raw Data'!$AW:$AW,"*arl*")
+
COUNTIFS( 'Raw Data'!$AM:$AM,"&lt;=" &amp;DATE(LEFT($AV$3, 4), MONTH("1 " &amp; AE$6 &amp; " " &amp; LEFT($AV$3, 4)) + 1, 0 ), 'Raw Data'!$AM:$AM,"&gt;" &amp;DATE(LEFT($AV$3, 4), MONTH("1 " &amp; AE$6 &amp; " " &amp; LEFT($AV$3, 4)), 0 ), 'Raw Data'!$J:$J, $A75, 'Raw Data'!$P:$P,""&amp;'Raw Data'!$B$1,'Raw Data'!$D:$D,"&lt;&gt;*ithdr*",'Raw Data'!$D:$D,"&lt;&gt;*ancel*",'Raw Data'!$AW:$AW,"*arl*")</f>
        <v>0</v>
      </c>
      <c r="AF92" s="40"/>
      <c r="AG92" s="40"/>
      <c r="AH92" s="52"/>
      <c r="AI92" s="117">
        <f>COUNTIFS( 'Raw Data'!$AM:$AM,"&lt;=" &amp;DATE(LEFT($AV$3, 4), MONTH("1 " &amp; AI$6 &amp; " " &amp; LEFT($AV$3, 4)) + 1, 0 ), 'Raw Data'!$AM:$AM,"&gt;" &amp;DATE(LEFT($AV$3, 4), MONTH("1 " &amp; AI$6 &amp; " " &amp; LEFT($AV$3, 4)), 0 ), 'Raw Data'!$J:$J, $A75, 'Raw Data'!$O:$O,""&amp;'Raw Data'!$B$1,'Raw Data'!$D:$D,"&lt;&gt;*ithdr*",'Raw Data'!$D:$D,"&lt;&gt;*ancel*",'Raw Data'!$P:$P,"--",'Raw Data'!$AW:$AW,"*arl*")
+
COUNTIFS( 'Raw Data'!$AM:$AM,"&lt;=" &amp;DATE(LEFT($AV$3, 4), MONTH("1 " &amp; AI$6 &amp; " " &amp; LEFT($AV$3, 4)) + 1, 0 ), 'Raw Data'!$AM:$AM,"&gt;" &amp;DATE(LEFT($AV$3, 4), MONTH("1 " &amp; AI$6 &amp; " " &amp; LEFT($AV$3, 4)), 0 ), 'Raw Data'!$J:$J, $A75, 'Raw Data'!$P:$P,""&amp;'Raw Data'!$B$1,'Raw Data'!$D:$D,"&lt;&gt;*ithdr*",'Raw Data'!$D:$D,"&lt;&gt;*ancel*",'Raw Data'!$AW:$AW,"*arl*")</f>
        <v>0</v>
      </c>
      <c r="AJ92" s="40"/>
      <c r="AK92" s="40"/>
      <c r="AL92" s="52"/>
      <c r="AM92" s="117">
        <f>COUNTIFS( 'Raw Data'!$AM:$AM,"&lt;=" &amp;DATE(LEFT($AV$3, 4), MONTH("1 " &amp; AM$6 &amp; " " &amp; LEFT($AV$3, 4)) + 1, 0 ), 'Raw Data'!$AM:$AM,"&gt;" &amp;DATE(LEFT($AV$3, 4), MONTH("1 " &amp; AM$6 &amp; " " &amp; LEFT($AV$3, 4)), 0 ), 'Raw Data'!$J:$J, $A75, 'Raw Data'!$O:$O,""&amp;'Raw Data'!$B$1,'Raw Data'!$D:$D,"&lt;&gt;*ithdr*",'Raw Data'!$D:$D,"&lt;&gt;*ancel*",'Raw Data'!$P:$P,"--",'Raw Data'!$AW:$AW,"*arl*")
+
COUNTIFS( 'Raw Data'!$AM:$AM,"&lt;=" &amp;DATE(LEFT($AV$3, 4), MONTH("1 " &amp; AM$6 &amp; " " &amp; LEFT($AV$3, 4)) + 1, 0 ), 'Raw Data'!$AM:$AM,"&gt;" &amp;DATE(LEFT($AV$3, 4), MONTH("1 " &amp; AM$6 &amp; " " &amp; LEFT($AV$3, 4)), 0 ), 'Raw Data'!$J:$J, $A75, 'Raw Data'!$P:$P,""&amp;'Raw Data'!$B$1,'Raw Data'!$D:$D,"&lt;&gt;*ithdr*",'Raw Data'!$D:$D,"&lt;&gt;*ancel*",'Raw Data'!$AW:$AW,"*arl*")</f>
        <v>0</v>
      </c>
      <c r="AN92" s="40"/>
      <c r="AO92" s="40"/>
      <c r="AP92" s="52"/>
      <c r="AQ92" s="117">
        <f>COUNTIFS( 'Raw Data'!$AM:$AM,"&lt;=" &amp;DATE(LEFT($AV$3, 4), MONTH("1 " &amp; AQ$6 &amp; " " &amp; LEFT($AV$3, 4)) + 1, 0 ), 'Raw Data'!$AM:$AM,"&gt;" &amp;DATE(LEFT($AV$3, 4), MONTH("1 " &amp; AQ$6 &amp; " " &amp; LEFT($AV$3, 4)), 0 ), 'Raw Data'!$J:$J, $A75, 'Raw Data'!$O:$O,""&amp;'Raw Data'!$B$1,'Raw Data'!$D:$D,"&lt;&gt;*ithdr*",'Raw Data'!$D:$D,"&lt;&gt;*ancel*",'Raw Data'!$P:$P,"--",'Raw Data'!$AW:$AW,"*arl*")
+
COUNTIFS( 'Raw Data'!$AM:$AM,"&lt;=" &amp;DATE(LEFT($AV$3, 4), MONTH("1 " &amp; AQ$6 &amp; " " &amp; LEFT($AV$3, 4)) + 1, 0 ), 'Raw Data'!$AM:$AM,"&gt;" &amp;DATE(LEFT($AV$3, 4), MONTH("1 " &amp; AQ$6 &amp; " " &amp; LEFT($AV$3, 4)), 0 ), 'Raw Data'!$J:$J, $A75, 'Raw Data'!$P:$P,""&amp;'Raw Data'!$B$1,'Raw Data'!$D:$D,"&lt;&gt;*ithdr*",'Raw Data'!$D:$D,"&lt;&gt;*ancel*",'Raw Data'!$AW:$AW,"*arl*")</f>
        <v>0</v>
      </c>
      <c r="AR92" s="40"/>
      <c r="AS92" s="40"/>
      <c r="AT92" s="52"/>
      <c r="AU92" s="117">
        <f>COUNTIFS( 'Raw Data'!$AM:$AM,"&lt;=" &amp;DATE(MID($AV$3, 15, 4), MONTH("1 " &amp; AU$6 &amp; " " &amp; MID($AV$3, 15, 4)) + 1, 0 ), 'Raw Data'!$AN:$AN,"&gt;" &amp;DATE(MID($AV$3, 15, 4), MONTH("1 " &amp; AU$6 &amp; " " &amp; MID($AV$3, 15, 4)), 0 ), 'Raw Data'!$J:$J, $A75, 'Raw Data'!$O:$O,""&amp;'Raw Data'!$B$1,'Raw Data'!$D:$D,"&lt;&gt;*ithdr*",'Raw Data'!$D:$D,"&lt;&gt;*ancel*",'Raw Data'!$P:$P,"--",'Raw Data'!$AW:$AW,"*arl*")
+
COUNTIFS( 'Raw Data'!$AM:$AM,"&lt;=" &amp;DATE(MID($AV$3, 15, 4), MONTH("1 " &amp; AU$6 &amp; " " &amp; MID($AV$3, 15, 4)) + 1, 0 ), 'Raw Data'!$AN:$AN,"&gt;" &amp;DATE(MID($AV$3, 15, 4), MONTH("1 " &amp; AU$6 &amp; " " &amp; MID($AV$3, 15, 4)), 0 ), 'Raw Data'!$J:$J, $A75, 'Raw Data'!$P:$P,""&amp;'Raw Data'!$B$1,'Raw Data'!$D:$D,"&lt;&gt;*ithdr*",'Raw Data'!$D:$D,"&lt;&gt;*ancel*",'Raw Data'!$AW:$AW,"*arl*")</f>
        <v>0</v>
      </c>
      <c r="AV92" s="40"/>
      <c r="AW92" s="40"/>
      <c r="AX92" s="52"/>
      <c r="AY92" s="117">
        <f>COUNTIFS( 'Raw Data'!$AM:$AM,"&lt;=" &amp;DATE(MID($AV$3, 15, 4), MONTH("1 " &amp; AY$6 &amp; " " &amp; MID($AV$3, 15, 4)) + 1, 0 ), 'Raw Data'!$AN:$AN,"&gt;" &amp;DATE(MID($AV$3, 15, 4), MONTH("1 " &amp; AY$6 &amp; " " &amp; MID($AV$3, 15, 4)), 0 ), 'Raw Data'!$J:$J, $A75, 'Raw Data'!$O:$O,""&amp;'Raw Data'!$B$1,'Raw Data'!$D:$D,"&lt;&gt;*ithdr*",'Raw Data'!$D:$D,"&lt;&gt;*ancel*",'Raw Data'!$P:$P,"--",'Raw Data'!$AW:$AW,"*arl*")
+
COUNTIFS( 'Raw Data'!$AM:$AM,"&lt;=" &amp;DATE(MID($AV$3, 15, 4), MONTH("1 " &amp; AY$6 &amp; " " &amp; MID($AV$3, 15, 4)) + 1, 0 ), 'Raw Data'!$AN:$AN,"&gt;" &amp;DATE(MID($AV$3, 15, 4), MONTH("1 " &amp; AY$6 &amp; " " &amp; MID($AV$3, 15, 4)), 0 ), 'Raw Data'!$J:$J, $A75, 'Raw Data'!$P:$P,""&amp;'Raw Data'!$B$1,'Raw Data'!$D:$D,"&lt;&gt;*ithdr*",'Raw Data'!$D:$D,"&lt;&gt;*ancel*",'Raw Data'!$AW:$AW,"*arl*")</f>
        <v>0</v>
      </c>
      <c r="AZ92" s="40"/>
      <c r="BA92" s="40"/>
      <c r="BB92" s="52"/>
      <c r="BC92" s="117">
        <f>COUNTIFS( 'Raw Data'!$AM:$AM,"&lt;=" &amp;DATE(MID($AV$3, 15, 4), MONTH("1 " &amp; BC$6 &amp; " " &amp; MID($AV$3, 15, 4)) + 1, 0 ), 'Raw Data'!$AN:$AN,"&gt;" &amp;DATE(MID($AV$3, 15, 4), MONTH("1 " &amp; BC$6 &amp; " " &amp; MID($AV$3, 15, 4)), 0 ), 'Raw Data'!$J:$J, $A75, 'Raw Data'!$O:$O,""&amp;'Raw Data'!$B$1,'Raw Data'!$D:$D,"&lt;&gt;*ithdr*",'Raw Data'!$D:$D,"&lt;&gt;*ancel*",'Raw Data'!$P:$P,"--",'Raw Data'!$AW:$AW,"*arl*")
+
COUNTIFS( 'Raw Data'!$AM:$AM,"&lt;=" &amp;DATE(MID($AV$3, 15, 4), MONTH("1 " &amp; BC$6 &amp; " " &amp; MID($AV$3, 15, 4)) + 1, 0 ), 'Raw Data'!$AN:$AN,"&gt;" &amp;DATE(MID($AV$3, 15, 4), MONTH("1 " &amp; BC$6 &amp; " " &amp; MID($AV$3, 15, 4)), 0 ), 'Raw Data'!$J:$J, $A75, 'Raw Data'!$P:$P,""&amp;'Raw Data'!$B$1,'Raw Data'!$D:$D,"&lt;&gt;*ithdr*",'Raw Data'!$D:$D,"&lt;&gt;*ancel*",'Raw Data'!$AW:$AW,"*arl*")</f>
        <v>0</v>
      </c>
      <c r="BD92" s="40"/>
      <c r="BE92" s="40"/>
      <c r="BF92" s="52"/>
    </row>
    <row r="93" ht="12.75" customHeight="1">
      <c r="A93" s="47" t="s">
        <v>765</v>
      </c>
      <c r="B93" s="40"/>
      <c r="C93" s="40"/>
      <c r="D93" s="40"/>
      <c r="E93" s="40"/>
      <c r="F93" s="40"/>
      <c r="G93" s="40"/>
      <c r="H93" s="40"/>
      <c r="I93" s="40"/>
      <c r="J93" s="52"/>
      <c r="K93" s="117" t="str">
        <f>IFERROR((K92/K89)*100, "---")</f>
        <v>---</v>
      </c>
      <c r="L93" s="40"/>
      <c r="M93" s="40"/>
      <c r="N93" s="52"/>
      <c r="O93" s="117" t="str">
        <f>IFERROR((O92/O89)*100, "---")</f>
        <v>---</v>
      </c>
      <c r="P93" s="40"/>
      <c r="Q93" s="40"/>
      <c r="R93" s="52"/>
      <c r="S93" s="117" t="str">
        <f>IFERROR((S92/S89)*100, "---")</f>
        <v>---</v>
      </c>
      <c r="T93" s="40"/>
      <c r="U93" s="40"/>
      <c r="V93" s="52"/>
      <c r="W93" s="117" t="str">
        <f>IFERROR((W92/W89)*100, "---")</f>
        <v>---</v>
      </c>
      <c r="X93" s="40"/>
      <c r="Y93" s="40"/>
      <c r="Z93" s="52"/>
      <c r="AA93" s="117" t="str">
        <f>IFERROR((AA92/AA89)*100, "---")</f>
        <v>---</v>
      </c>
      <c r="AB93" s="40"/>
      <c r="AC93" s="40"/>
      <c r="AD93" s="52"/>
      <c r="AE93" s="117" t="str">
        <f>IFERROR((AE92/AE89)*100, "---")</f>
        <v>---</v>
      </c>
      <c r="AF93" s="40"/>
      <c r="AG93" s="40"/>
      <c r="AH93" s="52"/>
      <c r="AI93" s="117" t="str">
        <f>IFERROR((AI92/AI89)*100, "---")</f>
        <v>---</v>
      </c>
      <c r="AJ93" s="40"/>
      <c r="AK93" s="40"/>
      <c r="AL93" s="52"/>
      <c r="AM93" s="117" t="str">
        <f>IFERROR((AM92/AM89)*100, "---")</f>
        <v>---</v>
      </c>
      <c r="AN93" s="40"/>
      <c r="AO93" s="40"/>
      <c r="AP93" s="52"/>
      <c r="AQ93" s="117" t="str">
        <f>IFERROR((AQ92/AQ89)*100, "---")</f>
        <v>---</v>
      </c>
      <c r="AR93" s="40"/>
      <c r="AS93" s="40"/>
      <c r="AT93" s="52"/>
      <c r="AU93" s="117" t="str">
        <f>IFERROR((AU92/AU89)*100, "---")</f>
        <v>---</v>
      </c>
      <c r="AV93" s="40"/>
      <c r="AW93" s="40"/>
      <c r="AX93" s="52"/>
      <c r="AY93" s="117" t="str">
        <f>IFERROR((AY92/AY89)*100, "---")</f>
        <v>---</v>
      </c>
      <c r="AZ93" s="40"/>
      <c r="BA93" s="40"/>
      <c r="BB93" s="52"/>
      <c r="BC93" s="117" t="str">
        <f>IFERROR((BC92/BC89)*100, "---")</f>
        <v>---</v>
      </c>
      <c r="BD93" s="40"/>
      <c r="BE93" s="40"/>
      <c r="BF93" s="52"/>
    </row>
    <row r="94" ht="12.75" customHeight="1">
      <c r="A94" s="47" t="s">
        <v>245</v>
      </c>
      <c r="B94" s="40"/>
      <c r="C94" s="40"/>
      <c r="D94" s="40"/>
      <c r="E94" s="40"/>
      <c r="F94" s="40"/>
      <c r="G94" s="40"/>
      <c r="H94" s="40"/>
      <c r="I94" s="40"/>
      <c r="J94" s="52"/>
      <c r="K94" s="117">
        <f>SUMIFS('Raw Data'!$R:$R, 'Raw Data'!$AN:$AN,"&lt;=" &amp;DATE(LEFT($AV$3, 4), MONTH("1 " &amp; K$6 &amp; " " &amp; LEFT($AV$3, 4)) + 1, 0 ), 'Raw Data'!$AN:$AN,"&gt;" &amp;DATE(LEFT($AV$3, 4), MONTH("1 " &amp; K$6 &amp; " " &amp; LEFT($AV$3, 4)), 0 ), 'Raw Data'!$J:$J, $A75, 'Raw Data'!$O:$O,""&amp;'Raw Data'!$B$1,'Raw Data'!$D:$D,"&lt;&gt;*ithdr*",'Raw Data'!$D:$D,"&lt;&gt;*ancel*",'Raw Data'!$P:$P,"--")
+
SUMIFS('Raw Data'!$R:$R, 'Raw Data'!$AN:$AN,"&lt;=" &amp;DATE(LEFT($AV$3, 4), MONTH("1 " &amp; K$6 &amp; " " &amp; LEFT($AV$3, 4)) + 1, 0 ), 'Raw Data'!$AN:$AN,"&gt;" &amp;DATE(LEFT($AV$3, 4), MONTH("1 " &amp; K$6 &amp; " " &amp; LEFT($AV$3, 4)), 0 ), 'Raw Data'!$J:$J, $A75, 'Raw Data'!$P:$P,""&amp;'Raw Data'!$B$1,'Raw Data'!$D:$D,"&lt;&gt;*ithdr*",'Raw Data'!$D:$D,"&lt;&gt;*ancel*")</f>
        <v>0</v>
      </c>
      <c r="L94" s="40"/>
      <c r="M94" s="40"/>
      <c r="N94" s="52"/>
      <c r="O94" s="117">
        <f>SUMIFS('Raw Data'!$R:$R, 'Raw Data'!$AN:$AN,"&lt;=" &amp;DATE(LEFT($AV$3, 4), MONTH("1 " &amp; O$6 &amp; " " &amp; LEFT($AV$3, 4)) + 1, 0 ), 'Raw Data'!$AN:$AN,"&gt;" &amp;DATE(LEFT($AV$3, 4), MONTH("1 " &amp; O$6 &amp; " " &amp; LEFT($AV$3, 4)), 0 ), 'Raw Data'!$J:$J, $A75, 'Raw Data'!$O:$O,""&amp;'Raw Data'!$B$1,'Raw Data'!$D:$D,"&lt;&gt;*ithdr*",'Raw Data'!$D:$D,"&lt;&gt;*ancel*",'Raw Data'!$P:$P,"--")
+
SUMIFS('Raw Data'!$R:$R, 'Raw Data'!$AN:$AN,"&lt;=" &amp;DATE(LEFT($AV$3, 4), MONTH("1 " &amp; O$6 &amp; " " &amp; LEFT($AV$3, 4)) + 1, 0 ), 'Raw Data'!$AN:$AN,"&gt;" &amp;DATE(LEFT($AV$3, 4), MONTH("1 " &amp; O$6 &amp; " " &amp; LEFT($AV$3, 4)), 0 ), 'Raw Data'!$J:$J, $A75, 'Raw Data'!$P:$P,""&amp;'Raw Data'!$B$1,'Raw Data'!$D:$D,"&lt;&gt;*ithdr*",'Raw Data'!$D:$D,"&lt;&gt;*ancel*")</f>
        <v>0</v>
      </c>
      <c r="P94" s="40"/>
      <c r="Q94" s="40"/>
      <c r="R94" s="52"/>
      <c r="S94" s="117">
        <f>SUMIFS('Raw Data'!$R:$R, 'Raw Data'!$AN:$AN,"&lt;=" &amp;DATE(LEFT($AV$3, 4), MONTH("1 " &amp; S$6 &amp; " " &amp; LEFT($AV$3, 4)) + 1, 0 ), 'Raw Data'!$AN:$AN,"&gt;" &amp;DATE(LEFT($AV$3, 4), MONTH("1 " &amp; S$6 &amp; " " &amp; LEFT($AV$3, 4)), 0 ), 'Raw Data'!$J:$J, $A75, 'Raw Data'!$O:$O,""&amp;'Raw Data'!$B$1,'Raw Data'!$D:$D,"&lt;&gt;*ithdr*",'Raw Data'!$D:$D,"&lt;&gt;*ancel*",'Raw Data'!$P:$P,"--")
+
SUMIFS('Raw Data'!$R:$R, 'Raw Data'!$AN:$AN,"&lt;=" &amp;DATE(LEFT($AV$3, 4), MONTH("1 " &amp; S$6 &amp; " " &amp; LEFT($AV$3, 4)) + 1, 0 ), 'Raw Data'!$AN:$AN,"&gt;" &amp;DATE(LEFT($AV$3, 4), MONTH("1 " &amp; S$6 &amp; " " &amp; LEFT($AV$3, 4)), 0 ), 'Raw Data'!$J:$J, $A75, 'Raw Data'!$P:$P,""&amp;'Raw Data'!$B$1,'Raw Data'!$D:$D,"&lt;&gt;*ithdr*",'Raw Data'!$D:$D,"&lt;&gt;*ancel*")</f>
        <v>0</v>
      </c>
      <c r="T94" s="40"/>
      <c r="U94" s="40"/>
      <c r="V94" s="52"/>
      <c r="W94" s="117">
        <f>SUMIFS('Raw Data'!$R:$R, 'Raw Data'!$AN:$AN,"&lt;=" &amp;DATE(LEFT($AV$3, 4), MONTH("1 " &amp; W$6 &amp; " " &amp; LEFT($AV$3, 4)) + 1, 0 ), 'Raw Data'!$AN:$AN,"&gt;" &amp;DATE(LEFT($AV$3, 4), MONTH("1 " &amp; W$6 &amp; " " &amp; LEFT($AV$3, 4)), 0 ), 'Raw Data'!$J:$J, $A75, 'Raw Data'!$O:$O,""&amp;'Raw Data'!$B$1,'Raw Data'!$D:$D,"&lt;&gt;*ithdr*",'Raw Data'!$D:$D,"&lt;&gt;*ancel*",'Raw Data'!$P:$P,"--")
+
SUMIFS('Raw Data'!$R:$R, 'Raw Data'!$AN:$AN,"&lt;=" &amp;DATE(LEFT($AV$3, 4), MONTH("1 " &amp; W$6 &amp; " " &amp; LEFT($AV$3, 4)) + 1, 0 ), 'Raw Data'!$AN:$AN,"&gt;" &amp;DATE(LEFT($AV$3, 4), MONTH("1 " &amp; W$6 &amp; " " &amp; LEFT($AV$3, 4)), 0 ), 'Raw Data'!$J:$J, $A75, 'Raw Data'!$P:$P,""&amp;'Raw Data'!$B$1,'Raw Data'!$D:$D,"&lt;&gt;*ithdr*",'Raw Data'!$D:$D,"&lt;&gt;*ancel*")</f>
        <v>0</v>
      </c>
      <c r="X94" s="40"/>
      <c r="Y94" s="40"/>
      <c r="Z94" s="52"/>
      <c r="AA94" s="117">
        <f>SUMIFS('Raw Data'!$R:$R, 'Raw Data'!$AN:$AN,"&lt;=" &amp;DATE(LEFT($AV$3, 4), MONTH("1 " &amp; AA$6 &amp; " " &amp; LEFT($AV$3, 4)) + 1, 0 ), 'Raw Data'!$AN:$AN,"&gt;" &amp;DATE(LEFT($AV$3, 4), MONTH("1 " &amp; AA$6 &amp; " " &amp; LEFT($AV$3, 4)), 0 ), 'Raw Data'!$J:$J, $A75, 'Raw Data'!$O:$O,""&amp;'Raw Data'!$B$1,'Raw Data'!$D:$D,"&lt;&gt;*ithdr*",'Raw Data'!$D:$D,"&lt;&gt;*ancel*",'Raw Data'!$P:$P,"--")
+
SUMIFS('Raw Data'!$R:$R, 'Raw Data'!$AN:$AN,"&lt;=" &amp;DATE(LEFT($AV$3, 4), MONTH("1 " &amp; AA$6 &amp; " " &amp; LEFT($AV$3, 4)) + 1, 0 ), 'Raw Data'!$AN:$AN,"&gt;" &amp;DATE(LEFT($AV$3, 4), MONTH("1 " &amp; AA$6 &amp; " " &amp; LEFT($AV$3, 4)), 0 ), 'Raw Data'!$J:$J, $A75, 'Raw Data'!$P:$P,""&amp;'Raw Data'!$B$1,'Raw Data'!$D:$D,"&lt;&gt;*ithdr*",'Raw Data'!$D:$D,"&lt;&gt;*ancel*")</f>
        <v>0</v>
      </c>
      <c r="AB94" s="40"/>
      <c r="AC94" s="40"/>
      <c r="AD94" s="52"/>
      <c r="AE94" s="117">
        <f>SUMIFS('Raw Data'!$R:$R, 'Raw Data'!$AN:$AN,"&lt;=" &amp;DATE(LEFT($AV$3, 4), MONTH("1 " &amp; AE$6 &amp; " " &amp; LEFT($AV$3, 4)) + 1, 0 ), 'Raw Data'!$AN:$AN,"&gt;" &amp;DATE(LEFT($AV$3, 4), MONTH("1 " &amp; AE$6 &amp; " " &amp; LEFT($AV$3, 4)), 0 ), 'Raw Data'!$J:$J, $A75, 'Raw Data'!$O:$O,""&amp;'Raw Data'!$B$1,'Raw Data'!$D:$D,"&lt;&gt;*ithdr*",'Raw Data'!$D:$D,"&lt;&gt;*ancel*",'Raw Data'!$P:$P,"--")
+
SUMIFS('Raw Data'!$R:$R, 'Raw Data'!$AN:$AN,"&lt;=" &amp;DATE(LEFT($AV$3, 4), MONTH("1 " &amp; AE$6 &amp; " " &amp; LEFT($AV$3, 4)) + 1, 0 ), 'Raw Data'!$AN:$AN,"&gt;" &amp;DATE(LEFT($AV$3, 4), MONTH("1 " &amp; AE$6 &amp; " " &amp; LEFT($AV$3, 4)), 0 ), 'Raw Data'!$J:$J, $A75, 'Raw Data'!$P:$P,""&amp;'Raw Data'!$B$1,'Raw Data'!$D:$D,"&lt;&gt;*ithdr*",'Raw Data'!$D:$D,"&lt;&gt;*ancel*")</f>
        <v>0</v>
      </c>
      <c r="AF94" s="40"/>
      <c r="AG94" s="40"/>
      <c r="AH94" s="52"/>
      <c r="AI94" s="117">
        <f>SUMIFS('Raw Data'!$R:$R, 'Raw Data'!$AN:$AN,"&lt;=" &amp;DATE(LEFT($AV$3, 4), MONTH("1 " &amp; AI$6 &amp; " " &amp; LEFT($AV$3, 4)) + 1, 0 ), 'Raw Data'!$AN:$AN,"&gt;" &amp;DATE(LEFT($AV$3, 4), MONTH("1 " &amp; AI$6 &amp; " " &amp; LEFT($AV$3, 4)), 0 ), 'Raw Data'!$J:$J, $A75, 'Raw Data'!$O:$O,""&amp;'Raw Data'!$B$1,'Raw Data'!$D:$D,"&lt;&gt;*ithdr*",'Raw Data'!$D:$D,"&lt;&gt;*ancel*",'Raw Data'!$P:$P,"--")
+
SUMIFS('Raw Data'!$R:$R, 'Raw Data'!$AN:$AN,"&lt;=" &amp;DATE(LEFT($AV$3, 4), MONTH("1 " &amp; AI$6 &amp; " " &amp; LEFT($AV$3, 4)) + 1, 0 ), 'Raw Data'!$AN:$AN,"&gt;" &amp;DATE(LEFT($AV$3, 4), MONTH("1 " &amp; AI$6 &amp; " " &amp; LEFT($AV$3, 4)), 0 ), 'Raw Data'!$J:$J, $A75, 'Raw Data'!$P:$P,""&amp;'Raw Data'!$B$1,'Raw Data'!$D:$D,"&lt;&gt;*ithdr*",'Raw Data'!$D:$D,"&lt;&gt;*ancel*")</f>
        <v>0</v>
      </c>
      <c r="AJ94" s="40"/>
      <c r="AK94" s="40"/>
      <c r="AL94" s="52"/>
      <c r="AM94" s="117">
        <f>SUMIFS('Raw Data'!$R:$R, 'Raw Data'!$AN:$AN,"&lt;=" &amp;DATE(LEFT($AV$3, 4), MONTH("1 " &amp; AM$6 &amp; " " &amp; LEFT($AV$3, 4)) + 1, 0 ), 'Raw Data'!$AN:$AN,"&gt;" &amp;DATE(LEFT($AV$3, 4), MONTH("1 " &amp; AM$6 &amp; " " &amp; LEFT($AV$3, 4)), 0 ), 'Raw Data'!$J:$J, $A75, 'Raw Data'!$O:$O,""&amp;'Raw Data'!$B$1,'Raw Data'!$D:$D,"&lt;&gt;*ithdr*",'Raw Data'!$D:$D,"&lt;&gt;*ancel*",'Raw Data'!$P:$P,"--")
+
SUMIFS('Raw Data'!$R:$R, 'Raw Data'!$AN:$AN,"&lt;=" &amp;DATE(LEFT($AV$3, 4), MONTH("1 " &amp; AM$6 &amp; " " &amp; LEFT($AV$3, 4)) + 1, 0 ), 'Raw Data'!$AN:$AN,"&gt;" &amp;DATE(LEFT($AV$3, 4), MONTH("1 " &amp; AM$6 &amp; " " &amp; LEFT($AV$3, 4)), 0 ), 'Raw Data'!$J:$J, $A75, 'Raw Data'!$P:$P,""&amp;'Raw Data'!$B$1,'Raw Data'!$D:$D,"&lt;&gt;*ithdr*",'Raw Data'!$D:$D,"&lt;&gt;*ancel*")</f>
        <v>0</v>
      </c>
      <c r="AN94" s="40"/>
      <c r="AO94" s="40"/>
      <c r="AP94" s="52"/>
      <c r="AQ94" s="117">
        <f>SUMIFS('Raw Data'!$R:$R, 'Raw Data'!$AN:$AN,"&lt;=" &amp;DATE(LEFT($AV$3, 4), MONTH("1 " &amp; AQ$6 &amp; " " &amp; LEFT($AV$3, 4)) + 1, 0 ), 'Raw Data'!$AN:$AN,"&gt;" &amp;DATE(LEFT($AV$3, 4), MONTH("1 " &amp; AQ$6 &amp; " " &amp; LEFT($AV$3, 4)), 0 ), 'Raw Data'!$J:$J, $A75, 'Raw Data'!$O:$O,""&amp;'Raw Data'!$B$1,'Raw Data'!$D:$D,"&lt;&gt;*ithdr*",'Raw Data'!$D:$D,"&lt;&gt;*ancel*",'Raw Data'!$P:$P,"--")
+
SUMIFS('Raw Data'!$R:$R, 'Raw Data'!$AN:$AN,"&lt;=" &amp;DATE(LEFT($AV$3, 4), MONTH("1 " &amp; AQ$6 &amp; " " &amp; LEFT($AV$3, 4)) + 1, 0 ), 'Raw Data'!$AN:$AN,"&gt;" &amp;DATE(LEFT($AV$3, 4), MONTH("1 " &amp; AQ$6 &amp; " " &amp; LEFT($AV$3, 4)), 0 ), 'Raw Data'!$J:$J, $A75, 'Raw Data'!$P:$P,""&amp;'Raw Data'!$B$1,'Raw Data'!$D:$D,"&lt;&gt;*ithdr*",'Raw Data'!$D:$D,"&lt;&gt;*ancel*")</f>
        <v>0</v>
      </c>
      <c r="AR94" s="40"/>
      <c r="AS94" s="40"/>
      <c r="AT94" s="52"/>
      <c r="AU94" s="117">
        <f>SUMIFS('Raw Data'!$R:$R, 'Raw Data'!$AN:$AN,"&lt;=" &amp;DATE(MID($AV$3, 15, 4), MONTH("1 " &amp; AU$6 &amp; " " &amp; MID($AV$3, 15, 4)) + 1, 0 ), 'Raw Data'!$AN:$AN,"&gt;" &amp;DATE(MID($AV$3, 15, 4), MONTH("1 " &amp; AU$6 &amp; " " &amp; MID($AV$3, 15, 4)), 0 ), 'Raw Data'!$J:$J, $A75, 'Raw Data'!$O:$O,""&amp;'Raw Data'!$B$1,'Raw Data'!$D:$D,"&lt;&gt;*ithdr*",'Raw Data'!$D:$D,"&lt;&gt;*ancel*",'Raw Data'!$P:$P,"--")
+
SUMIFS('Raw Data'!$R:$R, 'Raw Data'!$AN:$AN,"&lt;=" &amp;DATE(MID($AV$3, 15, 4), MONTH("1 " &amp; AU$6 &amp; " " &amp; MID($AV$3, 15, 4)) + 1, 0 ), 'Raw Data'!$AN:$AN,"&gt;" &amp;DATE(MID($AV$3, 15, 4), MONTH("1 " &amp; AU$6 &amp; " " &amp; MID($AV$3, 15, 4)), 0 ), 'Raw Data'!$J:$J, $A75, 'Raw Data'!$P:$P,""&amp;'Raw Data'!$B$1,'Raw Data'!$D:$D,"&lt;&gt;*ithdr*",'Raw Data'!$D:$D,"&lt;&gt;*ancel*")</f>
        <v>0</v>
      </c>
      <c r="AV94" s="40"/>
      <c r="AW94" s="40"/>
      <c r="AX94" s="52"/>
      <c r="AY94" s="117">
        <f>SUMIFS('Raw Data'!$R:$R, 'Raw Data'!$AN:$AN,"&lt;=" &amp;DATE(MID($AV$3, 15, 4), MONTH("1 " &amp; AY$6 &amp; " " &amp; MID($AV$3, 15, 4)) + 1, 0 ), 'Raw Data'!$AN:$AN,"&gt;" &amp;DATE(MID($AV$3, 15, 4), MONTH("1 " &amp; AY$6 &amp; " " &amp; MID($AV$3, 15, 4)), 0 ), 'Raw Data'!$J:$J, $A75, 'Raw Data'!$O:$O,""&amp;'Raw Data'!$B$1,'Raw Data'!$D:$D,"&lt;&gt;*ithdr*",'Raw Data'!$D:$D,"&lt;&gt;*ancel*",'Raw Data'!$P:$P,"--")
+
SUMIFS('Raw Data'!$R:$R, 'Raw Data'!$AN:$AN,"&lt;=" &amp;DATE(MID($AV$3, 15, 4), MONTH("1 " &amp; AY$6 &amp; " " &amp; MID($AV$3, 15, 4)) + 1, 0 ), 'Raw Data'!$AN:$AN,"&gt;" &amp;DATE(MID($AV$3, 15, 4), MONTH("1 " &amp; AY$6 &amp; " " &amp; MID($AV$3, 15, 4)), 0 ), 'Raw Data'!$J:$J, $A75, 'Raw Data'!$P:$P,""&amp;'Raw Data'!$B$1,'Raw Data'!$D:$D,"&lt;&gt;*ithdr*",'Raw Data'!$D:$D,"&lt;&gt;*ancel*")</f>
        <v>0</v>
      </c>
      <c r="AZ94" s="40"/>
      <c r="BA94" s="40"/>
      <c r="BB94" s="52"/>
      <c r="BC94" s="117">
        <f>SUMIFS('Raw Data'!$R:$R, 'Raw Data'!$AN:$AN,"&lt;=" &amp;DATE(MID($AV$3, 15, 4), MONTH("1 " &amp; BC$6 &amp; " " &amp; MID($AV$3, 15, 4)) + 1, 0 ), 'Raw Data'!$AN:$AN,"&gt;" &amp;DATE(MID($AV$3, 15, 4), MONTH("1 " &amp; BC$6 &amp; " " &amp; MID($AV$3, 15, 4)), 0 ), 'Raw Data'!$J:$J, $A75, 'Raw Data'!$O:$O,""&amp;'Raw Data'!$B$1,'Raw Data'!$D:$D,"&lt;&gt;*ithdr*",'Raw Data'!$D:$D,"&lt;&gt;*ancel*",'Raw Data'!$P:$P,"--")
+
SUMIFS('Raw Data'!$R:$R, 'Raw Data'!$AN:$AN,"&lt;=" &amp;DATE(MID($AV$3, 15, 4), MONTH("1 " &amp; BC$6 &amp; " " &amp; MID($AV$3, 15, 4)) + 1, 0 ), 'Raw Data'!$AN:$AN,"&gt;" &amp;DATE(MID($AV$3, 15, 4), MONTH("1 " &amp; BC$6 &amp; " " &amp; MID($AV$3, 15, 4)), 0 ), 'Raw Data'!$J:$J, $A75, 'Raw Data'!$P:$P,""&amp;'Raw Data'!$B$1,'Raw Data'!$D:$D,"&lt;&gt;*ithdr*",'Raw Data'!$D:$D,"&lt;&gt;*ancel*")</f>
        <v>0</v>
      </c>
      <c r="BD94" s="40"/>
      <c r="BE94" s="40"/>
      <c r="BF94" s="52"/>
    </row>
    <row r="95" ht="12.75" customHeight="1">
      <c r="A95" s="39" t="s">
        <v>305</v>
      </c>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5"/>
    </row>
    <row r="96" ht="12.75" customHeight="1">
      <c r="A96" s="47" t="s">
        <v>107</v>
      </c>
      <c r="B96" s="40"/>
      <c r="C96" s="40"/>
      <c r="D96" s="40"/>
      <c r="E96" s="40"/>
      <c r="F96" s="40"/>
      <c r="G96" s="40"/>
      <c r="H96" s="40"/>
      <c r="I96" s="40"/>
      <c r="J96" s="52"/>
      <c r="K96" s="117">
        <f>SUMIFS('Raw Data'!$S:$S, 'Raw Data'!$AN:$AN,"&lt;=" &amp;DATE(LEFT($AV$3, 4), MONTH("1 " &amp; K$6 &amp; " " &amp; LEFT($AV$3, 4)) + 1, 0 ), 'Raw Data'!$AN:$AN,"&gt;" &amp;DATE(LEFT($AV$3, 4), MONTH("1 " &amp; K$6 &amp; " " &amp; LEFT($AV$3, 4)), 0 ), 'Raw Data'!$J:$J, $A95, 'Raw Data'!$O:$O,""&amp;'Raw Data'!$B$1,'Raw Data'!$D:$D,"&lt;&gt;*ithdr*",'Raw Data'!$D:$D,"&lt;&gt;*ancel*",'Raw Data'!$P:$P,"--")
+
SUMIFS('Raw Data'!$S:$S, 'Raw Data'!$AN:$AN,"&lt;=" &amp;DATE(LEFT($AV$3, 4), MONTH("1 " &amp; K$6 &amp; " " &amp; LEFT($AV$3, 4)) + 1, 0 ), 'Raw Data'!$AN:$AN,"&gt;" &amp;DATE(LEFT($AV$3, 4), MONTH("1 " &amp; K$6 &amp; " " &amp; LEFT($AV$3, 4)), 0 ), 'Raw Data'!$J:$J, $A95, 'Raw Data'!$P:$P,""&amp;'Raw Data'!$B$1,'Raw Data'!$D:$D,"&lt;&gt;*ithdr*",'Raw Data'!$D:$D,"&lt;&gt;*ancel*")</f>
        <v>0</v>
      </c>
      <c r="L96" s="40"/>
      <c r="M96" s="40"/>
      <c r="N96" s="52"/>
      <c r="O96" s="117">
        <f>SUMIFS('Raw Data'!$S:$S, 'Raw Data'!$AN:$AN,"&lt;=" &amp;DATE(LEFT($AV$3, 4), MONTH("1 " &amp; O$6 &amp; " " &amp; LEFT($AV$3, 4)) + 1, 0 ), 'Raw Data'!$AN:$AN,"&gt;" &amp;DATE(LEFT($AV$3, 4), MONTH("1 " &amp; O$6 &amp; " " &amp; LEFT($AV$3, 4)), 0 ), 'Raw Data'!$J:$J, $A95, 'Raw Data'!$O:$O,""&amp;'Raw Data'!$B$1,'Raw Data'!$D:$D,"&lt;&gt;*ithdr*",'Raw Data'!$D:$D,"&lt;&gt;*ancel*",'Raw Data'!$P:$P,"--")
+
SUMIFS('Raw Data'!$S:$S, 'Raw Data'!$AN:$AN,"&lt;=" &amp;DATE(LEFT($AV$3, 4), MONTH("1 " &amp; O$6 &amp; " " &amp; LEFT($AV$3, 4)) + 1, 0 ), 'Raw Data'!$AN:$AN,"&gt;" &amp;DATE(LEFT($AV$3, 4), MONTH("1 " &amp; O$6 &amp; " " &amp; LEFT($AV$3, 4)), 0 ), 'Raw Data'!$J:$J, $A95, 'Raw Data'!$P:$P,""&amp;'Raw Data'!$B$1,'Raw Data'!$D:$D,"&lt;&gt;*ithdr*",'Raw Data'!$D:$D,"&lt;&gt;*ancel*")</f>
        <v>0</v>
      </c>
      <c r="P96" s="40"/>
      <c r="Q96" s="40"/>
      <c r="R96" s="52"/>
      <c r="S96" s="117">
        <f>SUMIFS('Raw Data'!$S:$S, 'Raw Data'!$AN:$AN,"&lt;=" &amp;DATE(LEFT($AV$3, 4), MONTH("1 " &amp; S$6 &amp; " " &amp; LEFT($AV$3, 4)) + 1, 0 ), 'Raw Data'!$AN:$AN,"&gt;" &amp;DATE(LEFT($AV$3, 4), MONTH("1 " &amp; S$6 &amp; " " &amp; LEFT($AV$3, 4)), 0 ), 'Raw Data'!$J:$J, $A95, 'Raw Data'!$O:$O,""&amp;'Raw Data'!$B$1,'Raw Data'!$D:$D,"&lt;&gt;*ithdr*",'Raw Data'!$D:$D,"&lt;&gt;*ancel*",'Raw Data'!$P:$P,"--")
+
SUMIFS('Raw Data'!$S:$S, 'Raw Data'!$AN:$AN,"&lt;=" &amp;DATE(LEFT($AV$3, 4), MONTH("1 " &amp; S$6 &amp; " " &amp; LEFT($AV$3, 4)) + 1, 0 ), 'Raw Data'!$AN:$AN,"&gt;" &amp;DATE(LEFT($AV$3, 4), MONTH("1 " &amp; S$6 &amp; " " &amp; LEFT($AV$3, 4)), 0 ), 'Raw Data'!$J:$J, $A95, 'Raw Data'!$P:$P,""&amp;'Raw Data'!$B$1,'Raw Data'!$D:$D,"&lt;&gt;*ithdr*",'Raw Data'!$D:$D,"&lt;&gt;*ancel*")</f>
        <v>0</v>
      </c>
      <c r="T96" s="40"/>
      <c r="U96" s="40"/>
      <c r="V96" s="52"/>
      <c r="W96" s="117">
        <f>SUMIFS('Raw Data'!$S:$S, 'Raw Data'!$AN:$AN,"&lt;=" &amp;DATE(LEFT($AV$3, 4), MONTH("1 " &amp; W$6 &amp; " " &amp; LEFT($AV$3, 4)) + 1, 0 ), 'Raw Data'!$AN:$AN,"&gt;" &amp;DATE(LEFT($AV$3, 4), MONTH("1 " &amp; W$6 &amp; " " &amp; LEFT($AV$3, 4)), 0 ), 'Raw Data'!$J:$J, $A95, 'Raw Data'!$O:$O,""&amp;'Raw Data'!$B$1,'Raw Data'!$D:$D,"&lt;&gt;*ithdr*",'Raw Data'!$D:$D,"&lt;&gt;*ancel*",'Raw Data'!$P:$P,"--")
+
SUMIFS('Raw Data'!$S:$S, 'Raw Data'!$AN:$AN,"&lt;=" &amp;DATE(LEFT($AV$3, 4), MONTH("1 " &amp; W$6 &amp; " " &amp; LEFT($AV$3, 4)) + 1, 0 ), 'Raw Data'!$AN:$AN,"&gt;" &amp;DATE(LEFT($AV$3, 4), MONTH("1 " &amp; W$6 &amp; " " &amp; LEFT($AV$3, 4)), 0 ), 'Raw Data'!$J:$J, $A95, 'Raw Data'!$P:$P,""&amp;'Raw Data'!$B$1,'Raw Data'!$D:$D,"&lt;&gt;*ithdr*",'Raw Data'!$D:$D,"&lt;&gt;*ancel*")</f>
        <v>0</v>
      </c>
      <c r="X96" s="40"/>
      <c r="Y96" s="40"/>
      <c r="Z96" s="52"/>
      <c r="AA96" s="117">
        <f>SUMIFS('Raw Data'!$S:$S, 'Raw Data'!$AN:$AN,"&lt;=" &amp;DATE(LEFT($AV$3, 4), MONTH("1 " &amp; AA$6 &amp; " " &amp; LEFT($AV$3, 4)) + 1, 0 ), 'Raw Data'!$AN:$AN,"&gt;" &amp;DATE(LEFT($AV$3, 4), MONTH("1 " &amp; AA$6 &amp; " " &amp; LEFT($AV$3, 4)), 0 ), 'Raw Data'!$J:$J, $A95, 'Raw Data'!$O:$O,""&amp;'Raw Data'!$B$1,'Raw Data'!$D:$D,"&lt;&gt;*ithdr*",'Raw Data'!$D:$D,"&lt;&gt;*ancel*",'Raw Data'!$P:$P,"--")
+
SUMIFS('Raw Data'!$S:$S, 'Raw Data'!$AN:$AN,"&lt;=" &amp;DATE(LEFT($AV$3, 4), MONTH("1 " &amp; AA$6 &amp; " " &amp; LEFT($AV$3, 4)) + 1, 0 ), 'Raw Data'!$AN:$AN,"&gt;" &amp;DATE(LEFT($AV$3, 4), MONTH("1 " &amp; AA$6 &amp; " " &amp; LEFT($AV$3, 4)), 0 ), 'Raw Data'!$J:$J, $A95, 'Raw Data'!$P:$P,""&amp;'Raw Data'!$B$1,'Raw Data'!$D:$D,"&lt;&gt;*ithdr*",'Raw Data'!$D:$D,"&lt;&gt;*ancel*")</f>
        <v>0</v>
      </c>
      <c r="AB96" s="40"/>
      <c r="AC96" s="40"/>
      <c r="AD96" s="52"/>
      <c r="AE96" s="117">
        <f>SUMIFS('Raw Data'!$S:$S, 'Raw Data'!$AN:$AN,"&lt;=" &amp;DATE(LEFT($AV$3, 4), MONTH("1 " &amp; AE$6 &amp; " " &amp; LEFT($AV$3, 4)) + 1, 0 ), 'Raw Data'!$AN:$AN,"&gt;" &amp;DATE(LEFT($AV$3, 4), MONTH("1 " &amp; AE$6 &amp; " " &amp; LEFT($AV$3, 4)), 0 ), 'Raw Data'!$J:$J, $A95, 'Raw Data'!$O:$O,""&amp;'Raw Data'!$B$1,'Raw Data'!$D:$D,"&lt;&gt;*ithdr*",'Raw Data'!$D:$D,"&lt;&gt;*ancel*",'Raw Data'!$P:$P,"--")
+
SUMIFS('Raw Data'!$S:$S, 'Raw Data'!$AN:$AN,"&lt;=" &amp;DATE(LEFT($AV$3, 4), MONTH("1 " &amp; AE$6 &amp; " " &amp; LEFT($AV$3, 4)) + 1, 0 ), 'Raw Data'!$AN:$AN,"&gt;" &amp;DATE(LEFT($AV$3, 4), MONTH("1 " &amp; AE$6 &amp; " " &amp; LEFT($AV$3, 4)), 0 ), 'Raw Data'!$J:$J, $A95, 'Raw Data'!$P:$P,""&amp;'Raw Data'!$B$1,'Raw Data'!$D:$D,"&lt;&gt;*ithdr*",'Raw Data'!$D:$D,"&lt;&gt;*ancel*")</f>
        <v>0</v>
      </c>
      <c r="AF96" s="40"/>
      <c r="AG96" s="40"/>
      <c r="AH96" s="52"/>
      <c r="AI96" s="117">
        <f>SUMIFS('Raw Data'!$S:$S, 'Raw Data'!$AN:$AN,"&lt;=" &amp;DATE(LEFT($AV$3, 4), MONTH("1 " &amp; AI$6 &amp; " " &amp; LEFT($AV$3, 4)) + 1, 0 ), 'Raw Data'!$AN:$AN,"&gt;" &amp;DATE(LEFT($AV$3, 4), MONTH("1 " &amp; AI$6 &amp; " " &amp; LEFT($AV$3, 4)), 0 ), 'Raw Data'!$J:$J, $A95, 'Raw Data'!$O:$O,""&amp;'Raw Data'!$B$1,'Raw Data'!$D:$D,"&lt;&gt;*ithdr*",'Raw Data'!$D:$D,"&lt;&gt;*ancel*",'Raw Data'!$P:$P,"--")
+
SUMIFS('Raw Data'!$S:$S, 'Raw Data'!$AN:$AN,"&lt;=" &amp;DATE(LEFT($AV$3, 4), MONTH("1 " &amp; AI$6 &amp; " " &amp; LEFT($AV$3, 4)) + 1, 0 ), 'Raw Data'!$AN:$AN,"&gt;" &amp;DATE(LEFT($AV$3, 4), MONTH("1 " &amp; AI$6 &amp; " " &amp; LEFT($AV$3, 4)), 0 ), 'Raw Data'!$J:$J, $A95, 'Raw Data'!$P:$P,""&amp;'Raw Data'!$B$1,'Raw Data'!$D:$D,"&lt;&gt;*ithdr*",'Raw Data'!$D:$D,"&lt;&gt;*ancel*")</f>
        <v>0</v>
      </c>
      <c r="AJ96" s="40"/>
      <c r="AK96" s="40"/>
      <c r="AL96" s="52"/>
      <c r="AM96" s="117">
        <f>SUMIFS('Raw Data'!$S:$S, 'Raw Data'!$AN:$AN,"&lt;=" &amp;DATE(LEFT($AV$3, 4), MONTH("1 " &amp; AM$6 &amp; " " &amp; LEFT($AV$3, 4)) + 1, 0 ), 'Raw Data'!$AN:$AN,"&gt;" &amp;DATE(LEFT($AV$3, 4), MONTH("1 " &amp; AM$6 &amp; " " &amp; LEFT($AV$3, 4)), 0 ), 'Raw Data'!$J:$J, $A95, 'Raw Data'!$O:$O,""&amp;'Raw Data'!$B$1,'Raw Data'!$D:$D,"&lt;&gt;*ithdr*",'Raw Data'!$D:$D,"&lt;&gt;*ancel*",'Raw Data'!$P:$P,"--")
+
SUMIFS('Raw Data'!$S:$S, 'Raw Data'!$AN:$AN,"&lt;=" &amp;DATE(LEFT($AV$3, 4), MONTH("1 " &amp; AM$6 &amp; " " &amp; LEFT($AV$3, 4)) + 1, 0 ), 'Raw Data'!$AN:$AN,"&gt;" &amp;DATE(LEFT($AV$3, 4), MONTH("1 " &amp; AM$6 &amp; " " &amp; LEFT($AV$3, 4)), 0 ), 'Raw Data'!$J:$J, $A95, 'Raw Data'!$P:$P,""&amp;'Raw Data'!$B$1,'Raw Data'!$D:$D,"&lt;&gt;*ithdr*",'Raw Data'!$D:$D,"&lt;&gt;*ancel*")</f>
        <v>0</v>
      </c>
      <c r="AN96" s="40"/>
      <c r="AO96" s="40"/>
      <c r="AP96" s="52"/>
      <c r="AQ96" s="117">
        <f>SUMIFS('Raw Data'!$S:$S, 'Raw Data'!$AN:$AN,"&lt;=" &amp;DATE(LEFT($AV$3, 4), MONTH("1 " &amp; AQ$6 &amp; " " &amp; LEFT($AV$3, 4)) + 1, 0 ), 'Raw Data'!$AN:$AN,"&gt;" &amp;DATE(LEFT($AV$3, 4), MONTH("1 " &amp; AQ$6 &amp; " " &amp; LEFT($AV$3, 4)), 0 ), 'Raw Data'!$J:$J, $A95, 'Raw Data'!$O:$O,""&amp;'Raw Data'!$B$1,'Raw Data'!$D:$D,"&lt;&gt;*ithdr*",'Raw Data'!$D:$D,"&lt;&gt;*ancel*",'Raw Data'!$P:$P,"--")
+
SUMIFS('Raw Data'!$S:$S, 'Raw Data'!$AN:$AN,"&lt;=" &amp;DATE(LEFT($AV$3, 4), MONTH("1 " &amp; AQ$6 &amp; " " &amp; LEFT($AV$3, 4)) + 1, 0 ), 'Raw Data'!$AN:$AN,"&gt;" &amp;DATE(LEFT($AV$3, 4), MONTH("1 " &amp; AQ$6 &amp; " " &amp; LEFT($AV$3, 4)), 0 ), 'Raw Data'!$J:$J, $A95, 'Raw Data'!$P:$P,""&amp;'Raw Data'!$B$1,'Raw Data'!$D:$D,"&lt;&gt;*ithdr*",'Raw Data'!$D:$D,"&lt;&gt;*ancel*")</f>
        <v>0</v>
      </c>
      <c r="AR96" s="40"/>
      <c r="AS96" s="40"/>
      <c r="AT96" s="52"/>
      <c r="AU96" s="117">
        <f>SUMIFS('Raw Data'!$S:$S, 'Raw Data'!$AN:$AN,"&lt;=" &amp;DATE(MID($AV$3, 15, 4), MONTH("1 " &amp; AU$6 &amp; " " &amp; MID($AV$3, 15, 4)) + 1, 0 ), 'Raw Data'!$AN:$AN,"&gt;" &amp;DATE(MID($AV$3, 15, 4), MONTH("1 " &amp; AU$6 &amp; " " &amp; MID($AV$3, 15, 4)), 0 ), 'Raw Data'!$J:$J, $A95, 'Raw Data'!$O:$O,""&amp;'Raw Data'!$B$1,'Raw Data'!$D:$D,"&lt;&gt;*ithdr*",'Raw Data'!$D:$D,"&lt;&gt;*ancel*",'Raw Data'!$P:$P,"--")
+
SUMIFS('Raw Data'!$S:$S, 'Raw Data'!$AN:$AN,"&lt;=" &amp;DATE(MID($AV$3, 15, 4), MONTH("1 " &amp; AU$6 &amp; " " &amp; MID($AV$3, 15, 4)) + 1, 0 ), 'Raw Data'!$AN:$AN,"&gt;" &amp;DATE(MID($AV$3, 15, 4), MONTH("1 " &amp; AU$6 &amp; " " &amp; MID($AV$3, 15, 4)), 0 ), 'Raw Data'!$J:$J, $A95, 'Raw Data'!$P:$P,""&amp;'Raw Data'!$B$1,'Raw Data'!$D:$D,"&lt;&gt;*ithdr*",'Raw Data'!$D:$D,"&lt;&gt;*ancel*")</f>
        <v>0</v>
      </c>
      <c r="AV96" s="40"/>
      <c r="AW96" s="40"/>
      <c r="AX96" s="52"/>
      <c r="AY96" s="117">
        <f>SUMIFS('Raw Data'!$S:$S, 'Raw Data'!$AN:$AN,"&lt;=" &amp;DATE(MID($AV$3, 15, 4), MONTH("1 " &amp; AY$6 &amp; " " &amp; MID($AV$3, 15, 4)) + 1, 0 ), 'Raw Data'!$AN:$AN,"&gt;" &amp;DATE(MID($AV$3, 15, 4), MONTH("1 " &amp; AY$6 &amp; " " &amp; MID($AV$3, 15, 4)), 0 ), 'Raw Data'!$J:$J, $A95, 'Raw Data'!$O:$O,""&amp;'Raw Data'!$B$1,'Raw Data'!$D:$D,"&lt;&gt;*ithdr*",'Raw Data'!$D:$D,"&lt;&gt;*ancel*",'Raw Data'!$P:$P,"--")
+
SUMIFS('Raw Data'!$S:$S, 'Raw Data'!$AN:$AN,"&lt;=" &amp;DATE(MID($AV$3, 15, 4), MONTH("1 " &amp; AY$6 &amp; " " &amp; MID($AV$3, 15, 4)) + 1, 0 ), 'Raw Data'!$AN:$AN,"&gt;" &amp;DATE(MID($AV$3, 15, 4), MONTH("1 " &amp; AY$6 &amp; " " &amp; MID($AV$3, 15, 4)), 0 ), 'Raw Data'!$J:$J, $A95, 'Raw Data'!$P:$P,""&amp;'Raw Data'!$B$1,'Raw Data'!$D:$D,"&lt;&gt;*ithdr*",'Raw Data'!$D:$D,"&lt;&gt;*ancel*")</f>
        <v>0</v>
      </c>
      <c r="AZ96" s="40"/>
      <c r="BA96" s="40"/>
      <c r="BB96" s="52"/>
      <c r="BC96" s="117">
        <f>SUMIFS('Raw Data'!$S:$S, 'Raw Data'!$AN:$AN,"&lt;=" &amp;DATE(MID($AV$3, 15, 4), MONTH("1 " &amp; BC$6 &amp; " " &amp; MID($AV$3, 15, 4)) + 1, 0 ), 'Raw Data'!$AN:$AN,"&gt;" &amp;DATE(MID($AV$3, 15, 4), MONTH("1 " &amp; BC$6 &amp; " " &amp; MID($AV$3, 15, 4)), 0 ), 'Raw Data'!$J:$J, $A95, 'Raw Data'!$O:$O,""&amp;'Raw Data'!$B$1,'Raw Data'!$D:$D,"&lt;&gt;*ithdr*",'Raw Data'!$D:$D,"&lt;&gt;*ancel*",'Raw Data'!$P:$P,"--")
+
SUMIFS('Raw Data'!$S:$S, 'Raw Data'!$AN:$AN,"&lt;=" &amp;DATE(MID($AV$3, 15, 4), MONTH("1 " &amp; BC$6 &amp; " " &amp; MID($AV$3, 15, 4)) + 1, 0 ), 'Raw Data'!$AN:$AN,"&gt;" &amp;DATE(MID($AV$3, 15, 4), MONTH("1 " &amp; BC$6 &amp; " " &amp; MID($AV$3, 15, 4)), 0 ), 'Raw Data'!$J:$J, $A95, 'Raw Data'!$P:$P,""&amp;'Raw Data'!$B$1,'Raw Data'!$D:$D,"&lt;&gt;*ithdr*",'Raw Data'!$D:$D,"&lt;&gt;*ancel*")</f>
        <v>0</v>
      </c>
      <c r="BD96" s="40"/>
      <c r="BE96" s="40"/>
      <c r="BF96" s="52"/>
    </row>
    <row r="97" ht="12.75" customHeight="1">
      <c r="A97" s="119" t="s">
        <v>111</v>
      </c>
      <c r="B97" s="40"/>
      <c r="C97" s="40"/>
      <c r="D97" s="40"/>
      <c r="E97" s="40"/>
      <c r="F97" s="40"/>
      <c r="G97" s="40"/>
      <c r="H97" s="40"/>
      <c r="I97" s="40"/>
      <c r="J97" s="52"/>
      <c r="K97" s="117">
        <f>SUMIFS('Raw Data'!$S:$S, 'Raw Data'!$AN:$AN,"&lt;=" &amp;DATE(LEFT($AV$3, 4), MONTH("1 " &amp; K$6 &amp; " " &amp; LEFT($AV$3, 4)) + 1, 0 ), 'Raw Data'!$AN:$AN,"&gt;" &amp;DATE(LEFT($AV$3, 4), MONTH("1 " &amp; K$6 &amp; " " &amp; LEFT($AV$3, 4)), 0 ), 'Raw Data'!$J:$J, $A95, 'Raw Data'!$H:$H, "Ear*", 'Raw Data'!$O:$O,""&amp;'Raw Data'!$B$1,'Raw Data'!$D:$D,"&lt;&gt;*ithdr*",'Raw Data'!$D:$D,"&lt;&gt;*ancel*",'Raw Data'!$P:$P,"--")
+
SUMIFS('Raw Data'!$S:$S, 'Raw Data'!$AN:$AN,"&lt;=" &amp;DATE(LEFT($AV$3, 4), MONTH("1 " &amp; K$6 &amp; " " &amp; LEFT($AV$3, 4)) + 1, 0 ), 'Raw Data'!$AN:$AN,"&gt;" &amp;DATE(LEFT($AV$3, 4), MONTH("1 " &amp; K$6 &amp; " " &amp; LEFT($AV$3, 4)), 0 ), 'Raw Data'!$J:$J, $A95, 'Raw Data'!$H:$H, "Ear*", 'Raw Data'!$P:$P,""&amp;'Raw Data'!$B$1,'Raw Data'!$D:$D,"&lt;&gt;*ithdr*",'Raw Data'!$D:$D,"&lt;&gt;*ancel*")</f>
        <v>0</v>
      </c>
      <c r="L97" s="40"/>
      <c r="M97" s="40"/>
      <c r="N97" s="52"/>
      <c r="O97" s="117">
        <f>SUMIFS('Raw Data'!$S:$S, 'Raw Data'!$AN:$AN,"&lt;=" &amp;DATE(LEFT($AV$3, 4), MONTH("1 " &amp; O$6 &amp; " " &amp; LEFT($AV$3, 4)) + 1, 0 ), 'Raw Data'!$AN:$AN,"&gt;" &amp;DATE(LEFT($AV$3, 4), MONTH("1 " &amp; O$6 &amp; " " &amp; LEFT($AV$3, 4)), 0 ), 'Raw Data'!$J:$J, $A95, 'Raw Data'!$H:$H, "Ear*", 'Raw Data'!$O:$O,""&amp;'Raw Data'!$B$1,'Raw Data'!$D:$D,"&lt;&gt;*ithdr*",'Raw Data'!$D:$D,"&lt;&gt;*ancel*",'Raw Data'!$P:$P,"--")
+
SUMIFS('Raw Data'!$S:$S, 'Raw Data'!$AN:$AN,"&lt;=" &amp;DATE(LEFT($AV$3, 4), MONTH("1 " &amp; O$6 &amp; " " &amp; LEFT($AV$3, 4)) + 1, 0 ), 'Raw Data'!$AN:$AN,"&gt;" &amp;DATE(LEFT($AV$3, 4), MONTH("1 " &amp; O$6 &amp; " " &amp; LEFT($AV$3, 4)), 0 ), 'Raw Data'!$J:$J, $A95, 'Raw Data'!$H:$H, "Ear*", 'Raw Data'!$P:$P,""&amp;'Raw Data'!$B$1,'Raw Data'!$D:$D,"&lt;&gt;*ithdr*",'Raw Data'!$D:$D,"&lt;&gt;*ancel*")</f>
        <v>0</v>
      </c>
      <c r="P97" s="40"/>
      <c r="Q97" s="40"/>
      <c r="R97" s="52"/>
      <c r="S97" s="117">
        <f>SUMIFS('Raw Data'!$S:$S, 'Raw Data'!$AN:$AN,"&lt;=" &amp;DATE(LEFT($AV$3, 4), MONTH("1 " &amp; S$6 &amp; " " &amp; LEFT($AV$3, 4)) + 1, 0 ), 'Raw Data'!$AN:$AN,"&gt;" &amp;DATE(LEFT($AV$3, 4), MONTH("1 " &amp; S$6 &amp; " " &amp; LEFT($AV$3, 4)), 0 ), 'Raw Data'!$J:$J, $A95, 'Raw Data'!$H:$H, "Ear*", 'Raw Data'!$O:$O,""&amp;'Raw Data'!$B$1,'Raw Data'!$D:$D,"&lt;&gt;*ithdr*",'Raw Data'!$D:$D,"&lt;&gt;*ancel*",'Raw Data'!$P:$P,"--")
+
SUMIFS('Raw Data'!$S:$S, 'Raw Data'!$AN:$AN,"&lt;=" &amp;DATE(LEFT($AV$3, 4), MONTH("1 " &amp; S$6 &amp; " " &amp; LEFT($AV$3, 4)) + 1, 0 ), 'Raw Data'!$AN:$AN,"&gt;" &amp;DATE(LEFT($AV$3, 4), MONTH("1 " &amp; S$6 &amp; " " &amp; LEFT($AV$3, 4)), 0 ), 'Raw Data'!$J:$J, $A95, 'Raw Data'!$H:$H, "Ear*", 'Raw Data'!$P:$P,""&amp;'Raw Data'!$B$1,'Raw Data'!$D:$D,"&lt;&gt;*ithdr*",'Raw Data'!$D:$D,"&lt;&gt;*ancel*")</f>
        <v>0</v>
      </c>
      <c r="T97" s="40"/>
      <c r="U97" s="40"/>
      <c r="V97" s="52"/>
      <c r="W97" s="117">
        <f>SUMIFS('Raw Data'!$S:$S, 'Raw Data'!$AN:$AN,"&lt;=" &amp;DATE(LEFT($AV$3, 4), MONTH("1 " &amp; W$6 &amp; " " &amp; LEFT($AV$3, 4)) + 1, 0 ), 'Raw Data'!$AN:$AN,"&gt;" &amp;DATE(LEFT($AV$3, 4), MONTH("1 " &amp; W$6 &amp; " " &amp; LEFT($AV$3, 4)), 0 ), 'Raw Data'!$J:$J, $A95, 'Raw Data'!$H:$H, "Ear*", 'Raw Data'!$O:$O,""&amp;'Raw Data'!$B$1,'Raw Data'!$D:$D,"&lt;&gt;*ithdr*",'Raw Data'!$D:$D,"&lt;&gt;*ancel*",'Raw Data'!$P:$P,"--")
+
SUMIFS('Raw Data'!$S:$S, 'Raw Data'!$AN:$AN,"&lt;=" &amp;DATE(LEFT($AV$3, 4), MONTH("1 " &amp; W$6 &amp; " " &amp; LEFT($AV$3, 4)) + 1, 0 ), 'Raw Data'!$AN:$AN,"&gt;" &amp;DATE(LEFT($AV$3, 4), MONTH("1 " &amp; W$6 &amp; " " &amp; LEFT($AV$3, 4)), 0 ), 'Raw Data'!$J:$J, $A95, 'Raw Data'!$H:$H, "Ear*", 'Raw Data'!$P:$P,""&amp;'Raw Data'!$B$1,'Raw Data'!$D:$D,"&lt;&gt;*ithdr*",'Raw Data'!$D:$D,"&lt;&gt;*ancel*")</f>
        <v>0</v>
      </c>
      <c r="X97" s="40"/>
      <c r="Y97" s="40"/>
      <c r="Z97" s="52"/>
      <c r="AA97" s="117">
        <f>SUMIFS('Raw Data'!$S:$S, 'Raw Data'!$AN:$AN,"&lt;=" &amp;DATE(LEFT($AV$3, 4), MONTH("1 " &amp; AA$6 &amp; " " &amp; LEFT($AV$3, 4)) + 1, 0 ), 'Raw Data'!$AN:$AN,"&gt;" &amp;DATE(LEFT($AV$3, 4), MONTH("1 " &amp; AA$6 &amp; " " &amp; LEFT($AV$3, 4)), 0 ), 'Raw Data'!$J:$J, $A95, 'Raw Data'!$H:$H, "Ear*", 'Raw Data'!$O:$O,""&amp;'Raw Data'!$B$1,'Raw Data'!$D:$D,"&lt;&gt;*ithdr*",'Raw Data'!$D:$D,"&lt;&gt;*ancel*",'Raw Data'!$P:$P,"--")
+
SUMIFS('Raw Data'!$S:$S, 'Raw Data'!$AN:$AN,"&lt;=" &amp;DATE(LEFT($AV$3, 4), MONTH("1 " &amp; AA$6 &amp; " " &amp; LEFT($AV$3, 4)) + 1, 0 ), 'Raw Data'!$AN:$AN,"&gt;" &amp;DATE(LEFT($AV$3, 4), MONTH("1 " &amp; AA$6 &amp; " " &amp; LEFT($AV$3, 4)), 0 ), 'Raw Data'!$J:$J, $A95, 'Raw Data'!$H:$H, "Ear*", 'Raw Data'!$P:$P,""&amp;'Raw Data'!$B$1,'Raw Data'!$D:$D,"&lt;&gt;*ithdr*",'Raw Data'!$D:$D,"&lt;&gt;*ancel*")</f>
        <v>0</v>
      </c>
      <c r="AB97" s="40"/>
      <c r="AC97" s="40"/>
      <c r="AD97" s="52"/>
      <c r="AE97" s="117">
        <f>SUMIFS('Raw Data'!$S:$S, 'Raw Data'!$AN:$AN,"&lt;=" &amp;DATE(LEFT($AV$3, 4), MONTH("1 " &amp; AE$6 &amp; " " &amp; LEFT($AV$3, 4)) + 1, 0 ), 'Raw Data'!$AN:$AN,"&gt;" &amp;DATE(LEFT($AV$3, 4), MONTH("1 " &amp; AE$6 &amp; " " &amp; LEFT($AV$3, 4)), 0 ), 'Raw Data'!$J:$J, $A95, 'Raw Data'!$H:$H, "Ear*", 'Raw Data'!$O:$O,""&amp;'Raw Data'!$B$1,'Raw Data'!$D:$D,"&lt;&gt;*ithdr*",'Raw Data'!$D:$D,"&lt;&gt;*ancel*",'Raw Data'!$P:$P,"--")
+
SUMIFS('Raw Data'!$S:$S, 'Raw Data'!$AN:$AN,"&lt;=" &amp;DATE(LEFT($AV$3, 4), MONTH("1 " &amp; AE$6 &amp; " " &amp; LEFT($AV$3, 4)) + 1, 0 ), 'Raw Data'!$AN:$AN,"&gt;" &amp;DATE(LEFT($AV$3, 4), MONTH("1 " &amp; AE$6 &amp; " " &amp; LEFT($AV$3, 4)), 0 ), 'Raw Data'!$J:$J, $A95, 'Raw Data'!$H:$H, "Ear*", 'Raw Data'!$P:$P,""&amp;'Raw Data'!$B$1,'Raw Data'!$D:$D,"&lt;&gt;*ithdr*",'Raw Data'!$D:$D,"&lt;&gt;*ancel*")</f>
        <v>0</v>
      </c>
      <c r="AF97" s="40"/>
      <c r="AG97" s="40"/>
      <c r="AH97" s="52"/>
      <c r="AI97" s="117">
        <f>SUMIFS('Raw Data'!$S:$S, 'Raw Data'!$AN:$AN,"&lt;=" &amp;DATE(LEFT($AV$3, 4), MONTH("1 " &amp; AI$6 &amp; " " &amp; LEFT($AV$3, 4)) + 1, 0 ), 'Raw Data'!$AN:$AN,"&gt;" &amp;DATE(LEFT($AV$3, 4), MONTH("1 " &amp; AI$6 &amp; " " &amp; LEFT($AV$3, 4)), 0 ), 'Raw Data'!$J:$J, $A95, 'Raw Data'!$H:$H, "Ear*", 'Raw Data'!$O:$O,""&amp;'Raw Data'!$B$1,'Raw Data'!$D:$D,"&lt;&gt;*ithdr*",'Raw Data'!$D:$D,"&lt;&gt;*ancel*",'Raw Data'!$P:$P,"--")
+
SUMIFS('Raw Data'!$S:$S, 'Raw Data'!$AN:$AN,"&lt;=" &amp;DATE(LEFT($AV$3, 4), MONTH("1 " &amp; AI$6 &amp; " " &amp; LEFT($AV$3, 4)) + 1, 0 ), 'Raw Data'!$AN:$AN,"&gt;" &amp;DATE(LEFT($AV$3, 4), MONTH("1 " &amp; AI$6 &amp; " " &amp; LEFT($AV$3, 4)), 0 ), 'Raw Data'!$J:$J, $A95, 'Raw Data'!$H:$H, "Ear*", 'Raw Data'!$P:$P,""&amp;'Raw Data'!$B$1,'Raw Data'!$D:$D,"&lt;&gt;*ithdr*",'Raw Data'!$D:$D,"&lt;&gt;*ancel*")</f>
        <v>0</v>
      </c>
      <c r="AJ97" s="40"/>
      <c r="AK97" s="40"/>
      <c r="AL97" s="52"/>
      <c r="AM97" s="117">
        <f>SUMIFS('Raw Data'!$S:$S, 'Raw Data'!$AN:$AN,"&lt;=" &amp;DATE(LEFT($AV$3, 4), MONTH("1 " &amp; AM$6 &amp; " " &amp; LEFT($AV$3, 4)) + 1, 0 ), 'Raw Data'!$AN:$AN,"&gt;" &amp;DATE(LEFT($AV$3, 4), MONTH("1 " &amp; AM$6 &amp; " " &amp; LEFT($AV$3, 4)), 0 ), 'Raw Data'!$J:$J, $A95, 'Raw Data'!$H:$H, "Ear*", 'Raw Data'!$O:$O,""&amp;'Raw Data'!$B$1,'Raw Data'!$D:$D,"&lt;&gt;*ithdr*",'Raw Data'!$D:$D,"&lt;&gt;*ancel*",'Raw Data'!$P:$P,"--")
+
SUMIFS('Raw Data'!$S:$S, 'Raw Data'!$AN:$AN,"&lt;=" &amp;DATE(LEFT($AV$3, 4), MONTH("1 " &amp; AM$6 &amp; " " &amp; LEFT($AV$3, 4)) + 1, 0 ), 'Raw Data'!$AN:$AN,"&gt;" &amp;DATE(LEFT($AV$3, 4), MONTH("1 " &amp; AM$6 &amp; " " &amp; LEFT($AV$3, 4)), 0 ), 'Raw Data'!$J:$J, $A95, 'Raw Data'!$H:$H, "Ear*", 'Raw Data'!$P:$P,""&amp;'Raw Data'!$B$1,'Raw Data'!$D:$D,"&lt;&gt;*ithdr*",'Raw Data'!$D:$D,"&lt;&gt;*ancel*")</f>
        <v>0</v>
      </c>
      <c r="AN97" s="40"/>
      <c r="AO97" s="40"/>
      <c r="AP97" s="52"/>
      <c r="AQ97" s="117">
        <f>SUMIFS('Raw Data'!$S:$S, 'Raw Data'!$AN:$AN,"&lt;=" &amp;DATE(LEFT($AV$3, 4), MONTH("1 " &amp; AQ$6 &amp; " " &amp; LEFT($AV$3, 4)) + 1, 0 ), 'Raw Data'!$AN:$AN,"&gt;" &amp;DATE(LEFT($AV$3, 4), MONTH("1 " &amp; AQ$6 &amp; " " &amp; LEFT($AV$3, 4)), 0 ), 'Raw Data'!$J:$J, $A95, 'Raw Data'!$H:$H, "Ear*", 'Raw Data'!$O:$O,""&amp;'Raw Data'!$B$1,'Raw Data'!$D:$D,"&lt;&gt;*ithdr*",'Raw Data'!$D:$D,"&lt;&gt;*ancel*",'Raw Data'!$P:$P,"--")
+
SUMIFS('Raw Data'!$S:$S, 'Raw Data'!$AN:$AN,"&lt;=" &amp;DATE(LEFT($AV$3, 4), MONTH("1 " &amp; AQ$6 &amp; " " &amp; LEFT($AV$3, 4)) + 1, 0 ), 'Raw Data'!$AN:$AN,"&gt;" &amp;DATE(LEFT($AV$3, 4), MONTH("1 " &amp; AQ$6 &amp; " " &amp; LEFT($AV$3, 4)), 0 ), 'Raw Data'!$J:$J, $A95, 'Raw Data'!$H:$H, "Ear*", 'Raw Data'!$P:$P,""&amp;'Raw Data'!$B$1,'Raw Data'!$D:$D,"&lt;&gt;*ithdr*",'Raw Data'!$D:$D,"&lt;&gt;*ancel*")</f>
        <v>0</v>
      </c>
      <c r="AR97" s="40"/>
      <c r="AS97" s="40"/>
      <c r="AT97" s="52"/>
      <c r="AU97" s="117">
        <f>SUMIFS('Raw Data'!$S:$S, 'Raw Data'!$AN:$AN,"&lt;=" &amp;DATE(MID($AV$3, 15, 4), MONTH("1 " &amp; AU$6 &amp; " " &amp; MID($AV$3, 15, 4)) + 1, 0 ), 'Raw Data'!$AN:$AN,"&gt;" &amp;DATE(MID($AV$3, 15, 4), MONTH("1 " &amp; AU$6 &amp; " " &amp; MID($AV$3, 15, 4)), 0 ), 'Raw Data'!$J:$J, $A95, 'Raw Data'!$H:$H, "Ear*", 'Raw Data'!$O:$O,""&amp;'Raw Data'!$B$1,'Raw Data'!$D:$D,"&lt;&gt;*ithdr*",'Raw Data'!$D:$D,"&lt;&gt;*ancel*",'Raw Data'!$P:$P,"--")
+
SUMIFS('Raw Data'!$S:$S, 'Raw Data'!$AN:$AN,"&lt;=" &amp;DATE(MID($AV$3, 15, 4), MONTH("1 " &amp; AU$6 &amp; " " &amp; MID($AV$3, 15, 4)) + 1, 0 ), 'Raw Data'!$AN:$AN,"&gt;" &amp;DATE(MID($AV$3, 15, 4), MONTH("1 " &amp; AU$6 &amp; " " &amp; MID($AV$3, 15, 4)), 0 ), 'Raw Data'!$J:$J, $A95, 'Raw Data'!$H:$H, "Ear*", 'Raw Data'!$P:$P,""&amp;'Raw Data'!$B$1,'Raw Data'!$D:$D,"&lt;&gt;*ithdr*",'Raw Data'!$D:$D,"&lt;&gt;*ancel*")</f>
        <v>0</v>
      </c>
      <c r="AV97" s="40"/>
      <c r="AW97" s="40"/>
      <c r="AX97" s="52"/>
      <c r="AY97" s="117">
        <f>SUMIFS('Raw Data'!$S:$S, 'Raw Data'!$AN:$AN,"&lt;=" &amp;DATE(MID($AV$3, 15, 4), MONTH("1 " &amp; AY$6 &amp; " " &amp; MID($AV$3, 15, 4)) + 1, 0 ), 'Raw Data'!$AN:$AN,"&gt;" &amp;DATE(MID($AV$3, 15, 4), MONTH("1 " &amp; AY$6 &amp; " " &amp; MID($AV$3, 15, 4)), 0 ), 'Raw Data'!$J:$J, $A95, 'Raw Data'!$H:$H, "Ear*", 'Raw Data'!$O:$O,""&amp;'Raw Data'!$B$1,'Raw Data'!$D:$D,"&lt;&gt;*ithdr*",'Raw Data'!$D:$D,"&lt;&gt;*ancel*",'Raw Data'!$P:$P,"--")
+
SUMIFS('Raw Data'!$S:$S, 'Raw Data'!$AN:$AN,"&lt;=" &amp;DATE(MID($AV$3, 15, 4), MONTH("1 " &amp; AY$6 &amp; " " &amp; MID($AV$3, 15, 4)) + 1, 0 ), 'Raw Data'!$AN:$AN,"&gt;" &amp;DATE(MID($AV$3, 15, 4), MONTH("1 " &amp; AY$6 &amp; " " &amp; MID($AV$3, 15, 4)), 0 ), 'Raw Data'!$J:$J, $A95, 'Raw Data'!$H:$H, "Ear*", 'Raw Data'!$P:$P,""&amp;'Raw Data'!$B$1,'Raw Data'!$D:$D,"&lt;&gt;*ithdr*",'Raw Data'!$D:$D,"&lt;&gt;*ancel*")</f>
        <v>0</v>
      </c>
      <c r="AZ97" s="40"/>
      <c r="BA97" s="40"/>
      <c r="BB97" s="52"/>
      <c r="BC97" s="117">
        <f>SUMIFS('Raw Data'!$S:$S, 'Raw Data'!$AN:$AN,"&lt;=" &amp;DATE(MID($AV$3, 15, 4), MONTH("1 " &amp; BC$6 &amp; " " &amp; MID($AV$3, 15, 4)) + 1, 0 ), 'Raw Data'!$AN:$AN,"&gt;" &amp;DATE(MID($AV$3, 15, 4), MONTH("1 " &amp; BC$6 &amp; " " &amp; MID($AV$3, 15, 4)), 0 ), 'Raw Data'!$J:$J, $A95, 'Raw Data'!$H:$H, "Ear*", 'Raw Data'!$O:$O,""&amp;'Raw Data'!$B$1,'Raw Data'!$D:$D,"&lt;&gt;*ithdr*",'Raw Data'!$D:$D,"&lt;&gt;*ancel*",'Raw Data'!$P:$P,"--")
+
SUMIFS('Raw Data'!$S:$S, 'Raw Data'!$AN:$AN,"&lt;=" &amp;DATE(MID($AV$3, 15, 4), MONTH("1 " &amp; BC$6 &amp; " " &amp; MID($AV$3, 15, 4)) + 1, 0 ), 'Raw Data'!$AN:$AN,"&gt;" &amp;DATE(MID($AV$3, 15, 4), MONTH("1 " &amp; BC$6 &amp; " " &amp; MID($AV$3, 15, 4)), 0 ), 'Raw Data'!$J:$J, $A95, 'Raw Data'!$H:$H, "Ear*", 'Raw Data'!$P:$P,""&amp;'Raw Data'!$B$1,'Raw Data'!$D:$D,"&lt;&gt;*ithdr*",'Raw Data'!$D:$D,"&lt;&gt;*ancel*")</f>
        <v>0</v>
      </c>
      <c r="BD97" s="40"/>
      <c r="BE97" s="40"/>
      <c r="BF97" s="52"/>
    </row>
    <row r="98" ht="12.75" customHeight="1">
      <c r="A98" s="119" t="s">
        <v>114</v>
      </c>
      <c r="B98" s="40"/>
      <c r="C98" s="40"/>
      <c r="D98" s="40"/>
      <c r="E98" s="40"/>
      <c r="F98" s="40"/>
      <c r="G98" s="40"/>
      <c r="H98" s="40"/>
      <c r="I98" s="40"/>
      <c r="J98" s="52"/>
      <c r="K98" s="117">
        <f>SUMIFS('Raw Data'!$S:$S, 'Raw Data'!$AN:$AN,"&lt;=" &amp;DATE(LEFT($AV$3, 4), MONTH("1 " &amp; K$6 &amp; " " &amp; LEFT($AV$3, 4)) + 1, 0 ), 'Raw Data'!$AN:$AN,"&gt;" &amp;DATE(LEFT($AV$3, 4), MONTH("1 " &amp; K$6 &amp; " " &amp; LEFT($AV$3, 4)), 0 ), 'Raw Data'!$J:$J, $A95, 'Raw Data'!$H:$H, "Non*", 'Raw Data'!$O:$O,""&amp;'Raw Data'!$B$1,'Raw Data'!$D:$D,"&lt;&gt;*ithdr*",'Raw Data'!$D:$D,"&lt;&gt;*ancel*",'Raw Data'!$P:$P,"--")
+
SUMIFS('Raw Data'!$S:$S, 'Raw Data'!$AN:$AN,"&lt;=" &amp;DATE(LEFT($AV$3, 4), MONTH("1 " &amp; K$6 &amp; " " &amp; LEFT($AV$3, 4)) + 1, 0 ), 'Raw Data'!$AN:$AN,"&gt;" &amp;DATE(LEFT($AV$3, 4), MONTH("1 " &amp; K$6 &amp; " " &amp; LEFT($AV$3, 4)), 0 ), 'Raw Data'!$J:$J, $A95, 'Raw Data'!$H:$H, "Non*", 'Raw Data'!$P:$P,""&amp;'Raw Data'!$B$1,'Raw Data'!$D:$D,"&lt;&gt;*ithdr*",'Raw Data'!$D:$D,"&lt;&gt;*ancel*")</f>
        <v>0</v>
      </c>
      <c r="L98" s="40"/>
      <c r="M98" s="40"/>
      <c r="N98" s="52"/>
      <c r="O98" s="117">
        <f>SUMIFS('Raw Data'!$S:$S, 'Raw Data'!$AN:$AN,"&lt;=" &amp;DATE(LEFT($AV$3, 4), MONTH("1 " &amp; O$6 &amp; " " &amp; LEFT($AV$3, 4)) + 1, 0 ), 'Raw Data'!$AN:$AN,"&gt;" &amp;DATE(LEFT($AV$3, 4), MONTH("1 " &amp; O$6 &amp; " " &amp; LEFT($AV$3, 4)), 0 ), 'Raw Data'!$J:$J, $A95, 'Raw Data'!$H:$H, "Non*", 'Raw Data'!$O:$O,""&amp;'Raw Data'!$B$1,'Raw Data'!$D:$D,"&lt;&gt;*ithdr*",'Raw Data'!$D:$D,"&lt;&gt;*ancel*",'Raw Data'!$P:$P,"--")
+
SUMIFS('Raw Data'!$S:$S, 'Raw Data'!$AN:$AN,"&lt;=" &amp;DATE(LEFT($AV$3, 4), MONTH("1 " &amp; O$6 &amp; " " &amp; LEFT($AV$3, 4)) + 1, 0 ), 'Raw Data'!$AN:$AN,"&gt;" &amp;DATE(LEFT($AV$3, 4), MONTH("1 " &amp; O$6 &amp; " " &amp; LEFT($AV$3, 4)), 0 ), 'Raw Data'!$J:$J, $A95, 'Raw Data'!$H:$H, "Non*", 'Raw Data'!$P:$P,""&amp;'Raw Data'!$B$1,'Raw Data'!$D:$D,"&lt;&gt;*ithdr*",'Raw Data'!$D:$D,"&lt;&gt;*ancel*")</f>
        <v>0</v>
      </c>
      <c r="P98" s="40"/>
      <c r="Q98" s="40"/>
      <c r="R98" s="52"/>
      <c r="S98" s="117">
        <f>SUMIFS('Raw Data'!$S:$S, 'Raw Data'!$AN:$AN,"&lt;=" &amp;DATE(LEFT($AV$3, 4), MONTH("1 " &amp; S$6 &amp; " " &amp; LEFT($AV$3, 4)) + 1, 0 ), 'Raw Data'!$AN:$AN,"&gt;" &amp;DATE(LEFT($AV$3, 4), MONTH("1 " &amp; S$6 &amp; " " &amp; LEFT($AV$3, 4)), 0 ), 'Raw Data'!$J:$J, $A95, 'Raw Data'!$H:$H, "Non*", 'Raw Data'!$O:$O,""&amp;'Raw Data'!$B$1,'Raw Data'!$D:$D,"&lt;&gt;*ithdr*",'Raw Data'!$D:$D,"&lt;&gt;*ancel*",'Raw Data'!$P:$P,"--")
+
SUMIFS('Raw Data'!$S:$S, 'Raw Data'!$AN:$AN,"&lt;=" &amp;DATE(LEFT($AV$3, 4), MONTH("1 " &amp; S$6 &amp; " " &amp; LEFT($AV$3, 4)) + 1, 0 ), 'Raw Data'!$AN:$AN,"&gt;" &amp;DATE(LEFT($AV$3, 4), MONTH("1 " &amp; S$6 &amp; " " &amp; LEFT($AV$3, 4)), 0 ), 'Raw Data'!$J:$J, $A95, 'Raw Data'!$H:$H, "Non*", 'Raw Data'!$P:$P,""&amp;'Raw Data'!$B$1,'Raw Data'!$D:$D,"&lt;&gt;*ithdr*",'Raw Data'!$D:$D,"&lt;&gt;*ancel*")</f>
        <v>0</v>
      </c>
      <c r="T98" s="40"/>
      <c r="U98" s="40"/>
      <c r="V98" s="52"/>
      <c r="W98" s="117">
        <f>SUMIFS('Raw Data'!$S:$S, 'Raw Data'!$AN:$AN,"&lt;=" &amp;DATE(LEFT($AV$3, 4), MONTH("1 " &amp; W$6 &amp; " " &amp; LEFT($AV$3, 4)) + 1, 0 ), 'Raw Data'!$AN:$AN,"&gt;" &amp;DATE(LEFT($AV$3, 4), MONTH("1 " &amp; W$6 &amp; " " &amp; LEFT($AV$3, 4)), 0 ), 'Raw Data'!$J:$J, $A95, 'Raw Data'!$H:$H, "Non*", 'Raw Data'!$O:$O,""&amp;'Raw Data'!$B$1,'Raw Data'!$D:$D,"&lt;&gt;*ithdr*",'Raw Data'!$D:$D,"&lt;&gt;*ancel*",'Raw Data'!$P:$P,"--")
+
SUMIFS('Raw Data'!$S:$S, 'Raw Data'!$AN:$AN,"&lt;=" &amp;DATE(LEFT($AV$3, 4), MONTH("1 " &amp; W$6 &amp; " " &amp; LEFT($AV$3, 4)) + 1, 0 ), 'Raw Data'!$AN:$AN,"&gt;" &amp;DATE(LEFT($AV$3, 4), MONTH("1 " &amp; W$6 &amp; " " &amp; LEFT($AV$3, 4)), 0 ), 'Raw Data'!$J:$J, $A95, 'Raw Data'!$H:$H, "Non*", 'Raw Data'!$P:$P,""&amp;'Raw Data'!$B$1,'Raw Data'!$D:$D,"&lt;&gt;*ithdr*",'Raw Data'!$D:$D,"&lt;&gt;*ancel*")</f>
        <v>0</v>
      </c>
      <c r="X98" s="40"/>
      <c r="Y98" s="40"/>
      <c r="Z98" s="52"/>
      <c r="AA98" s="117">
        <f>SUMIFS('Raw Data'!$S:$S, 'Raw Data'!$AN:$AN,"&lt;=" &amp;DATE(LEFT($AV$3, 4), MONTH("1 " &amp; AA$6 &amp; " " &amp; LEFT($AV$3, 4)) + 1, 0 ), 'Raw Data'!$AN:$AN,"&gt;" &amp;DATE(LEFT($AV$3, 4), MONTH("1 " &amp; AA$6 &amp; " " &amp; LEFT($AV$3, 4)), 0 ), 'Raw Data'!$J:$J, $A95, 'Raw Data'!$H:$H, "Non*", 'Raw Data'!$O:$O,""&amp;'Raw Data'!$B$1,'Raw Data'!$D:$D,"&lt;&gt;*ithdr*",'Raw Data'!$D:$D,"&lt;&gt;*ancel*",'Raw Data'!$P:$P,"--")
+
SUMIFS('Raw Data'!$S:$S, 'Raw Data'!$AN:$AN,"&lt;=" &amp;DATE(LEFT($AV$3, 4), MONTH("1 " &amp; AA$6 &amp; " " &amp; LEFT($AV$3, 4)) + 1, 0 ), 'Raw Data'!$AN:$AN,"&gt;" &amp;DATE(LEFT($AV$3, 4), MONTH("1 " &amp; AA$6 &amp; " " &amp; LEFT($AV$3, 4)), 0 ), 'Raw Data'!$J:$J, $A95, 'Raw Data'!$H:$H, "Non*", 'Raw Data'!$P:$P,""&amp;'Raw Data'!$B$1,'Raw Data'!$D:$D,"&lt;&gt;*ithdr*",'Raw Data'!$D:$D,"&lt;&gt;*ancel*")</f>
        <v>0</v>
      </c>
      <c r="AB98" s="40"/>
      <c r="AC98" s="40"/>
      <c r="AD98" s="52"/>
      <c r="AE98" s="117">
        <f>SUMIFS('Raw Data'!$S:$S, 'Raw Data'!$AN:$AN,"&lt;=" &amp;DATE(LEFT($AV$3, 4), MONTH("1 " &amp; AE$6 &amp; " " &amp; LEFT($AV$3, 4)) + 1, 0 ), 'Raw Data'!$AN:$AN,"&gt;" &amp;DATE(LEFT($AV$3, 4), MONTH("1 " &amp; AE$6 &amp; " " &amp; LEFT($AV$3, 4)), 0 ), 'Raw Data'!$J:$J, $A95, 'Raw Data'!$H:$H, "Non*", 'Raw Data'!$O:$O,""&amp;'Raw Data'!$B$1,'Raw Data'!$D:$D,"&lt;&gt;*ithdr*",'Raw Data'!$D:$D,"&lt;&gt;*ancel*",'Raw Data'!$P:$P,"--")
+
SUMIFS('Raw Data'!$S:$S, 'Raw Data'!$AN:$AN,"&lt;=" &amp;DATE(LEFT($AV$3, 4), MONTH("1 " &amp; AE$6 &amp; " " &amp; LEFT($AV$3, 4)) + 1, 0 ), 'Raw Data'!$AN:$AN,"&gt;" &amp;DATE(LEFT($AV$3, 4), MONTH("1 " &amp; AE$6 &amp; " " &amp; LEFT($AV$3, 4)), 0 ), 'Raw Data'!$J:$J, $A95, 'Raw Data'!$H:$H, "Non*", 'Raw Data'!$P:$P,""&amp;'Raw Data'!$B$1,'Raw Data'!$D:$D,"&lt;&gt;*ithdr*",'Raw Data'!$D:$D,"&lt;&gt;*ancel*")</f>
        <v>0</v>
      </c>
      <c r="AF98" s="40"/>
      <c r="AG98" s="40"/>
      <c r="AH98" s="52"/>
      <c r="AI98" s="117">
        <f>SUMIFS('Raw Data'!$S:$S, 'Raw Data'!$AN:$AN,"&lt;=" &amp;DATE(LEFT($AV$3, 4), MONTH("1 " &amp; AI$6 &amp; " " &amp; LEFT($AV$3, 4)) + 1, 0 ), 'Raw Data'!$AN:$AN,"&gt;" &amp;DATE(LEFT($AV$3, 4), MONTH("1 " &amp; AI$6 &amp; " " &amp; LEFT($AV$3, 4)), 0 ), 'Raw Data'!$J:$J, $A95, 'Raw Data'!$H:$H, "Non*", 'Raw Data'!$O:$O,""&amp;'Raw Data'!$B$1,'Raw Data'!$D:$D,"&lt;&gt;*ithdr*",'Raw Data'!$D:$D,"&lt;&gt;*ancel*",'Raw Data'!$P:$P,"--")
+
SUMIFS('Raw Data'!$S:$S, 'Raw Data'!$AN:$AN,"&lt;=" &amp;DATE(LEFT($AV$3, 4), MONTH("1 " &amp; AI$6 &amp; " " &amp; LEFT($AV$3, 4)) + 1, 0 ), 'Raw Data'!$AN:$AN,"&gt;" &amp;DATE(LEFT($AV$3, 4), MONTH("1 " &amp; AI$6 &amp; " " &amp; LEFT($AV$3, 4)), 0 ), 'Raw Data'!$J:$J, $A95, 'Raw Data'!$H:$H, "Non*", 'Raw Data'!$P:$P,""&amp;'Raw Data'!$B$1,'Raw Data'!$D:$D,"&lt;&gt;*ithdr*",'Raw Data'!$D:$D,"&lt;&gt;*ancel*")</f>
        <v>0</v>
      </c>
      <c r="AJ98" s="40"/>
      <c r="AK98" s="40"/>
      <c r="AL98" s="52"/>
      <c r="AM98" s="117">
        <f>SUMIFS('Raw Data'!$S:$S, 'Raw Data'!$AN:$AN,"&lt;=" &amp;DATE(LEFT($AV$3, 4), MONTH("1 " &amp; AM$6 &amp; " " &amp; LEFT($AV$3, 4)) + 1, 0 ), 'Raw Data'!$AN:$AN,"&gt;" &amp;DATE(LEFT($AV$3, 4), MONTH("1 " &amp; AM$6 &amp; " " &amp; LEFT($AV$3, 4)), 0 ), 'Raw Data'!$J:$J, $A95, 'Raw Data'!$H:$H, "Non*", 'Raw Data'!$O:$O,""&amp;'Raw Data'!$B$1,'Raw Data'!$D:$D,"&lt;&gt;*ithdr*",'Raw Data'!$D:$D,"&lt;&gt;*ancel*",'Raw Data'!$P:$P,"--")
+
SUMIFS('Raw Data'!$S:$S, 'Raw Data'!$AN:$AN,"&lt;=" &amp;DATE(LEFT($AV$3, 4), MONTH("1 " &amp; AM$6 &amp; " " &amp; LEFT($AV$3, 4)) + 1, 0 ), 'Raw Data'!$AN:$AN,"&gt;" &amp;DATE(LEFT($AV$3, 4), MONTH("1 " &amp; AM$6 &amp; " " &amp; LEFT($AV$3, 4)), 0 ), 'Raw Data'!$J:$J, $A95, 'Raw Data'!$H:$H, "Non*", 'Raw Data'!$P:$P,""&amp;'Raw Data'!$B$1,'Raw Data'!$D:$D,"&lt;&gt;*ithdr*",'Raw Data'!$D:$D,"&lt;&gt;*ancel*")</f>
        <v>0</v>
      </c>
      <c r="AN98" s="40"/>
      <c r="AO98" s="40"/>
      <c r="AP98" s="52"/>
      <c r="AQ98" s="117">
        <f>SUMIFS('Raw Data'!$S:$S, 'Raw Data'!$AN:$AN,"&lt;=" &amp;DATE(LEFT($AV$3, 4), MONTH("1 " &amp; AQ$6 &amp; " " &amp; LEFT($AV$3, 4)) + 1, 0 ), 'Raw Data'!$AN:$AN,"&gt;" &amp;DATE(LEFT($AV$3, 4), MONTH("1 " &amp; AQ$6 &amp; " " &amp; LEFT($AV$3, 4)), 0 ), 'Raw Data'!$J:$J, $A95, 'Raw Data'!$H:$H, "Non*", 'Raw Data'!$O:$O,""&amp;'Raw Data'!$B$1,'Raw Data'!$D:$D,"&lt;&gt;*ithdr*",'Raw Data'!$D:$D,"&lt;&gt;*ancel*",'Raw Data'!$P:$P,"--")
+
SUMIFS('Raw Data'!$S:$S, 'Raw Data'!$AN:$AN,"&lt;=" &amp;DATE(LEFT($AV$3, 4), MONTH("1 " &amp; AQ$6 &amp; " " &amp; LEFT($AV$3, 4)) + 1, 0 ), 'Raw Data'!$AN:$AN,"&gt;" &amp;DATE(LEFT($AV$3, 4), MONTH("1 " &amp; AQ$6 &amp; " " &amp; LEFT($AV$3, 4)), 0 ), 'Raw Data'!$J:$J, $A95, 'Raw Data'!$H:$H, "Non*", 'Raw Data'!$P:$P,""&amp;'Raw Data'!$B$1,'Raw Data'!$D:$D,"&lt;&gt;*ithdr*",'Raw Data'!$D:$D,"&lt;&gt;*ancel*")</f>
        <v>0</v>
      </c>
      <c r="AR98" s="40"/>
      <c r="AS98" s="40"/>
      <c r="AT98" s="52"/>
      <c r="AU98" s="117">
        <f>SUMIFS('Raw Data'!$S:$S, 'Raw Data'!$AN:$AN,"&lt;=" &amp;DATE(MID($AV$3, 15, 4), MONTH("1 " &amp; AU$6 &amp; " " &amp; MID($AV$3, 15, 4)) + 1, 0 ), 'Raw Data'!$AN:$AN,"&gt;" &amp;DATE(MID($AV$3, 15, 4), MONTH("1 " &amp; AU$6 &amp; " " &amp; MID($AV$3, 15, 4)), 0 ), 'Raw Data'!$J:$J, $A95, 'Raw Data'!$H:$H, "Non*", 'Raw Data'!$O:$O,""&amp;'Raw Data'!$B$1,'Raw Data'!$D:$D,"&lt;&gt;*ithdr*",'Raw Data'!$D:$D,"&lt;&gt;*ancel*",'Raw Data'!$P:$P,"--")
+
SUMIFS('Raw Data'!$S:$S, 'Raw Data'!$AN:$AN,"&lt;=" &amp;DATE(MID($AV$3, 15, 4), MONTH("1 " &amp; AU$6 &amp; " " &amp; MID($AV$3, 15, 4)) + 1, 0 ), 'Raw Data'!$AN:$AN,"&gt;" &amp;DATE(MID($AV$3, 15, 4), MONTH("1 " &amp; AU$6 &amp; " " &amp; MID($AV$3, 15, 4)), 0 ), 'Raw Data'!$J:$J, $A95, 'Raw Data'!$H:$H, "Non*", 'Raw Data'!$P:$P,""&amp;'Raw Data'!$B$1,'Raw Data'!$D:$D,"&lt;&gt;*ithdr*",'Raw Data'!$D:$D,"&lt;&gt;*ancel*")</f>
        <v>0</v>
      </c>
      <c r="AV98" s="40"/>
      <c r="AW98" s="40"/>
      <c r="AX98" s="52"/>
      <c r="AY98" s="117">
        <f>SUMIFS('Raw Data'!$S:$S, 'Raw Data'!$AN:$AN,"&lt;=" &amp;DATE(MID($AV$3, 15, 4), MONTH("1 " &amp; AY$6 &amp; " " &amp; MID($AV$3, 15, 4)) + 1, 0 ), 'Raw Data'!$AN:$AN,"&gt;" &amp;DATE(MID($AV$3, 15, 4), MONTH("1 " &amp; AY$6 &amp; " " &amp; MID($AV$3, 15, 4)), 0 ), 'Raw Data'!$J:$J, $A95, 'Raw Data'!$H:$H, "Non*", 'Raw Data'!$O:$O,""&amp;'Raw Data'!$B$1,'Raw Data'!$D:$D,"&lt;&gt;*ithdr*",'Raw Data'!$D:$D,"&lt;&gt;*ancel*",'Raw Data'!$P:$P,"--")
+
SUMIFS('Raw Data'!$S:$S, 'Raw Data'!$AN:$AN,"&lt;=" &amp;DATE(MID($AV$3, 15, 4), MONTH("1 " &amp; AY$6 &amp; " " &amp; MID($AV$3, 15, 4)) + 1, 0 ), 'Raw Data'!$AN:$AN,"&gt;" &amp;DATE(MID($AV$3, 15, 4), MONTH("1 " &amp; AY$6 &amp; " " &amp; MID($AV$3, 15, 4)), 0 ), 'Raw Data'!$J:$J, $A95, 'Raw Data'!$H:$H, "Non*", 'Raw Data'!$P:$P,""&amp;'Raw Data'!$B$1,'Raw Data'!$D:$D,"&lt;&gt;*ithdr*",'Raw Data'!$D:$D,"&lt;&gt;*ancel*")</f>
        <v>0</v>
      </c>
      <c r="AZ98" s="40"/>
      <c r="BA98" s="40"/>
      <c r="BB98" s="52"/>
      <c r="BC98" s="117">
        <f>SUMIFS('Raw Data'!$S:$S, 'Raw Data'!$AN:$AN,"&lt;=" &amp;DATE(MID($AV$3, 15, 4), MONTH("1 " &amp; BC$6 &amp; " " &amp; MID($AV$3, 15, 4)) + 1, 0 ), 'Raw Data'!$AN:$AN,"&gt;" &amp;DATE(MID($AV$3, 15, 4), MONTH("1 " &amp; BC$6 &amp; " " &amp; MID($AV$3, 15, 4)), 0 ), 'Raw Data'!$J:$J, $A95, 'Raw Data'!$H:$H, "Non*", 'Raw Data'!$O:$O,""&amp;'Raw Data'!$B$1,'Raw Data'!$D:$D,"&lt;&gt;*ithdr*",'Raw Data'!$D:$D,"&lt;&gt;*ancel*",'Raw Data'!$P:$P,"--")
+
SUMIFS('Raw Data'!$S:$S, 'Raw Data'!$AN:$AN,"&lt;=" &amp;DATE(MID($AV$3, 15, 4), MONTH("1 " &amp; BC$6 &amp; " " &amp; MID($AV$3, 15, 4)) + 1, 0 ), 'Raw Data'!$AN:$AN,"&gt;" &amp;DATE(MID($AV$3, 15, 4), MONTH("1 " &amp; BC$6 &amp; " " &amp; MID($AV$3, 15, 4)), 0 ), 'Raw Data'!$J:$J, $A95, 'Raw Data'!$H:$H, "Non*", 'Raw Data'!$P:$P,""&amp;'Raw Data'!$B$1,'Raw Data'!$D:$D,"&lt;&gt;*ithdr*",'Raw Data'!$D:$D,"&lt;&gt;*ancel*")</f>
        <v>0</v>
      </c>
      <c r="BD98" s="40"/>
      <c r="BE98" s="40"/>
      <c r="BF98" s="52"/>
    </row>
    <row r="99" ht="12.75" customHeight="1">
      <c r="A99" s="47" t="s">
        <v>117</v>
      </c>
      <c r="B99" s="40"/>
      <c r="C99" s="40"/>
      <c r="D99" s="40"/>
      <c r="E99" s="40"/>
      <c r="F99" s="40"/>
      <c r="G99" s="40"/>
      <c r="H99" s="40"/>
      <c r="I99" s="40"/>
      <c r="J99" s="52"/>
      <c r="K99" s="117">
        <f>SUMIFS('Raw Data'!$T:$T, 'Raw Data'!$AN:$AN,"&lt;=" &amp;DATE(LEFT($AV$3, 4), MONTH("1 " &amp; K$6 &amp; " " &amp; LEFT($AV$3, 4)) + 1, 0 ), 'Raw Data'!$AN:$AN,"&gt;" &amp;DATE(LEFT($AV$3, 4), MONTH("1 " &amp; K$6 &amp; " " &amp; LEFT($AV$3, 4)), 0 ), 'Raw Data'!$J:$J, $A95, 'Raw Data'!$O:$O,""&amp;'Raw Data'!$B$1,'Raw Data'!$D:$D,"&lt;&gt;*ithdr*",'Raw Data'!$D:$D,"&lt;&gt;*ancel*",'Raw Data'!$P:$P,"--")
+
SUMIFS('Raw Data'!$T:$T, 'Raw Data'!$AN:$AN,"&lt;=" &amp;DATE(LEFT($AV$3, 4), MONTH("1 " &amp; K$6 &amp; " " &amp; LEFT($AV$3, 4)) + 1, 0 ), 'Raw Data'!$AN:$AN,"&gt;" &amp;DATE(LEFT($AV$3, 4), MONTH("1 " &amp; K$6 &amp; " " &amp; LEFT($AV$3, 4)), 0 ), 'Raw Data'!$J:$J, $A95, 'Raw Data'!$P:$P,""&amp;'Raw Data'!$B$1,'Raw Data'!$D:$D,"&lt;&gt;*ithdr*",'Raw Data'!$D:$D,"&lt;&gt;*ancel*")</f>
        <v>0</v>
      </c>
      <c r="L99" s="40"/>
      <c r="M99" s="40"/>
      <c r="N99" s="52"/>
      <c r="O99" s="117">
        <f>SUMIFS('Raw Data'!$T:$T, 'Raw Data'!$AN:$AN,"&lt;=" &amp;DATE(LEFT($AV$3, 4), MONTH("1 " &amp; O$6 &amp; " " &amp; LEFT($AV$3, 4)) + 1, 0 ), 'Raw Data'!$AN:$AN,"&gt;" &amp;DATE(LEFT($AV$3, 4), MONTH("1 " &amp; O$6 &amp; " " &amp; LEFT($AV$3, 4)), 0 ), 'Raw Data'!$J:$J, $A95, 'Raw Data'!$O:$O,""&amp;'Raw Data'!$B$1,'Raw Data'!$D:$D,"&lt;&gt;*ithdr*",'Raw Data'!$D:$D,"&lt;&gt;*ancel*",'Raw Data'!$P:$P,"--")
+
SUMIFS('Raw Data'!$T:$T, 'Raw Data'!$AN:$AN,"&lt;=" &amp;DATE(LEFT($AV$3, 4), MONTH("1 " &amp; O$6 &amp; " " &amp; LEFT($AV$3, 4)) + 1, 0 ), 'Raw Data'!$AN:$AN,"&gt;" &amp;DATE(LEFT($AV$3, 4), MONTH("1 " &amp; O$6 &amp; " " &amp; LEFT($AV$3, 4)), 0 ), 'Raw Data'!$J:$J, $A95, 'Raw Data'!$P:$P,""&amp;'Raw Data'!$B$1,'Raw Data'!$D:$D,"&lt;&gt;*ithdr*",'Raw Data'!$D:$D,"&lt;&gt;*ancel*")</f>
        <v>0</v>
      </c>
      <c r="P99" s="40"/>
      <c r="Q99" s="40"/>
      <c r="R99" s="52"/>
      <c r="S99" s="117">
        <f>SUMIFS('Raw Data'!$T:$T, 'Raw Data'!$AN:$AN,"&lt;=" &amp;DATE(LEFT($AV$3, 4), MONTH("1 " &amp; S$6 &amp; " " &amp; LEFT($AV$3, 4)) + 1, 0 ), 'Raw Data'!$AN:$AN,"&gt;" &amp;DATE(LEFT($AV$3, 4), MONTH("1 " &amp; S$6 &amp; " " &amp; LEFT($AV$3, 4)), 0 ), 'Raw Data'!$J:$J, $A95, 'Raw Data'!$O:$O,""&amp;'Raw Data'!$B$1,'Raw Data'!$D:$D,"&lt;&gt;*ithdr*",'Raw Data'!$D:$D,"&lt;&gt;*ancel*",'Raw Data'!$P:$P,"--")
+
SUMIFS('Raw Data'!$T:$T, 'Raw Data'!$AN:$AN,"&lt;=" &amp;DATE(LEFT($AV$3, 4), MONTH("1 " &amp; S$6 &amp; " " &amp; LEFT($AV$3, 4)) + 1, 0 ), 'Raw Data'!$AN:$AN,"&gt;" &amp;DATE(LEFT($AV$3, 4), MONTH("1 " &amp; S$6 &amp; " " &amp; LEFT($AV$3, 4)), 0 ), 'Raw Data'!$J:$J, $A95, 'Raw Data'!$P:$P,""&amp;'Raw Data'!$B$1,'Raw Data'!$D:$D,"&lt;&gt;*ithdr*",'Raw Data'!$D:$D,"&lt;&gt;*ancel*")</f>
        <v>0</v>
      </c>
      <c r="T99" s="40"/>
      <c r="U99" s="40"/>
      <c r="V99" s="52"/>
      <c r="W99" s="117">
        <f>SUMIFS('Raw Data'!$T:$T, 'Raw Data'!$AN:$AN,"&lt;=" &amp;DATE(LEFT($AV$3, 4), MONTH("1 " &amp; W$6 &amp; " " &amp; LEFT($AV$3, 4)) + 1, 0 ), 'Raw Data'!$AN:$AN,"&gt;" &amp;DATE(LEFT($AV$3, 4), MONTH("1 " &amp; W$6 &amp; " " &amp; LEFT($AV$3, 4)), 0 ), 'Raw Data'!$J:$J, $A95, 'Raw Data'!$O:$O,""&amp;'Raw Data'!$B$1,'Raw Data'!$D:$D,"&lt;&gt;*ithdr*",'Raw Data'!$D:$D,"&lt;&gt;*ancel*",'Raw Data'!$P:$P,"--")
+
SUMIFS('Raw Data'!$T:$T, 'Raw Data'!$AN:$AN,"&lt;=" &amp;DATE(LEFT($AV$3, 4), MONTH("1 " &amp; W$6 &amp; " " &amp; LEFT($AV$3, 4)) + 1, 0 ), 'Raw Data'!$AN:$AN,"&gt;" &amp;DATE(LEFT($AV$3, 4), MONTH("1 " &amp; W$6 &amp; " " &amp; LEFT($AV$3, 4)), 0 ), 'Raw Data'!$J:$J, $A95, 'Raw Data'!$P:$P,""&amp;'Raw Data'!$B$1,'Raw Data'!$D:$D,"&lt;&gt;*ithdr*",'Raw Data'!$D:$D,"&lt;&gt;*ancel*")</f>
        <v>0</v>
      </c>
      <c r="X99" s="40"/>
      <c r="Y99" s="40"/>
      <c r="Z99" s="52"/>
      <c r="AA99" s="117">
        <f>SUMIFS('Raw Data'!$T:$T, 'Raw Data'!$AN:$AN,"&lt;=" &amp;DATE(LEFT($AV$3, 4), MONTH("1 " &amp; AA$6 &amp; " " &amp; LEFT($AV$3, 4)) + 1, 0 ), 'Raw Data'!$AN:$AN,"&gt;" &amp;DATE(LEFT($AV$3, 4), MONTH("1 " &amp; AA$6 &amp; " " &amp; LEFT($AV$3, 4)), 0 ), 'Raw Data'!$J:$J, $A95, 'Raw Data'!$O:$O,""&amp;'Raw Data'!$B$1,'Raw Data'!$D:$D,"&lt;&gt;*ithdr*",'Raw Data'!$D:$D,"&lt;&gt;*ancel*",'Raw Data'!$P:$P,"--")
+
SUMIFS('Raw Data'!$T:$T, 'Raw Data'!$AN:$AN,"&lt;=" &amp;DATE(LEFT($AV$3, 4), MONTH("1 " &amp; AA$6 &amp; " " &amp; LEFT($AV$3, 4)) + 1, 0 ), 'Raw Data'!$AN:$AN,"&gt;" &amp;DATE(LEFT($AV$3, 4), MONTH("1 " &amp; AA$6 &amp; " " &amp; LEFT($AV$3, 4)), 0 ), 'Raw Data'!$J:$J, $A95, 'Raw Data'!$P:$P,""&amp;'Raw Data'!$B$1,'Raw Data'!$D:$D,"&lt;&gt;*ithdr*",'Raw Data'!$D:$D,"&lt;&gt;*ancel*")</f>
        <v>0</v>
      </c>
      <c r="AB99" s="40"/>
      <c r="AC99" s="40"/>
      <c r="AD99" s="52"/>
      <c r="AE99" s="117">
        <f>SUMIFS('Raw Data'!$T:$T, 'Raw Data'!$AN:$AN,"&lt;=" &amp;DATE(LEFT($AV$3, 4), MONTH("1 " &amp; AE$6 &amp; " " &amp; LEFT($AV$3, 4)) + 1, 0 ), 'Raw Data'!$AN:$AN,"&gt;" &amp;DATE(LEFT($AV$3, 4), MONTH("1 " &amp; AE$6 &amp; " " &amp; LEFT($AV$3, 4)), 0 ), 'Raw Data'!$J:$J, $A95, 'Raw Data'!$O:$O,""&amp;'Raw Data'!$B$1,'Raw Data'!$D:$D,"&lt;&gt;*ithdr*",'Raw Data'!$D:$D,"&lt;&gt;*ancel*",'Raw Data'!$P:$P,"--")
+
SUMIFS('Raw Data'!$T:$T, 'Raw Data'!$AN:$AN,"&lt;=" &amp;DATE(LEFT($AV$3, 4), MONTH("1 " &amp; AE$6 &amp; " " &amp; LEFT($AV$3, 4)) + 1, 0 ), 'Raw Data'!$AN:$AN,"&gt;" &amp;DATE(LEFT($AV$3, 4), MONTH("1 " &amp; AE$6 &amp; " " &amp; LEFT($AV$3, 4)), 0 ), 'Raw Data'!$J:$J, $A95, 'Raw Data'!$P:$P,""&amp;'Raw Data'!$B$1,'Raw Data'!$D:$D,"&lt;&gt;*ithdr*",'Raw Data'!$D:$D,"&lt;&gt;*ancel*")</f>
        <v>0</v>
      </c>
      <c r="AF99" s="40"/>
      <c r="AG99" s="40"/>
      <c r="AH99" s="52"/>
      <c r="AI99" s="117">
        <f>SUMIFS('Raw Data'!$T:$T, 'Raw Data'!$AN:$AN,"&lt;=" &amp;DATE(LEFT($AV$3, 4), MONTH("1 " &amp; AI$6 &amp; " " &amp; LEFT($AV$3, 4)) + 1, 0 ), 'Raw Data'!$AN:$AN,"&gt;" &amp;DATE(LEFT($AV$3, 4), MONTH("1 " &amp; AI$6 &amp; " " &amp; LEFT($AV$3, 4)), 0 ), 'Raw Data'!$J:$J, $A95, 'Raw Data'!$O:$O,""&amp;'Raw Data'!$B$1,'Raw Data'!$D:$D,"&lt;&gt;*ithdr*",'Raw Data'!$D:$D,"&lt;&gt;*ancel*",'Raw Data'!$P:$P,"--")
+
SUMIFS('Raw Data'!$T:$T, 'Raw Data'!$AN:$AN,"&lt;=" &amp;DATE(LEFT($AV$3, 4), MONTH("1 " &amp; AI$6 &amp; " " &amp; LEFT($AV$3, 4)) + 1, 0 ), 'Raw Data'!$AN:$AN,"&gt;" &amp;DATE(LEFT($AV$3, 4), MONTH("1 " &amp; AI$6 &amp; " " &amp; LEFT($AV$3, 4)), 0 ), 'Raw Data'!$J:$J, $A95, 'Raw Data'!$P:$P,""&amp;'Raw Data'!$B$1,'Raw Data'!$D:$D,"&lt;&gt;*ithdr*",'Raw Data'!$D:$D,"&lt;&gt;*ancel*")</f>
        <v>0</v>
      </c>
      <c r="AJ99" s="40"/>
      <c r="AK99" s="40"/>
      <c r="AL99" s="52"/>
      <c r="AM99" s="117">
        <f>SUMIFS('Raw Data'!$T:$T, 'Raw Data'!$AN:$AN,"&lt;=" &amp;DATE(LEFT($AV$3, 4), MONTH("1 " &amp; AM$6 &amp; " " &amp; LEFT($AV$3, 4)) + 1, 0 ), 'Raw Data'!$AN:$AN,"&gt;" &amp;DATE(LEFT($AV$3, 4), MONTH("1 " &amp; AM$6 &amp; " " &amp; LEFT($AV$3, 4)), 0 ), 'Raw Data'!$J:$J, $A95, 'Raw Data'!$O:$O,""&amp;'Raw Data'!$B$1,'Raw Data'!$D:$D,"&lt;&gt;*ithdr*",'Raw Data'!$D:$D,"&lt;&gt;*ancel*",'Raw Data'!$P:$P,"--")
+
SUMIFS('Raw Data'!$T:$T, 'Raw Data'!$AN:$AN,"&lt;=" &amp;DATE(LEFT($AV$3, 4), MONTH("1 " &amp; AM$6 &amp; " " &amp; LEFT($AV$3, 4)) + 1, 0 ), 'Raw Data'!$AN:$AN,"&gt;" &amp;DATE(LEFT($AV$3, 4), MONTH("1 " &amp; AM$6 &amp; " " &amp; LEFT($AV$3, 4)), 0 ), 'Raw Data'!$J:$J, $A95, 'Raw Data'!$P:$P,""&amp;'Raw Data'!$B$1,'Raw Data'!$D:$D,"&lt;&gt;*ithdr*",'Raw Data'!$D:$D,"&lt;&gt;*ancel*")</f>
        <v>0</v>
      </c>
      <c r="AN99" s="40"/>
      <c r="AO99" s="40"/>
      <c r="AP99" s="52"/>
      <c r="AQ99" s="117">
        <f>SUMIFS('Raw Data'!$T:$T, 'Raw Data'!$AN:$AN,"&lt;=" &amp;DATE(LEFT($AV$3, 4), MONTH("1 " &amp; AQ$6 &amp; " " &amp; LEFT($AV$3, 4)) + 1, 0 ), 'Raw Data'!$AN:$AN,"&gt;" &amp;DATE(LEFT($AV$3, 4), MONTH("1 " &amp; AQ$6 &amp; " " &amp; LEFT($AV$3, 4)), 0 ), 'Raw Data'!$J:$J, $A95, 'Raw Data'!$O:$O,""&amp;'Raw Data'!$B$1,'Raw Data'!$D:$D,"&lt;&gt;*ithdr*",'Raw Data'!$D:$D,"&lt;&gt;*ancel*",'Raw Data'!$P:$P,"--")
+
SUMIFS('Raw Data'!$T:$T, 'Raw Data'!$AN:$AN,"&lt;=" &amp;DATE(LEFT($AV$3, 4), MONTH("1 " &amp; AQ$6 &amp; " " &amp; LEFT($AV$3, 4)) + 1, 0 ), 'Raw Data'!$AN:$AN,"&gt;" &amp;DATE(LEFT($AV$3, 4), MONTH("1 " &amp; AQ$6 &amp; " " &amp; LEFT($AV$3, 4)), 0 ), 'Raw Data'!$J:$J, $A95, 'Raw Data'!$P:$P,""&amp;'Raw Data'!$B$1,'Raw Data'!$D:$D,"&lt;&gt;*ithdr*",'Raw Data'!$D:$D,"&lt;&gt;*ancel*")</f>
        <v>0</v>
      </c>
      <c r="AR99" s="40"/>
      <c r="AS99" s="40"/>
      <c r="AT99" s="52"/>
      <c r="AU99" s="117">
        <f>SUMIFS('Raw Data'!$T:$T, 'Raw Data'!$AN:$AN,"&lt;=" &amp;DATE(MID($AV$3, 15, 4), MONTH("1 " &amp; AU$6 &amp; " " &amp; MID($AV$3, 15, 4)) + 1, 0 ), 'Raw Data'!$AN:$AN,"&gt;" &amp;DATE(MID($AV$3, 15, 4), MONTH("1 " &amp; AU$6 &amp; " " &amp; MID($AV$3, 15, 4)), 0 ), 'Raw Data'!$J:$J, $A95, 'Raw Data'!$O:$O,""&amp;'Raw Data'!$B$1,'Raw Data'!$D:$D,"&lt;&gt;*ithdr*",'Raw Data'!$D:$D,"&lt;&gt;*ancel*",'Raw Data'!$P:$P,"--")
+
SUMIFS('Raw Data'!$T:$T, 'Raw Data'!$AN:$AN,"&lt;=" &amp;DATE(MID($AV$3, 15, 4), MONTH("1 " &amp; AU$6 &amp; " " &amp; MID($AV$3, 15, 4)) + 1, 0 ), 'Raw Data'!$AN:$AN,"&gt;" &amp;DATE(MID($AV$3, 15, 4), MONTH("1 " &amp; AU$6 &amp; " " &amp; MID($AV$3, 15, 4)), 0 ), 'Raw Data'!$J:$J, $A95, 'Raw Data'!$P:$P,""&amp;'Raw Data'!$B$1,'Raw Data'!$D:$D,"&lt;&gt;*ithdr*",'Raw Data'!$D:$D,"&lt;&gt;*ancel*")</f>
        <v>0</v>
      </c>
      <c r="AV99" s="40"/>
      <c r="AW99" s="40"/>
      <c r="AX99" s="52"/>
      <c r="AY99" s="117">
        <f>SUMIFS('Raw Data'!$T:$T, 'Raw Data'!$AN:$AN,"&lt;=" &amp;DATE(MID($AV$3, 15, 4), MONTH("1 " &amp; AY$6 &amp; " " &amp; MID($AV$3, 15, 4)) + 1, 0 ), 'Raw Data'!$AN:$AN,"&gt;" &amp;DATE(MID($AV$3, 15, 4), MONTH("1 " &amp; AY$6 &amp; " " &amp; MID($AV$3, 15, 4)), 0 ), 'Raw Data'!$J:$J, $A95, 'Raw Data'!$O:$O,""&amp;'Raw Data'!$B$1,'Raw Data'!$D:$D,"&lt;&gt;*ithdr*",'Raw Data'!$D:$D,"&lt;&gt;*ancel*",'Raw Data'!$P:$P,"--")
+
SUMIFS('Raw Data'!$T:$T, 'Raw Data'!$AN:$AN,"&lt;=" &amp;DATE(MID($AV$3, 15, 4), MONTH("1 " &amp; AY$6 &amp; " " &amp; MID($AV$3, 15, 4)) + 1, 0 ), 'Raw Data'!$AN:$AN,"&gt;" &amp;DATE(MID($AV$3, 15, 4), MONTH("1 " &amp; AY$6 &amp; " " &amp; MID($AV$3, 15, 4)), 0 ), 'Raw Data'!$J:$J, $A95, 'Raw Data'!$P:$P,""&amp;'Raw Data'!$B$1,'Raw Data'!$D:$D,"&lt;&gt;*ithdr*",'Raw Data'!$D:$D,"&lt;&gt;*ancel*")</f>
        <v>0</v>
      </c>
      <c r="AZ99" s="40"/>
      <c r="BA99" s="40"/>
      <c r="BB99" s="52"/>
      <c r="BC99" s="117">
        <f>SUMIFS('Raw Data'!$T:$T, 'Raw Data'!$AN:$AN,"&lt;=" &amp;DATE(MID($AV$3, 15, 4), MONTH("1 " &amp; BC$6 &amp; " " &amp; MID($AV$3, 15, 4)) + 1, 0 ), 'Raw Data'!$AN:$AN,"&gt;" &amp;DATE(MID($AV$3, 15, 4), MONTH("1 " &amp; BC$6 &amp; " " &amp; MID($AV$3, 15, 4)), 0 ), 'Raw Data'!$J:$J, $A95, 'Raw Data'!$O:$O,""&amp;'Raw Data'!$B$1,'Raw Data'!$D:$D,"&lt;&gt;*ithdr*",'Raw Data'!$D:$D,"&lt;&gt;*ancel*",'Raw Data'!$P:$P,"--")
+
SUMIFS('Raw Data'!$T:$T, 'Raw Data'!$AN:$AN,"&lt;=" &amp;DATE(MID($AV$3, 15, 4), MONTH("1 " &amp; BC$6 &amp; " " &amp; MID($AV$3, 15, 4)) + 1, 0 ), 'Raw Data'!$AN:$AN,"&gt;" &amp;DATE(MID($AV$3, 15, 4), MONTH("1 " &amp; BC$6 &amp; " " &amp; MID($AV$3, 15, 4)), 0 ), 'Raw Data'!$J:$J, $A95, 'Raw Data'!$P:$P,""&amp;'Raw Data'!$B$1,'Raw Data'!$D:$D,"&lt;&gt;*ithdr*",'Raw Data'!$D:$D,"&lt;&gt;*ancel*")</f>
        <v>0</v>
      </c>
      <c r="BD99" s="40"/>
      <c r="BE99" s="40"/>
      <c r="BF99" s="52"/>
    </row>
    <row r="100" ht="12.75" customHeight="1">
      <c r="A100" s="119" t="s">
        <v>753</v>
      </c>
      <c r="B100" s="40"/>
      <c r="C100" s="40"/>
      <c r="D100" s="40"/>
      <c r="E100" s="40"/>
      <c r="F100" s="40"/>
      <c r="G100" s="40"/>
      <c r="H100" s="40"/>
      <c r="I100" s="40"/>
      <c r="J100" s="52"/>
      <c r="K100" s="117">
        <f>SUMIFS('Raw Data'!$T:$T, 'Raw Data'!$AN:$AN,"&lt;=" &amp;DATE(LEFT($AV$3, 4), MONTH("1 " &amp; K$6 &amp; " " &amp; LEFT($AV$3, 4)) + 1, 0 ), 'Raw Data'!$AN:$AN,"&gt;" &amp;DATE(LEFT($AV$3, 4), MONTH("1 " &amp; K$6 &amp; " " &amp; LEFT($AV$3, 4)), 0 ), 'Raw Data'!$J:$J, $A95, 'Raw Data'!$H:$H, "Ear*", 'Raw Data'!$O:$O,""&amp;'Raw Data'!$B$1,'Raw Data'!$D:$D,"&lt;&gt;*ithdr*",'Raw Data'!$D:$D,"&lt;&gt;*ancel*",'Raw Data'!$P:$P,"--")
+
SUMIFS('Raw Data'!$T:$T, 'Raw Data'!$AN:$AN,"&lt;=" &amp;DATE(LEFT($AV$3, 4), MONTH("1 " &amp; K$6 &amp; " " &amp; LEFT($AV$3, 4)) + 1, 0 ), 'Raw Data'!$AN:$AN,"&gt;" &amp;DATE(LEFT($AV$3, 4), MONTH("1 " &amp; K$6 &amp; " " &amp; LEFT($AV$3, 4)), 0 ), 'Raw Data'!$J:$J, $A95, 'Raw Data'!$H:$H, "Ear*", 'Raw Data'!$P:$P,""&amp;'Raw Data'!$B$1,'Raw Data'!$D:$D,"&lt;&gt;*ithdr*",'Raw Data'!$D:$D,"&lt;&gt;*ancel*")</f>
        <v>0</v>
      </c>
      <c r="L100" s="40"/>
      <c r="M100" s="40"/>
      <c r="N100" s="52"/>
      <c r="O100" s="117">
        <f>SUMIFS('Raw Data'!$T:$T, 'Raw Data'!$AN:$AN,"&lt;=" &amp;DATE(LEFT($AV$3, 4), MONTH("1 " &amp; O$6 &amp; " " &amp; LEFT($AV$3, 4)) + 1, 0 ), 'Raw Data'!$AN:$AN,"&gt;" &amp;DATE(LEFT($AV$3, 4), MONTH("1 " &amp; O$6 &amp; " " &amp; LEFT($AV$3, 4)), 0 ), 'Raw Data'!$J:$J, $A95, 'Raw Data'!$H:$H, "Ear*", 'Raw Data'!$O:$O,""&amp;'Raw Data'!$B$1,'Raw Data'!$D:$D,"&lt;&gt;*ithdr*",'Raw Data'!$D:$D,"&lt;&gt;*ancel*",'Raw Data'!$P:$P,"--")
+
SUMIFS('Raw Data'!$T:$T, 'Raw Data'!$AN:$AN,"&lt;=" &amp;DATE(LEFT($AV$3, 4), MONTH("1 " &amp; O$6 &amp; " " &amp; LEFT($AV$3, 4)) + 1, 0 ), 'Raw Data'!$AN:$AN,"&gt;" &amp;DATE(LEFT($AV$3, 4), MONTH("1 " &amp; O$6 &amp; " " &amp; LEFT($AV$3, 4)), 0 ), 'Raw Data'!$J:$J, $A95, 'Raw Data'!$H:$H, "Ear*", 'Raw Data'!$P:$P,""&amp;'Raw Data'!$B$1,'Raw Data'!$D:$D,"&lt;&gt;*ithdr*",'Raw Data'!$D:$D,"&lt;&gt;*ancel*")</f>
        <v>0</v>
      </c>
      <c r="P100" s="40"/>
      <c r="Q100" s="40"/>
      <c r="R100" s="52"/>
      <c r="S100" s="117">
        <f>SUMIFS('Raw Data'!$T:$T, 'Raw Data'!$AN:$AN,"&lt;=" &amp;DATE(LEFT($AV$3, 4), MONTH("1 " &amp; S$6 &amp; " " &amp; LEFT($AV$3, 4)) + 1, 0 ), 'Raw Data'!$AN:$AN,"&gt;" &amp;DATE(LEFT($AV$3, 4), MONTH("1 " &amp; S$6 &amp; " " &amp; LEFT($AV$3, 4)), 0 ), 'Raw Data'!$J:$J, $A95, 'Raw Data'!$H:$H, "Ear*", 'Raw Data'!$O:$O,""&amp;'Raw Data'!$B$1,'Raw Data'!$D:$D,"&lt;&gt;*ithdr*",'Raw Data'!$D:$D,"&lt;&gt;*ancel*",'Raw Data'!$P:$P,"--")
+
SUMIFS('Raw Data'!$T:$T, 'Raw Data'!$AN:$AN,"&lt;=" &amp;DATE(LEFT($AV$3, 4), MONTH("1 " &amp; S$6 &amp; " " &amp; LEFT($AV$3, 4)) + 1, 0 ), 'Raw Data'!$AN:$AN,"&gt;" &amp;DATE(LEFT($AV$3, 4), MONTH("1 " &amp; S$6 &amp; " " &amp; LEFT($AV$3, 4)), 0 ), 'Raw Data'!$J:$J, $A95, 'Raw Data'!$H:$H, "Ear*", 'Raw Data'!$P:$P,""&amp;'Raw Data'!$B$1,'Raw Data'!$D:$D,"&lt;&gt;*ithdr*",'Raw Data'!$D:$D,"&lt;&gt;*ancel*")</f>
        <v>0</v>
      </c>
      <c r="T100" s="40"/>
      <c r="U100" s="40"/>
      <c r="V100" s="52"/>
      <c r="W100" s="117">
        <f>SUMIFS('Raw Data'!$T:$T, 'Raw Data'!$AN:$AN,"&lt;=" &amp;DATE(LEFT($AV$3, 4), MONTH("1 " &amp; W$6 &amp; " " &amp; LEFT($AV$3, 4)) + 1, 0 ), 'Raw Data'!$AN:$AN,"&gt;" &amp;DATE(LEFT($AV$3, 4), MONTH("1 " &amp; W$6 &amp; " " &amp; LEFT($AV$3, 4)), 0 ), 'Raw Data'!$J:$J, $A95, 'Raw Data'!$H:$H, "Ear*", 'Raw Data'!$O:$O,""&amp;'Raw Data'!$B$1,'Raw Data'!$D:$D,"&lt;&gt;*ithdr*",'Raw Data'!$D:$D,"&lt;&gt;*ancel*",'Raw Data'!$P:$P,"--")
+
SUMIFS('Raw Data'!$T:$T, 'Raw Data'!$AN:$AN,"&lt;=" &amp;DATE(LEFT($AV$3, 4), MONTH("1 " &amp; W$6 &amp; " " &amp; LEFT($AV$3, 4)) + 1, 0 ), 'Raw Data'!$AN:$AN,"&gt;" &amp;DATE(LEFT($AV$3, 4), MONTH("1 " &amp; W$6 &amp; " " &amp; LEFT($AV$3, 4)), 0 ), 'Raw Data'!$J:$J, $A95, 'Raw Data'!$H:$H, "Ear*", 'Raw Data'!$P:$P,""&amp;'Raw Data'!$B$1,'Raw Data'!$D:$D,"&lt;&gt;*ithdr*",'Raw Data'!$D:$D,"&lt;&gt;*ancel*")</f>
        <v>0</v>
      </c>
      <c r="X100" s="40"/>
      <c r="Y100" s="40"/>
      <c r="Z100" s="52"/>
      <c r="AA100" s="117">
        <f>SUMIFS('Raw Data'!$T:$T, 'Raw Data'!$AN:$AN,"&lt;=" &amp;DATE(LEFT($AV$3, 4), MONTH("1 " &amp; AA$6 &amp; " " &amp; LEFT($AV$3, 4)) + 1, 0 ), 'Raw Data'!$AN:$AN,"&gt;" &amp;DATE(LEFT($AV$3, 4), MONTH("1 " &amp; AA$6 &amp; " " &amp; LEFT($AV$3, 4)), 0 ), 'Raw Data'!$J:$J, $A95, 'Raw Data'!$H:$H, "Ear*", 'Raw Data'!$O:$O,""&amp;'Raw Data'!$B$1,'Raw Data'!$D:$D,"&lt;&gt;*ithdr*",'Raw Data'!$D:$D,"&lt;&gt;*ancel*",'Raw Data'!$P:$P,"--")
+
SUMIFS('Raw Data'!$T:$T, 'Raw Data'!$AN:$AN,"&lt;=" &amp;DATE(LEFT($AV$3, 4), MONTH("1 " &amp; AA$6 &amp; " " &amp; LEFT($AV$3, 4)) + 1, 0 ), 'Raw Data'!$AN:$AN,"&gt;" &amp;DATE(LEFT($AV$3, 4), MONTH("1 " &amp; AA$6 &amp; " " &amp; LEFT($AV$3, 4)), 0 ), 'Raw Data'!$J:$J, $A95, 'Raw Data'!$H:$H, "Ear*", 'Raw Data'!$P:$P,""&amp;'Raw Data'!$B$1,'Raw Data'!$D:$D,"&lt;&gt;*ithdr*",'Raw Data'!$D:$D,"&lt;&gt;*ancel*")</f>
        <v>0</v>
      </c>
      <c r="AB100" s="40"/>
      <c r="AC100" s="40"/>
      <c r="AD100" s="52"/>
      <c r="AE100" s="117">
        <f>SUMIFS('Raw Data'!$T:$T, 'Raw Data'!$AN:$AN,"&lt;=" &amp;DATE(LEFT($AV$3, 4), MONTH("1 " &amp; AE$6 &amp; " " &amp; LEFT($AV$3, 4)) + 1, 0 ), 'Raw Data'!$AN:$AN,"&gt;" &amp;DATE(LEFT($AV$3, 4), MONTH("1 " &amp; AE$6 &amp; " " &amp; LEFT($AV$3, 4)), 0 ), 'Raw Data'!$J:$J, $A95, 'Raw Data'!$H:$H, "Ear*", 'Raw Data'!$O:$O,""&amp;'Raw Data'!$B$1,'Raw Data'!$D:$D,"&lt;&gt;*ithdr*",'Raw Data'!$D:$D,"&lt;&gt;*ancel*",'Raw Data'!$P:$P,"--")
+
SUMIFS('Raw Data'!$T:$T, 'Raw Data'!$AN:$AN,"&lt;=" &amp;DATE(LEFT($AV$3, 4), MONTH("1 " &amp; AE$6 &amp; " " &amp; LEFT($AV$3, 4)) + 1, 0 ), 'Raw Data'!$AN:$AN,"&gt;" &amp;DATE(LEFT($AV$3, 4), MONTH("1 " &amp; AE$6 &amp; " " &amp; LEFT($AV$3, 4)), 0 ), 'Raw Data'!$J:$J, $A95, 'Raw Data'!$H:$H, "Ear*", 'Raw Data'!$P:$P,""&amp;'Raw Data'!$B$1,'Raw Data'!$D:$D,"&lt;&gt;*ithdr*",'Raw Data'!$D:$D,"&lt;&gt;*ancel*")</f>
        <v>0</v>
      </c>
      <c r="AF100" s="40"/>
      <c r="AG100" s="40"/>
      <c r="AH100" s="52"/>
      <c r="AI100" s="117">
        <f>SUMIFS('Raw Data'!$T:$T, 'Raw Data'!$AN:$AN,"&lt;=" &amp;DATE(LEFT($AV$3, 4), MONTH("1 " &amp; AI$6 &amp; " " &amp; LEFT($AV$3, 4)) + 1, 0 ), 'Raw Data'!$AN:$AN,"&gt;" &amp;DATE(LEFT($AV$3, 4), MONTH("1 " &amp; AI$6 &amp; " " &amp; LEFT($AV$3, 4)), 0 ), 'Raw Data'!$J:$J, $A95, 'Raw Data'!$H:$H, "Ear*", 'Raw Data'!$O:$O,""&amp;'Raw Data'!$B$1,'Raw Data'!$D:$D,"&lt;&gt;*ithdr*",'Raw Data'!$D:$D,"&lt;&gt;*ancel*",'Raw Data'!$P:$P,"--")
+
SUMIFS('Raw Data'!$T:$T, 'Raw Data'!$AN:$AN,"&lt;=" &amp;DATE(LEFT($AV$3, 4), MONTH("1 " &amp; AI$6 &amp; " " &amp; LEFT($AV$3, 4)) + 1, 0 ), 'Raw Data'!$AN:$AN,"&gt;" &amp;DATE(LEFT($AV$3, 4), MONTH("1 " &amp; AI$6 &amp; " " &amp; LEFT($AV$3, 4)), 0 ), 'Raw Data'!$J:$J, $A95, 'Raw Data'!$H:$H, "Ear*", 'Raw Data'!$P:$P,""&amp;'Raw Data'!$B$1,'Raw Data'!$D:$D,"&lt;&gt;*ithdr*",'Raw Data'!$D:$D,"&lt;&gt;*ancel*")</f>
        <v>0</v>
      </c>
      <c r="AJ100" s="40"/>
      <c r="AK100" s="40"/>
      <c r="AL100" s="52"/>
      <c r="AM100" s="117">
        <f>SUMIFS('Raw Data'!$T:$T, 'Raw Data'!$AN:$AN,"&lt;=" &amp;DATE(LEFT($AV$3, 4), MONTH("1 " &amp; AM$6 &amp; " " &amp; LEFT($AV$3, 4)) + 1, 0 ), 'Raw Data'!$AN:$AN,"&gt;" &amp;DATE(LEFT($AV$3, 4), MONTH("1 " &amp; AM$6 &amp; " " &amp; LEFT($AV$3, 4)), 0 ), 'Raw Data'!$J:$J, $A95, 'Raw Data'!$H:$H, "Ear*", 'Raw Data'!$O:$O,""&amp;'Raw Data'!$B$1,'Raw Data'!$D:$D,"&lt;&gt;*ithdr*",'Raw Data'!$D:$D,"&lt;&gt;*ancel*",'Raw Data'!$P:$P,"--")
+
SUMIFS('Raw Data'!$T:$T, 'Raw Data'!$AN:$AN,"&lt;=" &amp;DATE(LEFT($AV$3, 4), MONTH("1 " &amp; AM$6 &amp; " " &amp; LEFT($AV$3, 4)) + 1, 0 ), 'Raw Data'!$AN:$AN,"&gt;" &amp;DATE(LEFT($AV$3, 4), MONTH("1 " &amp; AM$6 &amp; " " &amp; LEFT($AV$3, 4)), 0 ), 'Raw Data'!$J:$J, $A95, 'Raw Data'!$H:$H, "Ear*", 'Raw Data'!$P:$P,""&amp;'Raw Data'!$B$1,'Raw Data'!$D:$D,"&lt;&gt;*ithdr*",'Raw Data'!$D:$D,"&lt;&gt;*ancel*")</f>
        <v>0</v>
      </c>
      <c r="AN100" s="40"/>
      <c r="AO100" s="40"/>
      <c r="AP100" s="52"/>
      <c r="AQ100" s="117">
        <f>SUMIFS('Raw Data'!$T:$T, 'Raw Data'!$AN:$AN,"&lt;=" &amp;DATE(LEFT($AV$3, 4), MONTH("1 " &amp; AQ$6 &amp; " " &amp; LEFT($AV$3, 4)) + 1, 0 ), 'Raw Data'!$AN:$AN,"&gt;" &amp;DATE(LEFT($AV$3, 4), MONTH("1 " &amp; AQ$6 &amp; " " &amp; LEFT($AV$3, 4)), 0 ), 'Raw Data'!$J:$J, $A95, 'Raw Data'!$H:$H, "Ear*", 'Raw Data'!$O:$O,""&amp;'Raw Data'!$B$1,'Raw Data'!$D:$D,"&lt;&gt;*ithdr*",'Raw Data'!$D:$D,"&lt;&gt;*ancel*",'Raw Data'!$P:$P,"--")
+
SUMIFS('Raw Data'!$T:$T, 'Raw Data'!$AN:$AN,"&lt;=" &amp;DATE(LEFT($AV$3, 4), MONTH("1 " &amp; AQ$6 &amp; " " &amp; LEFT($AV$3, 4)) + 1, 0 ), 'Raw Data'!$AN:$AN,"&gt;" &amp;DATE(LEFT($AV$3, 4), MONTH("1 " &amp; AQ$6 &amp; " " &amp; LEFT($AV$3, 4)), 0 ), 'Raw Data'!$J:$J, $A95, 'Raw Data'!$H:$H, "Ear*", 'Raw Data'!$P:$P,""&amp;'Raw Data'!$B$1,'Raw Data'!$D:$D,"&lt;&gt;*ithdr*",'Raw Data'!$D:$D,"&lt;&gt;*ancel*")</f>
        <v>0</v>
      </c>
      <c r="AR100" s="40"/>
      <c r="AS100" s="40"/>
      <c r="AT100" s="52"/>
      <c r="AU100" s="117">
        <f>SUMIFS('Raw Data'!$T:$T, 'Raw Data'!$AN:$AN,"&lt;=" &amp;DATE(MID($AV$3, 15, 4), MONTH("1 " &amp; AU$6 &amp; " " &amp; MID($AV$3, 15, 4)) + 1, 0 ), 'Raw Data'!$AN:$AN,"&gt;" &amp;DATE(MID($AV$3, 15, 4), MONTH("1 " &amp; AU$6 &amp; " " &amp; MID($AV$3, 15, 4)), 0 ), 'Raw Data'!$J:$J, $A95, 'Raw Data'!$H:$H, "Ear*", 'Raw Data'!$O:$O,""&amp;'Raw Data'!$B$1,'Raw Data'!$D:$D,"&lt;&gt;*ithdr*",'Raw Data'!$D:$D,"&lt;&gt;*ancel*",'Raw Data'!$P:$P,"--")
+
SUMIFS('Raw Data'!$T:$T, 'Raw Data'!$AN:$AN,"&lt;=" &amp;DATE(MID($AV$3, 15, 4), MONTH("1 " &amp; AU$6 &amp; " " &amp; MID($AV$3, 15, 4)) + 1, 0 ), 'Raw Data'!$AN:$AN,"&gt;" &amp;DATE(MID($AV$3, 15, 4), MONTH("1 " &amp; AU$6 &amp; " " &amp; MID($AV$3, 15, 4)), 0 ), 'Raw Data'!$J:$J, $A95, 'Raw Data'!$H:$H, "Ear*", 'Raw Data'!$P:$P,""&amp;'Raw Data'!$B$1,'Raw Data'!$D:$D,"&lt;&gt;*ithdr*",'Raw Data'!$D:$D,"&lt;&gt;*ancel*")</f>
        <v>0</v>
      </c>
      <c r="AV100" s="40"/>
      <c r="AW100" s="40"/>
      <c r="AX100" s="52"/>
      <c r="AY100" s="117">
        <f>SUMIFS('Raw Data'!$T:$T, 'Raw Data'!$AN:$AN,"&lt;=" &amp;DATE(MID($AV$3, 15, 4), MONTH("1 " &amp; AY$6 &amp; " " &amp; MID($AV$3, 15, 4)) + 1, 0 ), 'Raw Data'!$AN:$AN,"&gt;" &amp;DATE(MID($AV$3, 15, 4), MONTH("1 " &amp; AY$6 &amp; " " &amp; MID($AV$3, 15, 4)), 0 ), 'Raw Data'!$J:$J, $A95, 'Raw Data'!$H:$H, "Ear*", 'Raw Data'!$O:$O,""&amp;'Raw Data'!$B$1,'Raw Data'!$D:$D,"&lt;&gt;*ithdr*",'Raw Data'!$D:$D,"&lt;&gt;*ancel*",'Raw Data'!$P:$P,"--")
+
SUMIFS('Raw Data'!$T:$T, 'Raw Data'!$AN:$AN,"&lt;=" &amp;DATE(MID($AV$3, 15, 4), MONTH("1 " &amp; AY$6 &amp; " " &amp; MID($AV$3, 15, 4)) + 1, 0 ), 'Raw Data'!$AN:$AN,"&gt;" &amp;DATE(MID($AV$3, 15, 4), MONTH("1 " &amp; AY$6 &amp; " " &amp; MID($AV$3, 15, 4)), 0 ), 'Raw Data'!$J:$J, $A95, 'Raw Data'!$H:$H, "Ear*", 'Raw Data'!$P:$P,""&amp;'Raw Data'!$B$1,'Raw Data'!$D:$D,"&lt;&gt;*ithdr*",'Raw Data'!$D:$D,"&lt;&gt;*ancel*")</f>
        <v>0</v>
      </c>
      <c r="AZ100" s="40"/>
      <c r="BA100" s="40"/>
      <c r="BB100" s="52"/>
      <c r="BC100" s="117">
        <f>SUMIFS('Raw Data'!$T:$T, 'Raw Data'!$AN:$AN,"&lt;=" &amp;DATE(MID($AV$3, 15, 4), MONTH("1 " &amp; BC$6 &amp; " " &amp; MID($AV$3, 15, 4)) + 1, 0 ), 'Raw Data'!$AN:$AN,"&gt;" &amp;DATE(MID($AV$3, 15, 4), MONTH("1 " &amp; BC$6 &amp; " " &amp; MID($AV$3, 15, 4)), 0 ), 'Raw Data'!$J:$J, $A95, 'Raw Data'!$H:$H, "Ear*", 'Raw Data'!$O:$O,""&amp;'Raw Data'!$B$1,'Raw Data'!$D:$D,"&lt;&gt;*ithdr*",'Raw Data'!$D:$D,"&lt;&gt;*ancel*",'Raw Data'!$P:$P,"--")
+
SUMIFS('Raw Data'!$T:$T, 'Raw Data'!$AN:$AN,"&lt;=" &amp;DATE(MID($AV$3, 15, 4), MONTH("1 " &amp; BC$6 &amp; " " &amp; MID($AV$3, 15, 4)) + 1, 0 ), 'Raw Data'!$AN:$AN,"&gt;" &amp;DATE(MID($AV$3, 15, 4), MONTH("1 " &amp; BC$6 &amp; " " &amp; MID($AV$3, 15, 4)), 0 ), 'Raw Data'!$J:$J, $A95, 'Raw Data'!$H:$H, "Ear*", 'Raw Data'!$P:$P,""&amp;'Raw Data'!$B$1,'Raw Data'!$D:$D,"&lt;&gt;*ithdr*",'Raw Data'!$D:$D,"&lt;&gt;*ancel*")</f>
        <v>0</v>
      </c>
      <c r="BD100" s="40"/>
      <c r="BE100" s="40"/>
      <c r="BF100" s="52"/>
    </row>
    <row r="101" ht="12.75" customHeight="1">
      <c r="A101" s="119" t="s">
        <v>754</v>
      </c>
      <c r="B101" s="40"/>
      <c r="C101" s="40"/>
      <c r="D101" s="40"/>
      <c r="E101" s="40"/>
      <c r="F101" s="40"/>
      <c r="G101" s="40"/>
      <c r="H101" s="40"/>
      <c r="I101" s="40"/>
      <c r="J101" s="52"/>
      <c r="K101" s="117">
        <f>SUMIFS('Raw Data'!$T:$T, 'Raw Data'!$AN:$AN,"&lt;=" &amp;DATE(LEFT($AV$3, 4), MONTH("1 " &amp; K$6 &amp; " " &amp; LEFT($AV$3, 4)) + 1, 0 ), 'Raw Data'!$AN:$AN,"&gt;" &amp;DATE(LEFT($AV$3, 4), MONTH("1 " &amp; K$6 &amp; " " &amp; LEFT($AV$3, 4)), 0 ), 'Raw Data'!$J:$J, $A95, 'Raw Data'!$H:$H, "Non*", 'Raw Data'!$O:$O,""&amp;'Raw Data'!$B$1,'Raw Data'!$D:$D,"&lt;&gt;*ithdr*",'Raw Data'!$D:$D,"&lt;&gt;*ancel*",'Raw Data'!$P:$P,"--")
+
SUMIFS('Raw Data'!$T:$T, 'Raw Data'!$AN:$AN,"&lt;=" &amp;DATE(LEFT($AV$3, 4), MONTH("1 " &amp; K$6 &amp; " " &amp; LEFT($AV$3, 4)) + 1, 0 ), 'Raw Data'!$AN:$AN,"&gt;" &amp;DATE(LEFT($AV$3, 4), MONTH("1 " &amp; K$6 &amp; " " &amp; LEFT($AV$3, 4)), 0 ), 'Raw Data'!$J:$J, $A95, 'Raw Data'!$H:$H, "Non*", 'Raw Data'!$P:$P,""&amp;'Raw Data'!$B$1,'Raw Data'!$D:$D,"&lt;&gt;*ithdr*",'Raw Data'!$D:$D,"&lt;&gt;*ancel*")</f>
        <v>0</v>
      </c>
      <c r="L101" s="40"/>
      <c r="M101" s="40"/>
      <c r="N101" s="52"/>
      <c r="O101" s="117">
        <f>SUMIFS('Raw Data'!$T:$T, 'Raw Data'!$AN:$AN,"&lt;=" &amp;DATE(LEFT($AV$3, 4), MONTH("1 " &amp; O$6 &amp; " " &amp; LEFT($AV$3, 4)) + 1, 0 ), 'Raw Data'!$AN:$AN,"&gt;" &amp;DATE(LEFT($AV$3, 4), MONTH("1 " &amp; O$6 &amp; " " &amp; LEFT($AV$3, 4)), 0 ), 'Raw Data'!$J:$J, $A95, 'Raw Data'!$H:$H, "Non*", 'Raw Data'!$O:$O,""&amp;'Raw Data'!$B$1,'Raw Data'!$D:$D,"&lt;&gt;*ithdr*",'Raw Data'!$D:$D,"&lt;&gt;*ancel*",'Raw Data'!$P:$P,"--")
+
SUMIFS('Raw Data'!$T:$T, 'Raw Data'!$AN:$AN,"&lt;=" &amp;DATE(LEFT($AV$3, 4), MONTH("1 " &amp; O$6 &amp; " " &amp; LEFT($AV$3, 4)) + 1, 0 ), 'Raw Data'!$AN:$AN,"&gt;" &amp;DATE(LEFT($AV$3, 4), MONTH("1 " &amp; O$6 &amp; " " &amp; LEFT($AV$3, 4)), 0 ), 'Raw Data'!$J:$J, $A95, 'Raw Data'!$H:$H, "Non*", 'Raw Data'!$P:$P,""&amp;'Raw Data'!$B$1,'Raw Data'!$D:$D,"&lt;&gt;*ithdr*",'Raw Data'!$D:$D,"&lt;&gt;*ancel*")</f>
        <v>0</v>
      </c>
      <c r="P101" s="40"/>
      <c r="Q101" s="40"/>
      <c r="R101" s="52"/>
      <c r="S101" s="117">
        <f>SUMIFS('Raw Data'!$T:$T, 'Raw Data'!$AN:$AN,"&lt;=" &amp;DATE(LEFT($AV$3, 4), MONTH("1 " &amp; S$6 &amp; " " &amp; LEFT($AV$3, 4)) + 1, 0 ), 'Raw Data'!$AN:$AN,"&gt;" &amp;DATE(LEFT($AV$3, 4), MONTH("1 " &amp; S$6 &amp; " " &amp; LEFT($AV$3, 4)), 0 ), 'Raw Data'!$J:$J, $A95, 'Raw Data'!$H:$H, "Non*", 'Raw Data'!$O:$O,""&amp;'Raw Data'!$B$1,'Raw Data'!$D:$D,"&lt;&gt;*ithdr*",'Raw Data'!$D:$D,"&lt;&gt;*ancel*",'Raw Data'!$P:$P,"--")
+
SUMIFS('Raw Data'!$T:$T, 'Raw Data'!$AN:$AN,"&lt;=" &amp;DATE(LEFT($AV$3, 4), MONTH("1 " &amp; S$6 &amp; " " &amp; LEFT($AV$3, 4)) + 1, 0 ), 'Raw Data'!$AN:$AN,"&gt;" &amp;DATE(LEFT($AV$3, 4), MONTH("1 " &amp; S$6 &amp; " " &amp; LEFT($AV$3, 4)), 0 ), 'Raw Data'!$J:$J, $A95, 'Raw Data'!$H:$H, "Non*", 'Raw Data'!$P:$P,""&amp;'Raw Data'!$B$1,'Raw Data'!$D:$D,"&lt;&gt;*ithdr*",'Raw Data'!$D:$D,"&lt;&gt;*ancel*")</f>
        <v>0</v>
      </c>
      <c r="T101" s="40"/>
      <c r="U101" s="40"/>
      <c r="V101" s="52"/>
      <c r="W101" s="117">
        <f>SUMIFS('Raw Data'!$T:$T, 'Raw Data'!$AN:$AN,"&lt;=" &amp;DATE(LEFT($AV$3, 4), MONTH("1 " &amp; W$6 &amp; " " &amp; LEFT($AV$3, 4)) + 1, 0 ), 'Raw Data'!$AN:$AN,"&gt;" &amp;DATE(LEFT($AV$3, 4), MONTH("1 " &amp; W$6 &amp; " " &amp; LEFT($AV$3, 4)), 0 ), 'Raw Data'!$J:$J, $A95, 'Raw Data'!$H:$H, "Non*", 'Raw Data'!$O:$O,""&amp;'Raw Data'!$B$1,'Raw Data'!$D:$D,"&lt;&gt;*ithdr*",'Raw Data'!$D:$D,"&lt;&gt;*ancel*",'Raw Data'!$P:$P,"--")
+
SUMIFS('Raw Data'!$T:$T, 'Raw Data'!$AN:$AN,"&lt;=" &amp;DATE(LEFT($AV$3, 4), MONTH("1 " &amp; W$6 &amp; " " &amp; LEFT($AV$3, 4)) + 1, 0 ), 'Raw Data'!$AN:$AN,"&gt;" &amp;DATE(LEFT($AV$3, 4), MONTH("1 " &amp; W$6 &amp; " " &amp; LEFT($AV$3, 4)), 0 ), 'Raw Data'!$J:$J, $A95, 'Raw Data'!$H:$H, "Non*", 'Raw Data'!$P:$P,""&amp;'Raw Data'!$B$1,'Raw Data'!$D:$D,"&lt;&gt;*ithdr*",'Raw Data'!$D:$D,"&lt;&gt;*ancel*")</f>
        <v>0</v>
      </c>
      <c r="X101" s="40"/>
      <c r="Y101" s="40"/>
      <c r="Z101" s="52"/>
      <c r="AA101" s="117">
        <f>SUMIFS('Raw Data'!$T:$T, 'Raw Data'!$AN:$AN,"&lt;=" &amp;DATE(LEFT($AV$3, 4), MONTH("1 " &amp; AA$6 &amp; " " &amp; LEFT($AV$3, 4)) + 1, 0 ), 'Raw Data'!$AN:$AN,"&gt;" &amp;DATE(LEFT($AV$3, 4), MONTH("1 " &amp; AA$6 &amp; " " &amp; LEFT($AV$3, 4)), 0 ), 'Raw Data'!$J:$J, $A95, 'Raw Data'!$H:$H, "Non*", 'Raw Data'!$O:$O,""&amp;'Raw Data'!$B$1,'Raw Data'!$D:$D,"&lt;&gt;*ithdr*",'Raw Data'!$D:$D,"&lt;&gt;*ancel*",'Raw Data'!$P:$P,"--")
+
SUMIFS('Raw Data'!$T:$T, 'Raw Data'!$AN:$AN,"&lt;=" &amp;DATE(LEFT($AV$3, 4), MONTH("1 " &amp; AA$6 &amp; " " &amp; LEFT($AV$3, 4)) + 1, 0 ), 'Raw Data'!$AN:$AN,"&gt;" &amp;DATE(LEFT($AV$3, 4), MONTH("1 " &amp; AA$6 &amp; " " &amp; LEFT($AV$3, 4)), 0 ), 'Raw Data'!$J:$J, $A95, 'Raw Data'!$H:$H, "Non*", 'Raw Data'!$P:$P,""&amp;'Raw Data'!$B$1,'Raw Data'!$D:$D,"&lt;&gt;*ithdr*",'Raw Data'!$D:$D,"&lt;&gt;*ancel*")</f>
        <v>0</v>
      </c>
      <c r="AB101" s="40"/>
      <c r="AC101" s="40"/>
      <c r="AD101" s="52"/>
      <c r="AE101" s="117">
        <f>SUMIFS('Raw Data'!$T:$T, 'Raw Data'!$AN:$AN,"&lt;=" &amp;DATE(LEFT($AV$3, 4), MONTH("1 " &amp; AE$6 &amp; " " &amp; LEFT($AV$3, 4)) + 1, 0 ), 'Raw Data'!$AN:$AN,"&gt;" &amp;DATE(LEFT($AV$3, 4), MONTH("1 " &amp; AE$6 &amp; " " &amp; LEFT($AV$3, 4)), 0 ), 'Raw Data'!$J:$J, $A95, 'Raw Data'!$H:$H, "Non*", 'Raw Data'!$O:$O,""&amp;'Raw Data'!$B$1,'Raw Data'!$D:$D,"&lt;&gt;*ithdr*",'Raw Data'!$D:$D,"&lt;&gt;*ancel*",'Raw Data'!$P:$P,"--")
+
SUMIFS('Raw Data'!$T:$T, 'Raw Data'!$AN:$AN,"&lt;=" &amp;DATE(LEFT($AV$3, 4), MONTH("1 " &amp; AE$6 &amp; " " &amp; LEFT($AV$3, 4)) + 1, 0 ), 'Raw Data'!$AN:$AN,"&gt;" &amp;DATE(LEFT($AV$3, 4), MONTH("1 " &amp; AE$6 &amp; " " &amp; LEFT($AV$3, 4)), 0 ), 'Raw Data'!$J:$J, $A95, 'Raw Data'!$H:$H, "Non*", 'Raw Data'!$P:$P,""&amp;'Raw Data'!$B$1,'Raw Data'!$D:$D,"&lt;&gt;*ithdr*",'Raw Data'!$D:$D,"&lt;&gt;*ancel*")</f>
        <v>0</v>
      </c>
      <c r="AF101" s="40"/>
      <c r="AG101" s="40"/>
      <c r="AH101" s="52"/>
      <c r="AI101" s="117">
        <f>SUMIFS('Raw Data'!$T:$T, 'Raw Data'!$AN:$AN,"&lt;=" &amp;DATE(LEFT($AV$3, 4), MONTH("1 " &amp; AI$6 &amp; " " &amp; LEFT($AV$3, 4)) + 1, 0 ), 'Raw Data'!$AN:$AN,"&gt;" &amp;DATE(LEFT($AV$3, 4), MONTH("1 " &amp; AI$6 &amp; " " &amp; LEFT($AV$3, 4)), 0 ), 'Raw Data'!$J:$J, $A95, 'Raw Data'!$H:$H, "Non*", 'Raw Data'!$O:$O,""&amp;'Raw Data'!$B$1,'Raw Data'!$D:$D,"&lt;&gt;*ithdr*",'Raw Data'!$D:$D,"&lt;&gt;*ancel*",'Raw Data'!$P:$P,"--")
+
SUMIFS('Raw Data'!$T:$T, 'Raw Data'!$AN:$AN,"&lt;=" &amp;DATE(LEFT($AV$3, 4), MONTH("1 " &amp; AI$6 &amp; " " &amp; LEFT($AV$3, 4)) + 1, 0 ), 'Raw Data'!$AN:$AN,"&gt;" &amp;DATE(LEFT($AV$3, 4), MONTH("1 " &amp; AI$6 &amp; " " &amp; LEFT($AV$3, 4)), 0 ), 'Raw Data'!$J:$J, $A95, 'Raw Data'!$H:$H, "Non*", 'Raw Data'!$P:$P,""&amp;'Raw Data'!$B$1,'Raw Data'!$D:$D,"&lt;&gt;*ithdr*",'Raw Data'!$D:$D,"&lt;&gt;*ancel*")</f>
        <v>0</v>
      </c>
      <c r="AJ101" s="40"/>
      <c r="AK101" s="40"/>
      <c r="AL101" s="52"/>
      <c r="AM101" s="117">
        <f>SUMIFS('Raw Data'!$T:$T, 'Raw Data'!$AN:$AN,"&lt;=" &amp;DATE(LEFT($AV$3, 4), MONTH("1 " &amp; AM$6 &amp; " " &amp; LEFT($AV$3, 4)) + 1, 0 ), 'Raw Data'!$AN:$AN,"&gt;" &amp;DATE(LEFT($AV$3, 4), MONTH("1 " &amp; AM$6 &amp; " " &amp; LEFT($AV$3, 4)), 0 ), 'Raw Data'!$J:$J, $A95, 'Raw Data'!$H:$H, "Non*", 'Raw Data'!$O:$O,""&amp;'Raw Data'!$B$1,'Raw Data'!$D:$D,"&lt;&gt;*ithdr*",'Raw Data'!$D:$D,"&lt;&gt;*ancel*",'Raw Data'!$P:$P,"--")
+
SUMIFS('Raw Data'!$T:$T, 'Raw Data'!$AN:$AN,"&lt;=" &amp;DATE(LEFT($AV$3, 4), MONTH("1 " &amp; AM$6 &amp; " " &amp; LEFT($AV$3, 4)) + 1, 0 ), 'Raw Data'!$AN:$AN,"&gt;" &amp;DATE(LEFT($AV$3, 4), MONTH("1 " &amp; AM$6 &amp; " " &amp; LEFT($AV$3, 4)), 0 ), 'Raw Data'!$J:$J, $A95, 'Raw Data'!$H:$H, "Non*", 'Raw Data'!$P:$P,""&amp;'Raw Data'!$B$1,'Raw Data'!$D:$D,"&lt;&gt;*ithdr*",'Raw Data'!$D:$D,"&lt;&gt;*ancel*")</f>
        <v>0</v>
      </c>
      <c r="AN101" s="40"/>
      <c r="AO101" s="40"/>
      <c r="AP101" s="52"/>
      <c r="AQ101" s="117">
        <f>SUMIFS('Raw Data'!$T:$T, 'Raw Data'!$AN:$AN,"&lt;=" &amp;DATE(LEFT($AV$3, 4), MONTH("1 " &amp; AQ$6 &amp; " " &amp; LEFT($AV$3, 4)) + 1, 0 ), 'Raw Data'!$AN:$AN,"&gt;" &amp;DATE(LEFT($AV$3, 4), MONTH("1 " &amp; AQ$6 &amp; " " &amp; LEFT($AV$3, 4)), 0 ), 'Raw Data'!$J:$J, $A95, 'Raw Data'!$H:$H, "Non*", 'Raw Data'!$O:$O,""&amp;'Raw Data'!$B$1,'Raw Data'!$D:$D,"&lt;&gt;*ithdr*",'Raw Data'!$D:$D,"&lt;&gt;*ancel*",'Raw Data'!$P:$P,"--")
+
SUMIFS('Raw Data'!$T:$T, 'Raw Data'!$AN:$AN,"&lt;=" &amp;DATE(LEFT($AV$3, 4), MONTH("1 " &amp; AQ$6 &amp; " " &amp; LEFT($AV$3, 4)) + 1, 0 ), 'Raw Data'!$AN:$AN,"&gt;" &amp;DATE(LEFT($AV$3, 4), MONTH("1 " &amp; AQ$6 &amp; " " &amp; LEFT($AV$3, 4)), 0 ), 'Raw Data'!$J:$J, $A95, 'Raw Data'!$H:$H, "Non*", 'Raw Data'!$P:$P,""&amp;'Raw Data'!$B$1,'Raw Data'!$D:$D,"&lt;&gt;*ithdr*",'Raw Data'!$D:$D,"&lt;&gt;*ancel*")</f>
        <v>0</v>
      </c>
      <c r="AR101" s="40"/>
      <c r="AS101" s="40"/>
      <c r="AT101" s="52"/>
      <c r="AU101" s="117">
        <f>SUMIFS('Raw Data'!$T:$T, 'Raw Data'!$AN:$AN,"&lt;=" &amp;DATE(MID($AV$3, 15, 4), MONTH("1 " &amp; AU$6 &amp; " " &amp; MID($AV$3, 15, 4)) + 1, 0 ), 'Raw Data'!$AN:$AN,"&gt;" &amp;DATE(MID($AV$3, 15, 4), MONTH("1 " &amp; AU$6 &amp; " " &amp; MID($AV$3, 15, 4)), 0 ), 'Raw Data'!$J:$J, $A95, 'Raw Data'!$H:$H, "Non*", 'Raw Data'!$O:$O,""&amp;'Raw Data'!$B$1,'Raw Data'!$D:$D,"&lt;&gt;*ithdr*",'Raw Data'!$D:$D,"&lt;&gt;*ancel*",'Raw Data'!$P:$P,"--")
+
SUMIFS('Raw Data'!$T:$T, 'Raw Data'!$AN:$AN,"&lt;=" &amp;DATE(MID($AV$3, 15, 4), MONTH("1 " &amp; AU$6 &amp; " " &amp; MID($AV$3, 15, 4)) + 1, 0 ), 'Raw Data'!$AN:$AN,"&gt;" &amp;DATE(MID($AV$3, 15, 4), MONTH("1 " &amp; AU$6 &amp; " " &amp; MID($AV$3, 15, 4)), 0 ), 'Raw Data'!$J:$J, $A95, 'Raw Data'!$H:$H, "Non*", 'Raw Data'!$P:$P,""&amp;'Raw Data'!$B$1,'Raw Data'!$D:$D,"&lt;&gt;*ithdr*",'Raw Data'!$D:$D,"&lt;&gt;*ancel*")</f>
        <v>0</v>
      </c>
      <c r="AV101" s="40"/>
      <c r="AW101" s="40"/>
      <c r="AX101" s="52"/>
      <c r="AY101" s="117">
        <f>SUMIFS('Raw Data'!$T:$T, 'Raw Data'!$AN:$AN,"&lt;=" &amp;DATE(MID($AV$3, 15, 4), MONTH("1 " &amp; AY$6 &amp; " " &amp; MID($AV$3, 15, 4)) + 1, 0 ), 'Raw Data'!$AN:$AN,"&gt;" &amp;DATE(MID($AV$3, 15, 4), MONTH("1 " &amp; AY$6 &amp; " " &amp; MID($AV$3, 15, 4)), 0 ), 'Raw Data'!$J:$J, $A95, 'Raw Data'!$H:$H, "Non*", 'Raw Data'!$O:$O,""&amp;'Raw Data'!$B$1,'Raw Data'!$D:$D,"&lt;&gt;*ithdr*",'Raw Data'!$D:$D,"&lt;&gt;*ancel*",'Raw Data'!$P:$P,"--")
+
SUMIFS('Raw Data'!$T:$T, 'Raw Data'!$AN:$AN,"&lt;=" &amp;DATE(MID($AV$3, 15, 4), MONTH("1 " &amp; AY$6 &amp; " " &amp; MID($AV$3, 15, 4)) + 1, 0 ), 'Raw Data'!$AN:$AN,"&gt;" &amp;DATE(MID($AV$3, 15, 4), MONTH("1 " &amp; AY$6 &amp; " " &amp; MID($AV$3, 15, 4)), 0 ), 'Raw Data'!$J:$J, $A95, 'Raw Data'!$H:$H, "Non*", 'Raw Data'!$P:$P,""&amp;'Raw Data'!$B$1,'Raw Data'!$D:$D,"&lt;&gt;*ithdr*",'Raw Data'!$D:$D,"&lt;&gt;*ancel*")</f>
        <v>0</v>
      </c>
      <c r="AZ101" s="40"/>
      <c r="BA101" s="40"/>
      <c r="BB101" s="52"/>
      <c r="BC101" s="117">
        <f>SUMIFS('Raw Data'!$T:$T, 'Raw Data'!$AN:$AN,"&lt;=" &amp;DATE(MID($AV$3, 15, 4), MONTH("1 " &amp; BC$6 &amp; " " &amp; MID($AV$3, 15, 4)) + 1, 0 ), 'Raw Data'!$AN:$AN,"&gt;" &amp;DATE(MID($AV$3, 15, 4), MONTH("1 " &amp; BC$6 &amp; " " &amp; MID($AV$3, 15, 4)), 0 ), 'Raw Data'!$J:$J, $A95, 'Raw Data'!$H:$H, "Non*", 'Raw Data'!$O:$O,""&amp;'Raw Data'!$B$1,'Raw Data'!$D:$D,"&lt;&gt;*ithdr*",'Raw Data'!$D:$D,"&lt;&gt;*ancel*",'Raw Data'!$P:$P,"--")
+
SUMIFS('Raw Data'!$T:$T, 'Raw Data'!$AN:$AN,"&lt;=" &amp;DATE(MID($AV$3, 15, 4), MONTH("1 " &amp; BC$6 &amp; " " &amp; MID($AV$3, 15, 4)) + 1, 0 ), 'Raw Data'!$AN:$AN,"&gt;" &amp;DATE(MID($AV$3, 15, 4), MONTH("1 " &amp; BC$6 &amp; " " &amp; MID($AV$3, 15, 4)), 0 ), 'Raw Data'!$J:$J, $A95, 'Raw Data'!$H:$H, "Non*", 'Raw Data'!$P:$P,""&amp;'Raw Data'!$B$1,'Raw Data'!$D:$D,"&lt;&gt;*ithdr*",'Raw Data'!$D:$D,"&lt;&gt;*ancel*")</f>
        <v>0</v>
      </c>
      <c r="BD101" s="40"/>
      <c r="BE101" s="40"/>
      <c r="BF101" s="52"/>
    </row>
    <row r="102" ht="12.75" customHeight="1">
      <c r="A102" s="47" t="s">
        <v>128</v>
      </c>
      <c r="B102" s="40"/>
      <c r="C102" s="40"/>
      <c r="D102" s="40"/>
      <c r="E102" s="40"/>
      <c r="F102" s="40"/>
      <c r="G102" s="40"/>
      <c r="H102" s="40"/>
      <c r="I102" s="40"/>
      <c r="J102" s="52"/>
      <c r="K102" s="117">
        <f>SUMIFS('Raw Data'!$W:$W, 'Raw Data'!$AN:$AN,"&lt;=" &amp;DATE(LEFT($AV$3, 4), MONTH("1 " &amp; K$6 &amp; " " &amp; LEFT($AV$3, 4)) + 1, 0 ), 'Raw Data'!$AN:$AN,"&gt;" &amp;DATE(LEFT($AV$3, 4), MONTH("1 " &amp; K$6 &amp; " " &amp; LEFT($AV$3, 4)), 0 ), 'Raw Data'!$J:$J, $A95, 'Raw Data'!$O:$O,""&amp;'Raw Data'!$B$1,'Raw Data'!$D:$D,"&lt;&gt;*ithdr*",'Raw Data'!$D:$D,"&lt;&gt;*ancel*",'Raw Data'!$P:$P,"--")
+
SUMIFS('Raw Data'!$W:$W, 'Raw Data'!$AN:$AN,"&lt;=" &amp;DATE(LEFT($AV$3, 4), MONTH("1 " &amp; K$6 &amp; " " &amp; LEFT($AV$3, 4)) + 1, 0 ), 'Raw Data'!$AN:$AN,"&gt;" &amp;DATE(LEFT($AV$3, 4), MONTH("1 " &amp; K$6 &amp; " " &amp; LEFT($AV$3, 4)), 0 ), 'Raw Data'!$J:$J, $A95, 'Raw Data'!$P:$P,""&amp;'Raw Data'!$B$1,'Raw Data'!$D:$D,"&lt;&gt;*ithdr*",'Raw Data'!$D:$D,"&lt;&gt;*ancel*")</f>
        <v>0</v>
      </c>
      <c r="L102" s="40"/>
      <c r="M102" s="40"/>
      <c r="N102" s="52"/>
      <c r="O102" s="117">
        <f>SUMIFS('Raw Data'!$W:$W, 'Raw Data'!$AN:$AN,"&lt;=" &amp;DATE(LEFT($AV$3, 4), MONTH("1 " &amp; O$6 &amp; " " &amp; LEFT($AV$3, 4)) + 1, 0 ), 'Raw Data'!$AN:$AN,"&gt;" &amp;DATE(LEFT($AV$3, 4), MONTH("1 " &amp; O$6 &amp; " " &amp; LEFT($AV$3, 4)), 0 ), 'Raw Data'!$J:$J, $A95, 'Raw Data'!$O:$O,""&amp;'Raw Data'!$B$1,'Raw Data'!$D:$D,"&lt;&gt;*ithdr*",'Raw Data'!$D:$D,"&lt;&gt;*ancel*",'Raw Data'!$P:$P,"--")
+
SUMIFS('Raw Data'!$W:$W, 'Raw Data'!$AN:$AN,"&lt;=" &amp;DATE(LEFT($AV$3, 4), MONTH("1 " &amp; O$6 &amp; " " &amp; LEFT($AV$3, 4)) + 1, 0 ), 'Raw Data'!$AN:$AN,"&gt;" &amp;DATE(LEFT($AV$3, 4), MONTH("1 " &amp; O$6 &amp; " " &amp; LEFT($AV$3, 4)), 0 ), 'Raw Data'!$J:$J, $A95, 'Raw Data'!$P:$P,""&amp;'Raw Data'!$B$1,'Raw Data'!$D:$D,"&lt;&gt;*ithdr*",'Raw Data'!$D:$D,"&lt;&gt;*ancel*")</f>
        <v>0</v>
      </c>
      <c r="P102" s="40"/>
      <c r="Q102" s="40"/>
      <c r="R102" s="52"/>
      <c r="S102" s="117">
        <f>SUMIFS('Raw Data'!$W:$W, 'Raw Data'!$AN:$AN,"&lt;=" &amp;DATE(LEFT($AV$3, 4), MONTH("1 " &amp; S$6 &amp; " " &amp; LEFT($AV$3, 4)) + 1, 0 ), 'Raw Data'!$AN:$AN,"&gt;" &amp;DATE(LEFT($AV$3, 4), MONTH("1 " &amp; S$6 &amp; " " &amp; LEFT($AV$3, 4)), 0 ), 'Raw Data'!$J:$J, $A95, 'Raw Data'!$O:$O,""&amp;'Raw Data'!$B$1,'Raw Data'!$D:$D,"&lt;&gt;*ithdr*",'Raw Data'!$D:$D,"&lt;&gt;*ancel*",'Raw Data'!$P:$P,"--")
+
SUMIFS('Raw Data'!$W:$W, 'Raw Data'!$AN:$AN,"&lt;=" &amp;DATE(LEFT($AV$3, 4), MONTH("1 " &amp; S$6 &amp; " " &amp; LEFT($AV$3, 4)) + 1, 0 ), 'Raw Data'!$AN:$AN,"&gt;" &amp;DATE(LEFT($AV$3, 4), MONTH("1 " &amp; S$6 &amp; " " &amp; LEFT($AV$3, 4)), 0 ), 'Raw Data'!$J:$J, $A95, 'Raw Data'!$P:$P,""&amp;'Raw Data'!$B$1,'Raw Data'!$D:$D,"&lt;&gt;*ithdr*",'Raw Data'!$D:$D,"&lt;&gt;*ancel*")</f>
        <v>0</v>
      </c>
      <c r="T102" s="40"/>
      <c r="U102" s="40"/>
      <c r="V102" s="52"/>
      <c r="W102" s="117">
        <f>SUMIFS('Raw Data'!$W:$W, 'Raw Data'!$AN:$AN,"&lt;=" &amp;DATE(LEFT($AV$3, 4), MONTH("1 " &amp; W$6 &amp; " " &amp; LEFT($AV$3, 4)) + 1, 0 ), 'Raw Data'!$AN:$AN,"&gt;" &amp;DATE(LEFT($AV$3, 4), MONTH("1 " &amp; W$6 &amp; " " &amp; LEFT($AV$3, 4)), 0 ), 'Raw Data'!$J:$J, $A95, 'Raw Data'!$O:$O,""&amp;'Raw Data'!$B$1,'Raw Data'!$D:$D,"&lt;&gt;*ithdr*",'Raw Data'!$D:$D,"&lt;&gt;*ancel*",'Raw Data'!$P:$P,"--")
+
SUMIFS('Raw Data'!$W:$W, 'Raw Data'!$AN:$AN,"&lt;=" &amp;DATE(LEFT($AV$3, 4), MONTH("1 " &amp; W$6 &amp; " " &amp; LEFT($AV$3, 4)) + 1, 0 ), 'Raw Data'!$AN:$AN,"&gt;" &amp;DATE(LEFT($AV$3, 4), MONTH("1 " &amp; W$6 &amp; " " &amp; LEFT($AV$3, 4)), 0 ), 'Raw Data'!$J:$J, $A95, 'Raw Data'!$P:$P,""&amp;'Raw Data'!$B$1,'Raw Data'!$D:$D,"&lt;&gt;*ithdr*",'Raw Data'!$D:$D,"&lt;&gt;*ancel*")</f>
        <v>0</v>
      </c>
      <c r="X102" s="40"/>
      <c r="Y102" s="40"/>
      <c r="Z102" s="52"/>
      <c r="AA102" s="117">
        <f>SUMIFS('Raw Data'!$W:$W, 'Raw Data'!$AN:$AN,"&lt;=" &amp;DATE(LEFT($AV$3, 4), MONTH("1 " &amp; AA$6 &amp; " " &amp; LEFT($AV$3, 4)) + 1, 0 ), 'Raw Data'!$AN:$AN,"&gt;" &amp;DATE(LEFT($AV$3, 4), MONTH("1 " &amp; AA$6 &amp; " " &amp; LEFT($AV$3, 4)), 0 ), 'Raw Data'!$J:$J, $A95, 'Raw Data'!$O:$O,""&amp;'Raw Data'!$B$1,'Raw Data'!$D:$D,"&lt;&gt;*ithdr*",'Raw Data'!$D:$D,"&lt;&gt;*ancel*",'Raw Data'!$P:$P,"--")
+
SUMIFS('Raw Data'!$W:$W, 'Raw Data'!$AN:$AN,"&lt;=" &amp;DATE(LEFT($AV$3, 4), MONTH("1 " &amp; AA$6 &amp; " " &amp; LEFT($AV$3, 4)) + 1, 0 ), 'Raw Data'!$AN:$AN,"&gt;" &amp;DATE(LEFT($AV$3, 4), MONTH("1 " &amp; AA$6 &amp; " " &amp; LEFT($AV$3, 4)), 0 ), 'Raw Data'!$J:$J, $A95, 'Raw Data'!$P:$P,""&amp;'Raw Data'!$B$1,'Raw Data'!$D:$D,"&lt;&gt;*ithdr*",'Raw Data'!$D:$D,"&lt;&gt;*ancel*")</f>
        <v>0</v>
      </c>
      <c r="AB102" s="40"/>
      <c r="AC102" s="40"/>
      <c r="AD102" s="52"/>
      <c r="AE102" s="117">
        <f>SUMIFS('Raw Data'!$W:$W, 'Raw Data'!$AN:$AN,"&lt;=" &amp;DATE(LEFT($AV$3, 4), MONTH("1 " &amp; AE$6 &amp; " " &amp; LEFT($AV$3, 4)) + 1, 0 ), 'Raw Data'!$AN:$AN,"&gt;" &amp;DATE(LEFT($AV$3, 4), MONTH("1 " &amp; AE$6 &amp; " " &amp; LEFT($AV$3, 4)), 0 ), 'Raw Data'!$J:$J, $A95, 'Raw Data'!$O:$O,""&amp;'Raw Data'!$B$1,'Raw Data'!$D:$D,"&lt;&gt;*ithdr*",'Raw Data'!$D:$D,"&lt;&gt;*ancel*",'Raw Data'!$P:$P,"--")
+
SUMIFS('Raw Data'!$W:$W, 'Raw Data'!$AN:$AN,"&lt;=" &amp;DATE(LEFT($AV$3, 4), MONTH("1 " &amp; AE$6 &amp; " " &amp; LEFT($AV$3, 4)) + 1, 0 ), 'Raw Data'!$AN:$AN,"&gt;" &amp;DATE(LEFT($AV$3, 4), MONTH("1 " &amp; AE$6 &amp; " " &amp; LEFT($AV$3, 4)), 0 ), 'Raw Data'!$J:$J, $A95, 'Raw Data'!$P:$P,""&amp;'Raw Data'!$B$1,'Raw Data'!$D:$D,"&lt;&gt;*ithdr*",'Raw Data'!$D:$D,"&lt;&gt;*ancel*")</f>
        <v>0</v>
      </c>
      <c r="AF102" s="40"/>
      <c r="AG102" s="40"/>
      <c r="AH102" s="52"/>
      <c r="AI102" s="117">
        <f>SUMIFS('Raw Data'!$W:$W, 'Raw Data'!$AN:$AN,"&lt;=" &amp;DATE(LEFT($AV$3, 4), MONTH("1 " &amp; AI$6 &amp; " " &amp; LEFT($AV$3, 4)) + 1, 0 ), 'Raw Data'!$AN:$AN,"&gt;" &amp;DATE(LEFT($AV$3, 4), MONTH("1 " &amp; AI$6 &amp; " " &amp; LEFT($AV$3, 4)), 0 ), 'Raw Data'!$J:$J, $A95, 'Raw Data'!$O:$O,""&amp;'Raw Data'!$B$1,'Raw Data'!$D:$D,"&lt;&gt;*ithdr*",'Raw Data'!$D:$D,"&lt;&gt;*ancel*",'Raw Data'!$P:$P,"--")
+
SUMIFS('Raw Data'!$W:$W, 'Raw Data'!$AN:$AN,"&lt;=" &amp;DATE(LEFT($AV$3, 4), MONTH("1 " &amp; AI$6 &amp; " " &amp; LEFT($AV$3, 4)) + 1, 0 ), 'Raw Data'!$AN:$AN,"&gt;" &amp;DATE(LEFT($AV$3, 4), MONTH("1 " &amp; AI$6 &amp; " " &amp; LEFT($AV$3, 4)), 0 ), 'Raw Data'!$J:$J, $A95, 'Raw Data'!$P:$P,""&amp;'Raw Data'!$B$1,'Raw Data'!$D:$D,"&lt;&gt;*ithdr*",'Raw Data'!$D:$D,"&lt;&gt;*ancel*")</f>
        <v>0</v>
      </c>
      <c r="AJ102" s="40"/>
      <c r="AK102" s="40"/>
      <c r="AL102" s="52"/>
      <c r="AM102" s="117">
        <f>SUMIFS('Raw Data'!$W:$W, 'Raw Data'!$AN:$AN,"&lt;=" &amp;DATE(LEFT($AV$3, 4), MONTH("1 " &amp; AM$6 &amp; " " &amp; LEFT($AV$3, 4)) + 1, 0 ), 'Raw Data'!$AN:$AN,"&gt;" &amp;DATE(LEFT($AV$3, 4), MONTH("1 " &amp; AM$6 &amp; " " &amp; LEFT($AV$3, 4)), 0 ), 'Raw Data'!$J:$J, $A95, 'Raw Data'!$O:$O,""&amp;'Raw Data'!$B$1,'Raw Data'!$D:$D,"&lt;&gt;*ithdr*",'Raw Data'!$D:$D,"&lt;&gt;*ancel*",'Raw Data'!$P:$P,"--")
+
SUMIFS('Raw Data'!$W:$W, 'Raw Data'!$AN:$AN,"&lt;=" &amp;DATE(LEFT($AV$3, 4), MONTH("1 " &amp; AM$6 &amp; " " &amp; LEFT($AV$3, 4)) + 1, 0 ), 'Raw Data'!$AN:$AN,"&gt;" &amp;DATE(LEFT($AV$3, 4), MONTH("1 " &amp; AM$6 &amp; " " &amp; LEFT($AV$3, 4)), 0 ), 'Raw Data'!$J:$J, $A95, 'Raw Data'!$P:$P,""&amp;'Raw Data'!$B$1,'Raw Data'!$D:$D,"&lt;&gt;*ithdr*",'Raw Data'!$D:$D,"&lt;&gt;*ancel*")</f>
        <v>0</v>
      </c>
      <c r="AN102" s="40"/>
      <c r="AO102" s="40"/>
      <c r="AP102" s="52"/>
      <c r="AQ102" s="117">
        <f>SUMIFS('Raw Data'!$W:$W, 'Raw Data'!$AN:$AN,"&lt;=" &amp;DATE(LEFT($AV$3, 4), MONTH("1 " &amp; AQ$6 &amp; " " &amp; LEFT($AV$3, 4)) + 1, 0 ), 'Raw Data'!$AN:$AN,"&gt;" &amp;DATE(LEFT($AV$3, 4), MONTH("1 " &amp; AQ$6 &amp; " " &amp; LEFT($AV$3, 4)), 0 ), 'Raw Data'!$J:$J, $A95, 'Raw Data'!$O:$O,""&amp;'Raw Data'!$B$1,'Raw Data'!$D:$D,"&lt;&gt;*ithdr*",'Raw Data'!$D:$D,"&lt;&gt;*ancel*",'Raw Data'!$P:$P,"--")
+
SUMIFS('Raw Data'!$W:$W, 'Raw Data'!$AN:$AN,"&lt;=" &amp;DATE(LEFT($AV$3, 4), MONTH("1 " &amp; AQ$6 &amp; " " &amp; LEFT($AV$3, 4)) + 1, 0 ), 'Raw Data'!$AN:$AN,"&gt;" &amp;DATE(LEFT($AV$3, 4), MONTH("1 " &amp; AQ$6 &amp; " " &amp; LEFT($AV$3, 4)), 0 ), 'Raw Data'!$J:$J, $A95, 'Raw Data'!$P:$P,""&amp;'Raw Data'!$B$1,'Raw Data'!$D:$D,"&lt;&gt;*ithdr*",'Raw Data'!$D:$D,"&lt;&gt;*ancel*")</f>
        <v>0</v>
      </c>
      <c r="AR102" s="40"/>
      <c r="AS102" s="40"/>
      <c r="AT102" s="52"/>
      <c r="AU102" s="117">
        <f>SUMIFS('Raw Data'!$W:$W, 'Raw Data'!$AN:$AN,"&lt;=" &amp;DATE(MID($AV$3, 15, 4), MONTH("1 " &amp; AU$6 &amp; " " &amp; MID($AV$3, 15, 4)) + 1, 0 ), 'Raw Data'!$AN:$AN,"&gt;" &amp;DATE(MID($AV$3, 15, 4), MONTH("1 " &amp; AU$6 &amp; " " &amp; MID($AV$3, 15, 4)), 0 ), 'Raw Data'!$J:$J, $A95, 'Raw Data'!$O:$O,""&amp;'Raw Data'!$B$1,'Raw Data'!$D:$D,"&lt;&gt;*ithdr*",'Raw Data'!$D:$D,"&lt;&gt;*ancel*",'Raw Data'!$P:$P,"--")
+
SUMIFS('Raw Data'!$W:$W, 'Raw Data'!$AN:$AN,"&lt;=" &amp;DATE(MID($AV$3, 15, 4), MONTH("1 " &amp; AU$6 &amp; " " &amp; MID($AV$3, 15, 4)) + 1, 0 ), 'Raw Data'!$AN:$AN,"&gt;" &amp;DATE(MID($AV$3, 15, 4), MONTH("1 " &amp; AU$6 &amp; " " &amp; MID($AV$3, 15, 4)), 0 ), 'Raw Data'!$J:$J, $A95, 'Raw Data'!$P:$P,""&amp;'Raw Data'!$B$1,'Raw Data'!$D:$D,"&lt;&gt;*ithdr*",'Raw Data'!$D:$D,"&lt;&gt;*ancel*")</f>
        <v>0</v>
      </c>
      <c r="AV102" s="40"/>
      <c r="AW102" s="40"/>
      <c r="AX102" s="52"/>
      <c r="AY102" s="117">
        <f>SUMIFS('Raw Data'!$W:$W, 'Raw Data'!$AN:$AN,"&lt;=" &amp;DATE(MID($AV$3, 15, 4), MONTH("1 " &amp; AY$6 &amp; " " &amp; MID($AV$3, 15, 4)) + 1, 0 ), 'Raw Data'!$AN:$AN,"&gt;" &amp;DATE(MID($AV$3, 15, 4), MONTH("1 " &amp; AY$6 &amp; " " &amp; MID($AV$3, 15, 4)), 0 ), 'Raw Data'!$J:$J, $A95, 'Raw Data'!$O:$O,""&amp;'Raw Data'!$B$1,'Raw Data'!$D:$D,"&lt;&gt;*ithdr*",'Raw Data'!$D:$D,"&lt;&gt;*ancel*",'Raw Data'!$P:$P,"--")
+
SUMIFS('Raw Data'!$W:$W, 'Raw Data'!$AN:$AN,"&lt;=" &amp;DATE(MID($AV$3, 15, 4), MONTH("1 " &amp; AY$6 &amp; " " &amp; MID($AV$3, 15, 4)) + 1, 0 ), 'Raw Data'!$AN:$AN,"&gt;" &amp;DATE(MID($AV$3, 15, 4), MONTH("1 " &amp; AY$6 &amp; " " &amp; MID($AV$3, 15, 4)), 0 ), 'Raw Data'!$J:$J, $A95, 'Raw Data'!$P:$P,""&amp;'Raw Data'!$B$1,'Raw Data'!$D:$D,"&lt;&gt;*ithdr*",'Raw Data'!$D:$D,"&lt;&gt;*ancel*")</f>
        <v>0</v>
      </c>
      <c r="AZ102" s="40"/>
      <c r="BA102" s="40"/>
      <c r="BB102" s="52"/>
      <c r="BC102" s="117">
        <f>SUMIFS('Raw Data'!$W:$W, 'Raw Data'!$AN:$AN,"&lt;=" &amp;DATE(MID($AV$3, 15, 4), MONTH("1 " &amp; BC$6 &amp; " " &amp; MID($AV$3, 15, 4)) + 1, 0 ), 'Raw Data'!$AN:$AN,"&gt;" &amp;DATE(MID($AV$3, 15, 4), MONTH("1 " &amp; BC$6 &amp; " " &amp; MID($AV$3, 15, 4)), 0 ), 'Raw Data'!$J:$J, $A95, 'Raw Data'!$O:$O,""&amp;'Raw Data'!$B$1,'Raw Data'!$D:$D,"&lt;&gt;*ithdr*",'Raw Data'!$D:$D,"&lt;&gt;*ancel*",'Raw Data'!$P:$P,"--")
+
SUMIFS('Raw Data'!$W:$W, 'Raw Data'!$AN:$AN,"&lt;=" &amp;DATE(MID($AV$3, 15, 4), MONTH("1 " &amp; BC$6 &amp; " " &amp; MID($AV$3, 15, 4)) + 1, 0 ), 'Raw Data'!$AN:$AN,"&gt;" &amp;DATE(MID($AV$3, 15, 4), MONTH("1 " &amp; BC$6 &amp; " " &amp; MID($AV$3, 15, 4)), 0 ), 'Raw Data'!$J:$J, $A95, 'Raw Data'!$P:$P,""&amp;'Raw Data'!$B$1,'Raw Data'!$D:$D,"&lt;&gt;*ithdr*",'Raw Data'!$D:$D,"&lt;&gt;*ancel*")</f>
        <v>0</v>
      </c>
      <c r="BD102" s="40"/>
      <c r="BE102" s="40"/>
      <c r="BF102" s="52"/>
    </row>
    <row r="103" ht="12.75" customHeight="1">
      <c r="A103" s="47" t="s">
        <v>755</v>
      </c>
      <c r="B103" s="40"/>
      <c r="C103" s="40"/>
      <c r="D103" s="40"/>
      <c r="E103" s="40"/>
      <c r="F103" s="40"/>
      <c r="G103" s="40"/>
      <c r="H103" s="40"/>
      <c r="I103" s="40"/>
      <c r="J103" s="52"/>
      <c r="K103" s="117">
        <f>SUMIFS('Raw Data'!$U:$U, 'Raw Data'!$AN:$AN,"&lt;=" &amp;DATE(LEFT($AV$3, 4), MONTH("1 " &amp; K$6 &amp; " " &amp; LEFT($AV$3, 4)) + 1, 0 ), 'Raw Data'!$AN:$AN,"&gt;" &amp;DATE(LEFT($AV$3, 4), MONTH("1 " &amp; K$6 &amp; " " &amp; LEFT($AV$3, 4)), 0 ), 'Raw Data'!$J:$J, $A95, 'Raw Data'!$O:$O,""&amp;'Raw Data'!$B$1,'Raw Data'!$D:$D,"&lt;&gt;*ithdr*",'Raw Data'!$D:$D,"&lt;&gt;*ancel*",'Raw Data'!$P:$P,"--")
+
SUMIFS('Raw Data'!$U:$U, 'Raw Data'!$AN:$AN,"&lt;=" &amp;DATE(LEFT($AV$3, 4), MONTH("1 " &amp; K$6 &amp; " " &amp; LEFT($AV$3, 4)) + 1, 0 ), 'Raw Data'!$AN:$AN,"&gt;" &amp;DATE(LEFT($AV$3, 4), MONTH("1 " &amp; K$6 &amp; " " &amp; LEFT($AV$3, 4)), 0 ), 'Raw Data'!$J:$J, $A95, 'Raw Data'!$P:$P,""&amp;'Raw Data'!$B$1,'Raw Data'!$D:$D,"&lt;&gt;*ithdr*",'Raw Data'!$D:$D,"&lt;&gt;*ancel*")</f>
        <v>0</v>
      </c>
      <c r="L103" s="40"/>
      <c r="M103" s="40"/>
      <c r="N103" s="52"/>
      <c r="O103" s="117">
        <f>SUMIFS('Raw Data'!$U:$U, 'Raw Data'!$AN:$AN,"&lt;=" &amp;DATE(LEFT($AV$3, 4), MONTH("1 " &amp; O$6 &amp; " " &amp; LEFT($AV$3, 4)) + 1, 0 ), 'Raw Data'!$AN:$AN,"&gt;" &amp;DATE(LEFT($AV$3, 4), MONTH("1 " &amp; O$6 &amp; " " &amp; LEFT($AV$3, 4)), 0 ), 'Raw Data'!$J:$J, $A95, 'Raw Data'!$O:$O,""&amp;'Raw Data'!$B$1,'Raw Data'!$D:$D,"&lt;&gt;*ithdr*",'Raw Data'!$D:$D,"&lt;&gt;*ancel*",'Raw Data'!$P:$P,"--")
+
SUMIFS('Raw Data'!$U:$U, 'Raw Data'!$AN:$AN,"&lt;=" &amp;DATE(LEFT($AV$3, 4), MONTH("1 " &amp; O$6 &amp; " " &amp; LEFT($AV$3, 4)) + 1, 0 ), 'Raw Data'!$AN:$AN,"&gt;" &amp;DATE(LEFT($AV$3, 4), MONTH("1 " &amp; O$6 &amp; " " &amp; LEFT($AV$3, 4)), 0 ), 'Raw Data'!$J:$J, $A95, 'Raw Data'!$P:$P,""&amp;'Raw Data'!$B$1,'Raw Data'!$D:$D,"&lt;&gt;*ithdr*",'Raw Data'!$D:$D,"&lt;&gt;*ancel*")</f>
        <v>0</v>
      </c>
      <c r="P103" s="40"/>
      <c r="Q103" s="40"/>
      <c r="R103" s="52"/>
      <c r="S103" s="117">
        <f>SUMIFS('Raw Data'!$U:$U, 'Raw Data'!$AN:$AN,"&lt;=" &amp;DATE(LEFT($AV$3, 4), MONTH("1 " &amp; S$6 &amp; " " &amp; LEFT($AV$3, 4)) + 1, 0 ), 'Raw Data'!$AN:$AN,"&gt;" &amp;DATE(LEFT($AV$3, 4), MONTH("1 " &amp; S$6 &amp; " " &amp; LEFT($AV$3, 4)), 0 ), 'Raw Data'!$J:$J, $A95, 'Raw Data'!$O:$O,""&amp;'Raw Data'!$B$1,'Raw Data'!$D:$D,"&lt;&gt;*ithdr*",'Raw Data'!$D:$D,"&lt;&gt;*ancel*",'Raw Data'!$P:$P,"--")
+
SUMIFS('Raw Data'!$U:$U, 'Raw Data'!$AN:$AN,"&lt;=" &amp;DATE(LEFT($AV$3, 4), MONTH("1 " &amp; S$6 &amp; " " &amp; LEFT($AV$3, 4)) + 1, 0 ), 'Raw Data'!$AN:$AN,"&gt;" &amp;DATE(LEFT($AV$3, 4), MONTH("1 " &amp; S$6 &amp; " " &amp; LEFT($AV$3, 4)), 0 ), 'Raw Data'!$J:$J, $A95, 'Raw Data'!$P:$P,""&amp;'Raw Data'!$B$1,'Raw Data'!$D:$D,"&lt;&gt;*ithdr*",'Raw Data'!$D:$D,"&lt;&gt;*ancel*")</f>
        <v>0</v>
      </c>
      <c r="T103" s="40"/>
      <c r="U103" s="40"/>
      <c r="V103" s="52"/>
      <c r="W103" s="117">
        <f>SUMIFS('Raw Data'!$U:$U, 'Raw Data'!$AN:$AN,"&lt;=" &amp;DATE(LEFT($AV$3, 4), MONTH("1 " &amp; W$6 &amp; " " &amp; LEFT($AV$3, 4)) + 1, 0 ), 'Raw Data'!$AN:$AN,"&gt;" &amp;DATE(LEFT($AV$3, 4), MONTH("1 " &amp; W$6 &amp; " " &amp; LEFT($AV$3, 4)), 0 ), 'Raw Data'!$J:$J, $A95, 'Raw Data'!$O:$O,""&amp;'Raw Data'!$B$1,'Raw Data'!$D:$D,"&lt;&gt;*ithdr*",'Raw Data'!$D:$D,"&lt;&gt;*ancel*",'Raw Data'!$P:$P,"--")
+
SUMIFS('Raw Data'!$U:$U, 'Raw Data'!$AN:$AN,"&lt;=" &amp;DATE(LEFT($AV$3, 4), MONTH("1 " &amp; W$6 &amp; " " &amp; LEFT($AV$3, 4)) + 1, 0 ), 'Raw Data'!$AN:$AN,"&gt;" &amp;DATE(LEFT($AV$3, 4), MONTH("1 " &amp; W$6 &amp; " " &amp; LEFT($AV$3, 4)), 0 ), 'Raw Data'!$J:$J, $A95, 'Raw Data'!$P:$P,""&amp;'Raw Data'!$B$1,'Raw Data'!$D:$D,"&lt;&gt;*ithdr*",'Raw Data'!$D:$D,"&lt;&gt;*ancel*")</f>
        <v>0</v>
      </c>
      <c r="X103" s="40"/>
      <c r="Y103" s="40"/>
      <c r="Z103" s="52"/>
      <c r="AA103" s="117">
        <f>SUMIFS('Raw Data'!$U:$U, 'Raw Data'!$AN:$AN,"&lt;=" &amp;DATE(LEFT($AV$3, 4), MONTH("1 " &amp; AA$6 &amp; " " &amp; LEFT($AV$3, 4)) + 1, 0 ), 'Raw Data'!$AN:$AN,"&gt;" &amp;DATE(LEFT($AV$3, 4), MONTH("1 " &amp; AA$6 &amp; " " &amp; LEFT($AV$3, 4)), 0 ), 'Raw Data'!$J:$J, $A95, 'Raw Data'!$O:$O,""&amp;'Raw Data'!$B$1,'Raw Data'!$D:$D,"&lt;&gt;*ithdr*",'Raw Data'!$D:$D,"&lt;&gt;*ancel*",'Raw Data'!$P:$P,"--")
+
SUMIFS('Raw Data'!$U:$U, 'Raw Data'!$AN:$AN,"&lt;=" &amp;DATE(LEFT($AV$3, 4), MONTH("1 " &amp; AA$6 &amp; " " &amp; LEFT($AV$3, 4)) + 1, 0 ), 'Raw Data'!$AN:$AN,"&gt;" &amp;DATE(LEFT($AV$3, 4), MONTH("1 " &amp; AA$6 &amp; " " &amp; LEFT($AV$3, 4)), 0 ), 'Raw Data'!$J:$J, $A95, 'Raw Data'!$P:$P,""&amp;'Raw Data'!$B$1,'Raw Data'!$D:$D,"&lt;&gt;*ithdr*",'Raw Data'!$D:$D,"&lt;&gt;*ancel*")</f>
        <v>0</v>
      </c>
      <c r="AB103" s="40"/>
      <c r="AC103" s="40"/>
      <c r="AD103" s="52"/>
      <c r="AE103" s="117">
        <f>SUMIFS('Raw Data'!$U:$U, 'Raw Data'!$AN:$AN,"&lt;=" &amp;DATE(LEFT($AV$3, 4), MONTH("1 " &amp; AE$6 &amp; " " &amp; LEFT($AV$3, 4)) + 1, 0 ), 'Raw Data'!$AN:$AN,"&gt;" &amp;DATE(LEFT($AV$3, 4), MONTH("1 " &amp; AE$6 &amp; " " &amp; LEFT($AV$3, 4)), 0 ), 'Raw Data'!$J:$J, $A95, 'Raw Data'!$O:$O,""&amp;'Raw Data'!$B$1,'Raw Data'!$D:$D,"&lt;&gt;*ithdr*",'Raw Data'!$D:$D,"&lt;&gt;*ancel*",'Raw Data'!$P:$P,"--")
+
SUMIFS('Raw Data'!$U:$U, 'Raw Data'!$AN:$AN,"&lt;=" &amp;DATE(LEFT($AV$3, 4), MONTH("1 " &amp; AE$6 &amp; " " &amp; LEFT($AV$3, 4)) + 1, 0 ), 'Raw Data'!$AN:$AN,"&gt;" &amp;DATE(LEFT($AV$3, 4), MONTH("1 " &amp; AE$6 &amp; " " &amp; LEFT($AV$3, 4)), 0 ), 'Raw Data'!$J:$J, $A95, 'Raw Data'!$P:$P,""&amp;'Raw Data'!$B$1,'Raw Data'!$D:$D,"&lt;&gt;*ithdr*",'Raw Data'!$D:$D,"&lt;&gt;*ancel*")</f>
        <v>0</v>
      </c>
      <c r="AF103" s="40"/>
      <c r="AG103" s="40"/>
      <c r="AH103" s="52"/>
      <c r="AI103" s="117">
        <f>SUMIFS('Raw Data'!$U:$U, 'Raw Data'!$AN:$AN,"&lt;=" &amp;DATE(LEFT($AV$3, 4), MONTH("1 " &amp; AI$6 &amp; " " &amp; LEFT($AV$3, 4)) + 1, 0 ), 'Raw Data'!$AN:$AN,"&gt;" &amp;DATE(LEFT($AV$3, 4), MONTH("1 " &amp; AI$6 &amp; " " &amp; LEFT($AV$3, 4)), 0 ), 'Raw Data'!$J:$J, $A95, 'Raw Data'!$O:$O,""&amp;'Raw Data'!$B$1,'Raw Data'!$D:$D,"&lt;&gt;*ithdr*",'Raw Data'!$D:$D,"&lt;&gt;*ancel*",'Raw Data'!$P:$P,"--")
+
SUMIFS('Raw Data'!$U:$U, 'Raw Data'!$AN:$AN,"&lt;=" &amp;DATE(LEFT($AV$3, 4), MONTH("1 " &amp; AI$6 &amp; " " &amp; LEFT($AV$3, 4)) + 1, 0 ), 'Raw Data'!$AN:$AN,"&gt;" &amp;DATE(LEFT($AV$3, 4), MONTH("1 " &amp; AI$6 &amp; " " &amp; LEFT($AV$3, 4)), 0 ), 'Raw Data'!$J:$J, $A95, 'Raw Data'!$P:$P,""&amp;'Raw Data'!$B$1,'Raw Data'!$D:$D,"&lt;&gt;*ithdr*",'Raw Data'!$D:$D,"&lt;&gt;*ancel*")</f>
        <v>0</v>
      </c>
      <c r="AJ103" s="40"/>
      <c r="AK103" s="40"/>
      <c r="AL103" s="52"/>
      <c r="AM103" s="117">
        <f>SUMIFS('Raw Data'!$U:$U, 'Raw Data'!$AN:$AN,"&lt;=" &amp;DATE(LEFT($AV$3, 4), MONTH("1 " &amp; AM$6 &amp; " " &amp; LEFT($AV$3, 4)) + 1, 0 ), 'Raw Data'!$AN:$AN,"&gt;" &amp;DATE(LEFT($AV$3, 4), MONTH("1 " &amp; AM$6 &amp; " " &amp; LEFT($AV$3, 4)), 0 ), 'Raw Data'!$J:$J, $A95, 'Raw Data'!$O:$O,""&amp;'Raw Data'!$B$1,'Raw Data'!$D:$D,"&lt;&gt;*ithdr*",'Raw Data'!$D:$D,"&lt;&gt;*ancel*",'Raw Data'!$P:$P,"--")
+
SUMIFS('Raw Data'!$U:$U, 'Raw Data'!$AN:$AN,"&lt;=" &amp;DATE(LEFT($AV$3, 4), MONTH("1 " &amp; AM$6 &amp; " " &amp; LEFT($AV$3, 4)) + 1, 0 ), 'Raw Data'!$AN:$AN,"&gt;" &amp;DATE(LEFT($AV$3, 4), MONTH("1 " &amp; AM$6 &amp; " " &amp; LEFT($AV$3, 4)), 0 ), 'Raw Data'!$J:$J, $A95, 'Raw Data'!$P:$P,""&amp;'Raw Data'!$B$1,'Raw Data'!$D:$D,"&lt;&gt;*ithdr*",'Raw Data'!$D:$D,"&lt;&gt;*ancel*")</f>
        <v>0</v>
      </c>
      <c r="AN103" s="40"/>
      <c r="AO103" s="40"/>
      <c r="AP103" s="52"/>
      <c r="AQ103" s="117">
        <f>SUMIFS('Raw Data'!$U:$U, 'Raw Data'!$AN:$AN,"&lt;=" &amp;DATE(LEFT($AV$3, 4), MONTH("1 " &amp; AQ$6 &amp; " " &amp; LEFT($AV$3, 4)) + 1, 0 ), 'Raw Data'!$AN:$AN,"&gt;" &amp;DATE(LEFT($AV$3, 4), MONTH("1 " &amp; AQ$6 &amp; " " &amp; LEFT($AV$3, 4)), 0 ), 'Raw Data'!$J:$J, $A95, 'Raw Data'!$O:$O,""&amp;'Raw Data'!$B$1,'Raw Data'!$D:$D,"&lt;&gt;*ithdr*",'Raw Data'!$D:$D,"&lt;&gt;*ancel*",'Raw Data'!$P:$P,"--")
+
SUMIFS('Raw Data'!$U:$U, 'Raw Data'!$AN:$AN,"&lt;=" &amp;DATE(LEFT($AV$3, 4), MONTH("1 " &amp; AQ$6 &amp; " " &amp; LEFT($AV$3, 4)) + 1, 0 ), 'Raw Data'!$AN:$AN,"&gt;" &amp;DATE(LEFT($AV$3, 4), MONTH("1 " &amp; AQ$6 &amp; " " &amp; LEFT($AV$3, 4)), 0 ), 'Raw Data'!$J:$J, $A95, 'Raw Data'!$P:$P,""&amp;'Raw Data'!$B$1,'Raw Data'!$D:$D,"&lt;&gt;*ithdr*",'Raw Data'!$D:$D,"&lt;&gt;*ancel*")</f>
        <v>0</v>
      </c>
      <c r="AR103" s="40"/>
      <c r="AS103" s="40"/>
      <c r="AT103" s="52"/>
      <c r="AU103" s="117">
        <f>SUMIFS('Raw Data'!$U:$U, 'Raw Data'!$AN:$AN,"&lt;=" &amp;DATE(MID($AV$3, 15, 4), MONTH("1 " &amp; AU$6 &amp; " " &amp; MID($AV$3, 15, 4)) + 1, 0 ), 'Raw Data'!$AN:$AN,"&gt;" &amp;DATE(MID($AV$3, 15, 4), MONTH("1 " &amp; AU$6 &amp; " " &amp; MID($AV$3, 15, 4)), 0 ), 'Raw Data'!$J:$J, $A95, 'Raw Data'!$O:$O,""&amp;'Raw Data'!$B$1,'Raw Data'!$D:$D,"&lt;&gt;*ithdr*",'Raw Data'!$D:$D,"&lt;&gt;*ancel*",'Raw Data'!$P:$P,"--")
+
SUMIFS('Raw Data'!$U:$U, 'Raw Data'!$AN:$AN,"&lt;=" &amp;DATE(MID($AV$3, 15, 4), MONTH("1 " &amp; AU$6 &amp; " " &amp; MID($AV$3, 15, 4)) + 1, 0 ), 'Raw Data'!$AN:$AN,"&gt;" &amp;DATE(MID($AV$3, 15, 4), MONTH("1 " &amp; AU$6 &amp; " " &amp; MID($AV$3, 15, 4)), 0 ), 'Raw Data'!$J:$J, $A95, 'Raw Data'!$P:$P,""&amp;'Raw Data'!$B$1,'Raw Data'!$D:$D,"&lt;&gt;*ithdr*",'Raw Data'!$D:$D,"&lt;&gt;*ancel*")</f>
        <v>0</v>
      </c>
      <c r="AV103" s="40"/>
      <c r="AW103" s="40"/>
      <c r="AX103" s="52"/>
      <c r="AY103" s="117">
        <f>SUMIFS('Raw Data'!$U:$U, 'Raw Data'!$AN:$AN,"&lt;=" &amp;DATE(MID($AV$3, 15, 4), MONTH("1 " &amp; AY$6 &amp; " " &amp; MID($AV$3, 15, 4)) + 1, 0 ), 'Raw Data'!$AN:$AN,"&gt;" &amp;DATE(MID($AV$3, 15, 4), MONTH("1 " &amp; AY$6 &amp; " " &amp; MID($AV$3, 15, 4)), 0 ), 'Raw Data'!$J:$J, $A95, 'Raw Data'!$O:$O,""&amp;'Raw Data'!$B$1,'Raw Data'!$D:$D,"&lt;&gt;*ithdr*",'Raw Data'!$D:$D,"&lt;&gt;*ancel*",'Raw Data'!$P:$P,"--")
+
SUMIFS('Raw Data'!$U:$U, 'Raw Data'!$AN:$AN,"&lt;=" &amp;DATE(MID($AV$3, 15, 4), MONTH("1 " &amp; AY$6 &amp; " " &amp; MID($AV$3, 15, 4)) + 1, 0 ), 'Raw Data'!$AN:$AN,"&gt;" &amp;DATE(MID($AV$3, 15, 4), MONTH("1 " &amp; AY$6 &amp; " " &amp; MID($AV$3, 15, 4)), 0 ), 'Raw Data'!$J:$J, $A95, 'Raw Data'!$P:$P,""&amp;'Raw Data'!$B$1,'Raw Data'!$D:$D,"&lt;&gt;*ithdr*",'Raw Data'!$D:$D,"&lt;&gt;*ancel*")</f>
        <v>0</v>
      </c>
      <c r="AZ103" s="40"/>
      <c r="BA103" s="40"/>
      <c r="BB103" s="52"/>
      <c r="BC103" s="117">
        <f>SUMIFS('Raw Data'!$U:$U, 'Raw Data'!$AN:$AN,"&lt;=" &amp;DATE(MID($AV$3, 15, 4), MONTH("1 " &amp; BC$6 &amp; " " &amp; MID($AV$3, 15, 4)) + 1, 0 ), 'Raw Data'!$AN:$AN,"&gt;" &amp;DATE(MID($AV$3, 15, 4), MONTH("1 " &amp; BC$6 &amp; " " &amp; MID($AV$3, 15, 4)), 0 ), 'Raw Data'!$J:$J, $A95, 'Raw Data'!$O:$O,""&amp;'Raw Data'!$B$1,'Raw Data'!$D:$D,"&lt;&gt;*ithdr*",'Raw Data'!$D:$D,"&lt;&gt;*ancel*",'Raw Data'!$P:$P,"--")
+
SUMIFS('Raw Data'!$U:$U, 'Raw Data'!$AN:$AN,"&lt;=" &amp;DATE(MID($AV$3, 15, 4), MONTH("1 " &amp; BC$6 &amp; " " &amp; MID($AV$3, 15, 4)) + 1, 0 ), 'Raw Data'!$AN:$AN,"&gt;" &amp;DATE(MID($AV$3, 15, 4), MONTH("1 " &amp; BC$6 &amp; " " &amp; MID($AV$3, 15, 4)), 0 ), 'Raw Data'!$J:$J, $A95, 'Raw Data'!$P:$P,""&amp;'Raw Data'!$B$1,'Raw Data'!$D:$D,"&lt;&gt;*ithdr*",'Raw Data'!$D:$D,"&lt;&gt;*ancel*")</f>
        <v>0</v>
      </c>
      <c r="BD103" s="40"/>
      <c r="BE103" s="40"/>
      <c r="BF103" s="52"/>
    </row>
    <row r="104" ht="12.75" customHeight="1">
      <c r="A104" s="47" t="s">
        <v>141</v>
      </c>
      <c r="B104" s="40"/>
      <c r="C104" s="40"/>
      <c r="D104" s="40"/>
      <c r="E104" s="40"/>
      <c r="F104" s="40"/>
      <c r="G104" s="40"/>
      <c r="H104" s="40"/>
      <c r="I104" s="40"/>
      <c r="J104" s="52"/>
      <c r="K104" s="117">
        <f>SUMIFS('Raw Data'!$Y:$Y, 'Raw Data'!$AN:$AN,"&lt;=" &amp;DATE(LEFT($AV$3, 4), MONTH("1 " &amp; K$6 &amp; " " &amp; LEFT($AV$3, 4)) + 1, 0 ), 'Raw Data'!$AN:$AN,"&gt;" &amp;DATE(LEFT($AV$3, 4), MONTH("1 " &amp; K$6 &amp; " " &amp; LEFT($AV$3, 4)), 0 ), 'Raw Data'!$J:$J, $A95, 'Raw Data'!$O:$O,""&amp;'Raw Data'!$B$1,'Raw Data'!$D:$D,"&lt;&gt;*ithdr*",'Raw Data'!$D:$D,"&lt;&gt;*ancel*",'Raw Data'!$P:$P,"--")
+
SUMIFS('Raw Data'!$Y:$Y, 'Raw Data'!$AN:$AN,"&lt;=" &amp;DATE(LEFT($AV$3, 4), MONTH("1 " &amp; K$6 &amp; " " &amp; LEFT($AV$3, 4)) + 1, 0 ), 'Raw Data'!$AN:$AN,"&gt;" &amp;DATE(LEFT($AV$3, 4), MONTH("1 " &amp; K$6 &amp; " " &amp; LEFT($AV$3, 4)), 0 ), 'Raw Data'!$J:$J, $A95, 'Raw Data'!$P:$P,""&amp;'Raw Data'!$B$1,'Raw Data'!$D:$D,"&lt;&gt;*ithdr*",'Raw Data'!$D:$D,"&lt;&gt;*ancel*")</f>
        <v>0</v>
      </c>
      <c r="L104" s="40"/>
      <c r="M104" s="40"/>
      <c r="N104" s="52"/>
      <c r="O104" s="117">
        <f>SUMIFS('Raw Data'!$Y:$Y, 'Raw Data'!$AN:$AN,"&lt;=" &amp;DATE(LEFT($AV$3, 4), MONTH("1 " &amp; O$6 &amp; " " &amp; LEFT($AV$3, 4)) + 1, 0 ), 'Raw Data'!$AN:$AN,"&gt;" &amp;DATE(LEFT($AV$3, 4), MONTH("1 " &amp; O$6 &amp; " " &amp; LEFT($AV$3, 4)), 0 ), 'Raw Data'!$J:$J, $A95, 'Raw Data'!$O:$O,""&amp;'Raw Data'!$B$1,'Raw Data'!$D:$D,"&lt;&gt;*ithdr*",'Raw Data'!$D:$D,"&lt;&gt;*ancel*",'Raw Data'!$P:$P,"--")
+
SUMIFS('Raw Data'!$Y:$Y, 'Raw Data'!$AN:$AN,"&lt;=" &amp;DATE(LEFT($AV$3, 4), MONTH("1 " &amp; O$6 &amp; " " &amp; LEFT($AV$3, 4)) + 1, 0 ), 'Raw Data'!$AN:$AN,"&gt;" &amp;DATE(LEFT($AV$3, 4), MONTH("1 " &amp; O$6 &amp; " " &amp; LEFT($AV$3, 4)), 0 ), 'Raw Data'!$J:$J, $A95, 'Raw Data'!$P:$P,""&amp;'Raw Data'!$B$1,'Raw Data'!$D:$D,"&lt;&gt;*ithdr*",'Raw Data'!$D:$D,"&lt;&gt;*ancel*")</f>
        <v>0</v>
      </c>
      <c r="P104" s="40"/>
      <c r="Q104" s="40"/>
      <c r="R104" s="52"/>
      <c r="S104" s="117">
        <f>SUMIFS('Raw Data'!$Y:$Y, 'Raw Data'!$AN:$AN,"&lt;=" &amp;DATE(LEFT($AV$3, 4), MONTH("1 " &amp; S$6 &amp; " " &amp; LEFT($AV$3, 4)) + 1, 0 ), 'Raw Data'!$AN:$AN,"&gt;" &amp;DATE(LEFT($AV$3, 4), MONTH("1 " &amp; S$6 &amp; " " &amp; LEFT($AV$3, 4)), 0 ), 'Raw Data'!$J:$J, $A95, 'Raw Data'!$O:$O,""&amp;'Raw Data'!$B$1,'Raw Data'!$D:$D,"&lt;&gt;*ithdr*",'Raw Data'!$D:$D,"&lt;&gt;*ancel*",'Raw Data'!$P:$P,"--")
+
SUMIFS('Raw Data'!$Y:$Y, 'Raw Data'!$AN:$AN,"&lt;=" &amp;DATE(LEFT($AV$3, 4), MONTH("1 " &amp; S$6 &amp; " " &amp; LEFT($AV$3, 4)) + 1, 0 ), 'Raw Data'!$AN:$AN,"&gt;" &amp;DATE(LEFT($AV$3, 4), MONTH("1 " &amp; S$6 &amp; " " &amp; LEFT($AV$3, 4)), 0 ), 'Raw Data'!$J:$J, $A95, 'Raw Data'!$P:$P,""&amp;'Raw Data'!$B$1,'Raw Data'!$D:$D,"&lt;&gt;*ithdr*",'Raw Data'!$D:$D,"&lt;&gt;*ancel*")</f>
        <v>0</v>
      </c>
      <c r="T104" s="40"/>
      <c r="U104" s="40"/>
      <c r="V104" s="52"/>
      <c r="W104" s="117">
        <f>SUMIFS('Raw Data'!$Y:$Y, 'Raw Data'!$AN:$AN,"&lt;=" &amp;DATE(LEFT($AV$3, 4), MONTH("1 " &amp; W$6 &amp; " " &amp; LEFT($AV$3, 4)) + 1, 0 ), 'Raw Data'!$AN:$AN,"&gt;" &amp;DATE(LEFT($AV$3, 4), MONTH("1 " &amp; W$6 &amp; " " &amp; LEFT($AV$3, 4)), 0 ), 'Raw Data'!$J:$J, $A95, 'Raw Data'!$O:$O,""&amp;'Raw Data'!$B$1,'Raw Data'!$D:$D,"&lt;&gt;*ithdr*",'Raw Data'!$D:$D,"&lt;&gt;*ancel*",'Raw Data'!$P:$P,"--")
+
SUMIFS('Raw Data'!$Y:$Y, 'Raw Data'!$AN:$AN,"&lt;=" &amp;DATE(LEFT($AV$3, 4), MONTH("1 " &amp; W$6 &amp; " " &amp; LEFT($AV$3, 4)) + 1, 0 ), 'Raw Data'!$AN:$AN,"&gt;" &amp;DATE(LEFT($AV$3, 4), MONTH("1 " &amp; W$6 &amp; " " &amp; LEFT($AV$3, 4)), 0 ), 'Raw Data'!$J:$J, $A95, 'Raw Data'!$P:$P,""&amp;'Raw Data'!$B$1,'Raw Data'!$D:$D,"&lt;&gt;*ithdr*",'Raw Data'!$D:$D,"&lt;&gt;*ancel*")</f>
        <v>0</v>
      </c>
      <c r="X104" s="40"/>
      <c r="Y104" s="40"/>
      <c r="Z104" s="52"/>
      <c r="AA104" s="117">
        <f>SUMIFS('Raw Data'!$Y:$Y, 'Raw Data'!$AN:$AN,"&lt;=" &amp;DATE(LEFT($AV$3, 4), MONTH("1 " &amp; AA$6 &amp; " " &amp; LEFT($AV$3, 4)) + 1, 0 ), 'Raw Data'!$AN:$AN,"&gt;" &amp;DATE(LEFT($AV$3, 4), MONTH("1 " &amp; AA$6 &amp; " " &amp; LEFT($AV$3, 4)), 0 ), 'Raw Data'!$J:$J, $A95, 'Raw Data'!$O:$O,""&amp;'Raw Data'!$B$1,'Raw Data'!$D:$D,"&lt;&gt;*ithdr*",'Raw Data'!$D:$D,"&lt;&gt;*ancel*",'Raw Data'!$P:$P,"--")
+
SUMIFS('Raw Data'!$Y:$Y, 'Raw Data'!$AN:$AN,"&lt;=" &amp;DATE(LEFT($AV$3, 4), MONTH("1 " &amp; AA$6 &amp; " " &amp; LEFT($AV$3, 4)) + 1, 0 ), 'Raw Data'!$AN:$AN,"&gt;" &amp;DATE(LEFT($AV$3, 4), MONTH("1 " &amp; AA$6 &amp; " " &amp; LEFT($AV$3, 4)), 0 ), 'Raw Data'!$J:$J, $A95, 'Raw Data'!$P:$P,""&amp;'Raw Data'!$B$1,'Raw Data'!$D:$D,"&lt;&gt;*ithdr*",'Raw Data'!$D:$D,"&lt;&gt;*ancel*")</f>
        <v>0</v>
      </c>
      <c r="AB104" s="40"/>
      <c r="AC104" s="40"/>
      <c r="AD104" s="52"/>
      <c r="AE104" s="117">
        <f>SUMIFS('Raw Data'!$Y:$Y, 'Raw Data'!$AN:$AN,"&lt;=" &amp;DATE(LEFT($AV$3, 4), MONTH("1 " &amp; AE$6 &amp; " " &amp; LEFT($AV$3, 4)) + 1, 0 ), 'Raw Data'!$AN:$AN,"&gt;" &amp;DATE(LEFT($AV$3, 4), MONTH("1 " &amp; AE$6 &amp; " " &amp; LEFT($AV$3, 4)), 0 ), 'Raw Data'!$J:$J, $A95, 'Raw Data'!$O:$O,""&amp;'Raw Data'!$B$1,'Raw Data'!$D:$D,"&lt;&gt;*ithdr*",'Raw Data'!$D:$D,"&lt;&gt;*ancel*",'Raw Data'!$P:$P,"--")
+
SUMIFS('Raw Data'!$Y:$Y, 'Raw Data'!$AN:$AN,"&lt;=" &amp;DATE(LEFT($AV$3, 4), MONTH("1 " &amp; AE$6 &amp; " " &amp; LEFT($AV$3, 4)) + 1, 0 ), 'Raw Data'!$AN:$AN,"&gt;" &amp;DATE(LEFT($AV$3, 4), MONTH("1 " &amp; AE$6 &amp; " " &amp; LEFT($AV$3, 4)), 0 ), 'Raw Data'!$J:$J, $A95, 'Raw Data'!$P:$P,""&amp;'Raw Data'!$B$1,'Raw Data'!$D:$D,"&lt;&gt;*ithdr*",'Raw Data'!$D:$D,"&lt;&gt;*ancel*")</f>
        <v>0</v>
      </c>
      <c r="AF104" s="40"/>
      <c r="AG104" s="40"/>
      <c r="AH104" s="52"/>
      <c r="AI104" s="117">
        <f>SUMIFS('Raw Data'!$Y:$Y, 'Raw Data'!$AN:$AN,"&lt;=" &amp;DATE(LEFT($AV$3, 4), MONTH("1 " &amp; AI$6 &amp; " " &amp; LEFT($AV$3, 4)) + 1, 0 ), 'Raw Data'!$AN:$AN,"&gt;" &amp;DATE(LEFT($AV$3, 4), MONTH("1 " &amp; AI$6 &amp; " " &amp; LEFT($AV$3, 4)), 0 ), 'Raw Data'!$J:$J, $A95, 'Raw Data'!$O:$O,""&amp;'Raw Data'!$B$1,'Raw Data'!$D:$D,"&lt;&gt;*ithdr*",'Raw Data'!$D:$D,"&lt;&gt;*ancel*",'Raw Data'!$P:$P,"--")
+
SUMIFS('Raw Data'!$Y:$Y, 'Raw Data'!$AN:$AN,"&lt;=" &amp;DATE(LEFT($AV$3, 4), MONTH("1 " &amp; AI$6 &amp; " " &amp; LEFT($AV$3, 4)) + 1, 0 ), 'Raw Data'!$AN:$AN,"&gt;" &amp;DATE(LEFT($AV$3, 4), MONTH("1 " &amp; AI$6 &amp; " " &amp; LEFT($AV$3, 4)), 0 ), 'Raw Data'!$J:$J, $A95, 'Raw Data'!$P:$P,""&amp;'Raw Data'!$B$1,'Raw Data'!$D:$D,"&lt;&gt;*ithdr*",'Raw Data'!$D:$D,"&lt;&gt;*ancel*")</f>
        <v>0</v>
      </c>
      <c r="AJ104" s="40"/>
      <c r="AK104" s="40"/>
      <c r="AL104" s="52"/>
      <c r="AM104" s="117">
        <f>SUMIFS('Raw Data'!$Y:$Y, 'Raw Data'!$AN:$AN,"&lt;=" &amp;DATE(LEFT($AV$3, 4), MONTH("1 " &amp; AM$6 &amp; " " &amp; LEFT($AV$3, 4)) + 1, 0 ), 'Raw Data'!$AN:$AN,"&gt;" &amp;DATE(LEFT($AV$3, 4), MONTH("1 " &amp; AM$6 &amp; " " &amp; LEFT($AV$3, 4)), 0 ), 'Raw Data'!$J:$J, $A95, 'Raw Data'!$O:$O,""&amp;'Raw Data'!$B$1,'Raw Data'!$D:$D,"&lt;&gt;*ithdr*",'Raw Data'!$D:$D,"&lt;&gt;*ancel*",'Raw Data'!$P:$P,"--")
+
SUMIFS('Raw Data'!$Y:$Y, 'Raw Data'!$AN:$AN,"&lt;=" &amp;DATE(LEFT($AV$3, 4), MONTH("1 " &amp; AM$6 &amp; " " &amp; LEFT($AV$3, 4)) + 1, 0 ), 'Raw Data'!$AN:$AN,"&gt;" &amp;DATE(LEFT($AV$3, 4), MONTH("1 " &amp; AM$6 &amp; " " &amp; LEFT($AV$3, 4)), 0 ), 'Raw Data'!$J:$J, $A95, 'Raw Data'!$P:$P,""&amp;'Raw Data'!$B$1,'Raw Data'!$D:$D,"&lt;&gt;*ithdr*",'Raw Data'!$D:$D,"&lt;&gt;*ancel*")</f>
        <v>0</v>
      </c>
      <c r="AN104" s="40"/>
      <c r="AO104" s="40"/>
      <c r="AP104" s="52"/>
      <c r="AQ104" s="117">
        <f>SUMIFS('Raw Data'!$Y:$Y, 'Raw Data'!$AN:$AN,"&lt;=" &amp;DATE(LEFT($AV$3, 4), MONTH("1 " &amp; AQ$6 &amp; " " &amp; LEFT($AV$3, 4)) + 1, 0 ), 'Raw Data'!$AN:$AN,"&gt;" &amp;DATE(LEFT($AV$3, 4), MONTH("1 " &amp; AQ$6 &amp; " " &amp; LEFT($AV$3, 4)), 0 ), 'Raw Data'!$J:$J, $A95, 'Raw Data'!$O:$O,""&amp;'Raw Data'!$B$1,'Raw Data'!$D:$D,"&lt;&gt;*ithdr*",'Raw Data'!$D:$D,"&lt;&gt;*ancel*",'Raw Data'!$P:$P,"--")
+
SUMIFS('Raw Data'!$Y:$Y, 'Raw Data'!$AN:$AN,"&lt;=" &amp;DATE(LEFT($AV$3, 4), MONTH("1 " &amp; AQ$6 &amp; " " &amp; LEFT($AV$3, 4)) + 1, 0 ), 'Raw Data'!$AN:$AN,"&gt;" &amp;DATE(LEFT($AV$3, 4), MONTH("1 " &amp; AQ$6 &amp; " " &amp; LEFT($AV$3, 4)), 0 ), 'Raw Data'!$J:$J, $A95, 'Raw Data'!$P:$P,""&amp;'Raw Data'!$B$1,'Raw Data'!$D:$D,"&lt;&gt;*ithdr*",'Raw Data'!$D:$D,"&lt;&gt;*ancel*")</f>
        <v>0</v>
      </c>
      <c r="AR104" s="40"/>
      <c r="AS104" s="40"/>
      <c r="AT104" s="52"/>
      <c r="AU104" s="117">
        <f>SUMIFS('Raw Data'!$Y:$Y, 'Raw Data'!$AN:$AN,"&lt;=" &amp;DATE(MID($AV$3, 15, 4), MONTH("1 " &amp; AU$6 &amp; " " &amp; MID($AV$3, 15, 4)) + 1, 0 ), 'Raw Data'!$AN:$AN,"&gt;" &amp;DATE(MID($AV$3, 15, 4), MONTH("1 " &amp; AU$6 &amp; " " &amp; MID($AV$3, 15, 4)), 0 ), 'Raw Data'!$J:$J, $A95, 'Raw Data'!$O:$O,""&amp;'Raw Data'!$B$1,'Raw Data'!$D:$D,"&lt;&gt;*ithdr*",'Raw Data'!$D:$D,"&lt;&gt;*ancel*",'Raw Data'!$P:$P,"--")
+
SUMIFS('Raw Data'!$Y:$Y, 'Raw Data'!$AN:$AN,"&lt;=" &amp;DATE(MID($AV$3, 15, 4), MONTH("1 " &amp; AU$6 &amp; " " &amp; MID($AV$3, 15, 4)) + 1, 0 ), 'Raw Data'!$AN:$AN,"&gt;" &amp;DATE(MID($AV$3, 15, 4), MONTH("1 " &amp; AU$6 &amp; " " &amp; MID($AV$3, 15, 4)), 0 ), 'Raw Data'!$J:$J, $A95, 'Raw Data'!$P:$P,""&amp;'Raw Data'!$B$1,'Raw Data'!$D:$D,"&lt;&gt;*ithdr*",'Raw Data'!$D:$D,"&lt;&gt;*ancel*")</f>
        <v>0</v>
      </c>
      <c r="AV104" s="40"/>
      <c r="AW104" s="40"/>
      <c r="AX104" s="52"/>
      <c r="AY104" s="117">
        <f>SUMIFS('Raw Data'!$Y:$Y, 'Raw Data'!$AN:$AN,"&lt;=" &amp;DATE(MID($AV$3, 15, 4), MONTH("1 " &amp; AY$6 &amp; " " &amp; MID($AV$3, 15, 4)) + 1, 0 ), 'Raw Data'!$AN:$AN,"&gt;" &amp;DATE(MID($AV$3, 15, 4), MONTH("1 " &amp; AY$6 &amp; " " &amp; MID($AV$3, 15, 4)), 0 ), 'Raw Data'!$J:$J, $A95, 'Raw Data'!$O:$O,""&amp;'Raw Data'!$B$1,'Raw Data'!$D:$D,"&lt;&gt;*ithdr*",'Raw Data'!$D:$D,"&lt;&gt;*ancel*",'Raw Data'!$P:$P,"--")
+
SUMIFS('Raw Data'!$Y:$Y, 'Raw Data'!$AN:$AN,"&lt;=" &amp;DATE(MID($AV$3, 15, 4), MONTH("1 " &amp; AY$6 &amp; " " &amp; MID($AV$3, 15, 4)) + 1, 0 ), 'Raw Data'!$AN:$AN,"&gt;" &amp;DATE(MID($AV$3, 15, 4), MONTH("1 " &amp; AY$6 &amp; " " &amp; MID($AV$3, 15, 4)), 0 ), 'Raw Data'!$J:$J, $A95, 'Raw Data'!$P:$P,""&amp;'Raw Data'!$B$1,'Raw Data'!$D:$D,"&lt;&gt;*ithdr*",'Raw Data'!$D:$D,"&lt;&gt;*ancel*")</f>
        <v>0</v>
      </c>
      <c r="AZ104" s="40"/>
      <c r="BA104" s="40"/>
      <c r="BB104" s="52"/>
      <c r="BC104" s="117">
        <f>SUMIFS('Raw Data'!$Y:$Y, 'Raw Data'!$AN:$AN,"&lt;=" &amp;DATE(MID($AV$3, 15, 4), MONTH("1 " &amp; BC$6 &amp; " " &amp; MID($AV$3, 15, 4)) + 1, 0 ), 'Raw Data'!$AN:$AN,"&gt;" &amp;DATE(MID($AV$3, 15, 4), MONTH("1 " &amp; BC$6 &amp; " " &amp; MID($AV$3, 15, 4)), 0 ), 'Raw Data'!$J:$J, $A95, 'Raw Data'!$O:$O,""&amp;'Raw Data'!$B$1,'Raw Data'!$D:$D,"&lt;&gt;*ithdr*",'Raw Data'!$D:$D,"&lt;&gt;*ancel*",'Raw Data'!$P:$P,"--")
+
SUMIFS('Raw Data'!$Y:$Y, 'Raw Data'!$AN:$AN,"&lt;=" &amp;DATE(MID($AV$3, 15, 4), MONTH("1 " &amp; BC$6 &amp; " " &amp; MID($AV$3, 15, 4)) + 1, 0 ), 'Raw Data'!$AN:$AN,"&gt;" &amp;DATE(MID($AV$3, 15, 4), MONTH("1 " &amp; BC$6 &amp; " " &amp; MID($AV$3, 15, 4)), 0 ), 'Raw Data'!$J:$J, $A95, 'Raw Data'!$P:$P,""&amp;'Raw Data'!$B$1,'Raw Data'!$D:$D,"&lt;&gt;*ithdr*",'Raw Data'!$D:$D,"&lt;&gt;*ancel*")</f>
        <v>0</v>
      </c>
      <c r="BD104" s="40"/>
      <c r="BE104" s="40"/>
      <c r="BF104" s="52"/>
    </row>
    <row r="105" ht="12.75" customHeight="1">
      <c r="A105" s="47" t="s">
        <v>143</v>
      </c>
      <c r="B105" s="40"/>
      <c r="C105" s="40"/>
      <c r="D105" s="40"/>
      <c r="E105" s="40"/>
      <c r="F105" s="40"/>
      <c r="G105" s="40"/>
      <c r="H105" s="40"/>
      <c r="I105" s="40"/>
      <c r="J105" s="52"/>
      <c r="K105" s="117">
        <f>SUMIFS('Raw Data'!$AA:$AA, 'Raw Data'!$AN:$AN,"&lt;=" &amp;DATE(LEFT($AV$3, 4), MONTH("1 " &amp; K$6 &amp; " " &amp; LEFT($AV$3, 4)) + 1, 0 ), 'Raw Data'!$AN:$AN,"&gt;" &amp;DATE(LEFT($AV$3, 4), MONTH("1 " &amp; K$6 &amp; " " &amp; LEFT($AV$3, 4)), 0 ), 'Raw Data'!$J:$J, $A95, 'Raw Data'!$O:$O,""&amp;'Raw Data'!$B$1,'Raw Data'!$D:$D,"&lt;&gt;*ithdr*",'Raw Data'!$D:$D,"&lt;&gt;*ancel*",'Raw Data'!$P:$P,"--")
+
SUMIFS('Raw Data'!$AA:$AA, 'Raw Data'!$AN:$AN,"&lt;=" &amp;DATE(LEFT($AV$3, 4), MONTH("1 " &amp; K$6 &amp; " " &amp; LEFT($AV$3, 4)) + 1, 0 ), 'Raw Data'!$AN:$AN,"&gt;" &amp;DATE(LEFT($AV$3, 4), MONTH("1 " &amp; K$6 &amp; " " &amp; LEFT($AV$3, 4)), 0 ), 'Raw Data'!$J:$J, $A95, 'Raw Data'!$P:$P,""&amp;'Raw Data'!$B$1,'Raw Data'!$D:$D,"&lt;&gt;*ithdr*",'Raw Data'!$D:$D,"&lt;&gt;*ancel*")
+
SUMIFS('Raw Data'!$X:$X, 'Raw Data'!$AN:$AN,"&lt;=" &amp;DATE(LEFT($AV$3, 4), MONTH("1 " &amp; K$6 &amp; " " &amp; LEFT($AV$3, 4)) + 1, 0 ), 'Raw Data'!$AN:$AN,"&gt;" &amp;DATE(LEFT($AV$3, 4), MONTH("1 " &amp; K$6 &amp; " " &amp; LEFT($AV$3, 4)), 0 ), 'Raw Data'!$J:$J, $A95, 'Raw Data'!$O:$O,""&amp;'Raw Data'!$B$1,'Raw Data'!$D:$D,"&lt;&gt;*ithdr*",'Raw Data'!$D:$D,"&lt;&gt;*ancel*",'Raw Data'!$P:$P,"--")
+
SUMIFS('Raw Data'!$X:$X, 'Raw Data'!$AN:$AN,"&lt;=" &amp;DATE(LEFT($AV$3, 4), MONTH("1 " &amp; K$6 &amp; " " &amp; LEFT($AV$3, 4)) + 1, 0 ), 'Raw Data'!$AN:$AN,"&gt;" &amp;DATE(LEFT($AV$3, 4), MONTH("1 " &amp; K$6 &amp; " " &amp; LEFT($AV$3, 4)), 0 ), 'Raw Data'!$J:$J, $A95, 'Raw Data'!$P:$P,""&amp;'Raw Data'!$B$1,'Raw Data'!$D:$D,"&lt;&gt;*ithdr*",'Raw Data'!$D:$D,"&lt;&gt;*ancel*")
+
SUMIFS('Raw Data'!$V:$V, 'Raw Data'!$AN:$AN,"&lt;=" &amp;DATE(LEFT($AV$3, 4), MONTH("1 " &amp; K$6 &amp; " " &amp; LEFT($AV$3, 4)) + 1, 0 ), 'Raw Data'!$AN:$AN,"&gt;" &amp;DATE(LEFT($AV$3, 4), MONTH("1 " &amp; K$6 &amp; " " &amp; LEFT($AV$3, 4)), 0 ), 'Raw Data'!$J:$J, $A95, 'Raw Data'!$O:$O,""&amp;'Raw Data'!$B$1,'Raw Data'!$D:$D,"&lt;&gt;*ithdr*",'Raw Data'!$D:$D,"&lt;&gt;*ancel*",'Raw Data'!$P:$P,"--")
+
SUMIFS('Raw Data'!$V:$V, 'Raw Data'!$AN:$AN,"&lt;=" &amp;DATE(LEFT($AV$3, 4), MONTH("1 " &amp; K$6 &amp; " " &amp; LEFT($AV$3, 4)) + 1, 0 ), 'Raw Data'!$AN:$AN,"&gt;" &amp;DATE(LEFT($AV$3, 4), MONTH("1 " &amp; K$6 &amp; " " &amp; LEFT($AV$3, 4)), 0 ), 'Raw Data'!$J:$J, $A95, 'Raw Data'!$P:$P,""&amp;'Raw Data'!$B$1,'Raw Data'!$D:$D,"&lt;&gt;*ithdr*",'Raw Data'!$D:$D,"&lt;&gt;*ancel*")</f>
        <v>0</v>
      </c>
      <c r="L105" s="40"/>
      <c r="M105" s="40"/>
      <c r="N105" s="52"/>
      <c r="O105" s="117">
        <f>SUMIFS('Raw Data'!$AA:$AA, 'Raw Data'!$AN:$AN,"&lt;=" &amp;DATE(LEFT($AV$3, 4), MONTH("1 " &amp; O$6 &amp; " " &amp; LEFT($AV$3, 4)) + 1, 0 ), 'Raw Data'!$AN:$AN,"&gt;" &amp;DATE(LEFT($AV$3, 4), MONTH("1 " &amp; O$6 &amp; " " &amp; LEFT($AV$3, 4)), 0 ), 'Raw Data'!$J:$J, $A95, 'Raw Data'!$O:$O,""&amp;'Raw Data'!$B$1,'Raw Data'!$D:$D,"&lt;&gt;*ithdr*",'Raw Data'!$D:$D,"&lt;&gt;*ancel*",'Raw Data'!$P:$P,"--")
+
SUMIFS('Raw Data'!$AA:$AA, 'Raw Data'!$AN:$AN,"&lt;=" &amp;DATE(LEFT($AV$3, 4), MONTH("1 " &amp; O$6 &amp; " " &amp; LEFT($AV$3, 4)) + 1, 0 ), 'Raw Data'!$AN:$AN,"&gt;" &amp;DATE(LEFT($AV$3, 4), MONTH("1 " &amp; O$6 &amp; " " &amp; LEFT($AV$3, 4)), 0 ), 'Raw Data'!$J:$J, $A95, 'Raw Data'!$P:$P,""&amp;'Raw Data'!$B$1,'Raw Data'!$D:$D,"&lt;&gt;*ithdr*",'Raw Data'!$D:$D,"&lt;&gt;*ancel*")
+
SUMIFS('Raw Data'!$X:$X, 'Raw Data'!$AN:$AN,"&lt;=" &amp;DATE(LEFT($AV$3, 4), MONTH("1 " &amp; O$6 &amp; " " &amp; LEFT($AV$3, 4)) + 1, 0 ), 'Raw Data'!$AN:$AN,"&gt;" &amp;DATE(LEFT($AV$3, 4), MONTH("1 " &amp; O$6 &amp; " " &amp; LEFT($AV$3, 4)), 0 ), 'Raw Data'!$J:$J, $A95, 'Raw Data'!$O:$O,""&amp;'Raw Data'!$B$1,'Raw Data'!$D:$D,"&lt;&gt;*ithdr*",'Raw Data'!$D:$D,"&lt;&gt;*ancel*",'Raw Data'!$P:$P,"--")
+
SUMIFS('Raw Data'!$X:$X, 'Raw Data'!$AN:$AN,"&lt;=" &amp;DATE(LEFT($AV$3, 4), MONTH("1 " &amp; O$6 &amp; " " &amp; LEFT($AV$3, 4)) + 1, 0 ), 'Raw Data'!$AN:$AN,"&gt;" &amp;DATE(LEFT($AV$3, 4), MONTH("1 " &amp; O$6 &amp; " " &amp; LEFT($AV$3, 4)), 0 ), 'Raw Data'!$J:$J, $A95, 'Raw Data'!$P:$P,""&amp;'Raw Data'!$B$1,'Raw Data'!$D:$D,"&lt;&gt;*ithdr*",'Raw Data'!$D:$D,"&lt;&gt;*ancel*")
+
SUMIFS('Raw Data'!$V:$V, 'Raw Data'!$AN:$AN,"&lt;=" &amp;DATE(LEFT($AV$3, 4), MONTH("1 " &amp; O$6 &amp; " " &amp; LEFT($AV$3, 4)) + 1, 0 ), 'Raw Data'!$AN:$AN,"&gt;" &amp;DATE(LEFT($AV$3, 4), MONTH("1 " &amp; O$6 &amp; " " &amp; LEFT($AV$3, 4)), 0 ), 'Raw Data'!$J:$J, $A95, 'Raw Data'!$O:$O,""&amp;'Raw Data'!$B$1,'Raw Data'!$D:$D,"&lt;&gt;*ithdr*",'Raw Data'!$D:$D,"&lt;&gt;*ancel*",'Raw Data'!$P:$P,"--")
+
SUMIFS('Raw Data'!$V:$V, 'Raw Data'!$AN:$AN,"&lt;=" &amp;DATE(LEFT($AV$3, 4), MONTH("1 " &amp; O$6 &amp; " " &amp; LEFT($AV$3, 4)) + 1, 0 ), 'Raw Data'!$AN:$AN,"&gt;" &amp;DATE(LEFT($AV$3, 4), MONTH("1 " &amp; O$6 &amp; " " &amp; LEFT($AV$3, 4)), 0 ), 'Raw Data'!$J:$J, $A95, 'Raw Data'!$P:$P,""&amp;'Raw Data'!$B$1,'Raw Data'!$D:$D,"&lt;&gt;*ithdr*",'Raw Data'!$D:$D,"&lt;&gt;*ancel*")</f>
        <v>0</v>
      </c>
      <c r="P105" s="40"/>
      <c r="Q105" s="40"/>
      <c r="R105" s="52"/>
      <c r="S105" s="117">
        <f>SUMIFS('Raw Data'!$AA:$AA, 'Raw Data'!$AN:$AN,"&lt;=" &amp;DATE(LEFT($AV$3, 4), MONTH("1 " &amp; S$6 &amp; " " &amp; LEFT($AV$3, 4)) + 1, 0 ), 'Raw Data'!$AN:$AN,"&gt;" &amp;DATE(LEFT($AV$3, 4), MONTH("1 " &amp; S$6 &amp; " " &amp; LEFT($AV$3, 4)), 0 ), 'Raw Data'!$J:$J, $A95, 'Raw Data'!$O:$O,""&amp;'Raw Data'!$B$1,'Raw Data'!$D:$D,"&lt;&gt;*ithdr*",'Raw Data'!$D:$D,"&lt;&gt;*ancel*",'Raw Data'!$P:$P,"--")
+
SUMIFS('Raw Data'!$AA:$AA, 'Raw Data'!$AN:$AN,"&lt;=" &amp;DATE(LEFT($AV$3, 4), MONTH("1 " &amp; S$6 &amp; " " &amp; LEFT($AV$3, 4)) + 1, 0 ), 'Raw Data'!$AN:$AN,"&gt;" &amp;DATE(LEFT($AV$3, 4), MONTH("1 " &amp; S$6 &amp; " " &amp; LEFT($AV$3, 4)), 0 ), 'Raw Data'!$J:$J, $A95, 'Raw Data'!$P:$P,""&amp;'Raw Data'!$B$1,'Raw Data'!$D:$D,"&lt;&gt;*ithdr*",'Raw Data'!$D:$D,"&lt;&gt;*ancel*")
+
SUMIFS('Raw Data'!$X:$X, 'Raw Data'!$AN:$AN,"&lt;=" &amp;DATE(LEFT($AV$3, 4), MONTH("1 " &amp; S$6 &amp; " " &amp; LEFT($AV$3, 4)) + 1, 0 ), 'Raw Data'!$AN:$AN,"&gt;" &amp;DATE(LEFT($AV$3, 4), MONTH("1 " &amp; S$6 &amp; " " &amp; LEFT($AV$3, 4)), 0 ), 'Raw Data'!$J:$J, $A95, 'Raw Data'!$O:$O,""&amp;'Raw Data'!$B$1,'Raw Data'!$D:$D,"&lt;&gt;*ithdr*",'Raw Data'!$D:$D,"&lt;&gt;*ancel*",'Raw Data'!$P:$P,"--")
+
SUMIFS('Raw Data'!$X:$X, 'Raw Data'!$AN:$AN,"&lt;=" &amp;DATE(LEFT($AV$3, 4), MONTH("1 " &amp; S$6 &amp; " " &amp; LEFT($AV$3, 4)) + 1, 0 ), 'Raw Data'!$AN:$AN,"&gt;" &amp;DATE(LEFT($AV$3, 4), MONTH("1 " &amp; S$6 &amp; " " &amp; LEFT($AV$3, 4)), 0 ), 'Raw Data'!$J:$J, $A95, 'Raw Data'!$P:$P,""&amp;'Raw Data'!$B$1,'Raw Data'!$D:$D,"&lt;&gt;*ithdr*",'Raw Data'!$D:$D,"&lt;&gt;*ancel*")
+
SUMIFS('Raw Data'!$V:$V, 'Raw Data'!$AN:$AN,"&lt;=" &amp;DATE(LEFT($AV$3, 4), MONTH("1 " &amp; S$6 &amp; " " &amp; LEFT($AV$3, 4)) + 1, 0 ), 'Raw Data'!$AN:$AN,"&gt;" &amp;DATE(LEFT($AV$3, 4), MONTH("1 " &amp; S$6 &amp; " " &amp; LEFT($AV$3, 4)), 0 ), 'Raw Data'!$J:$J, $A95, 'Raw Data'!$O:$O,""&amp;'Raw Data'!$B$1,'Raw Data'!$D:$D,"&lt;&gt;*ithdr*",'Raw Data'!$D:$D,"&lt;&gt;*ancel*",'Raw Data'!$P:$P,"--")
+
SUMIFS('Raw Data'!$V:$V, 'Raw Data'!$AN:$AN,"&lt;=" &amp;DATE(LEFT($AV$3, 4), MONTH("1 " &amp; S$6 &amp; " " &amp; LEFT($AV$3, 4)) + 1, 0 ), 'Raw Data'!$AN:$AN,"&gt;" &amp;DATE(LEFT($AV$3, 4), MONTH("1 " &amp; S$6 &amp; " " &amp; LEFT($AV$3, 4)), 0 ), 'Raw Data'!$J:$J, $A95, 'Raw Data'!$P:$P,""&amp;'Raw Data'!$B$1,'Raw Data'!$D:$D,"&lt;&gt;*ithdr*",'Raw Data'!$D:$D,"&lt;&gt;*ancel*")</f>
        <v>0</v>
      </c>
      <c r="T105" s="40"/>
      <c r="U105" s="40"/>
      <c r="V105" s="52"/>
      <c r="W105" s="117">
        <f>SUMIFS('Raw Data'!$AA:$AA, 'Raw Data'!$AN:$AN,"&lt;=" &amp;DATE(LEFT($AV$3, 4), MONTH("1 " &amp; W$6 &amp; " " &amp; LEFT($AV$3, 4)) + 1, 0 ), 'Raw Data'!$AN:$AN,"&gt;" &amp;DATE(LEFT($AV$3, 4), MONTH("1 " &amp; W$6 &amp; " " &amp; LEFT($AV$3, 4)), 0 ), 'Raw Data'!$J:$J, $A95, 'Raw Data'!$O:$O,""&amp;'Raw Data'!$B$1,'Raw Data'!$D:$D,"&lt;&gt;*ithdr*",'Raw Data'!$D:$D,"&lt;&gt;*ancel*",'Raw Data'!$P:$P,"--")
+
SUMIFS('Raw Data'!$AA:$AA, 'Raw Data'!$AN:$AN,"&lt;=" &amp;DATE(LEFT($AV$3, 4), MONTH("1 " &amp; W$6 &amp; " " &amp; LEFT($AV$3, 4)) + 1, 0 ), 'Raw Data'!$AN:$AN,"&gt;" &amp;DATE(LEFT($AV$3, 4), MONTH("1 " &amp; W$6 &amp; " " &amp; LEFT($AV$3, 4)), 0 ), 'Raw Data'!$J:$J, $A95, 'Raw Data'!$P:$P,""&amp;'Raw Data'!$B$1,'Raw Data'!$D:$D,"&lt;&gt;*ithdr*",'Raw Data'!$D:$D,"&lt;&gt;*ancel*")
+
SUMIFS('Raw Data'!$X:$X, 'Raw Data'!$AN:$AN,"&lt;=" &amp;DATE(LEFT($AV$3, 4), MONTH("1 " &amp; W$6 &amp; " " &amp; LEFT($AV$3, 4)) + 1, 0 ), 'Raw Data'!$AN:$AN,"&gt;" &amp;DATE(LEFT($AV$3, 4), MONTH("1 " &amp; W$6 &amp; " " &amp; LEFT($AV$3, 4)), 0 ), 'Raw Data'!$J:$J, $A95, 'Raw Data'!$O:$O,""&amp;'Raw Data'!$B$1,'Raw Data'!$D:$D,"&lt;&gt;*ithdr*",'Raw Data'!$D:$D,"&lt;&gt;*ancel*",'Raw Data'!$P:$P,"--")
+
SUMIFS('Raw Data'!$X:$X, 'Raw Data'!$AN:$AN,"&lt;=" &amp;DATE(LEFT($AV$3, 4), MONTH("1 " &amp; W$6 &amp; " " &amp; LEFT($AV$3, 4)) + 1, 0 ), 'Raw Data'!$AN:$AN,"&gt;" &amp;DATE(LEFT($AV$3, 4), MONTH("1 " &amp; W$6 &amp; " " &amp; LEFT($AV$3, 4)), 0 ), 'Raw Data'!$J:$J, $A95, 'Raw Data'!$P:$P,""&amp;'Raw Data'!$B$1,'Raw Data'!$D:$D,"&lt;&gt;*ithdr*",'Raw Data'!$D:$D,"&lt;&gt;*ancel*")
+
SUMIFS('Raw Data'!$V:$V, 'Raw Data'!$AN:$AN,"&lt;=" &amp;DATE(LEFT($AV$3, 4), MONTH("1 " &amp; W$6 &amp; " " &amp; LEFT($AV$3, 4)) + 1, 0 ), 'Raw Data'!$AN:$AN,"&gt;" &amp;DATE(LEFT($AV$3, 4), MONTH("1 " &amp; W$6 &amp; " " &amp; LEFT($AV$3, 4)), 0 ), 'Raw Data'!$J:$J, $A95, 'Raw Data'!$O:$O,""&amp;'Raw Data'!$B$1,'Raw Data'!$D:$D,"&lt;&gt;*ithdr*",'Raw Data'!$D:$D,"&lt;&gt;*ancel*",'Raw Data'!$P:$P,"--")
+
SUMIFS('Raw Data'!$V:$V, 'Raw Data'!$AN:$AN,"&lt;=" &amp;DATE(LEFT($AV$3, 4), MONTH("1 " &amp; W$6 &amp; " " &amp; LEFT($AV$3, 4)) + 1, 0 ), 'Raw Data'!$AN:$AN,"&gt;" &amp;DATE(LEFT($AV$3, 4), MONTH("1 " &amp; W$6 &amp; " " &amp; LEFT($AV$3, 4)), 0 ), 'Raw Data'!$J:$J, $A95, 'Raw Data'!$P:$P,""&amp;'Raw Data'!$B$1,'Raw Data'!$D:$D,"&lt;&gt;*ithdr*",'Raw Data'!$D:$D,"&lt;&gt;*ancel*")</f>
        <v>0</v>
      </c>
      <c r="X105" s="40"/>
      <c r="Y105" s="40"/>
      <c r="Z105" s="52"/>
      <c r="AA105" s="117">
        <f>SUMIFS('Raw Data'!$AA:$AA, 'Raw Data'!$AN:$AN,"&lt;=" &amp;DATE(LEFT($AV$3, 4), MONTH("1 " &amp; AA$6 &amp; " " &amp; LEFT($AV$3, 4)) + 1, 0 ), 'Raw Data'!$AN:$AN,"&gt;" &amp;DATE(LEFT($AV$3, 4), MONTH("1 " &amp; AA$6 &amp; " " &amp; LEFT($AV$3, 4)), 0 ), 'Raw Data'!$J:$J, $A95, 'Raw Data'!$O:$O,""&amp;'Raw Data'!$B$1,'Raw Data'!$D:$D,"&lt;&gt;*ithdr*",'Raw Data'!$D:$D,"&lt;&gt;*ancel*",'Raw Data'!$P:$P,"--")
+
SUMIFS('Raw Data'!$AA:$AA, 'Raw Data'!$AN:$AN,"&lt;=" &amp;DATE(LEFT($AV$3, 4), MONTH("1 " &amp; AA$6 &amp; " " &amp; LEFT($AV$3, 4)) + 1, 0 ), 'Raw Data'!$AN:$AN,"&gt;" &amp;DATE(LEFT($AV$3, 4), MONTH("1 " &amp; AA$6 &amp; " " &amp; LEFT($AV$3, 4)), 0 ), 'Raw Data'!$J:$J, $A95, 'Raw Data'!$P:$P,""&amp;'Raw Data'!$B$1,'Raw Data'!$D:$D,"&lt;&gt;*ithdr*",'Raw Data'!$D:$D,"&lt;&gt;*ancel*")
+
SUMIFS('Raw Data'!$X:$X, 'Raw Data'!$AN:$AN,"&lt;=" &amp;DATE(LEFT($AV$3, 4), MONTH("1 " &amp; AA$6 &amp; " " &amp; LEFT($AV$3, 4)) + 1, 0 ), 'Raw Data'!$AN:$AN,"&gt;" &amp;DATE(LEFT($AV$3, 4), MONTH("1 " &amp; AA$6 &amp; " " &amp; LEFT($AV$3, 4)), 0 ), 'Raw Data'!$J:$J, $A95, 'Raw Data'!$O:$O,""&amp;'Raw Data'!$B$1,'Raw Data'!$D:$D,"&lt;&gt;*ithdr*",'Raw Data'!$D:$D,"&lt;&gt;*ancel*",'Raw Data'!$P:$P,"--")
+
SUMIFS('Raw Data'!$X:$X, 'Raw Data'!$AN:$AN,"&lt;=" &amp;DATE(LEFT($AV$3, 4), MONTH("1 " &amp; AA$6 &amp; " " &amp; LEFT($AV$3, 4)) + 1, 0 ), 'Raw Data'!$AN:$AN,"&gt;" &amp;DATE(LEFT($AV$3, 4), MONTH("1 " &amp; AA$6 &amp; " " &amp; LEFT($AV$3, 4)), 0 ), 'Raw Data'!$J:$J, $A95, 'Raw Data'!$P:$P,""&amp;'Raw Data'!$B$1,'Raw Data'!$D:$D,"&lt;&gt;*ithdr*",'Raw Data'!$D:$D,"&lt;&gt;*ancel*")
+
SUMIFS('Raw Data'!$V:$V, 'Raw Data'!$AN:$AN,"&lt;=" &amp;DATE(LEFT($AV$3, 4), MONTH("1 " &amp; AA$6 &amp; " " &amp; LEFT($AV$3, 4)) + 1, 0 ), 'Raw Data'!$AN:$AN,"&gt;" &amp;DATE(LEFT($AV$3, 4), MONTH("1 " &amp; AA$6 &amp; " " &amp; LEFT($AV$3, 4)), 0 ), 'Raw Data'!$J:$J, $A95, 'Raw Data'!$O:$O,""&amp;'Raw Data'!$B$1,'Raw Data'!$D:$D,"&lt;&gt;*ithdr*",'Raw Data'!$D:$D,"&lt;&gt;*ancel*",'Raw Data'!$P:$P,"--")
+
SUMIFS('Raw Data'!$V:$V, 'Raw Data'!$AN:$AN,"&lt;=" &amp;DATE(LEFT($AV$3, 4), MONTH("1 " &amp; AA$6 &amp; " " &amp; LEFT($AV$3, 4)) + 1, 0 ), 'Raw Data'!$AN:$AN,"&gt;" &amp;DATE(LEFT($AV$3, 4), MONTH("1 " &amp; AA$6 &amp; " " &amp; LEFT($AV$3, 4)), 0 ), 'Raw Data'!$J:$J, $A95, 'Raw Data'!$P:$P,""&amp;'Raw Data'!$B$1,'Raw Data'!$D:$D,"&lt;&gt;*ithdr*",'Raw Data'!$D:$D,"&lt;&gt;*ancel*")</f>
        <v>0</v>
      </c>
      <c r="AB105" s="40"/>
      <c r="AC105" s="40"/>
      <c r="AD105" s="52"/>
      <c r="AE105" s="117">
        <f>SUMIFS('Raw Data'!$AA:$AA, 'Raw Data'!$AN:$AN,"&lt;=" &amp;DATE(LEFT($AV$3, 4), MONTH("1 " &amp; AE$6 &amp; " " &amp; LEFT($AV$3, 4)) + 1, 0 ), 'Raw Data'!$AN:$AN,"&gt;" &amp;DATE(LEFT($AV$3, 4), MONTH("1 " &amp; AE$6 &amp; " " &amp; LEFT($AV$3, 4)), 0 ), 'Raw Data'!$J:$J, $A95, 'Raw Data'!$O:$O,""&amp;'Raw Data'!$B$1,'Raw Data'!$D:$D,"&lt;&gt;*ithdr*",'Raw Data'!$D:$D,"&lt;&gt;*ancel*",'Raw Data'!$P:$P,"--")
+
SUMIFS('Raw Data'!$AA:$AA, 'Raw Data'!$AN:$AN,"&lt;=" &amp;DATE(LEFT($AV$3, 4), MONTH("1 " &amp; AE$6 &amp; " " &amp; LEFT($AV$3, 4)) + 1, 0 ), 'Raw Data'!$AN:$AN,"&gt;" &amp;DATE(LEFT($AV$3, 4), MONTH("1 " &amp; AE$6 &amp; " " &amp; LEFT($AV$3, 4)), 0 ), 'Raw Data'!$J:$J, $A95, 'Raw Data'!$P:$P,""&amp;'Raw Data'!$B$1,'Raw Data'!$D:$D,"&lt;&gt;*ithdr*",'Raw Data'!$D:$D,"&lt;&gt;*ancel*")
+
SUMIFS('Raw Data'!$X:$X, 'Raw Data'!$AN:$AN,"&lt;=" &amp;DATE(LEFT($AV$3, 4), MONTH("1 " &amp; AE$6 &amp; " " &amp; LEFT($AV$3, 4)) + 1, 0 ), 'Raw Data'!$AN:$AN,"&gt;" &amp;DATE(LEFT($AV$3, 4), MONTH("1 " &amp; AE$6 &amp; " " &amp; LEFT($AV$3, 4)), 0 ), 'Raw Data'!$J:$J, $A95, 'Raw Data'!$O:$O,""&amp;'Raw Data'!$B$1,'Raw Data'!$D:$D,"&lt;&gt;*ithdr*",'Raw Data'!$D:$D,"&lt;&gt;*ancel*",'Raw Data'!$P:$P,"--")
+
SUMIFS('Raw Data'!$X:$X, 'Raw Data'!$AN:$AN,"&lt;=" &amp;DATE(LEFT($AV$3, 4), MONTH("1 " &amp; AE$6 &amp; " " &amp; LEFT($AV$3, 4)) + 1, 0 ), 'Raw Data'!$AN:$AN,"&gt;" &amp;DATE(LEFT($AV$3, 4), MONTH("1 " &amp; AE$6 &amp; " " &amp; LEFT($AV$3, 4)), 0 ), 'Raw Data'!$J:$J, $A95, 'Raw Data'!$P:$P,""&amp;'Raw Data'!$B$1,'Raw Data'!$D:$D,"&lt;&gt;*ithdr*",'Raw Data'!$D:$D,"&lt;&gt;*ancel*")
+
SUMIFS('Raw Data'!$V:$V, 'Raw Data'!$AN:$AN,"&lt;=" &amp;DATE(LEFT($AV$3, 4), MONTH("1 " &amp; AE$6 &amp; " " &amp; LEFT($AV$3, 4)) + 1, 0 ), 'Raw Data'!$AN:$AN,"&gt;" &amp;DATE(LEFT($AV$3, 4), MONTH("1 " &amp; AE$6 &amp; " " &amp; LEFT($AV$3, 4)), 0 ), 'Raw Data'!$J:$J, $A95, 'Raw Data'!$O:$O,""&amp;'Raw Data'!$B$1,'Raw Data'!$D:$D,"&lt;&gt;*ithdr*",'Raw Data'!$D:$D,"&lt;&gt;*ancel*",'Raw Data'!$P:$P,"--")
+
SUMIFS('Raw Data'!$V:$V, 'Raw Data'!$AN:$AN,"&lt;=" &amp;DATE(LEFT($AV$3, 4), MONTH("1 " &amp; AE$6 &amp; " " &amp; LEFT($AV$3, 4)) + 1, 0 ), 'Raw Data'!$AN:$AN,"&gt;" &amp;DATE(LEFT($AV$3, 4), MONTH("1 " &amp; AE$6 &amp; " " &amp; LEFT($AV$3, 4)), 0 ), 'Raw Data'!$J:$J, $A95, 'Raw Data'!$P:$P,""&amp;'Raw Data'!$B$1,'Raw Data'!$D:$D,"&lt;&gt;*ithdr*",'Raw Data'!$D:$D,"&lt;&gt;*ancel*")</f>
        <v>0</v>
      </c>
      <c r="AF105" s="40"/>
      <c r="AG105" s="40"/>
      <c r="AH105" s="52"/>
      <c r="AI105" s="117">
        <f>SUMIFS('Raw Data'!$AA:$AA, 'Raw Data'!$AN:$AN,"&lt;=" &amp;DATE(LEFT($AV$3, 4), MONTH("1 " &amp; AI$6 &amp; " " &amp; LEFT($AV$3, 4)) + 1, 0 ), 'Raw Data'!$AN:$AN,"&gt;" &amp;DATE(LEFT($AV$3, 4), MONTH("1 " &amp; AI$6 &amp; " " &amp; LEFT($AV$3, 4)), 0 ), 'Raw Data'!$J:$J, $A95, 'Raw Data'!$O:$O,""&amp;'Raw Data'!$B$1,'Raw Data'!$D:$D,"&lt;&gt;*ithdr*",'Raw Data'!$D:$D,"&lt;&gt;*ancel*",'Raw Data'!$P:$P,"--")
+
SUMIFS('Raw Data'!$AA:$AA, 'Raw Data'!$AN:$AN,"&lt;=" &amp;DATE(LEFT($AV$3, 4), MONTH("1 " &amp; AI$6 &amp; " " &amp; LEFT($AV$3, 4)) + 1, 0 ), 'Raw Data'!$AN:$AN,"&gt;" &amp;DATE(LEFT($AV$3, 4), MONTH("1 " &amp; AI$6 &amp; " " &amp; LEFT($AV$3, 4)), 0 ), 'Raw Data'!$J:$J, $A95, 'Raw Data'!$P:$P,""&amp;'Raw Data'!$B$1,'Raw Data'!$D:$D,"&lt;&gt;*ithdr*",'Raw Data'!$D:$D,"&lt;&gt;*ancel*")
+
SUMIFS('Raw Data'!$X:$X, 'Raw Data'!$AN:$AN,"&lt;=" &amp;DATE(LEFT($AV$3, 4), MONTH("1 " &amp; AI$6 &amp; " " &amp; LEFT($AV$3, 4)) + 1, 0 ), 'Raw Data'!$AN:$AN,"&gt;" &amp;DATE(LEFT($AV$3, 4), MONTH("1 " &amp; AI$6 &amp; " " &amp; LEFT($AV$3, 4)), 0 ), 'Raw Data'!$J:$J, $A95, 'Raw Data'!$O:$O,""&amp;'Raw Data'!$B$1,'Raw Data'!$D:$D,"&lt;&gt;*ithdr*",'Raw Data'!$D:$D,"&lt;&gt;*ancel*",'Raw Data'!$P:$P,"--")
+
SUMIFS('Raw Data'!$X:$X, 'Raw Data'!$AN:$AN,"&lt;=" &amp;DATE(LEFT($AV$3, 4), MONTH("1 " &amp; AI$6 &amp; " " &amp; LEFT($AV$3, 4)) + 1, 0 ), 'Raw Data'!$AN:$AN,"&gt;" &amp;DATE(LEFT($AV$3, 4), MONTH("1 " &amp; AI$6 &amp; " " &amp; LEFT($AV$3, 4)), 0 ), 'Raw Data'!$J:$J, $A95, 'Raw Data'!$P:$P,""&amp;'Raw Data'!$B$1,'Raw Data'!$D:$D,"&lt;&gt;*ithdr*",'Raw Data'!$D:$D,"&lt;&gt;*ancel*")
+
SUMIFS('Raw Data'!$V:$V, 'Raw Data'!$AN:$AN,"&lt;=" &amp;DATE(LEFT($AV$3, 4), MONTH("1 " &amp; AI$6 &amp; " " &amp; LEFT($AV$3, 4)) + 1, 0 ), 'Raw Data'!$AN:$AN,"&gt;" &amp;DATE(LEFT($AV$3, 4), MONTH("1 " &amp; AI$6 &amp; " " &amp; LEFT($AV$3, 4)), 0 ), 'Raw Data'!$J:$J, $A95, 'Raw Data'!$O:$O,""&amp;'Raw Data'!$B$1,'Raw Data'!$D:$D,"&lt;&gt;*ithdr*",'Raw Data'!$D:$D,"&lt;&gt;*ancel*",'Raw Data'!$P:$P,"--")
+
SUMIFS('Raw Data'!$V:$V, 'Raw Data'!$AN:$AN,"&lt;=" &amp;DATE(LEFT($AV$3, 4), MONTH("1 " &amp; AI$6 &amp; " " &amp; LEFT($AV$3, 4)) + 1, 0 ), 'Raw Data'!$AN:$AN,"&gt;" &amp;DATE(LEFT($AV$3, 4), MONTH("1 " &amp; AI$6 &amp; " " &amp; LEFT($AV$3, 4)), 0 ), 'Raw Data'!$J:$J, $A95, 'Raw Data'!$P:$P,""&amp;'Raw Data'!$B$1,'Raw Data'!$D:$D,"&lt;&gt;*ithdr*",'Raw Data'!$D:$D,"&lt;&gt;*ancel*")</f>
        <v>0</v>
      </c>
      <c r="AJ105" s="40"/>
      <c r="AK105" s="40"/>
      <c r="AL105" s="52"/>
      <c r="AM105" s="117">
        <f>SUMIFS('Raw Data'!$AA:$AA, 'Raw Data'!$AN:$AN,"&lt;=" &amp;DATE(LEFT($AV$3, 4), MONTH("1 " &amp; AM$6 &amp; " " &amp; LEFT($AV$3, 4)) + 1, 0 ), 'Raw Data'!$AN:$AN,"&gt;" &amp;DATE(LEFT($AV$3, 4), MONTH("1 " &amp; AM$6 &amp; " " &amp; LEFT($AV$3, 4)), 0 ), 'Raw Data'!$J:$J, $A95, 'Raw Data'!$O:$O,""&amp;'Raw Data'!$B$1,'Raw Data'!$D:$D,"&lt;&gt;*ithdr*",'Raw Data'!$D:$D,"&lt;&gt;*ancel*",'Raw Data'!$P:$P,"--")
+
SUMIFS('Raw Data'!$AA:$AA, 'Raw Data'!$AN:$AN,"&lt;=" &amp;DATE(LEFT($AV$3, 4), MONTH("1 " &amp; AM$6 &amp; " " &amp; LEFT($AV$3, 4)) + 1, 0 ), 'Raw Data'!$AN:$AN,"&gt;" &amp;DATE(LEFT($AV$3, 4), MONTH("1 " &amp; AM$6 &amp; " " &amp; LEFT($AV$3, 4)), 0 ), 'Raw Data'!$J:$J, $A95, 'Raw Data'!$P:$P,""&amp;'Raw Data'!$B$1,'Raw Data'!$D:$D,"&lt;&gt;*ithdr*",'Raw Data'!$D:$D,"&lt;&gt;*ancel*")
+
SUMIFS('Raw Data'!$X:$X, 'Raw Data'!$AN:$AN,"&lt;=" &amp;DATE(LEFT($AV$3, 4), MONTH("1 " &amp; AM$6 &amp; " " &amp; LEFT($AV$3, 4)) + 1, 0 ), 'Raw Data'!$AN:$AN,"&gt;" &amp;DATE(LEFT($AV$3, 4), MONTH("1 " &amp; AM$6 &amp; " " &amp; LEFT($AV$3, 4)), 0 ), 'Raw Data'!$J:$J, $A95, 'Raw Data'!$O:$O,""&amp;'Raw Data'!$B$1,'Raw Data'!$D:$D,"&lt;&gt;*ithdr*",'Raw Data'!$D:$D,"&lt;&gt;*ancel*",'Raw Data'!$P:$P,"--")
+
SUMIFS('Raw Data'!$X:$X, 'Raw Data'!$AN:$AN,"&lt;=" &amp;DATE(LEFT($AV$3, 4), MONTH("1 " &amp; AM$6 &amp; " " &amp; LEFT($AV$3, 4)) + 1, 0 ), 'Raw Data'!$AN:$AN,"&gt;" &amp;DATE(LEFT($AV$3, 4), MONTH("1 " &amp; AM$6 &amp; " " &amp; LEFT($AV$3, 4)), 0 ), 'Raw Data'!$J:$J, $A95, 'Raw Data'!$P:$P,""&amp;'Raw Data'!$B$1,'Raw Data'!$D:$D,"&lt;&gt;*ithdr*",'Raw Data'!$D:$D,"&lt;&gt;*ancel*")
+
SUMIFS('Raw Data'!$V:$V, 'Raw Data'!$AN:$AN,"&lt;=" &amp;DATE(LEFT($AV$3, 4), MONTH("1 " &amp; AM$6 &amp; " " &amp; LEFT($AV$3, 4)) + 1, 0 ), 'Raw Data'!$AN:$AN,"&gt;" &amp;DATE(LEFT($AV$3, 4), MONTH("1 " &amp; AM$6 &amp; " " &amp; LEFT($AV$3, 4)), 0 ), 'Raw Data'!$J:$J, $A95, 'Raw Data'!$O:$O,""&amp;'Raw Data'!$B$1,'Raw Data'!$D:$D,"&lt;&gt;*ithdr*",'Raw Data'!$D:$D,"&lt;&gt;*ancel*",'Raw Data'!$P:$P,"--")
+
SUMIFS('Raw Data'!$V:$V, 'Raw Data'!$AN:$AN,"&lt;=" &amp;DATE(LEFT($AV$3, 4), MONTH("1 " &amp; AM$6 &amp; " " &amp; LEFT($AV$3, 4)) + 1, 0 ), 'Raw Data'!$AN:$AN,"&gt;" &amp;DATE(LEFT($AV$3, 4), MONTH("1 " &amp; AM$6 &amp; " " &amp; LEFT($AV$3, 4)), 0 ), 'Raw Data'!$J:$J, $A95, 'Raw Data'!$P:$P,""&amp;'Raw Data'!$B$1,'Raw Data'!$D:$D,"&lt;&gt;*ithdr*",'Raw Data'!$D:$D,"&lt;&gt;*ancel*")</f>
        <v>0</v>
      </c>
      <c r="AN105" s="40"/>
      <c r="AO105" s="40"/>
      <c r="AP105" s="52"/>
      <c r="AQ105" s="117">
        <f>SUMIFS('Raw Data'!$AA:$AA, 'Raw Data'!$AN:$AN,"&lt;=" &amp;DATE(LEFT($AV$3, 4), MONTH("1 " &amp; AQ$6 &amp; " " &amp; LEFT($AV$3, 4)) + 1, 0 ), 'Raw Data'!$AN:$AN,"&gt;" &amp;DATE(LEFT($AV$3, 4), MONTH("1 " &amp; AQ$6 &amp; " " &amp; LEFT($AV$3, 4)), 0 ), 'Raw Data'!$J:$J, $A95, 'Raw Data'!$O:$O,""&amp;'Raw Data'!$B$1,'Raw Data'!$D:$D,"&lt;&gt;*ithdr*",'Raw Data'!$D:$D,"&lt;&gt;*ancel*",'Raw Data'!$P:$P,"--")
+
SUMIFS('Raw Data'!$AA:$AA, 'Raw Data'!$AN:$AN,"&lt;=" &amp;DATE(LEFT($AV$3, 4), MONTH("1 " &amp; AQ$6 &amp; " " &amp; LEFT($AV$3, 4)) + 1, 0 ), 'Raw Data'!$AN:$AN,"&gt;" &amp;DATE(LEFT($AV$3, 4), MONTH("1 " &amp; AQ$6 &amp; " " &amp; LEFT($AV$3, 4)), 0 ), 'Raw Data'!$J:$J, $A95, 'Raw Data'!$P:$P,""&amp;'Raw Data'!$B$1,'Raw Data'!$D:$D,"&lt;&gt;*ithdr*",'Raw Data'!$D:$D,"&lt;&gt;*ancel*")
+
SUMIFS('Raw Data'!$X:$X, 'Raw Data'!$AN:$AN,"&lt;=" &amp;DATE(LEFT($AV$3, 4), MONTH("1 " &amp; AQ$6 &amp; " " &amp; LEFT($AV$3, 4)) + 1, 0 ), 'Raw Data'!$AN:$AN,"&gt;" &amp;DATE(LEFT($AV$3, 4), MONTH("1 " &amp; AQ$6 &amp; " " &amp; LEFT($AV$3, 4)), 0 ), 'Raw Data'!$J:$J, $A95, 'Raw Data'!$O:$O,""&amp;'Raw Data'!$B$1,'Raw Data'!$D:$D,"&lt;&gt;*ithdr*",'Raw Data'!$D:$D,"&lt;&gt;*ancel*",'Raw Data'!$P:$P,"--")
+
SUMIFS('Raw Data'!$X:$X, 'Raw Data'!$AN:$AN,"&lt;=" &amp;DATE(LEFT($AV$3, 4), MONTH("1 " &amp; AQ$6 &amp; " " &amp; LEFT($AV$3, 4)) + 1, 0 ), 'Raw Data'!$AN:$AN,"&gt;" &amp;DATE(LEFT($AV$3, 4), MONTH("1 " &amp; AQ$6 &amp; " " &amp; LEFT($AV$3, 4)), 0 ), 'Raw Data'!$J:$J, $A95, 'Raw Data'!$P:$P,""&amp;'Raw Data'!$B$1,'Raw Data'!$D:$D,"&lt;&gt;*ithdr*",'Raw Data'!$D:$D,"&lt;&gt;*ancel*")
+
SUMIFS('Raw Data'!$V:$V, 'Raw Data'!$AN:$AN,"&lt;=" &amp;DATE(LEFT($AV$3, 4), MONTH("1 " &amp; AQ$6 &amp; " " &amp; LEFT($AV$3, 4)) + 1, 0 ), 'Raw Data'!$AN:$AN,"&gt;" &amp;DATE(LEFT($AV$3, 4), MONTH("1 " &amp; AQ$6 &amp; " " &amp; LEFT($AV$3, 4)), 0 ), 'Raw Data'!$J:$J, $A95, 'Raw Data'!$O:$O,""&amp;'Raw Data'!$B$1,'Raw Data'!$D:$D,"&lt;&gt;*ithdr*",'Raw Data'!$D:$D,"&lt;&gt;*ancel*",'Raw Data'!$P:$P,"--")
+
SUMIFS('Raw Data'!$V:$V, 'Raw Data'!$AN:$AN,"&lt;=" &amp;DATE(LEFT($AV$3, 4), MONTH("1 " &amp; AQ$6 &amp; " " &amp; LEFT($AV$3, 4)) + 1, 0 ), 'Raw Data'!$AN:$AN,"&gt;" &amp;DATE(LEFT($AV$3, 4), MONTH("1 " &amp; AQ$6 &amp; " " &amp; LEFT($AV$3, 4)), 0 ), 'Raw Data'!$J:$J, $A95, 'Raw Data'!$P:$P,""&amp;'Raw Data'!$B$1,'Raw Data'!$D:$D,"&lt;&gt;*ithdr*",'Raw Data'!$D:$D,"&lt;&gt;*ancel*")</f>
        <v>0</v>
      </c>
      <c r="AR105" s="40"/>
      <c r="AS105" s="40"/>
      <c r="AT105" s="52"/>
      <c r="AU105" s="117">
        <f>SUMIFS('Raw Data'!$AA:$AA, 'Raw Data'!$AN:$AN,"&lt;=" &amp;DATE(MID($AV$3, 15, 4), MONTH("1 " &amp; AU$6 &amp; " " &amp; MID($AV$3, 15, 4)) + 1, 0 ), 'Raw Data'!$AN:$AN,"&gt;" &amp;DATE(MID($AV$3, 15, 4), MONTH("1 " &amp; AU$6 &amp; " " &amp; MID($AV$3, 15, 4)), 0 ), 'Raw Data'!$J:$J, $A95, 'Raw Data'!$O:$O,""&amp;'Raw Data'!$B$1,'Raw Data'!$D:$D,"&lt;&gt;*ithdr*",'Raw Data'!$D:$D,"&lt;&gt;*ancel*",'Raw Data'!$P:$P,"--")
+
SUMIFS('Raw Data'!$AA:$AA, 'Raw Data'!$AN:$AN,"&lt;=" &amp;DATE(MID($AV$3, 15, 4), MONTH("1 " &amp; AU$6 &amp; " " &amp; MID($AV$3, 15, 4)) + 1, 0 ), 'Raw Data'!$AN:$AN,"&gt;" &amp;DATE(MID($AV$3, 15, 4), MONTH("1 " &amp; AU$6 &amp; " " &amp; MID($AV$3, 15, 4)), 0 ), 'Raw Data'!$J:$J, $A95, 'Raw Data'!$P:$P,""&amp;'Raw Data'!$B$1,'Raw Data'!$D:$D,"&lt;&gt;*ithdr*",'Raw Data'!$D:$D,"&lt;&gt;*ancel*")
+
SUMIFS('Raw Data'!$X:$X, 'Raw Data'!$AN:$AN,"&lt;=" &amp;DATE(MID($AV$3, 15, 4), MONTH("1 " &amp; AU$6 &amp; " " &amp; MID($AV$3, 15, 4)) + 1, 0 ), 'Raw Data'!$AN:$AN,"&gt;" &amp;DATE(MID($AV$3, 15, 4), MONTH("1 " &amp; AU$6 &amp; " " &amp; MID($AV$3, 15, 4)), 0 ), 'Raw Data'!$J:$J, $A95, 'Raw Data'!$O:$O,""&amp;'Raw Data'!$B$1,'Raw Data'!$D:$D,"&lt;&gt;*ithdr*",'Raw Data'!$D:$D,"&lt;&gt;*ancel*",'Raw Data'!$P:$P,"--")
+
SUMIFS('Raw Data'!$X:$X, 'Raw Data'!$AN:$AN,"&lt;=" &amp;DATE(MID($AV$3, 15, 4), MONTH("1 " &amp; AU$6 &amp; " " &amp; MID($AV$3, 15, 4)) + 1, 0 ), 'Raw Data'!$AN:$AN,"&gt;" &amp;DATE(MID($AV$3, 15, 4), MONTH("1 " &amp; AU$6 &amp; " " &amp; MID($AV$3, 15, 4)), 0 ), 'Raw Data'!$J:$J, $A95, 'Raw Data'!$P:$P,""&amp;'Raw Data'!$B$1,'Raw Data'!$D:$D,"&lt;&gt;*ithdr*",'Raw Data'!$D:$D,"&lt;&gt;*ancel*")
+
SUMIFS('Raw Data'!$V:$V, 'Raw Data'!$AN:$AN,"&lt;=" &amp;DATE(MID($AV$3, 15, 4), MONTH("1 " &amp; AU$6 &amp; " " &amp; MID($AV$3, 15, 4)) + 1, 0 ), 'Raw Data'!$AN:$AN,"&gt;" &amp;DATE(MID($AV$3, 15, 4), MONTH("1 " &amp; AU$6 &amp; " " &amp; MID($AV$3, 15, 4)), 0 ), 'Raw Data'!$J:$J, $A95, 'Raw Data'!$O:$O,""&amp;'Raw Data'!$B$1,'Raw Data'!$D:$D,"&lt;&gt;*ithdr*",'Raw Data'!$D:$D,"&lt;&gt;*ancel*",'Raw Data'!$P:$P,"--")
+
SUMIFS('Raw Data'!$V:$V, 'Raw Data'!$AN:$AN,"&lt;=" &amp;DATE(MID($AV$3, 15, 4), MONTH("1 " &amp; AU$6 &amp; " " &amp; MID($AV$3, 15, 4)) + 1, 0 ), 'Raw Data'!$AN:$AN,"&gt;" &amp;DATE(MID($AV$3, 15, 4), MONTH("1 " &amp; AU$6 &amp; " " &amp; MID($AV$3, 15, 4)), 0 ), 'Raw Data'!$J:$J, $A95, 'Raw Data'!$P:$P,""&amp;'Raw Data'!$B$1,'Raw Data'!$D:$D,"&lt;&gt;*ithdr*",'Raw Data'!$D:$D,"&lt;&gt;*ancel*")</f>
        <v>0</v>
      </c>
      <c r="AV105" s="40"/>
      <c r="AW105" s="40"/>
      <c r="AX105" s="52"/>
      <c r="AY105" s="117">
        <f>SUMIFS('Raw Data'!$AA:$AA, 'Raw Data'!$AN:$AN,"&lt;=" &amp;DATE(MID($AV$3, 15, 4), MONTH("1 " &amp; AY$6 &amp; " " &amp; MID($AV$3, 15, 4)) + 1, 0 ), 'Raw Data'!$AN:$AN,"&gt;" &amp;DATE(MID($AV$3, 15, 4), MONTH("1 " &amp; AY$6 &amp; " " &amp; MID($AV$3, 15, 4)), 0 ), 'Raw Data'!$J:$J, $A95, 'Raw Data'!$O:$O,""&amp;'Raw Data'!$B$1,'Raw Data'!$D:$D,"&lt;&gt;*ithdr*",'Raw Data'!$D:$D,"&lt;&gt;*ancel*",'Raw Data'!$P:$P,"--")
+
SUMIFS('Raw Data'!$AA:$AA, 'Raw Data'!$AN:$AN,"&lt;=" &amp;DATE(MID($AV$3, 15, 4), MONTH("1 " &amp; AY$6 &amp; " " &amp; MID($AV$3, 15, 4)) + 1, 0 ), 'Raw Data'!$AN:$AN,"&gt;" &amp;DATE(MID($AV$3, 15, 4), MONTH("1 " &amp; AY$6 &amp; " " &amp; MID($AV$3, 15, 4)), 0 ), 'Raw Data'!$J:$J, $A95, 'Raw Data'!$P:$P,""&amp;'Raw Data'!$B$1,'Raw Data'!$D:$D,"&lt;&gt;*ithdr*",'Raw Data'!$D:$D,"&lt;&gt;*ancel*")
+
SUMIFS('Raw Data'!$X:$X, 'Raw Data'!$AN:$AN,"&lt;=" &amp;DATE(MID($AV$3, 15, 4), MONTH("1 " &amp; AY$6 &amp; " " &amp; MID($AV$3, 15, 4)) + 1, 0 ), 'Raw Data'!$AN:$AN,"&gt;" &amp;DATE(MID($AV$3, 15, 4), MONTH("1 " &amp; AY$6 &amp; " " &amp; MID($AV$3, 15, 4)), 0 ), 'Raw Data'!$J:$J, $A95, 'Raw Data'!$O:$O,""&amp;'Raw Data'!$B$1,'Raw Data'!$D:$D,"&lt;&gt;*ithdr*",'Raw Data'!$D:$D,"&lt;&gt;*ancel*",'Raw Data'!$P:$P,"--")
+
SUMIFS('Raw Data'!$X:$X, 'Raw Data'!$AN:$AN,"&lt;=" &amp;DATE(MID($AV$3, 15, 4), MONTH("1 " &amp; AY$6 &amp; " " &amp; MID($AV$3, 15, 4)) + 1, 0 ), 'Raw Data'!$AN:$AN,"&gt;" &amp;DATE(MID($AV$3, 15, 4), MONTH("1 " &amp; AY$6 &amp; " " &amp; MID($AV$3, 15, 4)), 0 ), 'Raw Data'!$J:$J, $A95, 'Raw Data'!$P:$P,""&amp;'Raw Data'!$B$1,'Raw Data'!$D:$D,"&lt;&gt;*ithdr*",'Raw Data'!$D:$D,"&lt;&gt;*ancel*")
+
SUMIFS('Raw Data'!$V:$V, 'Raw Data'!$AN:$AN,"&lt;=" &amp;DATE(MID($AV$3, 15, 4), MONTH("1 " &amp; AY$6 &amp; " " &amp; MID($AV$3, 15, 4)) + 1, 0 ), 'Raw Data'!$AN:$AN,"&gt;" &amp;DATE(MID($AV$3, 15, 4), MONTH("1 " &amp; AY$6 &amp; " " &amp; MID($AV$3, 15, 4)), 0 ), 'Raw Data'!$J:$J, $A95, 'Raw Data'!$O:$O,""&amp;'Raw Data'!$B$1,'Raw Data'!$D:$D,"&lt;&gt;*ithdr*",'Raw Data'!$D:$D,"&lt;&gt;*ancel*",'Raw Data'!$P:$P,"--")
+
SUMIFS('Raw Data'!$V:$V, 'Raw Data'!$AN:$AN,"&lt;=" &amp;DATE(MID($AV$3, 15, 4), MONTH("1 " &amp; AY$6 &amp; " " &amp; MID($AV$3, 15, 4)) + 1, 0 ), 'Raw Data'!$AN:$AN,"&gt;" &amp;DATE(MID($AV$3, 15, 4), MONTH("1 " &amp; AY$6 &amp; " " &amp; MID($AV$3, 15, 4)), 0 ), 'Raw Data'!$J:$J, $A95, 'Raw Data'!$P:$P,""&amp;'Raw Data'!$B$1,'Raw Data'!$D:$D,"&lt;&gt;*ithdr*",'Raw Data'!$D:$D,"&lt;&gt;*ancel*")</f>
        <v>0</v>
      </c>
      <c r="AZ105" s="40"/>
      <c r="BA105" s="40"/>
      <c r="BB105" s="52"/>
      <c r="BC105" s="117">
        <f>SUMIFS('Raw Data'!$AA:$AA, 'Raw Data'!$AN:$AN,"&lt;=" &amp;DATE(MID($AV$3, 15, 4), MONTH("1 " &amp; BC$6 &amp; " " &amp; MID($AV$3, 15, 4)) + 1, 0 ), 'Raw Data'!$AN:$AN,"&gt;" &amp;DATE(MID($AV$3, 15, 4), MONTH("1 " &amp; BC$6 &amp; " " &amp; MID($AV$3, 15, 4)), 0 ), 'Raw Data'!$J:$J, $A95, 'Raw Data'!$O:$O,""&amp;'Raw Data'!$B$1,'Raw Data'!$D:$D,"&lt;&gt;*ithdr*",'Raw Data'!$D:$D,"&lt;&gt;*ancel*",'Raw Data'!$P:$P,"--")
+
SUMIFS('Raw Data'!$AA:$AA, 'Raw Data'!$AN:$AN,"&lt;=" &amp;DATE(MID($AV$3, 15, 4), MONTH("1 " &amp; BC$6 &amp; " " &amp; MID($AV$3, 15, 4)) + 1, 0 ), 'Raw Data'!$AN:$AN,"&gt;" &amp;DATE(MID($AV$3, 15, 4), MONTH("1 " &amp; BC$6 &amp; " " &amp; MID($AV$3, 15, 4)), 0 ), 'Raw Data'!$J:$J, $A95, 'Raw Data'!$P:$P,""&amp;'Raw Data'!$B$1,'Raw Data'!$D:$D,"&lt;&gt;*ithdr*",'Raw Data'!$D:$D,"&lt;&gt;*ancel*")
+
SUMIFS('Raw Data'!$X:$X, 'Raw Data'!$AN:$AN,"&lt;=" &amp;DATE(MID($AV$3, 15, 4), MONTH("1 " &amp; BC$6 &amp; " " &amp; MID($AV$3, 15, 4)) + 1, 0 ), 'Raw Data'!$AN:$AN,"&gt;" &amp;DATE(MID($AV$3, 15, 4), MONTH("1 " &amp; BC$6 &amp; " " &amp; MID($AV$3, 15, 4)), 0 ), 'Raw Data'!$J:$J, $A95, 'Raw Data'!$O:$O,""&amp;'Raw Data'!$B$1,'Raw Data'!$D:$D,"&lt;&gt;*ithdr*",'Raw Data'!$D:$D,"&lt;&gt;*ancel*",'Raw Data'!$P:$P,"--")
+
SUMIFS('Raw Data'!$X:$X, 'Raw Data'!$AN:$AN,"&lt;=" &amp;DATE(MID($AV$3, 15, 4), MONTH("1 " &amp; BC$6 &amp; " " &amp; MID($AV$3, 15, 4)) + 1, 0 ), 'Raw Data'!$AN:$AN,"&gt;" &amp;DATE(MID($AV$3, 15, 4), MONTH("1 " &amp; BC$6 &amp; " " &amp; MID($AV$3, 15, 4)), 0 ), 'Raw Data'!$J:$J, $A95, 'Raw Data'!$P:$P,""&amp;'Raw Data'!$B$1,'Raw Data'!$D:$D,"&lt;&gt;*ithdr*",'Raw Data'!$D:$D,"&lt;&gt;*ancel*")
+
SUMIFS('Raw Data'!$V:$V, 'Raw Data'!$AN:$AN,"&lt;=" &amp;DATE(MID($AV$3, 15, 4), MONTH("1 " &amp; BC$6 &amp; " " &amp; MID($AV$3, 15, 4)) + 1, 0 ), 'Raw Data'!$AN:$AN,"&gt;" &amp;DATE(MID($AV$3, 15, 4), MONTH("1 " &amp; BC$6 &amp; " " &amp; MID($AV$3, 15, 4)), 0 ), 'Raw Data'!$J:$J, $A95, 'Raw Data'!$O:$O,""&amp;'Raw Data'!$B$1,'Raw Data'!$D:$D,"&lt;&gt;*ithdr*",'Raw Data'!$D:$D,"&lt;&gt;*ancel*",'Raw Data'!$P:$P,"--")
+
SUMIFS('Raw Data'!$V:$V, 'Raw Data'!$AN:$AN,"&lt;=" &amp;DATE(MID($AV$3, 15, 4), MONTH("1 " &amp; BC$6 &amp; " " &amp; MID($AV$3, 15, 4)) + 1, 0 ), 'Raw Data'!$AN:$AN,"&gt;" &amp;DATE(MID($AV$3, 15, 4), MONTH("1 " &amp; BC$6 &amp; " " &amp; MID($AV$3, 15, 4)), 0 ), 'Raw Data'!$J:$J, $A95, 'Raw Data'!$P:$P,""&amp;'Raw Data'!$B$1,'Raw Data'!$D:$D,"&lt;&gt;*ithdr*",'Raw Data'!$D:$D,"&lt;&gt;*ancel*")</f>
        <v>0</v>
      </c>
      <c r="BD105" s="40"/>
      <c r="BE105" s="40"/>
      <c r="BF105" s="52"/>
    </row>
    <row r="106" ht="12.75" customHeight="1">
      <c r="A106" s="47" t="s">
        <v>758</v>
      </c>
      <c r="B106" s="40"/>
      <c r="C106" s="40"/>
      <c r="D106" s="40"/>
      <c r="E106" s="40"/>
      <c r="F106" s="40"/>
      <c r="G106" s="40"/>
      <c r="H106" s="40"/>
      <c r="I106" s="40"/>
      <c r="J106" s="52"/>
      <c r="K106" s="111">
        <f>SUMIFS('Raw Data'!$AI:$AI, 'Raw Data'!$AN:$AN,"&lt;=" &amp;DATE(LEFT($AV$3, 4), MONTH("1 " &amp; K$6 &amp; " " &amp; LEFT($AV$3, 4)) + 1, 0 ), 'Raw Data'!$AN:$AN,"&gt;" &amp;DATE(LEFT($AV$3, 4), MONTH("1 " &amp; K$6 &amp; " " &amp; LEFT($AV$3, 4)), 0 ), 'Raw Data'!$J:$J, $A95, 'Raw Data'!$O:$O,""&amp;'Raw Data'!$B$1,'Raw Data'!$D:$D,"&lt;&gt;*ithdr*",'Raw Data'!$D:$D,"&lt;&gt;*ancel*",'Raw Data'!$P:$P,"--")
+
SUMIFS('Raw Data'!$AI:$AI, 'Raw Data'!$AN:$AN,"&lt;=" &amp;DATE(LEFT($AV$3, 4), MONTH("1 " &amp; K$6 &amp; " " &amp; LEFT($AV$3, 4)) + 1, 0 ), 'Raw Data'!$AN:$AN,"&gt;" &amp;DATE(LEFT($AV$3, 4), MONTH("1 " &amp; K$6 &amp; " " &amp; LEFT($AV$3, 4)), 0 ), 'Raw Data'!$J:$J, $A95, 'Raw Data'!$P:$P,""&amp;'Raw Data'!$B$1,'Raw Data'!$D:$D,"&lt;&gt;*ithdr*",'Raw Data'!$D:$D,"&lt;&gt;*ancel*")</f>
        <v>0</v>
      </c>
      <c r="L106" s="40"/>
      <c r="M106" s="40"/>
      <c r="N106" s="52"/>
      <c r="O106" s="111">
        <f>SUMIFS('Raw Data'!$AI:$AI, 'Raw Data'!$AN:$AN,"&lt;=" &amp;DATE(LEFT($AV$3, 4), MONTH("1 " &amp; O$6 &amp; " " &amp; LEFT($AV$3, 4)) + 1, 0 ), 'Raw Data'!$AN:$AN,"&gt;" &amp;DATE(LEFT($AV$3, 4), MONTH("1 " &amp; O$6 &amp; " " &amp; LEFT($AV$3, 4)), 0 ), 'Raw Data'!$J:$J, $A95, 'Raw Data'!$O:$O,""&amp;'Raw Data'!$B$1,'Raw Data'!$D:$D,"&lt;&gt;*ithdr*",'Raw Data'!$D:$D,"&lt;&gt;*ancel*",'Raw Data'!$P:$P,"--")
+
SUMIFS('Raw Data'!$AI:$AI, 'Raw Data'!$AN:$AN,"&lt;=" &amp;DATE(LEFT($AV$3, 4), MONTH("1 " &amp; O$6 &amp; " " &amp; LEFT($AV$3, 4)) + 1, 0 ), 'Raw Data'!$AN:$AN,"&gt;" &amp;DATE(LEFT($AV$3, 4), MONTH("1 " &amp; O$6 &amp; " " &amp; LEFT($AV$3, 4)), 0 ), 'Raw Data'!$J:$J, $A95, 'Raw Data'!$P:$P,""&amp;'Raw Data'!$B$1,'Raw Data'!$D:$D,"&lt;&gt;*ithdr*",'Raw Data'!$D:$D,"&lt;&gt;*ancel*")</f>
        <v>0</v>
      </c>
      <c r="P106" s="40"/>
      <c r="Q106" s="40"/>
      <c r="R106" s="52"/>
      <c r="S106" s="111">
        <f>SUMIFS('Raw Data'!$AI:$AI, 'Raw Data'!$AN:$AN,"&lt;=" &amp;DATE(LEFT($AV$3, 4), MONTH("1 " &amp; S$6 &amp; " " &amp; LEFT($AV$3, 4)) + 1, 0 ), 'Raw Data'!$AN:$AN,"&gt;" &amp;DATE(LEFT($AV$3, 4), MONTH("1 " &amp; S$6 &amp; " " &amp; LEFT($AV$3, 4)), 0 ), 'Raw Data'!$J:$J, $A95, 'Raw Data'!$O:$O,""&amp;'Raw Data'!$B$1,'Raw Data'!$D:$D,"&lt;&gt;*ithdr*",'Raw Data'!$D:$D,"&lt;&gt;*ancel*",'Raw Data'!$P:$P,"--")
+
SUMIFS('Raw Data'!$AI:$AI, 'Raw Data'!$AN:$AN,"&lt;=" &amp;DATE(LEFT($AV$3, 4), MONTH("1 " &amp; S$6 &amp; " " &amp; LEFT($AV$3, 4)) + 1, 0 ), 'Raw Data'!$AN:$AN,"&gt;" &amp;DATE(LEFT($AV$3, 4), MONTH("1 " &amp; S$6 &amp; " " &amp; LEFT($AV$3, 4)), 0 ), 'Raw Data'!$J:$J, $A95, 'Raw Data'!$P:$P,""&amp;'Raw Data'!$B$1,'Raw Data'!$D:$D,"&lt;&gt;*ithdr*",'Raw Data'!$D:$D,"&lt;&gt;*ancel*")</f>
        <v>0</v>
      </c>
      <c r="T106" s="40"/>
      <c r="U106" s="40"/>
      <c r="V106" s="52"/>
      <c r="W106" s="111">
        <f>SUMIFS('Raw Data'!$AI:$AI, 'Raw Data'!$AN:$AN,"&lt;=" &amp;DATE(LEFT($AV$3, 4), MONTH("1 " &amp; W$6 &amp; " " &amp; LEFT($AV$3, 4)) + 1, 0 ), 'Raw Data'!$AN:$AN,"&gt;" &amp;DATE(LEFT($AV$3, 4), MONTH("1 " &amp; W$6 &amp; " " &amp; LEFT($AV$3, 4)), 0 ), 'Raw Data'!$J:$J, $A95, 'Raw Data'!$O:$O,""&amp;'Raw Data'!$B$1,'Raw Data'!$D:$D,"&lt;&gt;*ithdr*",'Raw Data'!$D:$D,"&lt;&gt;*ancel*",'Raw Data'!$P:$P,"--")
+
SUMIFS('Raw Data'!$AI:$AI, 'Raw Data'!$AN:$AN,"&lt;=" &amp;DATE(LEFT($AV$3, 4), MONTH("1 " &amp; W$6 &amp; " " &amp; LEFT($AV$3, 4)) + 1, 0 ), 'Raw Data'!$AN:$AN,"&gt;" &amp;DATE(LEFT($AV$3, 4), MONTH("1 " &amp; W$6 &amp; " " &amp; LEFT($AV$3, 4)), 0 ), 'Raw Data'!$J:$J, $A95, 'Raw Data'!$P:$P,""&amp;'Raw Data'!$B$1,'Raw Data'!$D:$D,"&lt;&gt;*ithdr*",'Raw Data'!$D:$D,"&lt;&gt;*ancel*")</f>
        <v>0</v>
      </c>
      <c r="X106" s="40"/>
      <c r="Y106" s="40"/>
      <c r="Z106" s="52"/>
      <c r="AA106" s="111">
        <f>SUMIFS('Raw Data'!$AI:$AI, 'Raw Data'!$AN:$AN,"&lt;=" &amp;DATE(LEFT($AV$3, 4), MONTH("1 " &amp; AA$6 &amp; " " &amp; LEFT($AV$3, 4)) + 1, 0 ), 'Raw Data'!$AN:$AN,"&gt;" &amp;DATE(LEFT($AV$3, 4), MONTH("1 " &amp; AA$6 &amp; " " &amp; LEFT($AV$3, 4)), 0 ), 'Raw Data'!$J:$J, $A95, 'Raw Data'!$O:$O,""&amp;'Raw Data'!$B$1,'Raw Data'!$D:$D,"&lt;&gt;*ithdr*",'Raw Data'!$D:$D,"&lt;&gt;*ancel*",'Raw Data'!$P:$P,"--")
+
SUMIFS('Raw Data'!$AI:$AI, 'Raw Data'!$AN:$AN,"&lt;=" &amp;DATE(LEFT($AV$3, 4), MONTH("1 " &amp; AA$6 &amp; " " &amp; LEFT($AV$3, 4)) + 1, 0 ), 'Raw Data'!$AN:$AN,"&gt;" &amp;DATE(LEFT($AV$3, 4), MONTH("1 " &amp; AA$6 &amp; " " &amp; LEFT($AV$3, 4)), 0 ), 'Raw Data'!$J:$J, $A95, 'Raw Data'!$P:$P,""&amp;'Raw Data'!$B$1,'Raw Data'!$D:$D,"&lt;&gt;*ithdr*",'Raw Data'!$D:$D,"&lt;&gt;*ancel*")</f>
        <v>0</v>
      </c>
      <c r="AB106" s="40"/>
      <c r="AC106" s="40"/>
      <c r="AD106" s="52"/>
      <c r="AE106" s="111">
        <f>SUMIFS('Raw Data'!$AI:$AI, 'Raw Data'!$AN:$AN,"&lt;=" &amp;DATE(LEFT($AV$3, 4), MONTH("1 " &amp; AE$6 &amp; " " &amp; LEFT($AV$3, 4)) + 1, 0 ), 'Raw Data'!$AN:$AN,"&gt;" &amp;DATE(LEFT($AV$3, 4), MONTH("1 " &amp; AE$6 &amp; " " &amp; LEFT($AV$3, 4)), 0 ), 'Raw Data'!$J:$J, $A95, 'Raw Data'!$O:$O,""&amp;'Raw Data'!$B$1,'Raw Data'!$D:$D,"&lt;&gt;*ithdr*",'Raw Data'!$D:$D,"&lt;&gt;*ancel*",'Raw Data'!$P:$P,"--")
+
SUMIFS('Raw Data'!$AI:$AI, 'Raw Data'!$AN:$AN,"&lt;=" &amp;DATE(LEFT($AV$3, 4), MONTH("1 " &amp; AE$6 &amp; " " &amp; LEFT($AV$3, 4)) + 1, 0 ), 'Raw Data'!$AN:$AN,"&gt;" &amp;DATE(LEFT($AV$3, 4), MONTH("1 " &amp; AE$6 &amp; " " &amp; LEFT($AV$3, 4)), 0 ), 'Raw Data'!$J:$J, $A95, 'Raw Data'!$P:$P,""&amp;'Raw Data'!$B$1,'Raw Data'!$D:$D,"&lt;&gt;*ithdr*",'Raw Data'!$D:$D,"&lt;&gt;*ancel*")</f>
        <v>0</v>
      </c>
      <c r="AF106" s="40"/>
      <c r="AG106" s="40"/>
      <c r="AH106" s="52"/>
      <c r="AI106" s="111">
        <f>SUMIFS('Raw Data'!$AI:$AI, 'Raw Data'!$AN:$AN,"&lt;=" &amp;DATE(LEFT($AV$3, 4), MONTH("1 " &amp; AI$6 &amp; " " &amp; LEFT($AV$3, 4)) + 1, 0 ), 'Raw Data'!$AN:$AN,"&gt;" &amp;DATE(LEFT($AV$3, 4), MONTH("1 " &amp; AI$6 &amp; " " &amp; LEFT($AV$3, 4)), 0 ), 'Raw Data'!$J:$J, $A95, 'Raw Data'!$O:$O,""&amp;'Raw Data'!$B$1,'Raw Data'!$D:$D,"&lt;&gt;*ithdr*",'Raw Data'!$D:$D,"&lt;&gt;*ancel*",'Raw Data'!$P:$P,"--")
+
SUMIFS('Raw Data'!$AI:$AI, 'Raw Data'!$AN:$AN,"&lt;=" &amp;DATE(LEFT($AV$3, 4), MONTH("1 " &amp; AI$6 &amp; " " &amp; LEFT($AV$3, 4)) + 1, 0 ), 'Raw Data'!$AN:$AN,"&gt;" &amp;DATE(LEFT($AV$3, 4), MONTH("1 " &amp; AI$6 &amp; " " &amp; LEFT($AV$3, 4)), 0 ), 'Raw Data'!$J:$J, $A95, 'Raw Data'!$P:$P,""&amp;'Raw Data'!$B$1,'Raw Data'!$D:$D,"&lt;&gt;*ithdr*",'Raw Data'!$D:$D,"&lt;&gt;*ancel*")</f>
        <v>0</v>
      </c>
      <c r="AJ106" s="40"/>
      <c r="AK106" s="40"/>
      <c r="AL106" s="52"/>
      <c r="AM106" s="111">
        <f>SUMIFS('Raw Data'!$AI:$AI, 'Raw Data'!$AN:$AN,"&lt;=" &amp;DATE(LEFT($AV$3, 4), MONTH("1 " &amp; AM$6 &amp; " " &amp; LEFT($AV$3, 4)) + 1, 0 ), 'Raw Data'!$AN:$AN,"&gt;" &amp;DATE(LEFT($AV$3, 4), MONTH("1 " &amp; AM$6 &amp; " " &amp; LEFT($AV$3, 4)), 0 ), 'Raw Data'!$J:$J, $A95, 'Raw Data'!$O:$O,""&amp;'Raw Data'!$B$1,'Raw Data'!$D:$D,"&lt;&gt;*ithdr*",'Raw Data'!$D:$D,"&lt;&gt;*ancel*",'Raw Data'!$P:$P,"--")
+
SUMIFS('Raw Data'!$AI:$AI, 'Raw Data'!$AN:$AN,"&lt;=" &amp;DATE(LEFT($AV$3, 4), MONTH("1 " &amp; AM$6 &amp; " " &amp; LEFT($AV$3, 4)) + 1, 0 ), 'Raw Data'!$AN:$AN,"&gt;" &amp;DATE(LEFT($AV$3, 4), MONTH("1 " &amp; AM$6 &amp; " " &amp; LEFT($AV$3, 4)), 0 ), 'Raw Data'!$J:$J, $A95, 'Raw Data'!$P:$P,""&amp;'Raw Data'!$B$1,'Raw Data'!$D:$D,"&lt;&gt;*ithdr*",'Raw Data'!$D:$D,"&lt;&gt;*ancel*")</f>
        <v>0</v>
      </c>
      <c r="AN106" s="40"/>
      <c r="AO106" s="40"/>
      <c r="AP106" s="52"/>
      <c r="AQ106" s="111">
        <f>SUMIFS('Raw Data'!$AI:$AI, 'Raw Data'!$AN:$AN,"&lt;=" &amp;DATE(LEFT($AV$3, 4), MONTH("1 " &amp; AQ$6 &amp; " " &amp; LEFT($AV$3, 4)) + 1, 0 ), 'Raw Data'!$AN:$AN,"&gt;" &amp;DATE(LEFT($AV$3, 4), MONTH("1 " &amp; AQ$6 &amp; " " &amp; LEFT($AV$3, 4)), 0 ), 'Raw Data'!$J:$J, $A95, 'Raw Data'!$O:$O,""&amp;'Raw Data'!$B$1,'Raw Data'!$D:$D,"&lt;&gt;*ithdr*",'Raw Data'!$D:$D,"&lt;&gt;*ancel*",'Raw Data'!$P:$P,"--")
+
SUMIFS('Raw Data'!$AI:$AI, 'Raw Data'!$AN:$AN,"&lt;=" &amp;DATE(LEFT($AV$3, 4), MONTH("1 " &amp; AQ$6 &amp; " " &amp; LEFT($AV$3, 4)) + 1, 0 ), 'Raw Data'!$AN:$AN,"&gt;" &amp;DATE(LEFT($AV$3, 4), MONTH("1 " &amp; AQ$6 &amp; " " &amp; LEFT($AV$3, 4)), 0 ), 'Raw Data'!$J:$J, $A95, 'Raw Data'!$P:$P,""&amp;'Raw Data'!$B$1,'Raw Data'!$D:$D,"&lt;&gt;*ithdr*",'Raw Data'!$D:$D,"&lt;&gt;*ancel*")</f>
        <v>0</v>
      </c>
      <c r="AR106" s="40"/>
      <c r="AS106" s="40"/>
      <c r="AT106" s="52"/>
      <c r="AU106" s="111">
        <f>SUMIFS('Raw Data'!$AI:$AI, 'Raw Data'!$AN:$AN,"&lt;=" &amp;DATE(MID($AV$3, 15, 4), MONTH("1 " &amp; AU$6 &amp; " " &amp; MID($AV$3, 15, 4)) + 1, 0 ), 'Raw Data'!$AN:$AN,"&gt;" &amp;DATE(MID($AV$3, 15, 4), MONTH("1 " &amp; AU$6 &amp; " " &amp; MID($AV$3, 15, 4)), 0 ), 'Raw Data'!$J:$J, $A95, 'Raw Data'!$O:$O,""&amp;'Raw Data'!$B$1,'Raw Data'!$D:$D,"&lt;&gt;*ithdr*",'Raw Data'!$D:$D,"&lt;&gt;*ancel*",'Raw Data'!$P:$P,"--")
+
SUMIFS('Raw Data'!$AI:$AI, 'Raw Data'!$AN:$AN,"&lt;=" &amp;DATE(MID($AV$3, 15, 4), MONTH("1 " &amp; AU$6 &amp; " " &amp; MID($AV$3, 15, 4)) + 1, 0 ), 'Raw Data'!$AN:$AN,"&gt;" &amp;DATE(MID($AV$3, 15, 4), MONTH("1 " &amp; AU$6 &amp; " " &amp; MID($AV$3, 15, 4)), 0 ), 'Raw Data'!$J:$J, $A95, 'Raw Data'!$P:$P,""&amp;'Raw Data'!$B$1,'Raw Data'!$D:$D,"&lt;&gt;*ithdr*",'Raw Data'!$D:$D,"&lt;&gt;*ancel*")</f>
        <v>0</v>
      </c>
      <c r="AV106" s="40"/>
      <c r="AW106" s="40"/>
      <c r="AX106" s="52"/>
      <c r="AY106" s="111">
        <f>SUMIFS('Raw Data'!$AI:$AI, 'Raw Data'!$AN:$AN,"&lt;=" &amp;DATE(MID($AV$3, 15, 4), MONTH("1 " &amp; AY$6 &amp; " " &amp; MID($AV$3, 15, 4)) + 1, 0 ), 'Raw Data'!$AN:$AN,"&gt;" &amp;DATE(MID($AV$3, 15, 4), MONTH("1 " &amp; AY$6 &amp; " " &amp; MID($AV$3, 15, 4)), 0 ), 'Raw Data'!$J:$J, $A95, 'Raw Data'!$O:$O,""&amp;'Raw Data'!$B$1,'Raw Data'!$D:$D,"&lt;&gt;*ithdr*",'Raw Data'!$D:$D,"&lt;&gt;*ancel*",'Raw Data'!$P:$P,"--")
+
SUMIFS('Raw Data'!$AI:$AI, 'Raw Data'!$AN:$AN,"&lt;=" &amp;DATE(MID($AV$3, 15, 4), MONTH("1 " &amp; AY$6 &amp; " " &amp; MID($AV$3, 15, 4)) + 1, 0 ), 'Raw Data'!$AN:$AN,"&gt;" &amp;DATE(MID($AV$3, 15, 4), MONTH("1 " &amp; AY$6 &amp; " " &amp; MID($AV$3, 15, 4)), 0 ), 'Raw Data'!$J:$J, $A95, 'Raw Data'!$P:$P,""&amp;'Raw Data'!$B$1,'Raw Data'!$D:$D,"&lt;&gt;*ithdr*",'Raw Data'!$D:$D,"&lt;&gt;*ancel*")</f>
        <v>0</v>
      </c>
      <c r="AZ106" s="40"/>
      <c r="BA106" s="40"/>
      <c r="BB106" s="52"/>
      <c r="BC106" s="111">
        <f>SUMIFS('Raw Data'!$AI:$AI, 'Raw Data'!$AN:$AN,"&lt;=" &amp;DATE(MID($AV$3, 15, 4), MONTH("1 " &amp; BC$6 &amp; " " &amp; MID($AV$3, 15, 4)) + 1, 0 ), 'Raw Data'!$AN:$AN,"&gt;" &amp;DATE(MID($AV$3, 15, 4), MONTH("1 " &amp; BC$6 &amp; " " &amp; MID($AV$3, 15, 4)), 0 ), 'Raw Data'!$J:$J, $A95, 'Raw Data'!$O:$O,""&amp;'Raw Data'!$B$1,'Raw Data'!$D:$D,"&lt;&gt;*ithdr*",'Raw Data'!$D:$D,"&lt;&gt;*ancel*",'Raw Data'!$P:$P,"--")
+
SUMIFS('Raw Data'!$AI:$AI, 'Raw Data'!$AN:$AN,"&lt;=" &amp;DATE(MID($AV$3, 15, 4), MONTH("1 " &amp; BC$6 &amp; " " &amp; MID($AV$3, 15, 4)) + 1, 0 ), 'Raw Data'!$AN:$AN,"&gt;" &amp;DATE(MID($AV$3, 15, 4), MONTH("1 " &amp; BC$6 &amp; " " &amp; MID($AV$3, 15, 4)), 0 ), 'Raw Data'!$J:$J, $A95, 'Raw Data'!$P:$P,""&amp;'Raw Data'!$B$1,'Raw Data'!$D:$D,"&lt;&gt;*ithdr*",'Raw Data'!$D:$D,"&lt;&gt;*ancel*")</f>
        <v>0</v>
      </c>
      <c r="BD106" s="40"/>
      <c r="BE106" s="40"/>
      <c r="BF106" s="52"/>
    </row>
    <row r="107" ht="12.75" customHeight="1">
      <c r="A107" s="119" t="s">
        <v>759</v>
      </c>
      <c r="B107" s="40"/>
      <c r="C107" s="40"/>
      <c r="D107" s="40"/>
      <c r="E107" s="40"/>
      <c r="F107" s="40"/>
      <c r="G107" s="40"/>
      <c r="H107" s="40"/>
      <c r="I107" s="40"/>
      <c r="J107" s="52"/>
      <c r="K107" s="111">
        <f>SUMIFS('Raw Data'!$AI:$AI, 'Raw Data'!$AN:$AN,"&lt;=" &amp;DATE(LEFT($AV$3, 4), MONTH("1 " &amp; K$6 &amp; " " &amp; LEFT($AV$3, 4)) + 1, 0 ), 'Raw Data'!$AN:$AN,"&gt;" &amp;DATE(LEFT($AV$3, 4), MONTH("1 " &amp; K$6 &amp; " " &amp; LEFT($AV$3, 4)), 0 ), 'Raw Data'!$J:$J, $A95, 'Raw Data'!$H:$H, "Ear*", 'Raw Data'!$O:$O,""&amp;'Raw Data'!$B$1,'Raw Data'!$D:$D,"&lt;&gt;*ithdr*",'Raw Data'!$D:$D,"&lt;&gt;*ancel*",'Raw Data'!$P:$P,"--")
+
SUMIFS('Raw Data'!$AI:$AI, 'Raw Data'!$AN:$AN,"&lt;=" &amp;DATE(LEFT($AV$3, 4), MONTH("1 " &amp; K$6 &amp; " " &amp; LEFT($AV$3, 4)) + 1, 0 ), 'Raw Data'!$AN:$AN,"&gt;" &amp;DATE(LEFT($AV$3, 4), MONTH("1 " &amp; K$6 &amp; " " &amp; LEFT($AV$3, 4)), 0 ), 'Raw Data'!$J:$J, $A95, 'Raw Data'!$H:$H, "Ear*", 'Raw Data'!$P:$P,""&amp;'Raw Data'!$B$1,'Raw Data'!$D:$D,"&lt;&gt;*ithdr*",'Raw Data'!$D:$D,"&lt;&gt;*ancel*")</f>
        <v>0</v>
      </c>
      <c r="L107" s="40"/>
      <c r="M107" s="40"/>
      <c r="N107" s="52"/>
      <c r="O107" s="111">
        <f>SUMIFS('Raw Data'!$AI:$AI, 'Raw Data'!$AN:$AN,"&lt;=" &amp;DATE(LEFT($AV$3, 4), MONTH("1 " &amp; O$6 &amp; " " &amp; LEFT($AV$3, 4)) + 1, 0 ), 'Raw Data'!$AN:$AN,"&gt;" &amp;DATE(LEFT($AV$3, 4), MONTH("1 " &amp; O$6 &amp; " " &amp; LEFT($AV$3, 4)), 0 ), 'Raw Data'!$J:$J, $A95, 'Raw Data'!$H:$H, "Ear*", 'Raw Data'!$O:$O,""&amp;'Raw Data'!$B$1,'Raw Data'!$D:$D,"&lt;&gt;*ithdr*",'Raw Data'!$D:$D,"&lt;&gt;*ancel*",'Raw Data'!$P:$P,"--")
+
SUMIFS('Raw Data'!$AI:$AI, 'Raw Data'!$AN:$AN,"&lt;=" &amp;DATE(LEFT($AV$3, 4), MONTH("1 " &amp; O$6 &amp; " " &amp; LEFT($AV$3, 4)) + 1, 0 ), 'Raw Data'!$AN:$AN,"&gt;" &amp;DATE(LEFT($AV$3, 4), MONTH("1 " &amp; O$6 &amp; " " &amp; LEFT($AV$3, 4)), 0 ), 'Raw Data'!$J:$J, $A95, 'Raw Data'!$H:$H, "Ear*", 'Raw Data'!$P:$P,""&amp;'Raw Data'!$B$1,'Raw Data'!$D:$D,"&lt;&gt;*ithdr*",'Raw Data'!$D:$D,"&lt;&gt;*ancel*")</f>
        <v>0</v>
      </c>
      <c r="P107" s="40"/>
      <c r="Q107" s="40"/>
      <c r="R107" s="52"/>
      <c r="S107" s="111">
        <f>SUMIFS('Raw Data'!$AI:$AI, 'Raw Data'!$AN:$AN,"&lt;=" &amp;DATE(LEFT($AV$3, 4), MONTH("1 " &amp; S$6 &amp; " " &amp; LEFT($AV$3, 4)) + 1, 0 ), 'Raw Data'!$AN:$AN,"&gt;" &amp;DATE(LEFT($AV$3, 4), MONTH("1 " &amp; S$6 &amp; " " &amp; LEFT($AV$3, 4)), 0 ), 'Raw Data'!$J:$J, $A95, 'Raw Data'!$H:$H, "Ear*", 'Raw Data'!$O:$O,""&amp;'Raw Data'!$B$1,'Raw Data'!$D:$D,"&lt;&gt;*ithdr*",'Raw Data'!$D:$D,"&lt;&gt;*ancel*",'Raw Data'!$P:$P,"--")
+
SUMIFS('Raw Data'!$AI:$AI, 'Raw Data'!$AN:$AN,"&lt;=" &amp;DATE(LEFT($AV$3, 4), MONTH("1 " &amp; S$6 &amp; " " &amp; LEFT($AV$3, 4)) + 1, 0 ), 'Raw Data'!$AN:$AN,"&gt;" &amp;DATE(LEFT($AV$3, 4), MONTH("1 " &amp; S$6 &amp; " " &amp; LEFT($AV$3, 4)), 0 ), 'Raw Data'!$J:$J, $A95, 'Raw Data'!$H:$H, "Ear*", 'Raw Data'!$P:$P,""&amp;'Raw Data'!$B$1,'Raw Data'!$D:$D,"&lt;&gt;*ithdr*",'Raw Data'!$D:$D,"&lt;&gt;*ancel*")</f>
        <v>0</v>
      </c>
      <c r="T107" s="40"/>
      <c r="U107" s="40"/>
      <c r="V107" s="52"/>
      <c r="W107" s="111">
        <f>SUMIFS('Raw Data'!$AI:$AI, 'Raw Data'!$AN:$AN,"&lt;=" &amp;DATE(LEFT($AV$3, 4), MONTH("1 " &amp; W$6 &amp; " " &amp; LEFT($AV$3, 4)) + 1, 0 ), 'Raw Data'!$AN:$AN,"&gt;" &amp;DATE(LEFT($AV$3, 4), MONTH("1 " &amp; W$6 &amp; " " &amp; LEFT($AV$3, 4)), 0 ), 'Raw Data'!$J:$J, $A95, 'Raw Data'!$H:$H, "Ear*", 'Raw Data'!$O:$O,""&amp;'Raw Data'!$B$1,'Raw Data'!$D:$D,"&lt;&gt;*ithdr*",'Raw Data'!$D:$D,"&lt;&gt;*ancel*",'Raw Data'!$P:$P,"--")
+
SUMIFS('Raw Data'!$AI:$AI, 'Raw Data'!$AN:$AN,"&lt;=" &amp;DATE(LEFT($AV$3, 4), MONTH("1 " &amp; W$6 &amp; " " &amp; LEFT($AV$3, 4)) + 1, 0 ), 'Raw Data'!$AN:$AN,"&gt;" &amp;DATE(LEFT($AV$3, 4), MONTH("1 " &amp; W$6 &amp; " " &amp; LEFT($AV$3, 4)), 0 ), 'Raw Data'!$J:$J, $A95, 'Raw Data'!$H:$H, "Ear*", 'Raw Data'!$P:$P,""&amp;'Raw Data'!$B$1,'Raw Data'!$D:$D,"&lt;&gt;*ithdr*",'Raw Data'!$D:$D,"&lt;&gt;*ancel*")</f>
        <v>0</v>
      </c>
      <c r="X107" s="40"/>
      <c r="Y107" s="40"/>
      <c r="Z107" s="52"/>
      <c r="AA107" s="111">
        <f>SUMIFS('Raw Data'!$AI:$AI, 'Raw Data'!$AN:$AN,"&lt;=" &amp;DATE(LEFT($AV$3, 4), MONTH("1 " &amp; AA$6 &amp; " " &amp; LEFT($AV$3, 4)) + 1, 0 ), 'Raw Data'!$AN:$AN,"&gt;" &amp;DATE(LEFT($AV$3, 4), MONTH("1 " &amp; AA$6 &amp; " " &amp; LEFT($AV$3, 4)), 0 ), 'Raw Data'!$J:$J, $A95, 'Raw Data'!$H:$H, "Ear*", 'Raw Data'!$O:$O,""&amp;'Raw Data'!$B$1,'Raw Data'!$D:$D,"&lt;&gt;*ithdr*",'Raw Data'!$D:$D,"&lt;&gt;*ancel*",'Raw Data'!$P:$P,"--")
+
SUMIFS('Raw Data'!$AI:$AI, 'Raw Data'!$AN:$AN,"&lt;=" &amp;DATE(LEFT($AV$3, 4), MONTH("1 " &amp; AA$6 &amp; " " &amp; LEFT($AV$3, 4)) + 1, 0 ), 'Raw Data'!$AN:$AN,"&gt;" &amp;DATE(LEFT($AV$3, 4), MONTH("1 " &amp; AA$6 &amp; " " &amp; LEFT($AV$3, 4)), 0 ), 'Raw Data'!$J:$J, $A95, 'Raw Data'!$H:$H, "Ear*", 'Raw Data'!$P:$P,""&amp;'Raw Data'!$B$1,'Raw Data'!$D:$D,"&lt;&gt;*ithdr*",'Raw Data'!$D:$D,"&lt;&gt;*ancel*")</f>
        <v>0</v>
      </c>
      <c r="AB107" s="40"/>
      <c r="AC107" s="40"/>
      <c r="AD107" s="52"/>
      <c r="AE107" s="111">
        <f>SUMIFS('Raw Data'!$AI:$AI, 'Raw Data'!$AN:$AN,"&lt;=" &amp;DATE(LEFT($AV$3, 4), MONTH("1 " &amp; AE$6 &amp; " " &amp; LEFT($AV$3, 4)) + 1, 0 ), 'Raw Data'!$AN:$AN,"&gt;" &amp;DATE(LEFT($AV$3, 4), MONTH("1 " &amp; AE$6 &amp; " " &amp; LEFT($AV$3, 4)), 0 ), 'Raw Data'!$J:$J, $A95, 'Raw Data'!$H:$H, "Ear*", 'Raw Data'!$O:$O,""&amp;'Raw Data'!$B$1,'Raw Data'!$D:$D,"&lt;&gt;*ithdr*",'Raw Data'!$D:$D,"&lt;&gt;*ancel*",'Raw Data'!$P:$P,"--")
+
SUMIFS('Raw Data'!$AI:$AI, 'Raw Data'!$AN:$AN,"&lt;=" &amp;DATE(LEFT($AV$3, 4), MONTH("1 " &amp; AE$6 &amp; " " &amp; LEFT($AV$3, 4)) + 1, 0 ), 'Raw Data'!$AN:$AN,"&gt;" &amp;DATE(LEFT($AV$3, 4), MONTH("1 " &amp; AE$6 &amp; " " &amp; LEFT($AV$3, 4)), 0 ), 'Raw Data'!$J:$J, $A95, 'Raw Data'!$H:$H, "Ear*", 'Raw Data'!$P:$P,""&amp;'Raw Data'!$B$1,'Raw Data'!$D:$D,"&lt;&gt;*ithdr*",'Raw Data'!$D:$D,"&lt;&gt;*ancel*")</f>
        <v>0</v>
      </c>
      <c r="AF107" s="40"/>
      <c r="AG107" s="40"/>
      <c r="AH107" s="52"/>
      <c r="AI107" s="111">
        <f>SUMIFS('Raw Data'!$AI:$AI, 'Raw Data'!$AN:$AN,"&lt;=" &amp;DATE(LEFT($AV$3, 4), MONTH("1 " &amp; AI$6 &amp; " " &amp; LEFT($AV$3, 4)) + 1, 0 ), 'Raw Data'!$AN:$AN,"&gt;" &amp;DATE(LEFT($AV$3, 4), MONTH("1 " &amp; AI$6 &amp; " " &amp; LEFT($AV$3, 4)), 0 ), 'Raw Data'!$J:$J, $A95, 'Raw Data'!$H:$H, "Ear*", 'Raw Data'!$O:$O,""&amp;'Raw Data'!$B$1,'Raw Data'!$D:$D,"&lt;&gt;*ithdr*",'Raw Data'!$D:$D,"&lt;&gt;*ancel*",'Raw Data'!$P:$P,"--")
+
SUMIFS('Raw Data'!$AI:$AI, 'Raw Data'!$AN:$AN,"&lt;=" &amp;DATE(LEFT($AV$3, 4), MONTH("1 " &amp; AI$6 &amp; " " &amp; LEFT($AV$3, 4)) + 1, 0 ), 'Raw Data'!$AN:$AN,"&gt;" &amp;DATE(LEFT($AV$3, 4), MONTH("1 " &amp; AI$6 &amp; " " &amp; LEFT($AV$3, 4)), 0 ), 'Raw Data'!$J:$J, $A95, 'Raw Data'!$H:$H, "Ear*", 'Raw Data'!$P:$P,""&amp;'Raw Data'!$B$1,'Raw Data'!$D:$D,"&lt;&gt;*ithdr*",'Raw Data'!$D:$D,"&lt;&gt;*ancel*")</f>
        <v>0</v>
      </c>
      <c r="AJ107" s="40"/>
      <c r="AK107" s="40"/>
      <c r="AL107" s="52"/>
      <c r="AM107" s="111">
        <f>SUMIFS('Raw Data'!$AI:$AI, 'Raw Data'!$AN:$AN,"&lt;=" &amp;DATE(LEFT($AV$3, 4), MONTH("1 " &amp; AM$6 &amp; " " &amp; LEFT($AV$3, 4)) + 1, 0 ), 'Raw Data'!$AN:$AN,"&gt;" &amp;DATE(LEFT($AV$3, 4), MONTH("1 " &amp; AM$6 &amp; " " &amp; LEFT($AV$3, 4)), 0 ), 'Raw Data'!$J:$J, $A95, 'Raw Data'!$H:$H, "Ear*", 'Raw Data'!$O:$O,""&amp;'Raw Data'!$B$1,'Raw Data'!$D:$D,"&lt;&gt;*ithdr*",'Raw Data'!$D:$D,"&lt;&gt;*ancel*",'Raw Data'!$P:$P,"--")
+
SUMIFS('Raw Data'!$AI:$AI, 'Raw Data'!$AN:$AN,"&lt;=" &amp;DATE(LEFT($AV$3, 4), MONTH("1 " &amp; AM$6 &amp; " " &amp; LEFT($AV$3, 4)) + 1, 0 ), 'Raw Data'!$AN:$AN,"&gt;" &amp;DATE(LEFT($AV$3, 4), MONTH("1 " &amp; AM$6 &amp; " " &amp; LEFT($AV$3, 4)), 0 ), 'Raw Data'!$J:$J, $A95, 'Raw Data'!$H:$H, "Ear*", 'Raw Data'!$P:$P,""&amp;'Raw Data'!$B$1,'Raw Data'!$D:$D,"&lt;&gt;*ithdr*",'Raw Data'!$D:$D,"&lt;&gt;*ancel*")</f>
        <v>0</v>
      </c>
      <c r="AN107" s="40"/>
      <c r="AO107" s="40"/>
      <c r="AP107" s="52"/>
      <c r="AQ107" s="111">
        <f>SUMIFS('Raw Data'!$AI:$AI, 'Raw Data'!$AN:$AN,"&lt;=" &amp;DATE(LEFT($AV$3, 4), MONTH("1 " &amp; AQ$6 &amp; " " &amp; LEFT($AV$3, 4)) + 1, 0 ), 'Raw Data'!$AN:$AN,"&gt;" &amp;DATE(LEFT($AV$3, 4), MONTH("1 " &amp; AQ$6 &amp; " " &amp; LEFT($AV$3, 4)), 0 ), 'Raw Data'!$J:$J, $A95, 'Raw Data'!$H:$H, "Ear*", 'Raw Data'!$O:$O,""&amp;'Raw Data'!$B$1,'Raw Data'!$D:$D,"&lt;&gt;*ithdr*",'Raw Data'!$D:$D,"&lt;&gt;*ancel*",'Raw Data'!$P:$P,"--")
+
SUMIFS('Raw Data'!$AI:$AI, 'Raw Data'!$AN:$AN,"&lt;=" &amp;DATE(LEFT($AV$3, 4), MONTH("1 " &amp; AQ$6 &amp; " " &amp; LEFT($AV$3, 4)) + 1, 0 ), 'Raw Data'!$AN:$AN,"&gt;" &amp;DATE(LEFT($AV$3, 4), MONTH("1 " &amp; AQ$6 &amp; " " &amp; LEFT($AV$3, 4)), 0 ), 'Raw Data'!$J:$J, $A95, 'Raw Data'!$H:$H, "Ear*", 'Raw Data'!$P:$P,""&amp;'Raw Data'!$B$1,'Raw Data'!$D:$D,"&lt;&gt;*ithdr*",'Raw Data'!$D:$D,"&lt;&gt;*ancel*")</f>
        <v>0</v>
      </c>
      <c r="AR107" s="40"/>
      <c r="AS107" s="40"/>
      <c r="AT107" s="52"/>
      <c r="AU107" s="111">
        <f>SUMIFS('Raw Data'!$AI:$AI, 'Raw Data'!$AN:$AN,"&lt;=" &amp;DATE(MID($AV$3, 15, 4), MONTH("1 " &amp; AU$6 &amp; " " &amp; MID($AV$3, 15, 4)) + 1, 0 ), 'Raw Data'!$AN:$AN,"&gt;" &amp;DATE(MID($AV$3, 15, 4), MONTH("1 " &amp; AU$6 &amp; " " &amp; MID($AV$3, 15, 4)), 0 ), 'Raw Data'!$J:$J, $A95, 'Raw Data'!$H:$H, "Ear*", 'Raw Data'!$O:$O,""&amp;'Raw Data'!$B$1,'Raw Data'!$D:$D,"&lt;&gt;*ithdr*",'Raw Data'!$D:$D,"&lt;&gt;*ancel*",'Raw Data'!$P:$P,"--")
+
SUMIFS('Raw Data'!$AI:$AI, 'Raw Data'!$AN:$AN,"&lt;=" &amp;DATE(MID($AV$3, 15, 4), MONTH("1 " &amp; AU$6 &amp; " " &amp; MID($AV$3, 15, 4)) + 1, 0 ), 'Raw Data'!$AN:$AN,"&gt;" &amp;DATE(MID($AV$3, 15, 4), MONTH("1 " &amp; AU$6 &amp; " " &amp; MID($AV$3, 15, 4)), 0 ), 'Raw Data'!$J:$J, $A95, 'Raw Data'!$H:$H, "Ear*", 'Raw Data'!$P:$P,""&amp;'Raw Data'!$B$1,'Raw Data'!$D:$D,"&lt;&gt;*ithdr*",'Raw Data'!$D:$D,"&lt;&gt;*ancel*")</f>
        <v>0</v>
      </c>
      <c r="AV107" s="40"/>
      <c r="AW107" s="40"/>
      <c r="AX107" s="52"/>
      <c r="AY107" s="111">
        <f>SUMIFS('Raw Data'!$AI:$AI, 'Raw Data'!$AN:$AN,"&lt;=" &amp;DATE(MID($AV$3, 15, 4), MONTH("1 " &amp; AY$6 &amp; " " &amp; MID($AV$3, 15, 4)) + 1, 0 ), 'Raw Data'!$AN:$AN,"&gt;" &amp;DATE(MID($AV$3, 15, 4), MONTH("1 " &amp; AY$6 &amp; " " &amp; MID($AV$3, 15, 4)), 0 ), 'Raw Data'!$J:$J, $A95, 'Raw Data'!$H:$H, "Ear*", 'Raw Data'!$O:$O,""&amp;'Raw Data'!$B$1,'Raw Data'!$D:$D,"&lt;&gt;*ithdr*",'Raw Data'!$D:$D,"&lt;&gt;*ancel*",'Raw Data'!$P:$P,"--")
+
SUMIFS('Raw Data'!$AI:$AI, 'Raw Data'!$AN:$AN,"&lt;=" &amp;DATE(MID($AV$3, 15, 4), MONTH("1 " &amp; AY$6 &amp; " " &amp; MID($AV$3, 15, 4)) + 1, 0 ), 'Raw Data'!$AN:$AN,"&gt;" &amp;DATE(MID($AV$3, 15, 4), MONTH("1 " &amp; AY$6 &amp; " " &amp; MID($AV$3, 15, 4)), 0 ), 'Raw Data'!$J:$J, $A95, 'Raw Data'!$H:$H, "Ear*", 'Raw Data'!$P:$P,""&amp;'Raw Data'!$B$1,'Raw Data'!$D:$D,"&lt;&gt;*ithdr*",'Raw Data'!$D:$D,"&lt;&gt;*ancel*")</f>
        <v>0</v>
      </c>
      <c r="AZ107" s="40"/>
      <c r="BA107" s="40"/>
      <c r="BB107" s="52"/>
      <c r="BC107" s="111">
        <f>SUMIFS('Raw Data'!$AI:$AI, 'Raw Data'!$AN:$AN,"&lt;=" &amp;DATE(MID($AV$3, 15, 4), MONTH("1 " &amp; BC$6 &amp; " " &amp; MID($AV$3, 15, 4)) + 1, 0 ), 'Raw Data'!$AN:$AN,"&gt;" &amp;DATE(MID($AV$3, 15, 4), MONTH("1 " &amp; BC$6 &amp; " " &amp; MID($AV$3, 15, 4)), 0 ), 'Raw Data'!$J:$J, $A95, 'Raw Data'!$H:$H, "Ear*", 'Raw Data'!$O:$O,""&amp;'Raw Data'!$B$1,'Raw Data'!$D:$D,"&lt;&gt;*ithdr*",'Raw Data'!$D:$D,"&lt;&gt;*ancel*",'Raw Data'!$P:$P,"--")
+
SUMIFS('Raw Data'!$AI:$AI, 'Raw Data'!$AN:$AN,"&lt;=" &amp;DATE(MID($AV$3, 15, 4), MONTH("1 " &amp; BC$6 &amp; " " &amp; MID($AV$3, 15, 4)) + 1, 0 ), 'Raw Data'!$AN:$AN,"&gt;" &amp;DATE(MID($AV$3, 15, 4), MONTH("1 " &amp; BC$6 &amp; " " &amp; MID($AV$3, 15, 4)), 0 ), 'Raw Data'!$J:$J, $A95, 'Raw Data'!$H:$H, "Ear*", 'Raw Data'!$P:$P,""&amp;'Raw Data'!$B$1,'Raw Data'!$D:$D,"&lt;&gt;*ithdr*",'Raw Data'!$D:$D,"&lt;&gt;*ancel*")</f>
        <v>0</v>
      </c>
      <c r="BD107" s="40"/>
      <c r="BE107" s="40"/>
      <c r="BF107" s="52"/>
    </row>
    <row r="108" ht="12.75" customHeight="1">
      <c r="A108" s="119" t="s">
        <v>760</v>
      </c>
      <c r="B108" s="40"/>
      <c r="C108" s="40"/>
      <c r="D108" s="40"/>
      <c r="E108" s="40"/>
      <c r="F108" s="40"/>
      <c r="G108" s="40"/>
      <c r="H108" s="40"/>
      <c r="I108" s="40"/>
      <c r="J108" s="52"/>
      <c r="K108" s="111">
        <f>SUMIFS('Raw Data'!$AI:$AI, 'Raw Data'!$AN:$AN,"&lt;=" &amp;DATE(LEFT($AV$3, 4), MONTH("1 " &amp; K$6 &amp; " " &amp; LEFT($AV$3, 4)) + 1, 0 ), 'Raw Data'!$AN:$AN,"&gt;" &amp;DATE(LEFT($AV$3, 4), MONTH("1 " &amp; K$6 &amp; " " &amp; LEFT($AV$3, 4)), 0 ), 'Raw Data'!$J:$J, $A95, 'Raw Data'!$H:$H, "Non*", 'Raw Data'!$O:$O,""&amp;'Raw Data'!$B$1,'Raw Data'!$D:$D,"&lt;&gt;*ithdr*",'Raw Data'!$D:$D,"&lt;&gt;*ancel*",'Raw Data'!$P:$P,"--")
+
SUMIFS('Raw Data'!$AI:$AI, 'Raw Data'!$AN:$AN,"&lt;=" &amp;DATE(LEFT($AV$3, 4), MONTH("1 " &amp; K$6 &amp; " " &amp; LEFT($AV$3, 4)) + 1, 0 ), 'Raw Data'!$AN:$AN,"&gt;" &amp;DATE(LEFT($AV$3, 4), MONTH("1 " &amp; K$6 &amp; " " &amp; LEFT($AV$3, 4)), 0 ), 'Raw Data'!$J:$J, $A95, 'Raw Data'!$H:$H, "Non*", 'Raw Data'!$P:$P,""&amp;'Raw Data'!$B$1,'Raw Data'!$D:$D,"&lt;&gt;*ithdr*",'Raw Data'!$D:$D,"&lt;&gt;*ancel*")</f>
        <v>0</v>
      </c>
      <c r="L108" s="40"/>
      <c r="M108" s="40"/>
      <c r="N108" s="52"/>
      <c r="O108" s="111">
        <f>SUMIFS('Raw Data'!$AI:$AI, 'Raw Data'!$AN:$AN,"&lt;=" &amp;DATE(LEFT($AV$3, 4), MONTH("1 " &amp; O$6 &amp; " " &amp; LEFT($AV$3, 4)) + 1, 0 ), 'Raw Data'!$AN:$AN,"&gt;" &amp;DATE(LEFT($AV$3, 4), MONTH("1 " &amp; O$6 &amp; " " &amp; LEFT($AV$3, 4)), 0 ), 'Raw Data'!$J:$J, $A95, 'Raw Data'!$H:$H, "Non*", 'Raw Data'!$O:$O,""&amp;'Raw Data'!$B$1,'Raw Data'!$D:$D,"&lt;&gt;*ithdr*",'Raw Data'!$D:$D,"&lt;&gt;*ancel*",'Raw Data'!$P:$P,"--")
+
SUMIFS('Raw Data'!$AI:$AI, 'Raw Data'!$AN:$AN,"&lt;=" &amp;DATE(LEFT($AV$3, 4), MONTH("1 " &amp; O$6 &amp; " " &amp; LEFT($AV$3, 4)) + 1, 0 ), 'Raw Data'!$AN:$AN,"&gt;" &amp;DATE(LEFT($AV$3, 4), MONTH("1 " &amp; O$6 &amp; " " &amp; LEFT($AV$3, 4)), 0 ), 'Raw Data'!$J:$J, $A95, 'Raw Data'!$H:$H, "Non*", 'Raw Data'!$P:$P,""&amp;'Raw Data'!$B$1,'Raw Data'!$D:$D,"&lt;&gt;*ithdr*",'Raw Data'!$D:$D,"&lt;&gt;*ancel*")</f>
        <v>0</v>
      </c>
      <c r="P108" s="40"/>
      <c r="Q108" s="40"/>
      <c r="R108" s="52"/>
      <c r="S108" s="111">
        <f>SUMIFS('Raw Data'!$AI:$AI, 'Raw Data'!$AN:$AN,"&lt;=" &amp;DATE(LEFT($AV$3, 4), MONTH("1 " &amp; S$6 &amp; " " &amp; LEFT($AV$3, 4)) + 1, 0 ), 'Raw Data'!$AN:$AN,"&gt;" &amp;DATE(LEFT($AV$3, 4), MONTH("1 " &amp; S$6 &amp; " " &amp; LEFT($AV$3, 4)), 0 ), 'Raw Data'!$J:$J, $A95, 'Raw Data'!$H:$H, "Non*", 'Raw Data'!$O:$O,""&amp;'Raw Data'!$B$1,'Raw Data'!$D:$D,"&lt;&gt;*ithdr*",'Raw Data'!$D:$D,"&lt;&gt;*ancel*",'Raw Data'!$P:$P,"--")
+
SUMIFS('Raw Data'!$AI:$AI, 'Raw Data'!$AN:$AN,"&lt;=" &amp;DATE(LEFT($AV$3, 4), MONTH("1 " &amp; S$6 &amp; " " &amp; LEFT($AV$3, 4)) + 1, 0 ), 'Raw Data'!$AN:$AN,"&gt;" &amp;DATE(LEFT($AV$3, 4), MONTH("1 " &amp; S$6 &amp; " " &amp; LEFT($AV$3, 4)), 0 ), 'Raw Data'!$J:$J, $A95, 'Raw Data'!$H:$H, "Non*", 'Raw Data'!$P:$P,""&amp;'Raw Data'!$B$1,'Raw Data'!$D:$D,"&lt;&gt;*ithdr*",'Raw Data'!$D:$D,"&lt;&gt;*ancel*")</f>
        <v>0</v>
      </c>
      <c r="T108" s="40"/>
      <c r="U108" s="40"/>
      <c r="V108" s="52"/>
      <c r="W108" s="111">
        <f>SUMIFS('Raw Data'!$AI:$AI, 'Raw Data'!$AN:$AN,"&lt;=" &amp;DATE(LEFT($AV$3, 4), MONTH("1 " &amp; W$6 &amp; " " &amp; LEFT($AV$3, 4)) + 1, 0 ), 'Raw Data'!$AN:$AN,"&gt;" &amp;DATE(LEFT($AV$3, 4), MONTH("1 " &amp; W$6 &amp; " " &amp; LEFT($AV$3, 4)), 0 ), 'Raw Data'!$J:$J, $A95, 'Raw Data'!$H:$H, "Non*", 'Raw Data'!$O:$O,""&amp;'Raw Data'!$B$1,'Raw Data'!$D:$D,"&lt;&gt;*ithdr*",'Raw Data'!$D:$D,"&lt;&gt;*ancel*",'Raw Data'!$P:$P,"--")
+
SUMIFS('Raw Data'!$AI:$AI, 'Raw Data'!$AN:$AN,"&lt;=" &amp;DATE(LEFT($AV$3, 4), MONTH("1 " &amp; W$6 &amp; " " &amp; LEFT($AV$3, 4)) + 1, 0 ), 'Raw Data'!$AN:$AN,"&gt;" &amp;DATE(LEFT($AV$3, 4), MONTH("1 " &amp; W$6 &amp; " " &amp; LEFT($AV$3, 4)), 0 ), 'Raw Data'!$J:$J, $A95, 'Raw Data'!$H:$H, "Non*", 'Raw Data'!$P:$P,""&amp;'Raw Data'!$B$1,'Raw Data'!$D:$D,"&lt;&gt;*ithdr*",'Raw Data'!$D:$D,"&lt;&gt;*ancel*")</f>
        <v>0</v>
      </c>
      <c r="X108" s="40"/>
      <c r="Y108" s="40"/>
      <c r="Z108" s="52"/>
      <c r="AA108" s="111">
        <f>SUMIFS('Raw Data'!$AI:$AI, 'Raw Data'!$AN:$AN,"&lt;=" &amp;DATE(LEFT($AV$3, 4), MONTH("1 " &amp; AA$6 &amp; " " &amp; LEFT($AV$3, 4)) + 1, 0 ), 'Raw Data'!$AN:$AN,"&gt;" &amp;DATE(LEFT($AV$3, 4), MONTH("1 " &amp; AA$6 &amp; " " &amp; LEFT($AV$3, 4)), 0 ), 'Raw Data'!$J:$J, $A95, 'Raw Data'!$H:$H, "Non*", 'Raw Data'!$O:$O,""&amp;'Raw Data'!$B$1,'Raw Data'!$D:$D,"&lt;&gt;*ithdr*",'Raw Data'!$D:$D,"&lt;&gt;*ancel*",'Raw Data'!$P:$P,"--")
+
SUMIFS('Raw Data'!$AI:$AI, 'Raw Data'!$AN:$AN,"&lt;=" &amp;DATE(LEFT($AV$3, 4), MONTH("1 " &amp; AA$6 &amp; " " &amp; LEFT($AV$3, 4)) + 1, 0 ), 'Raw Data'!$AN:$AN,"&gt;" &amp;DATE(LEFT($AV$3, 4), MONTH("1 " &amp; AA$6 &amp; " " &amp; LEFT($AV$3, 4)), 0 ), 'Raw Data'!$J:$J, $A95, 'Raw Data'!$H:$H, "Non*", 'Raw Data'!$P:$P,""&amp;'Raw Data'!$B$1,'Raw Data'!$D:$D,"&lt;&gt;*ithdr*",'Raw Data'!$D:$D,"&lt;&gt;*ancel*")</f>
        <v>0</v>
      </c>
      <c r="AB108" s="40"/>
      <c r="AC108" s="40"/>
      <c r="AD108" s="52"/>
      <c r="AE108" s="111">
        <f>SUMIFS('Raw Data'!$AI:$AI, 'Raw Data'!$AN:$AN,"&lt;=" &amp;DATE(LEFT($AV$3, 4), MONTH("1 " &amp; AE$6 &amp; " " &amp; LEFT($AV$3, 4)) + 1, 0 ), 'Raw Data'!$AN:$AN,"&gt;" &amp;DATE(LEFT($AV$3, 4), MONTH("1 " &amp; AE$6 &amp; " " &amp; LEFT($AV$3, 4)), 0 ), 'Raw Data'!$J:$J, $A95, 'Raw Data'!$H:$H, "Non*", 'Raw Data'!$O:$O,""&amp;'Raw Data'!$B$1,'Raw Data'!$D:$D,"&lt;&gt;*ithdr*",'Raw Data'!$D:$D,"&lt;&gt;*ancel*",'Raw Data'!$P:$P,"--")
+
SUMIFS('Raw Data'!$AI:$AI, 'Raw Data'!$AN:$AN,"&lt;=" &amp;DATE(LEFT($AV$3, 4), MONTH("1 " &amp; AE$6 &amp; " " &amp; LEFT($AV$3, 4)) + 1, 0 ), 'Raw Data'!$AN:$AN,"&gt;" &amp;DATE(LEFT($AV$3, 4), MONTH("1 " &amp; AE$6 &amp; " " &amp; LEFT($AV$3, 4)), 0 ), 'Raw Data'!$J:$J, $A95, 'Raw Data'!$H:$H, "Non*", 'Raw Data'!$P:$P,""&amp;'Raw Data'!$B$1,'Raw Data'!$D:$D,"&lt;&gt;*ithdr*",'Raw Data'!$D:$D,"&lt;&gt;*ancel*")</f>
        <v>0</v>
      </c>
      <c r="AF108" s="40"/>
      <c r="AG108" s="40"/>
      <c r="AH108" s="52"/>
      <c r="AI108" s="111">
        <f>SUMIFS('Raw Data'!$AI:$AI, 'Raw Data'!$AN:$AN,"&lt;=" &amp;DATE(LEFT($AV$3, 4), MONTH("1 " &amp; AI$6 &amp; " " &amp; LEFT($AV$3, 4)) + 1, 0 ), 'Raw Data'!$AN:$AN,"&gt;" &amp;DATE(LEFT($AV$3, 4), MONTH("1 " &amp; AI$6 &amp; " " &amp; LEFT($AV$3, 4)), 0 ), 'Raw Data'!$J:$J, $A95, 'Raw Data'!$H:$H, "Non*", 'Raw Data'!$O:$O,""&amp;'Raw Data'!$B$1,'Raw Data'!$D:$D,"&lt;&gt;*ithdr*",'Raw Data'!$D:$D,"&lt;&gt;*ancel*",'Raw Data'!$P:$P,"--")
+
SUMIFS('Raw Data'!$AI:$AI, 'Raw Data'!$AN:$AN,"&lt;=" &amp;DATE(LEFT($AV$3, 4), MONTH("1 " &amp; AI$6 &amp; " " &amp; LEFT($AV$3, 4)) + 1, 0 ), 'Raw Data'!$AN:$AN,"&gt;" &amp;DATE(LEFT($AV$3, 4), MONTH("1 " &amp; AI$6 &amp; " " &amp; LEFT($AV$3, 4)), 0 ), 'Raw Data'!$J:$J, $A95, 'Raw Data'!$H:$H, "Non*", 'Raw Data'!$P:$P,""&amp;'Raw Data'!$B$1,'Raw Data'!$D:$D,"&lt;&gt;*ithdr*",'Raw Data'!$D:$D,"&lt;&gt;*ancel*")</f>
        <v>0</v>
      </c>
      <c r="AJ108" s="40"/>
      <c r="AK108" s="40"/>
      <c r="AL108" s="52"/>
      <c r="AM108" s="111">
        <f>SUMIFS('Raw Data'!$AI:$AI, 'Raw Data'!$AN:$AN,"&lt;=" &amp;DATE(LEFT($AV$3, 4), MONTH("1 " &amp; AM$6 &amp; " " &amp; LEFT($AV$3, 4)) + 1, 0 ), 'Raw Data'!$AN:$AN,"&gt;" &amp;DATE(LEFT($AV$3, 4), MONTH("1 " &amp; AM$6 &amp; " " &amp; LEFT($AV$3, 4)), 0 ), 'Raw Data'!$J:$J, $A95, 'Raw Data'!$H:$H, "Non*", 'Raw Data'!$O:$O,""&amp;'Raw Data'!$B$1,'Raw Data'!$D:$D,"&lt;&gt;*ithdr*",'Raw Data'!$D:$D,"&lt;&gt;*ancel*",'Raw Data'!$P:$P,"--")
+
SUMIFS('Raw Data'!$AI:$AI, 'Raw Data'!$AN:$AN,"&lt;=" &amp;DATE(LEFT($AV$3, 4), MONTH("1 " &amp; AM$6 &amp; " " &amp; LEFT($AV$3, 4)) + 1, 0 ), 'Raw Data'!$AN:$AN,"&gt;" &amp;DATE(LEFT($AV$3, 4), MONTH("1 " &amp; AM$6 &amp; " " &amp; LEFT($AV$3, 4)), 0 ), 'Raw Data'!$J:$J, $A95, 'Raw Data'!$H:$H, "Non*", 'Raw Data'!$P:$P,""&amp;'Raw Data'!$B$1,'Raw Data'!$D:$D,"&lt;&gt;*ithdr*",'Raw Data'!$D:$D,"&lt;&gt;*ancel*")</f>
        <v>0</v>
      </c>
      <c r="AN108" s="40"/>
      <c r="AO108" s="40"/>
      <c r="AP108" s="52"/>
      <c r="AQ108" s="111">
        <f>SUMIFS('Raw Data'!$AI:$AI, 'Raw Data'!$AN:$AN,"&lt;=" &amp;DATE(LEFT($AV$3, 4), MONTH("1 " &amp; AQ$6 &amp; " " &amp; LEFT($AV$3, 4)) + 1, 0 ), 'Raw Data'!$AN:$AN,"&gt;" &amp;DATE(LEFT($AV$3, 4), MONTH("1 " &amp; AQ$6 &amp; " " &amp; LEFT($AV$3, 4)), 0 ), 'Raw Data'!$J:$J, $A95, 'Raw Data'!$H:$H, "Non*", 'Raw Data'!$O:$O,""&amp;'Raw Data'!$B$1,'Raw Data'!$D:$D,"&lt;&gt;*ithdr*",'Raw Data'!$D:$D,"&lt;&gt;*ancel*",'Raw Data'!$P:$P,"--")
+
SUMIFS('Raw Data'!$AI:$AI, 'Raw Data'!$AN:$AN,"&lt;=" &amp;DATE(LEFT($AV$3, 4), MONTH("1 " &amp; AQ$6 &amp; " " &amp; LEFT($AV$3, 4)) + 1, 0 ), 'Raw Data'!$AN:$AN,"&gt;" &amp;DATE(LEFT($AV$3, 4), MONTH("1 " &amp; AQ$6 &amp; " " &amp; LEFT($AV$3, 4)), 0 ), 'Raw Data'!$J:$J, $A95, 'Raw Data'!$H:$H, "Non*", 'Raw Data'!$P:$P,""&amp;'Raw Data'!$B$1,'Raw Data'!$D:$D,"&lt;&gt;*ithdr*",'Raw Data'!$D:$D,"&lt;&gt;*ancel*")</f>
        <v>0</v>
      </c>
      <c r="AR108" s="40"/>
      <c r="AS108" s="40"/>
      <c r="AT108" s="52"/>
      <c r="AU108" s="111">
        <f>SUMIFS('Raw Data'!$AI:$AI, 'Raw Data'!$AN:$AN,"&lt;=" &amp;DATE(MID($AV$3, 15, 4), MONTH("1 " &amp; AU$6 &amp; " " &amp; MID($AV$3, 15, 4)) + 1, 0 ), 'Raw Data'!$AN:$AN,"&gt;" &amp;DATE(MID($AV$3, 15, 4), MONTH("1 " &amp; AU$6 &amp; " " &amp; MID($AV$3, 15, 4)), 0 ), 'Raw Data'!$J:$J, $A95, 'Raw Data'!$H:$H, "Non*", 'Raw Data'!$O:$O,""&amp;'Raw Data'!$B$1,'Raw Data'!$D:$D,"&lt;&gt;*ithdr*",'Raw Data'!$D:$D,"&lt;&gt;*ancel*",'Raw Data'!$P:$P,"--")
+
SUMIFS('Raw Data'!$AI:$AI, 'Raw Data'!$AN:$AN,"&lt;=" &amp;DATE(MID($AV$3, 15, 4), MONTH("1 " &amp; AU$6 &amp; " " &amp; MID($AV$3, 15, 4)) + 1, 0 ), 'Raw Data'!$AN:$AN,"&gt;" &amp;DATE(MID($AV$3, 15, 4), MONTH("1 " &amp; AU$6 &amp; " " &amp; MID($AV$3, 15, 4)), 0 ), 'Raw Data'!$J:$J, $A95, 'Raw Data'!$H:$H, "Non*", 'Raw Data'!$P:$P,""&amp;'Raw Data'!$B$1,'Raw Data'!$D:$D,"&lt;&gt;*ithdr*",'Raw Data'!$D:$D,"&lt;&gt;*ancel*")</f>
        <v>0</v>
      </c>
      <c r="AV108" s="40"/>
      <c r="AW108" s="40"/>
      <c r="AX108" s="52"/>
      <c r="AY108" s="111">
        <f>SUMIFS('Raw Data'!$AI:$AI, 'Raw Data'!$AN:$AN,"&lt;=" &amp;DATE(MID($AV$3, 15, 4), MONTH("1 " &amp; AY$6 &amp; " " &amp; MID($AV$3, 15, 4)) + 1, 0 ), 'Raw Data'!$AN:$AN,"&gt;" &amp;DATE(MID($AV$3, 15, 4), MONTH("1 " &amp; AY$6 &amp; " " &amp; MID($AV$3, 15, 4)), 0 ), 'Raw Data'!$J:$J, $A95, 'Raw Data'!$H:$H, "Non*", 'Raw Data'!$O:$O,""&amp;'Raw Data'!$B$1,'Raw Data'!$D:$D,"&lt;&gt;*ithdr*",'Raw Data'!$D:$D,"&lt;&gt;*ancel*",'Raw Data'!$P:$P,"--")
+
SUMIFS('Raw Data'!$AI:$AI, 'Raw Data'!$AN:$AN,"&lt;=" &amp;DATE(MID($AV$3, 15, 4), MONTH("1 " &amp; AY$6 &amp; " " &amp; MID($AV$3, 15, 4)) + 1, 0 ), 'Raw Data'!$AN:$AN,"&gt;" &amp;DATE(MID($AV$3, 15, 4), MONTH("1 " &amp; AY$6 &amp; " " &amp; MID($AV$3, 15, 4)), 0 ), 'Raw Data'!$J:$J, $A95, 'Raw Data'!$H:$H, "Non*", 'Raw Data'!$P:$P,""&amp;'Raw Data'!$B$1,'Raw Data'!$D:$D,"&lt;&gt;*ithdr*",'Raw Data'!$D:$D,"&lt;&gt;*ancel*")</f>
        <v>0</v>
      </c>
      <c r="AZ108" s="40"/>
      <c r="BA108" s="40"/>
      <c r="BB108" s="52"/>
      <c r="BC108" s="111">
        <f>SUMIFS('Raw Data'!$AI:$AI, 'Raw Data'!$AN:$AN,"&lt;=" &amp;DATE(MID($AV$3, 15, 4), MONTH("1 " &amp; BC$6 &amp; " " &amp; MID($AV$3, 15, 4)) + 1, 0 ), 'Raw Data'!$AN:$AN,"&gt;" &amp;DATE(MID($AV$3, 15, 4), MONTH("1 " &amp; BC$6 &amp; " " &amp; MID($AV$3, 15, 4)), 0 ), 'Raw Data'!$J:$J, $A95, 'Raw Data'!$H:$H, "Non*", 'Raw Data'!$O:$O,""&amp;'Raw Data'!$B$1,'Raw Data'!$D:$D,"&lt;&gt;*ithdr*",'Raw Data'!$D:$D,"&lt;&gt;*ancel*",'Raw Data'!$P:$P,"--")
+
SUMIFS('Raw Data'!$AI:$AI, 'Raw Data'!$AN:$AN,"&lt;=" &amp;DATE(MID($AV$3, 15, 4), MONTH("1 " &amp; BC$6 &amp; " " &amp; MID($AV$3, 15, 4)) + 1, 0 ), 'Raw Data'!$AN:$AN,"&gt;" &amp;DATE(MID($AV$3, 15, 4), MONTH("1 " &amp; BC$6 &amp; " " &amp; MID($AV$3, 15, 4)), 0 ), 'Raw Data'!$J:$J, $A95, 'Raw Data'!$H:$H, "Non*", 'Raw Data'!$P:$P,""&amp;'Raw Data'!$B$1,'Raw Data'!$D:$D,"&lt;&gt;*ithdr*",'Raw Data'!$D:$D,"&lt;&gt;*ancel*")</f>
        <v>0</v>
      </c>
      <c r="BD108" s="40"/>
      <c r="BE108" s="40"/>
      <c r="BF108" s="52"/>
    </row>
    <row r="109" ht="12.75" customHeight="1">
      <c r="A109" s="47" t="s">
        <v>761</v>
      </c>
      <c r="B109" s="40"/>
      <c r="C109" s="40"/>
      <c r="D109" s="40"/>
      <c r="E109" s="40"/>
      <c r="F109" s="40"/>
      <c r="G109" s="40"/>
      <c r="H109" s="40"/>
      <c r="I109" s="40"/>
      <c r="J109" s="52"/>
      <c r="K109" s="117">
        <f>COUNTIFS( 'Raw Data'!$AM:$AM,"&lt;=" &amp;DATE(LEFT($AV$3, 4), MONTH("1 " &amp; K$6 &amp; " " &amp; LEFT($AV$3, 4)) + 1, 0 ), 'Raw Data'!$AM:$AM,"&gt;" &amp;DATE(LEFT($AV$3, 4), MONTH("1 " &amp; K$6 &amp; " " &amp; LEFT($AV$3, 4)), 0 ), 'Raw Data'!$J:$J, $A95, 'Raw Data'!$O:$O,""&amp;'Raw Data'!$B$1,'Raw Data'!$D:$D,"&lt;&gt;*ithdr*",'Raw Data'!$D:$D,"&lt;&gt;*ancel*",'Raw Data'!$P:$P,"--")
+
COUNTIFS( 'Raw Data'!$AM:$AM,"&lt;=" &amp;DATE(LEFT($AV$3, 4), MONTH("1 " &amp; K$6 &amp; " " &amp; LEFT($AV$3, 4)) + 1, 0 ), 'Raw Data'!$AM:$AM,"&gt;" &amp;DATE(LEFT($AV$3, 4), MONTH("1 " &amp; K$6 &amp; " " &amp; LEFT($AV$3, 4)), 0 ), 'Raw Data'!$J:$J, $A95, 'Raw Data'!$P:$P,""&amp;'Raw Data'!$B$1,'Raw Data'!$D:$D,"&lt;&gt;*ithdr*",'Raw Data'!$D:$D,"&lt;&gt;*ancel*")</f>
        <v>0</v>
      </c>
      <c r="L109" s="40"/>
      <c r="M109" s="40"/>
      <c r="N109" s="52"/>
      <c r="O109" s="117">
        <f>COUNTIFS( 'Raw Data'!$AM:$AM,"&lt;=" &amp;DATE(LEFT($AV$3, 4), MONTH("1 " &amp; O$6 &amp; " " &amp; LEFT($AV$3, 4)) + 1, 0 ), 'Raw Data'!$AM:$AM,"&gt;" &amp;DATE(LEFT($AV$3, 4), MONTH("1 " &amp; O$6 &amp; " " &amp; LEFT($AV$3, 4)), 0 ), 'Raw Data'!$J:$J, $A95, 'Raw Data'!$O:$O,""&amp;'Raw Data'!$B$1,'Raw Data'!$D:$D,"&lt;&gt;*ithdr*",'Raw Data'!$D:$D,"&lt;&gt;*ancel*",'Raw Data'!$P:$P,"--")
+
COUNTIFS( 'Raw Data'!$AM:$AM,"&lt;=" &amp;DATE(LEFT($AV$3, 4), MONTH("1 " &amp; O$6 &amp; " " &amp; LEFT($AV$3, 4)) + 1, 0 ), 'Raw Data'!$AM:$AM,"&gt;" &amp;DATE(LEFT($AV$3, 4), MONTH("1 " &amp; O$6 &amp; " " &amp; LEFT($AV$3, 4)), 0 ), 'Raw Data'!$J:$J, $A95, 'Raw Data'!$P:$P,""&amp;'Raw Data'!$B$1,'Raw Data'!$D:$D,"&lt;&gt;*ithdr*",'Raw Data'!$D:$D,"&lt;&gt;*ancel*")</f>
        <v>0</v>
      </c>
      <c r="P109" s="40"/>
      <c r="Q109" s="40"/>
      <c r="R109" s="52"/>
      <c r="S109" s="117">
        <f>COUNTIFS( 'Raw Data'!$AM:$AM,"&lt;=" &amp;DATE(LEFT($AV$3, 4), MONTH("1 " &amp; S$6 &amp; " " &amp; LEFT($AV$3, 4)) + 1, 0 ), 'Raw Data'!$AM:$AM,"&gt;" &amp;DATE(LEFT($AV$3, 4), MONTH("1 " &amp; S$6 &amp; " " &amp; LEFT($AV$3, 4)), 0 ), 'Raw Data'!$J:$J, $A95, 'Raw Data'!$O:$O,""&amp;'Raw Data'!$B$1,'Raw Data'!$D:$D,"&lt;&gt;*ithdr*",'Raw Data'!$D:$D,"&lt;&gt;*ancel*",'Raw Data'!$P:$P,"--")
+
COUNTIFS( 'Raw Data'!$AM:$AM,"&lt;=" &amp;DATE(LEFT($AV$3, 4), MONTH("1 " &amp; S$6 &amp; " " &amp; LEFT($AV$3, 4)) + 1, 0 ), 'Raw Data'!$AM:$AM,"&gt;" &amp;DATE(LEFT($AV$3, 4), MONTH("1 " &amp; S$6 &amp; " " &amp; LEFT($AV$3, 4)), 0 ), 'Raw Data'!$J:$J, $A95, 'Raw Data'!$P:$P,""&amp;'Raw Data'!$B$1,'Raw Data'!$D:$D,"&lt;&gt;*ithdr*",'Raw Data'!$D:$D,"&lt;&gt;*ancel*")</f>
        <v>0</v>
      </c>
      <c r="T109" s="40"/>
      <c r="U109" s="40"/>
      <c r="V109" s="52"/>
      <c r="W109" s="117">
        <f>COUNTIFS( 'Raw Data'!$AM:$AM,"&lt;=" &amp;DATE(LEFT($AV$3, 4), MONTH("1 " &amp; W$6 &amp; " " &amp; LEFT($AV$3, 4)) + 1, 0 ), 'Raw Data'!$AM:$AM,"&gt;" &amp;DATE(LEFT($AV$3, 4), MONTH("1 " &amp; W$6 &amp; " " &amp; LEFT($AV$3, 4)), 0 ), 'Raw Data'!$J:$J, $A95, 'Raw Data'!$O:$O,""&amp;'Raw Data'!$B$1,'Raw Data'!$D:$D,"&lt;&gt;*ithdr*",'Raw Data'!$D:$D,"&lt;&gt;*ancel*",'Raw Data'!$P:$P,"--")
+
COUNTIFS( 'Raw Data'!$AM:$AM,"&lt;=" &amp;DATE(LEFT($AV$3, 4), MONTH("1 " &amp; W$6 &amp; " " &amp; LEFT($AV$3, 4)) + 1, 0 ), 'Raw Data'!$AM:$AM,"&gt;" &amp;DATE(LEFT($AV$3, 4), MONTH("1 " &amp; W$6 &amp; " " &amp; LEFT($AV$3, 4)), 0 ), 'Raw Data'!$J:$J, $A95, 'Raw Data'!$P:$P,""&amp;'Raw Data'!$B$1,'Raw Data'!$D:$D,"&lt;&gt;*ithdr*",'Raw Data'!$D:$D,"&lt;&gt;*ancel*")</f>
        <v>0</v>
      </c>
      <c r="X109" s="40"/>
      <c r="Y109" s="40"/>
      <c r="Z109" s="52"/>
      <c r="AA109" s="117">
        <f>COUNTIFS( 'Raw Data'!$AM:$AM,"&lt;=" &amp;DATE(LEFT($AV$3, 4), MONTH("1 " &amp; AA$6 &amp; " " &amp; LEFT($AV$3, 4)) + 1, 0 ), 'Raw Data'!$AM:$AM,"&gt;" &amp;DATE(LEFT($AV$3, 4), MONTH("1 " &amp; AA$6 &amp; " " &amp; LEFT($AV$3, 4)), 0 ), 'Raw Data'!$J:$J, $A95, 'Raw Data'!$O:$O,""&amp;'Raw Data'!$B$1,'Raw Data'!$D:$D,"&lt;&gt;*ithdr*",'Raw Data'!$D:$D,"&lt;&gt;*ancel*",'Raw Data'!$P:$P,"--")
+
COUNTIFS( 'Raw Data'!$AM:$AM,"&lt;=" &amp;DATE(LEFT($AV$3, 4), MONTH("1 " &amp; AA$6 &amp; " " &amp; LEFT($AV$3, 4)) + 1, 0 ), 'Raw Data'!$AM:$AM,"&gt;" &amp;DATE(LEFT($AV$3, 4), MONTH("1 " &amp; AA$6 &amp; " " &amp; LEFT($AV$3, 4)), 0 ), 'Raw Data'!$J:$J, $A95, 'Raw Data'!$P:$P,""&amp;'Raw Data'!$B$1,'Raw Data'!$D:$D,"&lt;&gt;*ithdr*",'Raw Data'!$D:$D,"&lt;&gt;*ancel*")</f>
        <v>0</v>
      </c>
      <c r="AB109" s="40"/>
      <c r="AC109" s="40"/>
      <c r="AD109" s="52"/>
      <c r="AE109" s="117">
        <f>COUNTIFS( 'Raw Data'!$AM:$AM,"&lt;=" &amp;DATE(LEFT($AV$3, 4), MONTH("1 " &amp; AE$6 &amp; " " &amp; LEFT($AV$3, 4)) + 1, 0 ), 'Raw Data'!$AM:$AM,"&gt;" &amp;DATE(LEFT($AV$3, 4), MONTH("1 " &amp; AE$6 &amp; " " &amp; LEFT($AV$3, 4)), 0 ), 'Raw Data'!$J:$J, $A95, 'Raw Data'!$O:$O,""&amp;'Raw Data'!$B$1,'Raw Data'!$D:$D,"&lt;&gt;*ithdr*",'Raw Data'!$D:$D,"&lt;&gt;*ancel*",'Raw Data'!$P:$P,"--")
+
COUNTIFS( 'Raw Data'!$AM:$AM,"&lt;=" &amp;DATE(LEFT($AV$3, 4), MONTH("1 " &amp; AE$6 &amp; " " &amp; LEFT($AV$3, 4)) + 1, 0 ), 'Raw Data'!$AM:$AM,"&gt;" &amp;DATE(LEFT($AV$3, 4), MONTH("1 " &amp; AE$6 &amp; " " &amp; LEFT($AV$3, 4)), 0 ), 'Raw Data'!$J:$J, $A95, 'Raw Data'!$P:$P,""&amp;'Raw Data'!$B$1,'Raw Data'!$D:$D,"&lt;&gt;*ithdr*",'Raw Data'!$D:$D,"&lt;&gt;*ancel*")</f>
        <v>0</v>
      </c>
      <c r="AF109" s="40"/>
      <c r="AG109" s="40"/>
      <c r="AH109" s="52"/>
      <c r="AI109" s="117">
        <f>COUNTIFS( 'Raw Data'!$AM:$AM,"&lt;=" &amp;DATE(LEFT($AV$3, 4), MONTH("1 " &amp; AI$6 &amp; " " &amp; LEFT($AV$3, 4)) + 1, 0 ), 'Raw Data'!$AM:$AM,"&gt;" &amp;DATE(LEFT($AV$3, 4), MONTH("1 " &amp; AI$6 &amp; " " &amp; LEFT($AV$3, 4)), 0 ), 'Raw Data'!$J:$J, $A95, 'Raw Data'!$O:$O,""&amp;'Raw Data'!$B$1,'Raw Data'!$D:$D,"&lt;&gt;*ithdr*",'Raw Data'!$D:$D,"&lt;&gt;*ancel*",'Raw Data'!$P:$P,"--")
+
COUNTIFS( 'Raw Data'!$AM:$AM,"&lt;=" &amp;DATE(LEFT($AV$3, 4), MONTH("1 " &amp; AI$6 &amp; " " &amp; LEFT($AV$3, 4)) + 1, 0 ), 'Raw Data'!$AM:$AM,"&gt;" &amp;DATE(LEFT($AV$3, 4), MONTH("1 " &amp; AI$6 &amp; " " &amp; LEFT($AV$3, 4)), 0 ), 'Raw Data'!$J:$J, $A95, 'Raw Data'!$P:$P,""&amp;'Raw Data'!$B$1,'Raw Data'!$D:$D,"&lt;&gt;*ithdr*",'Raw Data'!$D:$D,"&lt;&gt;*ancel*")</f>
        <v>0</v>
      </c>
      <c r="AJ109" s="40"/>
      <c r="AK109" s="40"/>
      <c r="AL109" s="52"/>
      <c r="AM109" s="117">
        <f>COUNTIFS( 'Raw Data'!$AM:$AM,"&lt;=" &amp;DATE(LEFT($AV$3, 4), MONTH("1 " &amp; AM$6 &amp; " " &amp; LEFT($AV$3, 4)) + 1, 0 ), 'Raw Data'!$AM:$AM,"&gt;" &amp;DATE(LEFT($AV$3, 4), MONTH("1 " &amp; AM$6 &amp; " " &amp; LEFT($AV$3, 4)), 0 ), 'Raw Data'!$J:$J, $A95, 'Raw Data'!$O:$O,""&amp;'Raw Data'!$B$1,'Raw Data'!$D:$D,"&lt;&gt;*ithdr*",'Raw Data'!$D:$D,"&lt;&gt;*ancel*",'Raw Data'!$P:$P,"--")
+
COUNTIFS( 'Raw Data'!$AM:$AM,"&lt;=" &amp;DATE(LEFT($AV$3, 4), MONTH("1 " &amp; AM$6 &amp; " " &amp; LEFT($AV$3, 4)) + 1, 0 ), 'Raw Data'!$AM:$AM,"&gt;" &amp;DATE(LEFT($AV$3, 4), MONTH("1 " &amp; AM$6 &amp; " " &amp; LEFT($AV$3, 4)), 0 ), 'Raw Data'!$J:$J, $A95, 'Raw Data'!$P:$P,""&amp;'Raw Data'!$B$1,'Raw Data'!$D:$D,"&lt;&gt;*ithdr*",'Raw Data'!$D:$D,"&lt;&gt;*ancel*")</f>
        <v>0</v>
      </c>
      <c r="AN109" s="40"/>
      <c r="AO109" s="40"/>
      <c r="AP109" s="52"/>
      <c r="AQ109" s="117">
        <f>COUNTIFS( 'Raw Data'!$AM:$AM,"&lt;=" &amp;DATE(LEFT($AV$3, 4), MONTH("1 " &amp; AQ$6 &amp; " " &amp; LEFT($AV$3, 4)) + 1, 0 ), 'Raw Data'!$AM:$AM,"&gt;" &amp;DATE(LEFT($AV$3, 4), MONTH("1 " &amp; AQ$6 &amp; " " &amp; LEFT($AV$3, 4)), 0 ), 'Raw Data'!$J:$J, $A95, 'Raw Data'!$O:$O,""&amp;'Raw Data'!$B$1,'Raw Data'!$D:$D,"&lt;&gt;*ithdr*",'Raw Data'!$D:$D,"&lt;&gt;*ancel*",'Raw Data'!$P:$P,"--")
+
COUNTIFS( 'Raw Data'!$AM:$AM,"&lt;=" &amp;DATE(LEFT($AV$3, 4), MONTH("1 " &amp; AQ$6 &amp; " " &amp; LEFT($AV$3, 4)) + 1, 0 ), 'Raw Data'!$AM:$AM,"&gt;" &amp;DATE(LEFT($AV$3, 4), MONTH("1 " &amp; AQ$6 &amp; " " &amp; LEFT($AV$3, 4)), 0 ), 'Raw Data'!$J:$J, $A95, 'Raw Data'!$P:$P,""&amp;'Raw Data'!$B$1,'Raw Data'!$D:$D,"&lt;&gt;*ithdr*",'Raw Data'!$D:$D,"&lt;&gt;*ancel*")</f>
        <v>0</v>
      </c>
      <c r="AR109" s="40"/>
      <c r="AS109" s="40"/>
      <c r="AT109" s="52"/>
      <c r="AU109" s="117">
        <f>COUNTIFS( 'Raw Data'!$AM:$AM,"&lt;=" &amp;DATE(MID($AV$3, 15, 4), MONTH("1 " &amp; AU$6 &amp; " " &amp; MID($AV$3, 15, 4)) + 1, 0 ), 'Raw Data'!$AN:$AN,"&gt;" &amp;DATE(MID($AV$3, 15, 4), MONTH("1 " &amp; AU$6 &amp; " " &amp; MID($AV$3, 15, 4)), 0 ), 'Raw Data'!$J:$J, $A95, 'Raw Data'!$O:$O,""&amp;'Raw Data'!$B$1,'Raw Data'!$D:$D,"&lt;&gt;*ithdr*",'Raw Data'!$D:$D,"&lt;&gt;*ancel*",'Raw Data'!$P:$P,"--")
+
COUNTIFS( 'Raw Data'!$AM:$AM,"&lt;=" &amp;DATE(MID($AV$3, 15, 4), MONTH("1 " &amp; AU$6 &amp; " " &amp; MID($AV$3, 15, 4)) + 1, 0 ), 'Raw Data'!$AN:$AN,"&gt;" &amp;DATE(MID($AV$3, 15, 4), MONTH("1 " &amp; AU$6 &amp; " " &amp; MID($AV$3, 15, 4)), 0 ), 'Raw Data'!$J:$J, $A95, 'Raw Data'!$P:$P,""&amp;'Raw Data'!$B$1,'Raw Data'!$D:$D,"&lt;&gt;*ithdr*",'Raw Data'!$D:$D,"&lt;&gt;*ancel*")</f>
        <v>0</v>
      </c>
      <c r="AV109" s="40"/>
      <c r="AW109" s="40"/>
      <c r="AX109" s="52"/>
      <c r="AY109" s="117">
        <f>COUNTIFS( 'Raw Data'!$AM:$AM,"&lt;=" &amp;DATE(MID($AV$3, 15, 4), MONTH("1 " &amp; AY$6 &amp; " " &amp; MID($AV$3, 15, 4)) + 1, 0 ), 'Raw Data'!$AN:$AN,"&gt;" &amp;DATE(MID($AV$3, 15, 4), MONTH("1 " &amp; AY$6 &amp; " " &amp; MID($AV$3, 15, 4)), 0 ), 'Raw Data'!$J:$J, $A95, 'Raw Data'!$O:$O,""&amp;'Raw Data'!$B$1,'Raw Data'!$D:$D,"&lt;&gt;*ithdr*",'Raw Data'!$D:$D,"&lt;&gt;*ancel*",'Raw Data'!$P:$P,"--")
+
COUNTIFS( 'Raw Data'!$AM:$AM,"&lt;=" &amp;DATE(MID($AV$3, 15, 4), MONTH("1 " &amp; AY$6 &amp; " " &amp; MID($AV$3, 15, 4)) + 1, 0 ), 'Raw Data'!$AN:$AN,"&gt;" &amp;DATE(MID($AV$3, 15, 4), MONTH("1 " &amp; AY$6 &amp; " " &amp; MID($AV$3, 15, 4)), 0 ), 'Raw Data'!$J:$J, $A95, 'Raw Data'!$P:$P,""&amp;'Raw Data'!$B$1,'Raw Data'!$D:$D,"&lt;&gt;*ithdr*",'Raw Data'!$D:$D,"&lt;&gt;*ancel*")</f>
        <v>0</v>
      </c>
      <c r="AZ109" s="40"/>
      <c r="BA109" s="40"/>
      <c r="BB109" s="52"/>
      <c r="BC109" s="117">
        <f>COUNTIFS( 'Raw Data'!$AM:$AM,"&lt;=" &amp;DATE(MID($AV$3, 15, 4), MONTH("1 " &amp; BC$6 &amp; " " &amp; MID($AV$3, 15, 4)) + 1, 0 ), 'Raw Data'!$AN:$AN,"&gt;" &amp;DATE(MID($AV$3, 15, 4), MONTH("1 " &amp; BC$6 &amp; " " &amp; MID($AV$3, 15, 4)), 0 ), 'Raw Data'!$J:$J, $A95, 'Raw Data'!$O:$O,""&amp;'Raw Data'!$B$1,'Raw Data'!$D:$D,"&lt;&gt;*ithdr*",'Raw Data'!$D:$D,"&lt;&gt;*ancel*",'Raw Data'!$P:$P,"--")
+
COUNTIFS( 'Raw Data'!$AM:$AM,"&lt;=" &amp;DATE(MID($AV$3, 15, 4), MONTH("1 " &amp; BC$6 &amp; " " &amp; MID($AV$3, 15, 4)) + 1, 0 ), 'Raw Data'!$AN:$AN,"&gt;" &amp;DATE(MID($AV$3, 15, 4), MONTH("1 " &amp; BC$6 &amp; " " &amp; MID($AV$3, 15, 4)), 0 ), 'Raw Data'!$J:$J, $A95, 'Raw Data'!$P:$P,""&amp;'Raw Data'!$B$1,'Raw Data'!$D:$D,"&lt;&gt;*ithdr*",'Raw Data'!$D:$D,"&lt;&gt;*ancel*")</f>
        <v>0</v>
      </c>
      <c r="BD109" s="40"/>
      <c r="BE109" s="40"/>
      <c r="BF109" s="52"/>
    </row>
    <row r="110" ht="12.75" customHeight="1">
      <c r="A110" s="119" t="s">
        <v>762</v>
      </c>
      <c r="B110" s="40"/>
      <c r="C110" s="40"/>
      <c r="D110" s="40"/>
      <c r="E110" s="40"/>
      <c r="F110" s="40"/>
      <c r="G110" s="40"/>
      <c r="H110" s="40"/>
      <c r="I110" s="40"/>
      <c r="J110" s="52"/>
      <c r="K110" s="117">
        <f>COUNTIFS('Raw Data'!$AM:$AM,"&lt;=" &amp;DATE(LEFT($AV$3, 4), MONTH("1 " &amp; K$6 &amp; " " &amp; LEFT($AV$3, 4)) + 1, 0 ), 'Raw Data'!$AM:$AM,"&gt;" &amp;DATE(LEFT($AV$3, 4), MONTH("1 " &amp; K$6 &amp; " " &amp; LEFT($AV$3, 4)), 0 ), 'Raw Data'!$J:$J, $A95, 'Raw Data'!$H:$H, "Ear*", 'Raw Data'!$O:$O,""&amp;'Raw Data'!$B$1,'Raw Data'!$D:$D,"&lt;&gt;*ithdr*",'Raw Data'!$D:$D,"&lt;&gt;*ancel*",'Raw Data'!$P:$P,"--")
+
COUNTIFS( 'Raw Data'!$AM:$AM,"&lt;=" &amp;DATE(LEFT($AV$3, 4), MONTH("1 " &amp; K$6 &amp; " " &amp; LEFT($AV$3, 4)) + 1, 0 ), 'Raw Data'!$AM:$AM,"&gt;" &amp;DATE(LEFT($AV$3, 4), MONTH("1 " &amp; K$6 &amp; " " &amp; LEFT($AV$3, 4)), 0 ), 'Raw Data'!$J:$J, $A95, 'Raw Data'!$H:$H, "Ear*", 'Raw Data'!$P:$P,""&amp;'Raw Data'!$B$1,'Raw Data'!$D:$D,"&lt;&gt;*ithdr*",'Raw Data'!$D:$D,"&lt;&gt;*ancel*")</f>
        <v>0</v>
      </c>
      <c r="L110" s="40"/>
      <c r="M110" s="40"/>
      <c r="N110" s="52"/>
      <c r="O110" s="117">
        <f>COUNTIFS('Raw Data'!$AM:$AM,"&lt;=" &amp;DATE(LEFT($AV$3, 4), MONTH("1 " &amp; O$6 &amp; " " &amp; LEFT($AV$3, 4)) + 1, 0 ), 'Raw Data'!$AM:$AM,"&gt;" &amp;DATE(LEFT($AV$3, 4), MONTH("1 " &amp; O$6 &amp; " " &amp; LEFT($AV$3, 4)), 0 ), 'Raw Data'!$J:$J, $A95, 'Raw Data'!$H:$H, "Ear*", 'Raw Data'!$O:$O,""&amp;'Raw Data'!$B$1,'Raw Data'!$D:$D,"&lt;&gt;*ithdr*",'Raw Data'!$D:$D,"&lt;&gt;*ancel*",'Raw Data'!$P:$P,"--")
+
COUNTIFS( 'Raw Data'!$AM:$AM,"&lt;=" &amp;DATE(LEFT($AV$3, 4), MONTH("1 " &amp; O$6 &amp; " " &amp; LEFT($AV$3, 4)) + 1, 0 ), 'Raw Data'!$AM:$AM,"&gt;" &amp;DATE(LEFT($AV$3, 4), MONTH("1 " &amp; O$6 &amp; " " &amp; LEFT($AV$3, 4)), 0 ), 'Raw Data'!$J:$J, $A95, 'Raw Data'!$H:$H, "Ear*", 'Raw Data'!$P:$P,""&amp;'Raw Data'!$B$1,'Raw Data'!$D:$D,"&lt;&gt;*ithdr*",'Raw Data'!$D:$D,"&lt;&gt;*ancel*")</f>
        <v>0</v>
      </c>
      <c r="P110" s="40"/>
      <c r="Q110" s="40"/>
      <c r="R110" s="52"/>
      <c r="S110" s="117">
        <f>COUNTIFS('Raw Data'!$AM:$AM,"&lt;=" &amp;DATE(LEFT($AV$3, 4), MONTH("1 " &amp; S$6 &amp; " " &amp; LEFT($AV$3, 4)) + 1, 0 ), 'Raw Data'!$AM:$AM,"&gt;" &amp;DATE(LEFT($AV$3, 4), MONTH("1 " &amp; S$6 &amp; " " &amp; LEFT($AV$3, 4)), 0 ), 'Raw Data'!$J:$J, $A95, 'Raw Data'!$H:$H, "Ear*", 'Raw Data'!$O:$O,""&amp;'Raw Data'!$B$1,'Raw Data'!$D:$D,"&lt;&gt;*ithdr*",'Raw Data'!$D:$D,"&lt;&gt;*ancel*",'Raw Data'!$P:$P,"--")
+
COUNTIFS( 'Raw Data'!$AM:$AM,"&lt;=" &amp;DATE(LEFT($AV$3, 4), MONTH("1 " &amp; S$6 &amp; " " &amp; LEFT($AV$3, 4)) + 1, 0 ), 'Raw Data'!$AM:$AM,"&gt;" &amp;DATE(LEFT($AV$3, 4), MONTH("1 " &amp; S$6 &amp; " " &amp; LEFT($AV$3, 4)), 0 ), 'Raw Data'!$J:$J, $A95, 'Raw Data'!$H:$H, "Ear*", 'Raw Data'!$P:$P,""&amp;'Raw Data'!$B$1,'Raw Data'!$D:$D,"&lt;&gt;*ithdr*",'Raw Data'!$D:$D,"&lt;&gt;*ancel*")</f>
        <v>0</v>
      </c>
      <c r="T110" s="40"/>
      <c r="U110" s="40"/>
      <c r="V110" s="52"/>
      <c r="W110" s="117">
        <f>COUNTIFS('Raw Data'!$AM:$AM,"&lt;=" &amp;DATE(LEFT($AV$3, 4), MONTH("1 " &amp; W$6 &amp; " " &amp; LEFT($AV$3, 4)) + 1, 0 ), 'Raw Data'!$AM:$AM,"&gt;" &amp;DATE(LEFT($AV$3, 4), MONTH("1 " &amp; W$6 &amp; " " &amp; LEFT($AV$3, 4)), 0 ), 'Raw Data'!$J:$J, $A95, 'Raw Data'!$H:$H, "Ear*", 'Raw Data'!$O:$O,""&amp;'Raw Data'!$B$1,'Raw Data'!$D:$D,"&lt;&gt;*ithdr*",'Raw Data'!$D:$D,"&lt;&gt;*ancel*",'Raw Data'!$P:$P,"--")
+
COUNTIFS( 'Raw Data'!$AM:$AM,"&lt;=" &amp;DATE(LEFT($AV$3, 4), MONTH("1 " &amp; W$6 &amp; " " &amp; LEFT($AV$3, 4)) + 1, 0 ), 'Raw Data'!$AM:$AM,"&gt;" &amp;DATE(LEFT($AV$3, 4), MONTH("1 " &amp; W$6 &amp; " " &amp; LEFT($AV$3, 4)), 0 ), 'Raw Data'!$J:$J, $A95, 'Raw Data'!$H:$H, "Ear*", 'Raw Data'!$P:$P,""&amp;'Raw Data'!$B$1,'Raw Data'!$D:$D,"&lt;&gt;*ithdr*",'Raw Data'!$D:$D,"&lt;&gt;*ancel*")</f>
        <v>0</v>
      </c>
      <c r="X110" s="40"/>
      <c r="Y110" s="40"/>
      <c r="Z110" s="52"/>
      <c r="AA110" s="117">
        <f>COUNTIFS('Raw Data'!$AM:$AM,"&lt;=" &amp;DATE(LEFT($AV$3, 4), MONTH("1 " &amp; AA$6 &amp; " " &amp; LEFT($AV$3, 4)) + 1, 0 ), 'Raw Data'!$AM:$AM,"&gt;" &amp;DATE(LEFT($AV$3, 4), MONTH("1 " &amp; AA$6 &amp; " " &amp; LEFT($AV$3, 4)), 0 ), 'Raw Data'!$J:$J, $A95, 'Raw Data'!$H:$H, "Ear*", 'Raw Data'!$O:$O,""&amp;'Raw Data'!$B$1,'Raw Data'!$D:$D,"&lt;&gt;*ithdr*",'Raw Data'!$D:$D,"&lt;&gt;*ancel*",'Raw Data'!$P:$P,"--")
+
COUNTIFS( 'Raw Data'!$AM:$AM,"&lt;=" &amp;DATE(LEFT($AV$3, 4), MONTH("1 " &amp; AA$6 &amp; " " &amp; LEFT($AV$3, 4)) + 1, 0 ), 'Raw Data'!$AM:$AM,"&gt;" &amp;DATE(LEFT($AV$3, 4), MONTH("1 " &amp; AA$6 &amp; " " &amp; LEFT($AV$3, 4)), 0 ), 'Raw Data'!$J:$J, $A95, 'Raw Data'!$H:$H, "Ear*", 'Raw Data'!$P:$P,""&amp;'Raw Data'!$B$1,'Raw Data'!$D:$D,"&lt;&gt;*ithdr*",'Raw Data'!$D:$D,"&lt;&gt;*ancel*")</f>
        <v>0</v>
      </c>
      <c r="AB110" s="40"/>
      <c r="AC110" s="40"/>
      <c r="AD110" s="52"/>
      <c r="AE110" s="117">
        <f>COUNTIFS('Raw Data'!$AM:$AM,"&lt;=" &amp;DATE(LEFT($AV$3, 4), MONTH("1 " &amp; AE$6 &amp; " " &amp; LEFT($AV$3, 4)) + 1, 0 ), 'Raw Data'!$AM:$AM,"&gt;" &amp;DATE(LEFT($AV$3, 4), MONTH("1 " &amp; AE$6 &amp; " " &amp; LEFT($AV$3, 4)), 0 ), 'Raw Data'!$J:$J, $A95, 'Raw Data'!$H:$H, "Ear*", 'Raw Data'!$O:$O,""&amp;'Raw Data'!$B$1,'Raw Data'!$D:$D,"&lt;&gt;*ithdr*",'Raw Data'!$D:$D,"&lt;&gt;*ancel*",'Raw Data'!$P:$P,"--")
+
COUNTIFS( 'Raw Data'!$AM:$AM,"&lt;=" &amp;DATE(LEFT($AV$3, 4), MONTH("1 " &amp; AE$6 &amp; " " &amp; LEFT($AV$3, 4)) + 1, 0 ), 'Raw Data'!$AM:$AM,"&gt;" &amp;DATE(LEFT($AV$3, 4), MONTH("1 " &amp; AE$6 &amp; " " &amp; LEFT($AV$3, 4)), 0 ), 'Raw Data'!$J:$J, $A95, 'Raw Data'!$H:$H, "Ear*", 'Raw Data'!$P:$P,""&amp;'Raw Data'!$B$1,'Raw Data'!$D:$D,"&lt;&gt;*ithdr*",'Raw Data'!$D:$D,"&lt;&gt;*ancel*")</f>
        <v>0</v>
      </c>
      <c r="AF110" s="40"/>
      <c r="AG110" s="40"/>
      <c r="AH110" s="52"/>
      <c r="AI110" s="117">
        <f>COUNTIFS('Raw Data'!$AM:$AM,"&lt;=" &amp;DATE(LEFT($AV$3, 4), MONTH("1 " &amp; AI$6 &amp; " " &amp; LEFT($AV$3, 4)) + 1, 0 ), 'Raw Data'!$AM:$AM,"&gt;" &amp;DATE(LEFT($AV$3, 4), MONTH("1 " &amp; AI$6 &amp; " " &amp; LEFT($AV$3, 4)), 0 ), 'Raw Data'!$J:$J, $A95, 'Raw Data'!$H:$H, "Ear*", 'Raw Data'!$O:$O,""&amp;'Raw Data'!$B$1,'Raw Data'!$D:$D,"&lt;&gt;*ithdr*",'Raw Data'!$D:$D,"&lt;&gt;*ancel*",'Raw Data'!$P:$P,"--")
+
COUNTIFS( 'Raw Data'!$AM:$AM,"&lt;=" &amp;DATE(LEFT($AV$3, 4), MONTH("1 " &amp; AI$6 &amp; " " &amp; LEFT($AV$3, 4)) + 1, 0 ), 'Raw Data'!$AM:$AM,"&gt;" &amp;DATE(LEFT($AV$3, 4), MONTH("1 " &amp; AI$6 &amp; " " &amp; LEFT($AV$3, 4)), 0 ), 'Raw Data'!$J:$J, $A95, 'Raw Data'!$H:$H, "Ear*", 'Raw Data'!$P:$P,""&amp;'Raw Data'!$B$1,'Raw Data'!$D:$D,"&lt;&gt;*ithdr*",'Raw Data'!$D:$D,"&lt;&gt;*ancel*")</f>
        <v>0</v>
      </c>
      <c r="AJ110" s="40"/>
      <c r="AK110" s="40"/>
      <c r="AL110" s="52"/>
      <c r="AM110" s="117">
        <f>COUNTIFS('Raw Data'!$AM:$AM,"&lt;=" &amp;DATE(LEFT($AV$3, 4), MONTH("1 " &amp; AM$6 &amp; " " &amp; LEFT($AV$3, 4)) + 1, 0 ), 'Raw Data'!$AM:$AM,"&gt;" &amp;DATE(LEFT($AV$3, 4), MONTH("1 " &amp; AM$6 &amp; " " &amp; LEFT($AV$3, 4)), 0 ), 'Raw Data'!$J:$J, $A95, 'Raw Data'!$H:$H, "Ear*", 'Raw Data'!$O:$O,""&amp;'Raw Data'!$B$1,'Raw Data'!$D:$D,"&lt;&gt;*ithdr*",'Raw Data'!$D:$D,"&lt;&gt;*ancel*",'Raw Data'!$P:$P,"--")
+
COUNTIFS( 'Raw Data'!$AM:$AM,"&lt;=" &amp;DATE(LEFT($AV$3, 4), MONTH("1 " &amp; AM$6 &amp; " " &amp; LEFT($AV$3, 4)) + 1, 0 ), 'Raw Data'!$AM:$AM,"&gt;" &amp;DATE(LEFT($AV$3, 4), MONTH("1 " &amp; AM$6 &amp; " " &amp; LEFT($AV$3, 4)), 0 ), 'Raw Data'!$J:$J, $A95, 'Raw Data'!$H:$H, "Ear*", 'Raw Data'!$P:$P,""&amp;'Raw Data'!$B$1,'Raw Data'!$D:$D,"&lt;&gt;*ithdr*",'Raw Data'!$D:$D,"&lt;&gt;*ancel*")</f>
        <v>0</v>
      </c>
      <c r="AN110" s="40"/>
      <c r="AO110" s="40"/>
      <c r="AP110" s="52"/>
      <c r="AQ110" s="117">
        <f>COUNTIFS('Raw Data'!$AM:$AM,"&lt;=" &amp;DATE(LEFT($AV$3, 4), MONTH("1 " &amp; AQ$6 &amp; " " &amp; LEFT($AV$3, 4)) + 1, 0 ), 'Raw Data'!$AM:$AM,"&gt;" &amp;DATE(LEFT($AV$3, 4), MONTH("1 " &amp; AQ$6 &amp; " " &amp; LEFT($AV$3, 4)), 0 ), 'Raw Data'!$J:$J, $A95, 'Raw Data'!$H:$H, "Ear*", 'Raw Data'!$O:$O,""&amp;'Raw Data'!$B$1,'Raw Data'!$D:$D,"&lt;&gt;*ithdr*",'Raw Data'!$D:$D,"&lt;&gt;*ancel*",'Raw Data'!$P:$P,"--")
+
COUNTIFS( 'Raw Data'!$AM:$AM,"&lt;=" &amp;DATE(LEFT($AV$3, 4), MONTH("1 " &amp; AQ$6 &amp; " " &amp; LEFT($AV$3, 4)) + 1, 0 ), 'Raw Data'!$AM:$AM,"&gt;" &amp;DATE(LEFT($AV$3, 4), MONTH("1 " &amp; AQ$6 &amp; " " &amp; LEFT($AV$3, 4)), 0 ), 'Raw Data'!$J:$J, $A95, 'Raw Data'!$H:$H, "Ear*", 'Raw Data'!$P:$P,""&amp;'Raw Data'!$B$1,'Raw Data'!$D:$D,"&lt;&gt;*ithdr*",'Raw Data'!$D:$D,"&lt;&gt;*ancel*")</f>
        <v>0</v>
      </c>
      <c r="AR110" s="40"/>
      <c r="AS110" s="40"/>
      <c r="AT110" s="52"/>
      <c r="AU110" s="117">
        <f>COUNTIFS('Raw Data'!$AM:$AM,"&lt;=" &amp;DATE(MID($AV$3, 15, 4), MONTH("1 " &amp; AU$6 &amp; " " &amp; MID($AV$3, 15, 4)) + 1, 0 ), 'Raw Data'!$AN:$AN,"&gt;" &amp;DATE(MID($AV$3, 15, 4), MONTH("1 " &amp; AU$6 &amp; " " &amp; MID($AV$3, 15, 4)), 0 ), 'Raw Data'!$J:$J, $A95, 'Raw Data'!$H:$H, "Ear*", 'Raw Data'!$O:$O,""&amp;'Raw Data'!$B$1,'Raw Data'!$D:$D,"&lt;&gt;*ithdr*",'Raw Data'!$D:$D,"&lt;&gt;*ancel*",'Raw Data'!$P:$P,"--")
+
COUNTIFS( 'Raw Data'!$AM:$AM,"&lt;=" &amp;DATE(MID($AV$3, 15, 4), MONTH("1 " &amp; AU$6 &amp; " " &amp; MID($AV$3, 15, 4)) + 1, 0 ), 'Raw Data'!$AN:$AN,"&gt;" &amp;DATE(MID($AV$3, 15, 4), MONTH("1 " &amp; AU$6 &amp; " " &amp; MID($AV$3, 15, 4)), 0 ), 'Raw Data'!$J:$J, $A95, 'Raw Data'!$H:$H, "Ear*", 'Raw Data'!$P:$P,""&amp;'Raw Data'!$B$1,'Raw Data'!$D:$D,"&lt;&gt;*ithdr*",'Raw Data'!$D:$D,"&lt;&gt;*ancel*")</f>
        <v>0</v>
      </c>
      <c r="AV110" s="40"/>
      <c r="AW110" s="40"/>
      <c r="AX110" s="52"/>
      <c r="AY110" s="117">
        <f>COUNTIFS('Raw Data'!$AM:$AM,"&lt;=" &amp;DATE(MID($AV$3, 15, 4), MONTH("1 " &amp; AY$6 &amp; " " &amp; MID($AV$3, 15, 4)) + 1, 0 ), 'Raw Data'!$AN:$AN,"&gt;" &amp;DATE(MID($AV$3, 15, 4), MONTH("1 " &amp; AY$6 &amp; " " &amp; MID($AV$3, 15, 4)), 0 ), 'Raw Data'!$J:$J, $A95, 'Raw Data'!$H:$H, "Ear*", 'Raw Data'!$O:$O,""&amp;'Raw Data'!$B$1,'Raw Data'!$D:$D,"&lt;&gt;*ithdr*",'Raw Data'!$D:$D,"&lt;&gt;*ancel*",'Raw Data'!$P:$P,"--")
+
COUNTIFS( 'Raw Data'!$AM:$AM,"&lt;=" &amp;DATE(MID($AV$3, 15, 4), MONTH("1 " &amp; AY$6 &amp; " " &amp; MID($AV$3, 15, 4)) + 1, 0 ), 'Raw Data'!$AN:$AN,"&gt;" &amp;DATE(MID($AV$3, 15, 4), MONTH("1 " &amp; AY$6 &amp; " " &amp; MID($AV$3, 15, 4)), 0 ), 'Raw Data'!$J:$J, $A95, 'Raw Data'!$H:$H, "Ear*", 'Raw Data'!$P:$P,""&amp;'Raw Data'!$B$1,'Raw Data'!$D:$D,"&lt;&gt;*ithdr*",'Raw Data'!$D:$D,"&lt;&gt;*ancel*")</f>
        <v>0</v>
      </c>
      <c r="AZ110" s="40"/>
      <c r="BA110" s="40"/>
      <c r="BB110" s="52"/>
      <c r="BC110" s="117">
        <f>COUNTIFS('Raw Data'!$AM:$AM,"&lt;=" &amp;DATE(MID($AV$3, 15, 4), MONTH("1 " &amp; BC$6 &amp; " " &amp; MID($AV$3, 15, 4)) + 1, 0 ), 'Raw Data'!$AN:$AN,"&gt;" &amp;DATE(MID($AV$3, 15, 4), MONTH("1 " &amp; BC$6 &amp; " " &amp; MID($AV$3, 15, 4)), 0 ), 'Raw Data'!$J:$J, $A95, 'Raw Data'!$H:$H, "Ear*", 'Raw Data'!$O:$O,""&amp;'Raw Data'!$B$1,'Raw Data'!$D:$D,"&lt;&gt;*ithdr*",'Raw Data'!$D:$D,"&lt;&gt;*ancel*",'Raw Data'!$P:$P,"--")
+
COUNTIFS( 'Raw Data'!$AM:$AM,"&lt;=" &amp;DATE(MID($AV$3, 15, 4), MONTH("1 " &amp; BC$6 &amp; " " &amp; MID($AV$3, 15, 4)) + 1, 0 ), 'Raw Data'!$AN:$AN,"&gt;" &amp;DATE(MID($AV$3, 15, 4), MONTH("1 " &amp; BC$6 &amp; " " &amp; MID($AV$3, 15, 4)), 0 ), 'Raw Data'!$J:$J, $A95, 'Raw Data'!$H:$H, "Ear*", 'Raw Data'!$P:$P,""&amp;'Raw Data'!$B$1,'Raw Data'!$D:$D,"&lt;&gt;*ithdr*",'Raw Data'!$D:$D,"&lt;&gt;*ancel*")</f>
        <v>0</v>
      </c>
      <c r="BD110" s="40"/>
      <c r="BE110" s="40"/>
      <c r="BF110" s="52"/>
    </row>
    <row r="111" ht="12.75" customHeight="1">
      <c r="A111" s="119" t="s">
        <v>763</v>
      </c>
      <c r="B111" s="40"/>
      <c r="C111" s="40"/>
      <c r="D111" s="40"/>
      <c r="E111" s="40"/>
      <c r="F111" s="40"/>
      <c r="G111" s="40"/>
      <c r="H111" s="40"/>
      <c r="I111" s="40"/>
      <c r="J111" s="52"/>
      <c r="K111" s="117">
        <f>COUNTIFS('Raw Data'!$AM:$AM,"&lt;=" &amp;DATE(LEFT($AV$3, 4), MONTH("1 " &amp; K$6 &amp; " " &amp; LEFT($AV$3, 4)) + 1, 0 ), 'Raw Data'!$AM:$AM,"&gt;" &amp;DATE(LEFT($AV$3, 4), MONTH("1 " &amp; K$6 &amp; " " &amp; LEFT($AV$3, 4)), 0 ), 'Raw Data'!$J:$J, $A95, 'Raw Data'!$H:$H, "Non*", 'Raw Data'!$O:$O,""&amp;'Raw Data'!$B$1,'Raw Data'!$D:$D,"&lt;&gt;*ithdr*",'Raw Data'!$D:$D,"&lt;&gt;*ancel*",'Raw Data'!$P:$P,"--")
+
COUNTIFS( 'Raw Data'!$AM:$AM,"&lt;=" &amp;DATE(LEFT($AV$3, 4), MONTH("1 " &amp; K$6 &amp; " " &amp; LEFT($AV$3, 4)) + 1, 0 ), 'Raw Data'!$AM:$AM,"&gt;" &amp;DATE(LEFT($AV$3, 4), MONTH("1 " &amp; K$6 &amp; " " &amp; LEFT($AV$3, 4)), 0 ), 'Raw Data'!$J:$J, $A95, 'Raw Data'!$H:$H, "Non*", 'Raw Data'!$P:$P,""&amp;'Raw Data'!$B$1,'Raw Data'!$D:$D,"&lt;&gt;*ithdr*",'Raw Data'!$D:$D,"&lt;&gt;*ancel*")</f>
        <v>0</v>
      </c>
      <c r="L111" s="40"/>
      <c r="M111" s="40"/>
      <c r="N111" s="52"/>
      <c r="O111" s="117">
        <f>COUNTIFS('Raw Data'!$AM:$AM,"&lt;=" &amp;DATE(LEFT($AV$3, 4), MONTH("1 " &amp; O$6 &amp; " " &amp; LEFT($AV$3, 4)) + 1, 0 ), 'Raw Data'!$AM:$AM,"&gt;" &amp;DATE(LEFT($AV$3, 4), MONTH("1 " &amp; O$6 &amp; " " &amp; LEFT($AV$3, 4)), 0 ), 'Raw Data'!$J:$J, $A95, 'Raw Data'!$H:$H, "Non*", 'Raw Data'!$O:$O,""&amp;'Raw Data'!$B$1,'Raw Data'!$D:$D,"&lt;&gt;*ithdr*",'Raw Data'!$D:$D,"&lt;&gt;*ancel*",'Raw Data'!$P:$P,"--")
+
COUNTIFS( 'Raw Data'!$AM:$AM,"&lt;=" &amp;DATE(LEFT($AV$3, 4), MONTH("1 " &amp; O$6 &amp; " " &amp; LEFT($AV$3, 4)) + 1, 0 ), 'Raw Data'!$AM:$AM,"&gt;" &amp;DATE(LEFT($AV$3, 4), MONTH("1 " &amp; O$6 &amp; " " &amp; LEFT($AV$3, 4)), 0 ), 'Raw Data'!$J:$J, $A95, 'Raw Data'!$H:$H, "Non*", 'Raw Data'!$P:$P,""&amp;'Raw Data'!$B$1,'Raw Data'!$D:$D,"&lt;&gt;*ithdr*",'Raw Data'!$D:$D,"&lt;&gt;*ancel*")</f>
        <v>0</v>
      </c>
      <c r="P111" s="40"/>
      <c r="Q111" s="40"/>
      <c r="R111" s="52"/>
      <c r="S111" s="117">
        <f>COUNTIFS('Raw Data'!$AM:$AM,"&lt;=" &amp;DATE(LEFT($AV$3, 4), MONTH("1 " &amp; S$6 &amp; " " &amp; LEFT($AV$3, 4)) + 1, 0 ), 'Raw Data'!$AM:$AM,"&gt;" &amp;DATE(LEFT($AV$3, 4), MONTH("1 " &amp; S$6 &amp; " " &amp; LEFT($AV$3, 4)), 0 ), 'Raw Data'!$J:$J, $A95, 'Raw Data'!$H:$H, "Non*", 'Raw Data'!$O:$O,""&amp;'Raw Data'!$B$1,'Raw Data'!$D:$D,"&lt;&gt;*ithdr*",'Raw Data'!$D:$D,"&lt;&gt;*ancel*",'Raw Data'!$P:$P,"--")
+
COUNTIFS( 'Raw Data'!$AM:$AM,"&lt;=" &amp;DATE(LEFT($AV$3, 4), MONTH("1 " &amp; S$6 &amp; " " &amp; LEFT($AV$3, 4)) + 1, 0 ), 'Raw Data'!$AM:$AM,"&gt;" &amp;DATE(LEFT($AV$3, 4), MONTH("1 " &amp; S$6 &amp; " " &amp; LEFT($AV$3, 4)), 0 ), 'Raw Data'!$J:$J, $A95, 'Raw Data'!$H:$H, "Non*", 'Raw Data'!$P:$P,""&amp;'Raw Data'!$B$1,'Raw Data'!$D:$D,"&lt;&gt;*ithdr*",'Raw Data'!$D:$D,"&lt;&gt;*ancel*")</f>
        <v>0</v>
      </c>
      <c r="T111" s="40"/>
      <c r="U111" s="40"/>
      <c r="V111" s="52"/>
      <c r="W111" s="117">
        <f>COUNTIFS('Raw Data'!$AM:$AM,"&lt;=" &amp;DATE(LEFT($AV$3, 4), MONTH("1 " &amp; W$6 &amp; " " &amp; LEFT($AV$3, 4)) + 1, 0 ), 'Raw Data'!$AM:$AM,"&gt;" &amp;DATE(LEFT($AV$3, 4), MONTH("1 " &amp; W$6 &amp; " " &amp; LEFT($AV$3, 4)), 0 ), 'Raw Data'!$J:$J, $A95, 'Raw Data'!$H:$H, "Non*", 'Raw Data'!$O:$O,""&amp;'Raw Data'!$B$1,'Raw Data'!$D:$D,"&lt;&gt;*ithdr*",'Raw Data'!$D:$D,"&lt;&gt;*ancel*",'Raw Data'!$P:$P,"--")
+
COUNTIFS( 'Raw Data'!$AM:$AM,"&lt;=" &amp;DATE(LEFT($AV$3, 4), MONTH("1 " &amp; W$6 &amp; " " &amp; LEFT($AV$3, 4)) + 1, 0 ), 'Raw Data'!$AM:$AM,"&gt;" &amp;DATE(LEFT($AV$3, 4), MONTH("1 " &amp; W$6 &amp; " " &amp; LEFT($AV$3, 4)), 0 ), 'Raw Data'!$J:$J, $A95, 'Raw Data'!$H:$H, "Non*", 'Raw Data'!$P:$P,""&amp;'Raw Data'!$B$1,'Raw Data'!$D:$D,"&lt;&gt;*ithdr*",'Raw Data'!$D:$D,"&lt;&gt;*ancel*")</f>
        <v>0</v>
      </c>
      <c r="X111" s="40"/>
      <c r="Y111" s="40"/>
      <c r="Z111" s="52"/>
      <c r="AA111" s="117">
        <f>COUNTIFS('Raw Data'!$AM:$AM,"&lt;=" &amp;DATE(LEFT($AV$3, 4), MONTH("1 " &amp; AA$6 &amp; " " &amp; LEFT($AV$3, 4)) + 1, 0 ), 'Raw Data'!$AM:$AM,"&gt;" &amp;DATE(LEFT($AV$3, 4), MONTH("1 " &amp; AA$6 &amp; " " &amp; LEFT($AV$3, 4)), 0 ), 'Raw Data'!$J:$J, $A95, 'Raw Data'!$H:$H, "Non*", 'Raw Data'!$O:$O,""&amp;'Raw Data'!$B$1,'Raw Data'!$D:$D,"&lt;&gt;*ithdr*",'Raw Data'!$D:$D,"&lt;&gt;*ancel*",'Raw Data'!$P:$P,"--")
+
COUNTIFS( 'Raw Data'!$AM:$AM,"&lt;=" &amp;DATE(LEFT($AV$3, 4), MONTH("1 " &amp; AA$6 &amp; " " &amp; LEFT($AV$3, 4)) + 1, 0 ), 'Raw Data'!$AM:$AM,"&gt;" &amp;DATE(LEFT($AV$3, 4), MONTH("1 " &amp; AA$6 &amp; " " &amp; LEFT($AV$3, 4)), 0 ), 'Raw Data'!$J:$J, $A95, 'Raw Data'!$H:$H, "Non*", 'Raw Data'!$P:$P,""&amp;'Raw Data'!$B$1,'Raw Data'!$D:$D,"&lt;&gt;*ithdr*",'Raw Data'!$D:$D,"&lt;&gt;*ancel*")</f>
        <v>0</v>
      </c>
      <c r="AB111" s="40"/>
      <c r="AC111" s="40"/>
      <c r="AD111" s="52"/>
      <c r="AE111" s="117">
        <f>COUNTIFS('Raw Data'!$AM:$AM,"&lt;=" &amp;DATE(LEFT($AV$3, 4), MONTH("1 " &amp; AE$6 &amp; " " &amp; LEFT($AV$3, 4)) + 1, 0 ), 'Raw Data'!$AM:$AM,"&gt;" &amp;DATE(LEFT($AV$3, 4), MONTH("1 " &amp; AE$6 &amp; " " &amp; LEFT($AV$3, 4)), 0 ), 'Raw Data'!$J:$J, $A95, 'Raw Data'!$H:$H, "Non*", 'Raw Data'!$O:$O,""&amp;'Raw Data'!$B$1,'Raw Data'!$D:$D,"&lt;&gt;*ithdr*",'Raw Data'!$D:$D,"&lt;&gt;*ancel*",'Raw Data'!$P:$P,"--")
+
COUNTIFS( 'Raw Data'!$AM:$AM,"&lt;=" &amp;DATE(LEFT($AV$3, 4), MONTH("1 " &amp; AE$6 &amp; " " &amp; LEFT($AV$3, 4)) + 1, 0 ), 'Raw Data'!$AM:$AM,"&gt;" &amp;DATE(LEFT($AV$3, 4), MONTH("1 " &amp; AE$6 &amp; " " &amp; LEFT($AV$3, 4)), 0 ), 'Raw Data'!$J:$J, $A95, 'Raw Data'!$H:$H, "Non*", 'Raw Data'!$P:$P,""&amp;'Raw Data'!$B$1,'Raw Data'!$D:$D,"&lt;&gt;*ithdr*",'Raw Data'!$D:$D,"&lt;&gt;*ancel*")</f>
        <v>0</v>
      </c>
      <c r="AF111" s="40"/>
      <c r="AG111" s="40"/>
      <c r="AH111" s="52"/>
      <c r="AI111" s="117">
        <f>COUNTIFS('Raw Data'!$AM:$AM,"&lt;=" &amp;DATE(LEFT($AV$3, 4), MONTH("1 " &amp; AI$6 &amp; " " &amp; LEFT($AV$3, 4)) + 1, 0 ), 'Raw Data'!$AM:$AM,"&gt;" &amp;DATE(LEFT($AV$3, 4), MONTH("1 " &amp; AI$6 &amp; " " &amp; LEFT($AV$3, 4)), 0 ), 'Raw Data'!$J:$J, $A95, 'Raw Data'!$H:$H, "Non*", 'Raw Data'!$O:$O,""&amp;'Raw Data'!$B$1,'Raw Data'!$D:$D,"&lt;&gt;*ithdr*",'Raw Data'!$D:$D,"&lt;&gt;*ancel*",'Raw Data'!$P:$P,"--")
+
COUNTIFS( 'Raw Data'!$AM:$AM,"&lt;=" &amp;DATE(LEFT($AV$3, 4), MONTH("1 " &amp; AI$6 &amp; " " &amp; LEFT($AV$3, 4)) + 1, 0 ), 'Raw Data'!$AM:$AM,"&gt;" &amp;DATE(LEFT($AV$3, 4), MONTH("1 " &amp; AI$6 &amp; " " &amp; LEFT($AV$3, 4)), 0 ), 'Raw Data'!$J:$J, $A95, 'Raw Data'!$H:$H, "Non*", 'Raw Data'!$P:$P,""&amp;'Raw Data'!$B$1,'Raw Data'!$D:$D,"&lt;&gt;*ithdr*",'Raw Data'!$D:$D,"&lt;&gt;*ancel*")</f>
        <v>0</v>
      </c>
      <c r="AJ111" s="40"/>
      <c r="AK111" s="40"/>
      <c r="AL111" s="52"/>
      <c r="AM111" s="117">
        <f>COUNTIFS('Raw Data'!$AM:$AM,"&lt;=" &amp;DATE(LEFT($AV$3, 4), MONTH("1 " &amp; AM$6 &amp; " " &amp; LEFT($AV$3, 4)) + 1, 0 ), 'Raw Data'!$AM:$AM,"&gt;" &amp;DATE(LEFT($AV$3, 4), MONTH("1 " &amp; AM$6 &amp; " " &amp; LEFT($AV$3, 4)), 0 ), 'Raw Data'!$J:$J, $A95, 'Raw Data'!$H:$H, "Non*", 'Raw Data'!$O:$O,""&amp;'Raw Data'!$B$1,'Raw Data'!$D:$D,"&lt;&gt;*ithdr*",'Raw Data'!$D:$D,"&lt;&gt;*ancel*",'Raw Data'!$P:$P,"--")
+
COUNTIFS( 'Raw Data'!$AM:$AM,"&lt;=" &amp;DATE(LEFT($AV$3, 4), MONTH("1 " &amp; AM$6 &amp; " " &amp; LEFT($AV$3, 4)) + 1, 0 ), 'Raw Data'!$AM:$AM,"&gt;" &amp;DATE(LEFT($AV$3, 4), MONTH("1 " &amp; AM$6 &amp; " " &amp; LEFT($AV$3, 4)), 0 ), 'Raw Data'!$J:$J, $A95, 'Raw Data'!$H:$H, "Non*", 'Raw Data'!$P:$P,""&amp;'Raw Data'!$B$1,'Raw Data'!$D:$D,"&lt;&gt;*ithdr*",'Raw Data'!$D:$D,"&lt;&gt;*ancel*")</f>
        <v>0</v>
      </c>
      <c r="AN111" s="40"/>
      <c r="AO111" s="40"/>
      <c r="AP111" s="52"/>
      <c r="AQ111" s="117">
        <f>COUNTIFS('Raw Data'!$AM:$AM,"&lt;=" &amp;DATE(LEFT($AV$3, 4), MONTH("1 " &amp; AQ$6 &amp; " " &amp; LEFT($AV$3, 4)) + 1, 0 ), 'Raw Data'!$AM:$AM,"&gt;" &amp;DATE(LEFT($AV$3, 4), MONTH("1 " &amp; AQ$6 &amp; " " &amp; LEFT($AV$3, 4)), 0 ), 'Raw Data'!$J:$J, $A95, 'Raw Data'!$H:$H, "Non*", 'Raw Data'!$O:$O,""&amp;'Raw Data'!$B$1,'Raw Data'!$D:$D,"&lt;&gt;*ithdr*",'Raw Data'!$D:$D,"&lt;&gt;*ancel*",'Raw Data'!$P:$P,"--")
+
COUNTIFS( 'Raw Data'!$AM:$AM,"&lt;=" &amp;DATE(LEFT($AV$3, 4), MONTH("1 " &amp; AQ$6 &amp; " " &amp; LEFT($AV$3, 4)) + 1, 0 ), 'Raw Data'!$AM:$AM,"&gt;" &amp;DATE(LEFT($AV$3, 4), MONTH("1 " &amp; AQ$6 &amp; " " &amp; LEFT($AV$3, 4)), 0 ), 'Raw Data'!$J:$J, $A95, 'Raw Data'!$H:$H, "Non*", 'Raw Data'!$P:$P,""&amp;'Raw Data'!$B$1,'Raw Data'!$D:$D,"&lt;&gt;*ithdr*",'Raw Data'!$D:$D,"&lt;&gt;*ancel*")</f>
        <v>0</v>
      </c>
      <c r="AR111" s="40"/>
      <c r="AS111" s="40"/>
      <c r="AT111" s="52"/>
      <c r="AU111" s="117">
        <f>COUNTIFS('Raw Data'!$AM:$AM,"&lt;=" &amp;DATE(MID($AV$3, 15, 4), MONTH("1 " &amp; AU$6 &amp; " " &amp; MID($AV$3, 15, 4)) + 1, 0 ), 'Raw Data'!$AN:$AN,"&gt;" &amp;DATE(MID($AV$3, 15, 4), MONTH("1 " &amp; AU$6 &amp; " " &amp; MID($AV$3, 15, 4)), 0 ), 'Raw Data'!$J:$J, $A95, 'Raw Data'!$H:$H, "Non*", 'Raw Data'!$O:$O,""&amp;'Raw Data'!$B$1,'Raw Data'!$D:$D,"&lt;&gt;*ithdr*",'Raw Data'!$D:$D,"&lt;&gt;*ancel*",'Raw Data'!$P:$P,"--")
+
COUNTIFS( 'Raw Data'!$AM:$AM,"&lt;=" &amp;DATE(MID($AV$3, 15, 4), MONTH("1 " &amp; AU$6 &amp; " " &amp; MID($AV$3, 15, 4)) + 1, 0 ), 'Raw Data'!$AN:$AN,"&gt;" &amp;DATE(MID($AV$3, 15, 4), MONTH("1 " &amp; AU$6 &amp; " " &amp; MID($AV$3, 15, 4)), 0 ), 'Raw Data'!$J:$J, $A95, 'Raw Data'!$H:$H, "Non*", 'Raw Data'!$P:$P,""&amp;'Raw Data'!$B$1,'Raw Data'!$D:$D,"&lt;&gt;*ithdr*",'Raw Data'!$D:$D,"&lt;&gt;*ancel*")</f>
        <v>0</v>
      </c>
      <c r="AV111" s="40"/>
      <c r="AW111" s="40"/>
      <c r="AX111" s="52"/>
      <c r="AY111" s="117">
        <f>COUNTIFS('Raw Data'!$AM:$AM,"&lt;=" &amp;DATE(MID($AV$3, 15, 4), MONTH("1 " &amp; AY$6 &amp; " " &amp; MID($AV$3, 15, 4)) + 1, 0 ), 'Raw Data'!$AN:$AN,"&gt;" &amp;DATE(MID($AV$3, 15, 4), MONTH("1 " &amp; AY$6 &amp; " " &amp; MID($AV$3, 15, 4)), 0 ), 'Raw Data'!$J:$J, $A95, 'Raw Data'!$H:$H, "Non*", 'Raw Data'!$O:$O,""&amp;'Raw Data'!$B$1,'Raw Data'!$D:$D,"&lt;&gt;*ithdr*",'Raw Data'!$D:$D,"&lt;&gt;*ancel*",'Raw Data'!$P:$P,"--")
+
COUNTIFS( 'Raw Data'!$AM:$AM,"&lt;=" &amp;DATE(MID($AV$3, 15, 4), MONTH("1 " &amp; AY$6 &amp; " " &amp; MID($AV$3, 15, 4)) + 1, 0 ), 'Raw Data'!$AN:$AN,"&gt;" &amp;DATE(MID($AV$3, 15, 4), MONTH("1 " &amp; AY$6 &amp; " " &amp; MID($AV$3, 15, 4)), 0 ), 'Raw Data'!$J:$J, $A95, 'Raw Data'!$H:$H, "Non*", 'Raw Data'!$P:$P,""&amp;'Raw Data'!$B$1,'Raw Data'!$D:$D,"&lt;&gt;*ithdr*",'Raw Data'!$D:$D,"&lt;&gt;*ancel*")</f>
        <v>0</v>
      </c>
      <c r="AZ111" s="40"/>
      <c r="BA111" s="40"/>
      <c r="BB111" s="52"/>
      <c r="BC111" s="117">
        <f>COUNTIFS('Raw Data'!$AM:$AM,"&lt;=" &amp;DATE(MID($AV$3, 15, 4), MONTH("1 " &amp; BC$6 &amp; " " &amp; MID($AV$3, 15, 4)) + 1, 0 ), 'Raw Data'!$AN:$AN,"&gt;" &amp;DATE(MID($AV$3, 15, 4), MONTH("1 " &amp; BC$6 &amp; " " &amp; MID($AV$3, 15, 4)), 0 ), 'Raw Data'!$J:$J, $A95, 'Raw Data'!$H:$H, "Non*", 'Raw Data'!$O:$O,""&amp;'Raw Data'!$B$1,'Raw Data'!$D:$D,"&lt;&gt;*ithdr*",'Raw Data'!$D:$D,"&lt;&gt;*ancel*",'Raw Data'!$P:$P,"--")
+
COUNTIFS( 'Raw Data'!$AM:$AM,"&lt;=" &amp;DATE(MID($AV$3, 15, 4), MONTH("1 " &amp; BC$6 &amp; " " &amp; MID($AV$3, 15, 4)) + 1, 0 ), 'Raw Data'!$AN:$AN,"&gt;" &amp;DATE(MID($AV$3, 15, 4), MONTH("1 " &amp; BC$6 &amp; " " &amp; MID($AV$3, 15, 4)), 0 ), 'Raw Data'!$J:$J, $A95, 'Raw Data'!$H:$H, "Non*", 'Raw Data'!$P:$P,""&amp;'Raw Data'!$B$1,'Raw Data'!$D:$D,"&lt;&gt;*ithdr*",'Raw Data'!$D:$D,"&lt;&gt;*ancel*")</f>
        <v>0</v>
      </c>
      <c r="BD111" s="40"/>
      <c r="BE111" s="40"/>
      <c r="BF111" s="52"/>
    </row>
    <row r="112" ht="12.75" customHeight="1">
      <c r="A112" s="47" t="s">
        <v>764</v>
      </c>
      <c r="B112" s="40"/>
      <c r="C112" s="40"/>
      <c r="D112" s="40"/>
      <c r="E112" s="40"/>
      <c r="F112" s="40"/>
      <c r="G112" s="40"/>
      <c r="H112" s="40"/>
      <c r="I112" s="40"/>
      <c r="J112" s="52"/>
      <c r="K112" s="117">
        <f>COUNTIFS( 'Raw Data'!$AM:$AM,"&lt;=" &amp;DATE(LEFT($AV$3, 4), MONTH("1 " &amp; K$6 &amp; " " &amp; LEFT($AV$3, 4)) + 1, 0 ), 'Raw Data'!$AM:$AM,"&gt;" &amp;DATE(LEFT($AV$3, 4), MONTH("1 " &amp; K$6 &amp; " " &amp; LEFT($AV$3, 4)), 0 ), 'Raw Data'!$J:$J, $A95, 'Raw Data'!$O:$O,""&amp;'Raw Data'!$B$1,'Raw Data'!$D:$D,"&lt;&gt;*ithdr*",'Raw Data'!$D:$D,"&lt;&gt;*ancel*",'Raw Data'!$P:$P,"--",'Raw Data'!$AW:$AW,"*arl*")
+
COUNTIFS( 'Raw Data'!$AM:$AM,"&lt;=" &amp;DATE(LEFT($AV$3, 4), MONTH("1 " &amp; K$6 &amp; " " &amp; LEFT($AV$3, 4)) + 1, 0 ), 'Raw Data'!$AM:$AM,"&gt;" &amp;DATE(LEFT($AV$3, 4), MONTH("1 " &amp; K$6 &amp; " " &amp; LEFT($AV$3, 4)), 0 ), 'Raw Data'!$J:$J, $A95, 'Raw Data'!$P:$P,""&amp;'Raw Data'!$B$1,'Raw Data'!$D:$D,"&lt;&gt;*ithdr*",'Raw Data'!$D:$D,"&lt;&gt;*ancel*",'Raw Data'!$AW:$AW,"*arl*")</f>
        <v>0</v>
      </c>
      <c r="L112" s="40"/>
      <c r="M112" s="40"/>
      <c r="N112" s="52"/>
      <c r="O112" s="117">
        <f>COUNTIFS( 'Raw Data'!$AM:$AM,"&lt;=" &amp;DATE(LEFT($AV$3, 4), MONTH("1 " &amp; O$6 &amp; " " &amp; LEFT($AV$3, 4)) + 1, 0 ), 'Raw Data'!$AM:$AM,"&gt;" &amp;DATE(LEFT($AV$3, 4), MONTH("1 " &amp; O$6 &amp; " " &amp; LEFT($AV$3, 4)), 0 ), 'Raw Data'!$J:$J, $A95, 'Raw Data'!$O:$O,""&amp;'Raw Data'!$B$1,'Raw Data'!$D:$D,"&lt;&gt;*ithdr*",'Raw Data'!$D:$D,"&lt;&gt;*ancel*",'Raw Data'!$P:$P,"--",'Raw Data'!$AW:$AW,"*arl*")
+
COUNTIFS( 'Raw Data'!$AM:$AM,"&lt;=" &amp;DATE(LEFT($AV$3, 4), MONTH("1 " &amp; O$6 &amp; " " &amp; LEFT($AV$3, 4)) + 1, 0 ), 'Raw Data'!$AM:$AM,"&gt;" &amp;DATE(LEFT($AV$3, 4), MONTH("1 " &amp; O$6 &amp; " " &amp; LEFT($AV$3, 4)), 0 ), 'Raw Data'!$J:$J, $A95, 'Raw Data'!$P:$P,""&amp;'Raw Data'!$B$1,'Raw Data'!$D:$D,"&lt;&gt;*ithdr*",'Raw Data'!$D:$D,"&lt;&gt;*ancel*",'Raw Data'!$AW:$AW,"*arl*")</f>
        <v>0</v>
      </c>
      <c r="P112" s="40"/>
      <c r="Q112" s="40"/>
      <c r="R112" s="52"/>
      <c r="S112" s="117">
        <f>COUNTIFS( 'Raw Data'!$AM:$AM,"&lt;=" &amp;DATE(LEFT($AV$3, 4), MONTH("1 " &amp; S$6 &amp; " " &amp; LEFT($AV$3, 4)) + 1, 0 ), 'Raw Data'!$AM:$AM,"&gt;" &amp;DATE(LEFT($AV$3, 4), MONTH("1 " &amp; S$6 &amp; " " &amp; LEFT($AV$3, 4)), 0 ), 'Raw Data'!$J:$J, $A95, 'Raw Data'!$O:$O,""&amp;'Raw Data'!$B$1,'Raw Data'!$D:$D,"&lt;&gt;*ithdr*",'Raw Data'!$D:$D,"&lt;&gt;*ancel*",'Raw Data'!$P:$P,"--",'Raw Data'!$AW:$AW,"*arl*")
+
COUNTIFS( 'Raw Data'!$AM:$AM,"&lt;=" &amp;DATE(LEFT($AV$3, 4), MONTH("1 " &amp; S$6 &amp; " " &amp; LEFT($AV$3, 4)) + 1, 0 ), 'Raw Data'!$AM:$AM,"&gt;" &amp;DATE(LEFT($AV$3, 4), MONTH("1 " &amp; S$6 &amp; " " &amp; LEFT($AV$3, 4)), 0 ), 'Raw Data'!$J:$J, $A95, 'Raw Data'!$P:$P,""&amp;'Raw Data'!$B$1,'Raw Data'!$D:$D,"&lt;&gt;*ithdr*",'Raw Data'!$D:$D,"&lt;&gt;*ancel*",'Raw Data'!$AW:$AW,"*arl*")</f>
        <v>0</v>
      </c>
      <c r="T112" s="40"/>
      <c r="U112" s="40"/>
      <c r="V112" s="52"/>
      <c r="W112" s="117">
        <f>COUNTIFS( 'Raw Data'!$AM:$AM,"&lt;=" &amp;DATE(LEFT($AV$3, 4), MONTH("1 " &amp; W$6 &amp; " " &amp; LEFT($AV$3, 4)) + 1, 0 ), 'Raw Data'!$AM:$AM,"&gt;" &amp;DATE(LEFT($AV$3, 4), MONTH("1 " &amp; W$6 &amp; " " &amp; LEFT($AV$3, 4)), 0 ), 'Raw Data'!$J:$J, $A95, 'Raw Data'!$O:$O,""&amp;'Raw Data'!$B$1,'Raw Data'!$D:$D,"&lt;&gt;*ithdr*",'Raw Data'!$D:$D,"&lt;&gt;*ancel*",'Raw Data'!$P:$P,"--",'Raw Data'!$AW:$AW,"*arl*")
+
COUNTIFS( 'Raw Data'!$AM:$AM,"&lt;=" &amp;DATE(LEFT($AV$3, 4), MONTH("1 " &amp; W$6 &amp; " " &amp; LEFT($AV$3, 4)) + 1, 0 ), 'Raw Data'!$AM:$AM,"&gt;" &amp;DATE(LEFT($AV$3, 4), MONTH("1 " &amp; W$6 &amp; " " &amp; LEFT($AV$3, 4)), 0 ), 'Raw Data'!$J:$J, $A95, 'Raw Data'!$P:$P,""&amp;'Raw Data'!$B$1,'Raw Data'!$D:$D,"&lt;&gt;*ithdr*",'Raw Data'!$D:$D,"&lt;&gt;*ancel*",'Raw Data'!$AW:$AW,"*arl*")</f>
        <v>0</v>
      </c>
      <c r="X112" s="40"/>
      <c r="Y112" s="40"/>
      <c r="Z112" s="52"/>
      <c r="AA112" s="117">
        <f>COUNTIFS( 'Raw Data'!$AM:$AM,"&lt;=" &amp;DATE(LEFT($AV$3, 4), MONTH("1 " &amp; AA$6 &amp; " " &amp; LEFT($AV$3, 4)) + 1, 0 ), 'Raw Data'!$AM:$AM,"&gt;" &amp;DATE(LEFT($AV$3, 4), MONTH("1 " &amp; AA$6 &amp; " " &amp; LEFT($AV$3, 4)), 0 ), 'Raw Data'!$J:$J, $A95, 'Raw Data'!$O:$O,""&amp;'Raw Data'!$B$1,'Raw Data'!$D:$D,"&lt;&gt;*ithdr*",'Raw Data'!$D:$D,"&lt;&gt;*ancel*",'Raw Data'!$P:$P,"--",'Raw Data'!$AW:$AW,"*arl*")
+
COUNTIFS( 'Raw Data'!$AM:$AM,"&lt;=" &amp;DATE(LEFT($AV$3, 4), MONTH("1 " &amp; AA$6 &amp; " " &amp; LEFT($AV$3, 4)) + 1, 0 ), 'Raw Data'!$AM:$AM,"&gt;" &amp;DATE(LEFT($AV$3, 4), MONTH("1 " &amp; AA$6 &amp; " " &amp; LEFT($AV$3, 4)), 0 ), 'Raw Data'!$J:$J, $A95, 'Raw Data'!$P:$P,""&amp;'Raw Data'!$B$1,'Raw Data'!$D:$D,"&lt;&gt;*ithdr*",'Raw Data'!$D:$D,"&lt;&gt;*ancel*",'Raw Data'!$AW:$AW,"*arl*")</f>
        <v>0</v>
      </c>
      <c r="AB112" s="40"/>
      <c r="AC112" s="40"/>
      <c r="AD112" s="52"/>
      <c r="AE112" s="117">
        <f>COUNTIFS( 'Raw Data'!$AM:$AM,"&lt;=" &amp;DATE(LEFT($AV$3, 4), MONTH("1 " &amp; AE$6 &amp; " " &amp; LEFT($AV$3, 4)) + 1, 0 ), 'Raw Data'!$AM:$AM,"&gt;" &amp;DATE(LEFT($AV$3, 4), MONTH("1 " &amp; AE$6 &amp; " " &amp; LEFT($AV$3, 4)), 0 ), 'Raw Data'!$J:$J, $A95, 'Raw Data'!$O:$O,""&amp;'Raw Data'!$B$1,'Raw Data'!$D:$D,"&lt;&gt;*ithdr*",'Raw Data'!$D:$D,"&lt;&gt;*ancel*",'Raw Data'!$P:$P,"--",'Raw Data'!$AW:$AW,"*arl*")
+
COUNTIFS( 'Raw Data'!$AM:$AM,"&lt;=" &amp;DATE(LEFT($AV$3, 4), MONTH("1 " &amp; AE$6 &amp; " " &amp; LEFT($AV$3, 4)) + 1, 0 ), 'Raw Data'!$AM:$AM,"&gt;" &amp;DATE(LEFT($AV$3, 4), MONTH("1 " &amp; AE$6 &amp; " " &amp; LEFT($AV$3, 4)), 0 ), 'Raw Data'!$J:$J, $A95, 'Raw Data'!$P:$P,""&amp;'Raw Data'!$B$1,'Raw Data'!$D:$D,"&lt;&gt;*ithdr*",'Raw Data'!$D:$D,"&lt;&gt;*ancel*",'Raw Data'!$AW:$AW,"*arl*")</f>
        <v>0</v>
      </c>
      <c r="AF112" s="40"/>
      <c r="AG112" s="40"/>
      <c r="AH112" s="52"/>
      <c r="AI112" s="117">
        <f>COUNTIFS( 'Raw Data'!$AM:$AM,"&lt;=" &amp;DATE(LEFT($AV$3, 4), MONTH("1 " &amp; AI$6 &amp; " " &amp; LEFT($AV$3, 4)) + 1, 0 ), 'Raw Data'!$AM:$AM,"&gt;" &amp;DATE(LEFT($AV$3, 4), MONTH("1 " &amp; AI$6 &amp; " " &amp; LEFT($AV$3, 4)), 0 ), 'Raw Data'!$J:$J, $A95, 'Raw Data'!$O:$O,""&amp;'Raw Data'!$B$1,'Raw Data'!$D:$D,"&lt;&gt;*ithdr*",'Raw Data'!$D:$D,"&lt;&gt;*ancel*",'Raw Data'!$P:$P,"--",'Raw Data'!$AW:$AW,"*arl*")
+
COUNTIFS( 'Raw Data'!$AM:$AM,"&lt;=" &amp;DATE(LEFT($AV$3, 4), MONTH("1 " &amp; AI$6 &amp; " " &amp; LEFT($AV$3, 4)) + 1, 0 ), 'Raw Data'!$AM:$AM,"&gt;" &amp;DATE(LEFT($AV$3, 4), MONTH("1 " &amp; AI$6 &amp; " " &amp; LEFT($AV$3, 4)), 0 ), 'Raw Data'!$J:$J, $A95, 'Raw Data'!$P:$P,""&amp;'Raw Data'!$B$1,'Raw Data'!$D:$D,"&lt;&gt;*ithdr*",'Raw Data'!$D:$D,"&lt;&gt;*ancel*",'Raw Data'!$AW:$AW,"*arl*")</f>
        <v>0</v>
      </c>
      <c r="AJ112" s="40"/>
      <c r="AK112" s="40"/>
      <c r="AL112" s="52"/>
      <c r="AM112" s="117">
        <f>COUNTIFS( 'Raw Data'!$AM:$AM,"&lt;=" &amp;DATE(LEFT($AV$3, 4), MONTH("1 " &amp; AM$6 &amp; " " &amp; LEFT($AV$3, 4)) + 1, 0 ), 'Raw Data'!$AM:$AM,"&gt;" &amp;DATE(LEFT($AV$3, 4), MONTH("1 " &amp; AM$6 &amp; " " &amp; LEFT($AV$3, 4)), 0 ), 'Raw Data'!$J:$J, $A95, 'Raw Data'!$O:$O,""&amp;'Raw Data'!$B$1,'Raw Data'!$D:$D,"&lt;&gt;*ithdr*",'Raw Data'!$D:$D,"&lt;&gt;*ancel*",'Raw Data'!$P:$P,"--",'Raw Data'!$AW:$AW,"*arl*")
+
COUNTIFS( 'Raw Data'!$AM:$AM,"&lt;=" &amp;DATE(LEFT($AV$3, 4), MONTH("1 " &amp; AM$6 &amp; " " &amp; LEFT($AV$3, 4)) + 1, 0 ), 'Raw Data'!$AM:$AM,"&gt;" &amp;DATE(LEFT($AV$3, 4), MONTH("1 " &amp; AM$6 &amp; " " &amp; LEFT($AV$3, 4)), 0 ), 'Raw Data'!$J:$J, $A95, 'Raw Data'!$P:$P,""&amp;'Raw Data'!$B$1,'Raw Data'!$D:$D,"&lt;&gt;*ithdr*",'Raw Data'!$D:$D,"&lt;&gt;*ancel*",'Raw Data'!$AW:$AW,"*arl*")</f>
        <v>0</v>
      </c>
      <c r="AN112" s="40"/>
      <c r="AO112" s="40"/>
      <c r="AP112" s="52"/>
      <c r="AQ112" s="117">
        <f>COUNTIFS( 'Raw Data'!$AM:$AM,"&lt;=" &amp;DATE(LEFT($AV$3, 4), MONTH("1 " &amp; AQ$6 &amp; " " &amp; LEFT($AV$3, 4)) + 1, 0 ), 'Raw Data'!$AM:$AM,"&gt;" &amp;DATE(LEFT($AV$3, 4), MONTH("1 " &amp; AQ$6 &amp; " " &amp; LEFT($AV$3, 4)), 0 ), 'Raw Data'!$J:$J, $A95, 'Raw Data'!$O:$O,""&amp;'Raw Data'!$B$1,'Raw Data'!$D:$D,"&lt;&gt;*ithdr*",'Raw Data'!$D:$D,"&lt;&gt;*ancel*",'Raw Data'!$P:$P,"--",'Raw Data'!$AW:$AW,"*arl*")
+
COUNTIFS( 'Raw Data'!$AM:$AM,"&lt;=" &amp;DATE(LEFT($AV$3, 4), MONTH("1 " &amp; AQ$6 &amp; " " &amp; LEFT($AV$3, 4)) + 1, 0 ), 'Raw Data'!$AM:$AM,"&gt;" &amp;DATE(LEFT($AV$3, 4), MONTH("1 " &amp; AQ$6 &amp; " " &amp; LEFT($AV$3, 4)), 0 ), 'Raw Data'!$J:$J, $A95, 'Raw Data'!$P:$P,""&amp;'Raw Data'!$B$1,'Raw Data'!$D:$D,"&lt;&gt;*ithdr*",'Raw Data'!$D:$D,"&lt;&gt;*ancel*",'Raw Data'!$AW:$AW,"*arl*")</f>
        <v>0</v>
      </c>
      <c r="AR112" s="40"/>
      <c r="AS112" s="40"/>
      <c r="AT112" s="52"/>
      <c r="AU112" s="117">
        <f>COUNTIFS( 'Raw Data'!$AM:$AM,"&lt;=" &amp;DATE(MID($AV$3, 15, 4), MONTH("1 " &amp; AU$6 &amp; " " &amp; MID($AV$3, 15, 4)) + 1, 0 ), 'Raw Data'!$AN:$AN,"&gt;" &amp;DATE(MID($AV$3, 15, 4), MONTH("1 " &amp; AU$6 &amp; " " &amp; MID($AV$3, 15, 4)), 0 ), 'Raw Data'!$J:$J, $A95, 'Raw Data'!$O:$O,""&amp;'Raw Data'!$B$1,'Raw Data'!$D:$D,"&lt;&gt;*ithdr*",'Raw Data'!$D:$D,"&lt;&gt;*ancel*",'Raw Data'!$P:$P,"--",'Raw Data'!$AW:$AW,"*arl*")
+
COUNTIFS( 'Raw Data'!$AM:$AM,"&lt;=" &amp;DATE(MID($AV$3, 15, 4), MONTH("1 " &amp; AU$6 &amp; " " &amp; MID($AV$3, 15, 4)) + 1, 0 ), 'Raw Data'!$AN:$AN,"&gt;" &amp;DATE(MID($AV$3, 15, 4), MONTH("1 " &amp; AU$6 &amp; " " &amp; MID($AV$3, 15, 4)), 0 ), 'Raw Data'!$J:$J, $A95, 'Raw Data'!$P:$P,""&amp;'Raw Data'!$B$1,'Raw Data'!$D:$D,"&lt;&gt;*ithdr*",'Raw Data'!$D:$D,"&lt;&gt;*ancel*",'Raw Data'!$AW:$AW,"*arl*")</f>
        <v>0</v>
      </c>
      <c r="AV112" s="40"/>
      <c r="AW112" s="40"/>
      <c r="AX112" s="52"/>
      <c r="AY112" s="117">
        <f>COUNTIFS( 'Raw Data'!$AM:$AM,"&lt;=" &amp;DATE(MID($AV$3, 15, 4), MONTH("1 " &amp; AY$6 &amp; " " &amp; MID($AV$3, 15, 4)) + 1, 0 ), 'Raw Data'!$AN:$AN,"&gt;" &amp;DATE(MID($AV$3, 15, 4), MONTH("1 " &amp; AY$6 &amp; " " &amp; MID($AV$3, 15, 4)), 0 ), 'Raw Data'!$J:$J, $A95, 'Raw Data'!$O:$O,""&amp;'Raw Data'!$B$1,'Raw Data'!$D:$D,"&lt;&gt;*ithdr*",'Raw Data'!$D:$D,"&lt;&gt;*ancel*",'Raw Data'!$P:$P,"--",'Raw Data'!$AW:$AW,"*arl*")
+
COUNTIFS( 'Raw Data'!$AM:$AM,"&lt;=" &amp;DATE(MID($AV$3, 15, 4), MONTH("1 " &amp; AY$6 &amp; " " &amp; MID($AV$3, 15, 4)) + 1, 0 ), 'Raw Data'!$AN:$AN,"&gt;" &amp;DATE(MID($AV$3, 15, 4), MONTH("1 " &amp; AY$6 &amp; " " &amp; MID($AV$3, 15, 4)), 0 ), 'Raw Data'!$J:$J, $A95, 'Raw Data'!$P:$P,""&amp;'Raw Data'!$B$1,'Raw Data'!$D:$D,"&lt;&gt;*ithdr*",'Raw Data'!$D:$D,"&lt;&gt;*ancel*",'Raw Data'!$AW:$AW,"*arl*")</f>
        <v>0</v>
      </c>
      <c r="AZ112" s="40"/>
      <c r="BA112" s="40"/>
      <c r="BB112" s="52"/>
      <c r="BC112" s="117">
        <f>COUNTIFS( 'Raw Data'!$AM:$AM,"&lt;=" &amp;DATE(MID($AV$3, 15, 4), MONTH("1 " &amp; BC$6 &amp; " " &amp; MID($AV$3, 15, 4)) + 1, 0 ), 'Raw Data'!$AN:$AN,"&gt;" &amp;DATE(MID($AV$3, 15, 4), MONTH("1 " &amp; BC$6 &amp; " " &amp; MID($AV$3, 15, 4)), 0 ), 'Raw Data'!$J:$J, $A95, 'Raw Data'!$O:$O,""&amp;'Raw Data'!$B$1,'Raw Data'!$D:$D,"&lt;&gt;*ithdr*",'Raw Data'!$D:$D,"&lt;&gt;*ancel*",'Raw Data'!$P:$P,"--",'Raw Data'!$AW:$AW,"*arl*")
+
COUNTIFS( 'Raw Data'!$AM:$AM,"&lt;=" &amp;DATE(MID($AV$3, 15, 4), MONTH("1 " &amp; BC$6 &amp; " " &amp; MID($AV$3, 15, 4)) + 1, 0 ), 'Raw Data'!$AN:$AN,"&gt;" &amp;DATE(MID($AV$3, 15, 4), MONTH("1 " &amp; BC$6 &amp; " " &amp; MID($AV$3, 15, 4)), 0 ), 'Raw Data'!$J:$J, $A95, 'Raw Data'!$P:$P,""&amp;'Raw Data'!$B$1,'Raw Data'!$D:$D,"&lt;&gt;*ithdr*",'Raw Data'!$D:$D,"&lt;&gt;*ancel*",'Raw Data'!$AW:$AW,"*arl*")</f>
        <v>0</v>
      </c>
      <c r="BD112" s="40"/>
      <c r="BE112" s="40"/>
      <c r="BF112" s="52"/>
    </row>
    <row r="113" ht="12.75" customHeight="1">
      <c r="A113" s="47" t="s">
        <v>765</v>
      </c>
      <c r="B113" s="40"/>
      <c r="C113" s="40"/>
      <c r="D113" s="40"/>
      <c r="E113" s="40"/>
      <c r="F113" s="40"/>
      <c r="G113" s="40"/>
      <c r="H113" s="40"/>
      <c r="I113" s="40"/>
      <c r="J113" s="52"/>
      <c r="K113" s="122" t="str">
        <f>IFERROR((K112/K109)*100, "---")</f>
        <v>---</v>
      </c>
      <c r="L113" s="40"/>
      <c r="M113" s="40"/>
      <c r="N113" s="52"/>
      <c r="O113" s="122" t="str">
        <f>IFERROR((O112/O109)*100, "---")</f>
        <v>---</v>
      </c>
      <c r="P113" s="40"/>
      <c r="Q113" s="40"/>
      <c r="R113" s="52"/>
      <c r="S113" s="122" t="str">
        <f>IFERROR((S112/S109)*100, "---")</f>
        <v>---</v>
      </c>
      <c r="T113" s="40"/>
      <c r="U113" s="40"/>
      <c r="V113" s="52"/>
      <c r="W113" s="122" t="str">
        <f>IFERROR((W112/W109)*100, "---")</f>
        <v>---</v>
      </c>
      <c r="X113" s="40"/>
      <c r="Y113" s="40"/>
      <c r="Z113" s="52"/>
      <c r="AA113" s="122" t="str">
        <f>IFERROR((AA112/AA109)*100, "---")</f>
        <v>---</v>
      </c>
      <c r="AB113" s="40"/>
      <c r="AC113" s="40"/>
      <c r="AD113" s="52"/>
      <c r="AE113" s="122" t="str">
        <f>IFERROR((AE112/AE109)*100, "---")</f>
        <v>---</v>
      </c>
      <c r="AF113" s="40"/>
      <c r="AG113" s="40"/>
      <c r="AH113" s="52"/>
      <c r="AI113" s="122" t="str">
        <f>IFERROR((AI112/AI109)*100, "---")</f>
        <v>---</v>
      </c>
      <c r="AJ113" s="40"/>
      <c r="AK113" s="40"/>
      <c r="AL113" s="52"/>
      <c r="AM113" s="122" t="str">
        <f>IFERROR((AM112/AM109)*100, "---")</f>
        <v>---</v>
      </c>
      <c r="AN113" s="40"/>
      <c r="AO113" s="40"/>
      <c r="AP113" s="52"/>
      <c r="AQ113" s="122" t="str">
        <f>IFERROR((AQ112/AQ109)*100, "---")</f>
        <v>---</v>
      </c>
      <c r="AR113" s="40"/>
      <c r="AS113" s="40"/>
      <c r="AT113" s="52"/>
      <c r="AU113" s="122" t="str">
        <f>IFERROR((AU112/AU109)*100, "---")</f>
        <v>---</v>
      </c>
      <c r="AV113" s="40"/>
      <c r="AW113" s="40"/>
      <c r="AX113" s="52"/>
      <c r="AY113" s="122" t="str">
        <f>IFERROR((AY112/AY109)*100, "---")</f>
        <v>---</v>
      </c>
      <c r="AZ113" s="40"/>
      <c r="BA113" s="40"/>
      <c r="BB113" s="52"/>
      <c r="BC113" s="122" t="str">
        <f>IFERROR((BC112/BC109)*100, "---")</f>
        <v>---</v>
      </c>
      <c r="BD113" s="40"/>
      <c r="BE113" s="40"/>
      <c r="BF113" s="52"/>
    </row>
    <row r="114" ht="12.75" customHeight="1">
      <c r="A114" s="47" t="s">
        <v>245</v>
      </c>
      <c r="B114" s="40"/>
      <c r="C114" s="40"/>
      <c r="D114" s="40"/>
      <c r="E114" s="40"/>
      <c r="F114" s="40"/>
      <c r="G114" s="40"/>
      <c r="H114" s="40"/>
      <c r="I114" s="40"/>
      <c r="J114" s="52"/>
      <c r="K114" s="117">
        <f>SUMIFS('Raw Data'!$R:$R, 'Raw Data'!$AN:$AN,"&lt;=" &amp;DATE(LEFT($AV$3, 4), MONTH("1 " &amp; K$6 &amp; " " &amp; LEFT($AV$3, 4)) + 1, 0 ), 'Raw Data'!$AN:$AN,"&gt;" &amp;DATE(LEFT($AV$3, 4), MONTH("1 " &amp; K$6 &amp; " " &amp; LEFT($AV$3, 4)), 0 ), 'Raw Data'!$J:$J, $A95, 'Raw Data'!$O:$O,""&amp;'Raw Data'!$B$1,'Raw Data'!$D:$D,"&lt;&gt;*ithdr*",'Raw Data'!$D:$D,"&lt;&gt;*ancel*",'Raw Data'!$P:$P,"--")
+
SUMIFS('Raw Data'!$R:$R, 'Raw Data'!$AN:$AN,"&lt;=" &amp;DATE(LEFT($AV$3, 4), MONTH("1 " &amp; K$6 &amp; " " &amp; LEFT($AV$3, 4)) + 1, 0 ), 'Raw Data'!$AN:$AN,"&gt;" &amp;DATE(LEFT($AV$3, 4), MONTH("1 " &amp; K$6 &amp; " " &amp; LEFT($AV$3, 4)), 0 ), 'Raw Data'!$J:$J, $A95, 'Raw Data'!$P:$P,""&amp;'Raw Data'!$B$1,'Raw Data'!$D:$D,"&lt;&gt;*ithdr*",'Raw Data'!$D:$D,"&lt;&gt;*ancel*")</f>
        <v>0</v>
      </c>
      <c r="L114" s="40"/>
      <c r="M114" s="40"/>
      <c r="N114" s="52"/>
      <c r="O114" s="117">
        <f>SUMIFS('Raw Data'!$R:$R, 'Raw Data'!$AN:$AN,"&lt;=" &amp;DATE(LEFT($AV$3, 4), MONTH("1 " &amp; O$6 &amp; " " &amp; LEFT($AV$3, 4)) + 1, 0 ), 'Raw Data'!$AN:$AN,"&gt;" &amp;DATE(LEFT($AV$3, 4), MONTH("1 " &amp; O$6 &amp; " " &amp; LEFT($AV$3, 4)), 0 ), 'Raw Data'!$J:$J, $A95, 'Raw Data'!$O:$O,""&amp;'Raw Data'!$B$1,'Raw Data'!$D:$D,"&lt;&gt;*ithdr*",'Raw Data'!$D:$D,"&lt;&gt;*ancel*",'Raw Data'!$P:$P,"--")
+
SUMIFS('Raw Data'!$R:$R, 'Raw Data'!$AN:$AN,"&lt;=" &amp;DATE(LEFT($AV$3, 4), MONTH("1 " &amp; O$6 &amp; " " &amp; LEFT($AV$3, 4)) + 1, 0 ), 'Raw Data'!$AN:$AN,"&gt;" &amp;DATE(LEFT($AV$3, 4), MONTH("1 " &amp; O$6 &amp; " " &amp; LEFT($AV$3, 4)), 0 ), 'Raw Data'!$J:$J, $A95, 'Raw Data'!$P:$P,""&amp;'Raw Data'!$B$1,'Raw Data'!$D:$D,"&lt;&gt;*ithdr*",'Raw Data'!$D:$D,"&lt;&gt;*ancel*")</f>
        <v>0</v>
      </c>
      <c r="P114" s="40"/>
      <c r="Q114" s="40"/>
      <c r="R114" s="52"/>
      <c r="S114" s="117">
        <f>SUMIFS('Raw Data'!$R:$R, 'Raw Data'!$AN:$AN,"&lt;=" &amp;DATE(LEFT($AV$3, 4), MONTH("1 " &amp; S$6 &amp; " " &amp; LEFT($AV$3, 4)) + 1, 0 ), 'Raw Data'!$AN:$AN,"&gt;" &amp;DATE(LEFT($AV$3, 4), MONTH("1 " &amp; S$6 &amp; " " &amp; LEFT($AV$3, 4)), 0 ), 'Raw Data'!$J:$J, $A95, 'Raw Data'!$O:$O,""&amp;'Raw Data'!$B$1,'Raw Data'!$D:$D,"&lt;&gt;*ithdr*",'Raw Data'!$D:$D,"&lt;&gt;*ancel*",'Raw Data'!$P:$P,"--")
+
SUMIFS('Raw Data'!$R:$R, 'Raw Data'!$AN:$AN,"&lt;=" &amp;DATE(LEFT($AV$3, 4), MONTH("1 " &amp; S$6 &amp; " " &amp; LEFT($AV$3, 4)) + 1, 0 ), 'Raw Data'!$AN:$AN,"&gt;" &amp;DATE(LEFT($AV$3, 4), MONTH("1 " &amp; S$6 &amp; " " &amp; LEFT($AV$3, 4)), 0 ), 'Raw Data'!$J:$J, $A95, 'Raw Data'!$P:$P,""&amp;'Raw Data'!$B$1,'Raw Data'!$D:$D,"&lt;&gt;*ithdr*",'Raw Data'!$D:$D,"&lt;&gt;*ancel*")</f>
        <v>0</v>
      </c>
      <c r="T114" s="40"/>
      <c r="U114" s="40"/>
      <c r="V114" s="52"/>
      <c r="W114" s="117">
        <f>SUMIFS('Raw Data'!$R:$R, 'Raw Data'!$AN:$AN,"&lt;=" &amp;DATE(LEFT($AV$3, 4), MONTH("1 " &amp; W$6 &amp; " " &amp; LEFT($AV$3, 4)) + 1, 0 ), 'Raw Data'!$AN:$AN,"&gt;" &amp;DATE(LEFT($AV$3, 4), MONTH("1 " &amp; W$6 &amp; " " &amp; LEFT($AV$3, 4)), 0 ), 'Raw Data'!$J:$J, $A95, 'Raw Data'!$O:$O,""&amp;'Raw Data'!$B$1,'Raw Data'!$D:$D,"&lt;&gt;*ithdr*",'Raw Data'!$D:$D,"&lt;&gt;*ancel*",'Raw Data'!$P:$P,"--")
+
SUMIFS('Raw Data'!$R:$R, 'Raw Data'!$AN:$AN,"&lt;=" &amp;DATE(LEFT($AV$3, 4), MONTH("1 " &amp; W$6 &amp; " " &amp; LEFT($AV$3, 4)) + 1, 0 ), 'Raw Data'!$AN:$AN,"&gt;" &amp;DATE(LEFT($AV$3, 4), MONTH("1 " &amp; W$6 &amp; " " &amp; LEFT($AV$3, 4)), 0 ), 'Raw Data'!$J:$J, $A95, 'Raw Data'!$P:$P,""&amp;'Raw Data'!$B$1,'Raw Data'!$D:$D,"&lt;&gt;*ithdr*",'Raw Data'!$D:$D,"&lt;&gt;*ancel*")</f>
        <v>0</v>
      </c>
      <c r="X114" s="40"/>
      <c r="Y114" s="40"/>
      <c r="Z114" s="52"/>
      <c r="AA114" s="117">
        <f>SUMIFS('Raw Data'!$R:$R, 'Raw Data'!$AN:$AN,"&lt;=" &amp;DATE(LEFT($AV$3, 4), MONTH("1 " &amp; AA$6 &amp; " " &amp; LEFT($AV$3, 4)) + 1, 0 ), 'Raw Data'!$AN:$AN,"&gt;" &amp;DATE(LEFT($AV$3, 4), MONTH("1 " &amp; AA$6 &amp; " " &amp; LEFT($AV$3, 4)), 0 ), 'Raw Data'!$J:$J, $A95, 'Raw Data'!$O:$O,""&amp;'Raw Data'!$B$1,'Raw Data'!$D:$D,"&lt;&gt;*ithdr*",'Raw Data'!$D:$D,"&lt;&gt;*ancel*",'Raw Data'!$P:$P,"--")
+
SUMIFS('Raw Data'!$R:$R, 'Raw Data'!$AN:$AN,"&lt;=" &amp;DATE(LEFT($AV$3, 4), MONTH("1 " &amp; AA$6 &amp; " " &amp; LEFT($AV$3, 4)) + 1, 0 ), 'Raw Data'!$AN:$AN,"&gt;" &amp;DATE(LEFT($AV$3, 4), MONTH("1 " &amp; AA$6 &amp; " " &amp; LEFT($AV$3, 4)), 0 ), 'Raw Data'!$J:$J, $A95, 'Raw Data'!$P:$P,""&amp;'Raw Data'!$B$1,'Raw Data'!$D:$D,"&lt;&gt;*ithdr*",'Raw Data'!$D:$D,"&lt;&gt;*ancel*")</f>
        <v>0</v>
      </c>
      <c r="AB114" s="40"/>
      <c r="AC114" s="40"/>
      <c r="AD114" s="52"/>
      <c r="AE114" s="117">
        <f>SUMIFS('Raw Data'!$R:$R, 'Raw Data'!$AN:$AN,"&lt;=" &amp;DATE(LEFT($AV$3, 4), MONTH("1 " &amp; AE$6 &amp; " " &amp; LEFT($AV$3, 4)) + 1, 0 ), 'Raw Data'!$AN:$AN,"&gt;" &amp;DATE(LEFT($AV$3, 4), MONTH("1 " &amp; AE$6 &amp; " " &amp; LEFT($AV$3, 4)), 0 ), 'Raw Data'!$J:$J, $A95, 'Raw Data'!$O:$O,""&amp;'Raw Data'!$B$1,'Raw Data'!$D:$D,"&lt;&gt;*ithdr*",'Raw Data'!$D:$D,"&lt;&gt;*ancel*",'Raw Data'!$P:$P,"--")
+
SUMIFS('Raw Data'!$R:$R, 'Raw Data'!$AN:$AN,"&lt;=" &amp;DATE(LEFT($AV$3, 4), MONTH("1 " &amp; AE$6 &amp; " " &amp; LEFT($AV$3, 4)) + 1, 0 ), 'Raw Data'!$AN:$AN,"&gt;" &amp;DATE(LEFT($AV$3, 4), MONTH("1 " &amp; AE$6 &amp; " " &amp; LEFT($AV$3, 4)), 0 ), 'Raw Data'!$J:$J, $A95, 'Raw Data'!$P:$P,""&amp;'Raw Data'!$B$1,'Raw Data'!$D:$D,"&lt;&gt;*ithdr*",'Raw Data'!$D:$D,"&lt;&gt;*ancel*")</f>
        <v>0</v>
      </c>
      <c r="AF114" s="40"/>
      <c r="AG114" s="40"/>
      <c r="AH114" s="52"/>
      <c r="AI114" s="117">
        <f>SUMIFS('Raw Data'!$R:$R, 'Raw Data'!$AN:$AN,"&lt;=" &amp;DATE(LEFT($AV$3, 4), MONTH("1 " &amp; AI$6 &amp; " " &amp; LEFT($AV$3, 4)) + 1, 0 ), 'Raw Data'!$AN:$AN,"&gt;" &amp;DATE(LEFT($AV$3, 4), MONTH("1 " &amp; AI$6 &amp; " " &amp; LEFT($AV$3, 4)), 0 ), 'Raw Data'!$J:$J, $A95, 'Raw Data'!$O:$O,""&amp;'Raw Data'!$B$1,'Raw Data'!$D:$D,"&lt;&gt;*ithdr*",'Raw Data'!$D:$D,"&lt;&gt;*ancel*",'Raw Data'!$P:$P,"--")
+
SUMIFS('Raw Data'!$R:$R, 'Raw Data'!$AN:$AN,"&lt;=" &amp;DATE(LEFT($AV$3, 4), MONTH("1 " &amp; AI$6 &amp; " " &amp; LEFT($AV$3, 4)) + 1, 0 ), 'Raw Data'!$AN:$AN,"&gt;" &amp;DATE(LEFT($AV$3, 4), MONTH("1 " &amp; AI$6 &amp; " " &amp; LEFT($AV$3, 4)), 0 ), 'Raw Data'!$J:$J, $A95, 'Raw Data'!$P:$P,""&amp;'Raw Data'!$B$1,'Raw Data'!$D:$D,"&lt;&gt;*ithdr*",'Raw Data'!$D:$D,"&lt;&gt;*ancel*")</f>
        <v>0</v>
      </c>
      <c r="AJ114" s="40"/>
      <c r="AK114" s="40"/>
      <c r="AL114" s="52"/>
      <c r="AM114" s="117">
        <f>SUMIFS('Raw Data'!$R:$R, 'Raw Data'!$AN:$AN,"&lt;=" &amp;DATE(LEFT($AV$3, 4), MONTH("1 " &amp; AM$6 &amp; " " &amp; LEFT($AV$3, 4)) + 1, 0 ), 'Raw Data'!$AN:$AN,"&gt;" &amp;DATE(LEFT($AV$3, 4), MONTH("1 " &amp; AM$6 &amp; " " &amp; LEFT($AV$3, 4)), 0 ), 'Raw Data'!$J:$J, $A95, 'Raw Data'!$O:$O,""&amp;'Raw Data'!$B$1,'Raw Data'!$D:$D,"&lt;&gt;*ithdr*",'Raw Data'!$D:$D,"&lt;&gt;*ancel*",'Raw Data'!$P:$P,"--")
+
SUMIFS('Raw Data'!$R:$R, 'Raw Data'!$AN:$AN,"&lt;=" &amp;DATE(LEFT($AV$3, 4), MONTH("1 " &amp; AM$6 &amp; " " &amp; LEFT($AV$3, 4)) + 1, 0 ), 'Raw Data'!$AN:$AN,"&gt;" &amp;DATE(LEFT($AV$3, 4), MONTH("1 " &amp; AM$6 &amp; " " &amp; LEFT($AV$3, 4)), 0 ), 'Raw Data'!$J:$J, $A95, 'Raw Data'!$P:$P,""&amp;'Raw Data'!$B$1,'Raw Data'!$D:$D,"&lt;&gt;*ithdr*",'Raw Data'!$D:$D,"&lt;&gt;*ancel*")</f>
        <v>0</v>
      </c>
      <c r="AN114" s="40"/>
      <c r="AO114" s="40"/>
      <c r="AP114" s="52"/>
      <c r="AQ114" s="117">
        <f>SUMIFS('Raw Data'!$R:$R, 'Raw Data'!$AN:$AN,"&lt;=" &amp;DATE(LEFT($AV$3, 4), MONTH("1 " &amp; AQ$6 &amp; " " &amp; LEFT($AV$3, 4)) + 1, 0 ), 'Raw Data'!$AN:$AN,"&gt;" &amp;DATE(LEFT($AV$3, 4), MONTH("1 " &amp; AQ$6 &amp; " " &amp; LEFT($AV$3, 4)), 0 ), 'Raw Data'!$J:$J, $A95, 'Raw Data'!$O:$O,""&amp;'Raw Data'!$B$1,'Raw Data'!$D:$D,"&lt;&gt;*ithdr*",'Raw Data'!$D:$D,"&lt;&gt;*ancel*",'Raw Data'!$P:$P,"--")
+
SUMIFS('Raw Data'!$R:$R, 'Raw Data'!$AN:$AN,"&lt;=" &amp;DATE(LEFT($AV$3, 4), MONTH("1 " &amp; AQ$6 &amp; " " &amp; LEFT($AV$3, 4)) + 1, 0 ), 'Raw Data'!$AN:$AN,"&gt;" &amp;DATE(LEFT($AV$3, 4), MONTH("1 " &amp; AQ$6 &amp; " " &amp; LEFT($AV$3, 4)), 0 ), 'Raw Data'!$J:$J, $A95, 'Raw Data'!$P:$P,""&amp;'Raw Data'!$B$1,'Raw Data'!$D:$D,"&lt;&gt;*ithdr*",'Raw Data'!$D:$D,"&lt;&gt;*ancel*")</f>
        <v>0</v>
      </c>
      <c r="AR114" s="40"/>
      <c r="AS114" s="40"/>
      <c r="AT114" s="52"/>
      <c r="AU114" s="117">
        <f>SUMIFS('Raw Data'!$R:$R, 'Raw Data'!$AN:$AN,"&lt;=" &amp;DATE(MID($AV$3, 15, 4), MONTH("1 " &amp; AU$6 &amp; " " &amp; MID($AV$3, 15, 4)) + 1, 0 ), 'Raw Data'!$AN:$AN,"&gt;" &amp;DATE(MID($AV$3, 15, 4), MONTH("1 " &amp; AU$6 &amp; " " &amp; MID($AV$3, 15, 4)), 0 ), 'Raw Data'!$J:$J, $A95, 'Raw Data'!$O:$O,""&amp;'Raw Data'!$B$1,'Raw Data'!$D:$D,"&lt;&gt;*ithdr*",'Raw Data'!$D:$D,"&lt;&gt;*ancel*",'Raw Data'!$P:$P,"--")
+
SUMIFS('Raw Data'!$R:$R, 'Raw Data'!$AN:$AN,"&lt;=" &amp;DATE(MID($AV$3, 15, 4), MONTH("1 " &amp; AU$6 &amp; " " &amp; MID($AV$3, 15, 4)) + 1, 0 ), 'Raw Data'!$AN:$AN,"&gt;" &amp;DATE(MID($AV$3, 15, 4), MONTH("1 " &amp; AU$6 &amp; " " &amp; MID($AV$3, 15, 4)), 0 ), 'Raw Data'!$J:$J, $A95, 'Raw Data'!$P:$P,""&amp;'Raw Data'!$B$1,'Raw Data'!$D:$D,"&lt;&gt;*ithdr*",'Raw Data'!$D:$D,"&lt;&gt;*ancel*")</f>
        <v>0</v>
      </c>
      <c r="AV114" s="40"/>
      <c r="AW114" s="40"/>
      <c r="AX114" s="52"/>
      <c r="AY114" s="117">
        <f>SUMIFS('Raw Data'!$R:$R, 'Raw Data'!$AN:$AN,"&lt;=" &amp;DATE(MID($AV$3, 15, 4), MONTH("1 " &amp; AY$6 &amp; " " &amp; MID($AV$3, 15, 4)) + 1, 0 ), 'Raw Data'!$AN:$AN,"&gt;" &amp;DATE(MID($AV$3, 15, 4), MONTH("1 " &amp; AY$6 &amp; " " &amp; MID($AV$3, 15, 4)), 0 ), 'Raw Data'!$J:$J, $A95, 'Raw Data'!$O:$O,""&amp;'Raw Data'!$B$1,'Raw Data'!$D:$D,"&lt;&gt;*ithdr*",'Raw Data'!$D:$D,"&lt;&gt;*ancel*",'Raw Data'!$P:$P,"--")
+
SUMIFS('Raw Data'!$R:$R, 'Raw Data'!$AN:$AN,"&lt;=" &amp;DATE(MID($AV$3, 15, 4), MONTH("1 " &amp; AY$6 &amp; " " &amp; MID($AV$3, 15, 4)) + 1, 0 ), 'Raw Data'!$AN:$AN,"&gt;" &amp;DATE(MID($AV$3, 15, 4), MONTH("1 " &amp; AY$6 &amp; " " &amp; MID($AV$3, 15, 4)), 0 ), 'Raw Data'!$J:$J, $A95, 'Raw Data'!$P:$P,""&amp;'Raw Data'!$B$1,'Raw Data'!$D:$D,"&lt;&gt;*ithdr*",'Raw Data'!$D:$D,"&lt;&gt;*ancel*")</f>
        <v>0</v>
      </c>
      <c r="AZ114" s="40"/>
      <c r="BA114" s="40"/>
      <c r="BB114" s="52"/>
      <c r="BC114" s="117">
        <f>SUMIFS('Raw Data'!$R:$R, 'Raw Data'!$AN:$AN,"&lt;=" &amp;DATE(MID($AV$3, 15, 4), MONTH("1 " &amp; BC$6 &amp; " " &amp; MID($AV$3, 15, 4)) + 1, 0 ), 'Raw Data'!$AN:$AN,"&gt;" &amp;DATE(MID($AV$3, 15, 4), MONTH("1 " &amp; BC$6 &amp; " " &amp; MID($AV$3, 15, 4)), 0 ), 'Raw Data'!$J:$J, $A95, 'Raw Data'!$O:$O,""&amp;'Raw Data'!$B$1,'Raw Data'!$D:$D,"&lt;&gt;*ithdr*",'Raw Data'!$D:$D,"&lt;&gt;*ancel*",'Raw Data'!$P:$P,"--")
+
SUMIFS('Raw Data'!$R:$R, 'Raw Data'!$AN:$AN,"&lt;=" &amp;DATE(MID($AV$3, 15, 4), MONTH("1 " &amp; BC$6 &amp; " " &amp; MID($AV$3, 15, 4)) + 1, 0 ), 'Raw Data'!$AN:$AN,"&gt;" &amp;DATE(MID($AV$3, 15, 4), MONTH("1 " &amp; BC$6 &amp; " " &amp; MID($AV$3, 15, 4)), 0 ), 'Raw Data'!$J:$J, $A95, 'Raw Data'!$P:$P,""&amp;'Raw Data'!$B$1,'Raw Data'!$D:$D,"&lt;&gt;*ithdr*",'Raw Data'!$D:$D,"&lt;&gt;*ancel*")</f>
        <v>0</v>
      </c>
      <c r="BD114" s="40"/>
      <c r="BE114" s="40"/>
      <c r="BF114" s="52"/>
    </row>
    <row r="115" ht="12.75" customHeight="1">
      <c r="A115" s="39" t="s">
        <v>311</v>
      </c>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5"/>
    </row>
    <row r="116" ht="12.75" customHeight="1">
      <c r="A116" s="47" t="s">
        <v>107</v>
      </c>
      <c r="B116" s="40"/>
      <c r="C116" s="40"/>
      <c r="D116" s="40"/>
      <c r="E116" s="40"/>
      <c r="F116" s="40"/>
      <c r="G116" s="40"/>
      <c r="H116" s="40"/>
      <c r="I116" s="40"/>
      <c r="J116" s="52"/>
      <c r="K116" s="117">
        <f>SUMIFS('Raw Data'!$S:$S, 'Raw Data'!$AN:$AN,"&lt;=" &amp;DATE(LEFT($AV$3, 4), MONTH("1 " &amp; K$6 &amp; " " &amp; LEFT($AV$3, 4)) + 1, 0 ), 'Raw Data'!$AN:$AN,"&gt;" &amp;DATE(LEFT($AV$3, 4), MONTH("1 " &amp; K$6 &amp; " " &amp; LEFT($AV$3, 4)), 0 ), 'Raw Data'!$J:$J, $A115, 'Raw Data'!$O:$O,""&amp;'Raw Data'!$B$1,'Raw Data'!$D:$D,"&lt;&gt;*ithdr*",'Raw Data'!$D:$D,"&lt;&gt;*ancel*",'Raw Data'!$P:$P,"--")
+
SUMIFS('Raw Data'!$S:$S, 'Raw Data'!$AN:$AN,"&lt;=" &amp;DATE(LEFT($AV$3, 4), MONTH("1 " &amp; K$6 &amp; " " &amp; LEFT($AV$3, 4)) + 1, 0 ), 'Raw Data'!$AN:$AN,"&gt;" &amp;DATE(LEFT($AV$3, 4), MONTH("1 " &amp; K$6 &amp; " " &amp; LEFT($AV$3, 4)), 0 ), 'Raw Data'!$J:$J, $A115, 'Raw Data'!$P:$P,""&amp;'Raw Data'!$B$1,'Raw Data'!$D:$D,"&lt;&gt;*ithdr*",'Raw Data'!$D:$D,"&lt;&gt;*ancel*")</f>
        <v>0</v>
      </c>
      <c r="L116" s="40"/>
      <c r="M116" s="40"/>
      <c r="N116" s="52"/>
      <c r="O116" s="117">
        <f>SUMIFS('Raw Data'!$S:$S, 'Raw Data'!$AN:$AN,"&lt;=" &amp;DATE(LEFT($AV$3, 4), MONTH("1 " &amp; O$6 &amp; " " &amp; LEFT($AV$3, 4)) + 1, 0 ), 'Raw Data'!$AN:$AN,"&gt;" &amp;DATE(LEFT($AV$3, 4), MONTH("1 " &amp; O$6 &amp; " " &amp; LEFT($AV$3, 4)), 0 ), 'Raw Data'!$J:$J, $A115, 'Raw Data'!$O:$O,""&amp;'Raw Data'!$B$1,'Raw Data'!$D:$D,"&lt;&gt;*ithdr*",'Raw Data'!$D:$D,"&lt;&gt;*ancel*",'Raw Data'!$P:$P,"--")
+
SUMIFS('Raw Data'!$S:$S, 'Raw Data'!$AN:$AN,"&lt;=" &amp;DATE(LEFT($AV$3, 4), MONTH("1 " &amp; O$6 &amp; " " &amp; LEFT($AV$3, 4)) + 1, 0 ), 'Raw Data'!$AN:$AN,"&gt;" &amp;DATE(LEFT($AV$3, 4), MONTH("1 " &amp; O$6 &amp; " " &amp; LEFT($AV$3, 4)), 0 ), 'Raw Data'!$J:$J, $A115, 'Raw Data'!$P:$P,""&amp;'Raw Data'!$B$1,'Raw Data'!$D:$D,"&lt;&gt;*ithdr*",'Raw Data'!$D:$D,"&lt;&gt;*ancel*")</f>
        <v>0</v>
      </c>
      <c r="P116" s="40"/>
      <c r="Q116" s="40"/>
      <c r="R116" s="52"/>
      <c r="S116" s="117">
        <f>SUMIFS('Raw Data'!$S:$S, 'Raw Data'!$AN:$AN,"&lt;=" &amp;DATE(LEFT($AV$3, 4), MONTH("1 " &amp; S$6 &amp; " " &amp; LEFT($AV$3, 4)) + 1, 0 ), 'Raw Data'!$AN:$AN,"&gt;" &amp;DATE(LEFT($AV$3, 4), MONTH("1 " &amp; S$6 &amp; " " &amp; LEFT($AV$3, 4)), 0 ), 'Raw Data'!$J:$J, $A115, 'Raw Data'!$O:$O,""&amp;'Raw Data'!$B$1,'Raw Data'!$D:$D,"&lt;&gt;*ithdr*",'Raw Data'!$D:$D,"&lt;&gt;*ancel*",'Raw Data'!$P:$P,"--")
+
SUMIFS('Raw Data'!$S:$S, 'Raw Data'!$AN:$AN,"&lt;=" &amp;DATE(LEFT($AV$3, 4), MONTH("1 " &amp; S$6 &amp; " " &amp; LEFT($AV$3, 4)) + 1, 0 ), 'Raw Data'!$AN:$AN,"&gt;" &amp;DATE(LEFT($AV$3, 4), MONTH("1 " &amp; S$6 &amp; " " &amp; LEFT($AV$3, 4)), 0 ), 'Raw Data'!$J:$J, $A115, 'Raw Data'!$P:$P,""&amp;'Raw Data'!$B$1,'Raw Data'!$D:$D,"&lt;&gt;*ithdr*",'Raw Data'!$D:$D,"&lt;&gt;*ancel*")</f>
        <v>0</v>
      </c>
      <c r="T116" s="40"/>
      <c r="U116" s="40"/>
      <c r="V116" s="52"/>
      <c r="W116" s="117">
        <f>SUMIFS('Raw Data'!$S:$S, 'Raw Data'!$AN:$AN,"&lt;=" &amp;DATE(LEFT($AV$3, 4), MONTH("1 " &amp; W$6 &amp; " " &amp; LEFT($AV$3, 4)) + 1, 0 ), 'Raw Data'!$AN:$AN,"&gt;" &amp;DATE(LEFT($AV$3, 4), MONTH("1 " &amp; W$6 &amp; " " &amp; LEFT($AV$3, 4)), 0 ), 'Raw Data'!$J:$J, $A115, 'Raw Data'!$O:$O,""&amp;'Raw Data'!$B$1,'Raw Data'!$D:$D,"&lt;&gt;*ithdr*",'Raw Data'!$D:$D,"&lt;&gt;*ancel*",'Raw Data'!$P:$P,"--")
+
SUMIFS('Raw Data'!$S:$S, 'Raw Data'!$AN:$AN,"&lt;=" &amp;DATE(LEFT($AV$3, 4), MONTH("1 " &amp; W$6 &amp; " " &amp; LEFT($AV$3, 4)) + 1, 0 ), 'Raw Data'!$AN:$AN,"&gt;" &amp;DATE(LEFT($AV$3, 4), MONTH("1 " &amp; W$6 &amp; " " &amp; LEFT($AV$3, 4)), 0 ), 'Raw Data'!$J:$J, $A115, 'Raw Data'!$P:$P,""&amp;'Raw Data'!$B$1,'Raw Data'!$D:$D,"&lt;&gt;*ithdr*",'Raw Data'!$D:$D,"&lt;&gt;*ancel*")</f>
        <v>0</v>
      </c>
      <c r="X116" s="40"/>
      <c r="Y116" s="40"/>
      <c r="Z116" s="52"/>
      <c r="AA116" s="117">
        <f>SUMIFS('Raw Data'!$S:$S, 'Raw Data'!$AN:$AN,"&lt;=" &amp;DATE(LEFT($AV$3, 4), MONTH("1 " &amp; AA$6 &amp; " " &amp; LEFT($AV$3, 4)) + 1, 0 ), 'Raw Data'!$AN:$AN,"&gt;" &amp;DATE(LEFT($AV$3, 4), MONTH("1 " &amp; AA$6 &amp; " " &amp; LEFT($AV$3, 4)), 0 ), 'Raw Data'!$J:$J, $A115, 'Raw Data'!$O:$O,""&amp;'Raw Data'!$B$1,'Raw Data'!$D:$D,"&lt;&gt;*ithdr*",'Raw Data'!$D:$D,"&lt;&gt;*ancel*",'Raw Data'!$P:$P,"--")
+
SUMIFS('Raw Data'!$S:$S, 'Raw Data'!$AN:$AN,"&lt;=" &amp;DATE(LEFT($AV$3, 4), MONTH("1 " &amp; AA$6 &amp; " " &amp; LEFT($AV$3, 4)) + 1, 0 ), 'Raw Data'!$AN:$AN,"&gt;" &amp;DATE(LEFT($AV$3, 4), MONTH("1 " &amp; AA$6 &amp; " " &amp; LEFT($AV$3, 4)), 0 ), 'Raw Data'!$J:$J, $A115, 'Raw Data'!$P:$P,""&amp;'Raw Data'!$B$1,'Raw Data'!$D:$D,"&lt;&gt;*ithdr*",'Raw Data'!$D:$D,"&lt;&gt;*ancel*")</f>
        <v>0</v>
      </c>
      <c r="AB116" s="40"/>
      <c r="AC116" s="40"/>
      <c r="AD116" s="52"/>
      <c r="AE116" s="117">
        <f>SUMIFS('Raw Data'!$S:$S, 'Raw Data'!$AN:$AN,"&lt;=" &amp;DATE(LEFT($AV$3, 4), MONTH("1 " &amp; AE$6 &amp; " " &amp; LEFT($AV$3, 4)) + 1, 0 ), 'Raw Data'!$AN:$AN,"&gt;" &amp;DATE(LEFT($AV$3, 4), MONTH("1 " &amp; AE$6 &amp; " " &amp; LEFT($AV$3, 4)), 0 ), 'Raw Data'!$J:$J, $A115, 'Raw Data'!$O:$O,""&amp;'Raw Data'!$B$1,'Raw Data'!$D:$D,"&lt;&gt;*ithdr*",'Raw Data'!$D:$D,"&lt;&gt;*ancel*",'Raw Data'!$P:$P,"--")
+
SUMIFS('Raw Data'!$S:$S, 'Raw Data'!$AN:$AN,"&lt;=" &amp;DATE(LEFT($AV$3, 4), MONTH("1 " &amp; AE$6 &amp; " " &amp; LEFT($AV$3, 4)) + 1, 0 ), 'Raw Data'!$AN:$AN,"&gt;" &amp;DATE(LEFT($AV$3, 4), MONTH("1 " &amp; AE$6 &amp; " " &amp; LEFT($AV$3, 4)), 0 ), 'Raw Data'!$J:$J, $A115, 'Raw Data'!$P:$P,""&amp;'Raw Data'!$B$1,'Raw Data'!$D:$D,"&lt;&gt;*ithdr*",'Raw Data'!$D:$D,"&lt;&gt;*ancel*")</f>
        <v>0</v>
      </c>
      <c r="AF116" s="40"/>
      <c r="AG116" s="40"/>
      <c r="AH116" s="52"/>
      <c r="AI116" s="117">
        <f>SUMIFS('Raw Data'!$S:$S, 'Raw Data'!$AN:$AN,"&lt;=" &amp;DATE(LEFT($AV$3, 4), MONTH("1 " &amp; AI$6 &amp; " " &amp; LEFT($AV$3, 4)) + 1, 0 ), 'Raw Data'!$AN:$AN,"&gt;" &amp;DATE(LEFT($AV$3, 4), MONTH("1 " &amp; AI$6 &amp; " " &amp; LEFT($AV$3, 4)), 0 ), 'Raw Data'!$J:$J, $A115, 'Raw Data'!$O:$O,""&amp;'Raw Data'!$B$1,'Raw Data'!$D:$D,"&lt;&gt;*ithdr*",'Raw Data'!$D:$D,"&lt;&gt;*ancel*",'Raw Data'!$P:$P,"--")
+
SUMIFS('Raw Data'!$S:$S, 'Raw Data'!$AN:$AN,"&lt;=" &amp;DATE(LEFT($AV$3, 4), MONTH("1 " &amp; AI$6 &amp; " " &amp; LEFT($AV$3, 4)) + 1, 0 ), 'Raw Data'!$AN:$AN,"&gt;" &amp;DATE(LEFT($AV$3, 4), MONTH("1 " &amp; AI$6 &amp; " " &amp; LEFT($AV$3, 4)), 0 ), 'Raw Data'!$J:$J, $A115, 'Raw Data'!$P:$P,""&amp;'Raw Data'!$B$1,'Raw Data'!$D:$D,"&lt;&gt;*ithdr*",'Raw Data'!$D:$D,"&lt;&gt;*ancel*")</f>
        <v>0</v>
      </c>
      <c r="AJ116" s="40"/>
      <c r="AK116" s="40"/>
      <c r="AL116" s="52"/>
      <c r="AM116" s="117">
        <f>SUMIFS('Raw Data'!$S:$S, 'Raw Data'!$AN:$AN,"&lt;=" &amp;DATE(LEFT($AV$3, 4), MONTH("1 " &amp; AM$6 &amp; " " &amp; LEFT($AV$3, 4)) + 1, 0 ), 'Raw Data'!$AN:$AN,"&gt;" &amp;DATE(LEFT($AV$3, 4), MONTH("1 " &amp; AM$6 &amp; " " &amp; LEFT($AV$3, 4)), 0 ), 'Raw Data'!$J:$J, $A115, 'Raw Data'!$O:$O,""&amp;'Raw Data'!$B$1,'Raw Data'!$D:$D,"&lt;&gt;*ithdr*",'Raw Data'!$D:$D,"&lt;&gt;*ancel*",'Raw Data'!$P:$P,"--")
+
SUMIFS('Raw Data'!$S:$S, 'Raw Data'!$AN:$AN,"&lt;=" &amp;DATE(LEFT($AV$3, 4), MONTH("1 " &amp; AM$6 &amp; " " &amp; LEFT($AV$3, 4)) + 1, 0 ), 'Raw Data'!$AN:$AN,"&gt;" &amp;DATE(LEFT($AV$3, 4), MONTH("1 " &amp; AM$6 &amp; " " &amp; LEFT($AV$3, 4)), 0 ), 'Raw Data'!$J:$J, $A115, 'Raw Data'!$P:$P,""&amp;'Raw Data'!$B$1,'Raw Data'!$D:$D,"&lt;&gt;*ithdr*",'Raw Data'!$D:$D,"&lt;&gt;*ancel*")</f>
        <v>0</v>
      </c>
      <c r="AN116" s="40"/>
      <c r="AO116" s="40"/>
      <c r="AP116" s="52"/>
      <c r="AQ116" s="117">
        <f>SUMIFS('Raw Data'!$S:$S, 'Raw Data'!$AN:$AN,"&lt;=" &amp;DATE(LEFT($AV$3, 4), MONTH("1 " &amp; AQ$6 &amp; " " &amp; LEFT($AV$3, 4)) + 1, 0 ), 'Raw Data'!$AN:$AN,"&gt;" &amp;DATE(LEFT($AV$3, 4), MONTH("1 " &amp; AQ$6 &amp; " " &amp; LEFT($AV$3, 4)), 0 ), 'Raw Data'!$J:$J, $A115, 'Raw Data'!$O:$O,""&amp;'Raw Data'!$B$1,'Raw Data'!$D:$D,"&lt;&gt;*ithdr*",'Raw Data'!$D:$D,"&lt;&gt;*ancel*",'Raw Data'!$P:$P,"--")
+
SUMIFS('Raw Data'!$S:$S, 'Raw Data'!$AN:$AN,"&lt;=" &amp;DATE(LEFT($AV$3, 4), MONTH("1 " &amp; AQ$6 &amp; " " &amp; LEFT($AV$3, 4)) + 1, 0 ), 'Raw Data'!$AN:$AN,"&gt;" &amp;DATE(LEFT($AV$3, 4), MONTH("1 " &amp; AQ$6 &amp; " " &amp; LEFT($AV$3, 4)), 0 ), 'Raw Data'!$J:$J, $A115, 'Raw Data'!$P:$P,""&amp;'Raw Data'!$B$1,'Raw Data'!$D:$D,"&lt;&gt;*ithdr*",'Raw Data'!$D:$D,"&lt;&gt;*ancel*")</f>
        <v>0</v>
      </c>
      <c r="AR116" s="40"/>
      <c r="AS116" s="40"/>
      <c r="AT116" s="52"/>
      <c r="AU116" s="117">
        <f>SUMIFS('Raw Data'!$S:$S, 'Raw Data'!$AN:$AN,"&lt;=" &amp;DATE(MID($AV$3, 15, 4), MONTH("1 " &amp; AU$6 &amp; " " &amp; MID($AV$3, 15, 4)) + 1, 0 ), 'Raw Data'!$AN:$AN,"&gt;" &amp;DATE(MID($AV$3, 15, 4), MONTH("1 " &amp; AU$6 &amp; " " &amp; MID($AV$3, 15, 4)), 0 ), 'Raw Data'!$J:$J, $A115, 'Raw Data'!$O:$O,""&amp;'Raw Data'!$B$1,'Raw Data'!$D:$D,"&lt;&gt;*ithdr*",'Raw Data'!$D:$D,"&lt;&gt;*ancel*",'Raw Data'!$P:$P,"--")
+
SUMIFS('Raw Data'!$S:$S, 'Raw Data'!$AN:$AN,"&lt;=" &amp;DATE(MID($AV$3, 15, 4), MONTH("1 " &amp; AU$6 &amp; " " &amp; MID($AV$3, 15, 4)) + 1, 0 ), 'Raw Data'!$AN:$AN,"&gt;" &amp;DATE(MID($AV$3, 15, 4), MONTH("1 " &amp; AU$6 &amp; " " &amp; MID($AV$3, 15, 4)), 0 ), 'Raw Data'!$J:$J, $A115, 'Raw Data'!$P:$P,""&amp;'Raw Data'!$B$1,'Raw Data'!$D:$D,"&lt;&gt;*ithdr*",'Raw Data'!$D:$D,"&lt;&gt;*ancel*")</f>
        <v>0</v>
      </c>
      <c r="AV116" s="40"/>
      <c r="AW116" s="40"/>
      <c r="AX116" s="52"/>
      <c r="AY116" s="117">
        <f>SUMIFS('Raw Data'!$S:$S, 'Raw Data'!$AN:$AN,"&lt;=" &amp;DATE(MID($AV$3, 15, 4), MONTH("1 " &amp; AY$6 &amp; " " &amp; MID($AV$3, 15, 4)) + 1, 0 ), 'Raw Data'!$AN:$AN,"&gt;" &amp;DATE(MID($AV$3, 15, 4), MONTH("1 " &amp; AY$6 &amp; " " &amp; MID($AV$3, 15, 4)), 0 ), 'Raw Data'!$J:$J, $A115, 'Raw Data'!$O:$O,""&amp;'Raw Data'!$B$1,'Raw Data'!$D:$D,"&lt;&gt;*ithdr*",'Raw Data'!$D:$D,"&lt;&gt;*ancel*",'Raw Data'!$P:$P,"--")
+
SUMIFS('Raw Data'!$S:$S, 'Raw Data'!$AN:$AN,"&lt;=" &amp;DATE(MID($AV$3, 15, 4), MONTH("1 " &amp; AY$6 &amp; " " &amp; MID($AV$3, 15, 4)) + 1, 0 ), 'Raw Data'!$AN:$AN,"&gt;" &amp;DATE(MID($AV$3, 15, 4), MONTH("1 " &amp; AY$6 &amp; " " &amp; MID($AV$3, 15, 4)), 0 ), 'Raw Data'!$J:$J, $A115, 'Raw Data'!$P:$P,""&amp;'Raw Data'!$B$1,'Raw Data'!$D:$D,"&lt;&gt;*ithdr*",'Raw Data'!$D:$D,"&lt;&gt;*ancel*")</f>
        <v>0</v>
      </c>
      <c r="AZ116" s="40"/>
      <c r="BA116" s="40"/>
      <c r="BB116" s="52"/>
      <c r="BC116" s="117">
        <f>SUMIFS('Raw Data'!$S:$S, 'Raw Data'!$AN:$AN,"&lt;=" &amp;DATE(MID($AV$3, 15, 4), MONTH("1 " &amp; BC$6 &amp; " " &amp; MID($AV$3, 15, 4)) + 1, 0 ), 'Raw Data'!$AN:$AN,"&gt;" &amp;DATE(MID($AV$3, 15, 4), MONTH("1 " &amp; BC$6 &amp; " " &amp; MID($AV$3, 15, 4)), 0 ), 'Raw Data'!$J:$J, $A115, 'Raw Data'!$O:$O,""&amp;'Raw Data'!$B$1,'Raw Data'!$D:$D,"&lt;&gt;*ithdr*",'Raw Data'!$D:$D,"&lt;&gt;*ancel*",'Raw Data'!$P:$P,"--")
+
SUMIFS('Raw Data'!$S:$S, 'Raw Data'!$AN:$AN,"&lt;=" &amp;DATE(MID($AV$3, 15, 4), MONTH("1 " &amp; BC$6 &amp; " " &amp; MID($AV$3, 15, 4)) + 1, 0 ), 'Raw Data'!$AN:$AN,"&gt;" &amp;DATE(MID($AV$3, 15, 4), MONTH("1 " &amp; BC$6 &amp; " " &amp; MID($AV$3, 15, 4)), 0 ), 'Raw Data'!$J:$J, $A115, 'Raw Data'!$P:$P,""&amp;'Raw Data'!$B$1,'Raw Data'!$D:$D,"&lt;&gt;*ithdr*",'Raw Data'!$D:$D,"&lt;&gt;*ancel*")</f>
        <v>0</v>
      </c>
      <c r="BD116" s="40"/>
      <c r="BE116" s="40"/>
      <c r="BF116" s="52"/>
    </row>
    <row r="117" ht="12.75" customHeight="1">
      <c r="A117" s="119" t="s">
        <v>111</v>
      </c>
      <c r="B117" s="40"/>
      <c r="C117" s="40"/>
      <c r="D117" s="40"/>
      <c r="E117" s="40"/>
      <c r="F117" s="40"/>
      <c r="G117" s="40"/>
      <c r="H117" s="40"/>
      <c r="I117" s="40"/>
      <c r="J117" s="52"/>
      <c r="K117" s="117">
        <f>SUMIFS('Raw Data'!$S:$S, 'Raw Data'!$AN:$AN,"&lt;=" &amp;DATE(LEFT($AV$3, 4), MONTH("1 " &amp; K$6 &amp; " " &amp; LEFT($AV$3, 4)) + 1, 0 ), 'Raw Data'!$AN:$AN,"&gt;" &amp;DATE(LEFT($AV$3, 4), MONTH("1 " &amp; K$6 &amp; " " &amp; LEFT($AV$3, 4)), 0 ), 'Raw Data'!$J:$J, $A115, 'Raw Data'!$H:$H, "Ear*", 'Raw Data'!$O:$O,""&amp;'Raw Data'!$B$1,'Raw Data'!$D:$D,"&lt;&gt;*ithdr*",'Raw Data'!$D:$D,"&lt;&gt;*ancel*",'Raw Data'!$P:$P,"--")
+
SUMIFS('Raw Data'!$S:$S, 'Raw Data'!$AN:$AN,"&lt;=" &amp;DATE(LEFT($AV$3, 4), MONTH("1 " &amp; K$6 &amp; " " &amp; LEFT($AV$3, 4)) + 1, 0 ), 'Raw Data'!$AN:$AN,"&gt;" &amp;DATE(LEFT($AV$3, 4), MONTH("1 " &amp; K$6 &amp; " " &amp; LEFT($AV$3, 4)), 0 ), 'Raw Data'!$J:$J, $A115, 'Raw Data'!$H:$H, "Ear*", 'Raw Data'!$P:$P,""&amp;'Raw Data'!$B$1,'Raw Data'!$D:$D,"&lt;&gt;*ithdr*",'Raw Data'!$D:$D,"&lt;&gt;*ancel*")</f>
        <v>0</v>
      </c>
      <c r="L117" s="40"/>
      <c r="M117" s="40"/>
      <c r="N117" s="52"/>
      <c r="O117" s="117">
        <f>SUMIFS('Raw Data'!$S:$S, 'Raw Data'!$AN:$AN,"&lt;=" &amp;DATE(LEFT($AV$3, 4), MONTH("1 " &amp; O$6 &amp; " " &amp; LEFT($AV$3, 4)) + 1, 0 ), 'Raw Data'!$AN:$AN,"&gt;" &amp;DATE(LEFT($AV$3, 4), MONTH("1 " &amp; O$6 &amp; " " &amp; LEFT($AV$3, 4)), 0 ), 'Raw Data'!$J:$J, $A115, 'Raw Data'!$H:$H, "Ear*", 'Raw Data'!$O:$O,""&amp;'Raw Data'!$B$1,'Raw Data'!$D:$D,"&lt;&gt;*ithdr*",'Raw Data'!$D:$D,"&lt;&gt;*ancel*",'Raw Data'!$P:$P,"--")
+
SUMIFS('Raw Data'!$S:$S, 'Raw Data'!$AN:$AN,"&lt;=" &amp;DATE(LEFT($AV$3, 4), MONTH("1 " &amp; O$6 &amp; " " &amp; LEFT($AV$3, 4)) + 1, 0 ), 'Raw Data'!$AN:$AN,"&gt;" &amp;DATE(LEFT($AV$3, 4), MONTH("1 " &amp; O$6 &amp; " " &amp; LEFT($AV$3, 4)), 0 ), 'Raw Data'!$J:$J, $A115, 'Raw Data'!$H:$H, "Ear*", 'Raw Data'!$P:$P,""&amp;'Raw Data'!$B$1,'Raw Data'!$D:$D,"&lt;&gt;*ithdr*",'Raw Data'!$D:$D,"&lt;&gt;*ancel*")</f>
        <v>0</v>
      </c>
      <c r="P117" s="40"/>
      <c r="Q117" s="40"/>
      <c r="R117" s="52"/>
      <c r="S117" s="117">
        <f>SUMIFS('Raw Data'!$S:$S, 'Raw Data'!$AN:$AN,"&lt;=" &amp;DATE(LEFT($AV$3, 4), MONTH("1 " &amp; S$6 &amp; " " &amp; LEFT($AV$3, 4)) + 1, 0 ), 'Raw Data'!$AN:$AN,"&gt;" &amp;DATE(LEFT($AV$3, 4), MONTH("1 " &amp; S$6 &amp; " " &amp; LEFT($AV$3, 4)), 0 ), 'Raw Data'!$J:$J, $A115, 'Raw Data'!$H:$H, "Ear*", 'Raw Data'!$O:$O,""&amp;'Raw Data'!$B$1,'Raw Data'!$D:$D,"&lt;&gt;*ithdr*",'Raw Data'!$D:$D,"&lt;&gt;*ancel*",'Raw Data'!$P:$P,"--")
+
SUMIFS('Raw Data'!$S:$S, 'Raw Data'!$AN:$AN,"&lt;=" &amp;DATE(LEFT($AV$3, 4), MONTH("1 " &amp; S$6 &amp; " " &amp; LEFT($AV$3, 4)) + 1, 0 ), 'Raw Data'!$AN:$AN,"&gt;" &amp;DATE(LEFT($AV$3, 4), MONTH("1 " &amp; S$6 &amp; " " &amp; LEFT($AV$3, 4)), 0 ), 'Raw Data'!$J:$J, $A115, 'Raw Data'!$H:$H, "Ear*", 'Raw Data'!$P:$P,""&amp;'Raw Data'!$B$1,'Raw Data'!$D:$D,"&lt;&gt;*ithdr*",'Raw Data'!$D:$D,"&lt;&gt;*ancel*")</f>
        <v>0</v>
      </c>
      <c r="T117" s="40"/>
      <c r="U117" s="40"/>
      <c r="V117" s="52"/>
      <c r="W117" s="117">
        <f>SUMIFS('Raw Data'!$S:$S, 'Raw Data'!$AN:$AN,"&lt;=" &amp;DATE(LEFT($AV$3, 4), MONTH("1 " &amp; W$6 &amp; " " &amp; LEFT($AV$3, 4)) + 1, 0 ), 'Raw Data'!$AN:$AN,"&gt;" &amp;DATE(LEFT($AV$3, 4), MONTH("1 " &amp; W$6 &amp; " " &amp; LEFT($AV$3, 4)), 0 ), 'Raw Data'!$J:$J, $A115, 'Raw Data'!$H:$H, "Ear*", 'Raw Data'!$O:$O,""&amp;'Raw Data'!$B$1,'Raw Data'!$D:$D,"&lt;&gt;*ithdr*",'Raw Data'!$D:$D,"&lt;&gt;*ancel*",'Raw Data'!$P:$P,"--")
+
SUMIFS('Raw Data'!$S:$S, 'Raw Data'!$AN:$AN,"&lt;=" &amp;DATE(LEFT($AV$3, 4), MONTH("1 " &amp; W$6 &amp; " " &amp; LEFT($AV$3, 4)) + 1, 0 ), 'Raw Data'!$AN:$AN,"&gt;" &amp;DATE(LEFT($AV$3, 4), MONTH("1 " &amp; W$6 &amp; " " &amp; LEFT($AV$3, 4)), 0 ), 'Raw Data'!$J:$J, $A115, 'Raw Data'!$H:$H, "Ear*", 'Raw Data'!$P:$P,""&amp;'Raw Data'!$B$1,'Raw Data'!$D:$D,"&lt;&gt;*ithdr*",'Raw Data'!$D:$D,"&lt;&gt;*ancel*")</f>
        <v>0</v>
      </c>
      <c r="X117" s="40"/>
      <c r="Y117" s="40"/>
      <c r="Z117" s="52"/>
      <c r="AA117" s="117">
        <f>SUMIFS('Raw Data'!$S:$S, 'Raw Data'!$AN:$AN,"&lt;=" &amp;DATE(LEFT($AV$3, 4), MONTH("1 " &amp; AA$6 &amp; " " &amp; LEFT($AV$3, 4)) + 1, 0 ), 'Raw Data'!$AN:$AN,"&gt;" &amp;DATE(LEFT($AV$3, 4), MONTH("1 " &amp; AA$6 &amp; " " &amp; LEFT($AV$3, 4)), 0 ), 'Raw Data'!$J:$J, $A115, 'Raw Data'!$H:$H, "Ear*", 'Raw Data'!$O:$O,""&amp;'Raw Data'!$B$1,'Raw Data'!$D:$D,"&lt;&gt;*ithdr*",'Raw Data'!$D:$D,"&lt;&gt;*ancel*",'Raw Data'!$P:$P,"--")
+
SUMIFS('Raw Data'!$S:$S, 'Raw Data'!$AN:$AN,"&lt;=" &amp;DATE(LEFT($AV$3, 4), MONTH("1 " &amp; AA$6 &amp; " " &amp; LEFT($AV$3, 4)) + 1, 0 ), 'Raw Data'!$AN:$AN,"&gt;" &amp;DATE(LEFT($AV$3, 4), MONTH("1 " &amp; AA$6 &amp; " " &amp; LEFT($AV$3, 4)), 0 ), 'Raw Data'!$J:$J, $A115, 'Raw Data'!$H:$H, "Ear*", 'Raw Data'!$P:$P,""&amp;'Raw Data'!$B$1,'Raw Data'!$D:$D,"&lt;&gt;*ithdr*",'Raw Data'!$D:$D,"&lt;&gt;*ancel*")</f>
        <v>0</v>
      </c>
      <c r="AB117" s="40"/>
      <c r="AC117" s="40"/>
      <c r="AD117" s="52"/>
      <c r="AE117" s="117">
        <f>SUMIFS('Raw Data'!$S:$S, 'Raw Data'!$AN:$AN,"&lt;=" &amp;DATE(LEFT($AV$3, 4), MONTH("1 " &amp; AE$6 &amp; " " &amp; LEFT($AV$3, 4)) + 1, 0 ), 'Raw Data'!$AN:$AN,"&gt;" &amp;DATE(LEFT($AV$3, 4), MONTH("1 " &amp; AE$6 &amp; " " &amp; LEFT($AV$3, 4)), 0 ), 'Raw Data'!$J:$J, $A115, 'Raw Data'!$H:$H, "Ear*", 'Raw Data'!$O:$O,""&amp;'Raw Data'!$B$1,'Raw Data'!$D:$D,"&lt;&gt;*ithdr*",'Raw Data'!$D:$D,"&lt;&gt;*ancel*",'Raw Data'!$P:$P,"--")
+
SUMIFS('Raw Data'!$S:$S, 'Raw Data'!$AN:$AN,"&lt;=" &amp;DATE(LEFT($AV$3, 4), MONTH("1 " &amp; AE$6 &amp; " " &amp; LEFT($AV$3, 4)) + 1, 0 ), 'Raw Data'!$AN:$AN,"&gt;" &amp;DATE(LEFT($AV$3, 4), MONTH("1 " &amp; AE$6 &amp; " " &amp; LEFT($AV$3, 4)), 0 ), 'Raw Data'!$J:$J, $A115, 'Raw Data'!$H:$H, "Ear*", 'Raw Data'!$P:$P,""&amp;'Raw Data'!$B$1,'Raw Data'!$D:$D,"&lt;&gt;*ithdr*",'Raw Data'!$D:$D,"&lt;&gt;*ancel*")</f>
        <v>0</v>
      </c>
      <c r="AF117" s="40"/>
      <c r="AG117" s="40"/>
      <c r="AH117" s="52"/>
      <c r="AI117" s="117">
        <f>SUMIFS('Raw Data'!$S:$S, 'Raw Data'!$AN:$AN,"&lt;=" &amp;DATE(LEFT($AV$3, 4), MONTH("1 " &amp; AI$6 &amp; " " &amp; LEFT($AV$3, 4)) + 1, 0 ), 'Raw Data'!$AN:$AN,"&gt;" &amp;DATE(LEFT($AV$3, 4), MONTH("1 " &amp; AI$6 &amp; " " &amp; LEFT($AV$3, 4)), 0 ), 'Raw Data'!$J:$J, $A115, 'Raw Data'!$H:$H, "Ear*", 'Raw Data'!$O:$O,""&amp;'Raw Data'!$B$1,'Raw Data'!$D:$D,"&lt;&gt;*ithdr*",'Raw Data'!$D:$D,"&lt;&gt;*ancel*",'Raw Data'!$P:$P,"--")
+
SUMIFS('Raw Data'!$S:$S, 'Raw Data'!$AN:$AN,"&lt;=" &amp;DATE(LEFT($AV$3, 4), MONTH("1 " &amp; AI$6 &amp; " " &amp; LEFT($AV$3, 4)) + 1, 0 ), 'Raw Data'!$AN:$AN,"&gt;" &amp;DATE(LEFT($AV$3, 4), MONTH("1 " &amp; AI$6 &amp; " " &amp; LEFT($AV$3, 4)), 0 ), 'Raw Data'!$J:$J, $A115, 'Raw Data'!$H:$H, "Ear*", 'Raw Data'!$P:$P,""&amp;'Raw Data'!$B$1,'Raw Data'!$D:$D,"&lt;&gt;*ithdr*",'Raw Data'!$D:$D,"&lt;&gt;*ancel*")</f>
        <v>0</v>
      </c>
      <c r="AJ117" s="40"/>
      <c r="AK117" s="40"/>
      <c r="AL117" s="52"/>
      <c r="AM117" s="117">
        <f>SUMIFS('Raw Data'!$S:$S, 'Raw Data'!$AN:$AN,"&lt;=" &amp;DATE(LEFT($AV$3, 4), MONTH("1 " &amp; AM$6 &amp; " " &amp; LEFT($AV$3, 4)) + 1, 0 ), 'Raw Data'!$AN:$AN,"&gt;" &amp;DATE(LEFT($AV$3, 4), MONTH("1 " &amp; AM$6 &amp; " " &amp; LEFT($AV$3, 4)), 0 ), 'Raw Data'!$J:$J, $A115, 'Raw Data'!$H:$H, "Ear*", 'Raw Data'!$O:$O,""&amp;'Raw Data'!$B$1,'Raw Data'!$D:$D,"&lt;&gt;*ithdr*",'Raw Data'!$D:$D,"&lt;&gt;*ancel*",'Raw Data'!$P:$P,"--")
+
SUMIFS('Raw Data'!$S:$S, 'Raw Data'!$AN:$AN,"&lt;=" &amp;DATE(LEFT($AV$3, 4), MONTH("1 " &amp; AM$6 &amp; " " &amp; LEFT($AV$3, 4)) + 1, 0 ), 'Raw Data'!$AN:$AN,"&gt;" &amp;DATE(LEFT($AV$3, 4), MONTH("1 " &amp; AM$6 &amp; " " &amp; LEFT($AV$3, 4)), 0 ), 'Raw Data'!$J:$J, $A115, 'Raw Data'!$H:$H, "Ear*", 'Raw Data'!$P:$P,""&amp;'Raw Data'!$B$1,'Raw Data'!$D:$D,"&lt;&gt;*ithdr*",'Raw Data'!$D:$D,"&lt;&gt;*ancel*")</f>
        <v>0</v>
      </c>
      <c r="AN117" s="40"/>
      <c r="AO117" s="40"/>
      <c r="AP117" s="52"/>
      <c r="AQ117" s="117">
        <f>SUMIFS('Raw Data'!$S:$S, 'Raw Data'!$AN:$AN,"&lt;=" &amp;DATE(LEFT($AV$3, 4), MONTH("1 " &amp; AQ$6 &amp; " " &amp; LEFT($AV$3, 4)) + 1, 0 ), 'Raw Data'!$AN:$AN,"&gt;" &amp;DATE(LEFT($AV$3, 4), MONTH("1 " &amp; AQ$6 &amp; " " &amp; LEFT($AV$3, 4)), 0 ), 'Raw Data'!$J:$J, $A115, 'Raw Data'!$H:$H, "Ear*", 'Raw Data'!$O:$O,""&amp;'Raw Data'!$B$1,'Raw Data'!$D:$D,"&lt;&gt;*ithdr*",'Raw Data'!$D:$D,"&lt;&gt;*ancel*",'Raw Data'!$P:$P,"--")
+
SUMIFS('Raw Data'!$S:$S, 'Raw Data'!$AN:$AN,"&lt;=" &amp;DATE(LEFT($AV$3, 4), MONTH("1 " &amp; AQ$6 &amp; " " &amp; LEFT($AV$3, 4)) + 1, 0 ), 'Raw Data'!$AN:$AN,"&gt;" &amp;DATE(LEFT($AV$3, 4), MONTH("1 " &amp; AQ$6 &amp; " " &amp; LEFT($AV$3, 4)), 0 ), 'Raw Data'!$J:$J, $A115, 'Raw Data'!$H:$H, "Ear*", 'Raw Data'!$P:$P,""&amp;'Raw Data'!$B$1,'Raw Data'!$D:$D,"&lt;&gt;*ithdr*",'Raw Data'!$D:$D,"&lt;&gt;*ancel*")</f>
        <v>0</v>
      </c>
      <c r="AR117" s="40"/>
      <c r="AS117" s="40"/>
      <c r="AT117" s="52"/>
      <c r="AU117" s="117">
        <f>SUMIFS('Raw Data'!$S:$S, 'Raw Data'!$AN:$AN,"&lt;=" &amp;DATE(MID($AV$3, 15, 4), MONTH("1 " &amp; AU$6 &amp; " " &amp; MID($AV$3, 15, 4)) + 1, 0 ), 'Raw Data'!$AN:$AN,"&gt;" &amp;DATE(MID($AV$3, 15, 4), MONTH("1 " &amp; AU$6 &amp; " " &amp; MID($AV$3, 15, 4)), 0 ), 'Raw Data'!$J:$J, $A115, 'Raw Data'!$H:$H, "Ear*", 'Raw Data'!$O:$O,""&amp;'Raw Data'!$B$1,'Raw Data'!$D:$D,"&lt;&gt;*ithdr*",'Raw Data'!$D:$D,"&lt;&gt;*ancel*",'Raw Data'!$P:$P,"--")
+
SUMIFS('Raw Data'!$S:$S, 'Raw Data'!$AN:$AN,"&lt;=" &amp;DATE(MID($AV$3, 15, 4), MONTH("1 " &amp; AU$6 &amp; " " &amp; MID($AV$3, 15, 4)) + 1, 0 ), 'Raw Data'!$AN:$AN,"&gt;" &amp;DATE(MID($AV$3, 15, 4), MONTH("1 " &amp; AU$6 &amp; " " &amp; MID($AV$3, 15, 4)), 0 ), 'Raw Data'!$J:$J, $A115, 'Raw Data'!$H:$H, "Ear*", 'Raw Data'!$P:$P,""&amp;'Raw Data'!$B$1,'Raw Data'!$D:$D,"&lt;&gt;*ithdr*",'Raw Data'!$D:$D,"&lt;&gt;*ancel*")</f>
        <v>0</v>
      </c>
      <c r="AV117" s="40"/>
      <c r="AW117" s="40"/>
      <c r="AX117" s="52"/>
      <c r="AY117" s="117">
        <f>SUMIFS('Raw Data'!$S:$S, 'Raw Data'!$AN:$AN,"&lt;=" &amp;DATE(MID($AV$3, 15, 4), MONTH("1 " &amp; AY$6 &amp; " " &amp; MID($AV$3, 15, 4)) + 1, 0 ), 'Raw Data'!$AN:$AN,"&gt;" &amp;DATE(MID($AV$3, 15, 4), MONTH("1 " &amp; AY$6 &amp; " " &amp; MID($AV$3, 15, 4)), 0 ), 'Raw Data'!$J:$J, $A115, 'Raw Data'!$H:$H, "Ear*", 'Raw Data'!$O:$O,""&amp;'Raw Data'!$B$1,'Raw Data'!$D:$D,"&lt;&gt;*ithdr*",'Raw Data'!$D:$D,"&lt;&gt;*ancel*",'Raw Data'!$P:$P,"--")
+
SUMIFS('Raw Data'!$S:$S, 'Raw Data'!$AN:$AN,"&lt;=" &amp;DATE(MID($AV$3, 15, 4), MONTH("1 " &amp; AY$6 &amp; " " &amp; MID($AV$3, 15, 4)) + 1, 0 ), 'Raw Data'!$AN:$AN,"&gt;" &amp;DATE(MID($AV$3, 15, 4), MONTH("1 " &amp; AY$6 &amp; " " &amp; MID($AV$3, 15, 4)), 0 ), 'Raw Data'!$J:$J, $A115, 'Raw Data'!$H:$H, "Ear*", 'Raw Data'!$P:$P,""&amp;'Raw Data'!$B$1,'Raw Data'!$D:$D,"&lt;&gt;*ithdr*",'Raw Data'!$D:$D,"&lt;&gt;*ancel*")</f>
        <v>0</v>
      </c>
      <c r="AZ117" s="40"/>
      <c r="BA117" s="40"/>
      <c r="BB117" s="52"/>
      <c r="BC117" s="117">
        <f>SUMIFS('Raw Data'!$S:$S, 'Raw Data'!$AN:$AN,"&lt;=" &amp;DATE(MID($AV$3, 15, 4), MONTH("1 " &amp; BC$6 &amp; " " &amp; MID($AV$3, 15, 4)) + 1, 0 ), 'Raw Data'!$AN:$AN,"&gt;" &amp;DATE(MID($AV$3, 15, 4), MONTH("1 " &amp; BC$6 &amp; " " &amp; MID($AV$3, 15, 4)), 0 ), 'Raw Data'!$J:$J, $A115, 'Raw Data'!$H:$H, "Ear*", 'Raw Data'!$O:$O,""&amp;'Raw Data'!$B$1,'Raw Data'!$D:$D,"&lt;&gt;*ithdr*",'Raw Data'!$D:$D,"&lt;&gt;*ancel*",'Raw Data'!$P:$P,"--")
+
SUMIFS('Raw Data'!$S:$S, 'Raw Data'!$AN:$AN,"&lt;=" &amp;DATE(MID($AV$3, 15, 4), MONTH("1 " &amp; BC$6 &amp; " " &amp; MID($AV$3, 15, 4)) + 1, 0 ), 'Raw Data'!$AN:$AN,"&gt;" &amp;DATE(MID($AV$3, 15, 4), MONTH("1 " &amp; BC$6 &amp; " " &amp; MID($AV$3, 15, 4)), 0 ), 'Raw Data'!$J:$J, $A115, 'Raw Data'!$H:$H, "Ear*", 'Raw Data'!$P:$P,""&amp;'Raw Data'!$B$1,'Raw Data'!$D:$D,"&lt;&gt;*ithdr*",'Raw Data'!$D:$D,"&lt;&gt;*ancel*")</f>
        <v>0</v>
      </c>
      <c r="BD117" s="40"/>
      <c r="BE117" s="40"/>
      <c r="BF117" s="52"/>
    </row>
    <row r="118" ht="12.75" customHeight="1">
      <c r="A118" s="119" t="s">
        <v>114</v>
      </c>
      <c r="B118" s="40"/>
      <c r="C118" s="40"/>
      <c r="D118" s="40"/>
      <c r="E118" s="40"/>
      <c r="F118" s="40"/>
      <c r="G118" s="40"/>
      <c r="H118" s="40"/>
      <c r="I118" s="40"/>
      <c r="J118" s="52"/>
      <c r="K118" s="117">
        <f>SUMIFS('Raw Data'!$S:$S, 'Raw Data'!$AN:$AN,"&lt;=" &amp;DATE(LEFT($AV$3, 4), MONTH("1 " &amp; K$6 &amp; " " &amp; LEFT($AV$3, 4)) + 1, 0 ), 'Raw Data'!$AN:$AN,"&gt;" &amp;DATE(LEFT($AV$3, 4), MONTH("1 " &amp; K$6 &amp; " " &amp; LEFT($AV$3, 4)), 0 ), 'Raw Data'!$J:$J, $A115, 'Raw Data'!$H:$H, "Non*", 'Raw Data'!$O:$O,""&amp;'Raw Data'!$B$1,'Raw Data'!$D:$D,"&lt;&gt;*ithdr*",'Raw Data'!$D:$D,"&lt;&gt;*ancel*",'Raw Data'!$P:$P,"--")
+
SUMIFS('Raw Data'!$S:$S, 'Raw Data'!$AN:$AN,"&lt;=" &amp;DATE(LEFT($AV$3, 4), MONTH("1 " &amp; K$6 &amp; " " &amp; LEFT($AV$3, 4)) + 1, 0 ), 'Raw Data'!$AN:$AN,"&gt;" &amp;DATE(LEFT($AV$3, 4), MONTH("1 " &amp; K$6 &amp; " " &amp; LEFT($AV$3, 4)), 0 ), 'Raw Data'!$J:$J, $A115, 'Raw Data'!$H:$H, "Non*", 'Raw Data'!$P:$P,""&amp;'Raw Data'!$B$1,'Raw Data'!$D:$D,"&lt;&gt;*ithdr*",'Raw Data'!$D:$D,"&lt;&gt;*ancel*")</f>
        <v>0</v>
      </c>
      <c r="L118" s="40"/>
      <c r="M118" s="40"/>
      <c r="N118" s="52"/>
      <c r="O118" s="117">
        <f>SUMIFS('Raw Data'!$S:$S, 'Raw Data'!$AN:$AN,"&lt;=" &amp;DATE(LEFT($AV$3, 4), MONTH("1 " &amp; O$6 &amp; " " &amp; LEFT($AV$3, 4)) + 1, 0 ), 'Raw Data'!$AN:$AN,"&gt;" &amp;DATE(LEFT($AV$3, 4), MONTH("1 " &amp; O$6 &amp; " " &amp; LEFT($AV$3, 4)), 0 ), 'Raw Data'!$J:$J, $A115, 'Raw Data'!$H:$H, "Non*", 'Raw Data'!$O:$O,""&amp;'Raw Data'!$B$1,'Raw Data'!$D:$D,"&lt;&gt;*ithdr*",'Raw Data'!$D:$D,"&lt;&gt;*ancel*",'Raw Data'!$P:$P,"--")
+
SUMIFS('Raw Data'!$S:$S, 'Raw Data'!$AN:$AN,"&lt;=" &amp;DATE(LEFT($AV$3, 4), MONTH("1 " &amp; O$6 &amp; " " &amp; LEFT($AV$3, 4)) + 1, 0 ), 'Raw Data'!$AN:$AN,"&gt;" &amp;DATE(LEFT($AV$3, 4), MONTH("1 " &amp; O$6 &amp; " " &amp; LEFT($AV$3, 4)), 0 ), 'Raw Data'!$J:$J, $A115, 'Raw Data'!$H:$H, "Non*", 'Raw Data'!$P:$P,""&amp;'Raw Data'!$B$1,'Raw Data'!$D:$D,"&lt;&gt;*ithdr*",'Raw Data'!$D:$D,"&lt;&gt;*ancel*")</f>
        <v>0</v>
      </c>
      <c r="P118" s="40"/>
      <c r="Q118" s="40"/>
      <c r="R118" s="52"/>
      <c r="S118" s="117">
        <f>SUMIFS('Raw Data'!$S:$S, 'Raw Data'!$AN:$AN,"&lt;=" &amp;DATE(LEFT($AV$3, 4), MONTH("1 " &amp; S$6 &amp; " " &amp; LEFT($AV$3, 4)) + 1, 0 ), 'Raw Data'!$AN:$AN,"&gt;" &amp;DATE(LEFT($AV$3, 4), MONTH("1 " &amp; S$6 &amp; " " &amp; LEFT($AV$3, 4)), 0 ), 'Raw Data'!$J:$J, $A115, 'Raw Data'!$H:$H, "Non*", 'Raw Data'!$O:$O,""&amp;'Raw Data'!$B$1,'Raw Data'!$D:$D,"&lt;&gt;*ithdr*",'Raw Data'!$D:$D,"&lt;&gt;*ancel*",'Raw Data'!$P:$P,"--")
+
SUMIFS('Raw Data'!$S:$S, 'Raw Data'!$AN:$AN,"&lt;=" &amp;DATE(LEFT($AV$3, 4), MONTH("1 " &amp; S$6 &amp; " " &amp; LEFT($AV$3, 4)) + 1, 0 ), 'Raw Data'!$AN:$AN,"&gt;" &amp;DATE(LEFT($AV$3, 4), MONTH("1 " &amp; S$6 &amp; " " &amp; LEFT($AV$3, 4)), 0 ), 'Raw Data'!$J:$J, $A115, 'Raw Data'!$H:$H, "Non*", 'Raw Data'!$P:$P,""&amp;'Raw Data'!$B$1,'Raw Data'!$D:$D,"&lt;&gt;*ithdr*",'Raw Data'!$D:$D,"&lt;&gt;*ancel*")</f>
        <v>0</v>
      </c>
      <c r="T118" s="40"/>
      <c r="U118" s="40"/>
      <c r="V118" s="52"/>
      <c r="W118" s="117">
        <f>SUMIFS('Raw Data'!$S:$S, 'Raw Data'!$AN:$AN,"&lt;=" &amp;DATE(LEFT($AV$3, 4), MONTH("1 " &amp; W$6 &amp; " " &amp; LEFT($AV$3, 4)) + 1, 0 ), 'Raw Data'!$AN:$AN,"&gt;" &amp;DATE(LEFT($AV$3, 4), MONTH("1 " &amp; W$6 &amp; " " &amp; LEFT($AV$3, 4)), 0 ), 'Raw Data'!$J:$J, $A115, 'Raw Data'!$H:$H, "Non*", 'Raw Data'!$O:$O,""&amp;'Raw Data'!$B$1,'Raw Data'!$D:$D,"&lt;&gt;*ithdr*",'Raw Data'!$D:$D,"&lt;&gt;*ancel*",'Raw Data'!$P:$P,"--")
+
SUMIFS('Raw Data'!$S:$S, 'Raw Data'!$AN:$AN,"&lt;=" &amp;DATE(LEFT($AV$3, 4), MONTH("1 " &amp; W$6 &amp; " " &amp; LEFT($AV$3, 4)) + 1, 0 ), 'Raw Data'!$AN:$AN,"&gt;" &amp;DATE(LEFT($AV$3, 4), MONTH("1 " &amp; W$6 &amp; " " &amp; LEFT($AV$3, 4)), 0 ), 'Raw Data'!$J:$J, $A115, 'Raw Data'!$H:$H, "Non*", 'Raw Data'!$P:$P,""&amp;'Raw Data'!$B$1,'Raw Data'!$D:$D,"&lt;&gt;*ithdr*",'Raw Data'!$D:$D,"&lt;&gt;*ancel*")</f>
        <v>0</v>
      </c>
      <c r="X118" s="40"/>
      <c r="Y118" s="40"/>
      <c r="Z118" s="52"/>
      <c r="AA118" s="117">
        <f>SUMIFS('Raw Data'!$S:$S, 'Raw Data'!$AN:$AN,"&lt;=" &amp;DATE(LEFT($AV$3, 4), MONTH("1 " &amp; AA$6 &amp; " " &amp; LEFT($AV$3, 4)) + 1, 0 ), 'Raw Data'!$AN:$AN,"&gt;" &amp;DATE(LEFT($AV$3, 4), MONTH("1 " &amp; AA$6 &amp; " " &amp; LEFT($AV$3, 4)), 0 ), 'Raw Data'!$J:$J, $A115, 'Raw Data'!$H:$H, "Non*", 'Raw Data'!$O:$O,""&amp;'Raw Data'!$B$1,'Raw Data'!$D:$D,"&lt;&gt;*ithdr*",'Raw Data'!$D:$D,"&lt;&gt;*ancel*",'Raw Data'!$P:$P,"--")
+
SUMIFS('Raw Data'!$S:$S, 'Raw Data'!$AN:$AN,"&lt;=" &amp;DATE(LEFT($AV$3, 4), MONTH("1 " &amp; AA$6 &amp; " " &amp; LEFT($AV$3, 4)) + 1, 0 ), 'Raw Data'!$AN:$AN,"&gt;" &amp;DATE(LEFT($AV$3, 4), MONTH("1 " &amp; AA$6 &amp; " " &amp; LEFT($AV$3, 4)), 0 ), 'Raw Data'!$J:$J, $A115, 'Raw Data'!$H:$H, "Non*", 'Raw Data'!$P:$P,""&amp;'Raw Data'!$B$1,'Raw Data'!$D:$D,"&lt;&gt;*ithdr*",'Raw Data'!$D:$D,"&lt;&gt;*ancel*")</f>
        <v>0</v>
      </c>
      <c r="AB118" s="40"/>
      <c r="AC118" s="40"/>
      <c r="AD118" s="52"/>
      <c r="AE118" s="117">
        <f>SUMIFS('Raw Data'!$S:$S, 'Raw Data'!$AN:$AN,"&lt;=" &amp;DATE(LEFT($AV$3, 4), MONTH("1 " &amp; AE$6 &amp; " " &amp; LEFT($AV$3, 4)) + 1, 0 ), 'Raw Data'!$AN:$AN,"&gt;" &amp;DATE(LEFT($AV$3, 4), MONTH("1 " &amp; AE$6 &amp; " " &amp; LEFT($AV$3, 4)), 0 ), 'Raw Data'!$J:$J, $A115, 'Raw Data'!$H:$H, "Non*", 'Raw Data'!$O:$O,""&amp;'Raw Data'!$B$1,'Raw Data'!$D:$D,"&lt;&gt;*ithdr*",'Raw Data'!$D:$D,"&lt;&gt;*ancel*",'Raw Data'!$P:$P,"--")
+
SUMIFS('Raw Data'!$S:$S, 'Raw Data'!$AN:$AN,"&lt;=" &amp;DATE(LEFT($AV$3, 4), MONTH("1 " &amp; AE$6 &amp; " " &amp; LEFT($AV$3, 4)) + 1, 0 ), 'Raw Data'!$AN:$AN,"&gt;" &amp;DATE(LEFT($AV$3, 4), MONTH("1 " &amp; AE$6 &amp; " " &amp; LEFT($AV$3, 4)), 0 ), 'Raw Data'!$J:$J, $A115, 'Raw Data'!$H:$H, "Non*", 'Raw Data'!$P:$P,""&amp;'Raw Data'!$B$1,'Raw Data'!$D:$D,"&lt;&gt;*ithdr*",'Raw Data'!$D:$D,"&lt;&gt;*ancel*")</f>
        <v>0</v>
      </c>
      <c r="AF118" s="40"/>
      <c r="AG118" s="40"/>
      <c r="AH118" s="52"/>
      <c r="AI118" s="117">
        <f>SUMIFS('Raw Data'!$S:$S, 'Raw Data'!$AN:$AN,"&lt;=" &amp;DATE(LEFT($AV$3, 4), MONTH("1 " &amp; AI$6 &amp; " " &amp; LEFT($AV$3, 4)) + 1, 0 ), 'Raw Data'!$AN:$AN,"&gt;" &amp;DATE(LEFT($AV$3, 4), MONTH("1 " &amp; AI$6 &amp; " " &amp; LEFT($AV$3, 4)), 0 ), 'Raw Data'!$J:$J, $A115, 'Raw Data'!$H:$H, "Non*", 'Raw Data'!$O:$O,""&amp;'Raw Data'!$B$1,'Raw Data'!$D:$D,"&lt;&gt;*ithdr*",'Raw Data'!$D:$D,"&lt;&gt;*ancel*",'Raw Data'!$P:$P,"--")
+
SUMIFS('Raw Data'!$S:$S, 'Raw Data'!$AN:$AN,"&lt;=" &amp;DATE(LEFT($AV$3, 4), MONTH("1 " &amp; AI$6 &amp; " " &amp; LEFT($AV$3, 4)) + 1, 0 ), 'Raw Data'!$AN:$AN,"&gt;" &amp;DATE(LEFT($AV$3, 4), MONTH("1 " &amp; AI$6 &amp; " " &amp; LEFT($AV$3, 4)), 0 ), 'Raw Data'!$J:$J, $A115, 'Raw Data'!$H:$H, "Non*", 'Raw Data'!$P:$P,""&amp;'Raw Data'!$B$1,'Raw Data'!$D:$D,"&lt;&gt;*ithdr*",'Raw Data'!$D:$D,"&lt;&gt;*ancel*")</f>
        <v>0</v>
      </c>
      <c r="AJ118" s="40"/>
      <c r="AK118" s="40"/>
      <c r="AL118" s="52"/>
      <c r="AM118" s="117">
        <f>SUMIFS('Raw Data'!$S:$S, 'Raw Data'!$AN:$AN,"&lt;=" &amp;DATE(LEFT($AV$3, 4), MONTH("1 " &amp; AM$6 &amp; " " &amp; LEFT($AV$3, 4)) + 1, 0 ), 'Raw Data'!$AN:$AN,"&gt;" &amp;DATE(LEFT($AV$3, 4), MONTH("1 " &amp; AM$6 &amp; " " &amp; LEFT($AV$3, 4)), 0 ), 'Raw Data'!$J:$J, $A115, 'Raw Data'!$H:$H, "Non*", 'Raw Data'!$O:$O,""&amp;'Raw Data'!$B$1,'Raw Data'!$D:$D,"&lt;&gt;*ithdr*",'Raw Data'!$D:$D,"&lt;&gt;*ancel*",'Raw Data'!$P:$P,"--")
+
SUMIFS('Raw Data'!$S:$S, 'Raw Data'!$AN:$AN,"&lt;=" &amp;DATE(LEFT($AV$3, 4), MONTH("1 " &amp; AM$6 &amp; " " &amp; LEFT($AV$3, 4)) + 1, 0 ), 'Raw Data'!$AN:$AN,"&gt;" &amp;DATE(LEFT($AV$3, 4), MONTH("1 " &amp; AM$6 &amp; " " &amp; LEFT($AV$3, 4)), 0 ), 'Raw Data'!$J:$J, $A115, 'Raw Data'!$H:$H, "Non*", 'Raw Data'!$P:$P,""&amp;'Raw Data'!$B$1,'Raw Data'!$D:$D,"&lt;&gt;*ithdr*",'Raw Data'!$D:$D,"&lt;&gt;*ancel*")</f>
        <v>0</v>
      </c>
      <c r="AN118" s="40"/>
      <c r="AO118" s="40"/>
      <c r="AP118" s="52"/>
      <c r="AQ118" s="117">
        <f>SUMIFS('Raw Data'!$S:$S, 'Raw Data'!$AN:$AN,"&lt;=" &amp;DATE(LEFT($AV$3, 4), MONTH("1 " &amp; AQ$6 &amp; " " &amp; LEFT($AV$3, 4)) + 1, 0 ), 'Raw Data'!$AN:$AN,"&gt;" &amp;DATE(LEFT($AV$3, 4), MONTH("1 " &amp; AQ$6 &amp; " " &amp; LEFT($AV$3, 4)), 0 ), 'Raw Data'!$J:$J, $A115, 'Raw Data'!$H:$H, "Non*", 'Raw Data'!$O:$O,""&amp;'Raw Data'!$B$1,'Raw Data'!$D:$D,"&lt;&gt;*ithdr*",'Raw Data'!$D:$D,"&lt;&gt;*ancel*",'Raw Data'!$P:$P,"--")
+
SUMIFS('Raw Data'!$S:$S, 'Raw Data'!$AN:$AN,"&lt;=" &amp;DATE(LEFT($AV$3, 4), MONTH("1 " &amp; AQ$6 &amp; " " &amp; LEFT($AV$3, 4)) + 1, 0 ), 'Raw Data'!$AN:$AN,"&gt;" &amp;DATE(LEFT($AV$3, 4), MONTH("1 " &amp; AQ$6 &amp; " " &amp; LEFT($AV$3, 4)), 0 ), 'Raw Data'!$J:$J, $A115, 'Raw Data'!$H:$H, "Non*", 'Raw Data'!$P:$P,""&amp;'Raw Data'!$B$1,'Raw Data'!$D:$D,"&lt;&gt;*ithdr*",'Raw Data'!$D:$D,"&lt;&gt;*ancel*")</f>
        <v>0</v>
      </c>
      <c r="AR118" s="40"/>
      <c r="AS118" s="40"/>
      <c r="AT118" s="52"/>
      <c r="AU118" s="117">
        <f>SUMIFS('Raw Data'!$S:$S, 'Raw Data'!$AN:$AN,"&lt;=" &amp;DATE(MID($AV$3, 15, 4), MONTH("1 " &amp; AU$6 &amp; " " &amp; MID($AV$3, 15, 4)) + 1, 0 ), 'Raw Data'!$AN:$AN,"&gt;" &amp;DATE(MID($AV$3, 15, 4), MONTH("1 " &amp; AU$6 &amp; " " &amp; MID($AV$3, 15, 4)), 0 ), 'Raw Data'!$J:$J, $A115, 'Raw Data'!$H:$H, "Non*", 'Raw Data'!$O:$O,""&amp;'Raw Data'!$B$1,'Raw Data'!$D:$D,"&lt;&gt;*ithdr*",'Raw Data'!$D:$D,"&lt;&gt;*ancel*",'Raw Data'!$P:$P,"--")
+
SUMIFS('Raw Data'!$S:$S, 'Raw Data'!$AN:$AN,"&lt;=" &amp;DATE(MID($AV$3, 15, 4), MONTH("1 " &amp; AU$6 &amp; " " &amp; MID($AV$3, 15, 4)) + 1, 0 ), 'Raw Data'!$AN:$AN,"&gt;" &amp;DATE(MID($AV$3, 15, 4), MONTH("1 " &amp; AU$6 &amp; " " &amp; MID($AV$3, 15, 4)), 0 ), 'Raw Data'!$J:$J, $A115, 'Raw Data'!$H:$H, "Non*", 'Raw Data'!$P:$P,""&amp;'Raw Data'!$B$1,'Raw Data'!$D:$D,"&lt;&gt;*ithdr*",'Raw Data'!$D:$D,"&lt;&gt;*ancel*")</f>
        <v>0</v>
      </c>
      <c r="AV118" s="40"/>
      <c r="AW118" s="40"/>
      <c r="AX118" s="52"/>
      <c r="AY118" s="117">
        <f>SUMIFS('Raw Data'!$S:$S, 'Raw Data'!$AN:$AN,"&lt;=" &amp;DATE(MID($AV$3, 15, 4), MONTH("1 " &amp; AY$6 &amp; " " &amp; MID($AV$3, 15, 4)) + 1, 0 ), 'Raw Data'!$AN:$AN,"&gt;" &amp;DATE(MID($AV$3, 15, 4), MONTH("1 " &amp; AY$6 &amp; " " &amp; MID($AV$3, 15, 4)), 0 ), 'Raw Data'!$J:$J, $A115, 'Raw Data'!$H:$H, "Non*", 'Raw Data'!$O:$O,""&amp;'Raw Data'!$B$1,'Raw Data'!$D:$D,"&lt;&gt;*ithdr*",'Raw Data'!$D:$D,"&lt;&gt;*ancel*",'Raw Data'!$P:$P,"--")
+
SUMIFS('Raw Data'!$S:$S, 'Raw Data'!$AN:$AN,"&lt;=" &amp;DATE(MID($AV$3, 15, 4), MONTH("1 " &amp; AY$6 &amp; " " &amp; MID($AV$3, 15, 4)) + 1, 0 ), 'Raw Data'!$AN:$AN,"&gt;" &amp;DATE(MID($AV$3, 15, 4), MONTH("1 " &amp; AY$6 &amp; " " &amp; MID($AV$3, 15, 4)), 0 ), 'Raw Data'!$J:$J, $A115, 'Raw Data'!$H:$H, "Non*", 'Raw Data'!$P:$P,""&amp;'Raw Data'!$B$1,'Raw Data'!$D:$D,"&lt;&gt;*ithdr*",'Raw Data'!$D:$D,"&lt;&gt;*ancel*")</f>
        <v>0</v>
      </c>
      <c r="AZ118" s="40"/>
      <c r="BA118" s="40"/>
      <c r="BB118" s="52"/>
      <c r="BC118" s="117">
        <f>SUMIFS('Raw Data'!$S:$S, 'Raw Data'!$AN:$AN,"&lt;=" &amp;DATE(MID($AV$3, 15, 4), MONTH("1 " &amp; BC$6 &amp; " " &amp; MID($AV$3, 15, 4)) + 1, 0 ), 'Raw Data'!$AN:$AN,"&gt;" &amp;DATE(MID($AV$3, 15, 4), MONTH("1 " &amp; BC$6 &amp; " " &amp; MID($AV$3, 15, 4)), 0 ), 'Raw Data'!$J:$J, $A115, 'Raw Data'!$H:$H, "Non*", 'Raw Data'!$O:$O,""&amp;'Raw Data'!$B$1,'Raw Data'!$D:$D,"&lt;&gt;*ithdr*",'Raw Data'!$D:$D,"&lt;&gt;*ancel*",'Raw Data'!$P:$P,"--")
+
SUMIFS('Raw Data'!$S:$S, 'Raw Data'!$AN:$AN,"&lt;=" &amp;DATE(MID($AV$3, 15, 4), MONTH("1 " &amp; BC$6 &amp; " " &amp; MID($AV$3, 15, 4)) + 1, 0 ), 'Raw Data'!$AN:$AN,"&gt;" &amp;DATE(MID($AV$3, 15, 4), MONTH("1 " &amp; BC$6 &amp; " " &amp; MID($AV$3, 15, 4)), 0 ), 'Raw Data'!$J:$J, $A115, 'Raw Data'!$H:$H, "Non*", 'Raw Data'!$P:$P,""&amp;'Raw Data'!$B$1,'Raw Data'!$D:$D,"&lt;&gt;*ithdr*",'Raw Data'!$D:$D,"&lt;&gt;*ancel*")</f>
        <v>0</v>
      </c>
      <c r="BD118" s="40"/>
      <c r="BE118" s="40"/>
      <c r="BF118" s="52"/>
    </row>
    <row r="119" ht="12.75" customHeight="1">
      <c r="A119" s="47" t="s">
        <v>117</v>
      </c>
      <c r="B119" s="40"/>
      <c r="C119" s="40"/>
      <c r="D119" s="40"/>
      <c r="E119" s="40"/>
      <c r="F119" s="40"/>
      <c r="G119" s="40"/>
      <c r="H119" s="40"/>
      <c r="I119" s="40"/>
      <c r="J119" s="52"/>
      <c r="K119" s="117">
        <f>SUMIFS('Raw Data'!$T:$T, 'Raw Data'!$AN:$AN,"&lt;=" &amp;DATE(LEFT($AV$3, 4), MONTH("1 " &amp; K$6 &amp; " " &amp; LEFT($AV$3, 4)) + 1, 0 ), 'Raw Data'!$AN:$AN,"&gt;" &amp;DATE(LEFT($AV$3, 4), MONTH("1 " &amp; K$6 &amp; " " &amp; LEFT($AV$3, 4)), 0 ), 'Raw Data'!$J:$J, $A115, 'Raw Data'!$O:$O,""&amp;'Raw Data'!$B$1,'Raw Data'!$D:$D,"&lt;&gt;*ithdr*",'Raw Data'!$D:$D,"&lt;&gt;*ancel*",'Raw Data'!$P:$P,"--")
+
SUMIFS('Raw Data'!$T:$T, 'Raw Data'!$AN:$AN,"&lt;=" &amp;DATE(LEFT($AV$3, 4), MONTH("1 " &amp; K$6 &amp; " " &amp; LEFT($AV$3, 4)) + 1, 0 ), 'Raw Data'!$AN:$AN,"&gt;" &amp;DATE(LEFT($AV$3, 4), MONTH("1 " &amp; K$6 &amp; " " &amp; LEFT($AV$3, 4)), 0 ), 'Raw Data'!$J:$J, $A115, 'Raw Data'!$P:$P,""&amp;'Raw Data'!$B$1,'Raw Data'!$D:$D,"&lt;&gt;*ithdr*",'Raw Data'!$D:$D,"&lt;&gt;*ancel*")</f>
        <v>0</v>
      </c>
      <c r="L119" s="40"/>
      <c r="M119" s="40"/>
      <c r="N119" s="52"/>
      <c r="O119" s="117">
        <f>SUMIFS('Raw Data'!$T:$T, 'Raw Data'!$AN:$AN,"&lt;=" &amp;DATE(LEFT($AV$3, 4), MONTH("1 " &amp; O$6 &amp; " " &amp; LEFT($AV$3, 4)) + 1, 0 ), 'Raw Data'!$AN:$AN,"&gt;" &amp;DATE(LEFT($AV$3, 4), MONTH("1 " &amp; O$6 &amp; " " &amp; LEFT($AV$3, 4)), 0 ), 'Raw Data'!$J:$J, $A115, 'Raw Data'!$O:$O,""&amp;'Raw Data'!$B$1,'Raw Data'!$D:$D,"&lt;&gt;*ithdr*",'Raw Data'!$D:$D,"&lt;&gt;*ancel*",'Raw Data'!$P:$P,"--")
+
SUMIFS('Raw Data'!$T:$T, 'Raw Data'!$AN:$AN,"&lt;=" &amp;DATE(LEFT($AV$3, 4), MONTH("1 " &amp; O$6 &amp; " " &amp; LEFT($AV$3, 4)) + 1, 0 ), 'Raw Data'!$AN:$AN,"&gt;" &amp;DATE(LEFT($AV$3, 4), MONTH("1 " &amp; O$6 &amp; " " &amp; LEFT($AV$3, 4)), 0 ), 'Raw Data'!$J:$J, $A115, 'Raw Data'!$P:$P,""&amp;'Raw Data'!$B$1,'Raw Data'!$D:$D,"&lt;&gt;*ithdr*",'Raw Data'!$D:$D,"&lt;&gt;*ancel*")</f>
        <v>0</v>
      </c>
      <c r="P119" s="40"/>
      <c r="Q119" s="40"/>
      <c r="R119" s="52"/>
      <c r="S119" s="117">
        <f>SUMIFS('Raw Data'!$T:$T, 'Raw Data'!$AN:$AN,"&lt;=" &amp;DATE(LEFT($AV$3, 4), MONTH("1 " &amp; S$6 &amp; " " &amp; LEFT($AV$3, 4)) + 1, 0 ), 'Raw Data'!$AN:$AN,"&gt;" &amp;DATE(LEFT($AV$3, 4), MONTH("1 " &amp; S$6 &amp; " " &amp; LEFT($AV$3, 4)), 0 ), 'Raw Data'!$J:$J, $A115, 'Raw Data'!$O:$O,""&amp;'Raw Data'!$B$1,'Raw Data'!$D:$D,"&lt;&gt;*ithdr*",'Raw Data'!$D:$D,"&lt;&gt;*ancel*",'Raw Data'!$P:$P,"--")
+
SUMIFS('Raw Data'!$T:$T, 'Raw Data'!$AN:$AN,"&lt;=" &amp;DATE(LEFT($AV$3, 4), MONTH("1 " &amp; S$6 &amp; " " &amp; LEFT($AV$3, 4)) + 1, 0 ), 'Raw Data'!$AN:$AN,"&gt;" &amp;DATE(LEFT($AV$3, 4), MONTH("1 " &amp; S$6 &amp; " " &amp; LEFT($AV$3, 4)), 0 ), 'Raw Data'!$J:$J, $A115, 'Raw Data'!$P:$P,""&amp;'Raw Data'!$B$1,'Raw Data'!$D:$D,"&lt;&gt;*ithdr*",'Raw Data'!$D:$D,"&lt;&gt;*ancel*")</f>
        <v>0</v>
      </c>
      <c r="T119" s="40"/>
      <c r="U119" s="40"/>
      <c r="V119" s="52"/>
      <c r="W119" s="117">
        <f>SUMIFS('Raw Data'!$T:$T, 'Raw Data'!$AN:$AN,"&lt;=" &amp;DATE(LEFT($AV$3, 4), MONTH("1 " &amp; W$6 &amp; " " &amp; LEFT($AV$3, 4)) + 1, 0 ), 'Raw Data'!$AN:$AN,"&gt;" &amp;DATE(LEFT($AV$3, 4), MONTH("1 " &amp; W$6 &amp; " " &amp; LEFT($AV$3, 4)), 0 ), 'Raw Data'!$J:$J, $A115, 'Raw Data'!$O:$O,""&amp;'Raw Data'!$B$1,'Raw Data'!$D:$D,"&lt;&gt;*ithdr*",'Raw Data'!$D:$D,"&lt;&gt;*ancel*",'Raw Data'!$P:$P,"--")
+
SUMIFS('Raw Data'!$T:$T, 'Raw Data'!$AN:$AN,"&lt;=" &amp;DATE(LEFT($AV$3, 4), MONTH("1 " &amp; W$6 &amp; " " &amp; LEFT($AV$3, 4)) + 1, 0 ), 'Raw Data'!$AN:$AN,"&gt;" &amp;DATE(LEFT($AV$3, 4), MONTH("1 " &amp; W$6 &amp; " " &amp; LEFT($AV$3, 4)), 0 ), 'Raw Data'!$J:$J, $A115, 'Raw Data'!$P:$P,""&amp;'Raw Data'!$B$1,'Raw Data'!$D:$D,"&lt;&gt;*ithdr*",'Raw Data'!$D:$D,"&lt;&gt;*ancel*")</f>
        <v>0</v>
      </c>
      <c r="X119" s="40"/>
      <c r="Y119" s="40"/>
      <c r="Z119" s="52"/>
      <c r="AA119" s="117">
        <f>SUMIFS('Raw Data'!$T:$T, 'Raw Data'!$AN:$AN,"&lt;=" &amp;DATE(LEFT($AV$3, 4), MONTH("1 " &amp; AA$6 &amp; " " &amp; LEFT($AV$3, 4)) + 1, 0 ), 'Raw Data'!$AN:$AN,"&gt;" &amp;DATE(LEFT($AV$3, 4), MONTH("1 " &amp; AA$6 &amp; " " &amp; LEFT($AV$3, 4)), 0 ), 'Raw Data'!$J:$J, $A115, 'Raw Data'!$O:$O,""&amp;'Raw Data'!$B$1,'Raw Data'!$D:$D,"&lt;&gt;*ithdr*",'Raw Data'!$D:$D,"&lt;&gt;*ancel*",'Raw Data'!$P:$P,"--")
+
SUMIFS('Raw Data'!$T:$T, 'Raw Data'!$AN:$AN,"&lt;=" &amp;DATE(LEFT($AV$3, 4), MONTH("1 " &amp; AA$6 &amp; " " &amp; LEFT($AV$3, 4)) + 1, 0 ), 'Raw Data'!$AN:$AN,"&gt;" &amp;DATE(LEFT($AV$3, 4), MONTH("1 " &amp; AA$6 &amp; " " &amp; LEFT($AV$3, 4)), 0 ), 'Raw Data'!$J:$J, $A115, 'Raw Data'!$P:$P,""&amp;'Raw Data'!$B$1,'Raw Data'!$D:$D,"&lt;&gt;*ithdr*",'Raw Data'!$D:$D,"&lt;&gt;*ancel*")</f>
        <v>0</v>
      </c>
      <c r="AB119" s="40"/>
      <c r="AC119" s="40"/>
      <c r="AD119" s="52"/>
      <c r="AE119" s="117">
        <f>SUMIFS('Raw Data'!$T:$T, 'Raw Data'!$AN:$AN,"&lt;=" &amp;DATE(LEFT($AV$3, 4), MONTH("1 " &amp; AE$6 &amp; " " &amp; LEFT($AV$3, 4)) + 1, 0 ), 'Raw Data'!$AN:$AN,"&gt;" &amp;DATE(LEFT($AV$3, 4), MONTH("1 " &amp; AE$6 &amp; " " &amp; LEFT($AV$3, 4)), 0 ), 'Raw Data'!$J:$J, $A115, 'Raw Data'!$O:$O,""&amp;'Raw Data'!$B$1,'Raw Data'!$D:$D,"&lt;&gt;*ithdr*",'Raw Data'!$D:$D,"&lt;&gt;*ancel*",'Raw Data'!$P:$P,"--")
+
SUMIFS('Raw Data'!$T:$T, 'Raw Data'!$AN:$AN,"&lt;=" &amp;DATE(LEFT($AV$3, 4), MONTH("1 " &amp; AE$6 &amp; " " &amp; LEFT($AV$3, 4)) + 1, 0 ), 'Raw Data'!$AN:$AN,"&gt;" &amp;DATE(LEFT($AV$3, 4), MONTH("1 " &amp; AE$6 &amp; " " &amp; LEFT($AV$3, 4)), 0 ), 'Raw Data'!$J:$J, $A115, 'Raw Data'!$P:$P,""&amp;'Raw Data'!$B$1,'Raw Data'!$D:$D,"&lt;&gt;*ithdr*",'Raw Data'!$D:$D,"&lt;&gt;*ancel*")</f>
        <v>0</v>
      </c>
      <c r="AF119" s="40"/>
      <c r="AG119" s="40"/>
      <c r="AH119" s="52"/>
      <c r="AI119" s="117">
        <f>SUMIFS('Raw Data'!$T:$T, 'Raw Data'!$AN:$AN,"&lt;=" &amp;DATE(LEFT($AV$3, 4), MONTH("1 " &amp; AI$6 &amp; " " &amp; LEFT($AV$3, 4)) + 1, 0 ), 'Raw Data'!$AN:$AN,"&gt;" &amp;DATE(LEFT($AV$3, 4), MONTH("1 " &amp; AI$6 &amp; " " &amp; LEFT($AV$3, 4)), 0 ), 'Raw Data'!$J:$J, $A115, 'Raw Data'!$O:$O,""&amp;'Raw Data'!$B$1,'Raw Data'!$D:$D,"&lt;&gt;*ithdr*",'Raw Data'!$D:$D,"&lt;&gt;*ancel*",'Raw Data'!$P:$P,"--")
+
SUMIFS('Raw Data'!$T:$T, 'Raw Data'!$AN:$AN,"&lt;=" &amp;DATE(LEFT($AV$3, 4), MONTH("1 " &amp; AI$6 &amp; " " &amp; LEFT($AV$3, 4)) + 1, 0 ), 'Raw Data'!$AN:$AN,"&gt;" &amp;DATE(LEFT($AV$3, 4), MONTH("1 " &amp; AI$6 &amp; " " &amp; LEFT($AV$3, 4)), 0 ), 'Raw Data'!$J:$J, $A115, 'Raw Data'!$P:$P,""&amp;'Raw Data'!$B$1,'Raw Data'!$D:$D,"&lt;&gt;*ithdr*",'Raw Data'!$D:$D,"&lt;&gt;*ancel*")</f>
        <v>0</v>
      </c>
      <c r="AJ119" s="40"/>
      <c r="AK119" s="40"/>
      <c r="AL119" s="52"/>
      <c r="AM119" s="117">
        <f>SUMIFS('Raw Data'!$T:$T, 'Raw Data'!$AN:$AN,"&lt;=" &amp;DATE(LEFT($AV$3, 4), MONTH("1 " &amp; AM$6 &amp; " " &amp; LEFT($AV$3, 4)) + 1, 0 ), 'Raw Data'!$AN:$AN,"&gt;" &amp;DATE(LEFT($AV$3, 4), MONTH("1 " &amp; AM$6 &amp; " " &amp; LEFT($AV$3, 4)), 0 ), 'Raw Data'!$J:$J, $A115, 'Raw Data'!$O:$O,""&amp;'Raw Data'!$B$1,'Raw Data'!$D:$D,"&lt;&gt;*ithdr*",'Raw Data'!$D:$D,"&lt;&gt;*ancel*",'Raw Data'!$P:$P,"--")
+
SUMIFS('Raw Data'!$T:$T, 'Raw Data'!$AN:$AN,"&lt;=" &amp;DATE(LEFT($AV$3, 4), MONTH("1 " &amp; AM$6 &amp; " " &amp; LEFT($AV$3, 4)) + 1, 0 ), 'Raw Data'!$AN:$AN,"&gt;" &amp;DATE(LEFT($AV$3, 4), MONTH("1 " &amp; AM$6 &amp; " " &amp; LEFT($AV$3, 4)), 0 ), 'Raw Data'!$J:$J, $A115, 'Raw Data'!$P:$P,""&amp;'Raw Data'!$B$1,'Raw Data'!$D:$D,"&lt;&gt;*ithdr*",'Raw Data'!$D:$D,"&lt;&gt;*ancel*")</f>
        <v>0</v>
      </c>
      <c r="AN119" s="40"/>
      <c r="AO119" s="40"/>
      <c r="AP119" s="52"/>
      <c r="AQ119" s="117">
        <f>SUMIFS('Raw Data'!$T:$T, 'Raw Data'!$AN:$AN,"&lt;=" &amp;DATE(LEFT($AV$3, 4), MONTH("1 " &amp; AQ$6 &amp; " " &amp; LEFT($AV$3, 4)) + 1, 0 ), 'Raw Data'!$AN:$AN,"&gt;" &amp;DATE(LEFT($AV$3, 4), MONTH("1 " &amp; AQ$6 &amp; " " &amp; LEFT($AV$3, 4)), 0 ), 'Raw Data'!$J:$J, $A115, 'Raw Data'!$O:$O,""&amp;'Raw Data'!$B$1,'Raw Data'!$D:$D,"&lt;&gt;*ithdr*",'Raw Data'!$D:$D,"&lt;&gt;*ancel*",'Raw Data'!$P:$P,"--")
+
SUMIFS('Raw Data'!$T:$T, 'Raw Data'!$AN:$AN,"&lt;=" &amp;DATE(LEFT($AV$3, 4), MONTH("1 " &amp; AQ$6 &amp; " " &amp; LEFT($AV$3, 4)) + 1, 0 ), 'Raw Data'!$AN:$AN,"&gt;" &amp;DATE(LEFT($AV$3, 4), MONTH("1 " &amp; AQ$6 &amp; " " &amp; LEFT($AV$3, 4)), 0 ), 'Raw Data'!$J:$J, $A115, 'Raw Data'!$P:$P,""&amp;'Raw Data'!$B$1,'Raw Data'!$D:$D,"&lt;&gt;*ithdr*",'Raw Data'!$D:$D,"&lt;&gt;*ancel*")</f>
        <v>0</v>
      </c>
      <c r="AR119" s="40"/>
      <c r="AS119" s="40"/>
      <c r="AT119" s="52"/>
      <c r="AU119" s="117">
        <f>SUMIFS('Raw Data'!$T:$T, 'Raw Data'!$AN:$AN,"&lt;=" &amp;DATE(MID($AV$3, 15, 4), MONTH("1 " &amp; AU$6 &amp; " " &amp; MID($AV$3, 15, 4)) + 1, 0 ), 'Raw Data'!$AN:$AN,"&gt;" &amp;DATE(MID($AV$3, 15, 4), MONTH("1 " &amp; AU$6 &amp; " " &amp; MID($AV$3, 15, 4)), 0 ), 'Raw Data'!$J:$J, $A115, 'Raw Data'!$O:$O,""&amp;'Raw Data'!$B$1,'Raw Data'!$D:$D,"&lt;&gt;*ithdr*",'Raw Data'!$D:$D,"&lt;&gt;*ancel*",'Raw Data'!$P:$P,"--")
+
SUMIFS('Raw Data'!$T:$T, 'Raw Data'!$AN:$AN,"&lt;=" &amp;DATE(MID($AV$3, 15, 4), MONTH("1 " &amp; AU$6 &amp; " " &amp; MID($AV$3, 15, 4)) + 1, 0 ), 'Raw Data'!$AN:$AN,"&gt;" &amp;DATE(MID($AV$3, 15, 4), MONTH("1 " &amp; AU$6 &amp; " " &amp; MID($AV$3, 15, 4)), 0 ), 'Raw Data'!$J:$J, $A115, 'Raw Data'!$P:$P,""&amp;'Raw Data'!$B$1,'Raw Data'!$D:$D,"&lt;&gt;*ithdr*",'Raw Data'!$D:$D,"&lt;&gt;*ancel*")</f>
        <v>0</v>
      </c>
      <c r="AV119" s="40"/>
      <c r="AW119" s="40"/>
      <c r="AX119" s="52"/>
      <c r="AY119" s="117">
        <f>SUMIFS('Raw Data'!$T:$T, 'Raw Data'!$AN:$AN,"&lt;=" &amp;DATE(MID($AV$3, 15, 4), MONTH("1 " &amp; AY$6 &amp; " " &amp; MID($AV$3, 15, 4)) + 1, 0 ), 'Raw Data'!$AN:$AN,"&gt;" &amp;DATE(MID($AV$3, 15, 4), MONTH("1 " &amp; AY$6 &amp; " " &amp; MID($AV$3, 15, 4)), 0 ), 'Raw Data'!$J:$J, $A115, 'Raw Data'!$O:$O,""&amp;'Raw Data'!$B$1,'Raw Data'!$D:$D,"&lt;&gt;*ithdr*",'Raw Data'!$D:$D,"&lt;&gt;*ancel*",'Raw Data'!$P:$P,"--")
+
SUMIFS('Raw Data'!$T:$T, 'Raw Data'!$AN:$AN,"&lt;=" &amp;DATE(MID($AV$3, 15, 4), MONTH("1 " &amp; AY$6 &amp; " " &amp; MID($AV$3, 15, 4)) + 1, 0 ), 'Raw Data'!$AN:$AN,"&gt;" &amp;DATE(MID($AV$3, 15, 4), MONTH("1 " &amp; AY$6 &amp; " " &amp; MID($AV$3, 15, 4)), 0 ), 'Raw Data'!$J:$J, $A115, 'Raw Data'!$P:$P,""&amp;'Raw Data'!$B$1,'Raw Data'!$D:$D,"&lt;&gt;*ithdr*",'Raw Data'!$D:$D,"&lt;&gt;*ancel*")</f>
        <v>0</v>
      </c>
      <c r="AZ119" s="40"/>
      <c r="BA119" s="40"/>
      <c r="BB119" s="52"/>
      <c r="BC119" s="117">
        <f>SUMIFS('Raw Data'!$T:$T, 'Raw Data'!$AN:$AN,"&lt;=" &amp;DATE(MID($AV$3, 15, 4), MONTH("1 " &amp; BC$6 &amp; " " &amp; MID($AV$3, 15, 4)) + 1, 0 ), 'Raw Data'!$AN:$AN,"&gt;" &amp;DATE(MID($AV$3, 15, 4), MONTH("1 " &amp; BC$6 &amp; " " &amp; MID($AV$3, 15, 4)), 0 ), 'Raw Data'!$J:$J, $A115, 'Raw Data'!$O:$O,""&amp;'Raw Data'!$B$1,'Raw Data'!$D:$D,"&lt;&gt;*ithdr*",'Raw Data'!$D:$D,"&lt;&gt;*ancel*",'Raw Data'!$P:$P,"--")
+
SUMIFS('Raw Data'!$T:$T, 'Raw Data'!$AN:$AN,"&lt;=" &amp;DATE(MID($AV$3, 15, 4), MONTH("1 " &amp; BC$6 &amp; " " &amp; MID($AV$3, 15, 4)) + 1, 0 ), 'Raw Data'!$AN:$AN,"&gt;" &amp;DATE(MID($AV$3, 15, 4), MONTH("1 " &amp; BC$6 &amp; " " &amp; MID($AV$3, 15, 4)), 0 ), 'Raw Data'!$J:$J, $A115, 'Raw Data'!$P:$P,""&amp;'Raw Data'!$B$1,'Raw Data'!$D:$D,"&lt;&gt;*ithdr*",'Raw Data'!$D:$D,"&lt;&gt;*ancel*")</f>
        <v>0</v>
      </c>
      <c r="BD119" s="40"/>
      <c r="BE119" s="40"/>
      <c r="BF119" s="52"/>
    </row>
    <row r="120" ht="12.75" customHeight="1">
      <c r="A120" s="119" t="s">
        <v>753</v>
      </c>
      <c r="B120" s="40"/>
      <c r="C120" s="40"/>
      <c r="D120" s="40"/>
      <c r="E120" s="40"/>
      <c r="F120" s="40"/>
      <c r="G120" s="40"/>
      <c r="H120" s="40"/>
      <c r="I120" s="40"/>
      <c r="J120" s="52"/>
      <c r="K120" s="117">
        <f>SUMIFS('Raw Data'!$T:$T, 'Raw Data'!$AN:$AN,"&lt;=" &amp;DATE(LEFT($AV$3, 4), MONTH("1 " &amp; K$6 &amp; " " &amp; LEFT($AV$3, 4)) + 1, 0 ), 'Raw Data'!$AN:$AN,"&gt;" &amp;DATE(LEFT($AV$3, 4), MONTH("1 " &amp; K$6 &amp; " " &amp; LEFT($AV$3, 4)), 0 ), 'Raw Data'!$J:$J, $A115, 'Raw Data'!$H:$H, "Ear*", 'Raw Data'!$O:$O,""&amp;'Raw Data'!$B$1,'Raw Data'!$D:$D,"&lt;&gt;*ithdr*",'Raw Data'!$D:$D,"&lt;&gt;*ancel*",'Raw Data'!$P:$P,"--")
+
SUMIFS('Raw Data'!$T:$T, 'Raw Data'!$AN:$AN,"&lt;=" &amp;DATE(LEFT($AV$3, 4), MONTH("1 " &amp; K$6 &amp; " " &amp; LEFT($AV$3, 4)) + 1, 0 ), 'Raw Data'!$AN:$AN,"&gt;" &amp;DATE(LEFT($AV$3, 4), MONTH("1 " &amp; K$6 &amp; " " &amp; LEFT($AV$3, 4)), 0 ), 'Raw Data'!$J:$J, $A115, 'Raw Data'!$H:$H, "Ear*", 'Raw Data'!$P:$P,""&amp;'Raw Data'!$B$1,'Raw Data'!$D:$D,"&lt;&gt;*ithdr*",'Raw Data'!$D:$D,"&lt;&gt;*ancel*")</f>
        <v>0</v>
      </c>
      <c r="L120" s="40"/>
      <c r="M120" s="40"/>
      <c r="N120" s="52"/>
      <c r="O120" s="117">
        <f>SUMIFS('Raw Data'!$T:$T, 'Raw Data'!$AN:$AN,"&lt;=" &amp;DATE(LEFT($AV$3, 4), MONTH("1 " &amp; O$6 &amp; " " &amp; LEFT($AV$3, 4)) + 1, 0 ), 'Raw Data'!$AN:$AN,"&gt;" &amp;DATE(LEFT($AV$3, 4), MONTH("1 " &amp; O$6 &amp; " " &amp; LEFT($AV$3, 4)), 0 ), 'Raw Data'!$J:$J, $A115, 'Raw Data'!$H:$H, "Ear*", 'Raw Data'!$O:$O,""&amp;'Raw Data'!$B$1,'Raw Data'!$D:$D,"&lt;&gt;*ithdr*",'Raw Data'!$D:$D,"&lt;&gt;*ancel*",'Raw Data'!$P:$P,"--")
+
SUMIFS('Raw Data'!$T:$T, 'Raw Data'!$AN:$AN,"&lt;=" &amp;DATE(LEFT($AV$3, 4), MONTH("1 " &amp; O$6 &amp; " " &amp; LEFT($AV$3, 4)) + 1, 0 ), 'Raw Data'!$AN:$AN,"&gt;" &amp;DATE(LEFT($AV$3, 4), MONTH("1 " &amp; O$6 &amp; " " &amp; LEFT($AV$3, 4)), 0 ), 'Raw Data'!$J:$J, $A115, 'Raw Data'!$H:$H, "Ear*", 'Raw Data'!$P:$P,""&amp;'Raw Data'!$B$1,'Raw Data'!$D:$D,"&lt;&gt;*ithdr*",'Raw Data'!$D:$D,"&lt;&gt;*ancel*")</f>
        <v>0</v>
      </c>
      <c r="P120" s="40"/>
      <c r="Q120" s="40"/>
      <c r="R120" s="52"/>
      <c r="S120" s="117">
        <f>SUMIFS('Raw Data'!$T:$T, 'Raw Data'!$AN:$AN,"&lt;=" &amp;DATE(LEFT($AV$3, 4), MONTH("1 " &amp; S$6 &amp; " " &amp; LEFT($AV$3, 4)) + 1, 0 ), 'Raw Data'!$AN:$AN,"&gt;" &amp;DATE(LEFT($AV$3, 4), MONTH("1 " &amp; S$6 &amp; " " &amp; LEFT($AV$3, 4)), 0 ), 'Raw Data'!$J:$J, $A115, 'Raw Data'!$H:$H, "Ear*", 'Raw Data'!$O:$O,""&amp;'Raw Data'!$B$1,'Raw Data'!$D:$D,"&lt;&gt;*ithdr*",'Raw Data'!$D:$D,"&lt;&gt;*ancel*",'Raw Data'!$P:$P,"--")
+
SUMIFS('Raw Data'!$T:$T, 'Raw Data'!$AN:$AN,"&lt;=" &amp;DATE(LEFT($AV$3, 4), MONTH("1 " &amp; S$6 &amp; " " &amp; LEFT($AV$3, 4)) + 1, 0 ), 'Raw Data'!$AN:$AN,"&gt;" &amp;DATE(LEFT($AV$3, 4), MONTH("1 " &amp; S$6 &amp; " " &amp; LEFT($AV$3, 4)), 0 ), 'Raw Data'!$J:$J, $A115, 'Raw Data'!$H:$H, "Ear*", 'Raw Data'!$P:$P,""&amp;'Raw Data'!$B$1,'Raw Data'!$D:$D,"&lt;&gt;*ithdr*",'Raw Data'!$D:$D,"&lt;&gt;*ancel*")</f>
        <v>0</v>
      </c>
      <c r="T120" s="40"/>
      <c r="U120" s="40"/>
      <c r="V120" s="52"/>
      <c r="W120" s="117">
        <f>SUMIFS('Raw Data'!$T:$T, 'Raw Data'!$AN:$AN,"&lt;=" &amp;DATE(LEFT($AV$3, 4), MONTH("1 " &amp; W$6 &amp; " " &amp; LEFT($AV$3, 4)) + 1, 0 ), 'Raw Data'!$AN:$AN,"&gt;" &amp;DATE(LEFT($AV$3, 4), MONTH("1 " &amp; W$6 &amp; " " &amp; LEFT($AV$3, 4)), 0 ), 'Raw Data'!$J:$J, $A115, 'Raw Data'!$H:$H, "Ear*", 'Raw Data'!$O:$O,""&amp;'Raw Data'!$B$1,'Raw Data'!$D:$D,"&lt;&gt;*ithdr*",'Raw Data'!$D:$D,"&lt;&gt;*ancel*",'Raw Data'!$P:$P,"--")
+
SUMIFS('Raw Data'!$T:$T, 'Raw Data'!$AN:$AN,"&lt;=" &amp;DATE(LEFT($AV$3, 4), MONTH("1 " &amp; W$6 &amp; " " &amp; LEFT($AV$3, 4)) + 1, 0 ), 'Raw Data'!$AN:$AN,"&gt;" &amp;DATE(LEFT($AV$3, 4), MONTH("1 " &amp; W$6 &amp; " " &amp; LEFT($AV$3, 4)), 0 ), 'Raw Data'!$J:$J, $A115, 'Raw Data'!$H:$H, "Ear*", 'Raw Data'!$P:$P,""&amp;'Raw Data'!$B$1,'Raw Data'!$D:$D,"&lt;&gt;*ithdr*",'Raw Data'!$D:$D,"&lt;&gt;*ancel*")</f>
        <v>0</v>
      </c>
      <c r="X120" s="40"/>
      <c r="Y120" s="40"/>
      <c r="Z120" s="52"/>
      <c r="AA120" s="117">
        <f>SUMIFS('Raw Data'!$T:$T, 'Raw Data'!$AN:$AN,"&lt;=" &amp;DATE(LEFT($AV$3, 4), MONTH("1 " &amp; AA$6 &amp; " " &amp; LEFT($AV$3, 4)) + 1, 0 ), 'Raw Data'!$AN:$AN,"&gt;" &amp;DATE(LEFT($AV$3, 4), MONTH("1 " &amp; AA$6 &amp; " " &amp; LEFT($AV$3, 4)), 0 ), 'Raw Data'!$J:$J, $A115, 'Raw Data'!$H:$H, "Ear*", 'Raw Data'!$O:$O,""&amp;'Raw Data'!$B$1,'Raw Data'!$D:$D,"&lt;&gt;*ithdr*",'Raw Data'!$D:$D,"&lt;&gt;*ancel*",'Raw Data'!$P:$P,"--")
+
SUMIFS('Raw Data'!$T:$T, 'Raw Data'!$AN:$AN,"&lt;=" &amp;DATE(LEFT($AV$3, 4), MONTH("1 " &amp; AA$6 &amp; " " &amp; LEFT($AV$3, 4)) + 1, 0 ), 'Raw Data'!$AN:$AN,"&gt;" &amp;DATE(LEFT($AV$3, 4), MONTH("1 " &amp; AA$6 &amp; " " &amp; LEFT($AV$3, 4)), 0 ), 'Raw Data'!$J:$J, $A115, 'Raw Data'!$H:$H, "Ear*", 'Raw Data'!$P:$P,""&amp;'Raw Data'!$B$1,'Raw Data'!$D:$D,"&lt;&gt;*ithdr*",'Raw Data'!$D:$D,"&lt;&gt;*ancel*")</f>
        <v>0</v>
      </c>
      <c r="AB120" s="40"/>
      <c r="AC120" s="40"/>
      <c r="AD120" s="52"/>
      <c r="AE120" s="117">
        <f>SUMIFS('Raw Data'!$T:$T, 'Raw Data'!$AN:$AN,"&lt;=" &amp;DATE(LEFT($AV$3, 4), MONTH("1 " &amp; AE$6 &amp; " " &amp; LEFT($AV$3, 4)) + 1, 0 ), 'Raw Data'!$AN:$AN,"&gt;" &amp;DATE(LEFT($AV$3, 4), MONTH("1 " &amp; AE$6 &amp; " " &amp; LEFT($AV$3, 4)), 0 ), 'Raw Data'!$J:$J, $A115, 'Raw Data'!$H:$H, "Ear*", 'Raw Data'!$O:$O,""&amp;'Raw Data'!$B$1,'Raw Data'!$D:$D,"&lt;&gt;*ithdr*",'Raw Data'!$D:$D,"&lt;&gt;*ancel*",'Raw Data'!$P:$P,"--")
+
SUMIFS('Raw Data'!$T:$T, 'Raw Data'!$AN:$AN,"&lt;=" &amp;DATE(LEFT($AV$3, 4), MONTH("1 " &amp; AE$6 &amp; " " &amp; LEFT($AV$3, 4)) + 1, 0 ), 'Raw Data'!$AN:$AN,"&gt;" &amp;DATE(LEFT($AV$3, 4), MONTH("1 " &amp; AE$6 &amp; " " &amp; LEFT($AV$3, 4)), 0 ), 'Raw Data'!$J:$J, $A115, 'Raw Data'!$H:$H, "Ear*", 'Raw Data'!$P:$P,""&amp;'Raw Data'!$B$1,'Raw Data'!$D:$D,"&lt;&gt;*ithdr*",'Raw Data'!$D:$D,"&lt;&gt;*ancel*")</f>
        <v>0</v>
      </c>
      <c r="AF120" s="40"/>
      <c r="AG120" s="40"/>
      <c r="AH120" s="52"/>
      <c r="AI120" s="117">
        <f>SUMIFS('Raw Data'!$T:$T, 'Raw Data'!$AN:$AN,"&lt;=" &amp;DATE(LEFT($AV$3, 4), MONTH("1 " &amp; AI$6 &amp; " " &amp; LEFT($AV$3, 4)) + 1, 0 ), 'Raw Data'!$AN:$AN,"&gt;" &amp;DATE(LEFT($AV$3, 4), MONTH("1 " &amp; AI$6 &amp; " " &amp; LEFT($AV$3, 4)), 0 ), 'Raw Data'!$J:$J, $A115, 'Raw Data'!$H:$H, "Ear*", 'Raw Data'!$O:$O,""&amp;'Raw Data'!$B$1,'Raw Data'!$D:$D,"&lt;&gt;*ithdr*",'Raw Data'!$D:$D,"&lt;&gt;*ancel*",'Raw Data'!$P:$P,"--")
+
SUMIFS('Raw Data'!$T:$T, 'Raw Data'!$AN:$AN,"&lt;=" &amp;DATE(LEFT($AV$3, 4), MONTH("1 " &amp; AI$6 &amp; " " &amp; LEFT($AV$3, 4)) + 1, 0 ), 'Raw Data'!$AN:$AN,"&gt;" &amp;DATE(LEFT($AV$3, 4), MONTH("1 " &amp; AI$6 &amp; " " &amp; LEFT($AV$3, 4)), 0 ), 'Raw Data'!$J:$J, $A115, 'Raw Data'!$H:$H, "Ear*", 'Raw Data'!$P:$P,""&amp;'Raw Data'!$B$1,'Raw Data'!$D:$D,"&lt;&gt;*ithdr*",'Raw Data'!$D:$D,"&lt;&gt;*ancel*")</f>
        <v>0</v>
      </c>
      <c r="AJ120" s="40"/>
      <c r="AK120" s="40"/>
      <c r="AL120" s="52"/>
      <c r="AM120" s="117">
        <f>SUMIFS('Raw Data'!$T:$T, 'Raw Data'!$AN:$AN,"&lt;=" &amp;DATE(LEFT($AV$3, 4), MONTH("1 " &amp; AM$6 &amp; " " &amp; LEFT($AV$3, 4)) + 1, 0 ), 'Raw Data'!$AN:$AN,"&gt;" &amp;DATE(LEFT($AV$3, 4), MONTH("1 " &amp; AM$6 &amp; " " &amp; LEFT($AV$3, 4)), 0 ), 'Raw Data'!$J:$J, $A115, 'Raw Data'!$H:$H, "Ear*", 'Raw Data'!$O:$O,""&amp;'Raw Data'!$B$1,'Raw Data'!$D:$D,"&lt;&gt;*ithdr*",'Raw Data'!$D:$D,"&lt;&gt;*ancel*",'Raw Data'!$P:$P,"--")
+
SUMIFS('Raw Data'!$T:$T, 'Raw Data'!$AN:$AN,"&lt;=" &amp;DATE(LEFT($AV$3, 4), MONTH("1 " &amp; AM$6 &amp; " " &amp; LEFT($AV$3, 4)) + 1, 0 ), 'Raw Data'!$AN:$AN,"&gt;" &amp;DATE(LEFT($AV$3, 4), MONTH("1 " &amp; AM$6 &amp; " " &amp; LEFT($AV$3, 4)), 0 ), 'Raw Data'!$J:$J, $A115, 'Raw Data'!$H:$H, "Ear*", 'Raw Data'!$P:$P,""&amp;'Raw Data'!$B$1,'Raw Data'!$D:$D,"&lt;&gt;*ithdr*",'Raw Data'!$D:$D,"&lt;&gt;*ancel*")</f>
        <v>0</v>
      </c>
      <c r="AN120" s="40"/>
      <c r="AO120" s="40"/>
      <c r="AP120" s="52"/>
      <c r="AQ120" s="117">
        <f>SUMIFS('Raw Data'!$T:$T, 'Raw Data'!$AN:$AN,"&lt;=" &amp;DATE(LEFT($AV$3, 4), MONTH("1 " &amp; AQ$6 &amp; " " &amp; LEFT($AV$3, 4)) + 1, 0 ), 'Raw Data'!$AN:$AN,"&gt;" &amp;DATE(LEFT($AV$3, 4), MONTH("1 " &amp; AQ$6 &amp; " " &amp; LEFT($AV$3, 4)), 0 ), 'Raw Data'!$J:$J, $A115, 'Raw Data'!$H:$H, "Ear*", 'Raw Data'!$O:$O,""&amp;'Raw Data'!$B$1,'Raw Data'!$D:$D,"&lt;&gt;*ithdr*",'Raw Data'!$D:$D,"&lt;&gt;*ancel*",'Raw Data'!$P:$P,"--")
+
SUMIFS('Raw Data'!$T:$T, 'Raw Data'!$AN:$AN,"&lt;=" &amp;DATE(LEFT($AV$3, 4), MONTH("1 " &amp; AQ$6 &amp; " " &amp; LEFT($AV$3, 4)) + 1, 0 ), 'Raw Data'!$AN:$AN,"&gt;" &amp;DATE(LEFT($AV$3, 4), MONTH("1 " &amp; AQ$6 &amp; " " &amp; LEFT($AV$3, 4)), 0 ), 'Raw Data'!$J:$J, $A115, 'Raw Data'!$H:$H, "Ear*", 'Raw Data'!$P:$P,""&amp;'Raw Data'!$B$1,'Raw Data'!$D:$D,"&lt;&gt;*ithdr*",'Raw Data'!$D:$D,"&lt;&gt;*ancel*")</f>
        <v>0</v>
      </c>
      <c r="AR120" s="40"/>
      <c r="AS120" s="40"/>
      <c r="AT120" s="52"/>
      <c r="AU120" s="117">
        <f>SUMIFS('Raw Data'!$T:$T, 'Raw Data'!$AN:$AN,"&lt;=" &amp;DATE(MID($AV$3, 15, 4), MONTH("1 " &amp; AU$6 &amp; " " &amp; MID($AV$3, 15, 4)) + 1, 0 ), 'Raw Data'!$AN:$AN,"&gt;" &amp;DATE(MID($AV$3, 15, 4), MONTH("1 " &amp; AU$6 &amp; " " &amp; MID($AV$3, 15, 4)), 0 ), 'Raw Data'!$J:$J, $A115, 'Raw Data'!$H:$H, "Ear*", 'Raw Data'!$O:$O,""&amp;'Raw Data'!$B$1,'Raw Data'!$D:$D,"&lt;&gt;*ithdr*",'Raw Data'!$D:$D,"&lt;&gt;*ancel*",'Raw Data'!$P:$P,"--")
+
SUMIFS('Raw Data'!$T:$T, 'Raw Data'!$AN:$AN,"&lt;=" &amp;DATE(MID($AV$3, 15, 4), MONTH("1 " &amp; AU$6 &amp; " " &amp; MID($AV$3, 15, 4)) + 1, 0 ), 'Raw Data'!$AN:$AN,"&gt;" &amp;DATE(MID($AV$3, 15, 4), MONTH("1 " &amp; AU$6 &amp; " " &amp; MID($AV$3, 15, 4)), 0 ), 'Raw Data'!$J:$J, $A115, 'Raw Data'!$H:$H, "Ear*", 'Raw Data'!$P:$P,""&amp;'Raw Data'!$B$1,'Raw Data'!$D:$D,"&lt;&gt;*ithdr*",'Raw Data'!$D:$D,"&lt;&gt;*ancel*")</f>
        <v>0</v>
      </c>
      <c r="AV120" s="40"/>
      <c r="AW120" s="40"/>
      <c r="AX120" s="52"/>
      <c r="AY120" s="117">
        <f>SUMIFS('Raw Data'!$T:$T, 'Raw Data'!$AN:$AN,"&lt;=" &amp;DATE(MID($AV$3, 15, 4), MONTH("1 " &amp; AY$6 &amp; " " &amp; MID($AV$3, 15, 4)) + 1, 0 ), 'Raw Data'!$AN:$AN,"&gt;" &amp;DATE(MID($AV$3, 15, 4), MONTH("1 " &amp; AY$6 &amp; " " &amp; MID($AV$3, 15, 4)), 0 ), 'Raw Data'!$J:$J, $A115, 'Raw Data'!$H:$H, "Ear*", 'Raw Data'!$O:$O,""&amp;'Raw Data'!$B$1,'Raw Data'!$D:$D,"&lt;&gt;*ithdr*",'Raw Data'!$D:$D,"&lt;&gt;*ancel*",'Raw Data'!$P:$P,"--")
+
SUMIFS('Raw Data'!$T:$T, 'Raw Data'!$AN:$AN,"&lt;=" &amp;DATE(MID($AV$3, 15, 4), MONTH("1 " &amp; AY$6 &amp; " " &amp; MID($AV$3, 15, 4)) + 1, 0 ), 'Raw Data'!$AN:$AN,"&gt;" &amp;DATE(MID($AV$3, 15, 4), MONTH("1 " &amp; AY$6 &amp; " " &amp; MID($AV$3, 15, 4)), 0 ), 'Raw Data'!$J:$J, $A115, 'Raw Data'!$H:$H, "Ear*", 'Raw Data'!$P:$P,""&amp;'Raw Data'!$B$1,'Raw Data'!$D:$D,"&lt;&gt;*ithdr*",'Raw Data'!$D:$D,"&lt;&gt;*ancel*")</f>
        <v>0</v>
      </c>
      <c r="AZ120" s="40"/>
      <c r="BA120" s="40"/>
      <c r="BB120" s="52"/>
      <c r="BC120" s="117">
        <f>SUMIFS('Raw Data'!$T:$T, 'Raw Data'!$AN:$AN,"&lt;=" &amp;DATE(MID($AV$3, 15, 4), MONTH("1 " &amp; BC$6 &amp; " " &amp; MID($AV$3, 15, 4)) + 1, 0 ), 'Raw Data'!$AN:$AN,"&gt;" &amp;DATE(MID($AV$3, 15, 4), MONTH("1 " &amp; BC$6 &amp; " " &amp; MID($AV$3, 15, 4)), 0 ), 'Raw Data'!$J:$J, $A115, 'Raw Data'!$H:$H, "Ear*", 'Raw Data'!$O:$O,""&amp;'Raw Data'!$B$1,'Raw Data'!$D:$D,"&lt;&gt;*ithdr*",'Raw Data'!$D:$D,"&lt;&gt;*ancel*",'Raw Data'!$P:$P,"--")
+
SUMIFS('Raw Data'!$T:$T, 'Raw Data'!$AN:$AN,"&lt;=" &amp;DATE(MID($AV$3, 15, 4), MONTH("1 " &amp; BC$6 &amp; " " &amp; MID($AV$3, 15, 4)) + 1, 0 ), 'Raw Data'!$AN:$AN,"&gt;" &amp;DATE(MID($AV$3, 15, 4), MONTH("1 " &amp; BC$6 &amp; " " &amp; MID($AV$3, 15, 4)), 0 ), 'Raw Data'!$J:$J, $A115, 'Raw Data'!$H:$H, "Ear*", 'Raw Data'!$P:$P,""&amp;'Raw Data'!$B$1,'Raw Data'!$D:$D,"&lt;&gt;*ithdr*",'Raw Data'!$D:$D,"&lt;&gt;*ancel*")</f>
        <v>0</v>
      </c>
      <c r="BD120" s="40"/>
      <c r="BE120" s="40"/>
      <c r="BF120" s="52"/>
    </row>
    <row r="121" ht="12.75" customHeight="1">
      <c r="A121" s="119" t="s">
        <v>754</v>
      </c>
      <c r="B121" s="40"/>
      <c r="C121" s="40"/>
      <c r="D121" s="40"/>
      <c r="E121" s="40"/>
      <c r="F121" s="40"/>
      <c r="G121" s="40"/>
      <c r="H121" s="40"/>
      <c r="I121" s="40"/>
      <c r="J121" s="52"/>
      <c r="K121" s="117">
        <f>SUMIFS('Raw Data'!$T:$T, 'Raw Data'!$AN:$AN,"&lt;=" &amp;DATE(LEFT($AV$3, 4), MONTH("1 " &amp; K$6 &amp; " " &amp; LEFT($AV$3, 4)) + 1, 0 ), 'Raw Data'!$AN:$AN,"&gt;" &amp;DATE(LEFT($AV$3, 4), MONTH("1 " &amp; K$6 &amp; " " &amp; LEFT($AV$3, 4)), 0 ), 'Raw Data'!$J:$J, $A115, 'Raw Data'!$H:$H, "Non*", 'Raw Data'!$O:$O,""&amp;'Raw Data'!$B$1,'Raw Data'!$D:$D,"&lt;&gt;*ithdr*",'Raw Data'!$D:$D,"&lt;&gt;*ancel*",'Raw Data'!$P:$P,"--")
+
SUMIFS('Raw Data'!$T:$T, 'Raw Data'!$AN:$AN,"&lt;=" &amp;DATE(LEFT($AV$3, 4), MONTH("1 " &amp; K$6 &amp; " " &amp; LEFT($AV$3, 4)) + 1, 0 ), 'Raw Data'!$AN:$AN,"&gt;" &amp;DATE(LEFT($AV$3, 4), MONTH("1 " &amp; K$6 &amp; " " &amp; LEFT($AV$3, 4)), 0 ), 'Raw Data'!$J:$J, $A115, 'Raw Data'!$H:$H, "Non*", 'Raw Data'!$P:$P,""&amp;'Raw Data'!$B$1,'Raw Data'!$D:$D,"&lt;&gt;*ithdr*",'Raw Data'!$D:$D,"&lt;&gt;*ancel*")</f>
        <v>0</v>
      </c>
      <c r="L121" s="40"/>
      <c r="M121" s="40"/>
      <c r="N121" s="52"/>
      <c r="O121" s="117">
        <f>SUMIFS('Raw Data'!$T:$T, 'Raw Data'!$AN:$AN,"&lt;=" &amp;DATE(LEFT($AV$3, 4), MONTH("1 " &amp; O$6 &amp; " " &amp; LEFT($AV$3, 4)) + 1, 0 ), 'Raw Data'!$AN:$AN,"&gt;" &amp;DATE(LEFT($AV$3, 4), MONTH("1 " &amp; O$6 &amp; " " &amp; LEFT($AV$3, 4)), 0 ), 'Raw Data'!$J:$J, $A115, 'Raw Data'!$H:$H, "Non*", 'Raw Data'!$O:$O,""&amp;'Raw Data'!$B$1,'Raw Data'!$D:$D,"&lt;&gt;*ithdr*",'Raw Data'!$D:$D,"&lt;&gt;*ancel*",'Raw Data'!$P:$P,"--")
+
SUMIFS('Raw Data'!$T:$T, 'Raw Data'!$AN:$AN,"&lt;=" &amp;DATE(LEFT($AV$3, 4), MONTH("1 " &amp; O$6 &amp; " " &amp; LEFT($AV$3, 4)) + 1, 0 ), 'Raw Data'!$AN:$AN,"&gt;" &amp;DATE(LEFT($AV$3, 4), MONTH("1 " &amp; O$6 &amp; " " &amp; LEFT($AV$3, 4)), 0 ), 'Raw Data'!$J:$J, $A115, 'Raw Data'!$H:$H, "Non*", 'Raw Data'!$P:$P,""&amp;'Raw Data'!$B$1,'Raw Data'!$D:$D,"&lt;&gt;*ithdr*",'Raw Data'!$D:$D,"&lt;&gt;*ancel*")</f>
        <v>0</v>
      </c>
      <c r="P121" s="40"/>
      <c r="Q121" s="40"/>
      <c r="R121" s="52"/>
      <c r="S121" s="117">
        <f>SUMIFS('Raw Data'!$T:$T, 'Raw Data'!$AN:$AN,"&lt;=" &amp;DATE(LEFT($AV$3, 4), MONTH("1 " &amp; S$6 &amp; " " &amp; LEFT($AV$3, 4)) + 1, 0 ), 'Raw Data'!$AN:$AN,"&gt;" &amp;DATE(LEFT($AV$3, 4), MONTH("1 " &amp; S$6 &amp; " " &amp; LEFT($AV$3, 4)), 0 ), 'Raw Data'!$J:$J, $A115, 'Raw Data'!$H:$H, "Non*", 'Raw Data'!$O:$O,""&amp;'Raw Data'!$B$1,'Raw Data'!$D:$D,"&lt;&gt;*ithdr*",'Raw Data'!$D:$D,"&lt;&gt;*ancel*",'Raw Data'!$P:$P,"--")
+
SUMIFS('Raw Data'!$T:$T, 'Raw Data'!$AN:$AN,"&lt;=" &amp;DATE(LEFT($AV$3, 4), MONTH("1 " &amp; S$6 &amp; " " &amp; LEFT($AV$3, 4)) + 1, 0 ), 'Raw Data'!$AN:$AN,"&gt;" &amp;DATE(LEFT($AV$3, 4), MONTH("1 " &amp; S$6 &amp; " " &amp; LEFT($AV$3, 4)), 0 ), 'Raw Data'!$J:$J, $A115, 'Raw Data'!$H:$H, "Non*", 'Raw Data'!$P:$P,""&amp;'Raw Data'!$B$1,'Raw Data'!$D:$D,"&lt;&gt;*ithdr*",'Raw Data'!$D:$D,"&lt;&gt;*ancel*")</f>
        <v>0</v>
      </c>
      <c r="T121" s="40"/>
      <c r="U121" s="40"/>
      <c r="V121" s="52"/>
      <c r="W121" s="117">
        <f>SUMIFS('Raw Data'!$T:$T, 'Raw Data'!$AN:$AN,"&lt;=" &amp;DATE(LEFT($AV$3, 4), MONTH("1 " &amp; W$6 &amp; " " &amp; LEFT($AV$3, 4)) + 1, 0 ), 'Raw Data'!$AN:$AN,"&gt;" &amp;DATE(LEFT($AV$3, 4), MONTH("1 " &amp; W$6 &amp; " " &amp; LEFT($AV$3, 4)), 0 ), 'Raw Data'!$J:$J, $A115, 'Raw Data'!$H:$H, "Non*", 'Raw Data'!$O:$O,""&amp;'Raw Data'!$B$1,'Raw Data'!$D:$D,"&lt;&gt;*ithdr*",'Raw Data'!$D:$D,"&lt;&gt;*ancel*",'Raw Data'!$P:$P,"--")
+
SUMIFS('Raw Data'!$T:$T, 'Raw Data'!$AN:$AN,"&lt;=" &amp;DATE(LEFT($AV$3, 4), MONTH("1 " &amp; W$6 &amp; " " &amp; LEFT($AV$3, 4)) + 1, 0 ), 'Raw Data'!$AN:$AN,"&gt;" &amp;DATE(LEFT($AV$3, 4), MONTH("1 " &amp; W$6 &amp; " " &amp; LEFT($AV$3, 4)), 0 ), 'Raw Data'!$J:$J, $A115, 'Raw Data'!$H:$H, "Non*", 'Raw Data'!$P:$P,""&amp;'Raw Data'!$B$1,'Raw Data'!$D:$D,"&lt;&gt;*ithdr*",'Raw Data'!$D:$D,"&lt;&gt;*ancel*")</f>
        <v>0</v>
      </c>
      <c r="X121" s="40"/>
      <c r="Y121" s="40"/>
      <c r="Z121" s="52"/>
      <c r="AA121" s="117">
        <f>SUMIFS('Raw Data'!$T:$T, 'Raw Data'!$AN:$AN,"&lt;=" &amp;DATE(LEFT($AV$3, 4), MONTH("1 " &amp; AA$6 &amp; " " &amp; LEFT($AV$3, 4)) + 1, 0 ), 'Raw Data'!$AN:$AN,"&gt;" &amp;DATE(LEFT($AV$3, 4), MONTH("1 " &amp; AA$6 &amp; " " &amp; LEFT($AV$3, 4)), 0 ), 'Raw Data'!$J:$J, $A115, 'Raw Data'!$H:$H, "Non*", 'Raw Data'!$O:$O,""&amp;'Raw Data'!$B$1,'Raw Data'!$D:$D,"&lt;&gt;*ithdr*",'Raw Data'!$D:$D,"&lt;&gt;*ancel*",'Raw Data'!$P:$P,"--")
+
SUMIFS('Raw Data'!$T:$T, 'Raw Data'!$AN:$AN,"&lt;=" &amp;DATE(LEFT($AV$3, 4), MONTH("1 " &amp; AA$6 &amp; " " &amp; LEFT($AV$3, 4)) + 1, 0 ), 'Raw Data'!$AN:$AN,"&gt;" &amp;DATE(LEFT($AV$3, 4), MONTH("1 " &amp; AA$6 &amp; " " &amp; LEFT($AV$3, 4)), 0 ), 'Raw Data'!$J:$J, $A115, 'Raw Data'!$H:$H, "Non*", 'Raw Data'!$P:$P,""&amp;'Raw Data'!$B$1,'Raw Data'!$D:$D,"&lt;&gt;*ithdr*",'Raw Data'!$D:$D,"&lt;&gt;*ancel*")</f>
        <v>0</v>
      </c>
      <c r="AB121" s="40"/>
      <c r="AC121" s="40"/>
      <c r="AD121" s="52"/>
      <c r="AE121" s="117">
        <f>SUMIFS('Raw Data'!$T:$T, 'Raw Data'!$AN:$AN,"&lt;=" &amp;DATE(LEFT($AV$3, 4), MONTH("1 " &amp; AE$6 &amp; " " &amp; LEFT($AV$3, 4)) + 1, 0 ), 'Raw Data'!$AN:$AN,"&gt;" &amp;DATE(LEFT($AV$3, 4), MONTH("1 " &amp; AE$6 &amp; " " &amp; LEFT($AV$3, 4)), 0 ), 'Raw Data'!$J:$J, $A115, 'Raw Data'!$H:$H, "Non*", 'Raw Data'!$O:$O,""&amp;'Raw Data'!$B$1,'Raw Data'!$D:$D,"&lt;&gt;*ithdr*",'Raw Data'!$D:$D,"&lt;&gt;*ancel*",'Raw Data'!$P:$P,"--")
+
SUMIFS('Raw Data'!$T:$T, 'Raw Data'!$AN:$AN,"&lt;=" &amp;DATE(LEFT($AV$3, 4), MONTH("1 " &amp; AE$6 &amp; " " &amp; LEFT($AV$3, 4)) + 1, 0 ), 'Raw Data'!$AN:$AN,"&gt;" &amp;DATE(LEFT($AV$3, 4), MONTH("1 " &amp; AE$6 &amp; " " &amp; LEFT($AV$3, 4)), 0 ), 'Raw Data'!$J:$J, $A115, 'Raw Data'!$H:$H, "Non*", 'Raw Data'!$P:$P,""&amp;'Raw Data'!$B$1,'Raw Data'!$D:$D,"&lt;&gt;*ithdr*",'Raw Data'!$D:$D,"&lt;&gt;*ancel*")</f>
        <v>0</v>
      </c>
      <c r="AF121" s="40"/>
      <c r="AG121" s="40"/>
      <c r="AH121" s="52"/>
      <c r="AI121" s="117">
        <f>SUMIFS('Raw Data'!$T:$T, 'Raw Data'!$AN:$AN,"&lt;=" &amp;DATE(LEFT($AV$3, 4), MONTH("1 " &amp; AI$6 &amp; " " &amp; LEFT($AV$3, 4)) + 1, 0 ), 'Raw Data'!$AN:$AN,"&gt;" &amp;DATE(LEFT($AV$3, 4), MONTH("1 " &amp; AI$6 &amp; " " &amp; LEFT($AV$3, 4)), 0 ), 'Raw Data'!$J:$J, $A115, 'Raw Data'!$H:$H, "Non*", 'Raw Data'!$O:$O,""&amp;'Raw Data'!$B$1,'Raw Data'!$D:$D,"&lt;&gt;*ithdr*",'Raw Data'!$D:$D,"&lt;&gt;*ancel*",'Raw Data'!$P:$P,"--")
+
SUMIFS('Raw Data'!$T:$T, 'Raw Data'!$AN:$AN,"&lt;=" &amp;DATE(LEFT($AV$3, 4), MONTH("1 " &amp; AI$6 &amp; " " &amp; LEFT($AV$3, 4)) + 1, 0 ), 'Raw Data'!$AN:$AN,"&gt;" &amp;DATE(LEFT($AV$3, 4), MONTH("1 " &amp; AI$6 &amp; " " &amp; LEFT($AV$3, 4)), 0 ), 'Raw Data'!$J:$J, $A115, 'Raw Data'!$H:$H, "Non*", 'Raw Data'!$P:$P,""&amp;'Raw Data'!$B$1,'Raw Data'!$D:$D,"&lt;&gt;*ithdr*",'Raw Data'!$D:$D,"&lt;&gt;*ancel*")</f>
        <v>0</v>
      </c>
      <c r="AJ121" s="40"/>
      <c r="AK121" s="40"/>
      <c r="AL121" s="52"/>
      <c r="AM121" s="117">
        <f>SUMIFS('Raw Data'!$T:$T, 'Raw Data'!$AN:$AN,"&lt;=" &amp;DATE(LEFT($AV$3, 4), MONTH("1 " &amp; AM$6 &amp; " " &amp; LEFT($AV$3, 4)) + 1, 0 ), 'Raw Data'!$AN:$AN,"&gt;" &amp;DATE(LEFT($AV$3, 4), MONTH("1 " &amp; AM$6 &amp; " " &amp; LEFT($AV$3, 4)), 0 ), 'Raw Data'!$J:$J, $A115, 'Raw Data'!$H:$H, "Non*", 'Raw Data'!$O:$O,""&amp;'Raw Data'!$B$1,'Raw Data'!$D:$D,"&lt;&gt;*ithdr*",'Raw Data'!$D:$D,"&lt;&gt;*ancel*",'Raw Data'!$P:$P,"--")
+
SUMIFS('Raw Data'!$T:$T, 'Raw Data'!$AN:$AN,"&lt;=" &amp;DATE(LEFT($AV$3, 4), MONTH("1 " &amp; AM$6 &amp; " " &amp; LEFT($AV$3, 4)) + 1, 0 ), 'Raw Data'!$AN:$AN,"&gt;" &amp;DATE(LEFT($AV$3, 4), MONTH("1 " &amp; AM$6 &amp; " " &amp; LEFT($AV$3, 4)), 0 ), 'Raw Data'!$J:$J, $A115, 'Raw Data'!$H:$H, "Non*", 'Raw Data'!$P:$P,""&amp;'Raw Data'!$B$1,'Raw Data'!$D:$D,"&lt;&gt;*ithdr*",'Raw Data'!$D:$D,"&lt;&gt;*ancel*")</f>
        <v>0</v>
      </c>
      <c r="AN121" s="40"/>
      <c r="AO121" s="40"/>
      <c r="AP121" s="52"/>
      <c r="AQ121" s="117">
        <f>SUMIFS('Raw Data'!$T:$T, 'Raw Data'!$AN:$AN,"&lt;=" &amp;DATE(LEFT($AV$3, 4), MONTH("1 " &amp; AQ$6 &amp; " " &amp; LEFT($AV$3, 4)) + 1, 0 ), 'Raw Data'!$AN:$AN,"&gt;" &amp;DATE(LEFT($AV$3, 4), MONTH("1 " &amp; AQ$6 &amp; " " &amp; LEFT($AV$3, 4)), 0 ), 'Raw Data'!$J:$J, $A115, 'Raw Data'!$H:$H, "Non*", 'Raw Data'!$O:$O,""&amp;'Raw Data'!$B$1,'Raw Data'!$D:$D,"&lt;&gt;*ithdr*",'Raw Data'!$D:$D,"&lt;&gt;*ancel*",'Raw Data'!$P:$P,"--")
+
SUMIFS('Raw Data'!$T:$T, 'Raw Data'!$AN:$AN,"&lt;=" &amp;DATE(LEFT($AV$3, 4), MONTH("1 " &amp; AQ$6 &amp; " " &amp; LEFT($AV$3, 4)) + 1, 0 ), 'Raw Data'!$AN:$AN,"&gt;" &amp;DATE(LEFT($AV$3, 4), MONTH("1 " &amp; AQ$6 &amp; " " &amp; LEFT($AV$3, 4)), 0 ), 'Raw Data'!$J:$J, $A115, 'Raw Data'!$H:$H, "Non*", 'Raw Data'!$P:$P,""&amp;'Raw Data'!$B$1,'Raw Data'!$D:$D,"&lt;&gt;*ithdr*",'Raw Data'!$D:$D,"&lt;&gt;*ancel*")</f>
        <v>0</v>
      </c>
      <c r="AR121" s="40"/>
      <c r="AS121" s="40"/>
      <c r="AT121" s="52"/>
      <c r="AU121" s="117">
        <f>SUMIFS('Raw Data'!$T:$T, 'Raw Data'!$AN:$AN,"&lt;=" &amp;DATE(MID($AV$3, 15, 4), MONTH("1 " &amp; AU$6 &amp; " " &amp; MID($AV$3, 15, 4)) + 1, 0 ), 'Raw Data'!$AN:$AN,"&gt;" &amp;DATE(MID($AV$3, 15, 4), MONTH("1 " &amp; AU$6 &amp; " " &amp; MID($AV$3, 15, 4)), 0 ), 'Raw Data'!$J:$J, $A115, 'Raw Data'!$H:$H, "Non*", 'Raw Data'!$O:$O,""&amp;'Raw Data'!$B$1,'Raw Data'!$D:$D,"&lt;&gt;*ithdr*",'Raw Data'!$D:$D,"&lt;&gt;*ancel*",'Raw Data'!$P:$P,"--")
+
SUMIFS('Raw Data'!$T:$T, 'Raw Data'!$AN:$AN,"&lt;=" &amp;DATE(MID($AV$3, 15, 4), MONTH("1 " &amp; AU$6 &amp; " " &amp; MID($AV$3, 15, 4)) + 1, 0 ), 'Raw Data'!$AN:$AN,"&gt;" &amp;DATE(MID($AV$3, 15, 4), MONTH("1 " &amp; AU$6 &amp; " " &amp; MID($AV$3, 15, 4)), 0 ), 'Raw Data'!$J:$J, $A115, 'Raw Data'!$H:$H, "Non*", 'Raw Data'!$P:$P,""&amp;'Raw Data'!$B$1,'Raw Data'!$D:$D,"&lt;&gt;*ithdr*",'Raw Data'!$D:$D,"&lt;&gt;*ancel*")</f>
        <v>0</v>
      </c>
      <c r="AV121" s="40"/>
      <c r="AW121" s="40"/>
      <c r="AX121" s="52"/>
      <c r="AY121" s="117">
        <f>SUMIFS('Raw Data'!$T:$T, 'Raw Data'!$AN:$AN,"&lt;=" &amp;DATE(MID($AV$3, 15, 4), MONTH("1 " &amp; AY$6 &amp; " " &amp; MID($AV$3, 15, 4)) + 1, 0 ), 'Raw Data'!$AN:$AN,"&gt;" &amp;DATE(MID($AV$3, 15, 4), MONTH("1 " &amp; AY$6 &amp; " " &amp; MID($AV$3, 15, 4)), 0 ), 'Raw Data'!$J:$J, $A115, 'Raw Data'!$H:$H, "Non*", 'Raw Data'!$O:$O,""&amp;'Raw Data'!$B$1,'Raw Data'!$D:$D,"&lt;&gt;*ithdr*",'Raw Data'!$D:$D,"&lt;&gt;*ancel*",'Raw Data'!$P:$P,"--")
+
SUMIFS('Raw Data'!$T:$T, 'Raw Data'!$AN:$AN,"&lt;=" &amp;DATE(MID($AV$3, 15, 4), MONTH("1 " &amp; AY$6 &amp; " " &amp; MID($AV$3, 15, 4)) + 1, 0 ), 'Raw Data'!$AN:$AN,"&gt;" &amp;DATE(MID($AV$3, 15, 4), MONTH("1 " &amp; AY$6 &amp; " " &amp; MID($AV$3, 15, 4)), 0 ), 'Raw Data'!$J:$J, $A115, 'Raw Data'!$H:$H, "Non*", 'Raw Data'!$P:$P,""&amp;'Raw Data'!$B$1,'Raw Data'!$D:$D,"&lt;&gt;*ithdr*",'Raw Data'!$D:$D,"&lt;&gt;*ancel*")</f>
        <v>0</v>
      </c>
      <c r="AZ121" s="40"/>
      <c r="BA121" s="40"/>
      <c r="BB121" s="52"/>
      <c r="BC121" s="117">
        <f>SUMIFS('Raw Data'!$T:$T, 'Raw Data'!$AN:$AN,"&lt;=" &amp;DATE(MID($AV$3, 15, 4), MONTH("1 " &amp; BC$6 &amp; " " &amp; MID($AV$3, 15, 4)) + 1, 0 ), 'Raw Data'!$AN:$AN,"&gt;" &amp;DATE(MID($AV$3, 15, 4), MONTH("1 " &amp; BC$6 &amp; " " &amp; MID($AV$3, 15, 4)), 0 ), 'Raw Data'!$J:$J, $A115, 'Raw Data'!$H:$H, "Non*", 'Raw Data'!$O:$O,""&amp;'Raw Data'!$B$1,'Raw Data'!$D:$D,"&lt;&gt;*ithdr*",'Raw Data'!$D:$D,"&lt;&gt;*ancel*",'Raw Data'!$P:$P,"--")
+
SUMIFS('Raw Data'!$T:$T, 'Raw Data'!$AN:$AN,"&lt;=" &amp;DATE(MID($AV$3, 15, 4), MONTH("1 " &amp; BC$6 &amp; " " &amp; MID($AV$3, 15, 4)) + 1, 0 ), 'Raw Data'!$AN:$AN,"&gt;" &amp;DATE(MID($AV$3, 15, 4), MONTH("1 " &amp; BC$6 &amp; " " &amp; MID($AV$3, 15, 4)), 0 ), 'Raw Data'!$J:$J, $A115, 'Raw Data'!$H:$H, "Non*", 'Raw Data'!$P:$P,""&amp;'Raw Data'!$B$1,'Raw Data'!$D:$D,"&lt;&gt;*ithdr*",'Raw Data'!$D:$D,"&lt;&gt;*ancel*")</f>
        <v>0</v>
      </c>
      <c r="BD121" s="40"/>
      <c r="BE121" s="40"/>
      <c r="BF121" s="52"/>
    </row>
    <row r="122" ht="12.75" customHeight="1">
      <c r="A122" s="47" t="s">
        <v>128</v>
      </c>
      <c r="B122" s="40"/>
      <c r="C122" s="40"/>
      <c r="D122" s="40"/>
      <c r="E122" s="40"/>
      <c r="F122" s="40"/>
      <c r="G122" s="40"/>
      <c r="H122" s="40"/>
      <c r="I122" s="40"/>
      <c r="J122" s="52"/>
      <c r="K122" s="117">
        <f>SUMIFS('Raw Data'!$W:$W, 'Raw Data'!$AN:$AN,"&lt;=" &amp;DATE(LEFT($AV$3, 4), MONTH("1 " &amp; K$6 &amp; " " &amp; LEFT($AV$3, 4)) + 1, 0 ), 'Raw Data'!$AN:$AN,"&gt;" &amp;DATE(LEFT($AV$3, 4), MONTH("1 " &amp; K$6 &amp; " " &amp; LEFT($AV$3, 4)), 0 ), 'Raw Data'!$J:$J, $A115, 'Raw Data'!$O:$O,""&amp;'Raw Data'!$B$1,'Raw Data'!$D:$D,"&lt;&gt;*ithdr*",'Raw Data'!$D:$D,"&lt;&gt;*ancel*",'Raw Data'!$P:$P,"--")
+
SUMIFS('Raw Data'!$W:$W, 'Raw Data'!$AN:$AN,"&lt;=" &amp;DATE(LEFT($AV$3, 4), MONTH("1 " &amp; K$6 &amp; " " &amp; LEFT($AV$3, 4)) + 1, 0 ), 'Raw Data'!$AN:$AN,"&gt;" &amp;DATE(LEFT($AV$3, 4), MONTH("1 " &amp; K$6 &amp; " " &amp; LEFT($AV$3, 4)), 0 ), 'Raw Data'!$J:$J, $A115, 'Raw Data'!$P:$P,""&amp;'Raw Data'!$B$1,'Raw Data'!$D:$D,"&lt;&gt;*ithdr*",'Raw Data'!$D:$D,"&lt;&gt;*ancel*")</f>
        <v>0</v>
      </c>
      <c r="L122" s="40"/>
      <c r="M122" s="40"/>
      <c r="N122" s="52"/>
      <c r="O122" s="117">
        <f>SUMIFS('Raw Data'!$W:$W, 'Raw Data'!$AN:$AN,"&lt;=" &amp;DATE(LEFT($AV$3, 4), MONTH("1 " &amp; O$6 &amp; " " &amp; LEFT($AV$3, 4)) + 1, 0 ), 'Raw Data'!$AN:$AN,"&gt;" &amp;DATE(LEFT($AV$3, 4), MONTH("1 " &amp; O$6 &amp; " " &amp; LEFT($AV$3, 4)), 0 ), 'Raw Data'!$J:$J, $A115, 'Raw Data'!$O:$O,""&amp;'Raw Data'!$B$1,'Raw Data'!$D:$D,"&lt;&gt;*ithdr*",'Raw Data'!$D:$D,"&lt;&gt;*ancel*",'Raw Data'!$P:$P,"--")
+
SUMIFS('Raw Data'!$W:$W, 'Raw Data'!$AN:$AN,"&lt;=" &amp;DATE(LEFT($AV$3, 4), MONTH("1 " &amp; O$6 &amp; " " &amp; LEFT($AV$3, 4)) + 1, 0 ), 'Raw Data'!$AN:$AN,"&gt;" &amp;DATE(LEFT($AV$3, 4), MONTH("1 " &amp; O$6 &amp; " " &amp; LEFT($AV$3, 4)), 0 ), 'Raw Data'!$J:$J, $A115, 'Raw Data'!$P:$P,""&amp;'Raw Data'!$B$1,'Raw Data'!$D:$D,"&lt;&gt;*ithdr*",'Raw Data'!$D:$D,"&lt;&gt;*ancel*")</f>
        <v>0</v>
      </c>
      <c r="P122" s="40"/>
      <c r="Q122" s="40"/>
      <c r="R122" s="52"/>
      <c r="S122" s="117">
        <f>SUMIFS('Raw Data'!$W:$W, 'Raw Data'!$AN:$AN,"&lt;=" &amp;DATE(LEFT($AV$3, 4), MONTH("1 " &amp; S$6 &amp; " " &amp; LEFT($AV$3, 4)) + 1, 0 ), 'Raw Data'!$AN:$AN,"&gt;" &amp;DATE(LEFT($AV$3, 4), MONTH("1 " &amp; S$6 &amp; " " &amp; LEFT($AV$3, 4)), 0 ), 'Raw Data'!$J:$J, $A115, 'Raw Data'!$O:$O,""&amp;'Raw Data'!$B$1,'Raw Data'!$D:$D,"&lt;&gt;*ithdr*",'Raw Data'!$D:$D,"&lt;&gt;*ancel*",'Raw Data'!$P:$P,"--")
+
SUMIFS('Raw Data'!$W:$W, 'Raw Data'!$AN:$AN,"&lt;=" &amp;DATE(LEFT($AV$3, 4), MONTH("1 " &amp; S$6 &amp; " " &amp; LEFT($AV$3, 4)) + 1, 0 ), 'Raw Data'!$AN:$AN,"&gt;" &amp;DATE(LEFT($AV$3, 4), MONTH("1 " &amp; S$6 &amp; " " &amp; LEFT($AV$3, 4)), 0 ), 'Raw Data'!$J:$J, $A115, 'Raw Data'!$P:$P,""&amp;'Raw Data'!$B$1,'Raw Data'!$D:$D,"&lt;&gt;*ithdr*",'Raw Data'!$D:$D,"&lt;&gt;*ancel*")</f>
        <v>0</v>
      </c>
      <c r="T122" s="40"/>
      <c r="U122" s="40"/>
      <c r="V122" s="52"/>
      <c r="W122" s="117">
        <f>SUMIFS('Raw Data'!$W:$W, 'Raw Data'!$AN:$AN,"&lt;=" &amp;DATE(LEFT($AV$3, 4), MONTH("1 " &amp; W$6 &amp; " " &amp; LEFT($AV$3, 4)) + 1, 0 ), 'Raw Data'!$AN:$AN,"&gt;" &amp;DATE(LEFT($AV$3, 4), MONTH("1 " &amp; W$6 &amp; " " &amp; LEFT($AV$3, 4)), 0 ), 'Raw Data'!$J:$J, $A115, 'Raw Data'!$O:$O,""&amp;'Raw Data'!$B$1,'Raw Data'!$D:$D,"&lt;&gt;*ithdr*",'Raw Data'!$D:$D,"&lt;&gt;*ancel*",'Raw Data'!$P:$P,"--")
+
SUMIFS('Raw Data'!$W:$W, 'Raw Data'!$AN:$AN,"&lt;=" &amp;DATE(LEFT($AV$3, 4), MONTH("1 " &amp; W$6 &amp; " " &amp; LEFT($AV$3, 4)) + 1, 0 ), 'Raw Data'!$AN:$AN,"&gt;" &amp;DATE(LEFT($AV$3, 4), MONTH("1 " &amp; W$6 &amp; " " &amp; LEFT($AV$3, 4)), 0 ), 'Raw Data'!$J:$J, $A115, 'Raw Data'!$P:$P,""&amp;'Raw Data'!$B$1,'Raw Data'!$D:$D,"&lt;&gt;*ithdr*",'Raw Data'!$D:$D,"&lt;&gt;*ancel*")</f>
        <v>0</v>
      </c>
      <c r="X122" s="40"/>
      <c r="Y122" s="40"/>
      <c r="Z122" s="52"/>
      <c r="AA122" s="117">
        <f>SUMIFS('Raw Data'!$W:$W, 'Raw Data'!$AN:$AN,"&lt;=" &amp;DATE(LEFT($AV$3, 4), MONTH("1 " &amp; AA$6 &amp; " " &amp; LEFT($AV$3, 4)) + 1, 0 ), 'Raw Data'!$AN:$AN,"&gt;" &amp;DATE(LEFT($AV$3, 4), MONTH("1 " &amp; AA$6 &amp; " " &amp; LEFT($AV$3, 4)), 0 ), 'Raw Data'!$J:$J, $A115, 'Raw Data'!$O:$O,""&amp;'Raw Data'!$B$1,'Raw Data'!$D:$D,"&lt;&gt;*ithdr*",'Raw Data'!$D:$D,"&lt;&gt;*ancel*",'Raw Data'!$P:$P,"--")
+
SUMIFS('Raw Data'!$W:$W, 'Raw Data'!$AN:$AN,"&lt;=" &amp;DATE(LEFT($AV$3, 4), MONTH("1 " &amp; AA$6 &amp; " " &amp; LEFT($AV$3, 4)) + 1, 0 ), 'Raw Data'!$AN:$AN,"&gt;" &amp;DATE(LEFT($AV$3, 4), MONTH("1 " &amp; AA$6 &amp; " " &amp; LEFT($AV$3, 4)), 0 ), 'Raw Data'!$J:$J, $A115, 'Raw Data'!$P:$P,""&amp;'Raw Data'!$B$1,'Raw Data'!$D:$D,"&lt;&gt;*ithdr*",'Raw Data'!$D:$D,"&lt;&gt;*ancel*")</f>
        <v>0</v>
      </c>
      <c r="AB122" s="40"/>
      <c r="AC122" s="40"/>
      <c r="AD122" s="52"/>
      <c r="AE122" s="117">
        <f>SUMIFS('Raw Data'!$W:$W, 'Raw Data'!$AN:$AN,"&lt;=" &amp;DATE(LEFT($AV$3, 4), MONTH("1 " &amp; AE$6 &amp; " " &amp; LEFT($AV$3, 4)) + 1, 0 ), 'Raw Data'!$AN:$AN,"&gt;" &amp;DATE(LEFT($AV$3, 4), MONTH("1 " &amp; AE$6 &amp; " " &amp; LEFT($AV$3, 4)), 0 ), 'Raw Data'!$J:$J, $A115, 'Raw Data'!$O:$O,""&amp;'Raw Data'!$B$1,'Raw Data'!$D:$D,"&lt;&gt;*ithdr*",'Raw Data'!$D:$D,"&lt;&gt;*ancel*",'Raw Data'!$P:$P,"--")
+
SUMIFS('Raw Data'!$W:$W, 'Raw Data'!$AN:$AN,"&lt;=" &amp;DATE(LEFT($AV$3, 4), MONTH("1 " &amp; AE$6 &amp; " " &amp; LEFT($AV$3, 4)) + 1, 0 ), 'Raw Data'!$AN:$AN,"&gt;" &amp;DATE(LEFT($AV$3, 4), MONTH("1 " &amp; AE$6 &amp; " " &amp; LEFT($AV$3, 4)), 0 ), 'Raw Data'!$J:$J, $A115, 'Raw Data'!$P:$P,""&amp;'Raw Data'!$B$1,'Raw Data'!$D:$D,"&lt;&gt;*ithdr*",'Raw Data'!$D:$D,"&lt;&gt;*ancel*")</f>
        <v>0</v>
      </c>
      <c r="AF122" s="40"/>
      <c r="AG122" s="40"/>
      <c r="AH122" s="52"/>
      <c r="AI122" s="117">
        <f>SUMIFS('Raw Data'!$W:$W, 'Raw Data'!$AN:$AN,"&lt;=" &amp;DATE(LEFT($AV$3, 4), MONTH("1 " &amp; AI$6 &amp; " " &amp; LEFT($AV$3, 4)) + 1, 0 ), 'Raw Data'!$AN:$AN,"&gt;" &amp;DATE(LEFT($AV$3, 4), MONTH("1 " &amp; AI$6 &amp; " " &amp; LEFT($AV$3, 4)), 0 ), 'Raw Data'!$J:$J, $A115, 'Raw Data'!$O:$O,""&amp;'Raw Data'!$B$1,'Raw Data'!$D:$D,"&lt;&gt;*ithdr*",'Raw Data'!$D:$D,"&lt;&gt;*ancel*",'Raw Data'!$P:$P,"--")
+
SUMIFS('Raw Data'!$W:$W, 'Raw Data'!$AN:$AN,"&lt;=" &amp;DATE(LEFT($AV$3, 4), MONTH("1 " &amp; AI$6 &amp; " " &amp; LEFT($AV$3, 4)) + 1, 0 ), 'Raw Data'!$AN:$AN,"&gt;" &amp;DATE(LEFT($AV$3, 4), MONTH("1 " &amp; AI$6 &amp; " " &amp; LEFT($AV$3, 4)), 0 ), 'Raw Data'!$J:$J, $A115, 'Raw Data'!$P:$P,""&amp;'Raw Data'!$B$1,'Raw Data'!$D:$D,"&lt;&gt;*ithdr*",'Raw Data'!$D:$D,"&lt;&gt;*ancel*")</f>
        <v>0</v>
      </c>
      <c r="AJ122" s="40"/>
      <c r="AK122" s="40"/>
      <c r="AL122" s="52"/>
      <c r="AM122" s="117">
        <f>SUMIFS('Raw Data'!$W:$W, 'Raw Data'!$AN:$AN,"&lt;=" &amp;DATE(LEFT($AV$3, 4), MONTH("1 " &amp; AM$6 &amp; " " &amp; LEFT($AV$3, 4)) + 1, 0 ), 'Raw Data'!$AN:$AN,"&gt;" &amp;DATE(LEFT($AV$3, 4), MONTH("1 " &amp; AM$6 &amp; " " &amp; LEFT($AV$3, 4)), 0 ), 'Raw Data'!$J:$J, $A115, 'Raw Data'!$O:$O,""&amp;'Raw Data'!$B$1,'Raw Data'!$D:$D,"&lt;&gt;*ithdr*",'Raw Data'!$D:$D,"&lt;&gt;*ancel*",'Raw Data'!$P:$P,"--")
+
SUMIFS('Raw Data'!$W:$W, 'Raw Data'!$AN:$AN,"&lt;=" &amp;DATE(LEFT($AV$3, 4), MONTH("1 " &amp; AM$6 &amp; " " &amp; LEFT($AV$3, 4)) + 1, 0 ), 'Raw Data'!$AN:$AN,"&gt;" &amp;DATE(LEFT($AV$3, 4), MONTH("1 " &amp; AM$6 &amp; " " &amp; LEFT($AV$3, 4)), 0 ), 'Raw Data'!$J:$J, $A115, 'Raw Data'!$P:$P,""&amp;'Raw Data'!$B$1,'Raw Data'!$D:$D,"&lt;&gt;*ithdr*",'Raw Data'!$D:$D,"&lt;&gt;*ancel*")</f>
        <v>0</v>
      </c>
      <c r="AN122" s="40"/>
      <c r="AO122" s="40"/>
      <c r="AP122" s="52"/>
      <c r="AQ122" s="117">
        <f>SUMIFS('Raw Data'!$W:$W, 'Raw Data'!$AN:$AN,"&lt;=" &amp;DATE(LEFT($AV$3, 4), MONTH("1 " &amp; AQ$6 &amp; " " &amp; LEFT($AV$3, 4)) + 1, 0 ), 'Raw Data'!$AN:$AN,"&gt;" &amp;DATE(LEFT($AV$3, 4), MONTH("1 " &amp; AQ$6 &amp; " " &amp; LEFT($AV$3, 4)), 0 ), 'Raw Data'!$J:$J, $A115, 'Raw Data'!$O:$O,""&amp;'Raw Data'!$B$1,'Raw Data'!$D:$D,"&lt;&gt;*ithdr*",'Raw Data'!$D:$D,"&lt;&gt;*ancel*",'Raw Data'!$P:$P,"--")
+
SUMIFS('Raw Data'!$W:$W, 'Raw Data'!$AN:$AN,"&lt;=" &amp;DATE(LEFT($AV$3, 4), MONTH("1 " &amp; AQ$6 &amp; " " &amp; LEFT($AV$3, 4)) + 1, 0 ), 'Raw Data'!$AN:$AN,"&gt;" &amp;DATE(LEFT($AV$3, 4), MONTH("1 " &amp; AQ$6 &amp; " " &amp; LEFT($AV$3, 4)), 0 ), 'Raw Data'!$J:$J, $A115, 'Raw Data'!$P:$P,""&amp;'Raw Data'!$B$1,'Raw Data'!$D:$D,"&lt;&gt;*ithdr*",'Raw Data'!$D:$D,"&lt;&gt;*ancel*")</f>
        <v>0</v>
      </c>
      <c r="AR122" s="40"/>
      <c r="AS122" s="40"/>
      <c r="AT122" s="52"/>
      <c r="AU122" s="117">
        <f>SUMIFS('Raw Data'!$W:$W, 'Raw Data'!$AN:$AN,"&lt;=" &amp;DATE(MID($AV$3, 15, 4), MONTH("1 " &amp; AU$6 &amp; " " &amp; MID($AV$3, 15, 4)) + 1, 0 ), 'Raw Data'!$AN:$AN,"&gt;" &amp;DATE(MID($AV$3, 15, 4), MONTH("1 " &amp; AU$6 &amp; " " &amp; MID($AV$3, 15, 4)), 0 ), 'Raw Data'!$J:$J, $A115, 'Raw Data'!$O:$O,""&amp;'Raw Data'!$B$1,'Raw Data'!$D:$D,"&lt;&gt;*ithdr*",'Raw Data'!$D:$D,"&lt;&gt;*ancel*",'Raw Data'!$P:$P,"--")
+
SUMIFS('Raw Data'!$W:$W, 'Raw Data'!$AN:$AN,"&lt;=" &amp;DATE(MID($AV$3, 15, 4), MONTH("1 " &amp; AU$6 &amp; " " &amp; MID($AV$3, 15, 4)) + 1, 0 ), 'Raw Data'!$AN:$AN,"&gt;" &amp;DATE(MID($AV$3, 15, 4), MONTH("1 " &amp; AU$6 &amp; " " &amp; MID($AV$3, 15, 4)), 0 ), 'Raw Data'!$J:$J, $A115, 'Raw Data'!$P:$P,""&amp;'Raw Data'!$B$1,'Raw Data'!$D:$D,"&lt;&gt;*ithdr*",'Raw Data'!$D:$D,"&lt;&gt;*ancel*")</f>
        <v>0</v>
      </c>
      <c r="AV122" s="40"/>
      <c r="AW122" s="40"/>
      <c r="AX122" s="52"/>
      <c r="AY122" s="117">
        <f>SUMIFS('Raw Data'!$W:$W, 'Raw Data'!$AN:$AN,"&lt;=" &amp;DATE(MID($AV$3, 15, 4), MONTH("1 " &amp; AY$6 &amp; " " &amp; MID($AV$3, 15, 4)) + 1, 0 ), 'Raw Data'!$AN:$AN,"&gt;" &amp;DATE(MID($AV$3, 15, 4), MONTH("1 " &amp; AY$6 &amp; " " &amp; MID($AV$3, 15, 4)), 0 ), 'Raw Data'!$J:$J, $A115, 'Raw Data'!$O:$O,""&amp;'Raw Data'!$B$1,'Raw Data'!$D:$D,"&lt;&gt;*ithdr*",'Raw Data'!$D:$D,"&lt;&gt;*ancel*",'Raw Data'!$P:$P,"--")
+
SUMIFS('Raw Data'!$W:$W, 'Raw Data'!$AN:$AN,"&lt;=" &amp;DATE(MID($AV$3, 15, 4), MONTH("1 " &amp; AY$6 &amp; " " &amp; MID($AV$3, 15, 4)) + 1, 0 ), 'Raw Data'!$AN:$AN,"&gt;" &amp;DATE(MID($AV$3, 15, 4), MONTH("1 " &amp; AY$6 &amp; " " &amp; MID($AV$3, 15, 4)), 0 ), 'Raw Data'!$J:$J, $A115, 'Raw Data'!$P:$P,""&amp;'Raw Data'!$B$1,'Raw Data'!$D:$D,"&lt;&gt;*ithdr*",'Raw Data'!$D:$D,"&lt;&gt;*ancel*")</f>
        <v>0</v>
      </c>
      <c r="AZ122" s="40"/>
      <c r="BA122" s="40"/>
      <c r="BB122" s="52"/>
      <c r="BC122" s="117">
        <f>SUMIFS('Raw Data'!$W:$W, 'Raw Data'!$AN:$AN,"&lt;=" &amp;DATE(MID($AV$3, 15, 4), MONTH("1 " &amp; BC$6 &amp; " " &amp; MID($AV$3, 15, 4)) + 1, 0 ), 'Raw Data'!$AN:$AN,"&gt;" &amp;DATE(MID($AV$3, 15, 4), MONTH("1 " &amp; BC$6 &amp; " " &amp; MID($AV$3, 15, 4)), 0 ), 'Raw Data'!$J:$J, $A115, 'Raw Data'!$O:$O,""&amp;'Raw Data'!$B$1,'Raw Data'!$D:$D,"&lt;&gt;*ithdr*",'Raw Data'!$D:$D,"&lt;&gt;*ancel*",'Raw Data'!$P:$P,"--")
+
SUMIFS('Raw Data'!$W:$W, 'Raw Data'!$AN:$AN,"&lt;=" &amp;DATE(MID($AV$3, 15, 4), MONTH("1 " &amp; BC$6 &amp; " " &amp; MID($AV$3, 15, 4)) + 1, 0 ), 'Raw Data'!$AN:$AN,"&gt;" &amp;DATE(MID($AV$3, 15, 4), MONTH("1 " &amp; BC$6 &amp; " " &amp; MID($AV$3, 15, 4)), 0 ), 'Raw Data'!$J:$J, $A115, 'Raw Data'!$P:$P,""&amp;'Raw Data'!$B$1,'Raw Data'!$D:$D,"&lt;&gt;*ithdr*",'Raw Data'!$D:$D,"&lt;&gt;*ancel*")</f>
        <v>0</v>
      </c>
      <c r="BD122" s="40"/>
      <c r="BE122" s="40"/>
      <c r="BF122" s="52"/>
    </row>
    <row r="123" ht="12.75" customHeight="1">
      <c r="A123" s="47" t="s">
        <v>755</v>
      </c>
      <c r="B123" s="40"/>
      <c r="C123" s="40"/>
      <c r="D123" s="40"/>
      <c r="E123" s="40"/>
      <c r="F123" s="40"/>
      <c r="G123" s="40"/>
      <c r="H123" s="40"/>
      <c r="I123" s="40"/>
      <c r="J123" s="52"/>
      <c r="K123" s="117">
        <f>SUMIFS('Raw Data'!$U:$U, 'Raw Data'!$AN:$AN,"&lt;=" &amp;DATE(LEFT($AV$3, 4), MONTH("1 " &amp; K$6 &amp; " " &amp; LEFT($AV$3, 4)) + 1, 0 ), 'Raw Data'!$AN:$AN,"&gt;" &amp;DATE(LEFT($AV$3, 4), MONTH("1 " &amp; K$6 &amp; " " &amp; LEFT($AV$3, 4)), 0 ), 'Raw Data'!$J:$J, $A115, 'Raw Data'!$O:$O,""&amp;'Raw Data'!$B$1,'Raw Data'!$D:$D,"&lt;&gt;*ithdr*",'Raw Data'!$D:$D,"&lt;&gt;*ancel*",'Raw Data'!$P:$P,"--")
+
SUMIFS('Raw Data'!$U:$U, 'Raw Data'!$AN:$AN,"&lt;=" &amp;DATE(LEFT($AV$3, 4), MONTH("1 " &amp; K$6 &amp; " " &amp; LEFT($AV$3, 4)) + 1, 0 ), 'Raw Data'!$AN:$AN,"&gt;" &amp;DATE(LEFT($AV$3, 4), MONTH("1 " &amp; K$6 &amp; " " &amp; LEFT($AV$3, 4)), 0 ), 'Raw Data'!$J:$J, $A115, 'Raw Data'!$P:$P,""&amp;'Raw Data'!$B$1,'Raw Data'!$D:$D,"&lt;&gt;*ithdr*",'Raw Data'!$D:$D,"&lt;&gt;*ancel*")</f>
        <v>0</v>
      </c>
      <c r="L123" s="40"/>
      <c r="M123" s="40"/>
      <c r="N123" s="52"/>
      <c r="O123" s="117">
        <f>SUMIFS('Raw Data'!$U:$U, 'Raw Data'!$AN:$AN,"&lt;=" &amp;DATE(LEFT($AV$3, 4), MONTH("1 " &amp; O$6 &amp; " " &amp; LEFT($AV$3, 4)) + 1, 0 ), 'Raw Data'!$AN:$AN,"&gt;" &amp;DATE(LEFT($AV$3, 4), MONTH("1 " &amp; O$6 &amp; " " &amp; LEFT($AV$3, 4)), 0 ), 'Raw Data'!$J:$J, $A115, 'Raw Data'!$O:$O,""&amp;'Raw Data'!$B$1,'Raw Data'!$D:$D,"&lt;&gt;*ithdr*",'Raw Data'!$D:$D,"&lt;&gt;*ancel*",'Raw Data'!$P:$P,"--")
+
SUMIFS('Raw Data'!$U:$U, 'Raw Data'!$AN:$AN,"&lt;=" &amp;DATE(LEFT($AV$3, 4), MONTH("1 " &amp; O$6 &amp; " " &amp; LEFT($AV$3, 4)) + 1, 0 ), 'Raw Data'!$AN:$AN,"&gt;" &amp;DATE(LEFT($AV$3, 4), MONTH("1 " &amp; O$6 &amp; " " &amp; LEFT($AV$3, 4)), 0 ), 'Raw Data'!$J:$J, $A115, 'Raw Data'!$P:$P,""&amp;'Raw Data'!$B$1,'Raw Data'!$D:$D,"&lt;&gt;*ithdr*",'Raw Data'!$D:$D,"&lt;&gt;*ancel*")</f>
        <v>0</v>
      </c>
      <c r="P123" s="40"/>
      <c r="Q123" s="40"/>
      <c r="R123" s="52"/>
      <c r="S123" s="117">
        <f>SUMIFS('Raw Data'!$U:$U, 'Raw Data'!$AN:$AN,"&lt;=" &amp;DATE(LEFT($AV$3, 4), MONTH("1 " &amp; S$6 &amp; " " &amp; LEFT($AV$3, 4)) + 1, 0 ), 'Raw Data'!$AN:$AN,"&gt;" &amp;DATE(LEFT($AV$3, 4), MONTH("1 " &amp; S$6 &amp; " " &amp; LEFT($AV$3, 4)), 0 ), 'Raw Data'!$J:$J, $A115, 'Raw Data'!$O:$O,""&amp;'Raw Data'!$B$1,'Raw Data'!$D:$D,"&lt;&gt;*ithdr*",'Raw Data'!$D:$D,"&lt;&gt;*ancel*",'Raw Data'!$P:$P,"--")
+
SUMIFS('Raw Data'!$U:$U, 'Raw Data'!$AN:$AN,"&lt;=" &amp;DATE(LEFT($AV$3, 4), MONTH("1 " &amp; S$6 &amp; " " &amp; LEFT($AV$3, 4)) + 1, 0 ), 'Raw Data'!$AN:$AN,"&gt;" &amp;DATE(LEFT($AV$3, 4), MONTH("1 " &amp; S$6 &amp; " " &amp; LEFT($AV$3, 4)), 0 ), 'Raw Data'!$J:$J, $A115, 'Raw Data'!$P:$P,""&amp;'Raw Data'!$B$1,'Raw Data'!$D:$D,"&lt;&gt;*ithdr*",'Raw Data'!$D:$D,"&lt;&gt;*ancel*")</f>
        <v>0</v>
      </c>
      <c r="T123" s="40"/>
      <c r="U123" s="40"/>
      <c r="V123" s="52"/>
      <c r="W123" s="117">
        <f>SUMIFS('Raw Data'!$U:$U, 'Raw Data'!$AN:$AN,"&lt;=" &amp;DATE(LEFT($AV$3, 4), MONTH("1 " &amp; W$6 &amp; " " &amp; LEFT($AV$3, 4)) + 1, 0 ), 'Raw Data'!$AN:$AN,"&gt;" &amp;DATE(LEFT($AV$3, 4), MONTH("1 " &amp; W$6 &amp; " " &amp; LEFT($AV$3, 4)), 0 ), 'Raw Data'!$J:$J, $A115, 'Raw Data'!$O:$O,""&amp;'Raw Data'!$B$1,'Raw Data'!$D:$D,"&lt;&gt;*ithdr*",'Raw Data'!$D:$D,"&lt;&gt;*ancel*",'Raw Data'!$P:$P,"--")
+
SUMIFS('Raw Data'!$U:$U, 'Raw Data'!$AN:$AN,"&lt;=" &amp;DATE(LEFT($AV$3, 4), MONTH("1 " &amp; W$6 &amp; " " &amp; LEFT($AV$3, 4)) + 1, 0 ), 'Raw Data'!$AN:$AN,"&gt;" &amp;DATE(LEFT($AV$3, 4), MONTH("1 " &amp; W$6 &amp; " " &amp; LEFT($AV$3, 4)), 0 ), 'Raw Data'!$J:$J, $A115, 'Raw Data'!$P:$P,""&amp;'Raw Data'!$B$1,'Raw Data'!$D:$D,"&lt;&gt;*ithdr*",'Raw Data'!$D:$D,"&lt;&gt;*ancel*")</f>
        <v>0</v>
      </c>
      <c r="X123" s="40"/>
      <c r="Y123" s="40"/>
      <c r="Z123" s="52"/>
      <c r="AA123" s="117">
        <f>SUMIFS('Raw Data'!$U:$U, 'Raw Data'!$AN:$AN,"&lt;=" &amp;DATE(LEFT($AV$3, 4), MONTH("1 " &amp; AA$6 &amp; " " &amp; LEFT($AV$3, 4)) + 1, 0 ), 'Raw Data'!$AN:$AN,"&gt;" &amp;DATE(LEFT($AV$3, 4), MONTH("1 " &amp; AA$6 &amp; " " &amp; LEFT($AV$3, 4)), 0 ), 'Raw Data'!$J:$J, $A115, 'Raw Data'!$O:$O,""&amp;'Raw Data'!$B$1,'Raw Data'!$D:$D,"&lt;&gt;*ithdr*",'Raw Data'!$D:$D,"&lt;&gt;*ancel*",'Raw Data'!$P:$P,"--")
+
SUMIFS('Raw Data'!$U:$U, 'Raw Data'!$AN:$AN,"&lt;=" &amp;DATE(LEFT($AV$3, 4), MONTH("1 " &amp; AA$6 &amp; " " &amp; LEFT($AV$3, 4)) + 1, 0 ), 'Raw Data'!$AN:$AN,"&gt;" &amp;DATE(LEFT($AV$3, 4), MONTH("1 " &amp; AA$6 &amp; " " &amp; LEFT($AV$3, 4)), 0 ), 'Raw Data'!$J:$J, $A115, 'Raw Data'!$P:$P,""&amp;'Raw Data'!$B$1,'Raw Data'!$D:$D,"&lt;&gt;*ithdr*",'Raw Data'!$D:$D,"&lt;&gt;*ancel*")</f>
        <v>0</v>
      </c>
      <c r="AB123" s="40"/>
      <c r="AC123" s="40"/>
      <c r="AD123" s="52"/>
      <c r="AE123" s="117">
        <f>SUMIFS('Raw Data'!$U:$U, 'Raw Data'!$AN:$AN,"&lt;=" &amp;DATE(LEFT($AV$3, 4), MONTH("1 " &amp; AE$6 &amp; " " &amp; LEFT($AV$3, 4)) + 1, 0 ), 'Raw Data'!$AN:$AN,"&gt;" &amp;DATE(LEFT($AV$3, 4), MONTH("1 " &amp; AE$6 &amp; " " &amp; LEFT($AV$3, 4)), 0 ), 'Raw Data'!$J:$J, $A115, 'Raw Data'!$O:$O,""&amp;'Raw Data'!$B$1,'Raw Data'!$D:$D,"&lt;&gt;*ithdr*",'Raw Data'!$D:$D,"&lt;&gt;*ancel*",'Raw Data'!$P:$P,"--")
+
SUMIFS('Raw Data'!$U:$U, 'Raw Data'!$AN:$AN,"&lt;=" &amp;DATE(LEFT($AV$3, 4), MONTH("1 " &amp; AE$6 &amp; " " &amp; LEFT($AV$3, 4)) + 1, 0 ), 'Raw Data'!$AN:$AN,"&gt;" &amp;DATE(LEFT($AV$3, 4), MONTH("1 " &amp; AE$6 &amp; " " &amp; LEFT($AV$3, 4)), 0 ), 'Raw Data'!$J:$J, $A115, 'Raw Data'!$P:$P,""&amp;'Raw Data'!$B$1,'Raw Data'!$D:$D,"&lt;&gt;*ithdr*",'Raw Data'!$D:$D,"&lt;&gt;*ancel*")</f>
        <v>0</v>
      </c>
      <c r="AF123" s="40"/>
      <c r="AG123" s="40"/>
      <c r="AH123" s="52"/>
      <c r="AI123" s="117">
        <f>SUMIFS('Raw Data'!$U:$U, 'Raw Data'!$AN:$AN,"&lt;=" &amp;DATE(LEFT($AV$3, 4), MONTH("1 " &amp; AI$6 &amp; " " &amp; LEFT($AV$3, 4)) + 1, 0 ), 'Raw Data'!$AN:$AN,"&gt;" &amp;DATE(LEFT($AV$3, 4), MONTH("1 " &amp; AI$6 &amp; " " &amp; LEFT($AV$3, 4)), 0 ), 'Raw Data'!$J:$J, $A115, 'Raw Data'!$O:$O,""&amp;'Raw Data'!$B$1,'Raw Data'!$D:$D,"&lt;&gt;*ithdr*",'Raw Data'!$D:$D,"&lt;&gt;*ancel*",'Raw Data'!$P:$P,"--")
+
SUMIFS('Raw Data'!$U:$U, 'Raw Data'!$AN:$AN,"&lt;=" &amp;DATE(LEFT($AV$3, 4), MONTH("1 " &amp; AI$6 &amp; " " &amp; LEFT($AV$3, 4)) + 1, 0 ), 'Raw Data'!$AN:$AN,"&gt;" &amp;DATE(LEFT($AV$3, 4), MONTH("1 " &amp; AI$6 &amp; " " &amp; LEFT($AV$3, 4)), 0 ), 'Raw Data'!$J:$J, $A115, 'Raw Data'!$P:$P,""&amp;'Raw Data'!$B$1,'Raw Data'!$D:$D,"&lt;&gt;*ithdr*",'Raw Data'!$D:$D,"&lt;&gt;*ancel*")</f>
        <v>0</v>
      </c>
      <c r="AJ123" s="40"/>
      <c r="AK123" s="40"/>
      <c r="AL123" s="52"/>
      <c r="AM123" s="117">
        <f>SUMIFS('Raw Data'!$U:$U, 'Raw Data'!$AN:$AN,"&lt;=" &amp;DATE(LEFT($AV$3, 4), MONTH("1 " &amp; AM$6 &amp; " " &amp; LEFT($AV$3, 4)) + 1, 0 ), 'Raw Data'!$AN:$AN,"&gt;" &amp;DATE(LEFT($AV$3, 4), MONTH("1 " &amp; AM$6 &amp; " " &amp; LEFT($AV$3, 4)), 0 ), 'Raw Data'!$J:$J, $A115, 'Raw Data'!$O:$O,""&amp;'Raw Data'!$B$1,'Raw Data'!$D:$D,"&lt;&gt;*ithdr*",'Raw Data'!$D:$D,"&lt;&gt;*ancel*",'Raw Data'!$P:$P,"--")
+
SUMIFS('Raw Data'!$U:$U, 'Raw Data'!$AN:$AN,"&lt;=" &amp;DATE(LEFT($AV$3, 4), MONTH("1 " &amp; AM$6 &amp; " " &amp; LEFT($AV$3, 4)) + 1, 0 ), 'Raw Data'!$AN:$AN,"&gt;" &amp;DATE(LEFT($AV$3, 4), MONTH("1 " &amp; AM$6 &amp; " " &amp; LEFT($AV$3, 4)), 0 ), 'Raw Data'!$J:$J, $A115, 'Raw Data'!$P:$P,""&amp;'Raw Data'!$B$1,'Raw Data'!$D:$D,"&lt;&gt;*ithdr*",'Raw Data'!$D:$D,"&lt;&gt;*ancel*")</f>
        <v>0</v>
      </c>
      <c r="AN123" s="40"/>
      <c r="AO123" s="40"/>
      <c r="AP123" s="52"/>
      <c r="AQ123" s="117">
        <f>SUMIFS('Raw Data'!$U:$U, 'Raw Data'!$AN:$AN,"&lt;=" &amp;DATE(LEFT($AV$3, 4), MONTH("1 " &amp; AQ$6 &amp; " " &amp; LEFT($AV$3, 4)) + 1, 0 ), 'Raw Data'!$AN:$AN,"&gt;" &amp;DATE(LEFT($AV$3, 4), MONTH("1 " &amp; AQ$6 &amp; " " &amp; LEFT($AV$3, 4)), 0 ), 'Raw Data'!$J:$J, $A115, 'Raw Data'!$O:$O,""&amp;'Raw Data'!$B$1,'Raw Data'!$D:$D,"&lt;&gt;*ithdr*",'Raw Data'!$D:$D,"&lt;&gt;*ancel*",'Raw Data'!$P:$P,"--")
+
SUMIFS('Raw Data'!$U:$U, 'Raw Data'!$AN:$AN,"&lt;=" &amp;DATE(LEFT($AV$3, 4), MONTH("1 " &amp; AQ$6 &amp; " " &amp; LEFT($AV$3, 4)) + 1, 0 ), 'Raw Data'!$AN:$AN,"&gt;" &amp;DATE(LEFT($AV$3, 4), MONTH("1 " &amp; AQ$6 &amp; " " &amp; LEFT($AV$3, 4)), 0 ), 'Raw Data'!$J:$J, $A115, 'Raw Data'!$P:$P,""&amp;'Raw Data'!$B$1,'Raw Data'!$D:$D,"&lt;&gt;*ithdr*",'Raw Data'!$D:$D,"&lt;&gt;*ancel*")</f>
        <v>0</v>
      </c>
      <c r="AR123" s="40"/>
      <c r="AS123" s="40"/>
      <c r="AT123" s="52"/>
      <c r="AU123" s="117">
        <f>SUMIFS('Raw Data'!$U:$U, 'Raw Data'!$AN:$AN,"&lt;=" &amp;DATE(MID($AV$3, 15, 4), MONTH("1 " &amp; AU$6 &amp; " " &amp; MID($AV$3, 15, 4)) + 1, 0 ), 'Raw Data'!$AN:$AN,"&gt;" &amp;DATE(MID($AV$3, 15, 4), MONTH("1 " &amp; AU$6 &amp; " " &amp; MID($AV$3, 15, 4)), 0 ), 'Raw Data'!$J:$J, $A115, 'Raw Data'!$O:$O,""&amp;'Raw Data'!$B$1,'Raw Data'!$D:$D,"&lt;&gt;*ithdr*",'Raw Data'!$D:$D,"&lt;&gt;*ancel*",'Raw Data'!$P:$P,"--")
+
SUMIFS('Raw Data'!$U:$U, 'Raw Data'!$AN:$AN,"&lt;=" &amp;DATE(MID($AV$3, 15, 4), MONTH("1 " &amp; AU$6 &amp; " " &amp; MID($AV$3, 15, 4)) + 1, 0 ), 'Raw Data'!$AN:$AN,"&gt;" &amp;DATE(MID($AV$3, 15, 4), MONTH("1 " &amp; AU$6 &amp; " " &amp; MID($AV$3, 15, 4)), 0 ), 'Raw Data'!$J:$J, $A115, 'Raw Data'!$P:$P,""&amp;'Raw Data'!$B$1,'Raw Data'!$D:$D,"&lt;&gt;*ithdr*",'Raw Data'!$D:$D,"&lt;&gt;*ancel*")</f>
        <v>0</v>
      </c>
      <c r="AV123" s="40"/>
      <c r="AW123" s="40"/>
      <c r="AX123" s="52"/>
      <c r="AY123" s="117">
        <f>SUMIFS('Raw Data'!$U:$U, 'Raw Data'!$AN:$AN,"&lt;=" &amp;DATE(MID($AV$3, 15, 4), MONTH("1 " &amp; AY$6 &amp; " " &amp; MID($AV$3, 15, 4)) + 1, 0 ), 'Raw Data'!$AN:$AN,"&gt;" &amp;DATE(MID($AV$3, 15, 4), MONTH("1 " &amp; AY$6 &amp; " " &amp; MID($AV$3, 15, 4)), 0 ), 'Raw Data'!$J:$J, $A115, 'Raw Data'!$O:$O,""&amp;'Raw Data'!$B$1,'Raw Data'!$D:$D,"&lt;&gt;*ithdr*",'Raw Data'!$D:$D,"&lt;&gt;*ancel*",'Raw Data'!$P:$P,"--")
+
SUMIFS('Raw Data'!$U:$U, 'Raw Data'!$AN:$AN,"&lt;=" &amp;DATE(MID($AV$3, 15, 4), MONTH("1 " &amp; AY$6 &amp; " " &amp; MID($AV$3, 15, 4)) + 1, 0 ), 'Raw Data'!$AN:$AN,"&gt;" &amp;DATE(MID($AV$3, 15, 4), MONTH("1 " &amp; AY$6 &amp; " " &amp; MID($AV$3, 15, 4)), 0 ), 'Raw Data'!$J:$J, $A115, 'Raw Data'!$P:$P,""&amp;'Raw Data'!$B$1,'Raw Data'!$D:$D,"&lt;&gt;*ithdr*",'Raw Data'!$D:$D,"&lt;&gt;*ancel*")</f>
        <v>0</v>
      </c>
      <c r="AZ123" s="40"/>
      <c r="BA123" s="40"/>
      <c r="BB123" s="52"/>
      <c r="BC123" s="117">
        <f>SUMIFS('Raw Data'!$U:$U, 'Raw Data'!$AN:$AN,"&lt;=" &amp;DATE(MID($AV$3, 15, 4), MONTH("1 " &amp; BC$6 &amp; " " &amp; MID($AV$3, 15, 4)) + 1, 0 ), 'Raw Data'!$AN:$AN,"&gt;" &amp;DATE(MID($AV$3, 15, 4), MONTH("1 " &amp; BC$6 &amp; " " &amp; MID($AV$3, 15, 4)), 0 ), 'Raw Data'!$J:$J, $A115, 'Raw Data'!$O:$O,""&amp;'Raw Data'!$B$1,'Raw Data'!$D:$D,"&lt;&gt;*ithdr*",'Raw Data'!$D:$D,"&lt;&gt;*ancel*",'Raw Data'!$P:$P,"--")
+
SUMIFS('Raw Data'!$U:$U, 'Raw Data'!$AN:$AN,"&lt;=" &amp;DATE(MID($AV$3, 15, 4), MONTH("1 " &amp; BC$6 &amp; " " &amp; MID($AV$3, 15, 4)) + 1, 0 ), 'Raw Data'!$AN:$AN,"&gt;" &amp;DATE(MID($AV$3, 15, 4), MONTH("1 " &amp; BC$6 &amp; " " &amp; MID($AV$3, 15, 4)), 0 ), 'Raw Data'!$J:$J, $A115, 'Raw Data'!$P:$P,""&amp;'Raw Data'!$B$1,'Raw Data'!$D:$D,"&lt;&gt;*ithdr*",'Raw Data'!$D:$D,"&lt;&gt;*ancel*")</f>
        <v>0</v>
      </c>
      <c r="BD123" s="40"/>
      <c r="BE123" s="40"/>
      <c r="BF123" s="52"/>
    </row>
    <row r="124" ht="12.75" customHeight="1">
      <c r="A124" s="47" t="s">
        <v>141</v>
      </c>
      <c r="B124" s="40"/>
      <c r="C124" s="40"/>
      <c r="D124" s="40"/>
      <c r="E124" s="40"/>
      <c r="F124" s="40"/>
      <c r="G124" s="40"/>
      <c r="H124" s="40"/>
      <c r="I124" s="40"/>
      <c r="J124" s="52"/>
      <c r="K124" s="117">
        <f>SUMIFS('Raw Data'!$Y:$Y, 'Raw Data'!$AN:$AN,"&lt;=" &amp;DATE(LEFT($AV$3, 4), MONTH("1 " &amp; K$6 &amp; " " &amp; LEFT($AV$3, 4)) + 1, 0 ), 'Raw Data'!$AN:$AN,"&gt;" &amp;DATE(LEFT($AV$3, 4), MONTH("1 " &amp; K$6 &amp; " " &amp; LEFT($AV$3, 4)), 0 ), 'Raw Data'!$J:$J, $A115, 'Raw Data'!$O:$O,""&amp;'Raw Data'!$B$1,'Raw Data'!$D:$D,"&lt;&gt;*ithdr*",'Raw Data'!$D:$D,"&lt;&gt;*ancel*",'Raw Data'!$P:$P,"--")
+
SUMIFS('Raw Data'!$Y:$Y, 'Raw Data'!$AN:$AN,"&lt;=" &amp;DATE(LEFT($AV$3, 4), MONTH("1 " &amp; K$6 &amp; " " &amp; LEFT($AV$3, 4)) + 1, 0 ), 'Raw Data'!$AN:$AN,"&gt;" &amp;DATE(LEFT($AV$3, 4), MONTH("1 " &amp; K$6 &amp; " " &amp; LEFT($AV$3, 4)), 0 ), 'Raw Data'!$J:$J, $A115, 'Raw Data'!$P:$P,""&amp;'Raw Data'!$B$1,'Raw Data'!$D:$D,"&lt;&gt;*ithdr*",'Raw Data'!$D:$D,"&lt;&gt;*ancel*")</f>
        <v>0</v>
      </c>
      <c r="L124" s="40"/>
      <c r="M124" s="40"/>
      <c r="N124" s="52"/>
      <c r="O124" s="117">
        <f>SUMIFS('Raw Data'!$Y:$Y, 'Raw Data'!$AN:$AN,"&lt;=" &amp;DATE(LEFT($AV$3, 4), MONTH("1 " &amp; O$6 &amp; " " &amp; LEFT($AV$3, 4)) + 1, 0 ), 'Raw Data'!$AN:$AN,"&gt;" &amp;DATE(LEFT($AV$3, 4), MONTH("1 " &amp; O$6 &amp; " " &amp; LEFT($AV$3, 4)), 0 ), 'Raw Data'!$J:$J, $A115, 'Raw Data'!$O:$O,""&amp;'Raw Data'!$B$1,'Raw Data'!$D:$D,"&lt;&gt;*ithdr*",'Raw Data'!$D:$D,"&lt;&gt;*ancel*",'Raw Data'!$P:$P,"--")
+
SUMIFS('Raw Data'!$Y:$Y, 'Raw Data'!$AN:$AN,"&lt;=" &amp;DATE(LEFT($AV$3, 4), MONTH("1 " &amp; O$6 &amp; " " &amp; LEFT($AV$3, 4)) + 1, 0 ), 'Raw Data'!$AN:$AN,"&gt;" &amp;DATE(LEFT($AV$3, 4), MONTH("1 " &amp; O$6 &amp; " " &amp; LEFT($AV$3, 4)), 0 ), 'Raw Data'!$J:$J, $A115, 'Raw Data'!$P:$P,""&amp;'Raw Data'!$B$1,'Raw Data'!$D:$D,"&lt;&gt;*ithdr*",'Raw Data'!$D:$D,"&lt;&gt;*ancel*")</f>
        <v>0</v>
      </c>
      <c r="P124" s="40"/>
      <c r="Q124" s="40"/>
      <c r="R124" s="52"/>
      <c r="S124" s="117">
        <f>SUMIFS('Raw Data'!$Y:$Y, 'Raw Data'!$AN:$AN,"&lt;=" &amp;DATE(LEFT($AV$3, 4), MONTH("1 " &amp; S$6 &amp; " " &amp; LEFT($AV$3, 4)) + 1, 0 ), 'Raw Data'!$AN:$AN,"&gt;" &amp;DATE(LEFT($AV$3, 4), MONTH("1 " &amp; S$6 &amp; " " &amp; LEFT($AV$3, 4)), 0 ), 'Raw Data'!$J:$J, $A115, 'Raw Data'!$O:$O,""&amp;'Raw Data'!$B$1,'Raw Data'!$D:$D,"&lt;&gt;*ithdr*",'Raw Data'!$D:$D,"&lt;&gt;*ancel*",'Raw Data'!$P:$P,"--")
+
SUMIFS('Raw Data'!$Y:$Y, 'Raw Data'!$AN:$AN,"&lt;=" &amp;DATE(LEFT($AV$3, 4), MONTH("1 " &amp; S$6 &amp; " " &amp; LEFT($AV$3, 4)) + 1, 0 ), 'Raw Data'!$AN:$AN,"&gt;" &amp;DATE(LEFT($AV$3, 4), MONTH("1 " &amp; S$6 &amp; " " &amp; LEFT($AV$3, 4)), 0 ), 'Raw Data'!$J:$J, $A115, 'Raw Data'!$P:$P,""&amp;'Raw Data'!$B$1,'Raw Data'!$D:$D,"&lt;&gt;*ithdr*",'Raw Data'!$D:$D,"&lt;&gt;*ancel*")</f>
        <v>0</v>
      </c>
      <c r="T124" s="40"/>
      <c r="U124" s="40"/>
      <c r="V124" s="52"/>
      <c r="W124" s="117">
        <f>SUMIFS('Raw Data'!$Y:$Y, 'Raw Data'!$AN:$AN,"&lt;=" &amp;DATE(LEFT($AV$3, 4), MONTH("1 " &amp; W$6 &amp; " " &amp; LEFT($AV$3, 4)) + 1, 0 ), 'Raw Data'!$AN:$AN,"&gt;" &amp;DATE(LEFT($AV$3, 4), MONTH("1 " &amp; W$6 &amp; " " &amp; LEFT($AV$3, 4)), 0 ), 'Raw Data'!$J:$J, $A115, 'Raw Data'!$O:$O,""&amp;'Raw Data'!$B$1,'Raw Data'!$D:$D,"&lt;&gt;*ithdr*",'Raw Data'!$D:$D,"&lt;&gt;*ancel*",'Raw Data'!$P:$P,"--")
+
SUMIFS('Raw Data'!$Y:$Y, 'Raw Data'!$AN:$AN,"&lt;=" &amp;DATE(LEFT($AV$3, 4), MONTH("1 " &amp; W$6 &amp; " " &amp; LEFT($AV$3, 4)) + 1, 0 ), 'Raw Data'!$AN:$AN,"&gt;" &amp;DATE(LEFT($AV$3, 4), MONTH("1 " &amp; W$6 &amp; " " &amp; LEFT($AV$3, 4)), 0 ), 'Raw Data'!$J:$J, $A115, 'Raw Data'!$P:$P,""&amp;'Raw Data'!$B$1,'Raw Data'!$D:$D,"&lt;&gt;*ithdr*",'Raw Data'!$D:$D,"&lt;&gt;*ancel*")</f>
        <v>0</v>
      </c>
      <c r="X124" s="40"/>
      <c r="Y124" s="40"/>
      <c r="Z124" s="52"/>
      <c r="AA124" s="117">
        <f>SUMIFS('Raw Data'!$Y:$Y, 'Raw Data'!$AN:$AN,"&lt;=" &amp;DATE(LEFT($AV$3, 4), MONTH("1 " &amp; AA$6 &amp; " " &amp; LEFT($AV$3, 4)) + 1, 0 ), 'Raw Data'!$AN:$AN,"&gt;" &amp;DATE(LEFT($AV$3, 4), MONTH("1 " &amp; AA$6 &amp; " " &amp; LEFT($AV$3, 4)), 0 ), 'Raw Data'!$J:$J, $A115, 'Raw Data'!$O:$O,""&amp;'Raw Data'!$B$1,'Raw Data'!$D:$D,"&lt;&gt;*ithdr*",'Raw Data'!$D:$D,"&lt;&gt;*ancel*",'Raw Data'!$P:$P,"--")
+
SUMIFS('Raw Data'!$Y:$Y, 'Raw Data'!$AN:$AN,"&lt;=" &amp;DATE(LEFT($AV$3, 4), MONTH("1 " &amp; AA$6 &amp; " " &amp; LEFT($AV$3, 4)) + 1, 0 ), 'Raw Data'!$AN:$AN,"&gt;" &amp;DATE(LEFT($AV$3, 4), MONTH("1 " &amp; AA$6 &amp; " " &amp; LEFT($AV$3, 4)), 0 ), 'Raw Data'!$J:$J, $A115, 'Raw Data'!$P:$P,""&amp;'Raw Data'!$B$1,'Raw Data'!$D:$D,"&lt;&gt;*ithdr*",'Raw Data'!$D:$D,"&lt;&gt;*ancel*")</f>
        <v>0</v>
      </c>
      <c r="AB124" s="40"/>
      <c r="AC124" s="40"/>
      <c r="AD124" s="52"/>
      <c r="AE124" s="117">
        <f>SUMIFS('Raw Data'!$Y:$Y, 'Raw Data'!$AN:$AN,"&lt;=" &amp;DATE(LEFT($AV$3, 4), MONTH("1 " &amp; AE$6 &amp; " " &amp; LEFT($AV$3, 4)) + 1, 0 ), 'Raw Data'!$AN:$AN,"&gt;" &amp;DATE(LEFT($AV$3, 4), MONTH("1 " &amp; AE$6 &amp; " " &amp; LEFT($AV$3, 4)), 0 ), 'Raw Data'!$J:$J, $A115, 'Raw Data'!$O:$O,""&amp;'Raw Data'!$B$1,'Raw Data'!$D:$D,"&lt;&gt;*ithdr*",'Raw Data'!$D:$D,"&lt;&gt;*ancel*",'Raw Data'!$P:$P,"--")
+
SUMIFS('Raw Data'!$Y:$Y, 'Raw Data'!$AN:$AN,"&lt;=" &amp;DATE(LEFT($AV$3, 4), MONTH("1 " &amp; AE$6 &amp; " " &amp; LEFT($AV$3, 4)) + 1, 0 ), 'Raw Data'!$AN:$AN,"&gt;" &amp;DATE(LEFT($AV$3, 4), MONTH("1 " &amp; AE$6 &amp; " " &amp; LEFT($AV$3, 4)), 0 ), 'Raw Data'!$J:$J, $A115, 'Raw Data'!$P:$P,""&amp;'Raw Data'!$B$1,'Raw Data'!$D:$D,"&lt;&gt;*ithdr*",'Raw Data'!$D:$D,"&lt;&gt;*ancel*")</f>
        <v>0</v>
      </c>
      <c r="AF124" s="40"/>
      <c r="AG124" s="40"/>
      <c r="AH124" s="52"/>
      <c r="AI124" s="117">
        <f>SUMIFS('Raw Data'!$Y:$Y, 'Raw Data'!$AN:$AN,"&lt;=" &amp;DATE(LEFT($AV$3, 4), MONTH("1 " &amp; AI$6 &amp; " " &amp; LEFT($AV$3, 4)) + 1, 0 ), 'Raw Data'!$AN:$AN,"&gt;" &amp;DATE(LEFT($AV$3, 4), MONTH("1 " &amp; AI$6 &amp; " " &amp; LEFT($AV$3, 4)), 0 ), 'Raw Data'!$J:$J, $A115, 'Raw Data'!$O:$O,""&amp;'Raw Data'!$B$1,'Raw Data'!$D:$D,"&lt;&gt;*ithdr*",'Raw Data'!$D:$D,"&lt;&gt;*ancel*",'Raw Data'!$P:$P,"--")
+
SUMIFS('Raw Data'!$Y:$Y, 'Raw Data'!$AN:$AN,"&lt;=" &amp;DATE(LEFT($AV$3, 4), MONTH("1 " &amp; AI$6 &amp; " " &amp; LEFT($AV$3, 4)) + 1, 0 ), 'Raw Data'!$AN:$AN,"&gt;" &amp;DATE(LEFT($AV$3, 4), MONTH("1 " &amp; AI$6 &amp; " " &amp; LEFT($AV$3, 4)), 0 ), 'Raw Data'!$J:$J, $A115, 'Raw Data'!$P:$P,""&amp;'Raw Data'!$B$1,'Raw Data'!$D:$D,"&lt;&gt;*ithdr*",'Raw Data'!$D:$D,"&lt;&gt;*ancel*")</f>
        <v>0</v>
      </c>
      <c r="AJ124" s="40"/>
      <c r="AK124" s="40"/>
      <c r="AL124" s="52"/>
      <c r="AM124" s="117">
        <f>SUMIFS('Raw Data'!$Y:$Y, 'Raw Data'!$AN:$AN,"&lt;=" &amp;DATE(LEFT($AV$3, 4), MONTH("1 " &amp; AM$6 &amp; " " &amp; LEFT($AV$3, 4)) + 1, 0 ), 'Raw Data'!$AN:$AN,"&gt;" &amp;DATE(LEFT($AV$3, 4), MONTH("1 " &amp; AM$6 &amp; " " &amp; LEFT($AV$3, 4)), 0 ), 'Raw Data'!$J:$J, $A115, 'Raw Data'!$O:$O,""&amp;'Raw Data'!$B$1,'Raw Data'!$D:$D,"&lt;&gt;*ithdr*",'Raw Data'!$D:$D,"&lt;&gt;*ancel*",'Raw Data'!$P:$P,"--")
+
SUMIFS('Raw Data'!$Y:$Y, 'Raw Data'!$AN:$AN,"&lt;=" &amp;DATE(LEFT($AV$3, 4), MONTH("1 " &amp; AM$6 &amp; " " &amp; LEFT($AV$3, 4)) + 1, 0 ), 'Raw Data'!$AN:$AN,"&gt;" &amp;DATE(LEFT($AV$3, 4), MONTH("1 " &amp; AM$6 &amp; " " &amp; LEFT($AV$3, 4)), 0 ), 'Raw Data'!$J:$J, $A115, 'Raw Data'!$P:$P,""&amp;'Raw Data'!$B$1,'Raw Data'!$D:$D,"&lt;&gt;*ithdr*",'Raw Data'!$D:$D,"&lt;&gt;*ancel*")</f>
        <v>0</v>
      </c>
      <c r="AN124" s="40"/>
      <c r="AO124" s="40"/>
      <c r="AP124" s="52"/>
      <c r="AQ124" s="117">
        <f>SUMIFS('Raw Data'!$Y:$Y, 'Raw Data'!$AN:$AN,"&lt;=" &amp;DATE(LEFT($AV$3, 4), MONTH("1 " &amp; AQ$6 &amp; " " &amp; LEFT($AV$3, 4)) + 1, 0 ), 'Raw Data'!$AN:$AN,"&gt;" &amp;DATE(LEFT($AV$3, 4), MONTH("1 " &amp; AQ$6 &amp; " " &amp; LEFT($AV$3, 4)), 0 ), 'Raw Data'!$J:$J, $A115, 'Raw Data'!$O:$O,""&amp;'Raw Data'!$B$1,'Raw Data'!$D:$D,"&lt;&gt;*ithdr*",'Raw Data'!$D:$D,"&lt;&gt;*ancel*",'Raw Data'!$P:$P,"--")
+
SUMIFS('Raw Data'!$Y:$Y, 'Raw Data'!$AN:$AN,"&lt;=" &amp;DATE(LEFT($AV$3, 4), MONTH("1 " &amp; AQ$6 &amp; " " &amp; LEFT($AV$3, 4)) + 1, 0 ), 'Raw Data'!$AN:$AN,"&gt;" &amp;DATE(LEFT($AV$3, 4), MONTH("1 " &amp; AQ$6 &amp; " " &amp; LEFT($AV$3, 4)), 0 ), 'Raw Data'!$J:$J, $A115, 'Raw Data'!$P:$P,""&amp;'Raw Data'!$B$1,'Raw Data'!$D:$D,"&lt;&gt;*ithdr*",'Raw Data'!$D:$D,"&lt;&gt;*ancel*")</f>
        <v>0</v>
      </c>
      <c r="AR124" s="40"/>
      <c r="AS124" s="40"/>
      <c r="AT124" s="52"/>
      <c r="AU124" s="117">
        <f>SUMIFS('Raw Data'!$Y:$Y, 'Raw Data'!$AN:$AN,"&lt;=" &amp;DATE(MID($AV$3, 15, 4), MONTH("1 " &amp; AU$6 &amp; " " &amp; MID($AV$3, 15, 4)) + 1, 0 ), 'Raw Data'!$AN:$AN,"&gt;" &amp;DATE(MID($AV$3, 15, 4), MONTH("1 " &amp; AU$6 &amp; " " &amp; MID($AV$3, 15, 4)), 0 ), 'Raw Data'!$J:$J, $A115, 'Raw Data'!$O:$O,""&amp;'Raw Data'!$B$1,'Raw Data'!$D:$D,"&lt;&gt;*ithdr*",'Raw Data'!$D:$D,"&lt;&gt;*ancel*",'Raw Data'!$P:$P,"--")
+
SUMIFS('Raw Data'!$Y:$Y, 'Raw Data'!$AN:$AN,"&lt;=" &amp;DATE(MID($AV$3, 15, 4), MONTH("1 " &amp; AU$6 &amp; " " &amp; MID($AV$3, 15, 4)) + 1, 0 ), 'Raw Data'!$AN:$AN,"&gt;" &amp;DATE(MID($AV$3, 15, 4), MONTH("1 " &amp; AU$6 &amp; " " &amp; MID($AV$3, 15, 4)), 0 ), 'Raw Data'!$J:$J, $A115, 'Raw Data'!$P:$P,""&amp;'Raw Data'!$B$1,'Raw Data'!$D:$D,"&lt;&gt;*ithdr*",'Raw Data'!$D:$D,"&lt;&gt;*ancel*")</f>
        <v>0</v>
      </c>
      <c r="AV124" s="40"/>
      <c r="AW124" s="40"/>
      <c r="AX124" s="52"/>
      <c r="AY124" s="117">
        <f>SUMIFS('Raw Data'!$Y:$Y, 'Raw Data'!$AN:$AN,"&lt;=" &amp;DATE(MID($AV$3, 15, 4), MONTH("1 " &amp; AY$6 &amp; " " &amp; MID($AV$3, 15, 4)) + 1, 0 ), 'Raw Data'!$AN:$AN,"&gt;" &amp;DATE(MID($AV$3, 15, 4), MONTH("1 " &amp; AY$6 &amp; " " &amp; MID($AV$3, 15, 4)), 0 ), 'Raw Data'!$J:$J, $A115, 'Raw Data'!$O:$O,""&amp;'Raw Data'!$B$1,'Raw Data'!$D:$D,"&lt;&gt;*ithdr*",'Raw Data'!$D:$D,"&lt;&gt;*ancel*",'Raw Data'!$P:$P,"--")
+
SUMIFS('Raw Data'!$Y:$Y, 'Raw Data'!$AN:$AN,"&lt;=" &amp;DATE(MID($AV$3, 15, 4), MONTH("1 " &amp; AY$6 &amp; " " &amp; MID($AV$3, 15, 4)) + 1, 0 ), 'Raw Data'!$AN:$AN,"&gt;" &amp;DATE(MID($AV$3, 15, 4), MONTH("1 " &amp; AY$6 &amp; " " &amp; MID($AV$3, 15, 4)), 0 ), 'Raw Data'!$J:$J, $A115, 'Raw Data'!$P:$P,""&amp;'Raw Data'!$B$1,'Raw Data'!$D:$D,"&lt;&gt;*ithdr*",'Raw Data'!$D:$D,"&lt;&gt;*ancel*")</f>
        <v>0</v>
      </c>
      <c r="AZ124" s="40"/>
      <c r="BA124" s="40"/>
      <c r="BB124" s="52"/>
      <c r="BC124" s="117">
        <f>SUMIFS('Raw Data'!$Y:$Y, 'Raw Data'!$AN:$AN,"&lt;=" &amp;DATE(MID($AV$3, 15, 4), MONTH("1 " &amp; BC$6 &amp; " " &amp; MID($AV$3, 15, 4)) + 1, 0 ), 'Raw Data'!$AN:$AN,"&gt;" &amp;DATE(MID($AV$3, 15, 4), MONTH("1 " &amp; BC$6 &amp; " " &amp; MID($AV$3, 15, 4)), 0 ), 'Raw Data'!$J:$J, $A115, 'Raw Data'!$O:$O,""&amp;'Raw Data'!$B$1,'Raw Data'!$D:$D,"&lt;&gt;*ithdr*",'Raw Data'!$D:$D,"&lt;&gt;*ancel*",'Raw Data'!$P:$P,"--")
+
SUMIFS('Raw Data'!$Y:$Y, 'Raw Data'!$AN:$AN,"&lt;=" &amp;DATE(MID($AV$3, 15, 4), MONTH("1 " &amp; BC$6 &amp; " " &amp; MID($AV$3, 15, 4)) + 1, 0 ), 'Raw Data'!$AN:$AN,"&gt;" &amp;DATE(MID($AV$3, 15, 4), MONTH("1 " &amp; BC$6 &amp; " " &amp; MID($AV$3, 15, 4)), 0 ), 'Raw Data'!$J:$J, $A115, 'Raw Data'!$P:$P,""&amp;'Raw Data'!$B$1,'Raw Data'!$D:$D,"&lt;&gt;*ithdr*",'Raw Data'!$D:$D,"&lt;&gt;*ancel*")</f>
        <v>0</v>
      </c>
      <c r="BD124" s="40"/>
      <c r="BE124" s="40"/>
      <c r="BF124" s="52"/>
    </row>
    <row r="125" ht="12.75" customHeight="1">
      <c r="A125" s="47" t="s">
        <v>143</v>
      </c>
      <c r="B125" s="40"/>
      <c r="C125" s="40"/>
      <c r="D125" s="40"/>
      <c r="E125" s="40"/>
      <c r="F125" s="40"/>
      <c r="G125" s="40"/>
      <c r="H125" s="40"/>
      <c r="I125" s="40"/>
      <c r="J125" s="52"/>
      <c r="K125" s="117">
        <f>SUMIFS('Raw Data'!$AA:$AA, 'Raw Data'!$AN:$AN,"&lt;=" &amp;DATE(LEFT($AV$3, 4), MONTH("1 " &amp; K$6 &amp; " " &amp; LEFT($AV$3, 4)) + 1, 0 ), 'Raw Data'!$AN:$AN,"&gt;" &amp;DATE(LEFT($AV$3, 4), MONTH("1 " &amp; K$6 &amp; " " &amp; LEFT($AV$3, 4)), 0 ), 'Raw Data'!$J:$J, $A115, 'Raw Data'!$O:$O,""&amp;'Raw Data'!$B$1,'Raw Data'!$D:$D,"&lt;&gt;*ithdr*",'Raw Data'!$D:$D,"&lt;&gt;*ancel*",'Raw Data'!$P:$P,"--")
+
SUMIFS('Raw Data'!$AA:$AA, 'Raw Data'!$AN:$AN,"&lt;=" &amp;DATE(LEFT($AV$3, 4), MONTH("1 " &amp; K$6 &amp; " " &amp; LEFT($AV$3, 4)) + 1, 0 ), 'Raw Data'!$AN:$AN,"&gt;" &amp;DATE(LEFT($AV$3, 4), MONTH("1 " &amp; K$6 &amp; " " &amp; LEFT($AV$3, 4)), 0 ), 'Raw Data'!$J:$J, $A115, 'Raw Data'!$P:$P,""&amp;'Raw Data'!$B$1,'Raw Data'!$D:$D,"&lt;&gt;*ithdr*",'Raw Data'!$D:$D,"&lt;&gt;*ancel*")
+
SUMIFS('Raw Data'!$X:$X, 'Raw Data'!$AN:$AN,"&lt;=" &amp;DATE(LEFT($AV$3, 4), MONTH("1 " &amp; K$6 &amp; " " &amp; LEFT($AV$3, 4)) + 1, 0 ), 'Raw Data'!$AN:$AN,"&gt;" &amp;DATE(LEFT($AV$3, 4), MONTH("1 " &amp; K$6 &amp; " " &amp; LEFT($AV$3, 4)), 0 ), 'Raw Data'!$J:$J, $A115, 'Raw Data'!$O:$O,""&amp;'Raw Data'!$B$1,'Raw Data'!$D:$D,"&lt;&gt;*ithdr*",'Raw Data'!$D:$D,"&lt;&gt;*ancel*",'Raw Data'!$P:$P,"--")
+
SUMIFS('Raw Data'!$X:$X, 'Raw Data'!$AN:$AN,"&lt;=" &amp;DATE(LEFT($AV$3, 4), MONTH("1 " &amp; K$6 &amp; " " &amp; LEFT($AV$3, 4)) + 1, 0 ), 'Raw Data'!$AN:$AN,"&gt;" &amp;DATE(LEFT($AV$3, 4), MONTH("1 " &amp; K$6 &amp; " " &amp; LEFT($AV$3, 4)), 0 ), 'Raw Data'!$J:$J, $A115, 'Raw Data'!$P:$P,""&amp;'Raw Data'!$B$1,'Raw Data'!$D:$D,"&lt;&gt;*ithdr*",'Raw Data'!$D:$D,"&lt;&gt;*ancel*")
+
SUMIFS('Raw Data'!$V:$V, 'Raw Data'!$AN:$AN,"&lt;=" &amp;DATE(LEFT($AV$3, 4), MONTH("1 " &amp; K$6 &amp; " " &amp; LEFT($AV$3, 4)) + 1, 0 ), 'Raw Data'!$AN:$AN,"&gt;" &amp;DATE(LEFT($AV$3, 4), MONTH("1 " &amp; K$6 &amp; " " &amp; LEFT($AV$3, 4)), 0 ), 'Raw Data'!$J:$J, $A115, 'Raw Data'!$O:$O,""&amp;'Raw Data'!$B$1,'Raw Data'!$D:$D,"&lt;&gt;*ithdr*",'Raw Data'!$D:$D,"&lt;&gt;*ancel*",'Raw Data'!$P:$P,"--")
+
SUMIFS('Raw Data'!$V:$V, 'Raw Data'!$AN:$AN,"&lt;=" &amp;DATE(LEFT($AV$3, 4), MONTH("1 " &amp; K$6 &amp; " " &amp; LEFT($AV$3, 4)) + 1, 0 ), 'Raw Data'!$AN:$AN,"&gt;" &amp;DATE(LEFT($AV$3, 4), MONTH("1 " &amp; K$6 &amp; " " &amp; LEFT($AV$3, 4)), 0 ), 'Raw Data'!$J:$J, $A115, 'Raw Data'!$P:$P,""&amp;'Raw Data'!$B$1,'Raw Data'!$D:$D,"&lt;&gt;*ithdr*",'Raw Data'!$D:$D,"&lt;&gt;*ancel*")</f>
        <v>0</v>
      </c>
      <c r="L125" s="40"/>
      <c r="M125" s="40"/>
      <c r="N125" s="52"/>
      <c r="O125" s="117">
        <f>SUMIFS('Raw Data'!$AA:$AA, 'Raw Data'!$AN:$AN,"&lt;=" &amp;DATE(LEFT($AV$3, 4), MONTH("1 " &amp; O$6 &amp; " " &amp; LEFT($AV$3, 4)) + 1, 0 ), 'Raw Data'!$AN:$AN,"&gt;" &amp;DATE(LEFT($AV$3, 4), MONTH("1 " &amp; O$6 &amp; " " &amp; LEFT($AV$3, 4)), 0 ), 'Raw Data'!$J:$J, $A115, 'Raw Data'!$O:$O,""&amp;'Raw Data'!$B$1,'Raw Data'!$D:$D,"&lt;&gt;*ithdr*",'Raw Data'!$D:$D,"&lt;&gt;*ancel*",'Raw Data'!$P:$P,"--")
+
SUMIFS('Raw Data'!$AA:$AA, 'Raw Data'!$AN:$AN,"&lt;=" &amp;DATE(LEFT($AV$3, 4), MONTH("1 " &amp; O$6 &amp; " " &amp; LEFT($AV$3, 4)) + 1, 0 ), 'Raw Data'!$AN:$AN,"&gt;" &amp;DATE(LEFT($AV$3, 4), MONTH("1 " &amp; O$6 &amp; " " &amp; LEFT($AV$3, 4)), 0 ), 'Raw Data'!$J:$J, $A115, 'Raw Data'!$P:$P,""&amp;'Raw Data'!$B$1,'Raw Data'!$D:$D,"&lt;&gt;*ithdr*",'Raw Data'!$D:$D,"&lt;&gt;*ancel*")
+
SUMIFS('Raw Data'!$X:$X, 'Raw Data'!$AN:$AN,"&lt;=" &amp;DATE(LEFT($AV$3, 4), MONTH("1 " &amp; O$6 &amp; " " &amp; LEFT($AV$3, 4)) + 1, 0 ), 'Raw Data'!$AN:$AN,"&gt;" &amp;DATE(LEFT($AV$3, 4), MONTH("1 " &amp; O$6 &amp; " " &amp; LEFT($AV$3, 4)), 0 ), 'Raw Data'!$J:$J, $A115, 'Raw Data'!$O:$O,""&amp;'Raw Data'!$B$1,'Raw Data'!$D:$D,"&lt;&gt;*ithdr*",'Raw Data'!$D:$D,"&lt;&gt;*ancel*",'Raw Data'!$P:$P,"--")
+
SUMIFS('Raw Data'!$X:$X, 'Raw Data'!$AN:$AN,"&lt;=" &amp;DATE(LEFT($AV$3, 4), MONTH("1 " &amp; O$6 &amp; " " &amp; LEFT($AV$3, 4)) + 1, 0 ), 'Raw Data'!$AN:$AN,"&gt;" &amp;DATE(LEFT($AV$3, 4), MONTH("1 " &amp; O$6 &amp; " " &amp; LEFT($AV$3, 4)), 0 ), 'Raw Data'!$J:$J, $A115, 'Raw Data'!$P:$P,""&amp;'Raw Data'!$B$1,'Raw Data'!$D:$D,"&lt;&gt;*ithdr*",'Raw Data'!$D:$D,"&lt;&gt;*ancel*")
+
SUMIFS('Raw Data'!$V:$V, 'Raw Data'!$AN:$AN,"&lt;=" &amp;DATE(LEFT($AV$3, 4), MONTH("1 " &amp; O$6 &amp; " " &amp; LEFT($AV$3, 4)) + 1, 0 ), 'Raw Data'!$AN:$AN,"&gt;" &amp;DATE(LEFT($AV$3, 4), MONTH("1 " &amp; O$6 &amp; " " &amp; LEFT($AV$3, 4)), 0 ), 'Raw Data'!$J:$J, $A115, 'Raw Data'!$O:$O,""&amp;'Raw Data'!$B$1,'Raw Data'!$D:$D,"&lt;&gt;*ithdr*",'Raw Data'!$D:$D,"&lt;&gt;*ancel*",'Raw Data'!$P:$P,"--")
+
SUMIFS('Raw Data'!$V:$V, 'Raw Data'!$AN:$AN,"&lt;=" &amp;DATE(LEFT($AV$3, 4), MONTH("1 " &amp; O$6 &amp; " " &amp; LEFT($AV$3, 4)) + 1, 0 ), 'Raw Data'!$AN:$AN,"&gt;" &amp;DATE(LEFT($AV$3, 4), MONTH("1 " &amp; O$6 &amp; " " &amp; LEFT($AV$3, 4)), 0 ), 'Raw Data'!$J:$J, $A115, 'Raw Data'!$P:$P,""&amp;'Raw Data'!$B$1,'Raw Data'!$D:$D,"&lt;&gt;*ithdr*",'Raw Data'!$D:$D,"&lt;&gt;*ancel*")</f>
        <v>0</v>
      </c>
      <c r="P125" s="40"/>
      <c r="Q125" s="40"/>
      <c r="R125" s="52"/>
      <c r="S125" s="117">
        <f>SUMIFS('Raw Data'!$AA:$AA, 'Raw Data'!$AN:$AN,"&lt;=" &amp;DATE(LEFT($AV$3, 4), MONTH("1 " &amp; S$6 &amp; " " &amp; LEFT($AV$3, 4)) + 1, 0 ), 'Raw Data'!$AN:$AN,"&gt;" &amp;DATE(LEFT($AV$3, 4), MONTH("1 " &amp; S$6 &amp; " " &amp; LEFT($AV$3, 4)), 0 ), 'Raw Data'!$J:$J, $A115, 'Raw Data'!$O:$O,""&amp;'Raw Data'!$B$1,'Raw Data'!$D:$D,"&lt;&gt;*ithdr*",'Raw Data'!$D:$D,"&lt;&gt;*ancel*",'Raw Data'!$P:$P,"--")
+
SUMIFS('Raw Data'!$AA:$AA, 'Raw Data'!$AN:$AN,"&lt;=" &amp;DATE(LEFT($AV$3, 4), MONTH("1 " &amp; S$6 &amp; " " &amp; LEFT($AV$3, 4)) + 1, 0 ), 'Raw Data'!$AN:$AN,"&gt;" &amp;DATE(LEFT($AV$3, 4), MONTH("1 " &amp; S$6 &amp; " " &amp; LEFT($AV$3, 4)), 0 ), 'Raw Data'!$J:$J, $A115, 'Raw Data'!$P:$P,""&amp;'Raw Data'!$B$1,'Raw Data'!$D:$D,"&lt;&gt;*ithdr*",'Raw Data'!$D:$D,"&lt;&gt;*ancel*")
+
SUMIFS('Raw Data'!$X:$X, 'Raw Data'!$AN:$AN,"&lt;=" &amp;DATE(LEFT($AV$3, 4), MONTH("1 " &amp; S$6 &amp; " " &amp; LEFT($AV$3, 4)) + 1, 0 ), 'Raw Data'!$AN:$AN,"&gt;" &amp;DATE(LEFT($AV$3, 4), MONTH("1 " &amp; S$6 &amp; " " &amp; LEFT($AV$3, 4)), 0 ), 'Raw Data'!$J:$J, $A115, 'Raw Data'!$O:$O,""&amp;'Raw Data'!$B$1,'Raw Data'!$D:$D,"&lt;&gt;*ithdr*",'Raw Data'!$D:$D,"&lt;&gt;*ancel*",'Raw Data'!$P:$P,"--")
+
SUMIFS('Raw Data'!$X:$X, 'Raw Data'!$AN:$AN,"&lt;=" &amp;DATE(LEFT($AV$3, 4), MONTH("1 " &amp; S$6 &amp; " " &amp; LEFT($AV$3, 4)) + 1, 0 ), 'Raw Data'!$AN:$AN,"&gt;" &amp;DATE(LEFT($AV$3, 4), MONTH("1 " &amp; S$6 &amp; " " &amp; LEFT($AV$3, 4)), 0 ), 'Raw Data'!$J:$J, $A115, 'Raw Data'!$P:$P,""&amp;'Raw Data'!$B$1,'Raw Data'!$D:$D,"&lt;&gt;*ithdr*",'Raw Data'!$D:$D,"&lt;&gt;*ancel*")
+
SUMIFS('Raw Data'!$V:$V, 'Raw Data'!$AN:$AN,"&lt;=" &amp;DATE(LEFT($AV$3, 4), MONTH("1 " &amp; S$6 &amp; " " &amp; LEFT($AV$3, 4)) + 1, 0 ), 'Raw Data'!$AN:$AN,"&gt;" &amp;DATE(LEFT($AV$3, 4), MONTH("1 " &amp; S$6 &amp; " " &amp; LEFT($AV$3, 4)), 0 ), 'Raw Data'!$J:$J, $A115, 'Raw Data'!$O:$O,""&amp;'Raw Data'!$B$1,'Raw Data'!$D:$D,"&lt;&gt;*ithdr*",'Raw Data'!$D:$D,"&lt;&gt;*ancel*",'Raw Data'!$P:$P,"--")
+
SUMIFS('Raw Data'!$V:$V, 'Raw Data'!$AN:$AN,"&lt;=" &amp;DATE(LEFT($AV$3, 4), MONTH("1 " &amp; S$6 &amp; " " &amp; LEFT($AV$3, 4)) + 1, 0 ), 'Raw Data'!$AN:$AN,"&gt;" &amp;DATE(LEFT($AV$3, 4), MONTH("1 " &amp; S$6 &amp; " " &amp; LEFT($AV$3, 4)), 0 ), 'Raw Data'!$J:$J, $A115, 'Raw Data'!$P:$P,""&amp;'Raw Data'!$B$1,'Raw Data'!$D:$D,"&lt;&gt;*ithdr*",'Raw Data'!$D:$D,"&lt;&gt;*ancel*")</f>
        <v>0</v>
      </c>
      <c r="T125" s="40"/>
      <c r="U125" s="40"/>
      <c r="V125" s="52"/>
      <c r="W125" s="117">
        <f>SUMIFS('Raw Data'!$AA:$AA, 'Raw Data'!$AN:$AN,"&lt;=" &amp;DATE(LEFT($AV$3, 4), MONTH("1 " &amp; W$6 &amp; " " &amp; LEFT($AV$3, 4)) + 1, 0 ), 'Raw Data'!$AN:$AN,"&gt;" &amp;DATE(LEFT($AV$3, 4), MONTH("1 " &amp; W$6 &amp; " " &amp; LEFT($AV$3, 4)), 0 ), 'Raw Data'!$J:$J, $A115, 'Raw Data'!$O:$O,""&amp;'Raw Data'!$B$1,'Raw Data'!$D:$D,"&lt;&gt;*ithdr*",'Raw Data'!$D:$D,"&lt;&gt;*ancel*",'Raw Data'!$P:$P,"--")
+
SUMIFS('Raw Data'!$AA:$AA, 'Raw Data'!$AN:$AN,"&lt;=" &amp;DATE(LEFT($AV$3, 4), MONTH("1 " &amp; W$6 &amp; " " &amp; LEFT($AV$3, 4)) + 1, 0 ), 'Raw Data'!$AN:$AN,"&gt;" &amp;DATE(LEFT($AV$3, 4), MONTH("1 " &amp; W$6 &amp; " " &amp; LEFT($AV$3, 4)), 0 ), 'Raw Data'!$J:$J, $A115, 'Raw Data'!$P:$P,""&amp;'Raw Data'!$B$1,'Raw Data'!$D:$D,"&lt;&gt;*ithdr*",'Raw Data'!$D:$D,"&lt;&gt;*ancel*")
+
SUMIFS('Raw Data'!$X:$X, 'Raw Data'!$AN:$AN,"&lt;=" &amp;DATE(LEFT($AV$3, 4), MONTH("1 " &amp; W$6 &amp; " " &amp; LEFT($AV$3, 4)) + 1, 0 ), 'Raw Data'!$AN:$AN,"&gt;" &amp;DATE(LEFT($AV$3, 4), MONTH("1 " &amp; W$6 &amp; " " &amp; LEFT($AV$3, 4)), 0 ), 'Raw Data'!$J:$J, $A115, 'Raw Data'!$O:$O,""&amp;'Raw Data'!$B$1,'Raw Data'!$D:$D,"&lt;&gt;*ithdr*",'Raw Data'!$D:$D,"&lt;&gt;*ancel*",'Raw Data'!$P:$P,"--")
+
SUMIFS('Raw Data'!$X:$X, 'Raw Data'!$AN:$AN,"&lt;=" &amp;DATE(LEFT($AV$3, 4), MONTH("1 " &amp; W$6 &amp; " " &amp; LEFT($AV$3, 4)) + 1, 0 ), 'Raw Data'!$AN:$AN,"&gt;" &amp;DATE(LEFT($AV$3, 4), MONTH("1 " &amp; W$6 &amp; " " &amp; LEFT($AV$3, 4)), 0 ), 'Raw Data'!$J:$J, $A115, 'Raw Data'!$P:$P,""&amp;'Raw Data'!$B$1,'Raw Data'!$D:$D,"&lt;&gt;*ithdr*",'Raw Data'!$D:$D,"&lt;&gt;*ancel*")
+
SUMIFS('Raw Data'!$V:$V, 'Raw Data'!$AN:$AN,"&lt;=" &amp;DATE(LEFT($AV$3, 4), MONTH("1 " &amp; W$6 &amp; " " &amp; LEFT($AV$3, 4)) + 1, 0 ), 'Raw Data'!$AN:$AN,"&gt;" &amp;DATE(LEFT($AV$3, 4), MONTH("1 " &amp; W$6 &amp; " " &amp; LEFT($AV$3, 4)), 0 ), 'Raw Data'!$J:$J, $A115, 'Raw Data'!$O:$O,""&amp;'Raw Data'!$B$1,'Raw Data'!$D:$D,"&lt;&gt;*ithdr*",'Raw Data'!$D:$D,"&lt;&gt;*ancel*",'Raw Data'!$P:$P,"--")
+
SUMIFS('Raw Data'!$V:$V, 'Raw Data'!$AN:$AN,"&lt;=" &amp;DATE(LEFT($AV$3, 4), MONTH("1 " &amp; W$6 &amp; " " &amp; LEFT($AV$3, 4)) + 1, 0 ), 'Raw Data'!$AN:$AN,"&gt;" &amp;DATE(LEFT($AV$3, 4), MONTH("1 " &amp; W$6 &amp; " " &amp; LEFT($AV$3, 4)), 0 ), 'Raw Data'!$J:$J, $A115, 'Raw Data'!$P:$P,""&amp;'Raw Data'!$B$1,'Raw Data'!$D:$D,"&lt;&gt;*ithdr*",'Raw Data'!$D:$D,"&lt;&gt;*ancel*")</f>
        <v>0</v>
      </c>
      <c r="X125" s="40"/>
      <c r="Y125" s="40"/>
      <c r="Z125" s="52"/>
      <c r="AA125" s="117">
        <f>SUMIFS('Raw Data'!$AA:$AA, 'Raw Data'!$AN:$AN,"&lt;=" &amp;DATE(LEFT($AV$3, 4), MONTH("1 " &amp; AA$6 &amp; " " &amp; LEFT($AV$3, 4)) + 1, 0 ), 'Raw Data'!$AN:$AN,"&gt;" &amp;DATE(LEFT($AV$3, 4), MONTH("1 " &amp; AA$6 &amp; " " &amp; LEFT($AV$3, 4)), 0 ), 'Raw Data'!$J:$J, $A115, 'Raw Data'!$O:$O,""&amp;'Raw Data'!$B$1,'Raw Data'!$D:$D,"&lt;&gt;*ithdr*",'Raw Data'!$D:$D,"&lt;&gt;*ancel*",'Raw Data'!$P:$P,"--")
+
SUMIFS('Raw Data'!$AA:$AA, 'Raw Data'!$AN:$AN,"&lt;=" &amp;DATE(LEFT($AV$3, 4), MONTH("1 " &amp; AA$6 &amp; " " &amp; LEFT($AV$3, 4)) + 1, 0 ), 'Raw Data'!$AN:$AN,"&gt;" &amp;DATE(LEFT($AV$3, 4), MONTH("1 " &amp; AA$6 &amp; " " &amp; LEFT($AV$3, 4)), 0 ), 'Raw Data'!$J:$J, $A115, 'Raw Data'!$P:$P,""&amp;'Raw Data'!$B$1,'Raw Data'!$D:$D,"&lt;&gt;*ithdr*",'Raw Data'!$D:$D,"&lt;&gt;*ancel*")
+
SUMIFS('Raw Data'!$X:$X, 'Raw Data'!$AN:$AN,"&lt;=" &amp;DATE(LEFT($AV$3, 4), MONTH("1 " &amp; AA$6 &amp; " " &amp; LEFT($AV$3, 4)) + 1, 0 ), 'Raw Data'!$AN:$AN,"&gt;" &amp;DATE(LEFT($AV$3, 4), MONTH("1 " &amp; AA$6 &amp; " " &amp; LEFT($AV$3, 4)), 0 ), 'Raw Data'!$J:$J, $A115, 'Raw Data'!$O:$O,""&amp;'Raw Data'!$B$1,'Raw Data'!$D:$D,"&lt;&gt;*ithdr*",'Raw Data'!$D:$D,"&lt;&gt;*ancel*",'Raw Data'!$P:$P,"--")
+
SUMIFS('Raw Data'!$X:$X, 'Raw Data'!$AN:$AN,"&lt;=" &amp;DATE(LEFT($AV$3, 4), MONTH("1 " &amp; AA$6 &amp; " " &amp; LEFT($AV$3, 4)) + 1, 0 ), 'Raw Data'!$AN:$AN,"&gt;" &amp;DATE(LEFT($AV$3, 4), MONTH("1 " &amp; AA$6 &amp; " " &amp; LEFT($AV$3, 4)), 0 ), 'Raw Data'!$J:$J, $A115, 'Raw Data'!$P:$P,""&amp;'Raw Data'!$B$1,'Raw Data'!$D:$D,"&lt;&gt;*ithdr*",'Raw Data'!$D:$D,"&lt;&gt;*ancel*")
+
SUMIFS('Raw Data'!$V:$V, 'Raw Data'!$AN:$AN,"&lt;=" &amp;DATE(LEFT($AV$3, 4), MONTH("1 " &amp; AA$6 &amp; " " &amp; LEFT($AV$3, 4)) + 1, 0 ), 'Raw Data'!$AN:$AN,"&gt;" &amp;DATE(LEFT($AV$3, 4), MONTH("1 " &amp; AA$6 &amp; " " &amp; LEFT($AV$3, 4)), 0 ), 'Raw Data'!$J:$J, $A115, 'Raw Data'!$O:$O,""&amp;'Raw Data'!$B$1,'Raw Data'!$D:$D,"&lt;&gt;*ithdr*",'Raw Data'!$D:$D,"&lt;&gt;*ancel*",'Raw Data'!$P:$P,"--")
+
SUMIFS('Raw Data'!$V:$V, 'Raw Data'!$AN:$AN,"&lt;=" &amp;DATE(LEFT($AV$3, 4), MONTH("1 " &amp; AA$6 &amp; " " &amp; LEFT($AV$3, 4)) + 1, 0 ), 'Raw Data'!$AN:$AN,"&gt;" &amp;DATE(LEFT($AV$3, 4), MONTH("1 " &amp; AA$6 &amp; " " &amp; LEFT($AV$3, 4)), 0 ), 'Raw Data'!$J:$J, $A115, 'Raw Data'!$P:$P,""&amp;'Raw Data'!$B$1,'Raw Data'!$D:$D,"&lt;&gt;*ithdr*",'Raw Data'!$D:$D,"&lt;&gt;*ancel*")</f>
        <v>0</v>
      </c>
      <c r="AB125" s="40"/>
      <c r="AC125" s="40"/>
      <c r="AD125" s="52"/>
      <c r="AE125" s="117">
        <f>SUMIFS('Raw Data'!$AA:$AA, 'Raw Data'!$AN:$AN,"&lt;=" &amp;DATE(LEFT($AV$3, 4), MONTH("1 " &amp; AE$6 &amp; " " &amp; LEFT($AV$3, 4)) + 1, 0 ), 'Raw Data'!$AN:$AN,"&gt;" &amp;DATE(LEFT($AV$3, 4), MONTH("1 " &amp; AE$6 &amp; " " &amp; LEFT($AV$3, 4)), 0 ), 'Raw Data'!$J:$J, $A115, 'Raw Data'!$O:$O,""&amp;'Raw Data'!$B$1,'Raw Data'!$D:$D,"&lt;&gt;*ithdr*",'Raw Data'!$D:$D,"&lt;&gt;*ancel*",'Raw Data'!$P:$P,"--")
+
SUMIFS('Raw Data'!$AA:$AA, 'Raw Data'!$AN:$AN,"&lt;=" &amp;DATE(LEFT($AV$3, 4), MONTH("1 " &amp; AE$6 &amp; " " &amp; LEFT($AV$3, 4)) + 1, 0 ), 'Raw Data'!$AN:$AN,"&gt;" &amp;DATE(LEFT($AV$3, 4), MONTH("1 " &amp; AE$6 &amp; " " &amp; LEFT($AV$3, 4)), 0 ), 'Raw Data'!$J:$J, $A115, 'Raw Data'!$P:$P,""&amp;'Raw Data'!$B$1,'Raw Data'!$D:$D,"&lt;&gt;*ithdr*",'Raw Data'!$D:$D,"&lt;&gt;*ancel*")
+
SUMIFS('Raw Data'!$X:$X, 'Raw Data'!$AN:$AN,"&lt;=" &amp;DATE(LEFT($AV$3, 4), MONTH("1 " &amp; AE$6 &amp; " " &amp; LEFT($AV$3, 4)) + 1, 0 ), 'Raw Data'!$AN:$AN,"&gt;" &amp;DATE(LEFT($AV$3, 4), MONTH("1 " &amp; AE$6 &amp; " " &amp; LEFT($AV$3, 4)), 0 ), 'Raw Data'!$J:$J, $A115, 'Raw Data'!$O:$O,""&amp;'Raw Data'!$B$1,'Raw Data'!$D:$D,"&lt;&gt;*ithdr*",'Raw Data'!$D:$D,"&lt;&gt;*ancel*",'Raw Data'!$P:$P,"--")
+
SUMIFS('Raw Data'!$X:$X, 'Raw Data'!$AN:$AN,"&lt;=" &amp;DATE(LEFT($AV$3, 4), MONTH("1 " &amp; AE$6 &amp; " " &amp; LEFT($AV$3, 4)) + 1, 0 ), 'Raw Data'!$AN:$AN,"&gt;" &amp;DATE(LEFT($AV$3, 4), MONTH("1 " &amp; AE$6 &amp; " " &amp; LEFT($AV$3, 4)), 0 ), 'Raw Data'!$J:$J, $A115, 'Raw Data'!$P:$P,""&amp;'Raw Data'!$B$1,'Raw Data'!$D:$D,"&lt;&gt;*ithdr*",'Raw Data'!$D:$D,"&lt;&gt;*ancel*")
+
SUMIFS('Raw Data'!$V:$V, 'Raw Data'!$AN:$AN,"&lt;=" &amp;DATE(LEFT($AV$3, 4), MONTH("1 " &amp; AE$6 &amp; " " &amp; LEFT($AV$3, 4)) + 1, 0 ), 'Raw Data'!$AN:$AN,"&gt;" &amp;DATE(LEFT($AV$3, 4), MONTH("1 " &amp; AE$6 &amp; " " &amp; LEFT($AV$3, 4)), 0 ), 'Raw Data'!$J:$J, $A115, 'Raw Data'!$O:$O,""&amp;'Raw Data'!$B$1,'Raw Data'!$D:$D,"&lt;&gt;*ithdr*",'Raw Data'!$D:$D,"&lt;&gt;*ancel*",'Raw Data'!$P:$P,"--")
+
SUMIFS('Raw Data'!$V:$V, 'Raw Data'!$AN:$AN,"&lt;=" &amp;DATE(LEFT($AV$3, 4), MONTH("1 " &amp; AE$6 &amp; " " &amp; LEFT($AV$3, 4)) + 1, 0 ), 'Raw Data'!$AN:$AN,"&gt;" &amp;DATE(LEFT($AV$3, 4), MONTH("1 " &amp; AE$6 &amp; " " &amp; LEFT($AV$3, 4)), 0 ), 'Raw Data'!$J:$J, $A115, 'Raw Data'!$P:$P,""&amp;'Raw Data'!$B$1,'Raw Data'!$D:$D,"&lt;&gt;*ithdr*",'Raw Data'!$D:$D,"&lt;&gt;*ancel*")</f>
        <v>0</v>
      </c>
      <c r="AF125" s="40"/>
      <c r="AG125" s="40"/>
      <c r="AH125" s="52"/>
      <c r="AI125" s="117">
        <f>SUMIFS('Raw Data'!$AA:$AA, 'Raw Data'!$AN:$AN,"&lt;=" &amp;DATE(LEFT($AV$3, 4), MONTH("1 " &amp; AI$6 &amp; " " &amp; LEFT($AV$3, 4)) + 1, 0 ), 'Raw Data'!$AN:$AN,"&gt;" &amp;DATE(LEFT($AV$3, 4), MONTH("1 " &amp; AI$6 &amp; " " &amp; LEFT($AV$3, 4)), 0 ), 'Raw Data'!$J:$J, $A115, 'Raw Data'!$O:$O,""&amp;'Raw Data'!$B$1,'Raw Data'!$D:$D,"&lt;&gt;*ithdr*",'Raw Data'!$D:$D,"&lt;&gt;*ancel*",'Raw Data'!$P:$P,"--")
+
SUMIFS('Raw Data'!$AA:$AA, 'Raw Data'!$AN:$AN,"&lt;=" &amp;DATE(LEFT($AV$3, 4), MONTH("1 " &amp; AI$6 &amp; " " &amp; LEFT($AV$3, 4)) + 1, 0 ), 'Raw Data'!$AN:$AN,"&gt;" &amp;DATE(LEFT($AV$3, 4), MONTH("1 " &amp; AI$6 &amp; " " &amp; LEFT($AV$3, 4)), 0 ), 'Raw Data'!$J:$J, $A115, 'Raw Data'!$P:$P,""&amp;'Raw Data'!$B$1,'Raw Data'!$D:$D,"&lt;&gt;*ithdr*",'Raw Data'!$D:$D,"&lt;&gt;*ancel*")
+
SUMIFS('Raw Data'!$X:$X, 'Raw Data'!$AN:$AN,"&lt;=" &amp;DATE(LEFT($AV$3, 4), MONTH("1 " &amp; AI$6 &amp; " " &amp; LEFT($AV$3, 4)) + 1, 0 ), 'Raw Data'!$AN:$AN,"&gt;" &amp;DATE(LEFT($AV$3, 4), MONTH("1 " &amp; AI$6 &amp; " " &amp; LEFT($AV$3, 4)), 0 ), 'Raw Data'!$J:$J, $A115, 'Raw Data'!$O:$O,""&amp;'Raw Data'!$B$1,'Raw Data'!$D:$D,"&lt;&gt;*ithdr*",'Raw Data'!$D:$D,"&lt;&gt;*ancel*",'Raw Data'!$P:$P,"--")
+
SUMIFS('Raw Data'!$X:$X, 'Raw Data'!$AN:$AN,"&lt;=" &amp;DATE(LEFT($AV$3, 4), MONTH("1 " &amp; AI$6 &amp; " " &amp; LEFT($AV$3, 4)) + 1, 0 ), 'Raw Data'!$AN:$AN,"&gt;" &amp;DATE(LEFT($AV$3, 4), MONTH("1 " &amp; AI$6 &amp; " " &amp; LEFT($AV$3, 4)), 0 ), 'Raw Data'!$J:$J, $A115, 'Raw Data'!$P:$P,""&amp;'Raw Data'!$B$1,'Raw Data'!$D:$D,"&lt;&gt;*ithdr*",'Raw Data'!$D:$D,"&lt;&gt;*ancel*")
+
SUMIFS('Raw Data'!$V:$V, 'Raw Data'!$AN:$AN,"&lt;=" &amp;DATE(LEFT($AV$3, 4), MONTH("1 " &amp; AI$6 &amp; " " &amp; LEFT($AV$3, 4)) + 1, 0 ), 'Raw Data'!$AN:$AN,"&gt;" &amp;DATE(LEFT($AV$3, 4), MONTH("1 " &amp; AI$6 &amp; " " &amp; LEFT($AV$3, 4)), 0 ), 'Raw Data'!$J:$J, $A115, 'Raw Data'!$O:$O,""&amp;'Raw Data'!$B$1,'Raw Data'!$D:$D,"&lt;&gt;*ithdr*",'Raw Data'!$D:$D,"&lt;&gt;*ancel*",'Raw Data'!$P:$P,"--")
+
SUMIFS('Raw Data'!$V:$V, 'Raw Data'!$AN:$AN,"&lt;=" &amp;DATE(LEFT($AV$3, 4), MONTH("1 " &amp; AI$6 &amp; " " &amp; LEFT($AV$3, 4)) + 1, 0 ), 'Raw Data'!$AN:$AN,"&gt;" &amp;DATE(LEFT($AV$3, 4), MONTH("1 " &amp; AI$6 &amp; " " &amp; LEFT($AV$3, 4)), 0 ), 'Raw Data'!$J:$J, $A115, 'Raw Data'!$P:$P,""&amp;'Raw Data'!$B$1,'Raw Data'!$D:$D,"&lt;&gt;*ithdr*",'Raw Data'!$D:$D,"&lt;&gt;*ancel*")</f>
        <v>0</v>
      </c>
      <c r="AJ125" s="40"/>
      <c r="AK125" s="40"/>
      <c r="AL125" s="52"/>
      <c r="AM125" s="117">
        <f>SUMIFS('Raw Data'!$AA:$AA, 'Raw Data'!$AN:$AN,"&lt;=" &amp;DATE(LEFT($AV$3, 4), MONTH("1 " &amp; AM$6 &amp; " " &amp; LEFT($AV$3, 4)) + 1, 0 ), 'Raw Data'!$AN:$AN,"&gt;" &amp;DATE(LEFT($AV$3, 4), MONTH("1 " &amp; AM$6 &amp; " " &amp; LEFT($AV$3, 4)), 0 ), 'Raw Data'!$J:$J, $A115, 'Raw Data'!$O:$O,""&amp;'Raw Data'!$B$1,'Raw Data'!$D:$D,"&lt;&gt;*ithdr*",'Raw Data'!$D:$D,"&lt;&gt;*ancel*",'Raw Data'!$P:$P,"--")
+
SUMIFS('Raw Data'!$AA:$AA, 'Raw Data'!$AN:$AN,"&lt;=" &amp;DATE(LEFT($AV$3, 4), MONTH("1 " &amp; AM$6 &amp; " " &amp; LEFT($AV$3, 4)) + 1, 0 ), 'Raw Data'!$AN:$AN,"&gt;" &amp;DATE(LEFT($AV$3, 4), MONTH("1 " &amp; AM$6 &amp; " " &amp; LEFT($AV$3, 4)), 0 ), 'Raw Data'!$J:$J, $A115, 'Raw Data'!$P:$P,""&amp;'Raw Data'!$B$1,'Raw Data'!$D:$D,"&lt;&gt;*ithdr*",'Raw Data'!$D:$D,"&lt;&gt;*ancel*")
+
SUMIFS('Raw Data'!$X:$X, 'Raw Data'!$AN:$AN,"&lt;=" &amp;DATE(LEFT($AV$3, 4), MONTH("1 " &amp; AM$6 &amp; " " &amp; LEFT($AV$3, 4)) + 1, 0 ), 'Raw Data'!$AN:$AN,"&gt;" &amp;DATE(LEFT($AV$3, 4), MONTH("1 " &amp; AM$6 &amp; " " &amp; LEFT($AV$3, 4)), 0 ), 'Raw Data'!$J:$J, $A115, 'Raw Data'!$O:$O,""&amp;'Raw Data'!$B$1,'Raw Data'!$D:$D,"&lt;&gt;*ithdr*",'Raw Data'!$D:$D,"&lt;&gt;*ancel*",'Raw Data'!$P:$P,"--")
+
SUMIFS('Raw Data'!$X:$X, 'Raw Data'!$AN:$AN,"&lt;=" &amp;DATE(LEFT($AV$3, 4), MONTH("1 " &amp; AM$6 &amp; " " &amp; LEFT($AV$3, 4)) + 1, 0 ), 'Raw Data'!$AN:$AN,"&gt;" &amp;DATE(LEFT($AV$3, 4), MONTH("1 " &amp; AM$6 &amp; " " &amp; LEFT($AV$3, 4)), 0 ), 'Raw Data'!$J:$J, $A115, 'Raw Data'!$P:$P,""&amp;'Raw Data'!$B$1,'Raw Data'!$D:$D,"&lt;&gt;*ithdr*",'Raw Data'!$D:$D,"&lt;&gt;*ancel*")
+
SUMIFS('Raw Data'!$V:$V, 'Raw Data'!$AN:$AN,"&lt;=" &amp;DATE(LEFT($AV$3, 4), MONTH("1 " &amp; AM$6 &amp; " " &amp; LEFT($AV$3, 4)) + 1, 0 ), 'Raw Data'!$AN:$AN,"&gt;" &amp;DATE(LEFT($AV$3, 4), MONTH("1 " &amp; AM$6 &amp; " " &amp; LEFT($AV$3, 4)), 0 ), 'Raw Data'!$J:$J, $A115, 'Raw Data'!$O:$O,""&amp;'Raw Data'!$B$1,'Raw Data'!$D:$D,"&lt;&gt;*ithdr*",'Raw Data'!$D:$D,"&lt;&gt;*ancel*",'Raw Data'!$P:$P,"--")
+
SUMIFS('Raw Data'!$V:$V, 'Raw Data'!$AN:$AN,"&lt;=" &amp;DATE(LEFT($AV$3, 4), MONTH("1 " &amp; AM$6 &amp; " " &amp; LEFT($AV$3, 4)) + 1, 0 ), 'Raw Data'!$AN:$AN,"&gt;" &amp;DATE(LEFT($AV$3, 4), MONTH("1 " &amp; AM$6 &amp; " " &amp; LEFT($AV$3, 4)), 0 ), 'Raw Data'!$J:$J, $A115, 'Raw Data'!$P:$P,""&amp;'Raw Data'!$B$1,'Raw Data'!$D:$D,"&lt;&gt;*ithdr*",'Raw Data'!$D:$D,"&lt;&gt;*ancel*")</f>
        <v>0</v>
      </c>
      <c r="AN125" s="40"/>
      <c r="AO125" s="40"/>
      <c r="AP125" s="52"/>
      <c r="AQ125" s="117">
        <f>SUMIFS('Raw Data'!$AA:$AA, 'Raw Data'!$AN:$AN,"&lt;=" &amp;DATE(LEFT($AV$3, 4), MONTH("1 " &amp; AQ$6 &amp; " " &amp; LEFT($AV$3, 4)) + 1, 0 ), 'Raw Data'!$AN:$AN,"&gt;" &amp;DATE(LEFT($AV$3, 4), MONTH("1 " &amp; AQ$6 &amp; " " &amp; LEFT($AV$3, 4)), 0 ), 'Raw Data'!$J:$J, $A115, 'Raw Data'!$O:$O,""&amp;'Raw Data'!$B$1,'Raw Data'!$D:$D,"&lt;&gt;*ithdr*",'Raw Data'!$D:$D,"&lt;&gt;*ancel*",'Raw Data'!$P:$P,"--")
+
SUMIFS('Raw Data'!$AA:$AA, 'Raw Data'!$AN:$AN,"&lt;=" &amp;DATE(LEFT($AV$3, 4), MONTH("1 " &amp; AQ$6 &amp; " " &amp; LEFT($AV$3, 4)) + 1, 0 ), 'Raw Data'!$AN:$AN,"&gt;" &amp;DATE(LEFT($AV$3, 4), MONTH("1 " &amp; AQ$6 &amp; " " &amp; LEFT($AV$3, 4)), 0 ), 'Raw Data'!$J:$J, $A115, 'Raw Data'!$P:$P,""&amp;'Raw Data'!$B$1,'Raw Data'!$D:$D,"&lt;&gt;*ithdr*",'Raw Data'!$D:$D,"&lt;&gt;*ancel*")
+
SUMIFS('Raw Data'!$X:$X, 'Raw Data'!$AN:$AN,"&lt;=" &amp;DATE(LEFT($AV$3, 4), MONTH("1 " &amp; AQ$6 &amp; " " &amp; LEFT($AV$3, 4)) + 1, 0 ), 'Raw Data'!$AN:$AN,"&gt;" &amp;DATE(LEFT($AV$3, 4), MONTH("1 " &amp; AQ$6 &amp; " " &amp; LEFT($AV$3, 4)), 0 ), 'Raw Data'!$J:$J, $A115, 'Raw Data'!$O:$O,""&amp;'Raw Data'!$B$1,'Raw Data'!$D:$D,"&lt;&gt;*ithdr*",'Raw Data'!$D:$D,"&lt;&gt;*ancel*",'Raw Data'!$P:$P,"--")
+
SUMIFS('Raw Data'!$X:$X, 'Raw Data'!$AN:$AN,"&lt;=" &amp;DATE(LEFT($AV$3, 4), MONTH("1 " &amp; AQ$6 &amp; " " &amp; LEFT($AV$3, 4)) + 1, 0 ), 'Raw Data'!$AN:$AN,"&gt;" &amp;DATE(LEFT($AV$3, 4), MONTH("1 " &amp; AQ$6 &amp; " " &amp; LEFT($AV$3, 4)), 0 ), 'Raw Data'!$J:$J, $A115, 'Raw Data'!$P:$P,""&amp;'Raw Data'!$B$1,'Raw Data'!$D:$D,"&lt;&gt;*ithdr*",'Raw Data'!$D:$D,"&lt;&gt;*ancel*")
+
SUMIFS('Raw Data'!$V:$V, 'Raw Data'!$AN:$AN,"&lt;=" &amp;DATE(LEFT($AV$3, 4), MONTH("1 " &amp; AQ$6 &amp; " " &amp; LEFT($AV$3, 4)) + 1, 0 ), 'Raw Data'!$AN:$AN,"&gt;" &amp;DATE(LEFT($AV$3, 4), MONTH("1 " &amp; AQ$6 &amp; " " &amp; LEFT($AV$3, 4)), 0 ), 'Raw Data'!$J:$J, $A115, 'Raw Data'!$O:$O,""&amp;'Raw Data'!$B$1,'Raw Data'!$D:$D,"&lt;&gt;*ithdr*",'Raw Data'!$D:$D,"&lt;&gt;*ancel*",'Raw Data'!$P:$P,"--")
+
SUMIFS('Raw Data'!$V:$V, 'Raw Data'!$AN:$AN,"&lt;=" &amp;DATE(LEFT($AV$3, 4), MONTH("1 " &amp; AQ$6 &amp; " " &amp; LEFT($AV$3, 4)) + 1, 0 ), 'Raw Data'!$AN:$AN,"&gt;" &amp;DATE(LEFT($AV$3, 4), MONTH("1 " &amp; AQ$6 &amp; " " &amp; LEFT($AV$3, 4)), 0 ), 'Raw Data'!$J:$J, $A115, 'Raw Data'!$P:$P,""&amp;'Raw Data'!$B$1,'Raw Data'!$D:$D,"&lt;&gt;*ithdr*",'Raw Data'!$D:$D,"&lt;&gt;*ancel*")</f>
        <v>0</v>
      </c>
      <c r="AR125" s="40"/>
      <c r="AS125" s="40"/>
      <c r="AT125" s="52"/>
      <c r="AU125" s="117">
        <f>SUMIFS('Raw Data'!$AA:$AA, 'Raw Data'!$AN:$AN,"&lt;=" &amp;DATE(MID($AV$3, 15, 4), MONTH("1 " &amp; AU$6 &amp; " " &amp; MID($AV$3, 15, 4)) + 1, 0 ), 'Raw Data'!$AN:$AN,"&gt;" &amp;DATE(MID($AV$3, 15, 4), MONTH("1 " &amp; AU$6 &amp; " " &amp; MID($AV$3, 15, 4)), 0 ), 'Raw Data'!$J:$J, $A115, 'Raw Data'!$O:$O,""&amp;'Raw Data'!$B$1,'Raw Data'!$D:$D,"&lt;&gt;*ithdr*",'Raw Data'!$D:$D,"&lt;&gt;*ancel*",'Raw Data'!$P:$P,"--")
+
SUMIFS('Raw Data'!$AA:$AA, 'Raw Data'!$AN:$AN,"&lt;=" &amp;DATE(MID($AV$3, 15, 4), MONTH("1 " &amp; AU$6 &amp; " " &amp; MID($AV$3, 15, 4)) + 1, 0 ), 'Raw Data'!$AN:$AN,"&gt;" &amp;DATE(MID($AV$3, 15, 4), MONTH("1 " &amp; AU$6 &amp; " " &amp; MID($AV$3, 15, 4)), 0 ), 'Raw Data'!$J:$J, $A115, 'Raw Data'!$P:$P,""&amp;'Raw Data'!$B$1,'Raw Data'!$D:$D,"&lt;&gt;*ithdr*",'Raw Data'!$D:$D,"&lt;&gt;*ancel*")
+
SUMIFS('Raw Data'!$X:$X, 'Raw Data'!$AN:$AN,"&lt;=" &amp;DATE(MID($AV$3, 15, 4), MONTH("1 " &amp; AU$6 &amp; " " &amp; MID($AV$3, 15, 4)) + 1, 0 ), 'Raw Data'!$AN:$AN,"&gt;" &amp;DATE(MID($AV$3, 15, 4), MONTH("1 " &amp; AU$6 &amp; " " &amp; MID($AV$3, 15, 4)), 0 ), 'Raw Data'!$J:$J, $A115, 'Raw Data'!$O:$O,""&amp;'Raw Data'!$B$1,'Raw Data'!$D:$D,"&lt;&gt;*ithdr*",'Raw Data'!$D:$D,"&lt;&gt;*ancel*",'Raw Data'!$P:$P,"--")
+
SUMIFS('Raw Data'!$X:$X, 'Raw Data'!$AN:$AN,"&lt;=" &amp;DATE(MID($AV$3, 15, 4), MONTH("1 " &amp; AU$6 &amp; " " &amp; MID($AV$3, 15, 4)) + 1, 0 ), 'Raw Data'!$AN:$AN,"&gt;" &amp;DATE(MID($AV$3, 15, 4), MONTH("1 " &amp; AU$6 &amp; " " &amp; MID($AV$3, 15, 4)), 0 ), 'Raw Data'!$J:$J, $A115, 'Raw Data'!$P:$P,""&amp;'Raw Data'!$B$1,'Raw Data'!$D:$D,"&lt;&gt;*ithdr*",'Raw Data'!$D:$D,"&lt;&gt;*ancel*")
+
SUMIFS('Raw Data'!$V:$V, 'Raw Data'!$AN:$AN,"&lt;=" &amp;DATE(MID($AV$3, 15, 4), MONTH("1 " &amp; AU$6 &amp; " " &amp; MID($AV$3, 15, 4)) + 1, 0 ), 'Raw Data'!$AN:$AN,"&gt;" &amp;DATE(MID($AV$3, 15, 4), MONTH("1 " &amp; AU$6 &amp; " " &amp; MID($AV$3, 15, 4)), 0 ), 'Raw Data'!$J:$J, $A115, 'Raw Data'!$O:$O,""&amp;'Raw Data'!$B$1,'Raw Data'!$D:$D,"&lt;&gt;*ithdr*",'Raw Data'!$D:$D,"&lt;&gt;*ancel*",'Raw Data'!$P:$P,"--")
+
SUMIFS('Raw Data'!$V:$V, 'Raw Data'!$AN:$AN,"&lt;=" &amp;DATE(MID($AV$3, 15, 4), MONTH("1 " &amp; AU$6 &amp; " " &amp; MID($AV$3, 15, 4)) + 1, 0 ), 'Raw Data'!$AN:$AN,"&gt;" &amp;DATE(MID($AV$3, 15, 4), MONTH("1 " &amp; AU$6 &amp; " " &amp; MID($AV$3, 15, 4)), 0 ), 'Raw Data'!$J:$J, $A115, 'Raw Data'!$P:$P,""&amp;'Raw Data'!$B$1,'Raw Data'!$D:$D,"&lt;&gt;*ithdr*",'Raw Data'!$D:$D,"&lt;&gt;*ancel*")</f>
        <v>0</v>
      </c>
      <c r="AV125" s="40"/>
      <c r="AW125" s="40"/>
      <c r="AX125" s="52"/>
      <c r="AY125" s="117">
        <f>SUMIFS('Raw Data'!$AA:$AA, 'Raw Data'!$AN:$AN,"&lt;=" &amp;DATE(MID($AV$3, 15, 4), MONTH("1 " &amp; AY$6 &amp; " " &amp; MID($AV$3, 15, 4)) + 1, 0 ), 'Raw Data'!$AN:$AN,"&gt;" &amp;DATE(MID($AV$3, 15, 4), MONTH("1 " &amp; AY$6 &amp; " " &amp; MID($AV$3, 15, 4)), 0 ), 'Raw Data'!$J:$J, $A115, 'Raw Data'!$O:$O,""&amp;'Raw Data'!$B$1,'Raw Data'!$D:$D,"&lt;&gt;*ithdr*",'Raw Data'!$D:$D,"&lt;&gt;*ancel*",'Raw Data'!$P:$P,"--")
+
SUMIFS('Raw Data'!$AA:$AA, 'Raw Data'!$AN:$AN,"&lt;=" &amp;DATE(MID($AV$3, 15, 4), MONTH("1 " &amp; AY$6 &amp; " " &amp; MID($AV$3, 15, 4)) + 1, 0 ), 'Raw Data'!$AN:$AN,"&gt;" &amp;DATE(MID($AV$3, 15, 4), MONTH("1 " &amp; AY$6 &amp; " " &amp; MID($AV$3, 15, 4)), 0 ), 'Raw Data'!$J:$J, $A115, 'Raw Data'!$P:$P,""&amp;'Raw Data'!$B$1,'Raw Data'!$D:$D,"&lt;&gt;*ithdr*",'Raw Data'!$D:$D,"&lt;&gt;*ancel*")
+
SUMIFS('Raw Data'!$X:$X, 'Raw Data'!$AN:$AN,"&lt;=" &amp;DATE(MID($AV$3, 15, 4), MONTH("1 " &amp; AY$6 &amp; " " &amp; MID($AV$3, 15, 4)) + 1, 0 ), 'Raw Data'!$AN:$AN,"&gt;" &amp;DATE(MID($AV$3, 15, 4), MONTH("1 " &amp; AY$6 &amp; " " &amp; MID($AV$3, 15, 4)), 0 ), 'Raw Data'!$J:$J, $A115, 'Raw Data'!$O:$O,""&amp;'Raw Data'!$B$1,'Raw Data'!$D:$D,"&lt;&gt;*ithdr*",'Raw Data'!$D:$D,"&lt;&gt;*ancel*",'Raw Data'!$P:$P,"--")
+
SUMIFS('Raw Data'!$X:$X, 'Raw Data'!$AN:$AN,"&lt;=" &amp;DATE(MID($AV$3, 15, 4), MONTH("1 " &amp; AY$6 &amp; " " &amp; MID($AV$3, 15, 4)) + 1, 0 ), 'Raw Data'!$AN:$AN,"&gt;" &amp;DATE(MID($AV$3, 15, 4), MONTH("1 " &amp; AY$6 &amp; " " &amp; MID($AV$3, 15, 4)), 0 ), 'Raw Data'!$J:$J, $A115, 'Raw Data'!$P:$P,""&amp;'Raw Data'!$B$1,'Raw Data'!$D:$D,"&lt;&gt;*ithdr*",'Raw Data'!$D:$D,"&lt;&gt;*ancel*")
+
SUMIFS('Raw Data'!$V:$V, 'Raw Data'!$AN:$AN,"&lt;=" &amp;DATE(MID($AV$3, 15, 4), MONTH("1 " &amp; AY$6 &amp; " " &amp; MID($AV$3, 15, 4)) + 1, 0 ), 'Raw Data'!$AN:$AN,"&gt;" &amp;DATE(MID($AV$3, 15, 4), MONTH("1 " &amp; AY$6 &amp; " " &amp; MID($AV$3, 15, 4)), 0 ), 'Raw Data'!$J:$J, $A115, 'Raw Data'!$O:$O,""&amp;'Raw Data'!$B$1,'Raw Data'!$D:$D,"&lt;&gt;*ithdr*",'Raw Data'!$D:$D,"&lt;&gt;*ancel*",'Raw Data'!$P:$P,"--")
+
SUMIFS('Raw Data'!$V:$V, 'Raw Data'!$AN:$AN,"&lt;=" &amp;DATE(MID($AV$3, 15, 4), MONTH("1 " &amp; AY$6 &amp; " " &amp; MID($AV$3, 15, 4)) + 1, 0 ), 'Raw Data'!$AN:$AN,"&gt;" &amp;DATE(MID($AV$3, 15, 4), MONTH("1 " &amp; AY$6 &amp; " " &amp; MID($AV$3, 15, 4)), 0 ), 'Raw Data'!$J:$J, $A115, 'Raw Data'!$P:$P,""&amp;'Raw Data'!$B$1,'Raw Data'!$D:$D,"&lt;&gt;*ithdr*",'Raw Data'!$D:$D,"&lt;&gt;*ancel*")</f>
        <v>0</v>
      </c>
      <c r="AZ125" s="40"/>
      <c r="BA125" s="40"/>
      <c r="BB125" s="52"/>
      <c r="BC125" s="117">
        <f>SUMIFS('Raw Data'!$AA:$AA, 'Raw Data'!$AN:$AN,"&lt;=" &amp;DATE(MID($AV$3, 15, 4), MONTH("1 " &amp; BC$6 &amp; " " &amp; MID($AV$3, 15, 4)) + 1, 0 ), 'Raw Data'!$AN:$AN,"&gt;" &amp;DATE(MID($AV$3, 15, 4), MONTH("1 " &amp; BC$6 &amp; " " &amp; MID($AV$3, 15, 4)), 0 ), 'Raw Data'!$J:$J, $A115, 'Raw Data'!$O:$O,""&amp;'Raw Data'!$B$1,'Raw Data'!$D:$D,"&lt;&gt;*ithdr*",'Raw Data'!$D:$D,"&lt;&gt;*ancel*",'Raw Data'!$P:$P,"--")
+
SUMIFS('Raw Data'!$AA:$AA, 'Raw Data'!$AN:$AN,"&lt;=" &amp;DATE(MID($AV$3, 15, 4), MONTH("1 " &amp; BC$6 &amp; " " &amp; MID($AV$3, 15, 4)) + 1, 0 ), 'Raw Data'!$AN:$AN,"&gt;" &amp;DATE(MID($AV$3, 15, 4), MONTH("1 " &amp; BC$6 &amp; " " &amp; MID($AV$3, 15, 4)), 0 ), 'Raw Data'!$J:$J, $A115, 'Raw Data'!$P:$P,""&amp;'Raw Data'!$B$1,'Raw Data'!$D:$D,"&lt;&gt;*ithdr*",'Raw Data'!$D:$D,"&lt;&gt;*ancel*")
+
SUMIFS('Raw Data'!$X:$X, 'Raw Data'!$AN:$AN,"&lt;=" &amp;DATE(MID($AV$3, 15, 4), MONTH("1 " &amp; BC$6 &amp; " " &amp; MID($AV$3, 15, 4)) + 1, 0 ), 'Raw Data'!$AN:$AN,"&gt;" &amp;DATE(MID($AV$3, 15, 4), MONTH("1 " &amp; BC$6 &amp; " " &amp; MID($AV$3, 15, 4)), 0 ), 'Raw Data'!$J:$J, $A115, 'Raw Data'!$O:$O,""&amp;'Raw Data'!$B$1,'Raw Data'!$D:$D,"&lt;&gt;*ithdr*",'Raw Data'!$D:$D,"&lt;&gt;*ancel*",'Raw Data'!$P:$P,"--")
+
SUMIFS('Raw Data'!$X:$X, 'Raw Data'!$AN:$AN,"&lt;=" &amp;DATE(MID($AV$3, 15, 4), MONTH("1 " &amp; BC$6 &amp; " " &amp; MID($AV$3, 15, 4)) + 1, 0 ), 'Raw Data'!$AN:$AN,"&gt;" &amp;DATE(MID($AV$3, 15, 4), MONTH("1 " &amp; BC$6 &amp; " " &amp; MID($AV$3, 15, 4)), 0 ), 'Raw Data'!$J:$J, $A115, 'Raw Data'!$P:$P,""&amp;'Raw Data'!$B$1,'Raw Data'!$D:$D,"&lt;&gt;*ithdr*",'Raw Data'!$D:$D,"&lt;&gt;*ancel*")
+
SUMIFS('Raw Data'!$V:$V, 'Raw Data'!$AN:$AN,"&lt;=" &amp;DATE(MID($AV$3, 15, 4), MONTH("1 " &amp; BC$6 &amp; " " &amp; MID($AV$3, 15, 4)) + 1, 0 ), 'Raw Data'!$AN:$AN,"&gt;" &amp;DATE(MID($AV$3, 15, 4), MONTH("1 " &amp; BC$6 &amp; " " &amp; MID($AV$3, 15, 4)), 0 ), 'Raw Data'!$J:$J, $A115, 'Raw Data'!$O:$O,""&amp;'Raw Data'!$B$1,'Raw Data'!$D:$D,"&lt;&gt;*ithdr*",'Raw Data'!$D:$D,"&lt;&gt;*ancel*",'Raw Data'!$P:$P,"--")
+
SUMIFS('Raw Data'!$V:$V, 'Raw Data'!$AN:$AN,"&lt;=" &amp;DATE(MID($AV$3, 15, 4), MONTH("1 " &amp; BC$6 &amp; " " &amp; MID($AV$3, 15, 4)) + 1, 0 ), 'Raw Data'!$AN:$AN,"&gt;" &amp;DATE(MID($AV$3, 15, 4), MONTH("1 " &amp; BC$6 &amp; " " &amp; MID($AV$3, 15, 4)), 0 ), 'Raw Data'!$J:$J, $A115, 'Raw Data'!$P:$P,""&amp;'Raw Data'!$B$1,'Raw Data'!$D:$D,"&lt;&gt;*ithdr*",'Raw Data'!$D:$D,"&lt;&gt;*ancel*")</f>
        <v>0</v>
      </c>
      <c r="BD125" s="40"/>
      <c r="BE125" s="40"/>
      <c r="BF125" s="52"/>
    </row>
    <row r="126" ht="12.75" customHeight="1">
      <c r="A126" s="47" t="s">
        <v>758</v>
      </c>
      <c r="B126" s="40"/>
      <c r="C126" s="40"/>
      <c r="D126" s="40"/>
      <c r="E126" s="40"/>
      <c r="F126" s="40"/>
      <c r="G126" s="40"/>
      <c r="H126" s="40"/>
      <c r="I126" s="40"/>
      <c r="J126" s="52"/>
      <c r="K126" s="111">
        <f>SUMIFS('Raw Data'!$AI:$AI, 'Raw Data'!$AN:$AN,"&lt;=" &amp;DATE(LEFT($AV$3, 4), MONTH("1 " &amp; K$6 &amp; " " &amp; LEFT($AV$3, 4)) + 1, 0 ), 'Raw Data'!$AN:$AN,"&gt;" &amp;DATE(LEFT($AV$3, 4), MONTH("1 " &amp; K$6 &amp; " " &amp; LEFT($AV$3, 4)), 0 ), 'Raw Data'!$J:$J, $A115, 'Raw Data'!$O:$O,""&amp;'Raw Data'!$B$1,'Raw Data'!$D:$D,"&lt;&gt;*ithdr*",'Raw Data'!$D:$D,"&lt;&gt;*ancel*",'Raw Data'!$P:$P,"--")
+
SUMIFS('Raw Data'!$AI:$AI, 'Raw Data'!$AN:$AN,"&lt;=" &amp;DATE(LEFT($AV$3, 4), MONTH("1 " &amp; K$6 &amp; " " &amp; LEFT($AV$3, 4)) + 1, 0 ), 'Raw Data'!$AN:$AN,"&gt;" &amp;DATE(LEFT($AV$3, 4), MONTH("1 " &amp; K$6 &amp; " " &amp; LEFT($AV$3, 4)), 0 ), 'Raw Data'!$J:$J, $A115, 'Raw Data'!$P:$P,""&amp;'Raw Data'!$B$1,'Raw Data'!$D:$D,"&lt;&gt;*ithdr*",'Raw Data'!$D:$D,"&lt;&gt;*ancel*")</f>
        <v>0</v>
      </c>
      <c r="L126" s="40"/>
      <c r="M126" s="40"/>
      <c r="N126" s="52"/>
      <c r="O126" s="111">
        <f>SUMIFS('Raw Data'!$AI:$AI, 'Raw Data'!$AN:$AN,"&lt;=" &amp;DATE(LEFT($AV$3, 4), MONTH("1 " &amp; O$6 &amp; " " &amp; LEFT($AV$3, 4)) + 1, 0 ), 'Raw Data'!$AN:$AN,"&gt;" &amp;DATE(LEFT($AV$3, 4), MONTH("1 " &amp; O$6 &amp; " " &amp; LEFT($AV$3, 4)), 0 ), 'Raw Data'!$J:$J, $A115, 'Raw Data'!$O:$O,""&amp;'Raw Data'!$B$1,'Raw Data'!$D:$D,"&lt;&gt;*ithdr*",'Raw Data'!$D:$D,"&lt;&gt;*ancel*",'Raw Data'!$P:$P,"--")
+
SUMIFS('Raw Data'!$AI:$AI, 'Raw Data'!$AN:$AN,"&lt;=" &amp;DATE(LEFT($AV$3, 4), MONTH("1 " &amp; O$6 &amp; " " &amp; LEFT($AV$3, 4)) + 1, 0 ), 'Raw Data'!$AN:$AN,"&gt;" &amp;DATE(LEFT($AV$3, 4), MONTH("1 " &amp; O$6 &amp; " " &amp; LEFT($AV$3, 4)), 0 ), 'Raw Data'!$J:$J, $A115, 'Raw Data'!$P:$P,""&amp;'Raw Data'!$B$1,'Raw Data'!$D:$D,"&lt;&gt;*ithdr*",'Raw Data'!$D:$D,"&lt;&gt;*ancel*")</f>
        <v>0</v>
      </c>
      <c r="P126" s="40"/>
      <c r="Q126" s="40"/>
      <c r="R126" s="52"/>
      <c r="S126" s="111">
        <f>SUMIFS('Raw Data'!$AI:$AI, 'Raw Data'!$AN:$AN,"&lt;=" &amp;DATE(LEFT($AV$3, 4), MONTH("1 " &amp; S$6 &amp; " " &amp; LEFT($AV$3, 4)) + 1, 0 ), 'Raw Data'!$AN:$AN,"&gt;" &amp;DATE(LEFT($AV$3, 4), MONTH("1 " &amp; S$6 &amp; " " &amp; LEFT($AV$3, 4)), 0 ), 'Raw Data'!$J:$J, $A115, 'Raw Data'!$O:$O,""&amp;'Raw Data'!$B$1,'Raw Data'!$D:$D,"&lt;&gt;*ithdr*",'Raw Data'!$D:$D,"&lt;&gt;*ancel*",'Raw Data'!$P:$P,"--")
+
SUMIFS('Raw Data'!$AI:$AI, 'Raw Data'!$AN:$AN,"&lt;=" &amp;DATE(LEFT($AV$3, 4), MONTH("1 " &amp; S$6 &amp; " " &amp; LEFT($AV$3, 4)) + 1, 0 ), 'Raw Data'!$AN:$AN,"&gt;" &amp;DATE(LEFT($AV$3, 4), MONTH("1 " &amp; S$6 &amp; " " &amp; LEFT($AV$3, 4)), 0 ), 'Raw Data'!$J:$J, $A115, 'Raw Data'!$P:$P,""&amp;'Raw Data'!$B$1,'Raw Data'!$D:$D,"&lt;&gt;*ithdr*",'Raw Data'!$D:$D,"&lt;&gt;*ancel*")</f>
        <v>0</v>
      </c>
      <c r="T126" s="40"/>
      <c r="U126" s="40"/>
      <c r="V126" s="52"/>
      <c r="W126" s="111">
        <f>SUMIFS('Raw Data'!$AI:$AI, 'Raw Data'!$AN:$AN,"&lt;=" &amp;DATE(LEFT($AV$3, 4), MONTH("1 " &amp; W$6 &amp; " " &amp; LEFT($AV$3, 4)) + 1, 0 ), 'Raw Data'!$AN:$AN,"&gt;" &amp;DATE(LEFT($AV$3, 4), MONTH("1 " &amp; W$6 &amp; " " &amp; LEFT($AV$3, 4)), 0 ), 'Raw Data'!$J:$J, $A115, 'Raw Data'!$O:$O,""&amp;'Raw Data'!$B$1,'Raw Data'!$D:$D,"&lt;&gt;*ithdr*",'Raw Data'!$D:$D,"&lt;&gt;*ancel*",'Raw Data'!$P:$P,"--")
+
SUMIFS('Raw Data'!$AI:$AI, 'Raw Data'!$AN:$AN,"&lt;=" &amp;DATE(LEFT($AV$3, 4), MONTH("1 " &amp; W$6 &amp; " " &amp; LEFT($AV$3, 4)) + 1, 0 ), 'Raw Data'!$AN:$AN,"&gt;" &amp;DATE(LEFT($AV$3, 4), MONTH("1 " &amp; W$6 &amp; " " &amp; LEFT($AV$3, 4)), 0 ), 'Raw Data'!$J:$J, $A115, 'Raw Data'!$P:$P,""&amp;'Raw Data'!$B$1,'Raw Data'!$D:$D,"&lt;&gt;*ithdr*",'Raw Data'!$D:$D,"&lt;&gt;*ancel*")</f>
        <v>0</v>
      </c>
      <c r="X126" s="40"/>
      <c r="Y126" s="40"/>
      <c r="Z126" s="52"/>
      <c r="AA126" s="111">
        <f>SUMIFS('Raw Data'!$AI:$AI, 'Raw Data'!$AN:$AN,"&lt;=" &amp;DATE(LEFT($AV$3, 4), MONTH("1 " &amp; AA$6 &amp; " " &amp; LEFT($AV$3, 4)) + 1, 0 ), 'Raw Data'!$AN:$AN,"&gt;" &amp;DATE(LEFT($AV$3, 4), MONTH("1 " &amp; AA$6 &amp; " " &amp; LEFT($AV$3, 4)), 0 ), 'Raw Data'!$J:$J, $A115, 'Raw Data'!$O:$O,""&amp;'Raw Data'!$B$1,'Raw Data'!$D:$D,"&lt;&gt;*ithdr*",'Raw Data'!$D:$D,"&lt;&gt;*ancel*",'Raw Data'!$P:$P,"--")
+
SUMIFS('Raw Data'!$AI:$AI, 'Raw Data'!$AN:$AN,"&lt;=" &amp;DATE(LEFT($AV$3, 4), MONTH("1 " &amp; AA$6 &amp; " " &amp; LEFT($AV$3, 4)) + 1, 0 ), 'Raw Data'!$AN:$AN,"&gt;" &amp;DATE(LEFT($AV$3, 4), MONTH("1 " &amp; AA$6 &amp; " " &amp; LEFT($AV$3, 4)), 0 ), 'Raw Data'!$J:$J, $A115, 'Raw Data'!$P:$P,""&amp;'Raw Data'!$B$1,'Raw Data'!$D:$D,"&lt;&gt;*ithdr*",'Raw Data'!$D:$D,"&lt;&gt;*ancel*")</f>
        <v>0</v>
      </c>
      <c r="AB126" s="40"/>
      <c r="AC126" s="40"/>
      <c r="AD126" s="52"/>
      <c r="AE126" s="111">
        <f>SUMIFS('Raw Data'!$AI:$AI, 'Raw Data'!$AN:$AN,"&lt;=" &amp;DATE(LEFT($AV$3, 4), MONTH("1 " &amp; AE$6 &amp; " " &amp; LEFT($AV$3, 4)) + 1, 0 ), 'Raw Data'!$AN:$AN,"&gt;" &amp;DATE(LEFT($AV$3, 4), MONTH("1 " &amp; AE$6 &amp; " " &amp; LEFT($AV$3, 4)), 0 ), 'Raw Data'!$J:$J, $A115, 'Raw Data'!$O:$O,""&amp;'Raw Data'!$B$1,'Raw Data'!$D:$D,"&lt;&gt;*ithdr*",'Raw Data'!$D:$D,"&lt;&gt;*ancel*",'Raw Data'!$P:$P,"--")
+
SUMIFS('Raw Data'!$AI:$AI, 'Raw Data'!$AN:$AN,"&lt;=" &amp;DATE(LEFT($AV$3, 4), MONTH("1 " &amp; AE$6 &amp; " " &amp; LEFT($AV$3, 4)) + 1, 0 ), 'Raw Data'!$AN:$AN,"&gt;" &amp;DATE(LEFT($AV$3, 4), MONTH("1 " &amp; AE$6 &amp; " " &amp; LEFT($AV$3, 4)), 0 ), 'Raw Data'!$J:$J, $A115, 'Raw Data'!$P:$P,""&amp;'Raw Data'!$B$1,'Raw Data'!$D:$D,"&lt;&gt;*ithdr*",'Raw Data'!$D:$D,"&lt;&gt;*ancel*")</f>
        <v>0</v>
      </c>
      <c r="AF126" s="40"/>
      <c r="AG126" s="40"/>
      <c r="AH126" s="52"/>
      <c r="AI126" s="111">
        <f>SUMIFS('Raw Data'!$AI:$AI, 'Raw Data'!$AN:$AN,"&lt;=" &amp;DATE(LEFT($AV$3, 4), MONTH("1 " &amp; AI$6 &amp; " " &amp; LEFT($AV$3, 4)) + 1, 0 ), 'Raw Data'!$AN:$AN,"&gt;" &amp;DATE(LEFT($AV$3, 4), MONTH("1 " &amp; AI$6 &amp; " " &amp; LEFT($AV$3, 4)), 0 ), 'Raw Data'!$J:$J, $A115, 'Raw Data'!$O:$O,""&amp;'Raw Data'!$B$1,'Raw Data'!$D:$D,"&lt;&gt;*ithdr*",'Raw Data'!$D:$D,"&lt;&gt;*ancel*",'Raw Data'!$P:$P,"--")
+
SUMIFS('Raw Data'!$AI:$AI, 'Raw Data'!$AN:$AN,"&lt;=" &amp;DATE(LEFT($AV$3, 4), MONTH("1 " &amp; AI$6 &amp; " " &amp; LEFT($AV$3, 4)) + 1, 0 ), 'Raw Data'!$AN:$AN,"&gt;" &amp;DATE(LEFT($AV$3, 4), MONTH("1 " &amp; AI$6 &amp; " " &amp; LEFT($AV$3, 4)), 0 ), 'Raw Data'!$J:$J, $A115, 'Raw Data'!$P:$P,""&amp;'Raw Data'!$B$1,'Raw Data'!$D:$D,"&lt;&gt;*ithdr*",'Raw Data'!$D:$D,"&lt;&gt;*ancel*")</f>
        <v>0</v>
      </c>
      <c r="AJ126" s="40"/>
      <c r="AK126" s="40"/>
      <c r="AL126" s="52"/>
      <c r="AM126" s="111">
        <f>SUMIFS('Raw Data'!$AI:$AI, 'Raw Data'!$AN:$AN,"&lt;=" &amp;DATE(LEFT($AV$3, 4), MONTH("1 " &amp; AM$6 &amp; " " &amp; LEFT($AV$3, 4)) + 1, 0 ), 'Raw Data'!$AN:$AN,"&gt;" &amp;DATE(LEFT($AV$3, 4), MONTH("1 " &amp; AM$6 &amp; " " &amp; LEFT($AV$3, 4)), 0 ), 'Raw Data'!$J:$J, $A115, 'Raw Data'!$O:$O,""&amp;'Raw Data'!$B$1,'Raw Data'!$D:$D,"&lt;&gt;*ithdr*",'Raw Data'!$D:$D,"&lt;&gt;*ancel*",'Raw Data'!$P:$P,"--")
+
SUMIFS('Raw Data'!$AI:$AI, 'Raw Data'!$AN:$AN,"&lt;=" &amp;DATE(LEFT($AV$3, 4), MONTH("1 " &amp; AM$6 &amp; " " &amp; LEFT($AV$3, 4)) + 1, 0 ), 'Raw Data'!$AN:$AN,"&gt;" &amp;DATE(LEFT($AV$3, 4), MONTH("1 " &amp; AM$6 &amp; " " &amp; LEFT($AV$3, 4)), 0 ), 'Raw Data'!$J:$J, $A115, 'Raw Data'!$P:$P,""&amp;'Raw Data'!$B$1,'Raw Data'!$D:$D,"&lt;&gt;*ithdr*",'Raw Data'!$D:$D,"&lt;&gt;*ancel*")</f>
        <v>0</v>
      </c>
      <c r="AN126" s="40"/>
      <c r="AO126" s="40"/>
      <c r="AP126" s="52"/>
      <c r="AQ126" s="111">
        <f>SUMIFS('Raw Data'!$AI:$AI, 'Raw Data'!$AN:$AN,"&lt;=" &amp;DATE(LEFT($AV$3, 4), MONTH("1 " &amp; AQ$6 &amp; " " &amp; LEFT($AV$3, 4)) + 1, 0 ), 'Raw Data'!$AN:$AN,"&gt;" &amp;DATE(LEFT($AV$3, 4), MONTH("1 " &amp; AQ$6 &amp; " " &amp; LEFT($AV$3, 4)), 0 ), 'Raw Data'!$J:$J, $A115, 'Raw Data'!$O:$O,""&amp;'Raw Data'!$B$1,'Raw Data'!$D:$D,"&lt;&gt;*ithdr*",'Raw Data'!$D:$D,"&lt;&gt;*ancel*",'Raw Data'!$P:$P,"--")
+
SUMIFS('Raw Data'!$AI:$AI, 'Raw Data'!$AN:$AN,"&lt;=" &amp;DATE(LEFT($AV$3, 4), MONTH("1 " &amp; AQ$6 &amp; " " &amp; LEFT($AV$3, 4)) + 1, 0 ), 'Raw Data'!$AN:$AN,"&gt;" &amp;DATE(LEFT($AV$3, 4), MONTH("1 " &amp; AQ$6 &amp; " " &amp; LEFT($AV$3, 4)), 0 ), 'Raw Data'!$J:$J, $A115, 'Raw Data'!$P:$P,""&amp;'Raw Data'!$B$1,'Raw Data'!$D:$D,"&lt;&gt;*ithdr*",'Raw Data'!$D:$D,"&lt;&gt;*ancel*")</f>
        <v>0</v>
      </c>
      <c r="AR126" s="40"/>
      <c r="AS126" s="40"/>
      <c r="AT126" s="52"/>
      <c r="AU126" s="111">
        <f>SUMIFS('Raw Data'!$AI:$AI, 'Raw Data'!$AN:$AN,"&lt;=" &amp;DATE(MID($AV$3, 15, 4), MONTH("1 " &amp; AU$6 &amp; " " &amp; MID($AV$3, 15, 4)) + 1, 0 ), 'Raw Data'!$AN:$AN,"&gt;" &amp;DATE(MID($AV$3, 15, 4), MONTH("1 " &amp; AU$6 &amp; " " &amp; MID($AV$3, 15, 4)), 0 ), 'Raw Data'!$J:$J, $A115, 'Raw Data'!$O:$O,""&amp;'Raw Data'!$B$1,'Raw Data'!$D:$D,"&lt;&gt;*ithdr*",'Raw Data'!$D:$D,"&lt;&gt;*ancel*",'Raw Data'!$P:$P,"--")
+
SUMIFS('Raw Data'!$AI:$AI, 'Raw Data'!$AN:$AN,"&lt;=" &amp;DATE(MID($AV$3, 15, 4), MONTH("1 " &amp; AU$6 &amp; " " &amp; MID($AV$3, 15, 4)) + 1, 0 ), 'Raw Data'!$AN:$AN,"&gt;" &amp;DATE(MID($AV$3, 15, 4), MONTH("1 " &amp; AU$6 &amp; " " &amp; MID($AV$3, 15, 4)), 0 ), 'Raw Data'!$J:$J, $A115, 'Raw Data'!$P:$P,""&amp;'Raw Data'!$B$1,'Raw Data'!$D:$D,"&lt;&gt;*ithdr*",'Raw Data'!$D:$D,"&lt;&gt;*ancel*")</f>
        <v>0</v>
      </c>
      <c r="AV126" s="40"/>
      <c r="AW126" s="40"/>
      <c r="AX126" s="52"/>
      <c r="AY126" s="111">
        <f>SUMIFS('Raw Data'!$AI:$AI, 'Raw Data'!$AN:$AN,"&lt;=" &amp;DATE(MID($AV$3, 15, 4), MONTH("1 " &amp; AY$6 &amp; " " &amp; MID($AV$3, 15, 4)) + 1, 0 ), 'Raw Data'!$AN:$AN,"&gt;" &amp;DATE(MID($AV$3, 15, 4), MONTH("1 " &amp; AY$6 &amp; " " &amp; MID($AV$3, 15, 4)), 0 ), 'Raw Data'!$J:$J, $A115, 'Raw Data'!$O:$O,""&amp;'Raw Data'!$B$1,'Raw Data'!$D:$D,"&lt;&gt;*ithdr*",'Raw Data'!$D:$D,"&lt;&gt;*ancel*",'Raw Data'!$P:$P,"--")
+
SUMIFS('Raw Data'!$AI:$AI, 'Raw Data'!$AN:$AN,"&lt;=" &amp;DATE(MID($AV$3, 15, 4), MONTH("1 " &amp; AY$6 &amp; " " &amp; MID($AV$3, 15, 4)) + 1, 0 ), 'Raw Data'!$AN:$AN,"&gt;" &amp;DATE(MID($AV$3, 15, 4), MONTH("1 " &amp; AY$6 &amp; " " &amp; MID($AV$3, 15, 4)), 0 ), 'Raw Data'!$J:$J, $A115, 'Raw Data'!$P:$P,""&amp;'Raw Data'!$B$1,'Raw Data'!$D:$D,"&lt;&gt;*ithdr*",'Raw Data'!$D:$D,"&lt;&gt;*ancel*")</f>
        <v>0</v>
      </c>
      <c r="AZ126" s="40"/>
      <c r="BA126" s="40"/>
      <c r="BB126" s="52"/>
      <c r="BC126" s="111">
        <f>SUMIFS('Raw Data'!$AI:$AI, 'Raw Data'!$AN:$AN,"&lt;=" &amp;DATE(MID($AV$3, 15, 4), MONTH("1 " &amp; BC$6 &amp; " " &amp; MID($AV$3, 15, 4)) + 1, 0 ), 'Raw Data'!$AN:$AN,"&gt;" &amp;DATE(MID($AV$3, 15, 4), MONTH("1 " &amp; BC$6 &amp; " " &amp; MID($AV$3, 15, 4)), 0 ), 'Raw Data'!$J:$J, $A115, 'Raw Data'!$O:$O,""&amp;'Raw Data'!$B$1,'Raw Data'!$D:$D,"&lt;&gt;*ithdr*",'Raw Data'!$D:$D,"&lt;&gt;*ancel*",'Raw Data'!$P:$P,"--")
+
SUMIFS('Raw Data'!$AI:$AI, 'Raw Data'!$AN:$AN,"&lt;=" &amp;DATE(MID($AV$3, 15, 4), MONTH("1 " &amp; BC$6 &amp; " " &amp; MID($AV$3, 15, 4)) + 1, 0 ), 'Raw Data'!$AN:$AN,"&gt;" &amp;DATE(MID($AV$3, 15, 4), MONTH("1 " &amp; BC$6 &amp; " " &amp; MID($AV$3, 15, 4)), 0 ), 'Raw Data'!$J:$J, $A115, 'Raw Data'!$P:$P,""&amp;'Raw Data'!$B$1,'Raw Data'!$D:$D,"&lt;&gt;*ithdr*",'Raw Data'!$D:$D,"&lt;&gt;*ancel*")</f>
        <v>0</v>
      </c>
      <c r="BD126" s="40"/>
      <c r="BE126" s="40"/>
      <c r="BF126" s="52"/>
    </row>
    <row r="127" ht="12.75" customHeight="1">
      <c r="A127" s="119" t="s">
        <v>759</v>
      </c>
      <c r="B127" s="40"/>
      <c r="C127" s="40"/>
      <c r="D127" s="40"/>
      <c r="E127" s="40"/>
      <c r="F127" s="40"/>
      <c r="G127" s="40"/>
      <c r="H127" s="40"/>
      <c r="I127" s="40"/>
      <c r="J127" s="52"/>
      <c r="K127" s="111">
        <f>SUMIFS('Raw Data'!$AI:$AI, 'Raw Data'!$AN:$AN,"&lt;=" &amp;DATE(LEFT($AV$3, 4), MONTH("1 " &amp; K$6 &amp; " " &amp; LEFT($AV$3, 4)) + 1, 0 ), 'Raw Data'!$AN:$AN,"&gt;" &amp;DATE(LEFT($AV$3, 4), MONTH("1 " &amp; K$6 &amp; " " &amp; LEFT($AV$3, 4)), 0 ), 'Raw Data'!$J:$J, $A115, 'Raw Data'!$H:$H, "Ear*", 'Raw Data'!$O:$O,""&amp;'Raw Data'!$B$1,'Raw Data'!$D:$D,"&lt;&gt;*ithdr*",'Raw Data'!$D:$D,"&lt;&gt;*ancel*",'Raw Data'!$P:$P,"--")
+
SUMIFS('Raw Data'!$AI:$AI, 'Raw Data'!$AN:$AN,"&lt;=" &amp;DATE(LEFT($AV$3, 4), MONTH("1 " &amp; K$6 &amp; " " &amp; LEFT($AV$3, 4)) + 1, 0 ), 'Raw Data'!$AN:$AN,"&gt;" &amp;DATE(LEFT($AV$3, 4), MONTH("1 " &amp; K$6 &amp; " " &amp; LEFT($AV$3, 4)), 0 ), 'Raw Data'!$J:$J, $A115, 'Raw Data'!$H:$H, "Ear*", 'Raw Data'!$P:$P,""&amp;'Raw Data'!$B$1,'Raw Data'!$D:$D,"&lt;&gt;*ithdr*",'Raw Data'!$D:$D,"&lt;&gt;*ancel*")</f>
        <v>0</v>
      </c>
      <c r="L127" s="40"/>
      <c r="M127" s="40"/>
      <c r="N127" s="52"/>
      <c r="O127" s="111">
        <f>SUMIFS('Raw Data'!$AI:$AI, 'Raw Data'!$AN:$AN,"&lt;=" &amp;DATE(LEFT($AV$3, 4), MONTH("1 " &amp; O$6 &amp; " " &amp; LEFT($AV$3, 4)) + 1, 0 ), 'Raw Data'!$AN:$AN,"&gt;" &amp;DATE(LEFT($AV$3, 4), MONTH("1 " &amp; O$6 &amp; " " &amp; LEFT($AV$3, 4)), 0 ), 'Raw Data'!$J:$J, $A115, 'Raw Data'!$H:$H, "Ear*", 'Raw Data'!$O:$O,""&amp;'Raw Data'!$B$1,'Raw Data'!$D:$D,"&lt;&gt;*ithdr*",'Raw Data'!$D:$D,"&lt;&gt;*ancel*",'Raw Data'!$P:$P,"--")
+
SUMIFS('Raw Data'!$AI:$AI, 'Raw Data'!$AN:$AN,"&lt;=" &amp;DATE(LEFT($AV$3, 4), MONTH("1 " &amp; O$6 &amp; " " &amp; LEFT($AV$3, 4)) + 1, 0 ), 'Raw Data'!$AN:$AN,"&gt;" &amp;DATE(LEFT($AV$3, 4), MONTH("1 " &amp; O$6 &amp; " " &amp; LEFT($AV$3, 4)), 0 ), 'Raw Data'!$J:$J, $A115, 'Raw Data'!$H:$H, "Ear*", 'Raw Data'!$P:$P,""&amp;'Raw Data'!$B$1,'Raw Data'!$D:$D,"&lt;&gt;*ithdr*",'Raw Data'!$D:$D,"&lt;&gt;*ancel*")</f>
        <v>0</v>
      </c>
      <c r="P127" s="40"/>
      <c r="Q127" s="40"/>
      <c r="R127" s="52"/>
      <c r="S127" s="111">
        <f>SUMIFS('Raw Data'!$AI:$AI, 'Raw Data'!$AN:$AN,"&lt;=" &amp;DATE(LEFT($AV$3, 4), MONTH("1 " &amp; S$6 &amp; " " &amp; LEFT($AV$3, 4)) + 1, 0 ), 'Raw Data'!$AN:$AN,"&gt;" &amp;DATE(LEFT($AV$3, 4), MONTH("1 " &amp; S$6 &amp; " " &amp; LEFT($AV$3, 4)), 0 ), 'Raw Data'!$J:$J, $A115, 'Raw Data'!$H:$H, "Ear*", 'Raw Data'!$O:$O,""&amp;'Raw Data'!$B$1,'Raw Data'!$D:$D,"&lt;&gt;*ithdr*",'Raw Data'!$D:$D,"&lt;&gt;*ancel*",'Raw Data'!$P:$P,"--")
+
SUMIFS('Raw Data'!$AI:$AI, 'Raw Data'!$AN:$AN,"&lt;=" &amp;DATE(LEFT($AV$3, 4), MONTH("1 " &amp; S$6 &amp; " " &amp; LEFT($AV$3, 4)) + 1, 0 ), 'Raw Data'!$AN:$AN,"&gt;" &amp;DATE(LEFT($AV$3, 4), MONTH("1 " &amp; S$6 &amp; " " &amp; LEFT($AV$3, 4)), 0 ), 'Raw Data'!$J:$J, $A115, 'Raw Data'!$H:$H, "Ear*", 'Raw Data'!$P:$P,""&amp;'Raw Data'!$B$1,'Raw Data'!$D:$D,"&lt;&gt;*ithdr*",'Raw Data'!$D:$D,"&lt;&gt;*ancel*")</f>
        <v>0</v>
      </c>
      <c r="T127" s="40"/>
      <c r="U127" s="40"/>
      <c r="V127" s="52"/>
      <c r="W127" s="111">
        <f>SUMIFS('Raw Data'!$AI:$AI, 'Raw Data'!$AN:$AN,"&lt;=" &amp;DATE(LEFT($AV$3, 4), MONTH("1 " &amp; W$6 &amp; " " &amp; LEFT($AV$3, 4)) + 1, 0 ), 'Raw Data'!$AN:$AN,"&gt;" &amp;DATE(LEFT($AV$3, 4), MONTH("1 " &amp; W$6 &amp; " " &amp; LEFT($AV$3, 4)), 0 ), 'Raw Data'!$J:$J, $A115, 'Raw Data'!$H:$H, "Ear*", 'Raw Data'!$O:$O,""&amp;'Raw Data'!$B$1,'Raw Data'!$D:$D,"&lt;&gt;*ithdr*",'Raw Data'!$D:$D,"&lt;&gt;*ancel*",'Raw Data'!$P:$P,"--")
+
SUMIFS('Raw Data'!$AI:$AI, 'Raw Data'!$AN:$AN,"&lt;=" &amp;DATE(LEFT($AV$3, 4), MONTH("1 " &amp; W$6 &amp; " " &amp; LEFT($AV$3, 4)) + 1, 0 ), 'Raw Data'!$AN:$AN,"&gt;" &amp;DATE(LEFT($AV$3, 4), MONTH("1 " &amp; W$6 &amp; " " &amp; LEFT($AV$3, 4)), 0 ), 'Raw Data'!$J:$J, $A115, 'Raw Data'!$H:$H, "Ear*", 'Raw Data'!$P:$P,""&amp;'Raw Data'!$B$1,'Raw Data'!$D:$D,"&lt;&gt;*ithdr*",'Raw Data'!$D:$D,"&lt;&gt;*ancel*")</f>
        <v>0</v>
      </c>
      <c r="X127" s="40"/>
      <c r="Y127" s="40"/>
      <c r="Z127" s="52"/>
      <c r="AA127" s="111">
        <f>SUMIFS('Raw Data'!$AI:$AI, 'Raw Data'!$AN:$AN,"&lt;=" &amp;DATE(LEFT($AV$3, 4), MONTH("1 " &amp; AA$6 &amp; " " &amp; LEFT($AV$3, 4)) + 1, 0 ), 'Raw Data'!$AN:$AN,"&gt;" &amp;DATE(LEFT($AV$3, 4), MONTH("1 " &amp; AA$6 &amp; " " &amp; LEFT($AV$3, 4)), 0 ), 'Raw Data'!$J:$J, $A115, 'Raw Data'!$H:$H, "Ear*", 'Raw Data'!$O:$O,""&amp;'Raw Data'!$B$1,'Raw Data'!$D:$D,"&lt;&gt;*ithdr*",'Raw Data'!$D:$D,"&lt;&gt;*ancel*",'Raw Data'!$P:$P,"--")
+
SUMIFS('Raw Data'!$AI:$AI, 'Raw Data'!$AN:$AN,"&lt;=" &amp;DATE(LEFT($AV$3, 4), MONTH("1 " &amp; AA$6 &amp; " " &amp; LEFT($AV$3, 4)) + 1, 0 ), 'Raw Data'!$AN:$AN,"&gt;" &amp;DATE(LEFT($AV$3, 4), MONTH("1 " &amp; AA$6 &amp; " " &amp; LEFT($AV$3, 4)), 0 ), 'Raw Data'!$J:$J, $A115, 'Raw Data'!$H:$H, "Ear*", 'Raw Data'!$P:$P,""&amp;'Raw Data'!$B$1,'Raw Data'!$D:$D,"&lt;&gt;*ithdr*",'Raw Data'!$D:$D,"&lt;&gt;*ancel*")</f>
        <v>0</v>
      </c>
      <c r="AB127" s="40"/>
      <c r="AC127" s="40"/>
      <c r="AD127" s="52"/>
      <c r="AE127" s="111">
        <f>SUMIFS('Raw Data'!$AI:$AI, 'Raw Data'!$AN:$AN,"&lt;=" &amp;DATE(LEFT($AV$3, 4), MONTH("1 " &amp; AE$6 &amp; " " &amp; LEFT($AV$3, 4)) + 1, 0 ), 'Raw Data'!$AN:$AN,"&gt;" &amp;DATE(LEFT($AV$3, 4), MONTH("1 " &amp; AE$6 &amp; " " &amp; LEFT($AV$3, 4)), 0 ), 'Raw Data'!$J:$J, $A115, 'Raw Data'!$H:$H, "Ear*", 'Raw Data'!$O:$O,""&amp;'Raw Data'!$B$1,'Raw Data'!$D:$D,"&lt;&gt;*ithdr*",'Raw Data'!$D:$D,"&lt;&gt;*ancel*",'Raw Data'!$P:$P,"--")
+
SUMIFS('Raw Data'!$AI:$AI, 'Raw Data'!$AN:$AN,"&lt;=" &amp;DATE(LEFT($AV$3, 4), MONTH("1 " &amp; AE$6 &amp; " " &amp; LEFT($AV$3, 4)) + 1, 0 ), 'Raw Data'!$AN:$AN,"&gt;" &amp;DATE(LEFT($AV$3, 4), MONTH("1 " &amp; AE$6 &amp; " " &amp; LEFT($AV$3, 4)), 0 ), 'Raw Data'!$J:$J, $A115, 'Raw Data'!$H:$H, "Ear*", 'Raw Data'!$P:$P,""&amp;'Raw Data'!$B$1,'Raw Data'!$D:$D,"&lt;&gt;*ithdr*",'Raw Data'!$D:$D,"&lt;&gt;*ancel*")</f>
        <v>0</v>
      </c>
      <c r="AF127" s="40"/>
      <c r="AG127" s="40"/>
      <c r="AH127" s="52"/>
      <c r="AI127" s="111">
        <f>SUMIFS('Raw Data'!$AI:$AI, 'Raw Data'!$AN:$AN,"&lt;=" &amp;DATE(LEFT($AV$3, 4), MONTH("1 " &amp; AI$6 &amp; " " &amp; LEFT($AV$3, 4)) + 1, 0 ), 'Raw Data'!$AN:$AN,"&gt;" &amp;DATE(LEFT($AV$3, 4), MONTH("1 " &amp; AI$6 &amp; " " &amp; LEFT($AV$3, 4)), 0 ), 'Raw Data'!$J:$J, $A115, 'Raw Data'!$H:$H, "Ear*", 'Raw Data'!$O:$O,""&amp;'Raw Data'!$B$1,'Raw Data'!$D:$D,"&lt;&gt;*ithdr*",'Raw Data'!$D:$D,"&lt;&gt;*ancel*",'Raw Data'!$P:$P,"--")
+
SUMIFS('Raw Data'!$AI:$AI, 'Raw Data'!$AN:$AN,"&lt;=" &amp;DATE(LEFT($AV$3, 4), MONTH("1 " &amp; AI$6 &amp; " " &amp; LEFT($AV$3, 4)) + 1, 0 ), 'Raw Data'!$AN:$AN,"&gt;" &amp;DATE(LEFT($AV$3, 4), MONTH("1 " &amp; AI$6 &amp; " " &amp; LEFT($AV$3, 4)), 0 ), 'Raw Data'!$J:$J, $A115, 'Raw Data'!$H:$H, "Ear*", 'Raw Data'!$P:$P,""&amp;'Raw Data'!$B$1,'Raw Data'!$D:$D,"&lt;&gt;*ithdr*",'Raw Data'!$D:$D,"&lt;&gt;*ancel*")</f>
        <v>0</v>
      </c>
      <c r="AJ127" s="40"/>
      <c r="AK127" s="40"/>
      <c r="AL127" s="52"/>
      <c r="AM127" s="111">
        <f>SUMIFS('Raw Data'!$AI:$AI, 'Raw Data'!$AN:$AN,"&lt;=" &amp;DATE(LEFT($AV$3, 4), MONTH("1 " &amp; AM$6 &amp; " " &amp; LEFT($AV$3, 4)) + 1, 0 ), 'Raw Data'!$AN:$AN,"&gt;" &amp;DATE(LEFT($AV$3, 4), MONTH("1 " &amp; AM$6 &amp; " " &amp; LEFT($AV$3, 4)), 0 ), 'Raw Data'!$J:$J, $A115, 'Raw Data'!$H:$H, "Ear*", 'Raw Data'!$O:$O,""&amp;'Raw Data'!$B$1,'Raw Data'!$D:$D,"&lt;&gt;*ithdr*",'Raw Data'!$D:$D,"&lt;&gt;*ancel*",'Raw Data'!$P:$P,"--")
+
SUMIFS('Raw Data'!$AI:$AI, 'Raw Data'!$AN:$AN,"&lt;=" &amp;DATE(LEFT($AV$3, 4), MONTH("1 " &amp; AM$6 &amp; " " &amp; LEFT($AV$3, 4)) + 1, 0 ), 'Raw Data'!$AN:$AN,"&gt;" &amp;DATE(LEFT($AV$3, 4), MONTH("1 " &amp; AM$6 &amp; " " &amp; LEFT($AV$3, 4)), 0 ), 'Raw Data'!$J:$J, $A115, 'Raw Data'!$H:$H, "Ear*", 'Raw Data'!$P:$P,""&amp;'Raw Data'!$B$1,'Raw Data'!$D:$D,"&lt;&gt;*ithdr*",'Raw Data'!$D:$D,"&lt;&gt;*ancel*")</f>
        <v>0</v>
      </c>
      <c r="AN127" s="40"/>
      <c r="AO127" s="40"/>
      <c r="AP127" s="52"/>
      <c r="AQ127" s="111">
        <f>SUMIFS('Raw Data'!$AI:$AI, 'Raw Data'!$AN:$AN,"&lt;=" &amp;DATE(LEFT($AV$3, 4), MONTH("1 " &amp; AQ$6 &amp; " " &amp; LEFT($AV$3, 4)) + 1, 0 ), 'Raw Data'!$AN:$AN,"&gt;" &amp;DATE(LEFT($AV$3, 4), MONTH("1 " &amp; AQ$6 &amp; " " &amp; LEFT($AV$3, 4)), 0 ), 'Raw Data'!$J:$J, $A115, 'Raw Data'!$H:$H, "Ear*", 'Raw Data'!$O:$O,""&amp;'Raw Data'!$B$1,'Raw Data'!$D:$D,"&lt;&gt;*ithdr*",'Raw Data'!$D:$D,"&lt;&gt;*ancel*",'Raw Data'!$P:$P,"--")
+
SUMIFS('Raw Data'!$AI:$AI, 'Raw Data'!$AN:$AN,"&lt;=" &amp;DATE(LEFT($AV$3, 4), MONTH("1 " &amp; AQ$6 &amp; " " &amp; LEFT($AV$3, 4)) + 1, 0 ), 'Raw Data'!$AN:$AN,"&gt;" &amp;DATE(LEFT($AV$3, 4), MONTH("1 " &amp; AQ$6 &amp; " " &amp; LEFT($AV$3, 4)), 0 ), 'Raw Data'!$J:$J, $A115, 'Raw Data'!$H:$H, "Ear*", 'Raw Data'!$P:$P,""&amp;'Raw Data'!$B$1,'Raw Data'!$D:$D,"&lt;&gt;*ithdr*",'Raw Data'!$D:$D,"&lt;&gt;*ancel*")</f>
        <v>0</v>
      </c>
      <c r="AR127" s="40"/>
      <c r="AS127" s="40"/>
      <c r="AT127" s="52"/>
      <c r="AU127" s="111">
        <f>SUMIFS('Raw Data'!$AI:$AI, 'Raw Data'!$AN:$AN,"&lt;=" &amp;DATE(MID($AV$3, 15, 4), MONTH("1 " &amp; AU$6 &amp; " " &amp; MID($AV$3, 15, 4)) + 1, 0 ), 'Raw Data'!$AN:$AN,"&gt;" &amp;DATE(MID($AV$3, 15, 4), MONTH("1 " &amp; AU$6 &amp; " " &amp; MID($AV$3, 15, 4)), 0 ), 'Raw Data'!$J:$J, $A115, 'Raw Data'!$H:$H, "Ear*", 'Raw Data'!$O:$O,""&amp;'Raw Data'!$B$1,'Raw Data'!$D:$D,"&lt;&gt;*ithdr*",'Raw Data'!$D:$D,"&lt;&gt;*ancel*",'Raw Data'!$P:$P,"--")
+
SUMIFS('Raw Data'!$AI:$AI, 'Raw Data'!$AN:$AN,"&lt;=" &amp;DATE(MID($AV$3, 15, 4), MONTH("1 " &amp; AU$6 &amp; " " &amp; MID($AV$3, 15, 4)) + 1, 0 ), 'Raw Data'!$AN:$AN,"&gt;" &amp;DATE(MID($AV$3, 15, 4), MONTH("1 " &amp; AU$6 &amp; " " &amp; MID($AV$3, 15, 4)), 0 ), 'Raw Data'!$J:$J, $A115, 'Raw Data'!$H:$H, "Ear*", 'Raw Data'!$P:$P,""&amp;'Raw Data'!$B$1,'Raw Data'!$D:$D,"&lt;&gt;*ithdr*",'Raw Data'!$D:$D,"&lt;&gt;*ancel*")</f>
        <v>0</v>
      </c>
      <c r="AV127" s="40"/>
      <c r="AW127" s="40"/>
      <c r="AX127" s="52"/>
      <c r="AY127" s="111">
        <f>SUMIFS('Raw Data'!$AI:$AI, 'Raw Data'!$AN:$AN,"&lt;=" &amp;DATE(MID($AV$3, 15, 4), MONTH("1 " &amp; AY$6 &amp; " " &amp; MID($AV$3, 15, 4)) + 1, 0 ), 'Raw Data'!$AN:$AN,"&gt;" &amp;DATE(MID($AV$3, 15, 4), MONTH("1 " &amp; AY$6 &amp; " " &amp; MID($AV$3, 15, 4)), 0 ), 'Raw Data'!$J:$J, $A115, 'Raw Data'!$H:$H, "Ear*", 'Raw Data'!$O:$O,""&amp;'Raw Data'!$B$1,'Raw Data'!$D:$D,"&lt;&gt;*ithdr*",'Raw Data'!$D:$D,"&lt;&gt;*ancel*",'Raw Data'!$P:$P,"--")
+
SUMIFS('Raw Data'!$AI:$AI, 'Raw Data'!$AN:$AN,"&lt;=" &amp;DATE(MID($AV$3, 15, 4), MONTH("1 " &amp; AY$6 &amp; " " &amp; MID($AV$3, 15, 4)) + 1, 0 ), 'Raw Data'!$AN:$AN,"&gt;" &amp;DATE(MID($AV$3, 15, 4), MONTH("1 " &amp; AY$6 &amp; " " &amp; MID($AV$3, 15, 4)), 0 ), 'Raw Data'!$J:$J, $A115, 'Raw Data'!$H:$H, "Ear*", 'Raw Data'!$P:$P,""&amp;'Raw Data'!$B$1,'Raw Data'!$D:$D,"&lt;&gt;*ithdr*",'Raw Data'!$D:$D,"&lt;&gt;*ancel*")</f>
        <v>0</v>
      </c>
      <c r="AZ127" s="40"/>
      <c r="BA127" s="40"/>
      <c r="BB127" s="52"/>
      <c r="BC127" s="111">
        <f>SUMIFS('Raw Data'!$AI:$AI, 'Raw Data'!$AN:$AN,"&lt;=" &amp;DATE(MID($AV$3, 15, 4), MONTH("1 " &amp; BC$6 &amp; " " &amp; MID($AV$3, 15, 4)) + 1, 0 ), 'Raw Data'!$AN:$AN,"&gt;" &amp;DATE(MID($AV$3, 15, 4), MONTH("1 " &amp; BC$6 &amp; " " &amp; MID($AV$3, 15, 4)), 0 ), 'Raw Data'!$J:$J, $A115, 'Raw Data'!$H:$H, "Ear*", 'Raw Data'!$O:$O,""&amp;'Raw Data'!$B$1,'Raw Data'!$D:$D,"&lt;&gt;*ithdr*",'Raw Data'!$D:$D,"&lt;&gt;*ancel*",'Raw Data'!$P:$P,"--")
+
SUMIFS('Raw Data'!$AI:$AI, 'Raw Data'!$AN:$AN,"&lt;=" &amp;DATE(MID($AV$3, 15, 4), MONTH("1 " &amp; BC$6 &amp; " " &amp; MID($AV$3, 15, 4)) + 1, 0 ), 'Raw Data'!$AN:$AN,"&gt;" &amp;DATE(MID($AV$3, 15, 4), MONTH("1 " &amp; BC$6 &amp; " " &amp; MID($AV$3, 15, 4)), 0 ), 'Raw Data'!$J:$J, $A115, 'Raw Data'!$H:$H, "Ear*", 'Raw Data'!$P:$P,""&amp;'Raw Data'!$B$1,'Raw Data'!$D:$D,"&lt;&gt;*ithdr*",'Raw Data'!$D:$D,"&lt;&gt;*ancel*")</f>
        <v>0</v>
      </c>
      <c r="BD127" s="40"/>
      <c r="BE127" s="40"/>
      <c r="BF127" s="52"/>
    </row>
    <row r="128" ht="12.75" customHeight="1">
      <c r="A128" s="119" t="s">
        <v>760</v>
      </c>
      <c r="B128" s="40"/>
      <c r="C128" s="40"/>
      <c r="D128" s="40"/>
      <c r="E128" s="40"/>
      <c r="F128" s="40"/>
      <c r="G128" s="40"/>
      <c r="H128" s="40"/>
      <c r="I128" s="40"/>
      <c r="J128" s="52"/>
      <c r="K128" s="111">
        <f>SUMIFS('Raw Data'!$AI:$AI, 'Raw Data'!$AN:$AN,"&lt;=" &amp;DATE(LEFT($AV$3, 4), MONTH("1 " &amp; K$6 &amp; " " &amp; LEFT($AV$3, 4)) + 1, 0 ), 'Raw Data'!$AN:$AN,"&gt;" &amp;DATE(LEFT($AV$3, 4), MONTH("1 " &amp; K$6 &amp; " " &amp; LEFT($AV$3, 4)), 0 ), 'Raw Data'!$J:$J, $A115, 'Raw Data'!$H:$H, "Non*", 'Raw Data'!$O:$O,""&amp;'Raw Data'!$B$1,'Raw Data'!$D:$D,"&lt;&gt;*ithdr*",'Raw Data'!$D:$D,"&lt;&gt;*ancel*",'Raw Data'!$P:$P,"--")
+
SUMIFS('Raw Data'!$AI:$AI, 'Raw Data'!$AN:$AN,"&lt;=" &amp;DATE(LEFT($AV$3, 4), MONTH("1 " &amp; K$6 &amp; " " &amp; LEFT($AV$3, 4)) + 1, 0 ), 'Raw Data'!$AN:$AN,"&gt;" &amp;DATE(LEFT($AV$3, 4), MONTH("1 " &amp; K$6 &amp; " " &amp; LEFT($AV$3, 4)), 0 ), 'Raw Data'!$J:$J, $A115, 'Raw Data'!$H:$H, "Non*", 'Raw Data'!$P:$P,""&amp;'Raw Data'!$B$1,'Raw Data'!$D:$D,"&lt;&gt;*ithdr*",'Raw Data'!$D:$D,"&lt;&gt;*ancel*")</f>
        <v>0</v>
      </c>
      <c r="L128" s="40"/>
      <c r="M128" s="40"/>
      <c r="N128" s="52"/>
      <c r="O128" s="111">
        <f>SUMIFS('Raw Data'!$AI:$AI, 'Raw Data'!$AN:$AN,"&lt;=" &amp;DATE(LEFT($AV$3, 4), MONTH("1 " &amp; O$6 &amp; " " &amp; LEFT($AV$3, 4)) + 1, 0 ), 'Raw Data'!$AN:$AN,"&gt;" &amp;DATE(LEFT($AV$3, 4), MONTH("1 " &amp; O$6 &amp; " " &amp; LEFT($AV$3, 4)), 0 ), 'Raw Data'!$J:$J, $A115, 'Raw Data'!$H:$H, "Non*", 'Raw Data'!$O:$O,""&amp;'Raw Data'!$B$1,'Raw Data'!$D:$D,"&lt;&gt;*ithdr*",'Raw Data'!$D:$D,"&lt;&gt;*ancel*",'Raw Data'!$P:$P,"--")
+
SUMIFS('Raw Data'!$AI:$AI, 'Raw Data'!$AN:$AN,"&lt;=" &amp;DATE(LEFT($AV$3, 4), MONTH("1 " &amp; O$6 &amp; " " &amp; LEFT($AV$3, 4)) + 1, 0 ), 'Raw Data'!$AN:$AN,"&gt;" &amp;DATE(LEFT($AV$3, 4), MONTH("1 " &amp; O$6 &amp; " " &amp; LEFT($AV$3, 4)), 0 ), 'Raw Data'!$J:$J, $A115, 'Raw Data'!$H:$H, "Non*", 'Raw Data'!$P:$P,""&amp;'Raw Data'!$B$1,'Raw Data'!$D:$D,"&lt;&gt;*ithdr*",'Raw Data'!$D:$D,"&lt;&gt;*ancel*")</f>
        <v>0</v>
      </c>
      <c r="P128" s="40"/>
      <c r="Q128" s="40"/>
      <c r="R128" s="52"/>
      <c r="S128" s="111">
        <f>SUMIFS('Raw Data'!$AI:$AI, 'Raw Data'!$AN:$AN,"&lt;=" &amp;DATE(LEFT($AV$3, 4), MONTH("1 " &amp; S$6 &amp; " " &amp; LEFT($AV$3, 4)) + 1, 0 ), 'Raw Data'!$AN:$AN,"&gt;" &amp;DATE(LEFT($AV$3, 4), MONTH("1 " &amp; S$6 &amp; " " &amp; LEFT($AV$3, 4)), 0 ), 'Raw Data'!$J:$J, $A115, 'Raw Data'!$H:$H, "Non*", 'Raw Data'!$O:$O,""&amp;'Raw Data'!$B$1,'Raw Data'!$D:$D,"&lt;&gt;*ithdr*",'Raw Data'!$D:$D,"&lt;&gt;*ancel*",'Raw Data'!$P:$P,"--")
+
SUMIFS('Raw Data'!$AI:$AI, 'Raw Data'!$AN:$AN,"&lt;=" &amp;DATE(LEFT($AV$3, 4), MONTH("1 " &amp; S$6 &amp; " " &amp; LEFT($AV$3, 4)) + 1, 0 ), 'Raw Data'!$AN:$AN,"&gt;" &amp;DATE(LEFT($AV$3, 4), MONTH("1 " &amp; S$6 &amp; " " &amp; LEFT($AV$3, 4)), 0 ), 'Raw Data'!$J:$J, $A115, 'Raw Data'!$H:$H, "Non*", 'Raw Data'!$P:$P,""&amp;'Raw Data'!$B$1,'Raw Data'!$D:$D,"&lt;&gt;*ithdr*",'Raw Data'!$D:$D,"&lt;&gt;*ancel*")</f>
        <v>0</v>
      </c>
      <c r="T128" s="40"/>
      <c r="U128" s="40"/>
      <c r="V128" s="52"/>
      <c r="W128" s="111">
        <f>SUMIFS('Raw Data'!$AI:$AI, 'Raw Data'!$AN:$AN,"&lt;=" &amp;DATE(LEFT($AV$3, 4), MONTH("1 " &amp; W$6 &amp; " " &amp; LEFT($AV$3, 4)) + 1, 0 ), 'Raw Data'!$AN:$AN,"&gt;" &amp;DATE(LEFT($AV$3, 4), MONTH("1 " &amp; W$6 &amp; " " &amp; LEFT($AV$3, 4)), 0 ), 'Raw Data'!$J:$J, $A115, 'Raw Data'!$H:$H, "Non*", 'Raw Data'!$O:$O,""&amp;'Raw Data'!$B$1,'Raw Data'!$D:$D,"&lt;&gt;*ithdr*",'Raw Data'!$D:$D,"&lt;&gt;*ancel*",'Raw Data'!$P:$P,"--")
+
SUMIFS('Raw Data'!$AI:$AI, 'Raw Data'!$AN:$AN,"&lt;=" &amp;DATE(LEFT($AV$3, 4), MONTH("1 " &amp; W$6 &amp; " " &amp; LEFT($AV$3, 4)) + 1, 0 ), 'Raw Data'!$AN:$AN,"&gt;" &amp;DATE(LEFT($AV$3, 4), MONTH("1 " &amp; W$6 &amp; " " &amp; LEFT($AV$3, 4)), 0 ), 'Raw Data'!$J:$J, $A115, 'Raw Data'!$H:$H, "Non*", 'Raw Data'!$P:$P,""&amp;'Raw Data'!$B$1,'Raw Data'!$D:$D,"&lt;&gt;*ithdr*",'Raw Data'!$D:$D,"&lt;&gt;*ancel*")</f>
        <v>0</v>
      </c>
      <c r="X128" s="40"/>
      <c r="Y128" s="40"/>
      <c r="Z128" s="52"/>
      <c r="AA128" s="111">
        <f>SUMIFS('Raw Data'!$AI:$AI, 'Raw Data'!$AN:$AN,"&lt;=" &amp;DATE(LEFT($AV$3, 4), MONTH("1 " &amp; AA$6 &amp; " " &amp; LEFT($AV$3, 4)) + 1, 0 ), 'Raw Data'!$AN:$AN,"&gt;" &amp;DATE(LEFT($AV$3, 4), MONTH("1 " &amp; AA$6 &amp; " " &amp; LEFT($AV$3, 4)), 0 ), 'Raw Data'!$J:$J, $A115, 'Raw Data'!$H:$H, "Non*", 'Raw Data'!$O:$O,""&amp;'Raw Data'!$B$1,'Raw Data'!$D:$D,"&lt;&gt;*ithdr*",'Raw Data'!$D:$D,"&lt;&gt;*ancel*",'Raw Data'!$P:$P,"--")
+
SUMIFS('Raw Data'!$AI:$AI, 'Raw Data'!$AN:$AN,"&lt;=" &amp;DATE(LEFT($AV$3, 4), MONTH("1 " &amp; AA$6 &amp; " " &amp; LEFT($AV$3, 4)) + 1, 0 ), 'Raw Data'!$AN:$AN,"&gt;" &amp;DATE(LEFT($AV$3, 4), MONTH("1 " &amp; AA$6 &amp; " " &amp; LEFT($AV$3, 4)), 0 ), 'Raw Data'!$J:$J, $A115, 'Raw Data'!$H:$H, "Non*", 'Raw Data'!$P:$P,""&amp;'Raw Data'!$B$1,'Raw Data'!$D:$D,"&lt;&gt;*ithdr*",'Raw Data'!$D:$D,"&lt;&gt;*ancel*")</f>
        <v>0</v>
      </c>
      <c r="AB128" s="40"/>
      <c r="AC128" s="40"/>
      <c r="AD128" s="52"/>
      <c r="AE128" s="111">
        <f>SUMIFS('Raw Data'!$AI:$AI, 'Raw Data'!$AN:$AN,"&lt;=" &amp;DATE(LEFT($AV$3, 4), MONTH("1 " &amp; AE$6 &amp; " " &amp; LEFT($AV$3, 4)) + 1, 0 ), 'Raw Data'!$AN:$AN,"&gt;" &amp;DATE(LEFT($AV$3, 4), MONTH("1 " &amp; AE$6 &amp; " " &amp; LEFT($AV$3, 4)), 0 ), 'Raw Data'!$J:$J, $A115, 'Raw Data'!$H:$H, "Non*", 'Raw Data'!$O:$O,""&amp;'Raw Data'!$B$1,'Raw Data'!$D:$D,"&lt;&gt;*ithdr*",'Raw Data'!$D:$D,"&lt;&gt;*ancel*",'Raw Data'!$P:$P,"--")
+
SUMIFS('Raw Data'!$AI:$AI, 'Raw Data'!$AN:$AN,"&lt;=" &amp;DATE(LEFT($AV$3, 4), MONTH("1 " &amp; AE$6 &amp; " " &amp; LEFT($AV$3, 4)) + 1, 0 ), 'Raw Data'!$AN:$AN,"&gt;" &amp;DATE(LEFT($AV$3, 4), MONTH("1 " &amp; AE$6 &amp; " " &amp; LEFT($AV$3, 4)), 0 ), 'Raw Data'!$J:$J, $A115, 'Raw Data'!$H:$H, "Non*", 'Raw Data'!$P:$P,""&amp;'Raw Data'!$B$1,'Raw Data'!$D:$D,"&lt;&gt;*ithdr*",'Raw Data'!$D:$D,"&lt;&gt;*ancel*")</f>
        <v>0</v>
      </c>
      <c r="AF128" s="40"/>
      <c r="AG128" s="40"/>
      <c r="AH128" s="52"/>
      <c r="AI128" s="111">
        <f>SUMIFS('Raw Data'!$AI:$AI, 'Raw Data'!$AN:$AN,"&lt;=" &amp;DATE(LEFT($AV$3, 4), MONTH("1 " &amp; AI$6 &amp; " " &amp; LEFT($AV$3, 4)) + 1, 0 ), 'Raw Data'!$AN:$AN,"&gt;" &amp;DATE(LEFT($AV$3, 4), MONTH("1 " &amp; AI$6 &amp; " " &amp; LEFT($AV$3, 4)), 0 ), 'Raw Data'!$J:$J, $A115, 'Raw Data'!$H:$H, "Non*", 'Raw Data'!$O:$O,""&amp;'Raw Data'!$B$1,'Raw Data'!$D:$D,"&lt;&gt;*ithdr*",'Raw Data'!$D:$D,"&lt;&gt;*ancel*",'Raw Data'!$P:$P,"--")
+
SUMIFS('Raw Data'!$AI:$AI, 'Raw Data'!$AN:$AN,"&lt;=" &amp;DATE(LEFT($AV$3, 4), MONTH("1 " &amp; AI$6 &amp; " " &amp; LEFT($AV$3, 4)) + 1, 0 ), 'Raw Data'!$AN:$AN,"&gt;" &amp;DATE(LEFT($AV$3, 4), MONTH("1 " &amp; AI$6 &amp; " " &amp; LEFT($AV$3, 4)), 0 ), 'Raw Data'!$J:$J, $A115, 'Raw Data'!$H:$H, "Non*", 'Raw Data'!$P:$P,""&amp;'Raw Data'!$B$1,'Raw Data'!$D:$D,"&lt;&gt;*ithdr*",'Raw Data'!$D:$D,"&lt;&gt;*ancel*")</f>
        <v>0</v>
      </c>
      <c r="AJ128" s="40"/>
      <c r="AK128" s="40"/>
      <c r="AL128" s="52"/>
      <c r="AM128" s="111">
        <f>SUMIFS('Raw Data'!$AI:$AI, 'Raw Data'!$AN:$AN,"&lt;=" &amp;DATE(LEFT($AV$3, 4), MONTH("1 " &amp; AM$6 &amp; " " &amp; LEFT($AV$3, 4)) + 1, 0 ), 'Raw Data'!$AN:$AN,"&gt;" &amp;DATE(LEFT($AV$3, 4), MONTH("1 " &amp; AM$6 &amp; " " &amp; LEFT($AV$3, 4)), 0 ), 'Raw Data'!$J:$J, $A115, 'Raw Data'!$H:$H, "Non*", 'Raw Data'!$O:$O,""&amp;'Raw Data'!$B$1,'Raw Data'!$D:$D,"&lt;&gt;*ithdr*",'Raw Data'!$D:$D,"&lt;&gt;*ancel*",'Raw Data'!$P:$P,"--")
+
SUMIFS('Raw Data'!$AI:$AI, 'Raw Data'!$AN:$AN,"&lt;=" &amp;DATE(LEFT($AV$3, 4), MONTH("1 " &amp; AM$6 &amp; " " &amp; LEFT($AV$3, 4)) + 1, 0 ), 'Raw Data'!$AN:$AN,"&gt;" &amp;DATE(LEFT($AV$3, 4), MONTH("1 " &amp; AM$6 &amp; " " &amp; LEFT($AV$3, 4)), 0 ), 'Raw Data'!$J:$J, $A115, 'Raw Data'!$H:$H, "Non*", 'Raw Data'!$P:$P,""&amp;'Raw Data'!$B$1,'Raw Data'!$D:$D,"&lt;&gt;*ithdr*",'Raw Data'!$D:$D,"&lt;&gt;*ancel*")</f>
        <v>0</v>
      </c>
      <c r="AN128" s="40"/>
      <c r="AO128" s="40"/>
      <c r="AP128" s="52"/>
      <c r="AQ128" s="111">
        <f>SUMIFS('Raw Data'!$AI:$AI, 'Raw Data'!$AN:$AN,"&lt;=" &amp;DATE(LEFT($AV$3, 4), MONTH("1 " &amp; AQ$6 &amp; " " &amp; LEFT($AV$3, 4)) + 1, 0 ), 'Raw Data'!$AN:$AN,"&gt;" &amp;DATE(LEFT($AV$3, 4), MONTH("1 " &amp; AQ$6 &amp; " " &amp; LEFT($AV$3, 4)), 0 ), 'Raw Data'!$J:$J, $A115, 'Raw Data'!$H:$H, "Non*", 'Raw Data'!$O:$O,""&amp;'Raw Data'!$B$1,'Raw Data'!$D:$D,"&lt;&gt;*ithdr*",'Raw Data'!$D:$D,"&lt;&gt;*ancel*",'Raw Data'!$P:$P,"--")
+
SUMIFS('Raw Data'!$AI:$AI, 'Raw Data'!$AN:$AN,"&lt;=" &amp;DATE(LEFT($AV$3, 4), MONTH("1 " &amp; AQ$6 &amp; " " &amp; LEFT($AV$3, 4)) + 1, 0 ), 'Raw Data'!$AN:$AN,"&gt;" &amp;DATE(LEFT($AV$3, 4), MONTH("1 " &amp; AQ$6 &amp; " " &amp; LEFT($AV$3, 4)), 0 ), 'Raw Data'!$J:$J, $A115, 'Raw Data'!$H:$H, "Non*", 'Raw Data'!$P:$P,""&amp;'Raw Data'!$B$1,'Raw Data'!$D:$D,"&lt;&gt;*ithdr*",'Raw Data'!$D:$D,"&lt;&gt;*ancel*")</f>
        <v>0</v>
      </c>
      <c r="AR128" s="40"/>
      <c r="AS128" s="40"/>
      <c r="AT128" s="52"/>
      <c r="AU128" s="111">
        <f>SUMIFS('Raw Data'!$AI:$AI, 'Raw Data'!$AN:$AN,"&lt;=" &amp;DATE(MID($AV$3, 15, 4), MONTH("1 " &amp; AU$6 &amp; " " &amp; MID($AV$3, 15, 4)) + 1, 0 ), 'Raw Data'!$AN:$AN,"&gt;" &amp;DATE(MID($AV$3, 15, 4), MONTH("1 " &amp; AU$6 &amp; " " &amp; MID($AV$3, 15, 4)), 0 ), 'Raw Data'!$J:$J, $A115, 'Raw Data'!$H:$H, "Non*", 'Raw Data'!$O:$O,""&amp;'Raw Data'!$B$1,'Raw Data'!$D:$D,"&lt;&gt;*ithdr*",'Raw Data'!$D:$D,"&lt;&gt;*ancel*",'Raw Data'!$P:$P,"--")
+
SUMIFS('Raw Data'!$AI:$AI, 'Raw Data'!$AN:$AN,"&lt;=" &amp;DATE(MID($AV$3, 15, 4), MONTH("1 " &amp; AU$6 &amp; " " &amp; MID($AV$3, 15, 4)) + 1, 0 ), 'Raw Data'!$AN:$AN,"&gt;" &amp;DATE(MID($AV$3, 15, 4), MONTH("1 " &amp; AU$6 &amp; " " &amp; MID($AV$3, 15, 4)), 0 ), 'Raw Data'!$J:$J, $A115, 'Raw Data'!$H:$H, "Non*", 'Raw Data'!$P:$P,""&amp;'Raw Data'!$B$1,'Raw Data'!$D:$D,"&lt;&gt;*ithdr*",'Raw Data'!$D:$D,"&lt;&gt;*ancel*")</f>
        <v>0</v>
      </c>
      <c r="AV128" s="40"/>
      <c r="AW128" s="40"/>
      <c r="AX128" s="52"/>
      <c r="AY128" s="111">
        <f>SUMIFS('Raw Data'!$AI:$AI, 'Raw Data'!$AN:$AN,"&lt;=" &amp;DATE(MID($AV$3, 15, 4), MONTH("1 " &amp; AY$6 &amp; " " &amp; MID($AV$3, 15, 4)) + 1, 0 ), 'Raw Data'!$AN:$AN,"&gt;" &amp;DATE(MID($AV$3, 15, 4), MONTH("1 " &amp; AY$6 &amp; " " &amp; MID($AV$3, 15, 4)), 0 ), 'Raw Data'!$J:$J, $A115, 'Raw Data'!$H:$H, "Non*", 'Raw Data'!$O:$O,""&amp;'Raw Data'!$B$1,'Raw Data'!$D:$D,"&lt;&gt;*ithdr*",'Raw Data'!$D:$D,"&lt;&gt;*ancel*",'Raw Data'!$P:$P,"--")
+
SUMIFS('Raw Data'!$AI:$AI, 'Raw Data'!$AN:$AN,"&lt;=" &amp;DATE(MID($AV$3, 15, 4), MONTH("1 " &amp; AY$6 &amp; " " &amp; MID($AV$3, 15, 4)) + 1, 0 ), 'Raw Data'!$AN:$AN,"&gt;" &amp;DATE(MID($AV$3, 15, 4), MONTH("1 " &amp; AY$6 &amp; " " &amp; MID($AV$3, 15, 4)), 0 ), 'Raw Data'!$J:$J, $A115, 'Raw Data'!$H:$H, "Non*", 'Raw Data'!$P:$P,""&amp;'Raw Data'!$B$1,'Raw Data'!$D:$D,"&lt;&gt;*ithdr*",'Raw Data'!$D:$D,"&lt;&gt;*ancel*")</f>
        <v>0</v>
      </c>
      <c r="AZ128" s="40"/>
      <c r="BA128" s="40"/>
      <c r="BB128" s="52"/>
      <c r="BC128" s="111">
        <f>SUMIFS('Raw Data'!$AI:$AI, 'Raw Data'!$AN:$AN,"&lt;=" &amp;DATE(MID($AV$3, 15, 4), MONTH("1 " &amp; BC$6 &amp; " " &amp; MID($AV$3, 15, 4)) + 1, 0 ), 'Raw Data'!$AN:$AN,"&gt;" &amp;DATE(MID($AV$3, 15, 4), MONTH("1 " &amp; BC$6 &amp; " " &amp; MID($AV$3, 15, 4)), 0 ), 'Raw Data'!$J:$J, $A115, 'Raw Data'!$H:$H, "Non*", 'Raw Data'!$O:$O,""&amp;'Raw Data'!$B$1,'Raw Data'!$D:$D,"&lt;&gt;*ithdr*",'Raw Data'!$D:$D,"&lt;&gt;*ancel*",'Raw Data'!$P:$P,"--")
+
SUMIFS('Raw Data'!$AI:$AI, 'Raw Data'!$AN:$AN,"&lt;=" &amp;DATE(MID($AV$3, 15, 4), MONTH("1 " &amp; BC$6 &amp; " " &amp; MID($AV$3, 15, 4)) + 1, 0 ), 'Raw Data'!$AN:$AN,"&gt;" &amp;DATE(MID($AV$3, 15, 4), MONTH("1 " &amp; BC$6 &amp; " " &amp; MID($AV$3, 15, 4)), 0 ), 'Raw Data'!$J:$J, $A115, 'Raw Data'!$H:$H, "Non*", 'Raw Data'!$P:$P,""&amp;'Raw Data'!$B$1,'Raw Data'!$D:$D,"&lt;&gt;*ithdr*",'Raw Data'!$D:$D,"&lt;&gt;*ancel*")</f>
        <v>0</v>
      </c>
      <c r="BD128" s="40"/>
      <c r="BE128" s="40"/>
      <c r="BF128" s="52"/>
    </row>
    <row r="129" ht="12.75" customHeight="1">
      <c r="A129" s="47" t="s">
        <v>761</v>
      </c>
      <c r="B129" s="40"/>
      <c r="C129" s="40"/>
      <c r="D129" s="40"/>
      <c r="E129" s="40"/>
      <c r="F129" s="40"/>
      <c r="G129" s="40"/>
      <c r="H129" s="40"/>
      <c r="I129" s="40"/>
      <c r="J129" s="52"/>
      <c r="K129" s="117">
        <f>COUNTIFS( 'Raw Data'!$AM:$AM,"&lt;=" &amp;DATE(LEFT($AV$3, 4), MONTH("1 " &amp; K$6 &amp; " " &amp; LEFT($AV$3, 4)) + 1, 0 ), 'Raw Data'!$AM:$AM,"&gt;" &amp;DATE(LEFT($AV$3, 4), MONTH("1 " &amp; K$6 &amp; " " &amp; LEFT($AV$3, 4)), 0 ), 'Raw Data'!$J:$J, $A115, 'Raw Data'!$O:$O,""&amp;'Raw Data'!$B$1,'Raw Data'!$D:$D,"&lt;&gt;*ithdr*",'Raw Data'!$D:$D,"&lt;&gt;*ancel*",'Raw Data'!$P:$P,"--")
+
COUNTIFS( 'Raw Data'!$AM:$AM,"&lt;=" &amp;DATE(LEFT($AV$3, 4), MONTH("1 " &amp; K$6 &amp; " " &amp; LEFT($AV$3, 4)) + 1, 0 ), 'Raw Data'!$AM:$AM,"&gt;" &amp;DATE(LEFT($AV$3, 4), MONTH("1 " &amp; K$6 &amp; " " &amp; LEFT($AV$3, 4)), 0 ), 'Raw Data'!$J:$J, $A115, 'Raw Data'!$P:$P,""&amp;'Raw Data'!$B$1,'Raw Data'!$D:$D,"&lt;&gt;*ithdr*",'Raw Data'!$D:$D,"&lt;&gt;*ancel*")</f>
        <v>0</v>
      </c>
      <c r="L129" s="40"/>
      <c r="M129" s="40"/>
      <c r="N129" s="52"/>
      <c r="O129" s="117">
        <f>COUNTIFS( 'Raw Data'!$AM:$AM,"&lt;=" &amp;DATE(LEFT($AV$3, 4), MONTH("1 " &amp; O$6 &amp; " " &amp; LEFT($AV$3, 4)) + 1, 0 ), 'Raw Data'!$AM:$AM,"&gt;" &amp;DATE(LEFT($AV$3, 4), MONTH("1 " &amp; O$6 &amp; " " &amp; LEFT($AV$3, 4)), 0 ), 'Raw Data'!$J:$J, $A115, 'Raw Data'!$O:$O,""&amp;'Raw Data'!$B$1,'Raw Data'!$D:$D,"&lt;&gt;*ithdr*",'Raw Data'!$D:$D,"&lt;&gt;*ancel*",'Raw Data'!$P:$P,"--")
+
COUNTIFS( 'Raw Data'!$AM:$AM,"&lt;=" &amp;DATE(LEFT($AV$3, 4), MONTH("1 " &amp; O$6 &amp; " " &amp; LEFT($AV$3, 4)) + 1, 0 ), 'Raw Data'!$AM:$AM,"&gt;" &amp;DATE(LEFT($AV$3, 4), MONTH("1 " &amp; O$6 &amp; " " &amp; LEFT($AV$3, 4)), 0 ), 'Raw Data'!$J:$J, $A115, 'Raw Data'!$P:$P,""&amp;'Raw Data'!$B$1,'Raw Data'!$D:$D,"&lt;&gt;*ithdr*",'Raw Data'!$D:$D,"&lt;&gt;*ancel*")</f>
        <v>0</v>
      </c>
      <c r="P129" s="40"/>
      <c r="Q129" s="40"/>
      <c r="R129" s="52"/>
      <c r="S129" s="117">
        <f>COUNTIFS( 'Raw Data'!$AM:$AM,"&lt;=" &amp;DATE(LEFT($AV$3, 4), MONTH("1 " &amp; S$6 &amp; " " &amp; LEFT($AV$3, 4)) + 1, 0 ), 'Raw Data'!$AM:$AM,"&gt;" &amp;DATE(LEFT($AV$3, 4), MONTH("1 " &amp; S$6 &amp; " " &amp; LEFT($AV$3, 4)), 0 ), 'Raw Data'!$J:$J, $A115, 'Raw Data'!$O:$O,""&amp;'Raw Data'!$B$1,'Raw Data'!$D:$D,"&lt;&gt;*ithdr*",'Raw Data'!$D:$D,"&lt;&gt;*ancel*",'Raw Data'!$P:$P,"--")
+
COUNTIFS( 'Raw Data'!$AM:$AM,"&lt;=" &amp;DATE(LEFT($AV$3, 4), MONTH("1 " &amp; S$6 &amp; " " &amp; LEFT($AV$3, 4)) + 1, 0 ), 'Raw Data'!$AM:$AM,"&gt;" &amp;DATE(LEFT($AV$3, 4), MONTH("1 " &amp; S$6 &amp; " " &amp; LEFT($AV$3, 4)), 0 ), 'Raw Data'!$J:$J, $A115, 'Raw Data'!$P:$P,""&amp;'Raw Data'!$B$1,'Raw Data'!$D:$D,"&lt;&gt;*ithdr*",'Raw Data'!$D:$D,"&lt;&gt;*ancel*")</f>
        <v>0</v>
      </c>
      <c r="T129" s="40"/>
      <c r="U129" s="40"/>
      <c r="V129" s="52"/>
      <c r="W129" s="117">
        <f>COUNTIFS( 'Raw Data'!$AM:$AM,"&lt;=" &amp;DATE(LEFT($AV$3, 4), MONTH("1 " &amp; W$6 &amp; " " &amp; LEFT($AV$3, 4)) + 1, 0 ), 'Raw Data'!$AM:$AM,"&gt;" &amp;DATE(LEFT($AV$3, 4), MONTH("1 " &amp; W$6 &amp; " " &amp; LEFT($AV$3, 4)), 0 ), 'Raw Data'!$J:$J, $A115, 'Raw Data'!$O:$O,""&amp;'Raw Data'!$B$1,'Raw Data'!$D:$D,"&lt;&gt;*ithdr*",'Raw Data'!$D:$D,"&lt;&gt;*ancel*",'Raw Data'!$P:$P,"--")
+
COUNTIFS( 'Raw Data'!$AM:$AM,"&lt;=" &amp;DATE(LEFT($AV$3, 4), MONTH("1 " &amp; W$6 &amp; " " &amp; LEFT($AV$3, 4)) + 1, 0 ), 'Raw Data'!$AM:$AM,"&gt;" &amp;DATE(LEFT($AV$3, 4), MONTH("1 " &amp; W$6 &amp; " " &amp; LEFT($AV$3, 4)), 0 ), 'Raw Data'!$J:$J, $A115, 'Raw Data'!$P:$P,""&amp;'Raw Data'!$B$1,'Raw Data'!$D:$D,"&lt;&gt;*ithdr*",'Raw Data'!$D:$D,"&lt;&gt;*ancel*")</f>
        <v>0</v>
      </c>
      <c r="X129" s="40"/>
      <c r="Y129" s="40"/>
      <c r="Z129" s="52"/>
      <c r="AA129" s="117">
        <f>COUNTIFS( 'Raw Data'!$AM:$AM,"&lt;=" &amp;DATE(LEFT($AV$3, 4), MONTH("1 " &amp; AA$6 &amp; " " &amp; LEFT($AV$3, 4)) + 1, 0 ), 'Raw Data'!$AM:$AM,"&gt;" &amp;DATE(LEFT($AV$3, 4), MONTH("1 " &amp; AA$6 &amp; " " &amp; LEFT($AV$3, 4)), 0 ), 'Raw Data'!$J:$J, $A115, 'Raw Data'!$O:$O,""&amp;'Raw Data'!$B$1,'Raw Data'!$D:$D,"&lt;&gt;*ithdr*",'Raw Data'!$D:$D,"&lt;&gt;*ancel*",'Raw Data'!$P:$P,"--")
+
COUNTIFS( 'Raw Data'!$AM:$AM,"&lt;=" &amp;DATE(LEFT($AV$3, 4), MONTH("1 " &amp; AA$6 &amp; " " &amp; LEFT($AV$3, 4)) + 1, 0 ), 'Raw Data'!$AM:$AM,"&gt;" &amp;DATE(LEFT($AV$3, 4), MONTH("1 " &amp; AA$6 &amp; " " &amp; LEFT($AV$3, 4)), 0 ), 'Raw Data'!$J:$J, $A115, 'Raw Data'!$P:$P,""&amp;'Raw Data'!$B$1,'Raw Data'!$D:$D,"&lt;&gt;*ithdr*",'Raw Data'!$D:$D,"&lt;&gt;*ancel*")</f>
        <v>0</v>
      </c>
      <c r="AB129" s="40"/>
      <c r="AC129" s="40"/>
      <c r="AD129" s="52"/>
      <c r="AE129" s="117">
        <f>COUNTIFS( 'Raw Data'!$AM:$AM,"&lt;=" &amp;DATE(LEFT($AV$3, 4), MONTH("1 " &amp; AE$6 &amp; " " &amp; LEFT($AV$3, 4)) + 1, 0 ), 'Raw Data'!$AM:$AM,"&gt;" &amp;DATE(LEFT($AV$3, 4), MONTH("1 " &amp; AE$6 &amp; " " &amp; LEFT($AV$3, 4)), 0 ), 'Raw Data'!$J:$J, $A115, 'Raw Data'!$O:$O,""&amp;'Raw Data'!$B$1,'Raw Data'!$D:$D,"&lt;&gt;*ithdr*",'Raw Data'!$D:$D,"&lt;&gt;*ancel*",'Raw Data'!$P:$P,"--")
+
COUNTIFS( 'Raw Data'!$AM:$AM,"&lt;=" &amp;DATE(LEFT($AV$3, 4), MONTH("1 " &amp; AE$6 &amp; " " &amp; LEFT($AV$3, 4)) + 1, 0 ), 'Raw Data'!$AM:$AM,"&gt;" &amp;DATE(LEFT($AV$3, 4), MONTH("1 " &amp; AE$6 &amp; " " &amp; LEFT($AV$3, 4)), 0 ), 'Raw Data'!$J:$J, $A115, 'Raw Data'!$P:$P,""&amp;'Raw Data'!$B$1,'Raw Data'!$D:$D,"&lt;&gt;*ithdr*",'Raw Data'!$D:$D,"&lt;&gt;*ancel*")</f>
        <v>0</v>
      </c>
      <c r="AF129" s="40"/>
      <c r="AG129" s="40"/>
      <c r="AH129" s="52"/>
      <c r="AI129" s="117">
        <f>COUNTIFS( 'Raw Data'!$AM:$AM,"&lt;=" &amp;DATE(LEFT($AV$3, 4), MONTH("1 " &amp; AI$6 &amp; " " &amp; LEFT($AV$3, 4)) + 1, 0 ), 'Raw Data'!$AM:$AM,"&gt;" &amp;DATE(LEFT($AV$3, 4), MONTH("1 " &amp; AI$6 &amp; " " &amp; LEFT($AV$3, 4)), 0 ), 'Raw Data'!$J:$J, $A115, 'Raw Data'!$O:$O,""&amp;'Raw Data'!$B$1,'Raw Data'!$D:$D,"&lt;&gt;*ithdr*",'Raw Data'!$D:$D,"&lt;&gt;*ancel*",'Raw Data'!$P:$P,"--")
+
COUNTIFS( 'Raw Data'!$AM:$AM,"&lt;=" &amp;DATE(LEFT($AV$3, 4), MONTH("1 " &amp; AI$6 &amp; " " &amp; LEFT($AV$3, 4)) + 1, 0 ), 'Raw Data'!$AM:$AM,"&gt;" &amp;DATE(LEFT($AV$3, 4), MONTH("1 " &amp; AI$6 &amp; " " &amp; LEFT($AV$3, 4)), 0 ), 'Raw Data'!$J:$J, $A115, 'Raw Data'!$P:$P,""&amp;'Raw Data'!$B$1,'Raw Data'!$D:$D,"&lt;&gt;*ithdr*",'Raw Data'!$D:$D,"&lt;&gt;*ancel*")</f>
        <v>0</v>
      </c>
      <c r="AJ129" s="40"/>
      <c r="AK129" s="40"/>
      <c r="AL129" s="52"/>
      <c r="AM129" s="117">
        <f>COUNTIFS( 'Raw Data'!$AM:$AM,"&lt;=" &amp;DATE(LEFT($AV$3, 4), MONTH("1 " &amp; AM$6 &amp; " " &amp; LEFT($AV$3, 4)) + 1, 0 ), 'Raw Data'!$AM:$AM,"&gt;" &amp;DATE(LEFT($AV$3, 4), MONTH("1 " &amp; AM$6 &amp; " " &amp; LEFT($AV$3, 4)), 0 ), 'Raw Data'!$J:$J, $A115, 'Raw Data'!$O:$O,""&amp;'Raw Data'!$B$1,'Raw Data'!$D:$D,"&lt;&gt;*ithdr*",'Raw Data'!$D:$D,"&lt;&gt;*ancel*",'Raw Data'!$P:$P,"--")
+
COUNTIFS( 'Raw Data'!$AM:$AM,"&lt;=" &amp;DATE(LEFT($AV$3, 4), MONTH("1 " &amp; AM$6 &amp; " " &amp; LEFT($AV$3, 4)) + 1, 0 ), 'Raw Data'!$AM:$AM,"&gt;" &amp;DATE(LEFT($AV$3, 4), MONTH("1 " &amp; AM$6 &amp; " " &amp; LEFT($AV$3, 4)), 0 ), 'Raw Data'!$J:$J, $A115, 'Raw Data'!$P:$P,""&amp;'Raw Data'!$B$1,'Raw Data'!$D:$D,"&lt;&gt;*ithdr*",'Raw Data'!$D:$D,"&lt;&gt;*ancel*")</f>
        <v>0</v>
      </c>
      <c r="AN129" s="40"/>
      <c r="AO129" s="40"/>
      <c r="AP129" s="52"/>
      <c r="AQ129" s="117">
        <f>COUNTIFS( 'Raw Data'!$AM:$AM,"&lt;=" &amp;DATE(LEFT($AV$3, 4), MONTH("1 " &amp; AQ$6 &amp; " " &amp; LEFT($AV$3, 4)) + 1, 0 ), 'Raw Data'!$AM:$AM,"&gt;" &amp;DATE(LEFT($AV$3, 4), MONTH("1 " &amp; AQ$6 &amp; " " &amp; LEFT($AV$3, 4)), 0 ), 'Raw Data'!$J:$J, $A115, 'Raw Data'!$O:$O,""&amp;'Raw Data'!$B$1,'Raw Data'!$D:$D,"&lt;&gt;*ithdr*",'Raw Data'!$D:$D,"&lt;&gt;*ancel*",'Raw Data'!$P:$P,"--")
+
COUNTIFS( 'Raw Data'!$AM:$AM,"&lt;=" &amp;DATE(LEFT($AV$3, 4), MONTH("1 " &amp; AQ$6 &amp; " " &amp; LEFT($AV$3, 4)) + 1, 0 ), 'Raw Data'!$AM:$AM,"&gt;" &amp;DATE(LEFT($AV$3, 4), MONTH("1 " &amp; AQ$6 &amp; " " &amp; LEFT($AV$3, 4)), 0 ), 'Raw Data'!$J:$J, $A115, 'Raw Data'!$P:$P,""&amp;'Raw Data'!$B$1,'Raw Data'!$D:$D,"&lt;&gt;*ithdr*",'Raw Data'!$D:$D,"&lt;&gt;*ancel*")</f>
        <v>0</v>
      </c>
      <c r="AR129" s="40"/>
      <c r="AS129" s="40"/>
      <c r="AT129" s="52"/>
      <c r="AU129" s="117">
        <f>COUNTIFS( 'Raw Data'!$AM:$AM,"&lt;=" &amp;DATE(MID($AV$3, 15, 4), MONTH("1 " &amp; AU$6 &amp; " " &amp; MID($AV$3, 15, 4)) + 1, 0 ), 'Raw Data'!$AN:$AN,"&gt;" &amp;DATE(MID($AV$3, 15, 4), MONTH("1 " &amp; AU$6 &amp; " " &amp; MID($AV$3, 15, 4)), 0 ), 'Raw Data'!$J:$J, $A115, 'Raw Data'!$O:$O,""&amp;'Raw Data'!$B$1,'Raw Data'!$D:$D,"&lt;&gt;*ithdr*",'Raw Data'!$D:$D,"&lt;&gt;*ancel*",'Raw Data'!$P:$P,"--")
+
COUNTIFS( 'Raw Data'!$AM:$AM,"&lt;=" &amp;DATE(MID($AV$3, 15, 4), MONTH("1 " &amp; AU$6 &amp; " " &amp; MID($AV$3, 15, 4)) + 1, 0 ), 'Raw Data'!$AN:$AN,"&gt;" &amp;DATE(MID($AV$3, 15, 4), MONTH("1 " &amp; AU$6 &amp; " " &amp; MID($AV$3, 15, 4)), 0 ), 'Raw Data'!$J:$J, $A115, 'Raw Data'!$P:$P,""&amp;'Raw Data'!$B$1,'Raw Data'!$D:$D,"&lt;&gt;*ithdr*",'Raw Data'!$D:$D,"&lt;&gt;*ancel*")</f>
        <v>0</v>
      </c>
      <c r="AV129" s="40"/>
      <c r="AW129" s="40"/>
      <c r="AX129" s="52"/>
      <c r="AY129" s="117">
        <f>COUNTIFS( 'Raw Data'!$AM:$AM,"&lt;=" &amp;DATE(MID($AV$3, 15, 4), MONTH("1 " &amp; AY$6 &amp; " " &amp; MID($AV$3, 15, 4)) + 1, 0 ), 'Raw Data'!$AN:$AN,"&gt;" &amp;DATE(MID($AV$3, 15, 4), MONTH("1 " &amp; AY$6 &amp; " " &amp; MID($AV$3, 15, 4)), 0 ), 'Raw Data'!$J:$J, $A115, 'Raw Data'!$O:$O,""&amp;'Raw Data'!$B$1,'Raw Data'!$D:$D,"&lt;&gt;*ithdr*",'Raw Data'!$D:$D,"&lt;&gt;*ancel*",'Raw Data'!$P:$P,"--")
+
COUNTIFS( 'Raw Data'!$AM:$AM,"&lt;=" &amp;DATE(MID($AV$3, 15, 4), MONTH("1 " &amp; AY$6 &amp; " " &amp; MID($AV$3, 15, 4)) + 1, 0 ), 'Raw Data'!$AN:$AN,"&gt;" &amp;DATE(MID($AV$3, 15, 4), MONTH("1 " &amp; AY$6 &amp; " " &amp; MID($AV$3, 15, 4)), 0 ), 'Raw Data'!$J:$J, $A115, 'Raw Data'!$P:$P,""&amp;'Raw Data'!$B$1,'Raw Data'!$D:$D,"&lt;&gt;*ithdr*",'Raw Data'!$D:$D,"&lt;&gt;*ancel*")</f>
        <v>0</v>
      </c>
      <c r="AZ129" s="40"/>
      <c r="BA129" s="40"/>
      <c r="BB129" s="52"/>
      <c r="BC129" s="117">
        <f>COUNTIFS( 'Raw Data'!$AM:$AM,"&lt;=" &amp;DATE(MID($AV$3, 15, 4), MONTH("1 " &amp; BC$6 &amp; " " &amp; MID($AV$3, 15, 4)) + 1, 0 ), 'Raw Data'!$AN:$AN,"&gt;" &amp;DATE(MID($AV$3, 15, 4), MONTH("1 " &amp; BC$6 &amp; " " &amp; MID($AV$3, 15, 4)), 0 ), 'Raw Data'!$J:$J, $A115, 'Raw Data'!$O:$O,""&amp;'Raw Data'!$B$1,'Raw Data'!$D:$D,"&lt;&gt;*ithdr*",'Raw Data'!$D:$D,"&lt;&gt;*ancel*",'Raw Data'!$P:$P,"--")
+
COUNTIFS( 'Raw Data'!$AM:$AM,"&lt;=" &amp;DATE(MID($AV$3, 15, 4), MONTH("1 " &amp; BC$6 &amp; " " &amp; MID($AV$3, 15, 4)) + 1, 0 ), 'Raw Data'!$AN:$AN,"&gt;" &amp;DATE(MID($AV$3, 15, 4), MONTH("1 " &amp; BC$6 &amp; " " &amp; MID($AV$3, 15, 4)), 0 ), 'Raw Data'!$J:$J, $A115, 'Raw Data'!$P:$P,""&amp;'Raw Data'!$B$1,'Raw Data'!$D:$D,"&lt;&gt;*ithdr*",'Raw Data'!$D:$D,"&lt;&gt;*ancel*")</f>
        <v>0</v>
      </c>
      <c r="BD129" s="40"/>
      <c r="BE129" s="40"/>
      <c r="BF129" s="52"/>
    </row>
    <row r="130" ht="12.75" customHeight="1">
      <c r="A130" s="119" t="s">
        <v>762</v>
      </c>
      <c r="B130" s="40"/>
      <c r="C130" s="40"/>
      <c r="D130" s="40"/>
      <c r="E130" s="40"/>
      <c r="F130" s="40"/>
      <c r="G130" s="40"/>
      <c r="H130" s="40"/>
      <c r="I130" s="40"/>
      <c r="J130" s="52"/>
      <c r="K130" s="117">
        <f>COUNTIFS('Raw Data'!$AM:$AM,"&lt;=" &amp;DATE(LEFT($AV$3, 4), MONTH("1 " &amp; K$6 &amp; " " &amp; LEFT($AV$3, 4)) + 1, 0 ), 'Raw Data'!$AM:$AM,"&gt;" &amp;DATE(LEFT($AV$3, 4), MONTH("1 " &amp; K$6 &amp; " " &amp; LEFT($AV$3, 4)), 0 ), 'Raw Data'!$J:$J, $A115, 'Raw Data'!$H:$H, "Ear*", 'Raw Data'!$O:$O,""&amp;'Raw Data'!$B$1,'Raw Data'!$D:$D,"&lt;&gt;*ithdr*",'Raw Data'!$D:$D,"&lt;&gt;*ancel*",'Raw Data'!$P:$P,"--")
+
COUNTIFS( 'Raw Data'!$AM:$AM,"&lt;=" &amp;DATE(LEFT($AV$3, 4), MONTH("1 " &amp; K$6 &amp; " " &amp; LEFT($AV$3, 4)) + 1, 0 ), 'Raw Data'!$AM:$AM,"&gt;" &amp;DATE(LEFT($AV$3, 4), MONTH("1 " &amp; K$6 &amp; " " &amp; LEFT($AV$3, 4)), 0 ), 'Raw Data'!$J:$J, $A115, 'Raw Data'!$H:$H, "Ear*", 'Raw Data'!$P:$P,""&amp;'Raw Data'!$B$1,'Raw Data'!$D:$D,"&lt;&gt;*ithdr*",'Raw Data'!$D:$D,"&lt;&gt;*ancel*")</f>
        <v>0</v>
      </c>
      <c r="L130" s="40"/>
      <c r="M130" s="40"/>
      <c r="N130" s="52"/>
      <c r="O130" s="117">
        <f>COUNTIFS('Raw Data'!$AM:$AM,"&lt;=" &amp;DATE(LEFT($AV$3, 4), MONTH("1 " &amp; O$6 &amp; " " &amp; LEFT($AV$3, 4)) + 1, 0 ), 'Raw Data'!$AM:$AM,"&gt;" &amp;DATE(LEFT($AV$3, 4), MONTH("1 " &amp; O$6 &amp; " " &amp; LEFT($AV$3, 4)), 0 ), 'Raw Data'!$J:$J, $A115, 'Raw Data'!$H:$H, "Ear*", 'Raw Data'!$O:$O,""&amp;'Raw Data'!$B$1,'Raw Data'!$D:$D,"&lt;&gt;*ithdr*",'Raw Data'!$D:$D,"&lt;&gt;*ancel*",'Raw Data'!$P:$P,"--")
+
COUNTIFS( 'Raw Data'!$AM:$AM,"&lt;=" &amp;DATE(LEFT($AV$3, 4), MONTH("1 " &amp; O$6 &amp; " " &amp; LEFT($AV$3, 4)) + 1, 0 ), 'Raw Data'!$AM:$AM,"&gt;" &amp;DATE(LEFT($AV$3, 4), MONTH("1 " &amp; O$6 &amp; " " &amp; LEFT($AV$3, 4)), 0 ), 'Raw Data'!$J:$J, $A115, 'Raw Data'!$H:$H, "Ear*", 'Raw Data'!$P:$P,""&amp;'Raw Data'!$B$1,'Raw Data'!$D:$D,"&lt;&gt;*ithdr*",'Raw Data'!$D:$D,"&lt;&gt;*ancel*")</f>
        <v>0</v>
      </c>
      <c r="P130" s="40"/>
      <c r="Q130" s="40"/>
      <c r="R130" s="52"/>
      <c r="S130" s="117">
        <f>COUNTIFS('Raw Data'!$AM:$AM,"&lt;=" &amp;DATE(LEFT($AV$3, 4), MONTH("1 " &amp; S$6 &amp; " " &amp; LEFT($AV$3, 4)) + 1, 0 ), 'Raw Data'!$AM:$AM,"&gt;" &amp;DATE(LEFT($AV$3, 4), MONTH("1 " &amp; S$6 &amp; " " &amp; LEFT($AV$3, 4)), 0 ), 'Raw Data'!$J:$J, $A115, 'Raw Data'!$H:$H, "Ear*", 'Raw Data'!$O:$O,""&amp;'Raw Data'!$B$1,'Raw Data'!$D:$D,"&lt;&gt;*ithdr*",'Raw Data'!$D:$D,"&lt;&gt;*ancel*",'Raw Data'!$P:$P,"--")
+
COUNTIFS( 'Raw Data'!$AM:$AM,"&lt;=" &amp;DATE(LEFT($AV$3, 4), MONTH("1 " &amp; S$6 &amp; " " &amp; LEFT($AV$3, 4)) + 1, 0 ), 'Raw Data'!$AM:$AM,"&gt;" &amp;DATE(LEFT($AV$3, 4), MONTH("1 " &amp; S$6 &amp; " " &amp; LEFT($AV$3, 4)), 0 ), 'Raw Data'!$J:$J, $A115, 'Raw Data'!$H:$H, "Ear*", 'Raw Data'!$P:$P,""&amp;'Raw Data'!$B$1,'Raw Data'!$D:$D,"&lt;&gt;*ithdr*",'Raw Data'!$D:$D,"&lt;&gt;*ancel*")</f>
        <v>0</v>
      </c>
      <c r="T130" s="40"/>
      <c r="U130" s="40"/>
      <c r="V130" s="52"/>
      <c r="W130" s="117">
        <f>COUNTIFS('Raw Data'!$AM:$AM,"&lt;=" &amp;DATE(LEFT($AV$3, 4), MONTH("1 " &amp; W$6 &amp; " " &amp; LEFT($AV$3, 4)) + 1, 0 ), 'Raw Data'!$AM:$AM,"&gt;" &amp;DATE(LEFT($AV$3, 4), MONTH("1 " &amp; W$6 &amp; " " &amp; LEFT($AV$3, 4)), 0 ), 'Raw Data'!$J:$J, $A115, 'Raw Data'!$H:$H, "Ear*", 'Raw Data'!$O:$O,""&amp;'Raw Data'!$B$1,'Raw Data'!$D:$D,"&lt;&gt;*ithdr*",'Raw Data'!$D:$D,"&lt;&gt;*ancel*",'Raw Data'!$P:$P,"--")
+
COUNTIFS( 'Raw Data'!$AM:$AM,"&lt;=" &amp;DATE(LEFT($AV$3, 4), MONTH("1 " &amp; W$6 &amp; " " &amp; LEFT($AV$3, 4)) + 1, 0 ), 'Raw Data'!$AM:$AM,"&gt;" &amp;DATE(LEFT($AV$3, 4), MONTH("1 " &amp; W$6 &amp; " " &amp; LEFT($AV$3, 4)), 0 ), 'Raw Data'!$J:$J, $A115, 'Raw Data'!$H:$H, "Ear*", 'Raw Data'!$P:$P,""&amp;'Raw Data'!$B$1,'Raw Data'!$D:$D,"&lt;&gt;*ithdr*",'Raw Data'!$D:$D,"&lt;&gt;*ancel*")</f>
        <v>0</v>
      </c>
      <c r="X130" s="40"/>
      <c r="Y130" s="40"/>
      <c r="Z130" s="52"/>
      <c r="AA130" s="117">
        <f>COUNTIFS('Raw Data'!$AM:$AM,"&lt;=" &amp;DATE(LEFT($AV$3, 4), MONTH("1 " &amp; AA$6 &amp; " " &amp; LEFT($AV$3, 4)) + 1, 0 ), 'Raw Data'!$AM:$AM,"&gt;" &amp;DATE(LEFT($AV$3, 4), MONTH("1 " &amp; AA$6 &amp; " " &amp; LEFT($AV$3, 4)), 0 ), 'Raw Data'!$J:$J, $A115, 'Raw Data'!$H:$H, "Ear*", 'Raw Data'!$O:$O,""&amp;'Raw Data'!$B$1,'Raw Data'!$D:$D,"&lt;&gt;*ithdr*",'Raw Data'!$D:$D,"&lt;&gt;*ancel*",'Raw Data'!$P:$P,"--")
+
COUNTIFS( 'Raw Data'!$AM:$AM,"&lt;=" &amp;DATE(LEFT($AV$3, 4), MONTH("1 " &amp; AA$6 &amp; " " &amp; LEFT($AV$3, 4)) + 1, 0 ), 'Raw Data'!$AM:$AM,"&gt;" &amp;DATE(LEFT($AV$3, 4), MONTH("1 " &amp; AA$6 &amp; " " &amp; LEFT($AV$3, 4)), 0 ), 'Raw Data'!$J:$J, $A115, 'Raw Data'!$H:$H, "Ear*", 'Raw Data'!$P:$P,""&amp;'Raw Data'!$B$1,'Raw Data'!$D:$D,"&lt;&gt;*ithdr*",'Raw Data'!$D:$D,"&lt;&gt;*ancel*")</f>
        <v>0</v>
      </c>
      <c r="AB130" s="40"/>
      <c r="AC130" s="40"/>
      <c r="AD130" s="52"/>
      <c r="AE130" s="117">
        <f>COUNTIFS('Raw Data'!$AM:$AM,"&lt;=" &amp;DATE(LEFT($AV$3, 4), MONTH("1 " &amp; AE$6 &amp; " " &amp; LEFT($AV$3, 4)) + 1, 0 ), 'Raw Data'!$AM:$AM,"&gt;" &amp;DATE(LEFT($AV$3, 4), MONTH("1 " &amp; AE$6 &amp; " " &amp; LEFT($AV$3, 4)), 0 ), 'Raw Data'!$J:$J, $A115, 'Raw Data'!$H:$H, "Ear*", 'Raw Data'!$O:$O,""&amp;'Raw Data'!$B$1,'Raw Data'!$D:$D,"&lt;&gt;*ithdr*",'Raw Data'!$D:$D,"&lt;&gt;*ancel*",'Raw Data'!$P:$P,"--")
+
COUNTIFS( 'Raw Data'!$AM:$AM,"&lt;=" &amp;DATE(LEFT($AV$3, 4), MONTH("1 " &amp; AE$6 &amp; " " &amp; LEFT($AV$3, 4)) + 1, 0 ), 'Raw Data'!$AM:$AM,"&gt;" &amp;DATE(LEFT($AV$3, 4), MONTH("1 " &amp; AE$6 &amp; " " &amp; LEFT($AV$3, 4)), 0 ), 'Raw Data'!$J:$J, $A115, 'Raw Data'!$H:$H, "Ear*", 'Raw Data'!$P:$P,""&amp;'Raw Data'!$B$1,'Raw Data'!$D:$D,"&lt;&gt;*ithdr*",'Raw Data'!$D:$D,"&lt;&gt;*ancel*")</f>
        <v>0</v>
      </c>
      <c r="AF130" s="40"/>
      <c r="AG130" s="40"/>
      <c r="AH130" s="52"/>
      <c r="AI130" s="117">
        <f>COUNTIFS('Raw Data'!$AM:$AM,"&lt;=" &amp;DATE(LEFT($AV$3, 4), MONTH("1 " &amp; AI$6 &amp; " " &amp; LEFT($AV$3, 4)) + 1, 0 ), 'Raw Data'!$AM:$AM,"&gt;" &amp;DATE(LEFT($AV$3, 4), MONTH("1 " &amp; AI$6 &amp; " " &amp; LEFT($AV$3, 4)), 0 ), 'Raw Data'!$J:$J, $A115, 'Raw Data'!$H:$H, "Ear*", 'Raw Data'!$O:$O,""&amp;'Raw Data'!$B$1,'Raw Data'!$D:$D,"&lt;&gt;*ithdr*",'Raw Data'!$D:$D,"&lt;&gt;*ancel*",'Raw Data'!$P:$P,"--")
+
COUNTIFS( 'Raw Data'!$AM:$AM,"&lt;=" &amp;DATE(LEFT($AV$3, 4), MONTH("1 " &amp; AI$6 &amp; " " &amp; LEFT($AV$3, 4)) + 1, 0 ), 'Raw Data'!$AM:$AM,"&gt;" &amp;DATE(LEFT($AV$3, 4), MONTH("1 " &amp; AI$6 &amp; " " &amp; LEFT($AV$3, 4)), 0 ), 'Raw Data'!$J:$J, $A115, 'Raw Data'!$H:$H, "Ear*", 'Raw Data'!$P:$P,""&amp;'Raw Data'!$B$1,'Raw Data'!$D:$D,"&lt;&gt;*ithdr*",'Raw Data'!$D:$D,"&lt;&gt;*ancel*")</f>
        <v>0</v>
      </c>
      <c r="AJ130" s="40"/>
      <c r="AK130" s="40"/>
      <c r="AL130" s="52"/>
      <c r="AM130" s="117">
        <f>COUNTIFS('Raw Data'!$AM:$AM,"&lt;=" &amp;DATE(LEFT($AV$3, 4), MONTH("1 " &amp; AM$6 &amp; " " &amp; LEFT($AV$3, 4)) + 1, 0 ), 'Raw Data'!$AM:$AM,"&gt;" &amp;DATE(LEFT($AV$3, 4), MONTH("1 " &amp; AM$6 &amp; " " &amp; LEFT($AV$3, 4)), 0 ), 'Raw Data'!$J:$J, $A115, 'Raw Data'!$H:$H, "Ear*", 'Raw Data'!$O:$O,""&amp;'Raw Data'!$B$1,'Raw Data'!$D:$D,"&lt;&gt;*ithdr*",'Raw Data'!$D:$D,"&lt;&gt;*ancel*",'Raw Data'!$P:$P,"--")
+
COUNTIFS( 'Raw Data'!$AM:$AM,"&lt;=" &amp;DATE(LEFT($AV$3, 4), MONTH("1 " &amp; AM$6 &amp; " " &amp; LEFT($AV$3, 4)) + 1, 0 ), 'Raw Data'!$AM:$AM,"&gt;" &amp;DATE(LEFT($AV$3, 4), MONTH("1 " &amp; AM$6 &amp; " " &amp; LEFT($AV$3, 4)), 0 ), 'Raw Data'!$J:$J, $A115, 'Raw Data'!$H:$H, "Ear*", 'Raw Data'!$P:$P,""&amp;'Raw Data'!$B$1,'Raw Data'!$D:$D,"&lt;&gt;*ithdr*",'Raw Data'!$D:$D,"&lt;&gt;*ancel*")</f>
        <v>0</v>
      </c>
      <c r="AN130" s="40"/>
      <c r="AO130" s="40"/>
      <c r="AP130" s="52"/>
      <c r="AQ130" s="117">
        <f>COUNTIFS('Raw Data'!$AM:$AM,"&lt;=" &amp;DATE(LEFT($AV$3, 4), MONTH("1 " &amp; AQ$6 &amp; " " &amp; LEFT($AV$3, 4)) + 1, 0 ), 'Raw Data'!$AM:$AM,"&gt;" &amp;DATE(LEFT($AV$3, 4), MONTH("1 " &amp; AQ$6 &amp; " " &amp; LEFT($AV$3, 4)), 0 ), 'Raw Data'!$J:$J, $A115, 'Raw Data'!$H:$H, "Ear*", 'Raw Data'!$O:$O,""&amp;'Raw Data'!$B$1,'Raw Data'!$D:$D,"&lt;&gt;*ithdr*",'Raw Data'!$D:$D,"&lt;&gt;*ancel*",'Raw Data'!$P:$P,"--")
+
COUNTIFS( 'Raw Data'!$AM:$AM,"&lt;=" &amp;DATE(LEFT($AV$3, 4), MONTH("1 " &amp; AQ$6 &amp; " " &amp; LEFT($AV$3, 4)) + 1, 0 ), 'Raw Data'!$AM:$AM,"&gt;" &amp;DATE(LEFT($AV$3, 4), MONTH("1 " &amp; AQ$6 &amp; " " &amp; LEFT($AV$3, 4)), 0 ), 'Raw Data'!$J:$J, $A115, 'Raw Data'!$H:$H, "Ear*", 'Raw Data'!$P:$P,""&amp;'Raw Data'!$B$1,'Raw Data'!$D:$D,"&lt;&gt;*ithdr*",'Raw Data'!$D:$D,"&lt;&gt;*ancel*")</f>
        <v>0</v>
      </c>
      <c r="AR130" s="40"/>
      <c r="AS130" s="40"/>
      <c r="AT130" s="52"/>
      <c r="AU130" s="117">
        <f>COUNTIFS('Raw Data'!$AM:$AM,"&lt;=" &amp;DATE(MID($AV$3, 15, 4), MONTH("1 " &amp; AU$6 &amp; " " &amp; MID($AV$3, 15, 4)) + 1, 0 ), 'Raw Data'!$AN:$AN,"&gt;" &amp;DATE(MID($AV$3, 15, 4), MONTH("1 " &amp; AU$6 &amp; " " &amp; MID($AV$3, 15, 4)), 0 ), 'Raw Data'!$J:$J, $A115, 'Raw Data'!$H:$H, "Ear*", 'Raw Data'!$O:$O,""&amp;'Raw Data'!$B$1,'Raw Data'!$D:$D,"&lt;&gt;*ithdr*",'Raw Data'!$D:$D,"&lt;&gt;*ancel*",'Raw Data'!$P:$P,"--")
+
COUNTIFS( 'Raw Data'!$AM:$AM,"&lt;=" &amp;DATE(MID($AV$3, 15, 4), MONTH("1 " &amp; AU$6 &amp; " " &amp; MID($AV$3, 15, 4)) + 1, 0 ), 'Raw Data'!$AN:$AN,"&gt;" &amp;DATE(MID($AV$3, 15, 4), MONTH("1 " &amp; AU$6 &amp; " " &amp; MID($AV$3, 15, 4)), 0 ), 'Raw Data'!$J:$J, $A115, 'Raw Data'!$H:$H, "Ear*", 'Raw Data'!$P:$P,""&amp;'Raw Data'!$B$1,'Raw Data'!$D:$D,"&lt;&gt;*ithdr*",'Raw Data'!$D:$D,"&lt;&gt;*ancel*")</f>
        <v>0</v>
      </c>
      <c r="AV130" s="40"/>
      <c r="AW130" s="40"/>
      <c r="AX130" s="52"/>
      <c r="AY130" s="117">
        <f>COUNTIFS('Raw Data'!$AM:$AM,"&lt;=" &amp;DATE(MID($AV$3, 15, 4), MONTH("1 " &amp; AY$6 &amp; " " &amp; MID($AV$3, 15, 4)) + 1, 0 ), 'Raw Data'!$AN:$AN,"&gt;" &amp;DATE(MID($AV$3, 15, 4), MONTH("1 " &amp; AY$6 &amp; " " &amp; MID($AV$3, 15, 4)), 0 ), 'Raw Data'!$J:$J, $A115, 'Raw Data'!$H:$H, "Ear*", 'Raw Data'!$O:$O,""&amp;'Raw Data'!$B$1,'Raw Data'!$D:$D,"&lt;&gt;*ithdr*",'Raw Data'!$D:$D,"&lt;&gt;*ancel*",'Raw Data'!$P:$P,"--")
+
COUNTIFS( 'Raw Data'!$AM:$AM,"&lt;=" &amp;DATE(MID($AV$3, 15, 4), MONTH("1 " &amp; AY$6 &amp; " " &amp; MID($AV$3, 15, 4)) + 1, 0 ), 'Raw Data'!$AN:$AN,"&gt;" &amp;DATE(MID($AV$3, 15, 4), MONTH("1 " &amp; AY$6 &amp; " " &amp; MID($AV$3, 15, 4)), 0 ), 'Raw Data'!$J:$J, $A115, 'Raw Data'!$H:$H, "Ear*", 'Raw Data'!$P:$P,""&amp;'Raw Data'!$B$1,'Raw Data'!$D:$D,"&lt;&gt;*ithdr*",'Raw Data'!$D:$D,"&lt;&gt;*ancel*")</f>
        <v>0</v>
      </c>
      <c r="AZ130" s="40"/>
      <c r="BA130" s="40"/>
      <c r="BB130" s="52"/>
      <c r="BC130" s="117">
        <f>COUNTIFS('Raw Data'!$AM:$AM,"&lt;=" &amp;DATE(MID($AV$3, 15, 4), MONTH("1 " &amp; BC$6 &amp; " " &amp; MID($AV$3, 15, 4)) + 1, 0 ), 'Raw Data'!$AN:$AN,"&gt;" &amp;DATE(MID($AV$3, 15, 4), MONTH("1 " &amp; BC$6 &amp; " " &amp; MID($AV$3, 15, 4)), 0 ), 'Raw Data'!$J:$J, $A115, 'Raw Data'!$H:$H, "Ear*", 'Raw Data'!$O:$O,""&amp;'Raw Data'!$B$1,'Raw Data'!$D:$D,"&lt;&gt;*ithdr*",'Raw Data'!$D:$D,"&lt;&gt;*ancel*",'Raw Data'!$P:$P,"--")
+
COUNTIFS( 'Raw Data'!$AM:$AM,"&lt;=" &amp;DATE(MID($AV$3, 15, 4), MONTH("1 " &amp; BC$6 &amp; " " &amp; MID($AV$3, 15, 4)) + 1, 0 ), 'Raw Data'!$AN:$AN,"&gt;" &amp;DATE(MID($AV$3, 15, 4), MONTH("1 " &amp; BC$6 &amp; " " &amp; MID($AV$3, 15, 4)), 0 ), 'Raw Data'!$J:$J, $A115, 'Raw Data'!$H:$H, "Ear*", 'Raw Data'!$P:$P,""&amp;'Raw Data'!$B$1,'Raw Data'!$D:$D,"&lt;&gt;*ithdr*",'Raw Data'!$D:$D,"&lt;&gt;*ancel*")</f>
        <v>0</v>
      </c>
      <c r="BD130" s="40"/>
      <c r="BE130" s="40"/>
      <c r="BF130" s="52"/>
    </row>
    <row r="131" ht="12.75" customHeight="1">
      <c r="A131" s="119" t="s">
        <v>763</v>
      </c>
      <c r="B131" s="40"/>
      <c r="C131" s="40"/>
      <c r="D131" s="40"/>
      <c r="E131" s="40"/>
      <c r="F131" s="40"/>
      <c r="G131" s="40"/>
      <c r="H131" s="40"/>
      <c r="I131" s="40"/>
      <c r="J131" s="52"/>
      <c r="K131" s="117">
        <f>COUNTIFS('Raw Data'!$AM:$AM,"&lt;=" &amp;DATE(LEFT($AV$3, 4), MONTH("1 " &amp; K$6 &amp; " " &amp; LEFT($AV$3, 4)) + 1, 0 ), 'Raw Data'!$AM:$AM,"&gt;" &amp;DATE(LEFT($AV$3, 4), MONTH("1 " &amp; K$6 &amp; " " &amp; LEFT($AV$3, 4)), 0 ), 'Raw Data'!$J:$J, $A115, 'Raw Data'!$H:$H, "Non*", 'Raw Data'!$O:$O,""&amp;'Raw Data'!$B$1,'Raw Data'!$D:$D,"&lt;&gt;*ithdr*",'Raw Data'!$D:$D,"&lt;&gt;*ancel*",'Raw Data'!$P:$P,"--")
+
COUNTIFS( 'Raw Data'!$AM:$AM,"&lt;=" &amp;DATE(LEFT($AV$3, 4), MONTH("1 " &amp; K$6 &amp; " " &amp; LEFT($AV$3, 4)) + 1, 0 ), 'Raw Data'!$AM:$AM,"&gt;" &amp;DATE(LEFT($AV$3, 4), MONTH("1 " &amp; K$6 &amp; " " &amp; LEFT($AV$3, 4)), 0 ), 'Raw Data'!$J:$J, $A115, 'Raw Data'!$H:$H, "Non*", 'Raw Data'!$P:$P,""&amp;'Raw Data'!$B$1,'Raw Data'!$D:$D,"&lt;&gt;*ithdr*",'Raw Data'!$D:$D,"&lt;&gt;*ancel*")</f>
        <v>0</v>
      </c>
      <c r="L131" s="40"/>
      <c r="M131" s="40"/>
      <c r="N131" s="52"/>
      <c r="O131" s="117">
        <f>COUNTIFS('Raw Data'!$AM:$AM,"&lt;=" &amp;DATE(LEFT($AV$3, 4), MONTH("1 " &amp; O$6 &amp; " " &amp; LEFT($AV$3, 4)) + 1, 0 ), 'Raw Data'!$AM:$AM,"&gt;" &amp;DATE(LEFT($AV$3, 4), MONTH("1 " &amp; O$6 &amp; " " &amp; LEFT($AV$3, 4)), 0 ), 'Raw Data'!$J:$J, $A115, 'Raw Data'!$H:$H, "Non*", 'Raw Data'!$O:$O,""&amp;'Raw Data'!$B$1,'Raw Data'!$D:$D,"&lt;&gt;*ithdr*",'Raw Data'!$D:$D,"&lt;&gt;*ancel*",'Raw Data'!$P:$P,"--")
+
COUNTIFS( 'Raw Data'!$AM:$AM,"&lt;=" &amp;DATE(LEFT($AV$3, 4), MONTH("1 " &amp; O$6 &amp; " " &amp; LEFT($AV$3, 4)) + 1, 0 ), 'Raw Data'!$AM:$AM,"&gt;" &amp;DATE(LEFT($AV$3, 4), MONTH("1 " &amp; O$6 &amp; " " &amp; LEFT($AV$3, 4)), 0 ), 'Raw Data'!$J:$J, $A115, 'Raw Data'!$H:$H, "Non*", 'Raw Data'!$P:$P,""&amp;'Raw Data'!$B$1,'Raw Data'!$D:$D,"&lt;&gt;*ithdr*",'Raw Data'!$D:$D,"&lt;&gt;*ancel*")</f>
        <v>0</v>
      </c>
      <c r="P131" s="40"/>
      <c r="Q131" s="40"/>
      <c r="R131" s="52"/>
      <c r="S131" s="117">
        <f>COUNTIFS('Raw Data'!$AM:$AM,"&lt;=" &amp;DATE(LEFT($AV$3, 4), MONTH("1 " &amp; S$6 &amp; " " &amp; LEFT($AV$3, 4)) + 1, 0 ), 'Raw Data'!$AM:$AM,"&gt;" &amp;DATE(LEFT($AV$3, 4), MONTH("1 " &amp; S$6 &amp; " " &amp; LEFT($AV$3, 4)), 0 ), 'Raw Data'!$J:$J, $A115, 'Raw Data'!$H:$H, "Non*", 'Raw Data'!$O:$O,""&amp;'Raw Data'!$B$1,'Raw Data'!$D:$D,"&lt;&gt;*ithdr*",'Raw Data'!$D:$D,"&lt;&gt;*ancel*",'Raw Data'!$P:$P,"--")
+
COUNTIFS( 'Raw Data'!$AM:$AM,"&lt;=" &amp;DATE(LEFT($AV$3, 4), MONTH("1 " &amp; S$6 &amp; " " &amp; LEFT($AV$3, 4)) + 1, 0 ), 'Raw Data'!$AM:$AM,"&gt;" &amp;DATE(LEFT($AV$3, 4), MONTH("1 " &amp; S$6 &amp; " " &amp; LEFT($AV$3, 4)), 0 ), 'Raw Data'!$J:$J, $A115, 'Raw Data'!$H:$H, "Non*", 'Raw Data'!$P:$P,""&amp;'Raw Data'!$B$1,'Raw Data'!$D:$D,"&lt;&gt;*ithdr*",'Raw Data'!$D:$D,"&lt;&gt;*ancel*")</f>
        <v>0</v>
      </c>
      <c r="T131" s="40"/>
      <c r="U131" s="40"/>
      <c r="V131" s="52"/>
      <c r="W131" s="117">
        <f>COUNTIFS('Raw Data'!$AM:$AM,"&lt;=" &amp;DATE(LEFT($AV$3, 4), MONTH("1 " &amp; W$6 &amp; " " &amp; LEFT($AV$3, 4)) + 1, 0 ), 'Raw Data'!$AM:$AM,"&gt;" &amp;DATE(LEFT($AV$3, 4), MONTH("1 " &amp; W$6 &amp; " " &amp; LEFT($AV$3, 4)), 0 ), 'Raw Data'!$J:$J, $A115, 'Raw Data'!$H:$H, "Non*", 'Raw Data'!$O:$O,""&amp;'Raw Data'!$B$1,'Raw Data'!$D:$D,"&lt;&gt;*ithdr*",'Raw Data'!$D:$D,"&lt;&gt;*ancel*",'Raw Data'!$P:$P,"--")
+
COUNTIFS( 'Raw Data'!$AM:$AM,"&lt;=" &amp;DATE(LEFT($AV$3, 4), MONTH("1 " &amp; W$6 &amp; " " &amp; LEFT($AV$3, 4)) + 1, 0 ), 'Raw Data'!$AM:$AM,"&gt;" &amp;DATE(LEFT($AV$3, 4), MONTH("1 " &amp; W$6 &amp; " " &amp; LEFT($AV$3, 4)), 0 ), 'Raw Data'!$J:$J, $A115, 'Raw Data'!$H:$H, "Non*", 'Raw Data'!$P:$P,""&amp;'Raw Data'!$B$1,'Raw Data'!$D:$D,"&lt;&gt;*ithdr*",'Raw Data'!$D:$D,"&lt;&gt;*ancel*")</f>
        <v>0</v>
      </c>
      <c r="X131" s="40"/>
      <c r="Y131" s="40"/>
      <c r="Z131" s="52"/>
      <c r="AA131" s="117">
        <f>COUNTIFS('Raw Data'!$AM:$AM,"&lt;=" &amp;DATE(LEFT($AV$3, 4), MONTH("1 " &amp; AA$6 &amp; " " &amp; LEFT($AV$3, 4)) + 1, 0 ), 'Raw Data'!$AM:$AM,"&gt;" &amp;DATE(LEFT($AV$3, 4), MONTH("1 " &amp; AA$6 &amp; " " &amp; LEFT($AV$3, 4)), 0 ), 'Raw Data'!$J:$J, $A115, 'Raw Data'!$H:$H, "Non*", 'Raw Data'!$O:$O,""&amp;'Raw Data'!$B$1,'Raw Data'!$D:$D,"&lt;&gt;*ithdr*",'Raw Data'!$D:$D,"&lt;&gt;*ancel*",'Raw Data'!$P:$P,"--")
+
COUNTIFS( 'Raw Data'!$AM:$AM,"&lt;=" &amp;DATE(LEFT($AV$3, 4), MONTH("1 " &amp; AA$6 &amp; " " &amp; LEFT($AV$3, 4)) + 1, 0 ), 'Raw Data'!$AM:$AM,"&gt;" &amp;DATE(LEFT($AV$3, 4), MONTH("1 " &amp; AA$6 &amp; " " &amp; LEFT($AV$3, 4)), 0 ), 'Raw Data'!$J:$J, $A115, 'Raw Data'!$H:$H, "Non*", 'Raw Data'!$P:$P,""&amp;'Raw Data'!$B$1,'Raw Data'!$D:$D,"&lt;&gt;*ithdr*",'Raw Data'!$D:$D,"&lt;&gt;*ancel*")</f>
        <v>0</v>
      </c>
      <c r="AB131" s="40"/>
      <c r="AC131" s="40"/>
      <c r="AD131" s="52"/>
      <c r="AE131" s="117">
        <f>COUNTIFS('Raw Data'!$AM:$AM,"&lt;=" &amp;DATE(LEFT($AV$3, 4), MONTH("1 " &amp; AE$6 &amp; " " &amp; LEFT($AV$3, 4)) + 1, 0 ), 'Raw Data'!$AM:$AM,"&gt;" &amp;DATE(LEFT($AV$3, 4), MONTH("1 " &amp; AE$6 &amp; " " &amp; LEFT($AV$3, 4)), 0 ), 'Raw Data'!$J:$J, $A115, 'Raw Data'!$H:$H, "Non*", 'Raw Data'!$O:$O,""&amp;'Raw Data'!$B$1,'Raw Data'!$D:$D,"&lt;&gt;*ithdr*",'Raw Data'!$D:$D,"&lt;&gt;*ancel*",'Raw Data'!$P:$P,"--")
+
COUNTIFS( 'Raw Data'!$AM:$AM,"&lt;=" &amp;DATE(LEFT($AV$3, 4), MONTH("1 " &amp; AE$6 &amp; " " &amp; LEFT($AV$3, 4)) + 1, 0 ), 'Raw Data'!$AM:$AM,"&gt;" &amp;DATE(LEFT($AV$3, 4), MONTH("1 " &amp; AE$6 &amp; " " &amp; LEFT($AV$3, 4)), 0 ), 'Raw Data'!$J:$J, $A115, 'Raw Data'!$H:$H, "Non*", 'Raw Data'!$P:$P,""&amp;'Raw Data'!$B$1,'Raw Data'!$D:$D,"&lt;&gt;*ithdr*",'Raw Data'!$D:$D,"&lt;&gt;*ancel*")</f>
        <v>0</v>
      </c>
      <c r="AF131" s="40"/>
      <c r="AG131" s="40"/>
      <c r="AH131" s="52"/>
      <c r="AI131" s="117">
        <f>COUNTIFS('Raw Data'!$AM:$AM,"&lt;=" &amp;DATE(LEFT($AV$3, 4), MONTH("1 " &amp; AI$6 &amp; " " &amp; LEFT($AV$3, 4)) + 1, 0 ), 'Raw Data'!$AM:$AM,"&gt;" &amp;DATE(LEFT($AV$3, 4), MONTH("1 " &amp; AI$6 &amp; " " &amp; LEFT($AV$3, 4)), 0 ), 'Raw Data'!$J:$J, $A115, 'Raw Data'!$H:$H, "Non*", 'Raw Data'!$O:$O,""&amp;'Raw Data'!$B$1,'Raw Data'!$D:$D,"&lt;&gt;*ithdr*",'Raw Data'!$D:$D,"&lt;&gt;*ancel*",'Raw Data'!$P:$P,"--")
+
COUNTIFS( 'Raw Data'!$AM:$AM,"&lt;=" &amp;DATE(LEFT($AV$3, 4), MONTH("1 " &amp; AI$6 &amp; " " &amp; LEFT($AV$3, 4)) + 1, 0 ), 'Raw Data'!$AM:$AM,"&gt;" &amp;DATE(LEFT($AV$3, 4), MONTH("1 " &amp; AI$6 &amp; " " &amp; LEFT($AV$3, 4)), 0 ), 'Raw Data'!$J:$J, $A115, 'Raw Data'!$H:$H, "Non*", 'Raw Data'!$P:$P,""&amp;'Raw Data'!$B$1,'Raw Data'!$D:$D,"&lt;&gt;*ithdr*",'Raw Data'!$D:$D,"&lt;&gt;*ancel*")</f>
        <v>0</v>
      </c>
      <c r="AJ131" s="40"/>
      <c r="AK131" s="40"/>
      <c r="AL131" s="52"/>
      <c r="AM131" s="117">
        <f>COUNTIFS('Raw Data'!$AM:$AM,"&lt;=" &amp;DATE(LEFT($AV$3, 4), MONTH("1 " &amp; AM$6 &amp; " " &amp; LEFT($AV$3, 4)) + 1, 0 ), 'Raw Data'!$AM:$AM,"&gt;" &amp;DATE(LEFT($AV$3, 4), MONTH("1 " &amp; AM$6 &amp; " " &amp; LEFT($AV$3, 4)), 0 ), 'Raw Data'!$J:$J, $A115, 'Raw Data'!$H:$H, "Non*", 'Raw Data'!$O:$O,""&amp;'Raw Data'!$B$1,'Raw Data'!$D:$D,"&lt;&gt;*ithdr*",'Raw Data'!$D:$D,"&lt;&gt;*ancel*",'Raw Data'!$P:$P,"--")
+
COUNTIFS( 'Raw Data'!$AM:$AM,"&lt;=" &amp;DATE(LEFT($AV$3, 4), MONTH("1 " &amp; AM$6 &amp; " " &amp; LEFT($AV$3, 4)) + 1, 0 ), 'Raw Data'!$AM:$AM,"&gt;" &amp;DATE(LEFT($AV$3, 4), MONTH("1 " &amp; AM$6 &amp; " " &amp; LEFT($AV$3, 4)), 0 ), 'Raw Data'!$J:$J, $A115, 'Raw Data'!$H:$H, "Non*", 'Raw Data'!$P:$P,""&amp;'Raw Data'!$B$1,'Raw Data'!$D:$D,"&lt;&gt;*ithdr*",'Raw Data'!$D:$D,"&lt;&gt;*ancel*")</f>
        <v>0</v>
      </c>
      <c r="AN131" s="40"/>
      <c r="AO131" s="40"/>
      <c r="AP131" s="52"/>
      <c r="AQ131" s="117">
        <f>COUNTIFS('Raw Data'!$AM:$AM,"&lt;=" &amp;DATE(LEFT($AV$3, 4), MONTH("1 " &amp; AQ$6 &amp; " " &amp; LEFT($AV$3, 4)) + 1, 0 ), 'Raw Data'!$AM:$AM,"&gt;" &amp;DATE(LEFT($AV$3, 4), MONTH("1 " &amp; AQ$6 &amp; " " &amp; LEFT($AV$3, 4)), 0 ), 'Raw Data'!$J:$J, $A115, 'Raw Data'!$H:$H, "Non*", 'Raw Data'!$O:$O,""&amp;'Raw Data'!$B$1,'Raw Data'!$D:$D,"&lt;&gt;*ithdr*",'Raw Data'!$D:$D,"&lt;&gt;*ancel*",'Raw Data'!$P:$P,"--")
+
COUNTIFS( 'Raw Data'!$AM:$AM,"&lt;=" &amp;DATE(LEFT($AV$3, 4), MONTH("1 " &amp; AQ$6 &amp; " " &amp; LEFT($AV$3, 4)) + 1, 0 ), 'Raw Data'!$AM:$AM,"&gt;" &amp;DATE(LEFT($AV$3, 4), MONTH("1 " &amp; AQ$6 &amp; " " &amp; LEFT($AV$3, 4)), 0 ), 'Raw Data'!$J:$J, $A115, 'Raw Data'!$H:$H, "Non*", 'Raw Data'!$P:$P,""&amp;'Raw Data'!$B$1,'Raw Data'!$D:$D,"&lt;&gt;*ithdr*",'Raw Data'!$D:$D,"&lt;&gt;*ancel*")</f>
        <v>0</v>
      </c>
      <c r="AR131" s="40"/>
      <c r="AS131" s="40"/>
      <c r="AT131" s="52"/>
      <c r="AU131" s="117">
        <f>COUNTIFS('Raw Data'!$AM:$AM,"&lt;=" &amp;DATE(MID($AV$3, 15, 4), MONTH("1 " &amp; AU$6 &amp; " " &amp; MID($AV$3, 15, 4)) + 1, 0 ), 'Raw Data'!$AN:$AN,"&gt;" &amp;DATE(MID($AV$3, 15, 4), MONTH("1 " &amp; AU$6 &amp; " " &amp; MID($AV$3, 15, 4)), 0 ), 'Raw Data'!$J:$J, $A115, 'Raw Data'!$H:$H, "Non*", 'Raw Data'!$O:$O,""&amp;'Raw Data'!$B$1,'Raw Data'!$D:$D,"&lt;&gt;*ithdr*",'Raw Data'!$D:$D,"&lt;&gt;*ancel*",'Raw Data'!$P:$P,"--")
+
COUNTIFS( 'Raw Data'!$AM:$AM,"&lt;=" &amp;DATE(MID($AV$3, 15, 4), MONTH("1 " &amp; AU$6 &amp; " " &amp; MID($AV$3, 15, 4)) + 1, 0 ), 'Raw Data'!$AN:$AN,"&gt;" &amp;DATE(MID($AV$3, 15, 4), MONTH("1 " &amp; AU$6 &amp; " " &amp; MID($AV$3, 15, 4)), 0 ), 'Raw Data'!$J:$J, $A115, 'Raw Data'!$H:$H, "Non*", 'Raw Data'!$P:$P,""&amp;'Raw Data'!$B$1,'Raw Data'!$D:$D,"&lt;&gt;*ithdr*",'Raw Data'!$D:$D,"&lt;&gt;*ancel*")</f>
        <v>0</v>
      </c>
      <c r="AV131" s="40"/>
      <c r="AW131" s="40"/>
      <c r="AX131" s="52"/>
      <c r="AY131" s="117">
        <f>COUNTIFS('Raw Data'!$AM:$AM,"&lt;=" &amp;DATE(MID($AV$3, 15, 4), MONTH("1 " &amp; AY$6 &amp; " " &amp; MID($AV$3, 15, 4)) + 1, 0 ), 'Raw Data'!$AN:$AN,"&gt;" &amp;DATE(MID($AV$3, 15, 4), MONTH("1 " &amp; AY$6 &amp; " " &amp; MID($AV$3, 15, 4)), 0 ), 'Raw Data'!$J:$J, $A115, 'Raw Data'!$H:$H, "Non*", 'Raw Data'!$O:$O,""&amp;'Raw Data'!$B$1,'Raw Data'!$D:$D,"&lt;&gt;*ithdr*",'Raw Data'!$D:$D,"&lt;&gt;*ancel*",'Raw Data'!$P:$P,"--")
+
COUNTIFS( 'Raw Data'!$AM:$AM,"&lt;=" &amp;DATE(MID($AV$3, 15, 4), MONTH("1 " &amp; AY$6 &amp; " " &amp; MID($AV$3, 15, 4)) + 1, 0 ), 'Raw Data'!$AN:$AN,"&gt;" &amp;DATE(MID($AV$3, 15, 4), MONTH("1 " &amp; AY$6 &amp; " " &amp; MID($AV$3, 15, 4)), 0 ), 'Raw Data'!$J:$J, $A115, 'Raw Data'!$H:$H, "Non*", 'Raw Data'!$P:$P,""&amp;'Raw Data'!$B$1,'Raw Data'!$D:$D,"&lt;&gt;*ithdr*",'Raw Data'!$D:$D,"&lt;&gt;*ancel*")</f>
        <v>0</v>
      </c>
      <c r="AZ131" s="40"/>
      <c r="BA131" s="40"/>
      <c r="BB131" s="52"/>
      <c r="BC131" s="117">
        <f>COUNTIFS('Raw Data'!$AM:$AM,"&lt;=" &amp;DATE(MID($AV$3, 15, 4), MONTH("1 " &amp; BC$6 &amp; " " &amp; MID($AV$3, 15, 4)) + 1, 0 ), 'Raw Data'!$AN:$AN,"&gt;" &amp;DATE(MID($AV$3, 15, 4), MONTH("1 " &amp; BC$6 &amp; " " &amp; MID($AV$3, 15, 4)), 0 ), 'Raw Data'!$J:$J, $A115, 'Raw Data'!$H:$H, "Non*", 'Raw Data'!$O:$O,""&amp;'Raw Data'!$B$1,'Raw Data'!$D:$D,"&lt;&gt;*ithdr*",'Raw Data'!$D:$D,"&lt;&gt;*ancel*",'Raw Data'!$P:$P,"--")
+
COUNTIFS( 'Raw Data'!$AM:$AM,"&lt;=" &amp;DATE(MID($AV$3, 15, 4), MONTH("1 " &amp; BC$6 &amp; " " &amp; MID($AV$3, 15, 4)) + 1, 0 ), 'Raw Data'!$AN:$AN,"&gt;" &amp;DATE(MID($AV$3, 15, 4), MONTH("1 " &amp; BC$6 &amp; " " &amp; MID($AV$3, 15, 4)), 0 ), 'Raw Data'!$J:$J, $A115, 'Raw Data'!$H:$H, "Non*", 'Raw Data'!$P:$P,""&amp;'Raw Data'!$B$1,'Raw Data'!$D:$D,"&lt;&gt;*ithdr*",'Raw Data'!$D:$D,"&lt;&gt;*ancel*")</f>
        <v>0</v>
      </c>
      <c r="BD131" s="40"/>
      <c r="BE131" s="40"/>
      <c r="BF131" s="52"/>
    </row>
    <row r="132" ht="12.75" customHeight="1">
      <c r="A132" s="47" t="s">
        <v>764</v>
      </c>
      <c r="B132" s="40"/>
      <c r="C132" s="40"/>
      <c r="D132" s="40"/>
      <c r="E132" s="40"/>
      <c r="F132" s="40"/>
      <c r="G132" s="40"/>
      <c r="H132" s="40"/>
      <c r="I132" s="40"/>
      <c r="J132" s="52"/>
      <c r="K132" s="117">
        <f>COUNTIFS( 'Raw Data'!$AM:$AM,"&lt;=" &amp;DATE(LEFT($AV$3, 4), MONTH("1 " &amp; K$6 &amp; " " &amp; LEFT($AV$3, 4)) + 1, 0 ), 'Raw Data'!$AM:$AM,"&gt;" &amp;DATE(LEFT($AV$3, 4), MONTH("1 " &amp; K$6 &amp; " " &amp; LEFT($AV$3, 4)), 0 ), 'Raw Data'!$J:$J, $A115, 'Raw Data'!$O:$O,""&amp;'Raw Data'!$B$1,'Raw Data'!$D:$D,"&lt;&gt;*ithdr*",'Raw Data'!$D:$D,"&lt;&gt;*ancel*",'Raw Data'!$P:$P,"--",'Raw Data'!$AW:$AW,"*arl*")
+
COUNTIFS( 'Raw Data'!$AM:$AM,"&lt;=" &amp;DATE(LEFT($AV$3, 4), MONTH("1 " &amp; K$6 &amp; " " &amp; LEFT($AV$3, 4)) + 1, 0 ), 'Raw Data'!$AM:$AM,"&gt;" &amp;DATE(LEFT($AV$3, 4), MONTH("1 " &amp; K$6 &amp; " " &amp; LEFT($AV$3, 4)), 0 ), 'Raw Data'!$J:$J, $A115, 'Raw Data'!$P:$P,""&amp;'Raw Data'!$B$1,'Raw Data'!$D:$D,"&lt;&gt;*ithdr*",'Raw Data'!$D:$D,"&lt;&gt;*ancel*",'Raw Data'!$AW:$AW,"*arl*")</f>
        <v>0</v>
      </c>
      <c r="L132" s="40"/>
      <c r="M132" s="40"/>
      <c r="N132" s="52"/>
      <c r="O132" s="117">
        <f>COUNTIFS( 'Raw Data'!$AM:$AM,"&lt;=" &amp;DATE(LEFT($AV$3, 4), MONTH("1 " &amp; O$6 &amp; " " &amp; LEFT($AV$3, 4)) + 1, 0 ), 'Raw Data'!$AM:$AM,"&gt;" &amp;DATE(LEFT($AV$3, 4), MONTH("1 " &amp; O$6 &amp; " " &amp; LEFT($AV$3, 4)), 0 ), 'Raw Data'!$J:$J, $A115, 'Raw Data'!$O:$O,""&amp;'Raw Data'!$B$1,'Raw Data'!$D:$D,"&lt;&gt;*ithdr*",'Raw Data'!$D:$D,"&lt;&gt;*ancel*",'Raw Data'!$P:$P,"--",'Raw Data'!$AW:$AW,"*arl*")
+
COUNTIFS( 'Raw Data'!$AM:$AM,"&lt;=" &amp;DATE(LEFT($AV$3, 4), MONTH("1 " &amp; O$6 &amp; " " &amp; LEFT($AV$3, 4)) + 1, 0 ), 'Raw Data'!$AM:$AM,"&gt;" &amp;DATE(LEFT($AV$3, 4), MONTH("1 " &amp; O$6 &amp; " " &amp; LEFT($AV$3, 4)), 0 ), 'Raw Data'!$J:$J, $A115, 'Raw Data'!$P:$P,""&amp;'Raw Data'!$B$1,'Raw Data'!$D:$D,"&lt;&gt;*ithdr*",'Raw Data'!$D:$D,"&lt;&gt;*ancel*",'Raw Data'!$AW:$AW,"*arl*")</f>
        <v>0</v>
      </c>
      <c r="P132" s="40"/>
      <c r="Q132" s="40"/>
      <c r="R132" s="52"/>
      <c r="S132" s="117">
        <f>COUNTIFS( 'Raw Data'!$AM:$AM,"&lt;=" &amp;DATE(LEFT($AV$3, 4), MONTH("1 " &amp; S$6 &amp; " " &amp; LEFT($AV$3, 4)) + 1, 0 ), 'Raw Data'!$AM:$AM,"&gt;" &amp;DATE(LEFT($AV$3, 4), MONTH("1 " &amp; S$6 &amp; " " &amp; LEFT($AV$3, 4)), 0 ), 'Raw Data'!$J:$J, $A115, 'Raw Data'!$O:$O,""&amp;'Raw Data'!$B$1,'Raw Data'!$D:$D,"&lt;&gt;*ithdr*",'Raw Data'!$D:$D,"&lt;&gt;*ancel*",'Raw Data'!$P:$P,"--",'Raw Data'!$AW:$AW,"*arl*")
+
COUNTIFS( 'Raw Data'!$AM:$AM,"&lt;=" &amp;DATE(LEFT($AV$3, 4), MONTH("1 " &amp; S$6 &amp; " " &amp; LEFT($AV$3, 4)) + 1, 0 ), 'Raw Data'!$AM:$AM,"&gt;" &amp;DATE(LEFT($AV$3, 4), MONTH("1 " &amp; S$6 &amp; " " &amp; LEFT($AV$3, 4)), 0 ), 'Raw Data'!$J:$J, $A115, 'Raw Data'!$P:$P,""&amp;'Raw Data'!$B$1,'Raw Data'!$D:$D,"&lt;&gt;*ithdr*",'Raw Data'!$D:$D,"&lt;&gt;*ancel*",'Raw Data'!$AW:$AW,"*arl*")</f>
        <v>0</v>
      </c>
      <c r="T132" s="40"/>
      <c r="U132" s="40"/>
      <c r="V132" s="52"/>
      <c r="W132" s="117">
        <f>COUNTIFS( 'Raw Data'!$AM:$AM,"&lt;=" &amp;DATE(LEFT($AV$3, 4), MONTH("1 " &amp; W$6 &amp; " " &amp; LEFT($AV$3, 4)) + 1, 0 ), 'Raw Data'!$AM:$AM,"&gt;" &amp;DATE(LEFT($AV$3, 4), MONTH("1 " &amp; W$6 &amp; " " &amp; LEFT($AV$3, 4)), 0 ), 'Raw Data'!$J:$J, $A115, 'Raw Data'!$O:$O,""&amp;'Raw Data'!$B$1,'Raw Data'!$D:$D,"&lt;&gt;*ithdr*",'Raw Data'!$D:$D,"&lt;&gt;*ancel*",'Raw Data'!$P:$P,"--",'Raw Data'!$AW:$AW,"*arl*")
+
COUNTIFS( 'Raw Data'!$AM:$AM,"&lt;=" &amp;DATE(LEFT($AV$3, 4), MONTH("1 " &amp; W$6 &amp; " " &amp; LEFT($AV$3, 4)) + 1, 0 ), 'Raw Data'!$AM:$AM,"&gt;" &amp;DATE(LEFT($AV$3, 4), MONTH("1 " &amp; W$6 &amp; " " &amp; LEFT($AV$3, 4)), 0 ), 'Raw Data'!$J:$J, $A115, 'Raw Data'!$P:$P,""&amp;'Raw Data'!$B$1,'Raw Data'!$D:$D,"&lt;&gt;*ithdr*",'Raw Data'!$D:$D,"&lt;&gt;*ancel*",'Raw Data'!$AW:$AW,"*arl*")</f>
        <v>0</v>
      </c>
      <c r="X132" s="40"/>
      <c r="Y132" s="40"/>
      <c r="Z132" s="52"/>
      <c r="AA132" s="117">
        <f>COUNTIFS( 'Raw Data'!$AM:$AM,"&lt;=" &amp;DATE(LEFT($AV$3, 4), MONTH("1 " &amp; AA$6 &amp; " " &amp; LEFT($AV$3, 4)) + 1, 0 ), 'Raw Data'!$AM:$AM,"&gt;" &amp;DATE(LEFT($AV$3, 4), MONTH("1 " &amp; AA$6 &amp; " " &amp; LEFT($AV$3, 4)), 0 ), 'Raw Data'!$J:$J, $A115, 'Raw Data'!$O:$O,""&amp;'Raw Data'!$B$1,'Raw Data'!$D:$D,"&lt;&gt;*ithdr*",'Raw Data'!$D:$D,"&lt;&gt;*ancel*",'Raw Data'!$P:$P,"--",'Raw Data'!$AW:$AW,"*arl*")
+
COUNTIFS( 'Raw Data'!$AM:$AM,"&lt;=" &amp;DATE(LEFT($AV$3, 4), MONTH("1 " &amp; AA$6 &amp; " " &amp; LEFT($AV$3, 4)) + 1, 0 ), 'Raw Data'!$AM:$AM,"&gt;" &amp;DATE(LEFT($AV$3, 4), MONTH("1 " &amp; AA$6 &amp; " " &amp; LEFT($AV$3, 4)), 0 ), 'Raw Data'!$J:$J, $A115, 'Raw Data'!$P:$P,""&amp;'Raw Data'!$B$1,'Raw Data'!$D:$D,"&lt;&gt;*ithdr*",'Raw Data'!$D:$D,"&lt;&gt;*ancel*",'Raw Data'!$AW:$AW,"*arl*")</f>
        <v>0</v>
      </c>
      <c r="AB132" s="40"/>
      <c r="AC132" s="40"/>
      <c r="AD132" s="52"/>
      <c r="AE132" s="117">
        <f>COUNTIFS( 'Raw Data'!$AM:$AM,"&lt;=" &amp;DATE(LEFT($AV$3, 4), MONTH("1 " &amp; AE$6 &amp; " " &amp; LEFT($AV$3, 4)) + 1, 0 ), 'Raw Data'!$AM:$AM,"&gt;" &amp;DATE(LEFT($AV$3, 4), MONTH("1 " &amp; AE$6 &amp; " " &amp; LEFT($AV$3, 4)), 0 ), 'Raw Data'!$J:$J, $A115, 'Raw Data'!$O:$O,""&amp;'Raw Data'!$B$1,'Raw Data'!$D:$D,"&lt;&gt;*ithdr*",'Raw Data'!$D:$D,"&lt;&gt;*ancel*",'Raw Data'!$P:$P,"--",'Raw Data'!$AW:$AW,"*arl*")
+
COUNTIFS( 'Raw Data'!$AM:$AM,"&lt;=" &amp;DATE(LEFT($AV$3, 4), MONTH("1 " &amp; AE$6 &amp; " " &amp; LEFT($AV$3, 4)) + 1, 0 ), 'Raw Data'!$AM:$AM,"&gt;" &amp;DATE(LEFT($AV$3, 4), MONTH("1 " &amp; AE$6 &amp; " " &amp; LEFT($AV$3, 4)), 0 ), 'Raw Data'!$J:$J, $A115, 'Raw Data'!$P:$P,""&amp;'Raw Data'!$B$1,'Raw Data'!$D:$D,"&lt;&gt;*ithdr*",'Raw Data'!$D:$D,"&lt;&gt;*ancel*",'Raw Data'!$AW:$AW,"*arl*")</f>
        <v>0</v>
      </c>
      <c r="AF132" s="40"/>
      <c r="AG132" s="40"/>
      <c r="AH132" s="52"/>
      <c r="AI132" s="117">
        <f>COUNTIFS( 'Raw Data'!$AM:$AM,"&lt;=" &amp;DATE(LEFT($AV$3, 4), MONTH("1 " &amp; AI$6 &amp; " " &amp; LEFT($AV$3, 4)) + 1, 0 ), 'Raw Data'!$AM:$AM,"&gt;" &amp;DATE(LEFT($AV$3, 4), MONTH("1 " &amp; AI$6 &amp; " " &amp; LEFT($AV$3, 4)), 0 ), 'Raw Data'!$J:$J, $A115, 'Raw Data'!$O:$O,""&amp;'Raw Data'!$B$1,'Raw Data'!$D:$D,"&lt;&gt;*ithdr*",'Raw Data'!$D:$D,"&lt;&gt;*ancel*",'Raw Data'!$P:$P,"--",'Raw Data'!$AW:$AW,"*arl*")
+
COUNTIFS( 'Raw Data'!$AM:$AM,"&lt;=" &amp;DATE(LEFT($AV$3, 4), MONTH("1 " &amp; AI$6 &amp; " " &amp; LEFT($AV$3, 4)) + 1, 0 ), 'Raw Data'!$AM:$AM,"&gt;" &amp;DATE(LEFT($AV$3, 4), MONTH("1 " &amp; AI$6 &amp; " " &amp; LEFT($AV$3, 4)), 0 ), 'Raw Data'!$J:$J, $A115, 'Raw Data'!$P:$P,""&amp;'Raw Data'!$B$1,'Raw Data'!$D:$D,"&lt;&gt;*ithdr*",'Raw Data'!$D:$D,"&lt;&gt;*ancel*",'Raw Data'!$AW:$AW,"*arl*")</f>
        <v>0</v>
      </c>
      <c r="AJ132" s="40"/>
      <c r="AK132" s="40"/>
      <c r="AL132" s="52"/>
      <c r="AM132" s="117">
        <f>COUNTIFS( 'Raw Data'!$AM:$AM,"&lt;=" &amp;DATE(LEFT($AV$3, 4), MONTH("1 " &amp; AM$6 &amp; " " &amp; LEFT($AV$3, 4)) + 1, 0 ), 'Raw Data'!$AM:$AM,"&gt;" &amp;DATE(LEFT($AV$3, 4), MONTH("1 " &amp; AM$6 &amp; " " &amp; LEFT($AV$3, 4)), 0 ), 'Raw Data'!$J:$J, $A115, 'Raw Data'!$O:$O,""&amp;'Raw Data'!$B$1,'Raw Data'!$D:$D,"&lt;&gt;*ithdr*",'Raw Data'!$D:$D,"&lt;&gt;*ancel*",'Raw Data'!$P:$P,"--",'Raw Data'!$AW:$AW,"*arl*")
+
COUNTIFS( 'Raw Data'!$AM:$AM,"&lt;=" &amp;DATE(LEFT($AV$3, 4), MONTH("1 " &amp; AM$6 &amp; " " &amp; LEFT($AV$3, 4)) + 1, 0 ), 'Raw Data'!$AM:$AM,"&gt;" &amp;DATE(LEFT($AV$3, 4), MONTH("1 " &amp; AM$6 &amp; " " &amp; LEFT($AV$3, 4)), 0 ), 'Raw Data'!$J:$J, $A115, 'Raw Data'!$P:$P,""&amp;'Raw Data'!$B$1,'Raw Data'!$D:$D,"&lt;&gt;*ithdr*",'Raw Data'!$D:$D,"&lt;&gt;*ancel*",'Raw Data'!$AW:$AW,"*arl*")</f>
        <v>0</v>
      </c>
      <c r="AN132" s="40"/>
      <c r="AO132" s="40"/>
      <c r="AP132" s="52"/>
      <c r="AQ132" s="117">
        <f>COUNTIFS( 'Raw Data'!$AM:$AM,"&lt;=" &amp;DATE(LEFT($AV$3, 4), MONTH("1 " &amp; AQ$6 &amp; " " &amp; LEFT($AV$3, 4)) + 1, 0 ), 'Raw Data'!$AM:$AM,"&gt;" &amp;DATE(LEFT($AV$3, 4), MONTH("1 " &amp; AQ$6 &amp; " " &amp; LEFT($AV$3, 4)), 0 ), 'Raw Data'!$J:$J, $A115, 'Raw Data'!$O:$O,""&amp;'Raw Data'!$B$1,'Raw Data'!$D:$D,"&lt;&gt;*ithdr*",'Raw Data'!$D:$D,"&lt;&gt;*ancel*",'Raw Data'!$P:$P,"--",'Raw Data'!$AW:$AW,"*arl*")
+
COUNTIFS( 'Raw Data'!$AM:$AM,"&lt;=" &amp;DATE(LEFT($AV$3, 4), MONTH("1 " &amp; AQ$6 &amp; " " &amp; LEFT($AV$3, 4)) + 1, 0 ), 'Raw Data'!$AM:$AM,"&gt;" &amp;DATE(LEFT($AV$3, 4), MONTH("1 " &amp; AQ$6 &amp; " " &amp; LEFT($AV$3, 4)), 0 ), 'Raw Data'!$J:$J, $A115, 'Raw Data'!$P:$P,""&amp;'Raw Data'!$B$1,'Raw Data'!$D:$D,"&lt;&gt;*ithdr*",'Raw Data'!$D:$D,"&lt;&gt;*ancel*",'Raw Data'!$AW:$AW,"*arl*")</f>
        <v>0</v>
      </c>
      <c r="AR132" s="40"/>
      <c r="AS132" s="40"/>
      <c r="AT132" s="52"/>
      <c r="AU132" s="117">
        <f>COUNTIFS( 'Raw Data'!$AM:$AM,"&lt;=" &amp;DATE(MID($AV$3, 15, 4), MONTH("1 " &amp; AU$6 &amp; " " &amp; MID($AV$3, 15, 4)) + 1, 0 ), 'Raw Data'!$AN:$AN,"&gt;" &amp;DATE(MID($AV$3, 15, 4), MONTH("1 " &amp; AU$6 &amp; " " &amp; MID($AV$3, 15, 4)), 0 ), 'Raw Data'!$J:$J, $A115, 'Raw Data'!$O:$O,""&amp;'Raw Data'!$B$1,'Raw Data'!$D:$D,"&lt;&gt;*ithdr*",'Raw Data'!$D:$D,"&lt;&gt;*ancel*",'Raw Data'!$P:$P,"--",'Raw Data'!$AW:$AW,"*arl*")
+
COUNTIFS( 'Raw Data'!$AM:$AM,"&lt;=" &amp;DATE(MID($AV$3, 15, 4), MONTH("1 " &amp; AU$6 &amp; " " &amp; MID($AV$3, 15, 4)) + 1, 0 ), 'Raw Data'!$AN:$AN,"&gt;" &amp;DATE(MID($AV$3, 15, 4), MONTH("1 " &amp; AU$6 &amp; " " &amp; MID($AV$3, 15, 4)), 0 ), 'Raw Data'!$J:$J, $A115, 'Raw Data'!$P:$P,""&amp;'Raw Data'!$B$1,'Raw Data'!$D:$D,"&lt;&gt;*ithdr*",'Raw Data'!$D:$D,"&lt;&gt;*ancel*",'Raw Data'!$AW:$AW,"*arl*")</f>
        <v>0</v>
      </c>
      <c r="AV132" s="40"/>
      <c r="AW132" s="40"/>
      <c r="AX132" s="52"/>
      <c r="AY132" s="117">
        <f>COUNTIFS( 'Raw Data'!$AM:$AM,"&lt;=" &amp;DATE(MID($AV$3, 15, 4), MONTH("1 " &amp; AY$6 &amp; " " &amp; MID($AV$3, 15, 4)) + 1, 0 ), 'Raw Data'!$AN:$AN,"&gt;" &amp;DATE(MID($AV$3, 15, 4), MONTH("1 " &amp; AY$6 &amp; " " &amp; MID($AV$3, 15, 4)), 0 ), 'Raw Data'!$J:$J, $A115, 'Raw Data'!$O:$O,""&amp;'Raw Data'!$B$1,'Raw Data'!$D:$D,"&lt;&gt;*ithdr*",'Raw Data'!$D:$D,"&lt;&gt;*ancel*",'Raw Data'!$P:$P,"--",'Raw Data'!$AW:$AW,"*arl*")
+
COUNTIFS( 'Raw Data'!$AM:$AM,"&lt;=" &amp;DATE(MID($AV$3, 15, 4), MONTH("1 " &amp; AY$6 &amp; " " &amp; MID($AV$3, 15, 4)) + 1, 0 ), 'Raw Data'!$AN:$AN,"&gt;" &amp;DATE(MID($AV$3, 15, 4), MONTH("1 " &amp; AY$6 &amp; " " &amp; MID($AV$3, 15, 4)), 0 ), 'Raw Data'!$J:$J, $A115, 'Raw Data'!$P:$P,""&amp;'Raw Data'!$B$1,'Raw Data'!$D:$D,"&lt;&gt;*ithdr*",'Raw Data'!$D:$D,"&lt;&gt;*ancel*",'Raw Data'!$AW:$AW,"*arl*")</f>
        <v>0</v>
      </c>
      <c r="AZ132" s="40"/>
      <c r="BA132" s="40"/>
      <c r="BB132" s="52"/>
      <c r="BC132" s="117">
        <f>COUNTIFS( 'Raw Data'!$AM:$AM,"&lt;=" &amp;DATE(MID($AV$3, 15, 4), MONTH("1 " &amp; BC$6 &amp; " " &amp; MID($AV$3, 15, 4)) + 1, 0 ), 'Raw Data'!$AN:$AN,"&gt;" &amp;DATE(MID($AV$3, 15, 4), MONTH("1 " &amp; BC$6 &amp; " " &amp; MID($AV$3, 15, 4)), 0 ), 'Raw Data'!$J:$J, $A115, 'Raw Data'!$O:$O,""&amp;'Raw Data'!$B$1,'Raw Data'!$D:$D,"&lt;&gt;*ithdr*",'Raw Data'!$D:$D,"&lt;&gt;*ancel*",'Raw Data'!$P:$P,"--",'Raw Data'!$AW:$AW,"*arl*")
+
COUNTIFS( 'Raw Data'!$AM:$AM,"&lt;=" &amp;DATE(MID($AV$3, 15, 4), MONTH("1 " &amp; BC$6 &amp; " " &amp; MID($AV$3, 15, 4)) + 1, 0 ), 'Raw Data'!$AN:$AN,"&gt;" &amp;DATE(MID($AV$3, 15, 4), MONTH("1 " &amp; BC$6 &amp; " " &amp; MID($AV$3, 15, 4)), 0 ), 'Raw Data'!$J:$J, $A115, 'Raw Data'!$P:$P,""&amp;'Raw Data'!$B$1,'Raw Data'!$D:$D,"&lt;&gt;*ithdr*",'Raw Data'!$D:$D,"&lt;&gt;*ancel*",'Raw Data'!$AW:$AW,"*arl*")</f>
        <v>0</v>
      </c>
      <c r="BD132" s="40"/>
      <c r="BE132" s="40"/>
      <c r="BF132" s="52"/>
    </row>
    <row r="133" ht="12.75" customHeight="1">
      <c r="A133" s="47" t="s">
        <v>765</v>
      </c>
      <c r="B133" s="40"/>
      <c r="C133" s="40"/>
      <c r="D133" s="40"/>
      <c r="E133" s="40"/>
      <c r="F133" s="40"/>
      <c r="G133" s="40"/>
      <c r="H133" s="40"/>
      <c r="I133" s="40"/>
      <c r="J133" s="52"/>
      <c r="K133" s="122" t="str">
        <f>IFERROR((K132/K129)*100, "---")</f>
        <v>---</v>
      </c>
      <c r="L133" s="40"/>
      <c r="M133" s="40"/>
      <c r="N133" s="52"/>
      <c r="O133" s="122" t="str">
        <f>IFERROR((O132/O129)*100, "---")</f>
        <v>---</v>
      </c>
      <c r="P133" s="40"/>
      <c r="Q133" s="40"/>
      <c r="R133" s="52"/>
      <c r="S133" s="122" t="str">
        <f>IFERROR((S132/S129)*100, "---")</f>
        <v>---</v>
      </c>
      <c r="T133" s="40"/>
      <c r="U133" s="40"/>
      <c r="V133" s="52"/>
      <c r="W133" s="122" t="str">
        <f>IFERROR((W132/W129)*100, "---")</f>
        <v>---</v>
      </c>
      <c r="X133" s="40"/>
      <c r="Y133" s="40"/>
      <c r="Z133" s="52"/>
      <c r="AA133" s="122" t="str">
        <f>IFERROR((AA132/AA129)*100, "---")</f>
        <v>---</v>
      </c>
      <c r="AB133" s="40"/>
      <c r="AC133" s="40"/>
      <c r="AD133" s="52"/>
      <c r="AE133" s="122" t="str">
        <f>IFERROR((AE132/AE129)*100, "---")</f>
        <v>---</v>
      </c>
      <c r="AF133" s="40"/>
      <c r="AG133" s="40"/>
      <c r="AH133" s="52"/>
      <c r="AI133" s="122" t="str">
        <f>IFERROR((AI132/AI129)*100, "---")</f>
        <v>---</v>
      </c>
      <c r="AJ133" s="40"/>
      <c r="AK133" s="40"/>
      <c r="AL133" s="52"/>
      <c r="AM133" s="122" t="str">
        <f>IFERROR((AM132/AM129)*100, "---")</f>
        <v>---</v>
      </c>
      <c r="AN133" s="40"/>
      <c r="AO133" s="40"/>
      <c r="AP133" s="52"/>
      <c r="AQ133" s="122" t="str">
        <f>IFERROR((AQ132/AQ129)*100, "---")</f>
        <v>---</v>
      </c>
      <c r="AR133" s="40"/>
      <c r="AS133" s="40"/>
      <c r="AT133" s="52"/>
      <c r="AU133" s="122" t="str">
        <f>IFERROR((AU132/AU129)*100, "---")</f>
        <v>---</v>
      </c>
      <c r="AV133" s="40"/>
      <c r="AW133" s="40"/>
      <c r="AX133" s="52"/>
      <c r="AY133" s="122" t="str">
        <f>IFERROR((AY132/AY129)*100, "---")</f>
        <v>---</v>
      </c>
      <c r="AZ133" s="40"/>
      <c r="BA133" s="40"/>
      <c r="BB133" s="52"/>
      <c r="BC133" s="122" t="str">
        <f>IFERROR((BC132/BC129)*100, "---")</f>
        <v>---</v>
      </c>
      <c r="BD133" s="40"/>
      <c r="BE133" s="40"/>
      <c r="BF133" s="52"/>
    </row>
    <row r="134" ht="12.75" customHeight="1">
      <c r="A134" s="47" t="s">
        <v>245</v>
      </c>
      <c r="B134" s="40"/>
      <c r="C134" s="40"/>
      <c r="D134" s="40"/>
      <c r="E134" s="40"/>
      <c r="F134" s="40"/>
      <c r="G134" s="40"/>
      <c r="H134" s="40"/>
      <c r="I134" s="40"/>
      <c r="J134" s="52"/>
      <c r="K134" s="117">
        <f>SUMIFS('Raw Data'!$R:$R, 'Raw Data'!$AN:$AN,"&lt;=" &amp;DATE(LEFT($AV$3, 4), MONTH("1 " &amp; K$6 &amp; " " &amp; LEFT($AV$3, 4)) + 1, 0 ), 'Raw Data'!$AN:$AN,"&gt;" &amp;DATE(LEFT($AV$3, 4), MONTH("1 " &amp; K$6 &amp; " " &amp; LEFT($AV$3, 4)), 0 ), 'Raw Data'!$J:$J, $A115, 'Raw Data'!$O:$O,""&amp;'Raw Data'!$B$1,'Raw Data'!$D:$D,"&lt;&gt;*ithdr*",'Raw Data'!$D:$D,"&lt;&gt;*ancel*",'Raw Data'!$P:$P,"--")
+
SUMIFS('Raw Data'!$R:$R, 'Raw Data'!$AN:$AN,"&lt;=" &amp;DATE(LEFT($AV$3, 4), MONTH("1 " &amp; K$6 &amp; " " &amp; LEFT($AV$3, 4)) + 1, 0 ), 'Raw Data'!$AN:$AN,"&gt;" &amp;DATE(LEFT($AV$3, 4), MONTH("1 " &amp; K$6 &amp; " " &amp; LEFT($AV$3, 4)), 0 ), 'Raw Data'!$J:$J, $A115, 'Raw Data'!$P:$P,""&amp;'Raw Data'!$B$1,'Raw Data'!$D:$D,"&lt;&gt;*ithdr*",'Raw Data'!$D:$D,"&lt;&gt;*ancel*")</f>
        <v>0</v>
      </c>
      <c r="L134" s="40"/>
      <c r="M134" s="40"/>
      <c r="N134" s="52"/>
      <c r="O134" s="117">
        <f>SUMIFS('Raw Data'!$R:$R, 'Raw Data'!$AN:$AN,"&lt;=" &amp;DATE(LEFT($AV$3, 4), MONTH("1 " &amp; O$6 &amp; " " &amp; LEFT($AV$3, 4)) + 1, 0 ), 'Raw Data'!$AN:$AN,"&gt;" &amp;DATE(LEFT($AV$3, 4), MONTH("1 " &amp; O$6 &amp; " " &amp; LEFT($AV$3, 4)), 0 ), 'Raw Data'!$J:$J, $A115, 'Raw Data'!$O:$O,""&amp;'Raw Data'!$B$1,'Raw Data'!$D:$D,"&lt;&gt;*ithdr*",'Raw Data'!$D:$D,"&lt;&gt;*ancel*",'Raw Data'!$P:$P,"--")
+
SUMIFS('Raw Data'!$R:$R, 'Raw Data'!$AN:$AN,"&lt;=" &amp;DATE(LEFT($AV$3, 4), MONTH("1 " &amp; O$6 &amp; " " &amp; LEFT($AV$3, 4)) + 1, 0 ), 'Raw Data'!$AN:$AN,"&gt;" &amp;DATE(LEFT($AV$3, 4), MONTH("1 " &amp; O$6 &amp; " " &amp; LEFT($AV$3, 4)), 0 ), 'Raw Data'!$J:$J, $A115, 'Raw Data'!$P:$P,""&amp;'Raw Data'!$B$1,'Raw Data'!$D:$D,"&lt;&gt;*ithdr*",'Raw Data'!$D:$D,"&lt;&gt;*ancel*")</f>
        <v>0</v>
      </c>
      <c r="P134" s="40"/>
      <c r="Q134" s="40"/>
      <c r="R134" s="52"/>
      <c r="S134" s="117">
        <f>SUMIFS('Raw Data'!$R:$R, 'Raw Data'!$AN:$AN,"&lt;=" &amp;DATE(LEFT($AV$3, 4), MONTH("1 " &amp; S$6 &amp; " " &amp; LEFT($AV$3, 4)) + 1, 0 ), 'Raw Data'!$AN:$AN,"&gt;" &amp;DATE(LEFT($AV$3, 4), MONTH("1 " &amp; S$6 &amp; " " &amp; LEFT($AV$3, 4)), 0 ), 'Raw Data'!$J:$J, $A115, 'Raw Data'!$O:$O,""&amp;'Raw Data'!$B$1,'Raw Data'!$D:$D,"&lt;&gt;*ithdr*",'Raw Data'!$D:$D,"&lt;&gt;*ancel*",'Raw Data'!$P:$P,"--")
+
SUMIFS('Raw Data'!$R:$R, 'Raw Data'!$AN:$AN,"&lt;=" &amp;DATE(LEFT($AV$3, 4), MONTH("1 " &amp; S$6 &amp; " " &amp; LEFT($AV$3, 4)) + 1, 0 ), 'Raw Data'!$AN:$AN,"&gt;" &amp;DATE(LEFT($AV$3, 4), MONTH("1 " &amp; S$6 &amp; " " &amp; LEFT($AV$3, 4)), 0 ), 'Raw Data'!$J:$J, $A115, 'Raw Data'!$P:$P,""&amp;'Raw Data'!$B$1,'Raw Data'!$D:$D,"&lt;&gt;*ithdr*",'Raw Data'!$D:$D,"&lt;&gt;*ancel*")</f>
        <v>0</v>
      </c>
      <c r="T134" s="40"/>
      <c r="U134" s="40"/>
      <c r="V134" s="52"/>
      <c r="W134" s="117">
        <f>SUMIFS('Raw Data'!$R:$R, 'Raw Data'!$AN:$AN,"&lt;=" &amp;DATE(LEFT($AV$3, 4), MONTH("1 " &amp; W$6 &amp; " " &amp; LEFT($AV$3, 4)) + 1, 0 ), 'Raw Data'!$AN:$AN,"&gt;" &amp;DATE(LEFT($AV$3, 4), MONTH("1 " &amp; W$6 &amp; " " &amp; LEFT($AV$3, 4)), 0 ), 'Raw Data'!$J:$J, $A115, 'Raw Data'!$O:$O,""&amp;'Raw Data'!$B$1,'Raw Data'!$D:$D,"&lt;&gt;*ithdr*",'Raw Data'!$D:$D,"&lt;&gt;*ancel*",'Raw Data'!$P:$P,"--")
+
SUMIFS('Raw Data'!$R:$R, 'Raw Data'!$AN:$AN,"&lt;=" &amp;DATE(LEFT($AV$3, 4), MONTH("1 " &amp; W$6 &amp; " " &amp; LEFT($AV$3, 4)) + 1, 0 ), 'Raw Data'!$AN:$AN,"&gt;" &amp;DATE(LEFT($AV$3, 4), MONTH("1 " &amp; W$6 &amp; " " &amp; LEFT($AV$3, 4)), 0 ), 'Raw Data'!$J:$J, $A115, 'Raw Data'!$P:$P,""&amp;'Raw Data'!$B$1,'Raw Data'!$D:$D,"&lt;&gt;*ithdr*",'Raw Data'!$D:$D,"&lt;&gt;*ancel*")</f>
        <v>0</v>
      </c>
      <c r="X134" s="40"/>
      <c r="Y134" s="40"/>
      <c r="Z134" s="52"/>
      <c r="AA134" s="117">
        <f>SUMIFS('Raw Data'!$R:$R, 'Raw Data'!$AN:$AN,"&lt;=" &amp;DATE(LEFT($AV$3, 4), MONTH("1 " &amp; AA$6 &amp; " " &amp; LEFT($AV$3, 4)) + 1, 0 ), 'Raw Data'!$AN:$AN,"&gt;" &amp;DATE(LEFT($AV$3, 4), MONTH("1 " &amp; AA$6 &amp; " " &amp; LEFT($AV$3, 4)), 0 ), 'Raw Data'!$J:$J, $A115, 'Raw Data'!$O:$O,""&amp;'Raw Data'!$B$1,'Raw Data'!$D:$D,"&lt;&gt;*ithdr*",'Raw Data'!$D:$D,"&lt;&gt;*ancel*",'Raw Data'!$P:$P,"--")
+
SUMIFS('Raw Data'!$R:$R, 'Raw Data'!$AN:$AN,"&lt;=" &amp;DATE(LEFT($AV$3, 4), MONTH("1 " &amp; AA$6 &amp; " " &amp; LEFT($AV$3, 4)) + 1, 0 ), 'Raw Data'!$AN:$AN,"&gt;" &amp;DATE(LEFT($AV$3, 4), MONTH("1 " &amp; AA$6 &amp; " " &amp; LEFT($AV$3, 4)), 0 ), 'Raw Data'!$J:$J, $A115, 'Raw Data'!$P:$P,""&amp;'Raw Data'!$B$1,'Raw Data'!$D:$D,"&lt;&gt;*ithdr*",'Raw Data'!$D:$D,"&lt;&gt;*ancel*")</f>
        <v>0</v>
      </c>
      <c r="AB134" s="40"/>
      <c r="AC134" s="40"/>
      <c r="AD134" s="52"/>
      <c r="AE134" s="117">
        <f>SUMIFS('Raw Data'!$R:$R, 'Raw Data'!$AN:$AN,"&lt;=" &amp;DATE(LEFT($AV$3, 4), MONTH("1 " &amp; AE$6 &amp; " " &amp; LEFT($AV$3, 4)) + 1, 0 ), 'Raw Data'!$AN:$AN,"&gt;" &amp;DATE(LEFT($AV$3, 4), MONTH("1 " &amp; AE$6 &amp; " " &amp; LEFT($AV$3, 4)), 0 ), 'Raw Data'!$J:$J, $A115, 'Raw Data'!$O:$O,""&amp;'Raw Data'!$B$1,'Raw Data'!$D:$D,"&lt;&gt;*ithdr*",'Raw Data'!$D:$D,"&lt;&gt;*ancel*",'Raw Data'!$P:$P,"--")
+
SUMIFS('Raw Data'!$R:$R, 'Raw Data'!$AN:$AN,"&lt;=" &amp;DATE(LEFT($AV$3, 4), MONTH("1 " &amp; AE$6 &amp; " " &amp; LEFT($AV$3, 4)) + 1, 0 ), 'Raw Data'!$AN:$AN,"&gt;" &amp;DATE(LEFT($AV$3, 4), MONTH("1 " &amp; AE$6 &amp; " " &amp; LEFT($AV$3, 4)), 0 ), 'Raw Data'!$J:$J, $A115, 'Raw Data'!$P:$P,""&amp;'Raw Data'!$B$1,'Raw Data'!$D:$D,"&lt;&gt;*ithdr*",'Raw Data'!$D:$D,"&lt;&gt;*ancel*")</f>
        <v>0</v>
      </c>
      <c r="AF134" s="40"/>
      <c r="AG134" s="40"/>
      <c r="AH134" s="52"/>
      <c r="AI134" s="117">
        <f>SUMIFS('Raw Data'!$R:$R, 'Raw Data'!$AN:$AN,"&lt;=" &amp;DATE(LEFT($AV$3, 4), MONTH("1 " &amp; AI$6 &amp; " " &amp; LEFT($AV$3, 4)) + 1, 0 ), 'Raw Data'!$AN:$AN,"&gt;" &amp;DATE(LEFT($AV$3, 4), MONTH("1 " &amp; AI$6 &amp; " " &amp; LEFT($AV$3, 4)), 0 ), 'Raw Data'!$J:$J, $A115, 'Raw Data'!$O:$O,""&amp;'Raw Data'!$B$1,'Raw Data'!$D:$D,"&lt;&gt;*ithdr*",'Raw Data'!$D:$D,"&lt;&gt;*ancel*",'Raw Data'!$P:$P,"--")
+
SUMIFS('Raw Data'!$R:$R, 'Raw Data'!$AN:$AN,"&lt;=" &amp;DATE(LEFT($AV$3, 4), MONTH("1 " &amp; AI$6 &amp; " " &amp; LEFT($AV$3, 4)) + 1, 0 ), 'Raw Data'!$AN:$AN,"&gt;" &amp;DATE(LEFT($AV$3, 4), MONTH("1 " &amp; AI$6 &amp; " " &amp; LEFT($AV$3, 4)), 0 ), 'Raw Data'!$J:$J, $A115, 'Raw Data'!$P:$P,""&amp;'Raw Data'!$B$1,'Raw Data'!$D:$D,"&lt;&gt;*ithdr*",'Raw Data'!$D:$D,"&lt;&gt;*ancel*")</f>
        <v>0</v>
      </c>
      <c r="AJ134" s="40"/>
      <c r="AK134" s="40"/>
      <c r="AL134" s="52"/>
      <c r="AM134" s="117">
        <f>SUMIFS('Raw Data'!$R:$R, 'Raw Data'!$AN:$AN,"&lt;=" &amp;DATE(LEFT($AV$3, 4), MONTH("1 " &amp; AM$6 &amp; " " &amp; LEFT($AV$3, 4)) + 1, 0 ), 'Raw Data'!$AN:$AN,"&gt;" &amp;DATE(LEFT($AV$3, 4), MONTH("1 " &amp; AM$6 &amp; " " &amp; LEFT($AV$3, 4)), 0 ), 'Raw Data'!$J:$J, $A115, 'Raw Data'!$O:$O,""&amp;'Raw Data'!$B$1,'Raw Data'!$D:$D,"&lt;&gt;*ithdr*",'Raw Data'!$D:$D,"&lt;&gt;*ancel*",'Raw Data'!$P:$P,"--")
+
SUMIFS('Raw Data'!$R:$R, 'Raw Data'!$AN:$AN,"&lt;=" &amp;DATE(LEFT($AV$3, 4), MONTH("1 " &amp; AM$6 &amp; " " &amp; LEFT($AV$3, 4)) + 1, 0 ), 'Raw Data'!$AN:$AN,"&gt;" &amp;DATE(LEFT($AV$3, 4), MONTH("1 " &amp; AM$6 &amp; " " &amp; LEFT($AV$3, 4)), 0 ), 'Raw Data'!$J:$J, $A115, 'Raw Data'!$P:$P,""&amp;'Raw Data'!$B$1,'Raw Data'!$D:$D,"&lt;&gt;*ithdr*",'Raw Data'!$D:$D,"&lt;&gt;*ancel*")</f>
        <v>0</v>
      </c>
      <c r="AN134" s="40"/>
      <c r="AO134" s="40"/>
      <c r="AP134" s="52"/>
      <c r="AQ134" s="117">
        <f>SUMIFS('Raw Data'!$R:$R, 'Raw Data'!$AN:$AN,"&lt;=" &amp;DATE(LEFT($AV$3, 4), MONTH("1 " &amp; AQ$6 &amp; " " &amp; LEFT($AV$3, 4)) + 1, 0 ), 'Raw Data'!$AN:$AN,"&gt;" &amp;DATE(LEFT($AV$3, 4), MONTH("1 " &amp; AQ$6 &amp; " " &amp; LEFT($AV$3, 4)), 0 ), 'Raw Data'!$J:$J, $A115, 'Raw Data'!$O:$O,""&amp;'Raw Data'!$B$1,'Raw Data'!$D:$D,"&lt;&gt;*ithdr*",'Raw Data'!$D:$D,"&lt;&gt;*ancel*",'Raw Data'!$P:$P,"--")
+
SUMIFS('Raw Data'!$R:$R, 'Raw Data'!$AN:$AN,"&lt;=" &amp;DATE(LEFT($AV$3, 4), MONTH("1 " &amp; AQ$6 &amp; " " &amp; LEFT($AV$3, 4)) + 1, 0 ), 'Raw Data'!$AN:$AN,"&gt;" &amp;DATE(LEFT($AV$3, 4), MONTH("1 " &amp; AQ$6 &amp; " " &amp; LEFT($AV$3, 4)), 0 ), 'Raw Data'!$J:$J, $A115, 'Raw Data'!$P:$P,""&amp;'Raw Data'!$B$1,'Raw Data'!$D:$D,"&lt;&gt;*ithdr*",'Raw Data'!$D:$D,"&lt;&gt;*ancel*")</f>
        <v>0</v>
      </c>
      <c r="AR134" s="40"/>
      <c r="AS134" s="40"/>
      <c r="AT134" s="52"/>
      <c r="AU134" s="117">
        <f>SUMIFS('Raw Data'!$R:$R, 'Raw Data'!$AN:$AN,"&lt;=" &amp;DATE(MID($AV$3, 15, 4), MONTH("1 " &amp; AU$6 &amp; " " &amp; MID($AV$3, 15, 4)) + 1, 0 ), 'Raw Data'!$AN:$AN,"&gt;" &amp;DATE(MID($AV$3, 15, 4), MONTH("1 " &amp; AU$6 &amp; " " &amp; MID($AV$3, 15, 4)), 0 ), 'Raw Data'!$J:$J, $A115, 'Raw Data'!$O:$O,""&amp;'Raw Data'!$B$1,'Raw Data'!$D:$D,"&lt;&gt;*ithdr*",'Raw Data'!$D:$D,"&lt;&gt;*ancel*",'Raw Data'!$P:$P,"--")
+
SUMIFS('Raw Data'!$R:$R, 'Raw Data'!$AN:$AN,"&lt;=" &amp;DATE(MID($AV$3, 15, 4), MONTH("1 " &amp; AU$6 &amp; " " &amp; MID($AV$3, 15, 4)) + 1, 0 ), 'Raw Data'!$AN:$AN,"&gt;" &amp;DATE(MID($AV$3, 15, 4), MONTH("1 " &amp; AU$6 &amp; " " &amp; MID($AV$3, 15, 4)), 0 ), 'Raw Data'!$J:$J, $A115, 'Raw Data'!$P:$P,""&amp;'Raw Data'!$B$1,'Raw Data'!$D:$D,"&lt;&gt;*ithdr*",'Raw Data'!$D:$D,"&lt;&gt;*ancel*")</f>
        <v>0</v>
      </c>
      <c r="AV134" s="40"/>
      <c r="AW134" s="40"/>
      <c r="AX134" s="52"/>
      <c r="AY134" s="117">
        <f>SUMIFS('Raw Data'!$R:$R, 'Raw Data'!$AN:$AN,"&lt;=" &amp;DATE(MID($AV$3, 15, 4), MONTH("1 " &amp; AY$6 &amp; " " &amp; MID($AV$3, 15, 4)) + 1, 0 ), 'Raw Data'!$AN:$AN,"&gt;" &amp;DATE(MID($AV$3, 15, 4), MONTH("1 " &amp; AY$6 &amp; " " &amp; MID($AV$3, 15, 4)), 0 ), 'Raw Data'!$J:$J, $A115, 'Raw Data'!$O:$O,""&amp;'Raw Data'!$B$1,'Raw Data'!$D:$D,"&lt;&gt;*ithdr*",'Raw Data'!$D:$D,"&lt;&gt;*ancel*",'Raw Data'!$P:$P,"--")
+
SUMIFS('Raw Data'!$R:$R, 'Raw Data'!$AN:$AN,"&lt;=" &amp;DATE(MID($AV$3, 15, 4), MONTH("1 " &amp; AY$6 &amp; " " &amp; MID($AV$3, 15, 4)) + 1, 0 ), 'Raw Data'!$AN:$AN,"&gt;" &amp;DATE(MID($AV$3, 15, 4), MONTH("1 " &amp; AY$6 &amp; " " &amp; MID($AV$3, 15, 4)), 0 ), 'Raw Data'!$J:$J, $A115, 'Raw Data'!$P:$P,""&amp;'Raw Data'!$B$1,'Raw Data'!$D:$D,"&lt;&gt;*ithdr*",'Raw Data'!$D:$D,"&lt;&gt;*ancel*")</f>
        <v>0</v>
      </c>
      <c r="AZ134" s="40"/>
      <c r="BA134" s="40"/>
      <c r="BB134" s="52"/>
      <c r="BC134" s="117">
        <f>SUMIFS('Raw Data'!$R:$R, 'Raw Data'!$AN:$AN,"&lt;=" &amp;DATE(MID($AV$3, 15, 4), MONTH("1 " &amp; BC$6 &amp; " " &amp; MID($AV$3, 15, 4)) + 1, 0 ), 'Raw Data'!$AN:$AN,"&gt;" &amp;DATE(MID($AV$3, 15, 4), MONTH("1 " &amp; BC$6 &amp; " " &amp; MID($AV$3, 15, 4)), 0 ), 'Raw Data'!$J:$J, $A115, 'Raw Data'!$O:$O,""&amp;'Raw Data'!$B$1,'Raw Data'!$D:$D,"&lt;&gt;*ithdr*",'Raw Data'!$D:$D,"&lt;&gt;*ancel*",'Raw Data'!$P:$P,"--")
+
SUMIFS('Raw Data'!$R:$R, 'Raw Data'!$AN:$AN,"&lt;=" &amp;DATE(MID($AV$3, 15, 4), MONTH("1 " &amp; BC$6 &amp; " " &amp; MID($AV$3, 15, 4)) + 1, 0 ), 'Raw Data'!$AN:$AN,"&gt;" &amp;DATE(MID($AV$3, 15, 4), MONTH("1 " &amp; BC$6 &amp; " " &amp; MID($AV$3, 15, 4)), 0 ), 'Raw Data'!$J:$J, $A115, 'Raw Data'!$P:$P,""&amp;'Raw Data'!$B$1,'Raw Data'!$D:$D,"&lt;&gt;*ithdr*",'Raw Data'!$D:$D,"&lt;&gt;*ancel*")</f>
        <v>0</v>
      </c>
      <c r="BD134" s="40"/>
      <c r="BE134" s="40"/>
      <c r="BF134" s="52"/>
    </row>
    <row r="135" ht="12.75" customHeight="1">
      <c r="A135" s="39" t="s">
        <v>315</v>
      </c>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5"/>
    </row>
    <row r="136" ht="12.75" customHeight="1">
      <c r="A136" s="47" t="s">
        <v>107</v>
      </c>
      <c r="B136" s="40"/>
      <c r="C136" s="40"/>
      <c r="D136" s="40"/>
      <c r="E136" s="40"/>
      <c r="F136" s="40"/>
      <c r="G136" s="40"/>
      <c r="H136" s="40"/>
      <c r="I136" s="40"/>
      <c r="J136" s="52"/>
      <c r="K136" s="117">
        <f>SUMIFS('Raw Data'!$S:$S, 'Raw Data'!$AN:$AN,"&lt;=" &amp;DATE(LEFT($AV$3, 4), MONTH("1 " &amp; K$6 &amp; " " &amp; LEFT($AV$3, 4)) + 1, 0 ), 'Raw Data'!$AN:$AN,"&gt;" &amp;DATE(LEFT($AV$3, 4), MONTH("1 " &amp; K$6 &amp; " " &amp; LEFT($AV$3, 4)), 0 ), 'Raw Data'!$J:$J, $A135, 'Raw Data'!$O:$O,""&amp;'Raw Data'!$B$1,'Raw Data'!$D:$D,"&lt;&gt;*ithdr*",'Raw Data'!$D:$D,"&lt;&gt;*ancel*",'Raw Data'!$P:$P,"--")
+
SUMIFS('Raw Data'!$S:$S, 'Raw Data'!$AN:$AN,"&lt;=" &amp;DATE(LEFT($AV$3, 4), MONTH("1 " &amp; K$6 &amp; " " &amp; LEFT($AV$3, 4)) + 1, 0 ), 'Raw Data'!$AN:$AN,"&gt;" &amp;DATE(LEFT($AV$3, 4), MONTH("1 " &amp; K$6 &amp; " " &amp; LEFT($AV$3, 4)), 0 ), 'Raw Data'!$J:$J, $A135, 'Raw Data'!$P:$P,""&amp;'Raw Data'!$B$1,'Raw Data'!$D:$D,"&lt;&gt;*ithdr*",'Raw Data'!$D:$D,"&lt;&gt;*ancel*")</f>
        <v>0</v>
      </c>
      <c r="L136" s="40"/>
      <c r="M136" s="40"/>
      <c r="N136" s="52"/>
      <c r="O136" s="117">
        <f>SUMIFS('Raw Data'!$S:$S, 'Raw Data'!$AN:$AN,"&lt;=" &amp;DATE(LEFT($AV$3, 4), MONTH("1 " &amp; O$6 &amp; " " &amp; LEFT($AV$3, 4)) + 1, 0 ), 'Raw Data'!$AN:$AN,"&gt;" &amp;DATE(LEFT($AV$3, 4), MONTH("1 " &amp; O$6 &amp; " " &amp; LEFT($AV$3, 4)), 0 ), 'Raw Data'!$J:$J, $A135, 'Raw Data'!$O:$O,""&amp;'Raw Data'!$B$1,'Raw Data'!$D:$D,"&lt;&gt;*ithdr*",'Raw Data'!$D:$D,"&lt;&gt;*ancel*",'Raw Data'!$P:$P,"--")
+
SUMIFS('Raw Data'!$S:$S, 'Raw Data'!$AN:$AN,"&lt;=" &amp;DATE(LEFT($AV$3, 4), MONTH("1 " &amp; O$6 &amp; " " &amp; LEFT($AV$3, 4)) + 1, 0 ), 'Raw Data'!$AN:$AN,"&gt;" &amp;DATE(LEFT($AV$3, 4), MONTH("1 " &amp; O$6 &amp; " " &amp; LEFT($AV$3, 4)), 0 ), 'Raw Data'!$J:$J, $A135, 'Raw Data'!$P:$P,""&amp;'Raw Data'!$B$1,'Raw Data'!$D:$D,"&lt;&gt;*ithdr*",'Raw Data'!$D:$D,"&lt;&gt;*ancel*")</f>
        <v>0</v>
      </c>
      <c r="P136" s="40"/>
      <c r="Q136" s="40"/>
      <c r="R136" s="52"/>
      <c r="S136" s="117">
        <f>SUMIFS('Raw Data'!$S:$S, 'Raw Data'!$AN:$AN,"&lt;=" &amp;DATE(LEFT($AV$3, 4), MONTH("1 " &amp; S$6 &amp; " " &amp; LEFT($AV$3, 4)) + 1, 0 ), 'Raw Data'!$AN:$AN,"&gt;" &amp;DATE(LEFT($AV$3, 4), MONTH("1 " &amp; S$6 &amp; " " &amp; LEFT($AV$3, 4)), 0 ), 'Raw Data'!$J:$J, $A135, 'Raw Data'!$O:$O,""&amp;'Raw Data'!$B$1,'Raw Data'!$D:$D,"&lt;&gt;*ithdr*",'Raw Data'!$D:$D,"&lt;&gt;*ancel*",'Raw Data'!$P:$P,"--")
+
SUMIFS('Raw Data'!$S:$S, 'Raw Data'!$AN:$AN,"&lt;=" &amp;DATE(LEFT($AV$3, 4), MONTH("1 " &amp; S$6 &amp; " " &amp; LEFT($AV$3, 4)) + 1, 0 ), 'Raw Data'!$AN:$AN,"&gt;" &amp;DATE(LEFT($AV$3, 4), MONTH("1 " &amp; S$6 &amp; " " &amp; LEFT($AV$3, 4)), 0 ), 'Raw Data'!$J:$J, $A135, 'Raw Data'!$P:$P,""&amp;'Raw Data'!$B$1,'Raw Data'!$D:$D,"&lt;&gt;*ithdr*",'Raw Data'!$D:$D,"&lt;&gt;*ancel*")</f>
        <v>0</v>
      </c>
      <c r="T136" s="40"/>
      <c r="U136" s="40"/>
      <c r="V136" s="52"/>
      <c r="W136" s="117">
        <f>SUMIFS('Raw Data'!$S:$S, 'Raw Data'!$AN:$AN,"&lt;=" &amp;DATE(LEFT($AV$3, 4), MONTH("1 " &amp; W$6 &amp; " " &amp; LEFT($AV$3, 4)) + 1, 0 ), 'Raw Data'!$AN:$AN,"&gt;" &amp;DATE(LEFT($AV$3, 4), MONTH("1 " &amp; W$6 &amp; " " &amp; LEFT($AV$3, 4)), 0 ), 'Raw Data'!$J:$J, $A135, 'Raw Data'!$O:$O,""&amp;'Raw Data'!$B$1,'Raw Data'!$D:$D,"&lt;&gt;*ithdr*",'Raw Data'!$D:$D,"&lt;&gt;*ancel*",'Raw Data'!$P:$P,"--")
+
SUMIFS('Raw Data'!$S:$S, 'Raw Data'!$AN:$AN,"&lt;=" &amp;DATE(LEFT($AV$3, 4), MONTH("1 " &amp; W$6 &amp; " " &amp; LEFT($AV$3, 4)) + 1, 0 ), 'Raw Data'!$AN:$AN,"&gt;" &amp;DATE(LEFT($AV$3, 4), MONTH("1 " &amp; W$6 &amp; " " &amp; LEFT($AV$3, 4)), 0 ), 'Raw Data'!$J:$J, $A135, 'Raw Data'!$P:$P,""&amp;'Raw Data'!$B$1,'Raw Data'!$D:$D,"&lt;&gt;*ithdr*",'Raw Data'!$D:$D,"&lt;&gt;*ancel*")</f>
        <v>0</v>
      </c>
      <c r="X136" s="40"/>
      <c r="Y136" s="40"/>
      <c r="Z136" s="52"/>
      <c r="AA136" s="117">
        <f>SUMIFS('Raw Data'!$S:$S, 'Raw Data'!$AN:$AN,"&lt;=" &amp;DATE(LEFT($AV$3, 4), MONTH("1 " &amp; AA$6 &amp; " " &amp; LEFT($AV$3, 4)) + 1, 0 ), 'Raw Data'!$AN:$AN,"&gt;" &amp;DATE(LEFT($AV$3, 4), MONTH("1 " &amp; AA$6 &amp; " " &amp; LEFT($AV$3, 4)), 0 ), 'Raw Data'!$J:$J, $A135, 'Raw Data'!$O:$O,""&amp;'Raw Data'!$B$1,'Raw Data'!$D:$D,"&lt;&gt;*ithdr*",'Raw Data'!$D:$D,"&lt;&gt;*ancel*",'Raw Data'!$P:$P,"--")
+
SUMIFS('Raw Data'!$S:$S, 'Raw Data'!$AN:$AN,"&lt;=" &amp;DATE(LEFT($AV$3, 4), MONTH("1 " &amp; AA$6 &amp; " " &amp; LEFT($AV$3, 4)) + 1, 0 ), 'Raw Data'!$AN:$AN,"&gt;" &amp;DATE(LEFT($AV$3, 4), MONTH("1 " &amp; AA$6 &amp; " " &amp; LEFT($AV$3, 4)), 0 ), 'Raw Data'!$J:$J, $A135, 'Raw Data'!$P:$P,""&amp;'Raw Data'!$B$1,'Raw Data'!$D:$D,"&lt;&gt;*ithdr*",'Raw Data'!$D:$D,"&lt;&gt;*ancel*")</f>
        <v>0</v>
      </c>
      <c r="AB136" s="40"/>
      <c r="AC136" s="40"/>
      <c r="AD136" s="52"/>
      <c r="AE136" s="117">
        <f>SUMIFS('Raw Data'!$S:$S, 'Raw Data'!$AN:$AN,"&lt;=" &amp;DATE(LEFT($AV$3, 4), MONTH("1 " &amp; AE$6 &amp; " " &amp; LEFT($AV$3, 4)) + 1, 0 ), 'Raw Data'!$AN:$AN,"&gt;" &amp;DATE(LEFT($AV$3, 4), MONTH("1 " &amp; AE$6 &amp; " " &amp; LEFT($AV$3, 4)), 0 ), 'Raw Data'!$J:$J, $A135, 'Raw Data'!$O:$O,""&amp;'Raw Data'!$B$1,'Raw Data'!$D:$D,"&lt;&gt;*ithdr*",'Raw Data'!$D:$D,"&lt;&gt;*ancel*",'Raw Data'!$P:$P,"--")
+
SUMIFS('Raw Data'!$S:$S, 'Raw Data'!$AN:$AN,"&lt;=" &amp;DATE(LEFT($AV$3, 4), MONTH("1 " &amp; AE$6 &amp; " " &amp; LEFT($AV$3, 4)) + 1, 0 ), 'Raw Data'!$AN:$AN,"&gt;" &amp;DATE(LEFT($AV$3, 4), MONTH("1 " &amp; AE$6 &amp; " " &amp; LEFT($AV$3, 4)), 0 ), 'Raw Data'!$J:$J, $A135, 'Raw Data'!$P:$P,""&amp;'Raw Data'!$B$1,'Raw Data'!$D:$D,"&lt;&gt;*ithdr*",'Raw Data'!$D:$D,"&lt;&gt;*ancel*")</f>
        <v>0</v>
      </c>
      <c r="AF136" s="40"/>
      <c r="AG136" s="40"/>
      <c r="AH136" s="52"/>
      <c r="AI136" s="117">
        <f>SUMIFS('Raw Data'!$S:$S, 'Raw Data'!$AN:$AN,"&lt;=" &amp;DATE(LEFT($AV$3, 4), MONTH("1 " &amp; AI$6 &amp; " " &amp; LEFT($AV$3, 4)) + 1, 0 ), 'Raw Data'!$AN:$AN,"&gt;" &amp;DATE(LEFT($AV$3, 4), MONTH("1 " &amp; AI$6 &amp; " " &amp; LEFT($AV$3, 4)), 0 ), 'Raw Data'!$J:$J, $A135, 'Raw Data'!$O:$O,""&amp;'Raw Data'!$B$1,'Raw Data'!$D:$D,"&lt;&gt;*ithdr*",'Raw Data'!$D:$D,"&lt;&gt;*ancel*",'Raw Data'!$P:$P,"--")
+
SUMIFS('Raw Data'!$S:$S, 'Raw Data'!$AN:$AN,"&lt;=" &amp;DATE(LEFT($AV$3, 4), MONTH("1 " &amp; AI$6 &amp; " " &amp; LEFT($AV$3, 4)) + 1, 0 ), 'Raw Data'!$AN:$AN,"&gt;" &amp;DATE(LEFT($AV$3, 4), MONTH("1 " &amp; AI$6 &amp; " " &amp; LEFT($AV$3, 4)), 0 ), 'Raw Data'!$J:$J, $A135, 'Raw Data'!$P:$P,""&amp;'Raw Data'!$B$1,'Raw Data'!$D:$D,"&lt;&gt;*ithdr*",'Raw Data'!$D:$D,"&lt;&gt;*ancel*")</f>
        <v>0</v>
      </c>
      <c r="AJ136" s="40"/>
      <c r="AK136" s="40"/>
      <c r="AL136" s="52"/>
      <c r="AM136" s="117">
        <f>SUMIFS('Raw Data'!$S:$S, 'Raw Data'!$AN:$AN,"&lt;=" &amp;DATE(LEFT($AV$3, 4), MONTH("1 " &amp; AM$6 &amp; " " &amp; LEFT($AV$3, 4)) + 1, 0 ), 'Raw Data'!$AN:$AN,"&gt;" &amp;DATE(LEFT($AV$3, 4), MONTH("1 " &amp; AM$6 &amp; " " &amp; LEFT($AV$3, 4)), 0 ), 'Raw Data'!$J:$J, $A135, 'Raw Data'!$O:$O,""&amp;'Raw Data'!$B$1,'Raw Data'!$D:$D,"&lt;&gt;*ithdr*",'Raw Data'!$D:$D,"&lt;&gt;*ancel*",'Raw Data'!$P:$P,"--")
+
SUMIFS('Raw Data'!$S:$S, 'Raw Data'!$AN:$AN,"&lt;=" &amp;DATE(LEFT($AV$3, 4), MONTH("1 " &amp; AM$6 &amp; " " &amp; LEFT($AV$3, 4)) + 1, 0 ), 'Raw Data'!$AN:$AN,"&gt;" &amp;DATE(LEFT($AV$3, 4), MONTH("1 " &amp; AM$6 &amp; " " &amp; LEFT($AV$3, 4)), 0 ), 'Raw Data'!$J:$J, $A135, 'Raw Data'!$P:$P,""&amp;'Raw Data'!$B$1,'Raw Data'!$D:$D,"&lt;&gt;*ithdr*",'Raw Data'!$D:$D,"&lt;&gt;*ancel*")</f>
        <v>0</v>
      </c>
      <c r="AN136" s="40"/>
      <c r="AO136" s="40"/>
      <c r="AP136" s="52"/>
      <c r="AQ136" s="117">
        <f>SUMIFS('Raw Data'!$S:$S, 'Raw Data'!$AN:$AN,"&lt;=" &amp;DATE(LEFT($AV$3, 4), MONTH("1 " &amp; AQ$6 &amp; " " &amp; LEFT($AV$3, 4)) + 1, 0 ), 'Raw Data'!$AN:$AN,"&gt;" &amp;DATE(LEFT($AV$3, 4), MONTH("1 " &amp; AQ$6 &amp; " " &amp; LEFT($AV$3, 4)), 0 ), 'Raw Data'!$J:$J, $A135, 'Raw Data'!$O:$O,""&amp;'Raw Data'!$B$1,'Raw Data'!$D:$D,"&lt;&gt;*ithdr*",'Raw Data'!$D:$D,"&lt;&gt;*ancel*",'Raw Data'!$P:$P,"--")
+
SUMIFS('Raw Data'!$S:$S, 'Raw Data'!$AN:$AN,"&lt;=" &amp;DATE(LEFT($AV$3, 4), MONTH("1 " &amp; AQ$6 &amp; " " &amp; LEFT($AV$3, 4)) + 1, 0 ), 'Raw Data'!$AN:$AN,"&gt;" &amp;DATE(LEFT($AV$3, 4), MONTH("1 " &amp; AQ$6 &amp; " " &amp; LEFT($AV$3, 4)), 0 ), 'Raw Data'!$J:$J, $A135, 'Raw Data'!$P:$P,""&amp;'Raw Data'!$B$1,'Raw Data'!$D:$D,"&lt;&gt;*ithdr*",'Raw Data'!$D:$D,"&lt;&gt;*ancel*")</f>
        <v>0</v>
      </c>
      <c r="AR136" s="40"/>
      <c r="AS136" s="40"/>
      <c r="AT136" s="52"/>
      <c r="AU136" s="117">
        <f>SUMIFS('Raw Data'!$S:$S, 'Raw Data'!$AN:$AN,"&lt;=" &amp;DATE(MID($AV$3, 15, 4), MONTH("1 " &amp; AU$6 &amp; " " &amp; MID($AV$3, 15, 4)) + 1, 0 ), 'Raw Data'!$AN:$AN,"&gt;" &amp;DATE(MID($AV$3, 15, 4), MONTH("1 " &amp; AU$6 &amp; " " &amp; MID($AV$3, 15, 4)), 0 ), 'Raw Data'!$J:$J, $A135, 'Raw Data'!$O:$O,""&amp;'Raw Data'!$B$1,'Raw Data'!$D:$D,"&lt;&gt;*ithdr*",'Raw Data'!$D:$D,"&lt;&gt;*ancel*",'Raw Data'!$P:$P,"--")
+
SUMIFS('Raw Data'!$S:$S, 'Raw Data'!$AN:$AN,"&lt;=" &amp;DATE(MID($AV$3, 15, 4), MONTH("1 " &amp; AU$6 &amp; " " &amp; MID($AV$3, 15, 4)) + 1, 0 ), 'Raw Data'!$AN:$AN,"&gt;" &amp;DATE(MID($AV$3, 15, 4), MONTH("1 " &amp; AU$6 &amp; " " &amp; MID($AV$3, 15, 4)), 0 ), 'Raw Data'!$J:$J, $A135, 'Raw Data'!$P:$P,""&amp;'Raw Data'!$B$1,'Raw Data'!$D:$D,"&lt;&gt;*ithdr*",'Raw Data'!$D:$D,"&lt;&gt;*ancel*")</f>
        <v>0</v>
      </c>
      <c r="AV136" s="40"/>
      <c r="AW136" s="40"/>
      <c r="AX136" s="52"/>
      <c r="AY136" s="117">
        <f>SUMIFS('Raw Data'!$S:$S, 'Raw Data'!$AN:$AN,"&lt;=" &amp;DATE(MID($AV$3, 15, 4), MONTH("1 " &amp; AY$6 &amp; " " &amp; MID($AV$3, 15, 4)) + 1, 0 ), 'Raw Data'!$AN:$AN,"&gt;" &amp;DATE(MID($AV$3, 15, 4), MONTH("1 " &amp; AY$6 &amp; " " &amp; MID($AV$3, 15, 4)), 0 ), 'Raw Data'!$J:$J, $A135, 'Raw Data'!$O:$O,""&amp;'Raw Data'!$B$1,'Raw Data'!$D:$D,"&lt;&gt;*ithdr*",'Raw Data'!$D:$D,"&lt;&gt;*ancel*",'Raw Data'!$P:$P,"--")
+
SUMIFS('Raw Data'!$S:$S, 'Raw Data'!$AN:$AN,"&lt;=" &amp;DATE(MID($AV$3, 15, 4), MONTH("1 " &amp; AY$6 &amp; " " &amp; MID($AV$3, 15, 4)) + 1, 0 ), 'Raw Data'!$AN:$AN,"&gt;" &amp;DATE(MID($AV$3, 15, 4), MONTH("1 " &amp; AY$6 &amp; " " &amp; MID($AV$3, 15, 4)), 0 ), 'Raw Data'!$J:$J, $A135, 'Raw Data'!$P:$P,""&amp;'Raw Data'!$B$1,'Raw Data'!$D:$D,"&lt;&gt;*ithdr*",'Raw Data'!$D:$D,"&lt;&gt;*ancel*")</f>
        <v>0</v>
      </c>
      <c r="AZ136" s="40"/>
      <c r="BA136" s="40"/>
      <c r="BB136" s="52"/>
      <c r="BC136" s="117">
        <f>SUMIFS('Raw Data'!$S:$S, 'Raw Data'!$AN:$AN,"&lt;=" &amp;DATE(MID($AV$3, 15, 4), MONTH("1 " &amp; BC$6 &amp; " " &amp; MID($AV$3, 15, 4)) + 1, 0 ), 'Raw Data'!$AN:$AN,"&gt;" &amp;DATE(MID($AV$3, 15, 4), MONTH("1 " &amp; BC$6 &amp; " " &amp; MID($AV$3, 15, 4)), 0 ), 'Raw Data'!$J:$J, $A135, 'Raw Data'!$O:$O,""&amp;'Raw Data'!$B$1,'Raw Data'!$D:$D,"&lt;&gt;*ithdr*",'Raw Data'!$D:$D,"&lt;&gt;*ancel*",'Raw Data'!$P:$P,"--")
+
SUMIFS('Raw Data'!$S:$S, 'Raw Data'!$AN:$AN,"&lt;=" &amp;DATE(MID($AV$3, 15, 4), MONTH("1 " &amp; BC$6 &amp; " " &amp; MID($AV$3, 15, 4)) + 1, 0 ), 'Raw Data'!$AN:$AN,"&gt;" &amp;DATE(MID($AV$3, 15, 4), MONTH("1 " &amp; BC$6 &amp; " " &amp; MID($AV$3, 15, 4)), 0 ), 'Raw Data'!$J:$J, $A135, 'Raw Data'!$P:$P,""&amp;'Raw Data'!$B$1,'Raw Data'!$D:$D,"&lt;&gt;*ithdr*",'Raw Data'!$D:$D,"&lt;&gt;*ancel*")</f>
        <v>0</v>
      </c>
      <c r="BD136" s="40"/>
      <c r="BE136" s="40"/>
      <c r="BF136" s="52"/>
    </row>
    <row r="137" ht="12.75" customHeight="1">
      <c r="A137" s="119" t="s">
        <v>111</v>
      </c>
      <c r="B137" s="40"/>
      <c r="C137" s="40"/>
      <c r="D137" s="40"/>
      <c r="E137" s="40"/>
      <c r="F137" s="40"/>
      <c r="G137" s="40"/>
      <c r="H137" s="40"/>
      <c r="I137" s="40"/>
      <c r="J137" s="52"/>
      <c r="K137" s="117">
        <f>SUMIFS('Raw Data'!$S:$S, 'Raw Data'!$AN:$AN,"&lt;=" &amp;DATE(LEFT($AV$3, 4), MONTH("1 " &amp; K$6 &amp; " " &amp; LEFT($AV$3, 4)) + 1, 0 ), 'Raw Data'!$AN:$AN,"&gt;" &amp;DATE(LEFT($AV$3, 4), MONTH("1 " &amp; K$6 &amp; " " &amp; LEFT($AV$3, 4)), 0 ), 'Raw Data'!$J:$J, $A135, 'Raw Data'!$H:$H, "Ear*", 'Raw Data'!$O:$O,""&amp;'Raw Data'!$B$1,'Raw Data'!$D:$D,"&lt;&gt;*ithdr*",'Raw Data'!$D:$D,"&lt;&gt;*ancel*",'Raw Data'!$P:$P,"--")
+
SUMIFS('Raw Data'!$S:$S, 'Raw Data'!$AN:$AN,"&lt;=" &amp;DATE(LEFT($AV$3, 4), MONTH("1 " &amp; K$6 &amp; " " &amp; LEFT($AV$3, 4)) + 1, 0 ), 'Raw Data'!$AN:$AN,"&gt;" &amp;DATE(LEFT($AV$3, 4), MONTH("1 " &amp; K$6 &amp; " " &amp; LEFT($AV$3, 4)), 0 ), 'Raw Data'!$J:$J, $A135, 'Raw Data'!$H:$H, "Ear*", 'Raw Data'!$P:$P,""&amp;'Raw Data'!$B$1,'Raw Data'!$D:$D,"&lt;&gt;*ithdr*",'Raw Data'!$D:$D,"&lt;&gt;*ancel*")</f>
        <v>0</v>
      </c>
      <c r="L137" s="40"/>
      <c r="M137" s="40"/>
      <c r="N137" s="52"/>
      <c r="O137" s="117">
        <f>SUMIFS('Raw Data'!$S:$S, 'Raw Data'!$AN:$AN,"&lt;=" &amp;DATE(LEFT($AV$3, 4), MONTH("1 " &amp; O$6 &amp; " " &amp; LEFT($AV$3, 4)) + 1, 0 ), 'Raw Data'!$AN:$AN,"&gt;" &amp;DATE(LEFT($AV$3, 4), MONTH("1 " &amp; O$6 &amp; " " &amp; LEFT($AV$3, 4)), 0 ), 'Raw Data'!$J:$J, $A135, 'Raw Data'!$H:$H, "Ear*", 'Raw Data'!$O:$O,""&amp;'Raw Data'!$B$1,'Raw Data'!$D:$D,"&lt;&gt;*ithdr*",'Raw Data'!$D:$D,"&lt;&gt;*ancel*",'Raw Data'!$P:$P,"--")
+
SUMIFS('Raw Data'!$S:$S, 'Raw Data'!$AN:$AN,"&lt;=" &amp;DATE(LEFT($AV$3, 4), MONTH("1 " &amp; O$6 &amp; " " &amp; LEFT($AV$3, 4)) + 1, 0 ), 'Raw Data'!$AN:$AN,"&gt;" &amp;DATE(LEFT($AV$3, 4), MONTH("1 " &amp; O$6 &amp; " " &amp; LEFT($AV$3, 4)), 0 ), 'Raw Data'!$J:$J, $A135, 'Raw Data'!$H:$H, "Ear*", 'Raw Data'!$P:$P,""&amp;'Raw Data'!$B$1,'Raw Data'!$D:$D,"&lt;&gt;*ithdr*",'Raw Data'!$D:$D,"&lt;&gt;*ancel*")</f>
        <v>0</v>
      </c>
      <c r="P137" s="40"/>
      <c r="Q137" s="40"/>
      <c r="R137" s="52"/>
      <c r="S137" s="117">
        <f>SUMIFS('Raw Data'!$S:$S, 'Raw Data'!$AN:$AN,"&lt;=" &amp;DATE(LEFT($AV$3, 4), MONTH("1 " &amp; S$6 &amp; " " &amp; LEFT($AV$3, 4)) + 1, 0 ), 'Raw Data'!$AN:$AN,"&gt;" &amp;DATE(LEFT($AV$3, 4), MONTH("1 " &amp; S$6 &amp; " " &amp; LEFT($AV$3, 4)), 0 ), 'Raw Data'!$J:$J, $A135, 'Raw Data'!$H:$H, "Ear*", 'Raw Data'!$O:$O,""&amp;'Raw Data'!$B$1,'Raw Data'!$D:$D,"&lt;&gt;*ithdr*",'Raw Data'!$D:$D,"&lt;&gt;*ancel*",'Raw Data'!$P:$P,"--")
+
SUMIFS('Raw Data'!$S:$S, 'Raw Data'!$AN:$AN,"&lt;=" &amp;DATE(LEFT($AV$3, 4), MONTH("1 " &amp; S$6 &amp; " " &amp; LEFT($AV$3, 4)) + 1, 0 ), 'Raw Data'!$AN:$AN,"&gt;" &amp;DATE(LEFT($AV$3, 4), MONTH("1 " &amp; S$6 &amp; " " &amp; LEFT($AV$3, 4)), 0 ), 'Raw Data'!$J:$J, $A135, 'Raw Data'!$H:$H, "Ear*", 'Raw Data'!$P:$P,""&amp;'Raw Data'!$B$1,'Raw Data'!$D:$D,"&lt;&gt;*ithdr*",'Raw Data'!$D:$D,"&lt;&gt;*ancel*")</f>
        <v>0</v>
      </c>
      <c r="T137" s="40"/>
      <c r="U137" s="40"/>
      <c r="V137" s="52"/>
      <c r="W137" s="117">
        <f>SUMIFS('Raw Data'!$S:$S, 'Raw Data'!$AN:$AN,"&lt;=" &amp;DATE(LEFT($AV$3, 4), MONTH("1 " &amp; W$6 &amp; " " &amp; LEFT($AV$3, 4)) + 1, 0 ), 'Raw Data'!$AN:$AN,"&gt;" &amp;DATE(LEFT($AV$3, 4), MONTH("1 " &amp; W$6 &amp; " " &amp; LEFT($AV$3, 4)), 0 ), 'Raw Data'!$J:$J, $A135, 'Raw Data'!$H:$H, "Ear*", 'Raw Data'!$O:$O,""&amp;'Raw Data'!$B$1,'Raw Data'!$D:$D,"&lt;&gt;*ithdr*",'Raw Data'!$D:$D,"&lt;&gt;*ancel*",'Raw Data'!$P:$P,"--")
+
SUMIFS('Raw Data'!$S:$S, 'Raw Data'!$AN:$AN,"&lt;=" &amp;DATE(LEFT($AV$3, 4), MONTH("1 " &amp; W$6 &amp; " " &amp; LEFT($AV$3, 4)) + 1, 0 ), 'Raw Data'!$AN:$AN,"&gt;" &amp;DATE(LEFT($AV$3, 4), MONTH("1 " &amp; W$6 &amp; " " &amp; LEFT($AV$3, 4)), 0 ), 'Raw Data'!$J:$J, $A135, 'Raw Data'!$H:$H, "Ear*", 'Raw Data'!$P:$P,""&amp;'Raw Data'!$B$1,'Raw Data'!$D:$D,"&lt;&gt;*ithdr*",'Raw Data'!$D:$D,"&lt;&gt;*ancel*")</f>
        <v>0</v>
      </c>
      <c r="X137" s="40"/>
      <c r="Y137" s="40"/>
      <c r="Z137" s="52"/>
      <c r="AA137" s="117">
        <f>SUMIFS('Raw Data'!$S:$S, 'Raw Data'!$AN:$AN,"&lt;=" &amp;DATE(LEFT($AV$3, 4), MONTH("1 " &amp; AA$6 &amp; " " &amp; LEFT($AV$3, 4)) + 1, 0 ), 'Raw Data'!$AN:$AN,"&gt;" &amp;DATE(LEFT($AV$3, 4), MONTH("1 " &amp; AA$6 &amp; " " &amp; LEFT($AV$3, 4)), 0 ), 'Raw Data'!$J:$J, $A135, 'Raw Data'!$H:$H, "Ear*", 'Raw Data'!$O:$O,""&amp;'Raw Data'!$B$1,'Raw Data'!$D:$D,"&lt;&gt;*ithdr*",'Raw Data'!$D:$D,"&lt;&gt;*ancel*",'Raw Data'!$P:$P,"--")
+
SUMIFS('Raw Data'!$S:$S, 'Raw Data'!$AN:$AN,"&lt;=" &amp;DATE(LEFT($AV$3, 4), MONTH("1 " &amp; AA$6 &amp; " " &amp; LEFT($AV$3, 4)) + 1, 0 ), 'Raw Data'!$AN:$AN,"&gt;" &amp;DATE(LEFT($AV$3, 4), MONTH("1 " &amp; AA$6 &amp; " " &amp; LEFT($AV$3, 4)), 0 ), 'Raw Data'!$J:$J, $A135, 'Raw Data'!$H:$H, "Ear*", 'Raw Data'!$P:$P,""&amp;'Raw Data'!$B$1,'Raw Data'!$D:$D,"&lt;&gt;*ithdr*",'Raw Data'!$D:$D,"&lt;&gt;*ancel*")</f>
        <v>0</v>
      </c>
      <c r="AB137" s="40"/>
      <c r="AC137" s="40"/>
      <c r="AD137" s="52"/>
      <c r="AE137" s="117">
        <f>SUMIFS('Raw Data'!$S:$S, 'Raw Data'!$AN:$AN,"&lt;=" &amp;DATE(LEFT($AV$3, 4), MONTH("1 " &amp; AE$6 &amp; " " &amp; LEFT($AV$3, 4)) + 1, 0 ), 'Raw Data'!$AN:$AN,"&gt;" &amp;DATE(LEFT($AV$3, 4), MONTH("1 " &amp; AE$6 &amp; " " &amp; LEFT($AV$3, 4)), 0 ), 'Raw Data'!$J:$J, $A135, 'Raw Data'!$H:$H, "Ear*", 'Raw Data'!$O:$O,""&amp;'Raw Data'!$B$1,'Raw Data'!$D:$D,"&lt;&gt;*ithdr*",'Raw Data'!$D:$D,"&lt;&gt;*ancel*",'Raw Data'!$P:$P,"--")
+
SUMIFS('Raw Data'!$S:$S, 'Raw Data'!$AN:$AN,"&lt;=" &amp;DATE(LEFT($AV$3, 4), MONTH("1 " &amp; AE$6 &amp; " " &amp; LEFT($AV$3, 4)) + 1, 0 ), 'Raw Data'!$AN:$AN,"&gt;" &amp;DATE(LEFT($AV$3, 4), MONTH("1 " &amp; AE$6 &amp; " " &amp; LEFT($AV$3, 4)), 0 ), 'Raw Data'!$J:$J, $A135, 'Raw Data'!$H:$H, "Ear*", 'Raw Data'!$P:$P,""&amp;'Raw Data'!$B$1,'Raw Data'!$D:$D,"&lt;&gt;*ithdr*",'Raw Data'!$D:$D,"&lt;&gt;*ancel*")</f>
        <v>0</v>
      </c>
      <c r="AF137" s="40"/>
      <c r="AG137" s="40"/>
      <c r="AH137" s="52"/>
      <c r="AI137" s="117">
        <f>SUMIFS('Raw Data'!$S:$S, 'Raw Data'!$AN:$AN,"&lt;=" &amp;DATE(LEFT($AV$3, 4), MONTH("1 " &amp; AI$6 &amp; " " &amp; LEFT($AV$3, 4)) + 1, 0 ), 'Raw Data'!$AN:$AN,"&gt;" &amp;DATE(LEFT($AV$3, 4), MONTH("1 " &amp; AI$6 &amp; " " &amp; LEFT($AV$3, 4)), 0 ), 'Raw Data'!$J:$J, $A135, 'Raw Data'!$H:$H, "Ear*", 'Raw Data'!$O:$O,""&amp;'Raw Data'!$B$1,'Raw Data'!$D:$D,"&lt;&gt;*ithdr*",'Raw Data'!$D:$D,"&lt;&gt;*ancel*",'Raw Data'!$P:$P,"--")
+
SUMIFS('Raw Data'!$S:$S, 'Raw Data'!$AN:$AN,"&lt;=" &amp;DATE(LEFT($AV$3, 4), MONTH("1 " &amp; AI$6 &amp; " " &amp; LEFT($AV$3, 4)) + 1, 0 ), 'Raw Data'!$AN:$AN,"&gt;" &amp;DATE(LEFT($AV$3, 4), MONTH("1 " &amp; AI$6 &amp; " " &amp; LEFT($AV$3, 4)), 0 ), 'Raw Data'!$J:$J, $A135, 'Raw Data'!$H:$H, "Ear*", 'Raw Data'!$P:$P,""&amp;'Raw Data'!$B$1,'Raw Data'!$D:$D,"&lt;&gt;*ithdr*",'Raw Data'!$D:$D,"&lt;&gt;*ancel*")</f>
        <v>0</v>
      </c>
      <c r="AJ137" s="40"/>
      <c r="AK137" s="40"/>
      <c r="AL137" s="52"/>
      <c r="AM137" s="117">
        <f>SUMIFS('Raw Data'!$S:$S, 'Raw Data'!$AN:$AN,"&lt;=" &amp;DATE(LEFT($AV$3, 4), MONTH("1 " &amp; AM$6 &amp; " " &amp; LEFT($AV$3, 4)) + 1, 0 ), 'Raw Data'!$AN:$AN,"&gt;" &amp;DATE(LEFT($AV$3, 4), MONTH("1 " &amp; AM$6 &amp; " " &amp; LEFT($AV$3, 4)), 0 ), 'Raw Data'!$J:$J, $A135, 'Raw Data'!$H:$H, "Ear*", 'Raw Data'!$O:$O,""&amp;'Raw Data'!$B$1,'Raw Data'!$D:$D,"&lt;&gt;*ithdr*",'Raw Data'!$D:$D,"&lt;&gt;*ancel*",'Raw Data'!$P:$P,"--")
+
SUMIFS('Raw Data'!$S:$S, 'Raw Data'!$AN:$AN,"&lt;=" &amp;DATE(LEFT($AV$3, 4), MONTH("1 " &amp; AM$6 &amp; " " &amp; LEFT($AV$3, 4)) + 1, 0 ), 'Raw Data'!$AN:$AN,"&gt;" &amp;DATE(LEFT($AV$3, 4), MONTH("1 " &amp; AM$6 &amp; " " &amp; LEFT($AV$3, 4)), 0 ), 'Raw Data'!$J:$J, $A135, 'Raw Data'!$H:$H, "Ear*", 'Raw Data'!$P:$P,""&amp;'Raw Data'!$B$1,'Raw Data'!$D:$D,"&lt;&gt;*ithdr*",'Raw Data'!$D:$D,"&lt;&gt;*ancel*")</f>
        <v>0</v>
      </c>
      <c r="AN137" s="40"/>
      <c r="AO137" s="40"/>
      <c r="AP137" s="52"/>
      <c r="AQ137" s="117">
        <f>SUMIFS('Raw Data'!$S:$S, 'Raw Data'!$AN:$AN,"&lt;=" &amp;DATE(LEFT($AV$3, 4), MONTH("1 " &amp; AQ$6 &amp; " " &amp; LEFT($AV$3, 4)) + 1, 0 ), 'Raw Data'!$AN:$AN,"&gt;" &amp;DATE(LEFT($AV$3, 4), MONTH("1 " &amp; AQ$6 &amp; " " &amp; LEFT($AV$3, 4)), 0 ), 'Raw Data'!$J:$J, $A135, 'Raw Data'!$H:$H, "Ear*", 'Raw Data'!$O:$O,""&amp;'Raw Data'!$B$1,'Raw Data'!$D:$D,"&lt;&gt;*ithdr*",'Raw Data'!$D:$D,"&lt;&gt;*ancel*",'Raw Data'!$P:$P,"--")
+
SUMIFS('Raw Data'!$S:$S, 'Raw Data'!$AN:$AN,"&lt;=" &amp;DATE(LEFT($AV$3, 4), MONTH("1 " &amp; AQ$6 &amp; " " &amp; LEFT($AV$3, 4)) + 1, 0 ), 'Raw Data'!$AN:$AN,"&gt;" &amp;DATE(LEFT($AV$3, 4), MONTH("1 " &amp; AQ$6 &amp; " " &amp; LEFT($AV$3, 4)), 0 ), 'Raw Data'!$J:$J, $A135, 'Raw Data'!$H:$H, "Ear*", 'Raw Data'!$P:$P,""&amp;'Raw Data'!$B$1,'Raw Data'!$D:$D,"&lt;&gt;*ithdr*",'Raw Data'!$D:$D,"&lt;&gt;*ancel*")</f>
        <v>0</v>
      </c>
      <c r="AR137" s="40"/>
      <c r="AS137" s="40"/>
      <c r="AT137" s="52"/>
      <c r="AU137" s="117">
        <f>SUMIFS('Raw Data'!$S:$S, 'Raw Data'!$AN:$AN,"&lt;=" &amp;DATE(MID($AV$3, 15, 4), MONTH("1 " &amp; AU$6 &amp; " " &amp; MID($AV$3, 15, 4)) + 1, 0 ), 'Raw Data'!$AN:$AN,"&gt;" &amp;DATE(MID($AV$3, 15, 4), MONTH("1 " &amp; AU$6 &amp; " " &amp; MID($AV$3, 15, 4)), 0 ), 'Raw Data'!$J:$J, $A135, 'Raw Data'!$H:$H, "Ear*", 'Raw Data'!$O:$O,""&amp;'Raw Data'!$B$1,'Raw Data'!$D:$D,"&lt;&gt;*ithdr*",'Raw Data'!$D:$D,"&lt;&gt;*ancel*",'Raw Data'!$P:$P,"--")
+
SUMIFS('Raw Data'!$S:$S, 'Raw Data'!$AN:$AN,"&lt;=" &amp;DATE(MID($AV$3, 15, 4), MONTH("1 " &amp; AU$6 &amp; " " &amp; MID($AV$3, 15, 4)) + 1, 0 ), 'Raw Data'!$AN:$AN,"&gt;" &amp;DATE(MID($AV$3, 15, 4), MONTH("1 " &amp; AU$6 &amp; " " &amp; MID($AV$3, 15, 4)), 0 ), 'Raw Data'!$J:$J, $A135, 'Raw Data'!$H:$H, "Ear*", 'Raw Data'!$P:$P,""&amp;'Raw Data'!$B$1,'Raw Data'!$D:$D,"&lt;&gt;*ithdr*",'Raw Data'!$D:$D,"&lt;&gt;*ancel*")</f>
        <v>0</v>
      </c>
      <c r="AV137" s="40"/>
      <c r="AW137" s="40"/>
      <c r="AX137" s="52"/>
      <c r="AY137" s="117">
        <f>SUMIFS('Raw Data'!$S:$S, 'Raw Data'!$AN:$AN,"&lt;=" &amp;DATE(MID($AV$3, 15, 4), MONTH("1 " &amp; AY$6 &amp; " " &amp; MID($AV$3, 15, 4)) + 1, 0 ), 'Raw Data'!$AN:$AN,"&gt;" &amp;DATE(MID($AV$3, 15, 4), MONTH("1 " &amp; AY$6 &amp; " " &amp; MID($AV$3, 15, 4)), 0 ), 'Raw Data'!$J:$J, $A135, 'Raw Data'!$H:$H, "Ear*", 'Raw Data'!$O:$O,""&amp;'Raw Data'!$B$1,'Raw Data'!$D:$D,"&lt;&gt;*ithdr*",'Raw Data'!$D:$D,"&lt;&gt;*ancel*",'Raw Data'!$P:$P,"--")
+
SUMIFS('Raw Data'!$S:$S, 'Raw Data'!$AN:$AN,"&lt;=" &amp;DATE(MID($AV$3, 15, 4), MONTH("1 " &amp; AY$6 &amp; " " &amp; MID($AV$3, 15, 4)) + 1, 0 ), 'Raw Data'!$AN:$AN,"&gt;" &amp;DATE(MID($AV$3, 15, 4), MONTH("1 " &amp; AY$6 &amp; " " &amp; MID($AV$3, 15, 4)), 0 ), 'Raw Data'!$J:$J, $A135, 'Raw Data'!$H:$H, "Ear*", 'Raw Data'!$P:$P,""&amp;'Raw Data'!$B$1,'Raw Data'!$D:$D,"&lt;&gt;*ithdr*",'Raw Data'!$D:$D,"&lt;&gt;*ancel*")</f>
        <v>0</v>
      </c>
      <c r="AZ137" s="40"/>
      <c r="BA137" s="40"/>
      <c r="BB137" s="52"/>
      <c r="BC137" s="117">
        <f>SUMIFS('Raw Data'!$S:$S, 'Raw Data'!$AN:$AN,"&lt;=" &amp;DATE(MID($AV$3, 15, 4), MONTH("1 " &amp; BC$6 &amp; " " &amp; MID($AV$3, 15, 4)) + 1, 0 ), 'Raw Data'!$AN:$AN,"&gt;" &amp;DATE(MID($AV$3, 15, 4), MONTH("1 " &amp; BC$6 &amp; " " &amp; MID($AV$3, 15, 4)), 0 ), 'Raw Data'!$J:$J, $A135, 'Raw Data'!$H:$H, "Ear*", 'Raw Data'!$O:$O,""&amp;'Raw Data'!$B$1,'Raw Data'!$D:$D,"&lt;&gt;*ithdr*",'Raw Data'!$D:$D,"&lt;&gt;*ancel*",'Raw Data'!$P:$P,"--")
+
SUMIFS('Raw Data'!$S:$S, 'Raw Data'!$AN:$AN,"&lt;=" &amp;DATE(MID($AV$3, 15, 4), MONTH("1 " &amp; BC$6 &amp; " " &amp; MID($AV$3, 15, 4)) + 1, 0 ), 'Raw Data'!$AN:$AN,"&gt;" &amp;DATE(MID($AV$3, 15, 4), MONTH("1 " &amp; BC$6 &amp; " " &amp; MID($AV$3, 15, 4)), 0 ), 'Raw Data'!$J:$J, $A135, 'Raw Data'!$H:$H, "Ear*", 'Raw Data'!$P:$P,""&amp;'Raw Data'!$B$1,'Raw Data'!$D:$D,"&lt;&gt;*ithdr*",'Raw Data'!$D:$D,"&lt;&gt;*ancel*")</f>
        <v>0</v>
      </c>
      <c r="BD137" s="40"/>
      <c r="BE137" s="40"/>
      <c r="BF137" s="52"/>
    </row>
    <row r="138" ht="12.75" customHeight="1">
      <c r="A138" s="119" t="s">
        <v>114</v>
      </c>
      <c r="B138" s="40"/>
      <c r="C138" s="40"/>
      <c r="D138" s="40"/>
      <c r="E138" s="40"/>
      <c r="F138" s="40"/>
      <c r="G138" s="40"/>
      <c r="H138" s="40"/>
      <c r="I138" s="40"/>
      <c r="J138" s="52"/>
      <c r="K138" s="117">
        <f>SUMIFS('Raw Data'!$S:$S, 'Raw Data'!$AN:$AN,"&lt;=" &amp;DATE(LEFT($AV$3, 4), MONTH("1 " &amp; K$6 &amp; " " &amp; LEFT($AV$3, 4)) + 1, 0 ), 'Raw Data'!$AN:$AN,"&gt;" &amp;DATE(LEFT($AV$3, 4), MONTH("1 " &amp; K$6 &amp; " " &amp; LEFT($AV$3, 4)), 0 ), 'Raw Data'!$J:$J, $A135, 'Raw Data'!$H:$H, "Non*", 'Raw Data'!$O:$O,""&amp;'Raw Data'!$B$1,'Raw Data'!$D:$D,"&lt;&gt;*ithdr*",'Raw Data'!$D:$D,"&lt;&gt;*ancel*",'Raw Data'!$P:$P,"--")
+
SUMIFS('Raw Data'!$S:$S, 'Raw Data'!$AN:$AN,"&lt;=" &amp;DATE(LEFT($AV$3, 4), MONTH("1 " &amp; K$6 &amp; " " &amp; LEFT($AV$3, 4)) + 1, 0 ), 'Raw Data'!$AN:$AN,"&gt;" &amp;DATE(LEFT($AV$3, 4), MONTH("1 " &amp; K$6 &amp; " " &amp; LEFT($AV$3, 4)), 0 ), 'Raw Data'!$J:$J, $A135, 'Raw Data'!$H:$H, "Non*", 'Raw Data'!$P:$P,""&amp;'Raw Data'!$B$1,'Raw Data'!$D:$D,"&lt;&gt;*ithdr*",'Raw Data'!$D:$D,"&lt;&gt;*ancel*")</f>
        <v>0</v>
      </c>
      <c r="L138" s="40"/>
      <c r="M138" s="40"/>
      <c r="N138" s="52"/>
      <c r="O138" s="117">
        <f>SUMIFS('Raw Data'!$S:$S, 'Raw Data'!$AN:$AN,"&lt;=" &amp;DATE(LEFT($AV$3, 4), MONTH("1 " &amp; O$6 &amp; " " &amp; LEFT($AV$3, 4)) + 1, 0 ), 'Raw Data'!$AN:$AN,"&gt;" &amp;DATE(LEFT($AV$3, 4), MONTH("1 " &amp; O$6 &amp; " " &amp; LEFT($AV$3, 4)), 0 ), 'Raw Data'!$J:$J, $A135, 'Raw Data'!$H:$H, "Non*", 'Raw Data'!$O:$O,""&amp;'Raw Data'!$B$1,'Raw Data'!$D:$D,"&lt;&gt;*ithdr*",'Raw Data'!$D:$D,"&lt;&gt;*ancel*",'Raw Data'!$P:$P,"--")
+
SUMIFS('Raw Data'!$S:$S, 'Raw Data'!$AN:$AN,"&lt;=" &amp;DATE(LEFT($AV$3, 4), MONTH("1 " &amp; O$6 &amp; " " &amp; LEFT($AV$3, 4)) + 1, 0 ), 'Raw Data'!$AN:$AN,"&gt;" &amp;DATE(LEFT($AV$3, 4), MONTH("1 " &amp; O$6 &amp; " " &amp; LEFT($AV$3, 4)), 0 ), 'Raw Data'!$J:$J, $A135, 'Raw Data'!$H:$H, "Non*", 'Raw Data'!$P:$P,""&amp;'Raw Data'!$B$1,'Raw Data'!$D:$D,"&lt;&gt;*ithdr*",'Raw Data'!$D:$D,"&lt;&gt;*ancel*")</f>
        <v>0</v>
      </c>
      <c r="P138" s="40"/>
      <c r="Q138" s="40"/>
      <c r="R138" s="52"/>
      <c r="S138" s="117">
        <f>SUMIFS('Raw Data'!$S:$S, 'Raw Data'!$AN:$AN,"&lt;=" &amp;DATE(LEFT($AV$3, 4), MONTH("1 " &amp; S$6 &amp; " " &amp; LEFT($AV$3, 4)) + 1, 0 ), 'Raw Data'!$AN:$AN,"&gt;" &amp;DATE(LEFT($AV$3, 4), MONTH("1 " &amp; S$6 &amp; " " &amp; LEFT($AV$3, 4)), 0 ), 'Raw Data'!$J:$J, $A135, 'Raw Data'!$H:$H, "Non*", 'Raw Data'!$O:$O,""&amp;'Raw Data'!$B$1,'Raw Data'!$D:$D,"&lt;&gt;*ithdr*",'Raw Data'!$D:$D,"&lt;&gt;*ancel*",'Raw Data'!$P:$P,"--")
+
SUMIFS('Raw Data'!$S:$S, 'Raw Data'!$AN:$AN,"&lt;=" &amp;DATE(LEFT($AV$3, 4), MONTH("1 " &amp; S$6 &amp; " " &amp; LEFT($AV$3, 4)) + 1, 0 ), 'Raw Data'!$AN:$AN,"&gt;" &amp;DATE(LEFT($AV$3, 4), MONTH("1 " &amp; S$6 &amp; " " &amp; LEFT($AV$3, 4)), 0 ), 'Raw Data'!$J:$J, $A135, 'Raw Data'!$H:$H, "Non*", 'Raw Data'!$P:$P,""&amp;'Raw Data'!$B$1,'Raw Data'!$D:$D,"&lt;&gt;*ithdr*",'Raw Data'!$D:$D,"&lt;&gt;*ancel*")</f>
        <v>0</v>
      </c>
      <c r="T138" s="40"/>
      <c r="U138" s="40"/>
      <c r="V138" s="52"/>
      <c r="W138" s="117">
        <f>SUMIFS('Raw Data'!$S:$S, 'Raw Data'!$AN:$AN,"&lt;=" &amp;DATE(LEFT($AV$3, 4), MONTH("1 " &amp; W$6 &amp; " " &amp; LEFT($AV$3, 4)) + 1, 0 ), 'Raw Data'!$AN:$AN,"&gt;" &amp;DATE(LEFT($AV$3, 4), MONTH("1 " &amp; W$6 &amp; " " &amp; LEFT($AV$3, 4)), 0 ), 'Raw Data'!$J:$J, $A135, 'Raw Data'!$H:$H, "Non*", 'Raw Data'!$O:$O,""&amp;'Raw Data'!$B$1,'Raw Data'!$D:$D,"&lt;&gt;*ithdr*",'Raw Data'!$D:$D,"&lt;&gt;*ancel*",'Raw Data'!$P:$P,"--")
+
SUMIFS('Raw Data'!$S:$S, 'Raw Data'!$AN:$AN,"&lt;=" &amp;DATE(LEFT($AV$3, 4), MONTH("1 " &amp; W$6 &amp; " " &amp; LEFT($AV$3, 4)) + 1, 0 ), 'Raw Data'!$AN:$AN,"&gt;" &amp;DATE(LEFT($AV$3, 4), MONTH("1 " &amp; W$6 &amp; " " &amp; LEFT($AV$3, 4)), 0 ), 'Raw Data'!$J:$J, $A135, 'Raw Data'!$H:$H, "Non*", 'Raw Data'!$P:$P,""&amp;'Raw Data'!$B$1,'Raw Data'!$D:$D,"&lt;&gt;*ithdr*",'Raw Data'!$D:$D,"&lt;&gt;*ancel*")</f>
        <v>0</v>
      </c>
      <c r="X138" s="40"/>
      <c r="Y138" s="40"/>
      <c r="Z138" s="52"/>
      <c r="AA138" s="117">
        <f>SUMIFS('Raw Data'!$S:$S, 'Raw Data'!$AN:$AN,"&lt;=" &amp;DATE(LEFT($AV$3, 4), MONTH("1 " &amp; AA$6 &amp; " " &amp; LEFT($AV$3, 4)) + 1, 0 ), 'Raw Data'!$AN:$AN,"&gt;" &amp;DATE(LEFT($AV$3, 4), MONTH("1 " &amp; AA$6 &amp; " " &amp; LEFT($AV$3, 4)), 0 ), 'Raw Data'!$J:$J, $A135, 'Raw Data'!$H:$H, "Non*", 'Raw Data'!$O:$O,""&amp;'Raw Data'!$B$1,'Raw Data'!$D:$D,"&lt;&gt;*ithdr*",'Raw Data'!$D:$D,"&lt;&gt;*ancel*",'Raw Data'!$P:$P,"--")
+
SUMIFS('Raw Data'!$S:$S, 'Raw Data'!$AN:$AN,"&lt;=" &amp;DATE(LEFT($AV$3, 4), MONTH("1 " &amp; AA$6 &amp; " " &amp; LEFT($AV$3, 4)) + 1, 0 ), 'Raw Data'!$AN:$AN,"&gt;" &amp;DATE(LEFT($AV$3, 4), MONTH("1 " &amp; AA$6 &amp; " " &amp; LEFT($AV$3, 4)), 0 ), 'Raw Data'!$J:$J, $A135, 'Raw Data'!$H:$H, "Non*", 'Raw Data'!$P:$P,""&amp;'Raw Data'!$B$1,'Raw Data'!$D:$D,"&lt;&gt;*ithdr*",'Raw Data'!$D:$D,"&lt;&gt;*ancel*")</f>
        <v>0</v>
      </c>
      <c r="AB138" s="40"/>
      <c r="AC138" s="40"/>
      <c r="AD138" s="52"/>
      <c r="AE138" s="117">
        <f>SUMIFS('Raw Data'!$S:$S, 'Raw Data'!$AN:$AN,"&lt;=" &amp;DATE(LEFT($AV$3, 4), MONTH("1 " &amp; AE$6 &amp; " " &amp; LEFT($AV$3, 4)) + 1, 0 ), 'Raw Data'!$AN:$AN,"&gt;" &amp;DATE(LEFT($AV$3, 4), MONTH("1 " &amp; AE$6 &amp; " " &amp; LEFT($AV$3, 4)), 0 ), 'Raw Data'!$J:$J, $A135, 'Raw Data'!$H:$H, "Non*", 'Raw Data'!$O:$O,""&amp;'Raw Data'!$B$1,'Raw Data'!$D:$D,"&lt;&gt;*ithdr*",'Raw Data'!$D:$D,"&lt;&gt;*ancel*",'Raw Data'!$P:$P,"--")
+
SUMIFS('Raw Data'!$S:$S, 'Raw Data'!$AN:$AN,"&lt;=" &amp;DATE(LEFT($AV$3, 4), MONTH("1 " &amp; AE$6 &amp; " " &amp; LEFT($AV$3, 4)) + 1, 0 ), 'Raw Data'!$AN:$AN,"&gt;" &amp;DATE(LEFT($AV$3, 4), MONTH("1 " &amp; AE$6 &amp; " " &amp; LEFT($AV$3, 4)), 0 ), 'Raw Data'!$J:$J, $A135, 'Raw Data'!$H:$H, "Non*", 'Raw Data'!$P:$P,""&amp;'Raw Data'!$B$1,'Raw Data'!$D:$D,"&lt;&gt;*ithdr*",'Raw Data'!$D:$D,"&lt;&gt;*ancel*")</f>
        <v>0</v>
      </c>
      <c r="AF138" s="40"/>
      <c r="AG138" s="40"/>
      <c r="AH138" s="52"/>
      <c r="AI138" s="117">
        <f>SUMIFS('Raw Data'!$S:$S, 'Raw Data'!$AN:$AN,"&lt;=" &amp;DATE(LEFT($AV$3, 4), MONTH("1 " &amp; AI$6 &amp; " " &amp; LEFT($AV$3, 4)) + 1, 0 ), 'Raw Data'!$AN:$AN,"&gt;" &amp;DATE(LEFT($AV$3, 4), MONTH("1 " &amp; AI$6 &amp; " " &amp; LEFT($AV$3, 4)), 0 ), 'Raw Data'!$J:$J, $A135, 'Raw Data'!$H:$H, "Non*", 'Raw Data'!$O:$O,""&amp;'Raw Data'!$B$1,'Raw Data'!$D:$D,"&lt;&gt;*ithdr*",'Raw Data'!$D:$D,"&lt;&gt;*ancel*",'Raw Data'!$P:$P,"--")
+
SUMIFS('Raw Data'!$S:$S, 'Raw Data'!$AN:$AN,"&lt;=" &amp;DATE(LEFT($AV$3, 4), MONTH("1 " &amp; AI$6 &amp; " " &amp; LEFT($AV$3, 4)) + 1, 0 ), 'Raw Data'!$AN:$AN,"&gt;" &amp;DATE(LEFT($AV$3, 4), MONTH("1 " &amp; AI$6 &amp; " " &amp; LEFT($AV$3, 4)), 0 ), 'Raw Data'!$J:$J, $A135, 'Raw Data'!$H:$H, "Non*", 'Raw Data'!$P:$P,""&amp;'Raw Data'!$B$1,'Raw Data'!$D:$D,"&lt;&gt;*ithdr*",'Raw Data'!$D:$D,"&lt;&gt;*ancel*")</f>
        <v>0</v>
      </c>
      <c r="AJ138" s="40"/>
      <c r="AK138" s="40"/>
      <c r="AL138" s="52"/>
      <c r="AM138" s="117">
        <f>SUMIFS('Raw Data'!$S:$S, 'Raw Data'!$AN:$AN,"&lt;=" &amp;DATE(LEFT($AV$3, 4), MONTH("1 " &amp; AM$6 &amp; " " &amp; LEFT($AV$3, 4)) + 1, 0 ), 'Raw Data'!$AN:$AN,"&gt;" &amp;DATE(LEFT($AV$3, 4), MONTH("1 " &amp; AM$6 &amp; " " &amp; LEFT($AV$3, 4)), 0 ), 'Raw Data'!$J:$J, $A135, 'Raw Data'!$H:$H, "Non*", 'Raw Data'!$O:$O,""&amp;'Raw Data'!$B$1,'Raw Data'!$D:$D,"&lt;&gt;*ithdr*",'Raw Data'!$D:$D,"&lt;&gt;*ancel*",'Raw Data'!$P:$P,"--")
+
SUMIFS('Raw Data'!$S:$S, 'Raw Data'!$AN:$AN,"&lt;=" &amp;DATE(LEFT($AV$3, 4), MONTH("1 " &amp; AM$6 &amp; " " &amp; LEFT($AV$3, 4)) + 1, 0 ), 'Raw Data'!$AN:$AN,"&gt;" &amp;DATE(LEFT($AV$3, 4), MONTH("1 " &amp; AM$6 &amp; " " &amp; LEFT($AV$3, 4)), 0 ), 'Raw Data'!$J:$J, $A135, 'Raw Data'!$H:$H, "Non*", 'Raw Data'!$P:$P,""&amp;'Raw Data'!$B$1,'Raw Data'!$D:$D,"&lt;&gt;*ithdr*",'Raw Data'!$D:$D,"&lt;&gt;*ancel*")</f>
        <v>0</v>
      </c>
      <c r="AN138" s="40"/>
      <c r="AO138" s="40"/>
      <c r="AP138" s="52"/>
      <c r="AQ138" s="117">
        <f>SUMIFS('Raw Data'!$S:$S, 'Raw Data'!$AN:$AN,"&lt;=" &amp;DATE(LEFT($AV$3, 4), MONTH("1 " &amp; AQ$6 &amp; " " &amp; LEFT($AV$3, 4)) + 1, 0 ), 'Raw Data'!$AN:$AN,"&gt;" &amp;DATE(LEFT($AV$3, 4), MONTH("1 " &amp; AQ$6 &amp; " " &amp; LEFT($AV$3, 4)), 0 ), 'Raw Data'!$J:$J, $A135, 'Raw Data'!$H:$H, "Non*", 'Raw Data'!$O:$O,""&amp;'Raw Data'!$B$1,'Raw Data'!$D:$D,"&lt;&gt;*ithdr*",'Raw Data'!$D:$D,"&lt;&gt;*ancel*",'Raw Data'!$P:$P,"--")
+
SUMIFS('Raw Data'!$S:$S, 'Raw Data'!$AN:$AN,"&lt;=" &amp;DATE(LEFT($AV$3, 4), MONTH("1 " &amp; AQ$6 &amp; " " &amp; LEFT($AV$3, 4)) + 1, 0 ), 'Raw Data'!$AN:$AN,"&gt;" &amp;DATE(LEFT($AV$3, 4), MONTH("1 " &amp; AQ$6 &amp; " " &amp; LEFT($AV$3, 4)), 0 ), 'Raw Data'!$J:$J, $A135, 'Raw Data'!$H:$H, "Non*", 'Raw Data'!$P:$P,""&amp;'Raw Data'!$B$1,'Raw Data'!$D:$D,"&lt;&gt;*ithdr*",'Raw Data'!$D:$D,"&lt;&gt;*ancel*")</f>
        <v>0</v>
      </c>
      <c r="AR138" s="40"/>
      <c r="AS138" s="40"/>
      <c r="AT138" s="52"/>
      <c r="AU138" s="117">
        <f>SUMIFS('Raw Data'!$S:$S, 'Raw Data'!$AN:$AN,"&lt;=" &amp;DATE(MID($AV$3, 15, 4), MONTH("1 " &amp; AU$6 &amp; " " &amp; MID($AV$3, 15, 4)) + 1, 0 ), 'Raw Data'!$AN:$AN,"&gt;" &amp;DATE(MID($AV$3, 15, 4), MONTH("1 " &amp; AU$6 &amp; " " &amp; MID($AV$3, 15, 4)), 0 ), 'Raw Data'!$J:$J, $A135, 'Raw Data'!$H:$H, "Non*", 'Raw Data'!$O:$O,""&amp;'Raw Data'!$B$1,'Raw Data'!$D:$D,"&lt;&gt;*ithdr*",'Raw Data'!$D:$D,"&lt;&gt;*ancel*",'Raw Data'!$P:$P,"--")
+
SUMIFS('Raw Data'!$S:$S, 'Raw Data'!$AN:$AN,"&lt;=" &amp;DATE(MID($AV$3, 15, 4), MONTH("1 " &amp; AU$6 &amp; " " &amp; MID($AV$3, 15, 4)) + 1, 0 ), 'Raw Data'!$AN:$AN,"&gt;" &amp;DATE(MID($AV$3, 15, 4), MONTH("1 " &amp; AU$6 &amp; " " &amp; MID($AV$3, 15, 4)), 0 ), 'Raw Data'!$J:$J, $A135, 'Raw Data'!$H:$H, "Non*", 'Raw Data'!$P:$P,""&amp;'Raw Data'!$B$1,'Raw Data'!$D:$D,"&lt;&gt;*ithdr*",'Raw Data'!$D:$D,"&lt;&gt;*ancel*")</f>
        <v>0</v>
      </c>
      <c r="AV138" s="40"/>
      <c r="AW138" s="40"/>
      <c r="AX138" s="52"/>
      <c r="AY138" s="117">
        <f>SUMIFS('Raw Data'!$S:$S, 'Raw Data'!$AN:$AN,"&lt;=" &amp;DATE(MID($AV$3, 15, 4), MONTH("1 " &amp; AY$6 &amp; " " &amp; MID($AV$3, 15, 4)) + 1, 0 ), 'Raw Data'!$AN:$AN,"&gt;" &amp;DATE(MID($AV$3, 15, 4), MONTH("1 " &amp; AY$6 &amp; " " &amp; MID($AV$3, 15, 4)), 0 ), 'Raw Data'!$J:$J, $A135, 'Raw Data'!$H:$H, "Non*", 'Raw Data'!$O:$O,""&amp;'Raw Data'!$B$1,'Raw Data'!$D:$D,"&lt;&gt;*ithdr*",'Raw Data'!$D:$D,"&lt;&gt;*ancel*",'Raw Data'!$P:$P,"--")
+
SUMIFS('Raw Data'!$S:$S, 'Raw Data'!$AN:$AN,"&lt;=" &amp;DATE(MID($AV$3, 15, 4), MONTH("1 " &amp; AY$6 &amp; " " &amp; MID($AV$3, 15, 4)) + 1, 0 ), 'Raw Data'!$AN:$AN,"&gt;" &amp;DATE(MID($AV$3, 15, 4), MONTH("1 " &amp; AY$6 &amp; " " &amp; MID($AV$3, 15, 4)), 0 ), 'Raw Data'!$J:$J, $A135, 'Raw Data'!$H:$H, "Non*", 'Raw Data'!$P:$P,""&amp;'Raw Data'!$B$1,'Raw Data'!$D:$D,"&lt;&gt;*ithdr*",'Raw Data'!$D:$D,"&lt;&gt;*ancel*")</f>
        <v>0</v>
      </c>
      <c r="AZ138" s="40"/>
      <c r="BA138" s="40"/>
      <c r="BB138" s="52"/>
      <c r="BC138" s="117">
        <f>SUMIFS('Raw Data'!$S:$S, 'Raw Data'!$AN:$AN,"&lt;=" &amp;DATE(MID($AV$3, 15, 4), MONTH("1 " &amp; BC$6 &amp; " " &amp; MID($AV$3, 15, 4)) + 1, 0 ), 'Raw Data'!$AN:$AN,"&gt;" &amp;DATE(MID($AV$3, 15, 4), MONTH("1 " &amp; BC$6 &amp; " " &amp; MID($AV$3, 15, 4)), 0 ), 'Raw Data'!$J:$J, $A135, 'Raw Data'!$H:$H, "Non*", 'Raw Data'!$O:$O,""&amp;'Raw Data'!$B$1,'Raw Data'!$D:$D,"&lt;&gt;*ithdr*",'Raw Data'!$D:$D,"&lt;&gt;*ancel*",'Raw Data'!$P:$P,"--")
+
SUMIFS('Raw Data'!$S:$S, 'Raw Data'!$AN:$AN,"&lt;=" &amp;DATE(MID($AV$3, 15, 4), MONTH("1 " &amp; BC$6 &amp; " " &amp; MID($AV$3, 15, 4)) + 1, 0 ), 'Raw Data'!$AN:$AN,"&gt;" &amp;DATE(MID($AV$3, 15, 4), MONTH("1 " &amp; BC$6 &amp; " " &amp; MID($AV$3, 15, 4)), 0 ), 'Raw Data'!$J:$J, $A135, 'Raw Data'!$H:$H, "Non*", 'Raw Data'!$P:$P,""&amp;'Raw Data'!$B$1,'Raw Data'!$D:$D,"&lt;&gt;*ithdr*",'Raw Data'!$D:$D,"&lt;&gt;*ancel*")</f>
        <v>0</v>
      </c>
      <c r="BD138" s="40"/>
      <c r="BE138" s="40"/>
      <c r="BF138" s="52"/>
    </row>
    <row r="139" ht="12.75" customHeight="1">
      <c r="A139" s="47" t="s">
        <v>117</v>
      </c>
      <c r="B139" s="40"/>
      <c r="C139" s="40"/>
      <c r="D139" s="40"/>
      <c r="E139" s="40"/>
      <c r="F139" s="40"/>
      <c r="G139" s="40"/>
      <c r="H139" s="40"/>
      <c r="I139" s="40"/>
      <c r="J139" s="52"/>
      <c r="K139" s="117">
        <f>SUMIFS('Raw Data'!$T:$T, 'Raw Data'!$AN:$AN,"&lt;=" &amp;DATE(LEFT($AV$3, 4), MONTH("1 " &amp; K$6 &amp; " " &amp; LEFT($AV$3, 4)) + 1, 0 ), 'Raw Data'!$AN:$AN,"&gt;" &amp;DATE(LEFT($AV$3, 4), MONTH("1 " &amp; K$6 &amp; " " &amp; LEFT($AV$3, 4)), 0 ), 'Raw Data'!$J:$J, $A135, 'Raw Data'!$O:$O,""&amp;'Raw Data'!$B$1,'Raw Data'!$D:$D,"&lt;&gt;*ithdr*",'Raw Data'!$D:$D,"&lt;&gt;*ancel*",'Raw Data'!$P:$P,"--")
+
SUMIFS('Raw Data'!$T:$T, 'Raw Data'!$AN:$AN,"&lt;=" &amp;DATE(LEFT($AV$3, 4), MONTH("1 " &amp; K$6 &amp; " " &amp; LEFT($AV$3, 4)) + 1, 0 ), 'Raw Data'!$AN:$AN,"&gt;" &amp;DATE(LEFT($AV$3, 4), MONTH("1 " &amp; K$6 &amp; " " &amp; LEFT($AV$3, 4)), 0 ), 'Raw Data'!$J:$J, $A135, 'Raw Data'!$P:$P,""&amp;'Raw Data'!$B$1,'Raw Data'!$D:$D,"&lt;&gt;*ithdr*",'Raw Data'!$D:$D,"&lt;&gt;*ancel*")</f>
        <v>0</v>
      </c>
      <c r="L139" s="40"/>
      <c r="M139" s="40"/>
      <c r="N139" s="52"/>
      <c r="O139" s="117">
        <f>SUMIFS('Raw Data'!$T:$T, 'Raw Data'!$AN:$AN,"&lt;=" &amp;DATE(LEFT($AV$3, 4), MONTH("1 " &amp; O$6 &amp; " " &amp; LEFT($AV$3, 4)) + 1, 0 ), 'Raw Data'!$AN:$AN,"&gt;" &amp;DATE(LEFT($AV$3, 4), MONTH("1 " &amp; O$6 &amp; " " &amp; LEFT($AV$3, 4)), 0 ), 'Raw Data'!$J:$J, $A135, 'Raw Data'!$O:$O,""&amp;'Raw Data'!$B$1,'Raw Data'!$D:$D,"&lt;&gt;*ithdr*",'Raw Data'!$D:$D,"&lt;&gt;*ancel*",'Raw Data'!$P:$P,"--")
+
SUMIFS('Raw Data'!$T:$T, 'Raw Data'!$AN:$AN,"&lt;=" &amp;DATE(LEFT($AV$3, 4), MONTH("1 " &amp; O$6 &amp; " " &amp; LEFT($AV$3, 4)) + 1, 0 ), 'Raw Data'!$AN:$AN,"&gt;" &amp;DATE(LEFT($AV$3, 4), MONTH("1 " &amp; O$6 &amp; " " &amp; LEFT($AV$3, 4)), 0 ), 'Raw Data'!$J:$J, $A135, 'Raw Data'!$P:$P,""&amp;'Raw Data'!$B$1,'Raw Data'!$D:$D,"&lt;&gt;*ithdr*",'Raw Data'!$D:$D,"&lt;&gt;*ancel*")</f>
        <v>0</v>
      </c>
      <c r="P139" s="40"/>
      <c r="Q139" s="40"/>
      <c r="R139" s="52"/>
      <c r="S139" s="117">
        <f>SUMIFS('Raw Data'!$T:$T, 'Raw Data'!$AN:$AN,"&lt;=" &amp;DATE(LEFT($AV$3, 4), MONTH("1 " &amp; S$6 &amp; " " &amp; LEFT($AV$3, 4)) + 1, 0 ), 'Raw Data'!$AN:$AN,"&gt;" &amp;DATE(LEFT($AV$3, 4), MONTH("1 " &amp; S$6 &amp; " " &amp; LEFT($AV$3, 4)), 0 ), 'Raw Data'!$J:$J, $A135, 'Raw Data'!$O:$O,""&amp;'Raw Data'!$B$1,'Raw Data'!$D:$D,"&lt;&gt;*ithdr*",'Raw Data'!$D:$D,"&lt;&gt;*ancel*",'Raw Data'!$P:$P,"--")
+
SUMIFS('Raw Data'!$T:$T, 'Raw Data'!$AN:$AN,"&lt;=" &amp;DATE(LEFT($AV$3, 4), MONTH("1 " &amp; S$6 &amp; " " &amp; LEFT($AV$3, 4)) + 1, 0 ), 'Raw Data'!$AN:$AN,"&gt;" &amp;DATE(LEFT($AV$3, 4), MONTH("1 " &amp; S$6 &amp; " " &amp; LEFT($AV$3, 4)), 0 ), 'Raw Data'!$J:$J, $A135, 'Raw Data'!$P:$P,""&amp;'Raw Data'!$B$1,'Raw Data'!$D:$D,"&lt;&gt;*ithdr*",'Raw Data'!$D:$D,"&lt;&gt;*ancel*")</f>
        <v>0</v>
      </c>
      <c r="T139" s="40"/>
      <c r="U139" s="40"/>
      <c r="V139" s="52"/>
      <c r="W139" s="117">
        <f>SUMIFS('Raw Data'!$T:$T, 'Raw Data'!$AN:$AN,"&lt;=" &amp;DATE(LEFT($AV$3, 4), MONTH("1 " &amp; W$6 &amp; " " &amp; LEFT($AV$3, 4)) + 1, 0 ), 'Raw Data'!$AN:$AN,"&gt;" &amp;DATE(LEFT($AV$3, 4), MONTH("1 " &amp; W$6 &amp; " " &amp; LEFT($AV$3, 4)), 0 ), 'Raw Data'!$J:$J, $A135, 'Raw Data'!$O:$O,""&amp;'Raw Data'!$B$1,'Raw Data'!$D:$D,"&lt;&gt;*ithdr*",'Raw Data'!$D:$D,"&lt;&gt;*ancel*",'Raw Data'!$P:$P,"--")
+
SUMIFS('Raw Data'!$T:$T, 'Raw Data'!$AN:$AN,"&lt;=" &amp;DATE(LEFT($AV$3, 4), MONTH("1 " &amp; W$6 &amp; " " &amp; LEFT($AV$3, 4)) + 1, 0 ), 'Raw Data'!$AN:$AN,"&gt;" &amp;DATE(LEFT($AV$3, 4), MONTH("1 " &amp; W$6 &amp; " " &amp; LEFT($AV$3, 4)), 0 ), 'Raw Data'!$J:$J, $A135, 'Raw Data'!$P:$P,""&amp;'Raw Data'!$B$1,'Raw Data'!$D:$D,"&lt;&gt;*ithdr*",'Raw Data'!$D:$D,"&lt;&gt;*ancel*")</f>
        <v>0</v>
      </c>
      <c r="X139" s="40"/>
      <c r="Y139" s="40"/>
      <c r="Z139" s="52"/>
      <c r="AA139" s="117">
        <f>SUMIFS('Raw Data'!$T:$T, 'Raw Data'!$AN:$AN,"&lt;=" &amp;DATE(LEFT($AV$3, 4), MONTH("1 " &amp; AA$6 &amp; " " &amp; LEFT($AV$3, 4)) + 1, 0 ), 'Raw Data'!$AN:$AN,"&gt;" &amp;DATE(LEFT($AV$3, 4), MONTH("1 " &amp; AA$6 &amp; " " &amp; LEFT($AV$3, 4)), 0 ), 'Raw Data'!$J:$J, $A135, 'Raw Data'!$O:$O,""&amp;'Raw Data'!$B$1,'Raw Data'!$D:$D,"&lt;&gt;*ithdr*",'Raw Data'!$D:$D,"&lt;&gt;*ancel*",'Raw Data'!$P:$P,"--")
+
SUMIFS('Raw Data'!$T:$T, 'Raw Data'!$AN:$AN,"&lt;=" &amp;DATE(LEFT($AV$3, 4), MONTH("1 " &amp; AA$6 &amp; " " &amp; LEFT($AV$3, 4)) + 1, 0 ), 'Raw Data'!$AN:$AN,"&gt;" &amp;DATE(LEFT($AV$3, 4), MONTH("1 " &amp; AA$6 &amp; " " &amp; LEFT($AV$3, 4)), 0 ), 'Raw Data'!$J:$J, $A135, 'Raw Data'!$P:$P,""&amp;'Raw Data'!$B$1,'Raw Data'!$D:$D,"&lt;&gt;*ithdr*",'Raw Data'!$D:$D,"&lt;&gt;*ancel*")</f>
        <v>0</v>
      </c>
      <c r="AB139" s="40"/>
      <c r="AC139" s="40"/>
      <c r="AD139" s="52"/>
      <c r="AE139" s="117">
        <f>SUMIFS('Raw Data'!$T:$T, 'Raw Data'!$AN:$AN,"&lt;=" &amp;DATE(LEFT($AV$3, 4), MONTH("1 " &amp; AE$6 &amp; " " &amp; LEFT($AV$3, 4)) + 1, 0 ), 'Raw Data'!$AN:$AN,"&gt;" &amp;DATE(LEFT($AV$3, 4), MONTH("1 " &amp; AE$6 &amp; " " &amp; LEFT($AV$3, 4)), 0 ), 'Raw Data'!$J:$J, $A135, 'Raw Data'!$O:$O,""&amp;'Raw Data'!$B$1,'Raw Data'!$D:$D,"&lt;&gt;*ithdr*",'Raw Data'!$D:$D,"&lt;&gt;*ancel*",'Raw Data'!$P:$P,"--")
+
SUMIFS('Raw Data'!$T:$T, 'Raw Data'!$AN:$AN,"&lt;=" &amp;DATE(LEFT($AV$3, 4), MONTH("1 " &amp; AE$6 &amp; " " &amp; LEFT($AV$3, 4)) + 1, 0 ), 'Raw Data'!$AN:$AN,"&gt;" &amp;DATE(LEFT($AV$3, 4), MONTH("1 " &amp; AE$6 &amp; " " &amp; LEFT($AV$3, 4)), 0 ), 'Raw Data'!$J:$J, $A135, 'Raw Data'!$P:$P,""&amp;'Raw Data'!$B$1,'Raw Data'!$D:$D,"&lt;&gt;*ithdr*",'Raw Data'!$D:$D,"&lt;&gt;*ancel*")</f>
        <v>0</v>
      </c>
      <c r="AF139" s="40"/>
      <c r="AG139" s="40"/>
      <c r="AH139" s="52"/>
      <c r="AI139" s="117">
        <f>SUMIFS('Raw Data'!$T:$T, 'Raw Data'!$AN:$AN,"&lt;=" &amp;DATE(LEFT($AV$3, 4), MONTH("1 " &amp; AI$6 &amp; " " &amp; LEFT($AV$3, 4)) + 1, 0 ), 'Raw Data'!$AN:$AN,"&gt;" &amp;DATE(LEFT($AV$3, 4), MONTH("1 " &amp; AI$6 &amp; " " &amp; LEFT($AV$3, 4)), 0 ), 'Raw Data'!$J:$J, $A135, 'Raw Data'!$O:$O,""&amp;'Raw Data'!$B$1,'Raw Data'!$D:$D,"&lt;&gt;*ithdr*",'Raw Data'!$D:$D,"&lt;&gt;*ancel*",'Raw Data'!$P:$P,"--")
+
SUMIFS('Raw Data'!$T:$T, 'Raw Data'!$AN:$AN,"&lt;=" &amp;DATE(LEFT($AV$3, 4), MONTH("1 " &amp; AI$6 &amp; " " &amp; LEFT($AV$3, 4)) + 1, 0 ), 'Raw Data'!$AN:$AN,"&gt;" &amp;DATE(LEFT($AV$3, 4), MONTH("1 " &amp; AI$6 &amp; " " &amp; LEFT($AV$3, 4)), 0 ), 'Raw Data'!$J:$J, $A135, 'Raw Data'!$P:$P,""&amp;'Raw Data'!$B$1,'Raw Data'!$D:$D,"&lt;&gt;*ithdr*",'Raw Data'!$D:$D,"&lt;&gt;*ancel*")</f>
        <v>0</v>
      </c>
      <c r="AJ139" s="40"/>
      <c r="AK139" s="40"/>
      <c r="AL139" s="52"/>
      <c r="AM139" s="117">
        <f>SUMIFS('Raw Data'!$T:$T, 'Raw Data'!$AN:$AN,"&lt;=" &amp;DATE(LEFT($AV$3, 4), MONTH("1 " &amp; AM$6 &amp; " " &amp; LEFT($AV$3, 4)) + 1, 0 ), 'Raw Data'!$AN:$AN,"&gt;" &amp;DATE(LEFT($AV$3, 4), MONTH("1 " &amp; AM$6 &amp; " " &amp; LEFT($AV$3, 4)), 0 ), 'Raw Data'!$J:$J, $A135, 'Raw Data'!$O:$O,""&amp;'Raw Data'!$B$1,'Raw Data'!$D:$D,"&lt;&gt;*ithdr*",'Raw Data'!$D:$D,"&lt;&gt;*ancel*",'Raw Data'!$P:$P,"--")
+
SUMIFS('Raw Data'!$T:$T, 'Raw Data'!$AN:$AN,"&lt;=" &amp;DATE(LEFT($AV$3, 4), MONTH("1 " &amp; AM$6 &amp; " " &amp; LEFT($AV$3, 4)) + 1, 0 ), 'Raw Data'!$AN:$AN,"&gt;" &amp;DATE(LEFT($AV$3, 4), MONTH("1 " &amp; AM$6 &amp; " " &amp; LEFT($AV$3, 4)), 0 ), 'Raw Data'!$J:$J, $A135, 'Raw Data'!$P:$P,""&amp;'Raw Data'!$B$1,'Raw Data'!$D:$D,"&lt;&gt;*ithdr*",'Raw Data'!$D:$D,"&lt;&gt;*ancel*")</f>
        <v>0</v>
      </c>
      <c r="AN139" s="40"/>
      <c r="AO139" s="40"/>
      <c r="AP139" s="52"/>
      <c r="AQ139" s="117">
        <f>SUMIFS('Raw Data'!$T:$T, 'Raw Data'!$AN:$AN,"&lt;=" &amp;DATE(LEFT($AV$3, 4), MONTH("1 " &amp; AQ$6 &amp; " " &amp; LEFT($AV$3, 4)) + 1, 0 ), 'Raw Data'!$AN:$AN,"&gt;" &amp;DATE(LEFT($AV$3, 4), MONTH("1 " &amp; AQ$6 &amp; " " &amp; LEFT($AV$3, 4)), 0 ), 'Raw Data'!$J:$J, $A135, 'Raw Data'!$O:$O,""&amp;'Raw Data'!$B$1,'Raw Data'!$D:$D,"&lt;&gt;*ithdr*",'Raw Data'!$D:$D,"&lt;&gt;*ancel*",'Raw Data'!$P:$P,"--")
+
SUMIFS('Raw Data'!$T:$T, 'Raw Data'!$AN:$AN,"&lt;=" &amp;DATE(LEFT($AV$3, 4), MONTH("1 " &amp; AQ$6 &amp; " " &amp; LEFT($AV$3, 4)) + 1, 0 ), 'Raw Data'!$AN:$AN,"&gt;" &amp;DATE(LEFT($AV$3, 4), MONTH("1 " &amp; AQ$6 &amp; " " &amp; LEFT($AV$3, 4)), 0 ), 'Raw Data'!$J:$J, $A135, 'Raw Data'!$P:$P,""&amp;'Raw Data'!$B$1,'Raw Data'!$D:$D,"&lt;&gt;*ithdr*",'Raw Data'!$D:$D,"&lt;&gt;*ancel*")</f>
        <v>0</v>
      </c>
      <c r="AR139" s="40"/>
      <c r="AS139" s="40"/>
      <c r="AT139" s="52"/>
      <c r="AU139" s="117">
        <f>SUMIFS('Raw Data'!$T:$T, 'Raw Data'!$AN:$AN,"&lt;=" &amp;DATE(MID($AV$3, 15, 4), MONTH("1 " &amp; AU$6 &amp; " " &amp; MID($AV$3, 15, 4)) + 1, 0 ), 'Raw Data'!$AN:$AN,"&gt;" &amp;DATE(MID($AV$3, 15, 4), MONTH("1 " &amp; AU$6 &amp; " " &amp; MID($AV$3, 15, 4)), 0 ), 'Raw Data'!$J:$J, $A135, 'Raw Data'!$O:$O,""&amp;'Raw Data'!$B$1,'Raw Data'!$D:$D,"&lt;&gt;*ithdr*",'Raw Data'!$D:$D,"&lt;&gt;*ancel*",'Raw Data'!$P:$P,"--")
+
SUMIFS('Raw Data'!$T:$T, 'Raw Data'!$AN:$AN,"&lt;=" &amp;DATE(MID($AV$3, 15, 4), MONTH("1 " &amp; AU$6 &amp; " " &amp; MID($AV$3, 15, 4)) + 1, 0 ), 'Raw Data'!$AN:$AN,"&gt;" &amp;DATE(MID($AV$3, 15, 4), MONTH("1 " &amp; AU$6 &amp; " " &amp; MID($AV$3, 15, 4)), 0 ), 'Raw Data'!$J:$J, $A135, 'Raw Data'!$P:$P,""&amp;'Raw Data'!$B$1,'Raw Data'!$D:$D,"&lt;&gt;*ithdr*",'Raw Data'!$D:$D,"&lt;&gt;*ancel*")</f>
        <v>0</v>
      </c>
      <c r="AV139" s="40"/>
      <c r="AW139" s="40"/>
      <c r="AX139" s="52"/>
      <c r="AY139" s="117">
        <f>SUMIFS('Raw Data'!$T:$T, 'Raw Data'!$AN:$AN,"&lt;=" &amp;DATE(MID($AV$3, 15, 4), MONTH("1 " &amp; AY$6 &amp; " " &amp; MID($AV$3, 15, 4)) + 1, 0 ), 'Raw Data'!$AN:$AN,"&gt;" &amp;DATE(MID($AV$3, 15, 4), MONTH("1 " &amp; AY$6 &amp; " " &amp; MID($AV$3, 15, 4)), 0 ), 'Raw Data'!$J:$J, $A135, 'Raw Data'!$O:$O,""&amp;'Raw Data'!$B$1,'Raw Data'!$D:$D,"&lt;&gt;*ithdr*",'Raw Data'!$D:$D,"&lt;&gt;*ancel*",'Raw Data'!$P:$P,"--")
+
SUMIFS('Raw Data'!$T:$T, 'Raw Data'!$AN:$AN,"&lt;=" &amp;DATE(MID($AV$3, 15, 4), MONTH("1 " &amp; AY$6 &amp; " " &amp; MID($AV$3, 15, 4)) + 1, 0 ), 'Raw Data'!$AN:$AN,"&gt;" &amp;DATE(MID($AV$3, 15, 4), MONTH("1 " &amp; AY$6 &amp; " " &amp; MID($AV$3, 15, 4)), 0 ), 'Raw Data'!$J:$J, $A135, 'Raw Data'!$P:$P,""&amp;'Raw Data'!$B$1,'Raw Data'!$D:$D,"&lt;&gt;*ithdr*",'Raw Data'!$D:$D,"&lt;&gt;*ancel*")</f>
        <v>0</v>
      </c>
      <c r="AZ139" s="40"/>
      <c r="BA139" s="40"/>
      <c r="BB139" s="52"/>
      <c r="BC139" s="117">
        <f>SUMIFS('Raw Data'!$T:$T, 'Raw Data'!$AN:$AN,"&lt;=" &amp;DATE(MID($AV$3, 15, 4), MONTH("1 " &amp; BC$6 &amp; " " &amp; MID($AV$3, 15, 4)) + 1, 0 ), 'Raw Data'!$AN:$AN,"&gt;" &amp;DATE(MID($AV$3, 15, 4), MONTH("1 " &amp; BC$6 &amp; " " &amp; MID($AV$3, 15, 4)), 0 ), 'Raw Data'!$J:$J, $A135, 'Raw Data'!$O:$O,""&amp;'Raw Data'!$B$1,'Raw Data'!$D:$D,"&lt;&gt;*ithdr*",'Raw Data'!$D:$D,"&lt;&gt;*ancel*",'Raw Data'!$P:$P,"--")
+
SUMIFS('Raw Data'!$T:$T, 'Raw Data'!$AN:$AN,"&lt;=" &amp;DATE(MID($AV$3, 15, 4), MONTH("1 " &amp; BC$6 &amp; " " &amp; MID($AV$3, 15, 4)) + 1, 0 ), 'Raw Data'!$AN:$AN,"&gt;" &amp;DATE(MID($AV$3, 15, 4), MONTH("1 " &amp; BC$6 &amp; " " &amp; MID($AV$3, 15, 4)), 0 ), 'Raw Data'!$J:$J, $A135, 'Raw Data'!$P:$P,""&amp;'Raw Data'!$B$1,'Raw Data'!$D:$D,"&lt;&gt;*ithdr*",'Raw Data'!$D:$D,"&lt;&gt;*ancel*")</f>
        <v>0</v>
      </c>
      <c r="BD139" s="40"/>
      <c r="BE139" s="40"/>
      <c r="BF139" s="52"/>
    </row>
    <row r="140" ht="12.75" customHeight="1">
      <c r="A140" s="119" t="s">
        <v>753</v>
      </c>
      <c r="B140" s="40"/>
      <c r="C140" s="40"/>
      <c r="D140" s="40"/>
      <c r="E140" s="40"/>
      <c r="F140" s="40"/>
      <c r="G140" s="40"/>
      <c r="H140" s="40"/>
      <c r="I140" s="40"/>
      <c r="J140" s="52"/>
      <c r="K140" s="117">
        <f>SUMIFS('Raw Data'!$T:$T, 'Raw Data'!$AN:$AN,"&lt;=" &amp;DATE(LEFT($AV$3, 4), MONTH("1 " &amp; K$6 &amp; " " &amp; LEFT($AV$3, 4)) + 1, 0 ), 'Raw Data'!$AN:$AN,"&gt;" &amp;DATE(LEFT($AV$3, 4), MONTH("1 " &amp; K$6 &amp; " " &amp; LEFT($AV$3, 4)), 0 ), 'Raw Data'!$J:$J, $A135, 'Raw Data'!$H:$H, "Ear*", 'Raw Data'!$O:$O,""&amp;'Raw Data'!$B$1,'Raw Data'!$D:$D,"&lt;&gt;*ithdr*",'Raw Data'!$D:$D,"&lt;&gt;*ancel*",'Raw Data'!$P:$P,"--")
+
SUMIFS('Raw Data'!$T:$T, 'Raw Data'!$AN:$AN,"&lt;=" &amp;DATE(LEFT($AV$3, 4), MONTH("1 " &amp; K$6 &amp; " " &amp; LEFT($AV$3, 4)) + 1, 0 ), 'Raw Data'!$AN:$AN,"&gt;" &amp;DATE(LEFT($AV$3, 4), MONTH("1 " &amp; K$6 &amp; " " &amp; LEFT($AV$3, 4)), 0 ), 'Raw Data'!$J:$J, $A135, 'Raw Data'!$H:$H, "Ear*", 'Raw Data'!$P:$P,""&amp;'Raw Data'!$B$1,'Raw Data'!$D:$D,"&lt;&gt;*ithdr*",'Raw Data'!$D:$D,"&lt;&gt;*ancel*")</f>
        <v>0</v>
      </c>
      <c r="L140" s="40"/>
      <c r="M140" s="40"/>
      <c r="N140" s="52"/>
      <c r="O140" s="117">
        <f>SUMIFS('Raw Data'!$T:$T, 'Raw Data'!$AN:$AN,"&lt;=" &amp;DATE(LEFT($AV$3, 4), MONTH("1 " &amp; O$6 &amp; " " &amp; LEFT($AV$3, 4)) + 1, 0 ), 'Raw Data'!$AN:$AN,"&gt;" &amp;DATE(LEFT($AV$3, 4), MONTH("1 " &amp; O$6 &amp; " " &amp; LEFT($AV$3, 4)), 0 ), 'Raw Data'!$J:$J, $A135, 'Raw Data'!$H:$H, "Ear*", 'Raw Data'!$O:$O,""&amp;'Raw Data'!$B$1,'Raw Data'!$D:$D,"&lt;&gt;*ithdr*",'Raw Data'!$D:$D,"&lt;&gt;*ancel*",'Raw Data'!$P:$P,"--")
+
SUMIFS('Raw Data'!$T:$T, 'Raw Data'!$AN:$AN,"&lt;=" &amp;DATE(LEFT($AV$3, 4), MONTH("1 " &amp; O$6 &amp; " " &amp; LEFT($AV$3, 4)) + 1, 0 ), 'Raw Data'!$AN:$AN,"&gt;" &amp;DATE(LEFT($AV$3, 4), MONTH("1 " &amp; O$6 &amp; " " &amp; LEFT($AV$3, 4)), 0 ), 'Raw Data'!$J:$J, $A135, 'Raw Data'!$H:$H, "Ear*", 'Raw Data'!$P:$P,""&amp;'Raw Data'!$B$1,'Raw Data'!$D:$D,"&lt;&gt;*ithdr*",'Raw Data'!$D:$D,"&lt;&gt;*ancel*")</f>
        <v>0</v>
      </c>
      <c r="P140" s="40"/>
      <c r="Q140" s="40"/>
      <c r="R140" s="52"/>
      <c r="S140" s="117">
        <f>SUMIFS('Raw Data'!$T:$T, 'Raw Data'!$AN:$AN,"&lt;=" &amp;DATE(LEFT($AV$3, 4), MONTH("1 " &amp; S$6 &amp; " " &amp; LEFT($AV$3, 4)) + 1, 0 ), 'Raw Data'!$AN:$AN,"&gt;" &amp;DATE(LEFT($AV$3, 4), MONTH("1 " &amp; S$6 &amp; " " &amp; LEFT($AV$3, 4)), 0 ), 'Raw Data'!$J:$J, $A135, 'Raw Data'!$H:$H, "Ear*", 'Raw Data'!$O:$O,""&amp;'Raw Data'!$B$1,'Raw Data'!$D:$D,"&lt;&gt;*ithdr*",'Raw Data'!$D:$D,"&lt;&gt;*ancel*",'Raw Data'!$P:$P,"--")
+
SUMIFS('Raw Data'!$T:$T, 'Raw Data'!$AN:$AN,"&lt;=" &amp;DATE(LEFT($AV$3, 4), MONTH("1 " &amp; S$6 &amp; " " &amp; LEFT($AV$3, 4)) + 1, 0 ), 'Raw Data'!$AN:$AN,"&gt;" &amp;DATE(LEFT($AV$3, 4), MONTH("1 " &amp; S$6 &amp; " " &amp; LEFT($AV$3, 4)), 0 ), 'Raw Data'!$J:$J, $A135, 'Raw Data'!$H:$H, "Ear*", 'Raw Data'!$P:$P,""&amp;'Raw Data'!$B$1,'Raw Data'!$D:$D,"&lt;&gt;*ithdr*",'Raw Data'!$D:$D,"&lt;&gt;*ancel*")</f>
        <v>0</v>
      </c>
      <c r="T140" s="40"/>
      <c r="U140" s="40"/>
      <c r="V140" s="52"/>
      <c r="W140" s="117">
        <f>SUMIFS('Raw Data'!$T:$T, 'Raw Data'!$AN:$AN,"&lt;=" &amp;DATE(LEFT($AV$3, 4), MONTH("1 " &amp; W$6 &amp; " " &amp; LEFT($AV$3, 4)) + 1, 0 ), 'Raw Data'!$AN:$AN,"&gt;" &amp;DATE(LEFT($AV$3, 4), MONTH("1 " &amp; W$6 &amp; " " &amp; LEFT($AV$3, 4)), 0 ), 'Raw Data'!$J:$J, $A135, 'Raw Data'!$H:$H, "Ear*", 'Raw Data'!$O:$O,""&amp;'Raw Data'!$B$1,'Raw Data'!$D:$D,"&lt;&gt;*ithdr*",'Raw Data'!$D:$D,"&lt;&gt;*ancel*",'Raw Data'!$P:$P,"--")
+
SUMIFS('Raw Data'!$T:$T, 'Raw Data'!$AN:$AN,"&lt;=" &amp;DATE(LEFT($AV$3, 4), MONTH("1 " &amp; W$6 &amp; " " &amp; LEFT($AV$3, 4)) + 1, 0 ), 'Raw Data'!$AN:$AN,"&gt;" &amp;DATE(LEFT($AV$3, 4), MONTH("1 " &amp; W$6 &amp; " " &amp; LEFT($AV$3, 4)), 0 ), 'Raw Data'!$J:$J, $A135, 'Raw Data'!$H:$H, "Ear*", 'Raw Data'!$P:$P,""&amp;'Raw Data'!$B$1,'Raw Data'!$D:$D,"&lt;&gt;*ithdr*",'Raw Data'!$D:$D,"&lt;&gt;*ancel*")</f>
        <v>0</v>
      </c>
      <c r="X140" s="40"/>
      <c r="Y140" s="40"/>
      <c r="Z140" s="52"/>
      <c r="AA140" s="117">
        <f>SUMIFS('Raw Data'!$T:$T, 'Raw Data'!$AN:$AN,"&lt;=" &amp;DATE(LEFT($AV$3, 4), MONTH("1 " &amp; AA$6 &amp; " " &amp; LEFT($AV$3, 4)) + 1, 0 ), 'Raw Data'!$AN:$AN,"&gt;" &amp;DATE(LEFT($AV$3, 4), MONTH("1 " &amp; AA$6 &amp; " " &amp; LEFT($AV$3, 4)), 0 ), 'Raw Data'!$J:$J, $A135, 'Raw Data'!$H:$H, "Ear*", 'Raw Data'!$O:$O,""&amp;'Raw Data'!$B$1,'Raw Data'!$D:$D,"&lt;&gt;*ithdr*",'Raw Data'!$D:$D,"&lt;&gt;*ancel*",'Raw Data'!$P:$P,"--")
+
SUMIFS('Raw Data'!$T:$T, 'Raw Data'!$AN:$AN,"&lt;=" &amp;DATE(LEFT($AV$3, 4), MONTH("1 " &amp; AA$6 &amp; " " &amp; LEFT($AV$3, 4)) + 1, 0 ), 'Raw Data'!$AN:$AN,"&gt;" &amp;DATE(LEFT($AV$3, 4), MONTH("1 " &amp; AA$6 &amp; " " &amp; LEFT($AV$3, 4)), 0 ), 'Raw Data'!$J:$J, $A135, 'Raw Data'!$H:$H, "Ear*", 'Raw Data'!$P:$P,""&amp;'Raw Data'!$B$1,'Raw Data'!$D:$D,"&lt;&gt;*ithdr*",'Raw Data'!$D:$D,"&lt;&gt;*ancel*")</f>
        <v>0</v>
      </c>
      <c r="AB140" s="40"/>
      <c r="AC140" s="40"/>
      <c r="AD140" s="52"/>
      <c r="AE140" s="117">
        <f>SUMIFS('Raw Data'!$T:$T, 'Raw Data'!$AN:$AN,"&lt;=" &amp;DATE(LEFT($AV$3, 4), MONTH("1 " &amp; AE$6 &amp; " " &amp; LEFT($AV$3, 4)) + 1, 0 ), 'Raw Data'!$AN:$AN,"&gt;" &amp;DATE(LEFT($AV$3, 4), MONTH("1 " &amp; AE$6 &amp; " " &amp; LEFT($AV$3, 4)), 0 ), 'Raw Data'!$J:$J, $A135, 'Raw Data'!$H:$H, "Ear*", 'Raw Data'!$O:$O,""&amp;'Raw Data'!$B$1,'Raw Data'!$D:$D,"&lt;&gt;*ithdr*",'Raw Data'!$D:$D,"&lt;&gt;*ancel*",'Raw Data'!$P:$P,"--")
+
SUMIFS('Raw Data'!$T:$T, 'Raw Data'!$AN:$AN,"&lt;=" &amp;DATE(LEFT($AV$3, 4), MONTH("1 " &amp; AE$6 &amp; " " &amp; LEFT($AV$3, 4)) + 1, 0 ), 'Raw Data'!$AN:$AN,"&gt;" &amp;DATE(LEFT($AV$3, 4), MONTH("1 " &amp; AE$6 &amp; " " &amp; LEFT($AV$3, 4)), 0 ), 'Raw Data'!$J:$J, $A135, 'Raw Data'!$H:$H, "Ear*", 'Raw Data'!$P:$P,""&amp;'Raw Data'!$B$1,'Raw Data'!$D:$D,"&lt;&gt;*ithdr*",'Raw Data'!$D:$D,"&lt;&gt;*ancel*")</f>
        <v>0</v>
      </c>
      <c r="AF140" s="40"/>
      <c r="AG140" s="40"/>
      <c r="AH140" s="52"/>
      <c r="AI140" s="117">
        <f>SUMIFS('Raw Data'!$T:$T, 'Raw Data'!$AN:$AN,"&lt;=" &amp;DATE(LEFT($AV$3, 4), MONTH("1 " &amp; AI$6 &amp; " " &amp; LEFT($AV$3, 4)) + 1, 0 ), 'Raw Data'!$AN:$AN,"&gt;" &amp;DATE(LEFT($AV$3, 4), MONTH("1 " &amp; AI$6 &amp; " " &amp; LEFT($AV$3, 4)), 0 ), 'Raw Data'!$J:$J, $A135, 'Raw Data'!$H:$H, "Ear*", 'Raw Data'!$O:$O,""&amp;'Raw Data'!$B$1,'Raw Data'!$D:$D,"&lt;&gt;*ithdr*",'Raw Data'!$D:$D,"&lt;&gt;*ancel*",'Raw Data'!$P:$P,"--")
+
SUMIFS('Raw Data'!$T:$T, 'Raw Data'!$AN:$AN,"&lt;=" &amp;DATE(LEFT($AV$3, 4), MONTH("1 " &amp; AI$6 &amp; " " &amp; LEFT($AV$3, 4)) + 1, 0 ), 'Raw Data'!$AN:$AN,"&gt;" &amp;DATE(LEFT($AV$3, 4), MONTH("1 " &amp; AI$6 &amp; " " &amp; LEFT($AV$3, 4)), 0 ), 'Raw Data'!$J:$J, $A135, 'Raw Data'!$H:$H, "Ear*", 'Raw Data'!$P:$P,""&amp;'Raw Data'!$B$1,'Raw Data'!$D:$D,"&lt;&gt;*ithdr*",'Raw Data'!$D:$D,"&lt;&gt;*ancel*")</f>
        <v>0</v>
      </c>
      <c r="AJ140" s="40"/>
      <c r="AK140" s="40"/>
      <c r="AL140" s="52"/>
      <c r="AM140" s="117">
        <f>SUMIFS('Raw Data'!$T:$T, 'Raw Data'!$AN:$AN,"&lt;=" &amp;DATE(LEFT($AV$3, 4), MONTH("1 " &amp; AM$6 &amp; " " &amp; LEFT($AV$3, 4)) + 1, 0 ), 'Raw Data'!$AN:$AN,"&gt;" &amp;DATE(LEFT($AV$3, 4), MONTH("1 " &amp; AM$6 &amp; " " &amp; LEFT($AV$3, 4)), 0 ), 'Raw Data'!$J:$J, $A135, 'Raw Data'!$H:$H, "Ear*", 'Raw Data'!$O:$O,""&amp;'Raw Data'!$B$1,'Raw Data'!$D:$D,"&lt;&gt;*ithdr*",'Raw Data'!$D:$D,"&lt;&gt;*ancel*",'Raw Data'!$P:$P,"--")
+
SUMIFS('Raw Data'!$T:$T, 'Raw Data'!$AN:$AN,"&lt;=" &amp;DATE(LEFT($AV$3, 4), MONTH("1 " &amp; AM$6 &amp; " " &amp; LEFT($AV$3, 4)) + 1, 0 ), 'Raw Data'!$AN:$AN,"&gt;" &amp;DATE(LEFT($AV$3, 4), MONTH("1 " &amp; AM$6 &amp; " " &amp; LEFT($AV$3, 4)), 0 ), 'Raw Data'!$J:$J, $A135, 'Raw Data'!$H:$H, "Ear*", 'Raw Data'!$P:$P,""&amp;'Raw Data'!$B$1,'Raw Data'!$D:$D,"&lt;&gt;*ithdr*",'Raw Data'!$D:$D,"&lt;&gt;*ancel*")</f>
        <v>0</v>
      </c>
      <c r="AN140" s="40"/>
      <c r="AO140" s="40"/>
      <c r="AP140" s="52"/>
      <c r="AQ140" s="117">
        <f>SUMIFS('Raw Data'!$T:$T, 'Raw Data'!$AN:$AN,"&lt;=" &amp;DATE(LEFT($AV$3, 4), MONTH("1 " &amp; AQ$6 &amp; " " &amp; LEFT($AV$3, 4)) + 1, 0 ), 'Raw Data'!$AN:$AN,"&gt;" &amp;DATE(LEFT($AV$3, 4), MONTH("1 " &amp; AQ$6 &amp; " " &amp; LEFT($AV$3, 4)), 0 ), 'Raw Data'!$J:$J, $A135, 'Raw Data'!$H:$H, "Ear*", 'Raw Data'!$O:$O,""&amp;'Raw Data'!$B$1,'Raw Data'!$D:$D,"&lt;&gt;*ithdr*",'Raw Data'!$D:$D,"&lt;&gt;*ancel*",'Raw Data'!$P:$P,"--")
+
SUMIFS('Raw Data'!$T:$T, 'Raw Data'!$AN:$AN,"&lt;=" &amp;DATE(LEFT($AV$3, 4), MONTH("1 " &amp; AQ$6 &amp; " " &amp; LEFT($AV$3, 4)) + 1, 0 ), 'Raw Data'!$AN:$AN,"&gt;" &amp;DATE(LEFT($AV$3, 4), MONTH("1 " &amp; AQ$6 &amp; " " &amp; LEFT($AV$3, 4)), 0 ), 'Raw Data'!$J:$J, $A135, 'Raw Data'!$H:$H, "Ear*", 'Raw Data'!$P:$P,""&amp;'Raw Data'!$B$1,'Raw Data'!$D:$D,"&lt;&gt;*ithdr*",'Raw Data'!$D:$D,"&lt;&gt;*ancel*")</f>
        <v>0</v>
      </c>
      <c r="AR140" s="40"/>
      <c r="AS140" s="40"/>
      <c r="AT140" s="52"/>
      <c r="AU140" s="117">
        <f>SUMIFS('Raw Data'!$T:$T, 'Raw Data'!$AN:$AN,"&lt;=" &amp;DATE(MID($AV$3, 15, 4), MONTH("1 " &amp; AU$6 &amp; " " &amp; MID($AV$3, 15, 4)) + 1, 0 ), 'Raw Data'!$AN:$AN,"&gt;" &amp;DATE(MID($AV$3, 15, 4), MONTH("1 " &amp; AU$6 &amp; " " &amp; MID($AV$3, 15, 4)), 0 ), 'Raw Data'!$J:$J, $A135, 'Raw Data'!$H:$H, "Ear*", 'Raw Data'!$O:$O,""&amp;'Raw Data'!$B$1,'Raw Data'!$D:$D,"&lt;&gt;*ithdr*",'Raw Data'!$D:$D,"&lt;&gt;*ancel*",'Raw Data'!$P:$P,"--")
+
SUMIFS('Raw Data'!$T:$T, 'Raw Data'!$AN:$AN,"&lt;=" &amp;DATE(MID($AV$3, 15, 4), MONTH("1 " &amp; AU$6 &amp; " " &amp; MID($AV$3, 15, 4)) + 1, 0 ), 'Raw Data'!$AN:$AN,"&gt;" &amp;DATE(MID($AV$3, 15, 4), MONTH("1 " &amp; AU$6 &amp; " " &amp; MID($AV$3, 15, 4)), 0 ), 'Raw Data'!$J:$J, $A135, 'Raw Data'!$H:$H, "Ear*", 'Raw Data'!$P:$P,""&amp;'Raw Data'!$B$1,'Raw Data'!$D:$D,"&lt;&gt;*ithdr*",'Raw Data'!$D:$D,"&lt;&gt;*ancel*")</f>
        <v>0</v>
      </c>
      <c r="AV140" s="40"/>
      <c r="AW140" s="40"/>
      <c r="AX140" s="52"/>
      <c r="AY140" s="117">
        <f>SUMIFS('Raw Data'!$T:$T, 'Raw Data'!$AN:$AN,"&lt;=" &amp;DATE(MID($AV$3, 15, 4), MONTH("1 " &amp; AY$6 &amp; " " &amp; MID($AV$3, 15, 4)) + 1, 0 ), 'Raw Data'!$AN:$AN,"&gt;" &amp;DATE(MID($AV$3, 15, 4), MONTH("1 " &amp; AY$6 &amp; " " &amp; MID($AV$3, 15, 4)), 0 ), 'Raw Data'!$J:$J, $A135, 'Raw Data'!$H:$H, "Ear*", 'Raw Data'!$O:$O,""&amp;'Raw Data'!$B$1,'Raw Data'!$D:$D,"&lt;&gt;*ithdr*",'Raw Data'!$D:$D,"&lt;&gt;*ancel*",'Raw Data'!$P:$P,"--")
+
SUMIFS('Raw Data'!$T:$T, 'Raw Data'!$AN:$AN,"&lt;=" &amp;DATE(MID($AV$3, 15, 4), MONTH("1 " &amp; AY$6 &amp; " " &amp; MID($AV$3, 15, 4)) + 1, 0 ), 'Raw Data'!$AN:$AN,"&gt;" &amp;DATE(MID($AV$3, 15, 4), MONTH("1 " &amp; AY$6 &amp; " " &amp; MID($AV$3, 15, 4)), 0 ), 'Raw Data'!$J:$J, $A135, 'Raw Data'!$H:$H, "Ear*", 'Raw Data'!$P:$P,""&amp;'Raw Data'!$B$1,'Raw Data'!$D:$D,"&lt;&gt;*ithdr*",'Raw Data'!$D:$D,"&lt;&gt;*ancel*")</f>
        <v>0</v>
      </c>
      <c r="AZ140" s="40"/>
      <c r="BA140" s="40"/>
      <c r="BB140" s="52"/>
      <c r="BC140" s="117">
        <f>SUMIFS('Raw Data'!$T:$T, 'Raw Data'!$AN:$AN,"&lt;=" &amp;DATE(MID($AV$3, 15, 4), MONTH("1 " &amp; BC$6 &amp; " " &amp; MID($AV$3, 15, 4)) + 1, 0 ), 'Raw Data'!$AN:$AN,"&gt;" &amp;DATE(MID($AV$3, 15, 4), MONTH("1 " &amp; BC$6 &amp; " " &amp; MID($AV$3, 15, 4)), 0 ), 'Raw Data'!$J:$J, $A135, 'Raw Data'!$H:$H, "Ear*", 'Raw Data'!$O:$O,""&amp;'Raw Data'!$B$1,'Raw Data'!$D:$D,"&lt;&gt;*ithdr*",'Raw Data'!$D:$D,"&lt;&gt;*ancel*",'Raw Data'!$P:$P,"--")
+
SUMIFS('Raw Data'!$T:$T, 'Raw Data'!$AN:$AN,"&lt;=" &amp;DATE(MID($AV$3, 15, 4), MONTH("1 " &amp; BC$6 &amp; " " &amp; MID($AV$3, 15, 4)) + 1, 0 ), 'Raw Data'!$AN:$AN,"&gt;" &amp;DATE(MID($AV$3, 15, 4), MONTH("1 " &amp; BC$6 &amp; " " &amp; MID($AV$3, 15, 4)), 0 ), 'Raw Data'!$J:$J, $A135, 'Raw Data'!$H:$H, "Ear*", 'Raw Data'!$P:$P,""&amp;'Raw Data'!$B$1,'Raw Data'!$D:$D,"&lt;&gt;*ithdr*",'Raw Data'!$D:$D,"&lt;&gt;*ancel*")</f>
        <v>0</v>
      </c>
      <c r="BD140" s="40"/>
      <c r="BE140" s="40"/>
      <c r="BF140" s="52"/>
    </row>
    <row r="141" ht="12.75" customHeight="1">
      <c r="A141" s="119" t="s">
        <v>754</v>
      </c>
      <c r="B141" s="40"/>
      <c r="C141" s="40"/>
      <c r="D141" s="40"/>
      <c r="E141" s="40"/>
      <c r="F141" s="40"/>
      <c r="G141" s="40"/>
      <c r="H141" s="40"/>
      <c r="I141" s="40"/>
      <c r="J141" s="52"/>
      <c r="K141" s="117">
        <f>SUMIFS('Raw Data'!$T:$T, 'Raw Data'!$AN:$AN,"&lt;=" &amp;DATE(LEFT($AV$3, 4), MONTH("1 " &amp; K$6 &amp; " " &amp; LEFT($AV$3, 4)) + 1, 0 ), 'Raw Data'!$AN:$AN,"&gt;" &amp;DATE(LEFT($AV$3, 4), MONTH("1 " &amp; K$6 &amp; " " &amp; LEFT($AV$3, 4)), 0 ), 'Raw Data'!$J:$J, $A135, 'Raw Data'!$H:$H, "Non*", 'Raw Data'!$O:$O,""&amp;'Raw Data'!$B$1,'Raw Data'!$D:$D,"&lt;&gt;*ithdr*",'Raw Data'!$D:$D,"&lt;&gt;*ancel*",'Raw Data'!$P:$P,"--")
+
SUMIFS('Raw Data'!$T:$T, 'Raw Data'!$AN:$AN,"&lt;=" &amp;DATE(LEFT($AV$3, 4), MONTH("1 " &amp; K$6 &amp; " " &amp; LEFT($AV$3, 4)) + 1, 0 ), 'Raw Data'!$AN:$AN,"&gt;" &amp;DATE(LEFT($AV$3, 4), MONTH("1 " &amp; K$6 &amp; " " &amp; LEFT($AV$3, 4)), 0 ), 'Raw Data'!$J:$J, $A135, 'Raw Data'!$H:$H, "Non*", 'Raw Data'!$P:$P,""&amp;'Raw Data'!$B$1,'Raw Data'!$D:$D,"&lt;&gt;*ithdr*",'Raw Data'!$D:$D,"&lt;&gt;*ancel*")</f>
        <v>0</v>
      </c>
      <c r="L141" s="40"/>
      <c r="M141" s="40"/>
      <c r="N141" s="52"/>
      <c r="O141" s="117">
        <f>SUMIFS('Raw Data'!$T:$T, 'Raw Data'!$AN:$AN,"&lt;=" &amp;DATE(LEFT($AV$3, 4), MONTH("1 " &amp; O$6 &amp; " " &amp; LEFT($AV$3, 4)) + 1, 0 ), 'Raw Data'!$AN:$AN,"&gt;" &amp;DATE(LEFT($AV$3, 4), MONTH("1 " &amp; O$6 &amp; " " &amp; LEFT($AV$3, 4)), 0 ), 'Raw Data'!$J:$J, $A135, 'Raw Data'!$H:$H, "Non*", 'Raw Data'!$O:$O,""&amp;'Raw Data'!$B$1,'Raw Data'!$D:$D,"&lt;&gt;*ithdr*",'Raw Data'!$D:$D,"&lt;&gt;*ancel*",'Raw Data'!$P:$P,"--")
+
SUMIFS('Raw Data'!$T:$T, 'Raw Data'!$AN:$AN,"&lt;=" &amp;DATE(LEFT($AV$3, 4), MONTH("1 " &amp; O$6 &amp; " " &amp; LEFT($AV$3, 4)) + 1, 0 ), 'Raw Data'!$AN:$AN,"&gt;" &amp;DATE(LEFT($AV$3, 4), MONTH("1 " &amp; O$6 &amp; " " &amp; LEFT($AV$3, 4)), 0 ), 'Raw Data'!$J:$J, $A135, 'Raw Data'!$H:$H, "Non*", 'Raw Data'!$P:$P,""&amp;'Raw Data'!$B$1,'Raw Data'!$D:$D,"&lt;&gt;*ithdr*",'Raw Data'!$D:$D,"&lt;&gt;*ancel*")</f>
        <v>0</v>
      </c>
      <c r="P141" s="40"/>
      <c r="Q141" s="40"/>
      <c r="R141" s="52"/>
      <c r="S141" s="117">
        <f>SUMIFS('Raw Data'!$T:$T, 'Raw Data'!$AN:$AN,"&lt;=" &amp;DATE(LEFT($AV$3, 4), MONTH("1 " &amp; S$6 &amp; " " &amp; LEFT($AV$3, 4)) + 1, 0 ), 'Raw Data'!$AN:$AN,"&gt;" &amp;DATE(LEFT($AV$3, 4), MONTH("1 " &amp; S$6 &amp; " " &amp; LEFT($AV$3, 4)), 0 ), 'Raw Data'!$J:$J, $A135, 'Raw Data'!$H:$H, "Non*", 'Raw Data'!$O:$O,""&amp;'Raw Data'!$B$1,'Raw Data'!$D:$D,"&lt;&gt;*ithdr*",'Raw Data'!$D:$D,"&lt;&gt;*ancel*",'Raw Data'!$P:$P,"--")
+
SUMIFS('Raw Data'!$T:$T, 'Raw Data'!$AN:$AN,"&lt;=" &amp;DATE(LEFT($AV$3, 4), MONTH("1 " &amp; S$6 &amp; " " &amp; LEFT($AV$3, 4)) + 1, 0 ), 'Raw Data'!$AN:$AN,"&gt;" &amp;DATE(LEFT($AV$3, 4), MONTH("1 " &amp; S$6 &amp; " " &amp; LEFT($AV$3, 4)), 0 ), 'Raw Data'!$J:$J, $A135, 'Raw Data'!$H:$H, "Non*", 'Raw Data'!$P:$P,""&amp;'Raw Data'!$B$1,'Raw Data'!$D:$D,"&lt;&gt;*ithdr*",'Raw Data'!$D:$D,"&lt;&gt;*ancel*")</f>
        <v>0</v>
      </c>
      <c r="T141" s="40"/>
      <c r="U141" s="40"/>
      <c r="V141" s="52"/>
      <c r="W141" s="117">
        <f>SUMIFS('Raw Data'!$T:$T, 'Raw Data'!$AN:$AN,"&lt;=" &amp;DATE(LEFT($AV$3, 4), MONTH("1 " &amp; W$6 &amp; " " &amp; LEFT($AV$3, 4)) + 1, 0 ), 'Raw Data'!$AN:$AN,"&gt;" &amp;DATE(LEFT($AV$3, 4), MONTH("1 " &amp; W$6 &amp; " " &amp; LEFT($AV$3, 4)), 0 ), 'Raw Data'!$J:$J, $A135, 'Raw Data'!$H:$H, "Non*", 'Raw Data'!$O:$O,""&amp;'Raw Data'!$B$1,'Raw Data'!$D:$D,"&lt;&gt;*ithdr*",'Raw Data'!$D:$D,"&lt;&gt;*ancel*",'Raw Data'!$P:$P,"--")
+
SUMIFS('Raw Data'!$T:$T, 'Raw Data'!$AN:$AN,"&lt;=" &amp;DATE(LEFT($AV$3, 4), MONTH("1 " &amp; W$6 &amp; " " &amp; LEFT($AV$3, 4)) + 1, 0 ), 'Raw Data'!$AN:$AN,"&gt;" &amp;DATE(LEFT($AV$3, 4), MONTH("1 " &amp; W$6 &amp; " " &amp; LEFT($AV$3, 4)), 0 ), 'Raw Data'!$J:$J, $A135, 'Raw Data'!$H:$H, "Non*", 'Raw Data'!$P:$P,""&amp;'Raw Data'!$B$1,'Raw Data'!$D:$D,"&lt;&gt;*ithdr*",'Raw Data'!$D:$D,"&lt;&gt;*ancel*")</f>
        <v>0</v>
      </c>
      <c r="X141" s="40"/>
      <c r="Y141" s="40"/>
      <c r="Z141" s="52"/>
      <c r="AA141" s="117">
        <f>SUMIFS('Raw Data'!$T:$T, 'Raw Data'!$AN:$AN,"&lt;=" &amp;DATE(LEFT($AV$3, 4), MONTH("1 " &amp; AA$6 &amp; " " &amp; LEFT($AV$3, 4)) + 1, 0 ), 'Raw Data'!$AN:$AN,"&gt;" &amp;DATE(LEFT($AV$3, 4), MONTH("1 " &amp; AA$6 &amp; " " &amp; LEFT($AV$3, 4)), 0 ), 'Raw Data'!$J:$J, $A135, 'Raw Data'!$H:$H, "Non*", 'Raw Data'!$O:$O,""&amp;'Raw Data'!$B$1,'Raw Data'!$D:$D,"&lt;&gt;*ithdr*",'Raw Data'!$D:$D,"&lt;&gt;*ancel*",'Raw Data'!$P:$P,"--")
+
SUMIFS('Raw Data'!$T:$T, 'Raw Data'!$AN:$AN,"&lt;=" &amp;DATE(LEFT($AV$3, 4), MONTH("1 " &amp; AA$6 &amp; " " &amp; LEFT($AV$3, 4)) + 1, 0 ), 'Raw Data'!$AN:$AN,"&gt;" &amp;DATE(LEFT($AV$3, 4), MONTH("1 " &amp; AA$6 &amp; " " &amp; LEFT($AV$3, 4)), 0 ), 'Raw Data'!$J:$J, $A135, 'Raw Data'!$H:$H, "Non*", 'Raw Data'!$P:$P,""&amp;'Raw Data'!$B$1,'Raw Data'!$D:$D,"&lt;&gt;*ithdr*",'Raw Data'!$D:$D,"&lt;&gt;*ancel*")</f>
        <v>0</v>
      </c>
      <c r="AB141" s="40"/>
      <c r="AC141" s="40"/>
      <c r="AD141" s="52"/>
      <c r="AE141" s="117">
        <f>SUMIFS('Raw Data'!$T:$T, 'Raw Data'!$AN:$AN,"&lt;=" &amp;DATE(LEFT($AV$3, 4), MONTH("1 " &amp; AE$6 &amp; " " &amp; LEFT($AV$3, 4)) + 1, 0 ), 'Raw Data'!$AN:$AN,"&gt;" &amp;DATE(LEFT($AV$3, 4), MONTH("1 " &amp; AE$6 &amp; " " &amp; LEFT($AV$3, 4)), 0 ), 'Raw Data'!$J:$J, $A135, 'Raw Data'!$H:$H, "Non*", 'Raw Data'!$O:$O,""&amp;'Raw Data'!$B$1,'Raw Data'!$D:$D,"&lt;&gt;*ithdr*",'Raw Data'!$D:$D,"&lt;&gt;*ancel*",'Raw Data'!$P:$P,"--")
+
SUMIFS('Raw Data'!$T:$T, 'Raw Data'!$AN:$AN,"&lt;=" &amp;DATE(LEFT($AV$3, 4), MONTH("1 " &amp; AE$6 &amp; " " &amp; LEFT($AV$3, 4)) + 1, 0 ), 'Raw Data'!$AN:$AN,"&gt;" &amp;DATE(LEFT($AV$3, 4), MONTH("1 " &amp; AE$6 &amp; " " &amp; LEFT($AV$3, 4)), 0 ), 'Raw Data'!$J:$J, $A135, 'Raw Data'!$H:$H, "Non*", 'Raw Data'!$P:$P,""&amp;'Raw Data'!$B$1,'Raw Data'!$D:$D,"&lt;&gt;*ithdr*",'Raw Data'!$D:$D,"&lt;&gt;*ancel*")</f>
        <v>0</v>
      </c>
      <c r="AF141" s="40"/>
      <c r="AG141" s="40"/>
      <c r="AH141" s="52"/>
      <c r="AI141" s="117">
        <f>SUMIFS('Raw Data'!$T:$T, 'Raw Data'!$AN:$AN,"&lt;=" &amp;DATE(LEFT($AV$3, 4), MONTH("1 " &amp; AI$6 &amp; " " &amp; LEFT($AV$3, 4)) + 1, 0 ), 'Raw Data'!$AN:$AN,"&gt;" &amp;DATE(LEFT($AV$3, 4), MONTH("1 " &amp; AI$6 &amp; " " &amp; LEFT($AV$3, 4)), 0 ), 'Raw Data'!$J:$J, $A135, 'Raw Data'!$H:$H, "Non*", 'Raw Data'!$O:$O,""&amp;'Raw Data'!$B$1,'Raw Data'!$D:$D,"&lt;&gt;*ithdr*",'Raw Data'!$D:$D,"&lt;&gt;*ancel*",'Raw Data'!$P:$P,"--")
+
SUMIFS('Raw Data'!$T:$T, 'Raw Data'!$AN:$AN,"&lt;=" &amp;DATE(LEFT($AV$3, 4), MONTH("1 " &amp; AI$6 &amp; " " &amp; LEFT($AV$3, 4)) + 1, 0 ), 'Raw Data'!$AN:$AN,"&gt;" &amp;DATE(LEFT($AV$3, 4), MONTH("1 " &amp; AI$6 &amp; " " &amp; LEFT($AV$3, 4)), 0 ), 'Raw Data'!$J:$J, $A135, 'Raw Data'!$H:$H, "Non*", 'Raw Data'!$P:$P,""&amp;'Raw Data'!$B$1,'Raw Data'!$D:$D,"&lt;&gt;*ithdr*",'Raw Data'!$D:$D,"&lt;&gt;*ancel*")</f>
        <v>0</v>
      </c>
      <c r="AJ141" s="40"/>
      <c r="AK141" s="40"/>
      <c r="AL141" s="52"/>
      <c r="AM141" s="117">
        <f>SUMIFS('Raw Data'!$T:$T, 'Raw Data'!$AN:$AN,"&lt;=" &amp;DATE(LEFT($AV$3, 4), MONTH("1 " &amp; AM$6 &amp; " " &amp; LEFT($AV$3, 4)) + 1, 0 ), 'Raw Data'!$AN:$AN,"&gt;" &amp;DATE(LEFT($AV$3, 4), MONTH("1 " &amp; AM$6 &amp; " " &amp; LEFT($AV$3, 4)), 0 ), 'Raw Data'!$J:$J, $A135, 'Raw Data'!$H:$H, "Non*", 'Raw Data'!$O:$O,""&amp;'Raw Data'!$B$1,'Raw Data'!$D:$D,"&lt;&gt;*ithdr*",'Raw Data'!$D:$D,"&lt;&gt;*ancel*",'Raw Data'!$P:$P,"--")
+
SUMIFS('Raw Data'!$T:$T, 'Raw Data'!$AN:$AN,"&lt;=" &amp;DATE(LEFT($AV$3, 4), MONTH("1 " &amp; AM$6 &amp; " " &amp; LEFT($AV$3, 4)) + 1, 0 ), 'Raw Data'!$AN:$AN,"&gt;" &amp;DATE(LEFT($AV$3, 4), MONTH("1 " &amp; AM$6 &amp; " " &amp; LEFT($AV$3, 4)), 0 ), 'Raw Data'!$J:$J, $A135, 'Raw Data'!$H:$H, "Non*", 'Raw Data'!$P:$P,""&amp;'Raw Data'!$B$1,'Raw Data'!$D:$D,"&lt;&gt;*ithdr*",'Raw Data'!$D:$D,"&lt;&gt;*ancel*")</f>
        <v>0</v>
      </c>
      <c r="AN141" s="40"/>
      <c r="AO141" s="40"/>
      <c r="AP141" s="52"/>
      <c r="AQ141" s="117">
        <f>SUMIFS('Raw Data'!$T:$T, 'Raw Data'!$AN:$AN,"&lt;=" &amp;DATE(LEFT($AV$3, 4), MONTH("1 " &amp; AQ$6 &amp; " " &amp; LEFT($AV$3, 4)) + 1, 0 ), 'Raw Data'!$AN:$AN,"&gt;" &amp;DATE(LEFT($AV$3, 4), MONTH("1 " &amp; AQ$6 &amp; " " &amp; LEFT($AV$3, 4)), 0 ), 'Raw Data'!$J:$J, $A135, 'Raw Data'!$H:$H, "Non*", 'Raw Data'!$O:$O,""&amp;'Raw Data'!$B$1,'Raw Data'!$D:$D,"&lt;&gt;*ithdr*",'Raw Data'!$D:$D,"&lt;&gt;*ancel*",'Raw Data'!$P:$P,"--")
+
SUMIFS('Raw Data'!$T:$T, 'Raw Data'!$AN:$AN,"&lt;=" &amp;DATE(LEFT($AV$3, 4), MONTH("1 " &amp; AQ$6 &amp; " " &amp; LEFT($AV$3, 4)) + 1, 0 ), 'Raw Data'!$AN:$AN,"&gt;" &amp;DATE(LEFT($AV$3, 4), MONTH("1 " &amp; AQ$6 &amp; " " &amp; LEFT($AV$3, 4)), 0 ), 'Raw Data'!$J:$J, $A135, 'Raw Data'!$H:$H, "Non*", 'Raw Data'!$P:$P,""&amp;'Raw Data'!$B$1,'Raw Data'!$D:$D,"&lt;&gt;*ithdr*",'Raw Data'!$D:$D,"&lt;&gt;*ancel*")</f>
        <v>0</v>
      </c>
      <c r="AR141" s="40"/>
      <c r="AS141" s="40"/>
      <c r="AT141" s="52"/>
      <c r="AU141" s="117">
        <f>SUMIFS('Raw Data'!$T:$T, 'Raw Data'!$AN:$AN,"&lt;=" &amp;DATE(MID($AV$3, 15, 4), MONTH("1 " &amp; AU$6 &amp; " " &amp; MID($AV$3, 15, 4)) + 1, 0 ), 'Raw Data'!$AN:$AN,"&gt;" &amp;DATE(MID($AV$3, 15, 4), MONTH("1 " &amp; AU$6 &amp; " " &amp; MID($AV$3, 15, 4)), 0 ), 'Raw Data'!$J:$J, $A135, 'Raw Data'!$H:$H, "Non*", 'Raw Data'!$O:$O,""&amp;'Raw Data'!$B$1,'Raw Data'!$D:$D,"&lt;&gt;*ithdr*",'Raw Data'!$D:$D,"&lt;&gt;*ancel*",'Raw Data'!$P:$P,"--")
+
SUMIFS('Raw Data'!$T:$T, 'Raw Data'!$AN:$AN,"&lt;=" &amp;DATE(MID($AV$3, 15, 4), MONTH("1 " &amp; AU$6 &amp; " " &amp; MID($AV$3, 15, 4)) + 1, 0 ), 'Raw Data'!$AN:$AN,"&gt;" &amp;DATE(MID($AV$3, 15, 4), MONTH("1 " &amp; AU$6 &amp; " " &amp; MID($AV$3, 15, 4)), 0 ), 'Raw Data'!$J:$J, $A135, 'Raw Data'!$H:$H, "Non*", 'Raw Data'!$P:$P,""&amp;'Raw Data'!$B$1,'Raw Data'!$D:$D,"&lt;&gt;*ithdr*",'Raw Data'!$D:$D,"&lt;&gt;*ancel*")</f>
        <v>0</v>
      </c>
      <c r="AV141" s="40"/>
      <c r="AW141" s="40"/>
      <c r="AX141" s="52"/>
      <c r="AY141" s="117">
        <f>SUMIFS('Raw Data'!$T:$T, 'Raw Data'!$AN:$AN,"&lt;=" &amp;DATE(MID($AV$3, 15, 4), MONTH("1 " &amp; AY$6 &amp; " " &amp; MID($AV$3, 15, 4)) + 1, 0 ), 'Raw Data'!$AN:$AN,"&gt;" &amp;DATE(MID($AV$3, 15, 4), MONTH("1 " &amp; AY$6 &amp; " " &amp; MID($AV$3, 15, 4)), 0 ), 'Raw Data'!$J:$J, $A135, 'Raw Data'!$H:$H, "Non*", 'Raw Data'!$O:$O,""&amp;'Raw Data'!$B$1,'Raw Data'!$D:$D,"&lt;&gt;*ithdr*",'Raw Data'!$D:$D,"&lt;&gt;*ancel*",'Raw Data'!$P:$P,"--")
+
SUMIFS('Raw Data'!$T:$T, 'Raw Data'!$AN:$AN,"&lt;=" &amp;DATE(MID($AV$3, 15, 4), MONTH("1 " &amp; AY$6 &amp; " " &amp; MID($AV$3, 15, 4)) + 1, 0 ), 'Raw Data'!$AN:$AN,"&gt;" &amp;DATE(MID($AV$3, 15, 4), MONTH("1 " &amp; AY$6 &amp; " " &amp; MID($AV$3, 15, 4)), 0 ), 'Raw Data'!$J:$J, $A135, 'Raw Data'!$H:$H, "Non*", 'Raw Data'!$P:$P,""&amp;'Raw Data'!$B$1,'Raw Data'!$D:$D,"&lt;&gt;*ithdr*",'Raw Data'!$D:$D,"&lt;&gt;*ancel*")</f>
        <v>0</v>
      </c>
      <c r="AZ141" s="40"/>
      <c r="BA141" s="40"/>
      <c r="BB141" s="52"/>
      <c r="BC141" s="117">
        <f>SUMIFS('Raw Data'!$T:$T, 'Raw Data'!$AN:$AN,"&lt;=" &amp;DATE(MID($AV$3, 15, 4), MONTH("1 " &amp; BC$6 &amp; " " &amp; MID($AV$3, 15, 4)) + 1, 0 ), 'Raw Data'!$AN:$AN,"&gt;" &amp;DATE(MID($AV$3, 15, 4), MONTH("1 " &amp; BC$6 &amp; " " &amp; MID($AV$3, 15, 4)), 0 ), 'Raw Data'!$J:$J, $A135, 'Raw Data'!$H:$H, "Non*", 'Raw Data'!$O:$O,""&amp;'Raw Data'!$B$1,'Raw Data'!$D:$D,"&lt;&gt;*ithdr*",'Raw Data'!$D:$D,"&lt;&gt;*ancel*",'Raw Data'!$P:$P,"--")
+
SUMIFS('Raw Data'!$T:$T, 'Raw Data'!$AN:$AN,"&lt;=" &amp;DATE(MID($AV$3, 15, 4), MONTH("1 " &amp; BC$6 &amp; " " &amp; MID($AV$3, 15, 4)) + 1, 0 ), 'Raw Data'!$AN:$AN,"&gt;" &amp;DATE(MID($AV$3, 15, 4), MONTH("1 " &amp; BC$6 &amp; " " &amp; MID($AV$3, 15, 4)), 0 ), 'Raw Data'!$J:$J, $A135, 'Raw Data'!$H:$H, "Non*", 'Raw Data'!$P:$P,""&amp;'Raw Data'!$B$1,'Raw Data'!$D:$D,"&lt;&gt;*ithdr*",'Raw Data'!$D:$D,"&lt;&gt;*ancel*")</f>
        <v>0</v>
      </c>
      <c r="BD141" s="40"/>
      <c r="BE141" s="40"/>
      <c r="BF141" s="52"/>
    </row>
    <row r="142" ht="12.75" customHeight="1">
      <c r="A142" s="47" t="s">
        <v>128</v>
      </c>
      <c r="B142" s="40"/>
      <c r="C142" s="40"/>
      <c r="D142" s="40"/>
      <c r="E142" s="40"/>
      <c r="F142" s="40"/>
      <c r="G142" s="40"/>
      <c r="H142" s="40"/>
      <c r="I142" s="40"/>
      <c r="J142" s="52"/>
      <c r="K142" s="117">
        <f>SUMIFS('Raw Data'!$W:$W, 'Raw Data'!$AN:$AN,"&lt;=" &amp;DATE(LEFT($AV$3, 4), MONTH("1 " &amp; K$6 &amp; " " &amp; LEFT($AV$3, 4)) + 1, 0 ), 'Raw Data'!$AN:$AN,"&gt;" &amp;DATE(LEFT($AV$3, 4), MONTH("1 " &amp; K$6 &amp; " " &amp; LEFT($AV$3, 4)), 0 ), 'Raw Data'!$J:$J, $A135, 'Raw Data'!$O:$O,""&amp;'Raw Data'!$B$1,'Raw Data'!$D:$D,"&lt;&gt;*ithdr*",'Raw Data'!$D:$D,"&lt;&gt;*ancel*",'Raw Data'!$P:$P,"--")
+
SUMIFS('Raw Data'!$W:$W, 'Raw Data'!$AN:$AN,"&lt;=" &amp;DATE(LEFT($AV$3, 4), MONTH("1 " &amp; K$6 &amp; " " &amp; LEFT($AV$3, 4)) + 1, 0 ), 'Raw Data'!$AN:$AN,"&gt;" &amp;DATE(LEFT($AV$3, 4), MONTH("1 " &amp; K$6 &amp; " " &amp; LEFT($AV$3, 4)), 0 ), 'Raw Data'!$J:$J, $A135, 'Raw Data'!$P:$P,""&amp;'Raw Data'!$B$1,'Raw Data'!$D:$D,"&lt;&gt;*ithdr*",'Raw Data'!$D:$D,"&lt;&gt;*ancel*")</f>
        <v>0</v>
      </c>
      <c r="L142" s="40"/>
      <c r="M142" s="40"/>
      <c r="N142" s="52"/>
      <c r="O142" s="117">
        <f>SUMIFS('Raw Data'!$W:$W, 'Raw Data'!$AN:$AN,"&lt;=" &amp;DATE(LEFT($AV$3, 4), MONTH("1 " &amp; O$6 &amp; " " &amp; LEFT($AV$3, 4)) + 1, 0 ), 'Raw Data'!$AN:$AN,"&gt;" &amp;DATE(LEFT($AV$3, 4), MONTH("1 " &amp; O$6 &amp; " " &amp; LEFT($AV$3, 4)), 0 ), 'Raw Data'!$J:$J, $A135, 'Raw Data'!$O:$O,""&amp;'Raw Data'!$B$1,'Raw Data'!$D:$D,"&lt;&gt;*ithdr*",'Raw Data'!$D:$D,"&lt;&gt;*ancel*",'Raw Data'!$P:$P,"--")
+
SUMIFS('Raw Data'!$W:$W, 'Raw Data'!$AN:$AN,"&lt;=" &amp;DATE(LEFT($AV$3, 4), MONTH("1 " &amp; O$6 &amp; " " &amp; LEFT($AV$3, 4)) + 1, 0 ), 'Raw Data'!$AN:$AN,"&gt;" &amp;DATE(LEFT($AV$3, 4), MONTH("1 " &amp; O$6 &amp; " " &amp; LEFT($AV$3, 4)), 0 ), 'Raw Data'!$J:$J, $A135, 'Raw Data'!$P:$P,""&amp;'Raw Data'!$B$1,'Raw Data'!$D:$D,"&lt;&gt;*ithdr*",'Raw Data'!$D:$D,"&lt;&gt;*ancel*")</f>
        <v>0</v>
      </c>
      <c r="P142" s="40"/>
      <c r="Q142" s="40"/>
      <c r="R142" s="52"/>
      <c r="S142" s="117">
        <f>SUMIFS('Raw Data'!$W:$W, 'Raw Data'!$AN:$AN,"&lt;=" &amp;DATE(LEFT($AV$3, 4), MONTH("1 " &amp; S$6 &amp; " " &amp; LEFT($AV$3, 4)) + 1, 0 ), 'Raw Data'!$AN:$AN,"&gt;" &amp;DATE(LEFT($AV$3, 4), MONTH("1 " &amp; S$6 &amp; " " &amp; LEFT($AV$3, 4)), 0 ), 'Raw Data'!$J:$J, $A135, 'Raw Data'!$O:$O,""&amp;'Raw Data'!$B$1,'Raw Data'!$D:$D,"&lt;&gt;*ithdr*",'Raw Data'!$D:$D,"&lt;&gt;*ancel*",'Raw Data'!$P:$P,"--")
+
SUMIFS('Raw Data'!$W:$W, 'Raw Data'!$AN:$AN,"&lt;=" &amp;DATE(LEFT($AV$3, 4), MONTH("1 " &amp; S$6 &amp; " " &amp; LEFT($AV$3, 4)) + 1, 0 ), 'Raw Data'!$AN:$AN,"&gt;" &amp;DATE(LEFT($AV$3, 4), MONTH("1 " &amp; S$6 &amp; " " &amp; LEFT($AV$3, 4)), 0 ), 'Raw Data'!$J:$J, $A135, 'Raw Data'!$P:$P,""&amp;'Raw Data'!$B$1,'Raw Data'!$D:$D,"&lt;&gt;*ithdr*",'Raw Data'!$D:$D,"&lt;&gt;*ancel*")</f>
        <v>0</v>
      </c>
      <c r="T142" s="40"/>
      <c r="U142" s="40"/>
      <c r="V142" s="52"/>
      <c r="W142" s="117">
        <f>SUMIFS('Raw Data'!$W:$W, 'Raw Data'!$AN:$AN,"&lt;=" &amp;DATE(LEFT($AV$3, 4), MONTH("1 " &amp; W$6 &amp; " " &amp; LEFT($AV$3, 4)) + 1, 0 ), 'Raw Data'!$AN:$AN,"&gt;" &amp;DATE(LEFT($AV$3, 4), MONTH("1 " &amp; W$6 &amp; " " &amp; LEFT($AV$3, 4)), 0 ), 'Raw Data'!$J:$J, $A135, 'Raw Data'!$O:$O,""&amp;'Raw Data'!$B$1,'Raw Data'!$D:$D,"&lt;&gt;*ithdr*",'Raw Data'!$D:$D,"&lt;&gt;*ancel*",'Raw Data'!$P:$P,"--")
+
SUMIFS('Raw Data'!$W:$W, 'Raw Data'!$AN:$AN,"&lt;=" &amp;DATE(LEFT($AV$3, 4), MONTH("1 " &amp; W$6 &amp; " " &amp; LEFT($AV$3, 4)) + 1, 0 ), 'Raw Data'!$AN:$AN,"&gt;" &amp;DATE(LEFT($AV$3, 4), MONTH("1 " &amp; W$6 &amp; " " &amp; LEFT($AV$3, 4)), 0 ), 'Raw Data'!$J:$J, $A135, 'Raw Data'!$P:$P,""&amp;'Raw Data'!$B$1,'Raw Data'!$D:$D,"&lt;&gt;*ithdr*",'Raw Data'!$D:$D,"&lt;&gt;*ancel*")</f>
        <v>0</v>
      </c>
      <c r="X142" s="40"/>
      <c r="Y142" s="40"/>
      <c r="Z142" s="52"/>
      <c r="AA142" s="117">
        <f>SUMIFS('Raw Data'!$W:$W, 'Raw Data'!$AN:$AN,"&lt;=" &amp;DATE(LEFT($AV$3, 4), MONTH("1 " &amp; AA$6 &amp; " " &amp; LEFT($AV$3, 4)) + 1, 0 ), 'Raw Data'!$AN:$AN,"&gt;" &amp;DATE(LEFT($AV$3, 4), MONTH("1 " &amp; AA$6 &amp; " " &amp; LEFT($AV$3, 4)), 0 ), 'Raw Data'!$J:$J, $A135, 'Raw Data'!$O:$O,""&amp;'Raw Data'!$B$1,'Raw Data'!$D:$D,"&lt;&gt;*ithdr*",'Raw Data'!$D:$D,"&lt;&gt;*ancel*",'Raw Data'!$P:$P,"--")
+
SUMIFS('Raw Data'!$W:$W, 'Raw Data'!$AN:$AN,"&lt;=" &amp;DATE(LEFT($AV$3, 4), MONTH("1 " &amp; AA$6 &amp; " " &amp; LEFT($AV$3, 4)) + 1, 0 ), 'Raw Data'!$AN:$AN,"&gt;" &amp;DATE(LEFT($AV$3, 4), MONTH("1 " &amp; AA$6 &amp; " " &amp; LEFT($AV$3, 4)), 0 ), 'Raw Data'!$J:$J, $A135, 'Raw Data'!$P:$P,""&amp;'Raw Data'!$B$1,'Raw Data'!$D:$D,"&lt;&gt;*ithdr*",'Raw Data'!$D:$D,"&lt;&gt;*ancel*")</f>
        <v>0</v>
      </c>
      <c r="AB142" s="40"/>
      <c r="AC142" s="40"/>
      <c r="AD142" s="52"/>
      <c r="AE142" s="117">
        <f>SUMIFS('Raw Data'!$W:$W, 'Raw Data'!$AN:$AN,"&lt;=" &amp;DATE(LEFT($AV$3, 4), MONTH("1 " &amp; AE$6 &amp; " " &amp; LEFT($AV$3, 4)) + 1, 0 ), 'Raw Data'!$AN:$AN,"&gt;" &amp;DATE(LEFT($AV$3, 4), MONTH("1 " &amp; AE$6 &amp; " " &amp; LEFT($AV$3, 4)), 0 ), 'Raw Data'!$J:$J, $A135, 'Raw Data'!$O:$O,""&amp;'Raw Data'!$B$1,'Raw Data'!$D:$D,"&lt;&gt;*ithdr*",'Raw Data'!$D:$D,"&lt;&gt;*ancel*",'Raw Data'!$P:$P,"--")
+
SUMIFS('Raw Data'!$W:$W, 'Raw Data'!$AN:$AN,"&lt;=" &amp;DATE(LEFT($AV$3, 4), MONTH("1 " &amp; AE$6 &amp; " " &amp; LEFT($AV$3, 4)) + 1, 0 ), 'Raw Data'!$AN:$AN,"&gt;" &amp;DATE(LEFT($AV$3, 4), MONTH("1 " &amp; AE$6 &amp; " " &amp; LEFT($AV$3, 4)), 0 ), 'Raw Data'!$J:$J, $A135, 'Raw Data'!$P:$P,""&amp;'Raw Data'!$B$1,'Raw Data'!$D:$D,"&lt;&gt;*ithdr*",'Raw Data'!$D:$D,"&lt;&gt;*ancel*")</f>
        <v>0</v>
      </c>
      <c r="AF142" s="40"/>
      <c r="AG142" s="40"/>
      <c r="AH142" s="52"/>
      <c r="AI142" s="117">
        <f>SUMIFS('Raw Data'!$W:$W, 'Raw Data'!$AN:$AN,"&lt;=" &amp;DATE(LEFT($AV$3, 4), MONTH("1 " &amp; AI$6 &amp; " " &amp; LEFT($AV$3, 4)) + 1, 0 ), 'Raw Data'!$AN:$AN,"&gt;" &amp;DATE(LEFT($AV$3, 4), MONTH("1 " &amp; AI$6 &amp; " " &amp; LEFT($AV$3, 4)), 0 ), 'Raw Data'!$J:$J, $A135, 'Raw Data'!$O:$O,""&amp;'Raw Data'!$B$1,'Raw Data'!$D:$D,"&lt;&gt;*ithdr*",'Raw Data'!$D:$D,"&lt;&gt;*ancel*",'Raw Data'!$P:$P,"--")
+
SUMIFS('Raw Data'!$W:$W, 'Raw Data'!$AN:$AN,"&lt;=" &amp;DATE(LEFT($AV$3, 4), MONTH("1 " &amp; AI$6 &amp; " " &amp; LEFT($AV$3, 4)) + 1, 0 ), 'Raw Data'!$AN:$AN,"&gt;" &amp;DATE(LEFT($AV$3, 4), MONTH("1 " &amp; AI$6 &amp; " " &amp; LEFT($AV$3, 4)), 0 ), 'Raw Data'!$J:$J, $A135, 'Raw Data'!$P:$P,""&amp;'Raw Data'!$B$1,'Raw Data'!$D:$D,"&lt;&gt;*ithdr*",'Raw Data'!$D:$D,"&lt;&gt;*ancel*")</f>
        <v>0</v>
      </c>
      <c r="AJ142" s="40"/>
      <c r="AK142" s="40"/>
      <c r="AL142" s="52"/>
      <c r="AM142" s="117">
        <f>SUMIFS('Raw Data'!$W:$W, 'Raw Data'!$AN:$AN,"&lt;=" &amp;DATE(LEFT($AV$3, 4), MONTH("1 " &amp; AM$6 &amp; " " &amp; LEFT($AV$3, 4)) + 1, 0 ), 'Raw Data'!$AN:$AN,"&gt;" &amp;DATE(LEFT($AV$3, 4), MONTH("1 " &amp; AM$6 &amp; " " &amp; LEFT($AV$3, 4)), 0 ), 'Raw Data'!$J:$J, $A135, 'Raw Data'!$O:$O,""&amp;'Raw Data'!$B$1,'Raw Data'!$D:$D,"&lt;&gt;*ithdr*",'Raw Data'!$D:$D,"&lt;&gt;*ancel*",'Raw Data'!$P:$P,"--")
+
SUMIFS('Raw Data'!$W:$W, 'Raw Data'!$AN:$AN,"&lt;=" &amp;DATE(LEFT($AV$3, 4), MONTH("1 " &amp; AM$6 &amp; " " &amp; LEFT($AV$3, 4)) + 1, 0 ), 'Raw Data'!$AN:$AN,"&gt;" &amp;DATE(LEFT($AV$3, 4), MONTH("1 " &amp; AM$6 &amp; " " &amp; LEFT($AV$3, 4)), 0 ), 'Raw Data'!$J:$J, $A135, 'Raw Data'!$P:$P,""&amp;'Raw Data'!$B$1,'Raw Data'!$D:$D,"&lt;&gt;*ithdr*",'Raw Data'!$D:$D,"&lt;&gt;*ancel*")</f>
        <v>0</v>
      </c>
      <c r="AN142" s="40"/>
      <c r="AO142" s="40"/>
      <c r="AP142" s="52"/>
      <c r="AQ142" s="117">
        <f>SUMIFS('Raw Data'!$W:$W, 'Raw Data'!$AN:$AN,"&lt;=" &amp;DATE(LEFT($AV$3, 4), MONTH("1 " &amp; AQ$6 &amp; " " &amp; LEFT($AV$3, 4)) + 1, 0 ), 'Raw Data'!$AN:$AN,"&gt;" &amp;DATE(LEFT($AV$3, 4), MONTH("1 " &amp; AQ$6 &amp; " " &amp; LEFT($AV$3, 4)), 0 ), 'Raw Data'!$J:$J, $A135, 'Raw Data'!$O:$O,""&amp;'Raw Data'!$B$1,'Raw Data'!$D:$D,"&lt;&gt;*ithdr*",'Raw Data'!$D:$D,"&lt;&gt;*ancel*",'Raw Data'!$P:$P,"--")
+
SUMIFS('Raw Data'!$W:$W, 'Raw Data'!$AN:$AN,"&lt;=" &amp;DATE(LEFT($AV$3, 4), MONTH("1 " &amp; AQ$6 &amp; " " &amp; LEFT($AV$3, 4)) + 1, 0 ), 'Raw Data'!$AN:$AN,"&gt;" &amp;DATE(LEFT($AV$3, 4), MONTH("1 " &amp; AQ$6 &amp; " " &amp; LEFT($AV$3, 4)), 0 ), 'Raw Data'!$J:$J, $A135, 'Raw Data'!$P:$P,""&amp;'Raw Data'!$B$1,'Raw Data'!$D:$D,"&lt;&gt;*ithdr*",'Raw Data'!$D:$D,"&lt;&gt;*ancel*")</f>
        <v>0</v>
      </c>
      <c r="AR142" s="40"/>
      <c r="AS142" s="40"/>
      <c r="AT142" s="52"/>
      <c r="AU142" s="117">
        <f>SUMIFS('Raw Data'!$W:$W, 'Raw Data'!$AN:$AN,"&lt;=" &amp;DATE(MID($AV$3, 15, 4), MONTH("1 " &amp; AU$6 &amp; " " &amp; MID($AV$3, 15, 4)) + 1, 0 ), 'Raw Data'!$AN:$AN,"&gt;" &amp;DATE(MID($AV$3, 15, 4), MONTH("1 " &amp; AU$6 &amp; " " &amp; MID($AV$3, 15, 4)), 0 ), 'Raw Data'!$J:$J, $A135, 'Raw Data'!$O:$O,""&amp;'Raw Data'!$B$1,'Raw Data'!$D:$D,"&lt;&gt;*ithdr*",'Raw Data'!$D:$D,"&lt;&gt;*ancel*",'Raw Data'!$P:$P,"--")
+
SUMIFS('Raw Data'!$W:$W, 'Raw Data'!$AN:$AN,"&lt;=" &amp;DATE(MID($AV$3, 15, 4), MONTH("1 " &amp; AU$6 &amp; " " &amp; MID($AV$3, 15, 4)) + 1, 0 ), 'Raw Data'!$AN:$AN,"&gt;" &amp;DATE(MID($AV$3, 15, 4), MONTH("1 " &amp; AU$6 &amp; " " &amp; MID($AV$3, 15, 4)), 0 ), 'Raw Data'!$J:$J, $A135, 'Raw Data'!$P:$P,""&amp;'Raw Data'!$B$1,'Raw Data'!$D:$D,"&lt;&gt;*ithdr*",'Raw Data'!$D:$D,"&lt;&gt;*ancel*")</f>
        <v>0</v>
      </c>
      <c r="AV142" s="40"/>
      <c r="AW142" s="40"/>
      <c r="AX142" s="52"/>
      <c r="AY142" s="117">
        <f>SUMIFS('Raw Data'!$W:$W, 'Raw Data'!$AN:$AN,"&lt;=" &amp;DATE(MID($AV$3, 15, 4), MONTH("1 " &amp; AY$6 &amp; " " &amp; MID($AV$3, 15, 4)) + 1, 0 ), 'Raw Data'!$AN:$AN,"&gt;" &amp;DATE(MID($AV$3, 15, 4), MONTH("1 " &amp; AY$6 &amp; " " &amp; MID($AV$3, 15, 4)), 0 ), 'Raw Data'!$J:$J, $A135, 'Raw Data'!$O:$O,""&amp;'Raw Data'!$B$1,'Raw Data'!$D:$D,"&lt;&gt;*ithdr*",'Raw Data'!$D:$D,"&lt;&gt;*ancel*",'Raw Data'!$P:$P,"--")
+
SUMIFS('Raw Data'!$W:$W, 'Raw Data'!$AN:$AN,"&lt;=" &amp;DATE(MID($AV$3, 15, 4), MONTH("1 " &amp; AY$6 &amp; " " &amp; MID($AV$3, 15, 4)) + 1, 0 ), 'Raw Data'!$AN:$AN,"&gt;" &amp;DATE(MID($AV$3, 15, 4), MONTH("1 " &amp; AY$6 &amp; " " &amp; MID($AV$3, 15, 4)), 0 ), 'Raw Data'!$J:$J, $A135, 'Raw Data'!$P:$P,""&amp;'Raw Data'!$B$1,'Raw Data'!$D:$D,"&lt;&gt;*ithdr*",'Raw Data'!$D:$D,"&lt;&gt;*ancel*")</f>
        <v>0</v>
      </c>
      <c r="AZ142" s="40"/>
      <c r="BA142" s="40"/>
      <c r="BB142" s="52"/>
      <c r="BC142" s="117">
        <f>SUMIFS('Raw Data'!$W:$W, 'Raw Data'!$AN:$AN,"&lt;=" &amp;DATE(MID($AV$3, 15, 4), MONTH("1 " &amp; BC$6 &amp; " " &amp; MID($AV$3, 15, 4)) + 1, 0 ), 'Raw Data'!$AN:$AN,"&gt;" &amp;DATE(MID($AV$3, 15, 4), MONTH("1 " &amp; BC$6 &amp; " " &amp; MID($AV$3, 15, 4)), 0 ), 'Raw Data'!$J:$J, $A135, 'Raw Data'!$O:$O,""&amp;'Raw Data'!$B$1,'Raw Data'!$D:$D,"&lt;&gt;*ithdr*",'Raw Data'!$D:$D,"&lt;&gt;*ancel*",'Raw Data'!$P:$P,"--")
+
SUMIFS('Raw Data'!$W:$W, 'Raw Data'!$AN:$AN,"&lt;=" &amp;DATE(MID($AV$3, 15, 4), MONTH("1 " &amp; BC$6 &amp; " " &amp; MID($AV$3, 15, 4)) + 1, 0 ), 'Raw Data'!$AN:$AN,"&gt;" &amp;DATE(MID($AV$3, 15, 4), MONTH("1 " &amp; BC$6 &amp; " " &amp; MID($AV$3, 15, 4)), 0 ), 'Raw Data'!$J:$J, $A135, 'Raw Data'!$P:$P,""&amp;'Raw Data'!$B$1,'Raw Data'!$D:$D,"&lt;&gt;*ithdr*",'Raw Data'!$D:$D,"&lt;&gt;*ancel*")</f>
        <v>0</v>
      </c>
      <c r="BD142" s="40"/>
      <c r="BE142" s="40"/>
      <c r="BF142" s="52"/>
    </row>
    <row r="143" ht="12.75" customHeight="1">
      <c r="A143" s="47" t="s">
        <v>755</v>
      </c>
      <c r="B143" s="40"/>
      <c r="C143" s="40"/>
      <c r="D143" s="40"/>
      <c r="E143" s="40"/>
      <c r="F143" s="40"/>
      <c r="G143" s="40"/>
      <c r="H143" s="40"/>
      <c r="I143" s="40"/>
      <c r="J143" s="52"/>
      <c r="K143" s="117">
        <f>SUMIFS('Raw Data'!$U:$U, 'Raw Data'!$AN:$AN,"&lt;=" &amp;DATE(LEFT($AV$3, 4), MONTH("1 " &amp; K$6 &amp; " " &amp; LEFT($AV$3, 4)) + 1, 0 ), 'Raw Data'!$AN:$AN,"&gt;" &amp;DATE(LEFT($AV$3, 4), MONTH("1 " &amp; K$6 &amp; " " &amp; LEFT($AV$3, 4)), 0 ), 'Raw Data'!$J:$J, $A135, 'Raw Data'!$O:$O,""&amp;'Raw Data'!$B$1,'Raw Data'!$D:$D,"&lt;&gt;*ithdr*",'Raw Data'!$D:$D,"&lt;&gt;*ancel*",'Raw Data'!$P:$P,"--")
+
SUMIFS('Raw Data'!$U:$U, 'Raw Data'!$AN:$AN,"&lt;=" &amp;DATE(LEFT($AV$3, 4), MONTH("1 " &amp; K$6 &amp; " " &amp; LEFT($AV$3, 4)) + 1, 0 ), 'Raw Data'!$AN:$AN,"&gt;" &amp;DATE(LEFT($AV$3, 4), MONTH("1 " &amp; K$6 &amp; " " &amp; LEFT($AV$3, 4)), 0 ), 'Raw Data'!$J:$J, $A135, 'Raw Data'!$P:$P,""&amp;'Raw Data'!$B$1,'Raw Data'!$D:$D,"&lt;&gt;*ithdr*",'Raw Data'!$D:$D,"&lt;&gt;*ancel*")</f>
        <v>0</v>
      </c>
      <c r="L143" s="40"/>
      <c r="M143" s="40"/>
      <c r="N143" s="52"/>
      <c r="O143" s="117">
        <f>SUMIFS('Raw Data'!$U:$U, 'Raw Data'!$AN:$AN,"&lt;=" &amp;DATE(LEFT($AV$3, 4), MONTH("1 " &amp; O$6 &amp; " " &amp; LEFT($AV$3, 4)) + 1, 0 ), 'Raw Data'!$AN:$AN,"&gt;" &amp;DATE(LEFT($AV$3, 4), MONTH("1 " &amp; O$6 &amp; " " &amp; LEFT($AV$3, 4)), 0 ), 'Raw Data'!$J:$J, $A135, 'Raw Data'!$O:$O,""&amp;'Raw Data'!$B$1,'Raw Data'!$D:$D,"&lt;&gt;*ithdr*",'Raw Data'!$D:$D,"&lt;&gt;*ancel*",'Raw Data'!$P:$P,"--")
+
SUMIFS('Raw Data'!$U:$U, 'Raw Data'!$AN:$AN,"&lt;=" &amp;DATE(LEFT($AV$3, 4), MONTH("1 " &amp; O$6 &amp; " " &amp; LEFT($AV$3, 4)) + 1, 0 ), 'Raw Data'!$AN:$AN,"&gt;" &amp;DATE(LEFT($AV$3, 4), MONTH("1 " &amp; O$6 &amp; " " &amp; LEFT($AV$3, 4)), 0 ), 'Raw Data'!$J:$J, $A135, 'Raw Data'!$P:$P,""&amp;'Raw Data'!$B$1,'Raw Data'!$D:$D,"&lt;&gt;*ithdr*",'Raw Data'!$D:$D,"&lt;&gt;*ancel*")</f>
        <v>0</v>
      </c>
      <c r="P143" s="40"/>
      <c r="Q143" s="40"/>
      <c r="R143" s="52"/>
      <c r="S143" s="117">
        <f>SUMIFS('Raw Data'!$U:$U, 'Raw Data'!$AN:$AN,"&lt;=" &amp;DATE(LEFT($AV$3, 4), MONTH("1 " &amp; S$6 &amp; " " &amp; LEFT($AV$3, 4)) + 1, 0 ), 'Raw Data'!$AN:$AN,"&gt;" &amp;DATE(LEFT($AV$3, 4), MONTH("1 " &amp; S$6 &amp; " " &amp; LEFT($AV$3, 4)), 0 ), 'Raw Data'!$J:$J, $A135, 'Raw Data'!$O:$O,""&amp;'Raw Data'!$B$1,'Raw Data'!$D:$D,"&lt;&gt;*ithdr*",'Raw Data'!$D:$D,"&lt;&gt;*ancel*",'Raw Data'!$P:$P,"--")
+
SUMIFS('Raw Data'!$U:$U, 'Raw Data'!$AN:$AN,"&lt;=" &amp;DATE(LEFT($AV$3, 4), MONTH("1 " &amp; S$6 &amp; " " &amp; LEFT($AV$3, 4)) + 1, 0 ), 'Raw Data'!$AN:$AN,"&gt;" &amp;DATE(LEFT($AV$3, 4), MONTH("1 " &amp; S$6 &amp; " " &amp; LEFT($AV$3, 4)), 0 ), 'Raw Data'!$J:$J, $A135, 'Raw Data'!$P:$P,""&amp;'Raw Data'!$B$1,'Raw Data'!$D:$D,"&lt;&gt;*ithdr*",'Raw Data'!$D:$D,"&lt;&gt;*ancel*")</f>
        <v>0</v>
      </c>
      <c r="T143" s="40"/>
      <c r="U143" s="40"/>
      <c r="V143" s="52"/>
      <c r="W143" s="117">
        <f>SUMIFS('Raw Data'!$U:$U, 'Raw Data'!$AN:$AN,"&lt;=" &amp;DATE(LEFT($AV$3, 4), MONTH("1 " &amp; W$6 &amp; " " &amp; LEFT($AV$3, 4)) + 1, 0 ), 'Raw Data'!$AN:$AN,"&gt;" &amp;DATE(LEFT($AV$3, 4), MONTH("1 " &amp; W$6 &amp; " " &amp; LEFT($AV$3, 4)), 0 ), 'Raw Data'!$J:$J, $A135, 'Raw Data'!$O:$O,""&amp;'Raw Data'!$B$1,'Raw Data'!$D:$D,"&lt;&gt;*ithdr*",'Raw Data'!$D:$D,"&lt;&gt;*ancel*",'Raw Data'!$P:$P,"--")
+
SUMIFS('Raw Data'!$U:$U, 'Raw Data'!$AN:$AN,"&lt;=" &amp;DATE(LEFT($AV$3, 4), MONTH("1 " &amp; W$6 &amp; " " &amp; LEFT($AV$3, 4)) + 1, 0 ), 'Raw Data'!$AN:$AN,"&gt;" &amp;DATE(LEFT($AV$3, 4), MONTH("1 " &amp; W$6 &amp; " " &amp; LEFT($AV$3, 4)), 0 ), 'Raw Data'!$J:$J, $A135, 'Raw Data'!$P:$P,""&amp;'Raw Data'!$B$1,'Raw Data'!$D:$D,"&lt;&gt;*ithdr*",'Raw Data'!$D:$D,"&lt;&gt;*ancel*")</f>
        <v>0</v>
      </c>
      <c r="X143" s="40"/>
      <c r="Y143" s="40"/>
      <c r="Z143" s="52"/>
      <c r="AA143" s="117">
        <f>SUMIFS('Raw Data'!$U:$U, 'Raw Data'!$AN:$AN,"&lt;=" &amp;DATE(LEFT($AV$3, 4), MONTH("1 " &amp; AA$6 &amp; " " &amp; LEFT($AV$3, 4)) + 1, 0 ), 'Raw Data'!$AN:$AN,"&gt;" &amp;DATE(LEFT($AV$3, 4), MONTH("1 " &amp; AA$6 &amp; " " &amp; LEFT($AV$3, 4)), 0 ), 'Raw Data'!$J:$J, $A135, 'Raw Data'!$O:$O,""&amp;'Raw Data'!$B$1,'Raw Data'!$D:$D,"&lt;&gt;*ithdr*",'Raw Data'!$D:$D,"&lt;&gt;*ancel*",'Raw Data'!$P:$P,"--")
+
SUMIFS('Raw Data'!$U:$U, 'Raw Data'!$AN:$AN,"&lt;=" &amp;DATE(LEFT($AV$3, 4), MONTH("1 " &amp; AA$6 &amp; " " &amp; LEFT($AV$3, 4)) + 1, 0 ), 'Raw Data'!$AN:$AN,"&gt;" &amp;DATE(LEFT($AV$3, 4), MONTH("1 " &amp; AA$6 &amp; " " &amp; LEFT($AV$3, 4)), 0 ), 'Raw Data'!$J:$J, $A135, 'Raw Data'!$P:$P,""&amp;'Raw Data'!$B$1,'Raw Data'!$D:$D,"&lt;&gt;*ithdr*",'Raw Data'!$D:$D,"&lt;&gt;*ancel*")</f>
        <v>0</v>
      </c>
      <c r="AB143" s="40"/>
      <c r="AC143" s="40"/>
      <c r="AD143" s="52"/>
      <c r="AE143" s="117">
        <f>SUMIFS('Raw Data'!$U:$U, 'Raw Data'!$AN:$AN,"&lt;=" &amp;DATE(LEFT($AV$3, 4), MONTH("1 " &amp; AE$6 &amp; " " &amp; LEFT($AV$3, 4)) + 1, 0 ), 'Raw Data'!$AN:$AN,"&gt;" &amp;DATE(LEFT($AV$3, 4), MONTH("1 " &amp; AE$6 &amp; " " &amp; LEFT($AV$3, 4)), 0 ), 'Raw Data'!$J:$J, $A135, 'Raw Data'!$O:$O,""&amp;'Raw Data'!$B$1,'Raw Data'!$D:$D,"&lt;&gt;*ithdr*",'Raw Data'!$D:$D,"&lt;&gt;*ancel*",'Raw Data'!$P:$P,"--")
+
SUMIFS('Raw Data'!$U:$U, 'Raw Data'!$AN:$AN,"&lt;=" &amp;DATE(LEFT($AV$3, 4), MONTH("1 " &amp; AE$6 &amp; " " &amp; LEFT($AV$3, 4)) + 1, 0 ), 'Raw Data'!$AN:$AN,"&gt;" &amp;DATE(LEFT($AV$3, 4), MONTH("1 " &amp; AE$6 &amp; " " &amp; LEFT($AV$3, 4)), 0 ), 'Raw Data'!$J:$J, $A135, 'Raw Data'!$P:$P,""&amp;'Raw Data'!$B$1,'Raw Data'!$D:$D,"&lt;&gt;*ithdr*",'Raw Data'!$D:$D,"&lt;&gt;*ancel*")</f>
        <v>0</v>
      </c>
      <c r="AF143" s="40"/>
      <c r="AG143" s="40"/>
      <c r="AH143" s="52"/>
      <c r="AI143" s="117">
        <f>SUMIFS('Raw Data'!$U:$U, 'Raw Data'!$AN:$AN,"&lt;=" &amp;DATE(LEFT($AV$3, 4), MONTH("1 " &amp; AI$6 &amp; " " &amp; LEFT($AV$3, 4)) + 1, 0 ), 'Raw Data'!$AN:$AN,"&gt;" &amp;DATE(LEFT($AV$3, 4), MONTH("1 " &amp; AI$6 &amp; " " &amp; LEFT($AV$3, 4)), 0 ), 'Raw Data'!$J:$J, $A135, 'Raw Data'!$O:$O,""&amp;'Raw Data'!$B$1,'Raw Data'!$D:$D,"&lt;&gt;*ithdr*",'Raw Data'!$D:$D,"&lt;&gt;*ancel*",'Raw Data'!$P:$P,"--")
+
SUMIFS('Raw Data'!$U:$U, 'Raw Data'!$AN:$AN,"&lt;=" &amp;DATE(LEFT($AV$3, 4), MONTH("1 " &amp; AI$6 &amp; " " &amp; LEFT($AV$3, 4)) + 1, 0 ), 'Raw Data'!$AN:$AN,"&gt;" &amp;DATE(LEFT($AV$3, 4), MONTH("1 " &amp; AI$6 &amp; " " &amp; LEFT($AV$3, 4)), 0 ), 'Raw Data'!$J:$J, $A135, 'Raw Data'!$P:$P,""&amp;'Raw Data'!$B$1,'Raw Data'!$D:$D,"&lt;&gt;*ithdr*",'Raw Data'!$D:$D,"&lt;&gt;*ancel*")</f>
        <v>0</v>
      </c>
      <c r="AJ143" s="40"/>
      <c r="AK143" s="40"/>
      <c r="AL143" s="52"/>
      <c r="AM143" s="117">
        <f>SUMIFS('Raw Data'!$U:$U, 'Raw Data'!$AN:$AN,"&lt;=" &amp;DATE(LEFT($AV$3, 4), MONTH("1 " &amp; AM$6 &amp; " " &amp; LEFT($AV$3, 4)) + 1, 0 ), 'Raw Data'!$AN:$AN,"&gt;" &amp;DATE(LEFT($AV$3, 4), MONTH("1 " &amp; AM$6 &amp; " " &amp; LEFT($AV$3, 4)), 0 ), 'Raw Data'!$J:$J, $A135, 'Raw Data'!$O:$O,""&amp;'Raw Data'!$B$1,'Raw Data'!$D:$D,"&lt;&gt;*ithdr*",'Raw Data'!$D:$D,"&lt;&gt;*ancel*",'Raw Data'!$P:$P,"--")
+
SUMIFS('Raw Data'!$U:$U, 'Raw Data'!$AN:$AN,"&lt;=" &amp;DATE(LEFT($AV$3, 4), MONTH("1 " &amp; AM$6 &amp; " " &amp; LEFT($AV$3, 4)) + 1, 0 ), 'Raw Data'!$AN:$AN,"&gt;" &amp;DATE(LEFT($AV$3, 4), MONTH("1 " &amp; AM$6 &amp; " " &amp; LEFT($AV$3, 4)), 0 ), 'Raw Data'!$J:$J, $A135, 'Raw Data'!$P:$P,""&amp;'Raw Data'!$B$1,'Raw Data'!$D:$D,"&lt;&gt;*ithdr*",'Raw Data'!$D:$D,"&lt;&gt;*ancel*")</f>
        <v>0</v>
      </c>
      <c r="AN143" s="40"/>
      <c r="AO143" s="40"/>
      <c r="AP143" s="52"/>
      <c r="AQ143" s="117">
        <f>SUMIFS('Raw Data'!$U:$U, 'Raw Data'!$AN:$AN,"&lt;=" &amp;DATE(LEFT($AV$3, 4), MONTH("1 " &amp; AQ$6 &amp; " " &amp; LEFT($AV$3, 4)) + 1, 0 ), 'Raw Data'!$AN:$AN,"&gt;" &amp;DATE(LEFT($AV$3, 4), MONTH("1 " &amp; AQ$6 &amp; " " &amp; LEFT($AV$3, 4)), 0 ), 'Raw Data'!$J:$J, $A135, 'Raw Data'!$O:$O,""&amp;'Raw Data'!$B$1,'Raw Data'!$D:$D,"&lt;&gt;*ithdr*",'Raw Data'!$D:$D,"&lt;&gt;*ancel*",'Raw Data'!$P:$P,"--")
+
SUMIFS('Raw Data'!$U:$U, 'Raw Data'!$AN:$AN,"&lt;=" &amp;DATE(LEFT($AV$3, 4), MONTH("1 " &amp; AQ$6 &amp; " " &amp; LEFT($AV$3, 4)) + 1, 0 ), 'Raw Data'!$AN:$AN,"&gt;" &amp;DATE(LEFT($AV$3, 4), MONTH("1 " &amp; AQ$6 &amp; " " &amp; LEFT($AV$3, 4)), 0 ), 'Raw Data'!$J:$J, $A135, 'Raw Data'!$P:$P,""&amp;'Raw Data'!$B$1,'Raw Data'!$D:$D,"&lt;&gt;*ithdr*",'Raw Data'!$D:$D,"&lt;&gt;*ancel*")</f>
        <v>0</v>
      </c>
      <c r="AR143" s="40"/>
      <c r="AS143" s="40"/>
      <c r="AT143" s="52"/>
      <c r="AU143" s="117">
        <f>SUMIFS('Raw Data'!$U:$U, 'Raw Data'!$AN:$AN,"&lt;=" &amp;DATE(MID($AV$3, 15, 4), MONTH("1 " &amp; AU$6 &amp; " " &amp; MID($AV$3, 15, 4)) + 1, 0 ), 'Raw Data'!$AN:$AN,"&gt;" &amp;DATE(MID($AV$3, 15, 4), MONTH("1 " &amp; AU$6 &amp; " " &amp; MID($AV$3, 15, 4)), 0 ), 'Raw Data'!$J:$J, $A135, 'Raw Data'!$O:$O,""&amp;'Raw Data'!$B$1,'Raw Data'!$D:$D,"&lt;&gt;*ithdr*",'Raw Data'!$D:$D,"&lt;&gt;*ancel*",'Raw Data'!$P:$P,"--")
+
SUMIFS('Raw Data'!$U:$U, 'Raw Data'!$AN:$AN,"&lt;=" &amp;DATE(MID($AV$3, 15, 4), MONTH("1 " &amp; AU$6 &amp; " " &amp; MID($AV$3, 15, 4)) + 1, 0 ), 'Raw Data'!$AN:$AN,"&gt;" &amp;DATE(MID($AV$3, 15, 4), MONTH("1 " &amp; AU$6 &amp; " " &amp; MID($AV$3, 15, 4)), 0 ), 'Raw Data'!$J:$J, $A135, 'Raw Data'!$P:$P,""&amp;'Raw Data'!$B$1,'Raw Data'!$D:$D,"&lt;&gt;*ithdr*",'Raw Data'!$D:$D,"&lt;&gt;*ancel*")</f>
        <v>0</v>
      </c>
      <c r="AV143" s="40"/>
      <c r="AW143" s="40"/>
      <c r="AX143" s="52"/>
      <c r="AY143" s="117">
        <f>SUMIFS('Raw Data'!$U:$U, 'Raw Data'!$AN:$AN,"&lt;=" &amp;DATE(MID($AV$3, 15, 4), MONTH("1 " &amp; AY$6 &amp; " " &amp; MID($AV$3, 15, 4)) + 1, 0 ), 'Raw Data'!$AN:$AN,"&gt;" &amp;DATE(MID($AV$3, 15, 4), MONTH("1 " &amp; AY$6 &amp; " " &amp; MID($AV$3, 15, 4)), 0 ), 'Raw Data'!$J:$J, $A135, 'Raw Data'!$O:$O,""&amp;'Raw Data'!$B$1,'Raw Data'!$D:$D,"&lt;&gt;*ithdr*",'Raw Data'!$D:$D,"&lt;&gt;*ancel*",'Raw Data'!$P:$P,"--")
+
SUMIFS('Raw Data'!$U:$U, 'Raw Data'!$AN:$AN,"&lt;=" &amp;DATE(MID($AV$3, 15, 4), MONTH("1 " &amp; AY$6 &amp; " " &amp; MID($AV$3, 15, 4)) + 1, 0 ), 'Raw Data'!$AN:$AN,"&gt;" &amp;DATE(MID($AV$3, 15, 4), MONTH("1 " &amp; AY$6 &amp; " " &amp; MID($AV$3, 15, 4)), 0 ), 'Raw Data'!$J:$J, $A135, 'Raw Data'!$P:$P,""&amp;'Raw Data'!$B$1,'Raw Data'!$D:$D,"&lt;&gt;*ithdr*",'Raw Data'!$D:$D,"&lt;&gt;*ancel*")</f>
        <v>0</v>
      </c>
      <c r="AZ143" s="40"/>
      <c r="BA143" s="40"/>
      <c r="BB143" s="52"/>
      <c r="BC143" s="117">
        <f>SUMIFS('Raw Data'!$U:$U, 'Raw Data'!$AN:$AN,"&lt;=" &amp;DATE(MID($AV$3, 15, 4), MONTH("1 " &amp; BC$6 &amp; " " &amp; MID($AV$3, 15, 4)) + 1, 0 ), 'Raw Data'!$AN:$AN,"&gt;" &amp;DATE(MID($AV$3, 15, 4), MONTH("1 " &amp; BC$6 &amp; " " &amp; MID($AV$3, 15, 4)), 0 ), 'Raw Data'!$J:$J, $A135, 'Raw Data'!$O:$O,""&amp;'Raw Data'!$B$1,'Raw Data'!$D:$D,"&lt;&gt;*ithdr*",'Raw Data'!$D:$D,"&lt;&gt;*ancel*",'Raw Data'!$P:$P,"--")
+
SUMIFS('Raw Data'!$U:$U, 'Raw Data'!$AN:$AN,"&lt;=" &amp;DATE(MID($AV$3, 15, 4), MONTH("1 " &amp; BC$6 &amp; " " &amp; MID($AV$3, 15, 4)) + 1, 0 ), 'Raw Data'!$AN:$AN,"&gt;" &amp;DATE(MID($AV$3, 15, 4), MONTH("1 " &amp; BC$6 &amp; " " &amp; MID($AV$3, 15, 4)), 0 ), 'Raw Data'!$J:$J, $A135, 'Raw Data'!$P:$P,""&amp;'Raw Data'!$B$1,'Raw Data'!$D:$D,"&lt;&gt;*ithdr*",'Raw Data'!$D:$D,"&lt;&gt;*ancel*")</f>
        <v>0</v>
      </c>
      <c r="BD143" s="40"/>
      <c r="BE143" s="40"/>
      <c r="BF143" s="52"/>
    </row>
    <row r="144" ht="12.75" customHeight="1">
      <c r="A144" s="47" t="s">
        <v>141</v>
      </c>
      <c r="B144" s="40"/>
      <c r="C144" s="40"/>
      <c r="D144" s="40"/>
      <c r="E144" s="40"/>
      <c r="F144" s="40"/>
      <c r="G144" s="40"/>
      <c r="H144" s="40"/>
      <c r="I144" s="40"/>
      <c r="J144" s="52"/>
      <c r="K144" s="117">
        <f>SUMIFS('Raw Data'!$Y:$Y, 'Raw Data'!$AN:$AN,"&lt;=" &amp;DATE(LEFT($AV$3, 4), MONTH("1 " &amp; K$6 &amp; " " &amp; LEFT($AV$3, 4)) + 1, 0 ), 'Raw Data'!$AN:$AN,"&gt;" &amp;DATE(LEFT($AV$3, 4), MONTH("1 " &amp; K$6 &amp; " " &amp; LEFT($AV$3, 4)), 0 ), 'Raw Data'!$J:$J, $A135, 'Raw Data'!$O:$O,""&amp;'Raw Data'!$B$1,'Raw Data'!$D:$D,"&lt;&gt;*ithdr*",'Raw Data'!$D:$D,"&lt;&gt;*ancel*",'Raw Data'!$P:$P,"--")
+
SUMIFS('Raw Data'!$Y:$Y, 'Raw Data'!$AN:$AN,"&lt;=" &amp;DATE(LEFT($AV$3, 4), MONTH("1 " &amp; K$6 &amp; " " &amp; LEFT($AV$3, 4)) + 1, 0 ), 'Raw Data'!$AN:$AN,"&gt;" &amp;DATE(LEFT($AV$3, 4), MONTH("1 " &amp; K$6 &amp; " " &amp; LEFT($AV$3, 4)), 0 ), 'Raw Data'!$J:$J, $A135, 'Raw Data'!$P:$P,""&amp;'Raw Data'!$B$1,'Raw Data'!$D:$D,"&lt;&gt;*ithdr*",'Raw Data'!$D:$D,"&lt;&gt;*ancel*")</f>
        <v>0</v>
      </c>
      <c r="L144" s="40"/>
      <c r="M144" s="40"/>
      <c r="N144" s="52"/>
      <c r="O144" s="117">
        <f>SUMIFS('Raw Data'!$Y:$Y, 'Raw Data'!$AN:$AN,"&lt;=" &amp;DATE(LEFT($AV$3, 4), MONTH("1 " &amp; O$6 &amp; " " &amp; LEFT($AV$3, 4)) + 1, 0 ), 'Raw Data'!$AN:$AN,"&gt;" &amp;DATE(LEFT($AV$3, 4), MONTH("1 " &amp; O$6 &amp; " " &amp; LEFT($AV$3, 4)), 0 ), 'Raw Data'!$J:$J, $A135, 'Raw Data'!$O:$O,""&amp;'Raw Data'!$B$1,'Raw Data'!$D:$D,"&lt;&gt;*ithdr*",'Raw Data'!$D:$D,"&lt;&gt;*ancel*",'Raw Data'!$P:$P,"--")
+
SUMIFS('Raw Data'!$Y:$Y, 'Raw Data'!$AN:$AN,"&lt;=" &amp;DATE(LEFT($AV$3, 4), MONTH("1 " &amp; O$6 &amp; " " &amp; LEFT($AV$3, 4)) + 1, 0 ), 'Raw Data'!$AN:$AN,"&gt;" &amp;DATE(LEFT($AV$3, 4), MONTH("1 " &amp; O$6 &amp; " " &amp; LEFT($AV$3, 4)), 0 ), 'Raw Data'!$J:$J, $A135, 'Raw Data'!$P:$P,""&amp;'Raw Data'!$B$1,'Raw Data'!$D:$D,"&lt;&gt;*ithdr*",'Raw Data'!$D:$D,"&lt;&gt;*ancel*")</f>
        <v>0</v>
      </c>
      <c r="P144" s="40"/>
      <c r="Q144" s="40"/>
      <c r="R144" s="52"/>
      <c r="S144" s="117">
        <f>SUMIFS('Raw Data'!$Y:$Y, 'Raw Data'!$AN:$AN,"&lt;=" &amp;DATE(LEFT($AV$3, 4), MONTH("1 " &amp; S$6 &amp; " " &amp; LEFT($AV$3, 4)) + 1, 0 ), 'Raw Data'!$AN:$AN,"&gt;" &amp;DATE(LEFT($AV$3, 4), MONTH("1 " &amp; S$6 &amp; " " &amp; LEFT($AV$3, 4)), 0 ), 'Raw Data'!$J:$J, $A135, 'Raw Data'!$O:$O,""&amp;'Raw Data'!$B$1,'Raw Data'!$D:$D,"&lt;&gt;*ithdr*",'Raw Data'!$D:$D,"&lt;&gt;*ancel*",'Raw Data'!$P:$P,"--")
+
SUMIFS('Raw Data'!$Y:$Y, 'Raw Data'!$AN:$AN,"&lt;=" &amp;DATE(LEFT($AV$3, 4), MONTH("1 " &amp; S$6 &amp; " " &amp; LEFT($AV$3, 4)) + 1, 0 ), 'Raw Data'!$AN:$AN,"&gt;" &amp;DATE(LEFT($AV$3, 4), MONTH("1 " &amp; S$6 &amp; " " &amp; LEFT($AV$3, 4)), 0 ), 'Raw Data'!$J:$J, $A135, 'Raw Data'!$P:$P,""&amp;'Raw Data'!$B$1,'Raw Data'!$D:$D,"&lt;&gt;*ithdr*",'Raw Data'!$D:$D,"&lt;&gt;*ancel*")</f>
        <v>0</v>
      </c>
      <c r="T144" s="40"/>
      <c r="U144" s="40"/>
      <c r="V144" s="52"/>
      <c r="W144" s="117">
        <f>SUMIFS('Raw Data'!$Y:$Y, 'Raw Data'!$AN:$AN,"&lt;=" &amp;DATE(LEFT($AV$3, 4), MONTH("1 " &amp; W$6 &amp; " " &amp; LEFT($AV$3, 4)) + 1, 0 ), 'Raw Data'!$AN:$AN,"&gt;" &amp;DATE(LEFT($AV$3, 4), MONTH("1 " &amp; W$6 &amp; " " &amp; LEFT($AV$3, 4)), 0 ), 'Raw Data'!$J:$J, $A135, 'Raw Data'!$O:$O,""&amp;'Raw Data'!$B$1,'Raw Data'!$D:$D,"&lt;&gt;*ithdr*",'Raw Data'!$D:$D,"&lt;&gt;*ancel*",'Raw Data'!$P:$P,"--")
+
SUMIFS('Raw Data'!$Y:$Y, 'Raw Data'!$AN:$AN,"&lt;=" &amp;DATE(LEFT($AV$3, 4), MONTH("1 " &amp; W$6 &amp; " " &amp; LEFT($AV$3, 4)) + 1, 0 ), 'Raw Data'!$AN:$AN,"&gt;" &amp;DATE(LEFT($AV$3, 4), MONTH("1 " &amp; W$6 &amp; " " &amp; LEFT($AV$3, 4)), 0 ), 'Raw Data'!$J:$J, $A135, 'Raw Data'!$P:$P,""&amp;'Raw Data'!$B$1,'Raw Data'!$D:$D,"&lt;&gt;*ithdr*",'Raw Data'!$D:$D,"&lt;&gt;*ancel*")</f>
        <v>0</v>
      </c>
      <c r="X144" s="40"/>
      <c r="Y144" s="40"/>
      <c r="Z144" s="52"/>
      <c r="AA144" s="117">
        <f>SUMIFS('Raw Data'!$Y:$Y, 'Raw Data'!$AN:$AN,"&lt;=" &amp;DATE(LEFT($AV$3, 4), MONTH("1 " &amp; AA$6 &amp; " " &amp; LEFT($AV$3, 4)) + 1, 0 ), 'Raw Data'!$AN:$AN,"&gt;" &amp;DATE(LEFT($AV$3, 4), MONTH("1 " &amp; AA$6 &amp; " " &amp; LEFT($AV$3, 4)), 0 ), 'Raw Data'!$J:$J, $A135, 'Raw Data'!$O:$O,""&amp;'Raw Data'!$B$1,'Raw Data'!$D:$D,"&lt;&gt;*ithdr*",'Raw Data'!$D:$D,"&lt;&gt;*ancel*",'Raw Data'!$P:$P,"--")
+
SUMIFS('Raw Data'!$Y:$Y, 'Raw Data'!$AN:$AN,"&lt;=" &amp;DATE(LEFT($AV$3, 4), MONTH("1 " &amp; AA$6 &amp; " " &amp; LEFT($AV$3, 4)) + 1, 0 ), 'Raw Data'!$AN:$AN,"&gt;" &amp;DATE(LEFT($AV$3, 4), MONTH("1 " &amp; AA$6 &amp; " " &amp; LEFT($AV$3, 4)), 0 ), 'Raw Data'!$J:$J, $A135, 'Raw Data'!$P:$P,""&amp;'Raw Data'!$B$1,'Raw Data'!$D:$D,"&lt;&gt;*ithdr*",'Raw Data'!$D:$D,"&lt;&gt;*ancel*")</f>
        <v>0</v>
      </c>
      <c r="AB144" s="40"/>
      <c r="AC144" s="40"/>
      <c r="AD144" s="52"/>
      <c r="AE144" s="117">
        <f>SUMIFS('Raw Data'!$Y:$Y, 'Raw Data'!$AN:$AN,"&lt;=" &amp;DATE(LEFT($AV$3, 4), MONTH("1 " &amp; AE$6 &amp; " " &amp; LEFT($AV$3, 4)) + 1, 0 ), 'Raw Data'!$AN:$AN,"&gt;" &amp;DATE(LEFT($AV$3, 4), MONTH("1 " &amp; AE$6 &amp; " " &amp; LEFT($AV$3, 4)), 0 ), 'Raw Data'!$J:$J, $A135, 'Raw Data'!$O:$O,""&amp;'Raw Data'!$B$1,'Raw Data'!$D:$D,"&lt;&gt;*ithdr*",'Raw Data'!$D:$D,"&lt;&gt;*ancel*",'Raw Data'!$P:$P,"--")
+
SUMIFS('Raw Data'!$Y:$Y, 'Raw Data'!$AN:$AN,"&lt;=" &amp;DATE(LEFT($AV$3, 4), MONTH("1 " &amp; AE$6 &amp; " " &amp; LEFT($AV$3, 4)) + 1, 0 ), 'Raw Data'!$AN:$AN,"&gt;" &amp;DATE(LEFT($AV$3, 4), MONTH("1 " &amp; AE$6 &amp; " " &amp; LEFT($AV$3, 4)), 0 ), 'Raw Data'!$J:$J, $A135, 'Raw Data'!$P:$P,""&amp;'Raw Data'!$B$1,'Raw Data'!$D:$D,"&lt;&gt;*ithdr*",'Raw Data'!$D:$D,"&lt;&gt;*ancel*")</f>
        <v>0</v>
      </c>
      <c r="AF144" s="40"/>
      <c r="AG144" s="40"/>
      <c r="AH144" s="52"/>
      <c r="AI144" s="117">
        <f>SUMIFS('Raw Data'!$Y:$Y, 'Raw Data'!$AN:$AN,"&lt;=" &amp;DATE(LEFT($AV$3, 4), MONTH("1 " &amp; AI$6 &amp; " " &amp; LEFT($AV$3, 4)) + 1, 0 ), 'Raw Data'!$AN:$AN,"&gt;" &amp;DATE(LEFT($AV$3, 4), MONTH("1 " &amp; AI$6 &amp; " " &amp; LEFT($AV$3, 4)), 0 ), 'Raw Data'!$J:$J, $A135, 'Raw Data'!$O:$O,""&amp;'Raw Data'!$B$1,'Raw Data'!$D:$D,"&lt;&gt;*ithdr*",'Raw Data'!$D:$D,"&lt;&gt;*ancel*",'Raw Data'!$P:$P,"--")
+
SUMIFS('Raw Data'!$Y:$Y, 'Raw Data'!$AN:$AN,"&lt;=" &amp;DATE(LEFT($AV$3, 4), MONTH("1 " &amp; AI$6 &amp; " " &amp; LEFT($AV$3, 4)) + 1, 0 ), 'Raw Data'!$AN:$AN,"&gt;" &amp;DATE(LEFT($AV$3, 4), MONTH("1 " &amp; AI$6 &amp; " " &amp; LEFT($AV$3, 4)), 0 ), 'Raw Data'!$J:$J, $A135, 'Raw Data'!$P:$P,""&amp;'Raw Data'!$B$1,'Raw Data'!$D:$D,"&lt;&gt;*ithdr*",'Raw Data'!$D:$D,"&lt;&gt;*ancel*")</f>
        <v>0</v>
      </c>
      <c r="AJ144" s="40"/>
      <c r="AK144" s="40"/>
      <c r="AL144" s="52"/>
      <c r="AM144" s="117">
        <f>SUMIFS('Raw Data'!$Y:$Y, 'Raw Data'!$AN:$AN,"&lt;=" &amp;DATE(LEFT($AV$3, 4), MONTH("1 " &amp; AM$6 &amp; " " &amp; LEFT($AV$3, 4)) + 1, 0 ), 'Raw Data'!$AN:$AN,"&gt;" &amp;DATE(LEFT($AV$3, 4), MONTH("1 " &amp; AM$6 &amp; " " &amp; LEFT($AV$3, 4)), 0 ), 'Raw Data'!$J:$J, $A135, 'Raw Data'!$O:$O,""&amp;'Raw Data'!$B$1,'Raw Data'!$D:$D,"&lt;&gt;*ithdr*",'Raw Data'!$D:$D,"&lt;&gt;*ancel*",'Raw Data'!$P:$P,"--")
+
SUMIFS('Raw Data'!$Y:$Y, 'Raw Data'!$AN:$AN,"&lt;=" &amp;DATE(LEFT($AV$3, 4), MONTH("1 " &amp; AM$6 &amp; " " &amp; LEFT($AV$3, 4)) + 1, 0 ), 'Raw Data'!$AN:$AN,"&gt;" &amp;DATE(LEFT($AV$3, 4), MONTH("1 " &amp; AM$6 &amp; " " &amp; LEFT($AV$3, 4)), 0 ), 'Raw Data'!$J:$J, $A135, 'Raw Data'!$P:$P,""&amp;'Raw Data'!$B$1,'Raw Data'!$D:$D,"&lt;&gt;*ithdr*",'Raw Data'!$D:$D,"&lt;&gt;*ancel*")</f>
        <v>0</v>
      </c>
      <c r="AN144" s="40"/>
      <c r="AO144" s="40"/>
      <c r="AP144" s="52"/>
      <c r="AQ144" s="117">
        <f>SUMIFS('Raw Data'!$Y:$Y, 'Raw Data'!$AN:$AN,"&lt;=" &amp;DATE(LEFT($AV$3, 4), MONTH("1 " &amp; AQ$6 &amp; " " &amp; LEFT($AV$3, 4)) + 1, 0 ), 'Raw Data'!$AN:$AN,"&gt;" &amp;DATE(LEFT($AV$3, 4), MONTH("1 " &amp; AQ$6 &amp; " " &amp; LEFT($AV$3, 4)), 0 ), 'Raw Data'!$J:$J, $A135, 'Raw Data'!$O:$O,""&amp;'Raw Data'!$B$1,'Raw Data'!$D:$D,"&lt;&gt;*ithdr*",'Raw Data'!$D:$D,"&lt;&gt;*ancel*",'Raw Data'!$P:$P,"--")
+
SUMIFS('Raw Data'!$Y:$Y, 'Raw Data'!$AN:$AN,"&lt;=" &amp;DATE(LEFT($AV$3, 4), MONTH("1 " &amp; AQ$6 &amp; " " &amp; LEFT($AV$3, 4)) + 1, 0 ), 'Raw Data'!$AN:$AN,"&gt;" &amp;DATE(LEFT($AV$3, 4), MONTH("1 " &amp; AQ$6 &amp; " " &amp; LEFT($AV$3, 4)), 0 ), 'Raw Data'!$J:$J, $A135, 'Raw Data'!$P:$P,""&amp;'Raw Data'!$B$1,'Raw Data'!$D:$D,"&lt;&gt;*ithdr*",'Raw Data'!$D:$D,"&lt;&gt;*ancel*")</f>
        <v>0</v>
      </c>
      <c r="AR144" s="40"/>
      <c r="AS144" s="40"/>
      <c r="AT144" s="52"/>
      <c r="AU144" s="117">
        <f>SUMIFS('Raw Data'!$Y:$Y, 'Raw Data'!$AN:$AN,"&lt;=" &amp;DATE(MID($AV$3, 15, 4), MONTH("1 " &amp; AU$6 &amp; " " &amp; MID($AV$3, 15, 4)) + 1, 0 ), 'Raw Data'!$AN:$AN,"&gt;" &amp;DATE(MID($AV$3, 15, 4), MONTH("1 " &amp; AU$6 &amp; " " &amp; MID($AV$3, 15, 4)), 0 ), 'Raw Data'!$J:$J, $A135, 'Raw Data'!$O:$O,""&amp;'Raw Data'!$B$1,'Raw Data'!$D:$D,"&lt;&gt;*ithdr*",'Raw Data'!$D:$D,"&lt;&gt;*ancel*",'Raw Data'!$P:$P,"--")
+
SUMIFS('Raw Data'!$Y:$Y, 'Raw Data'!$AN:$AN,"&lt;=" &amp;DATE(MID($AV$3, 15, 4), MONTH("1 " &amp; AU$6 &amp; " " &amp; MID($AV$3, 15, 4)) + 1, 0 ), 'Raw Data'!$AN:$AN,"&gt;" &amp;DATE(MID($AV$3, 15, 4), MONTH("1 " &amp; AU$6 &amp; " " &amp; MID($AV$3, 15, 4)), 0 ), 'Raw Data'!$J:$J, $A135, 'Raw Data'!$P:$P,""&amp;'Raw Data'!$B$1,'Raw Data'!$D:$D,"&lt;&gt;*ithdr*",'Raw Data'!$D:$D,"&lt;&gt;*ancel*")</f>
        <v>0</v>
      </c>
      <c r="AV144" s="40"/>
      <c r="AW144" s="40"/>
      <c r="AX144" s="52"/>
      <c r="AY144" s="117">
        <f>SUMIFS('Raw Data'!$Y:$Y, 'Raw Data'!$AN:$AN,"&lt;=" &amp;DATE(MID($AV$3, 15, 4), MONTH("1 " &amp; AY$6 &amp; " " &amp; MID($AV$3, 15, 4)) + 1, 0 ), 'Raw Data'!$AN:$AN,"&gt;" &amp;DATE(MID($AV$3, 15, 4), MONTH("1 " &amp; AY$6 &amp; " " &amp; MID($AV$3, 15, 4)), 0 ), 'Raw Data'!$J:$J, $A135, 'Raw Data'!$O:$O,""&amp;'Raw Data'!$B$1,'Raw Data'!$D:$D,"&lt;&gt;*ithdr*",'Raw Data'!$D:$D,"&lt;&gt;*ancel*",'Raw Data'!$P:$P,"--")
+
SUMIFS('Raw Data'!$Y:$Y, 'Raw Data'!$AN:$AN,"&lt;=" &amp;DATE(MID($AV$3, 15, 4), MONTH("1 " &amp; AY$6 &amp; " " &amp; MID($AV$3, 15, 4)) + 1, 0 ), 'Raw Data'!$AN:$AN,"&gt;" &amp;DATE(MID($AV$3, 15, 4), MONTH("1 " &amp; AY$6 &amp; " " &amp; MID($AV$3, 15, 4)), 0 ), 'Raw Data'!$J:$J, $A135, 'Raw Data'!$P:$P,""&amp;'Raw Data'!$B$1,'Raw Data'!$D:$D,"&lt;&gt;*ithdr*",'Raw Data'!$D:$D,"&lt;&gt;*ancel*")</f>
        <v>0</v>
      </c>
      <c r="AZ144" s="40"/>
      <c r="BA144" s="40"/>
      <c r="BB144" s="52"/>
      <c r="BC144" s="117">
        <f>SUMIFS('Raw Data'!$Y:$Y, 'Raw Data'!$AN:$AN,"&lt;=" &amp;DATE(MID($AV$3, 15, 4), MONTH("1 " &amp; BC$6 &amp; " " &amp; MID($AV$3, 15, 4)) + 1, 0 ), 'Raw Data'!$AN:$AN,"&gt;" &amp;DATE(MID($AV$3, 15, 4), MONTH("1 " &amp; BC$6 &amp; " " &amp; MID($AV$3, 15, 4)), 0 ), 'Raw Data'!$J:$J, $A135, 'Raw Data'!$O:$O,""&amp;'Raw Data'!$B$1,'Raw Data'!$D:$D,"&lt;&gt;*ithdr*",'Raw Data'!$D:$D,"&lt;&gt;*ancel*",'Raw Data'!$P:$P,"--")
+
SUMIFS('Raw Data'!$Y:$Y, 'Raw Data'!$AN:$AN,"&lt;=" &amp;DATE(MID($AV$3, 15, 4), MONTH("1 " &amp; BC$6 &amp; " " &amp; MID($AV$3, 15, 4)) + 1, 0 ), 'Raw Data'!$AN:$AN,"&gt;" &amp;DATE(MID($AV$3, 15, 4), MONTH("1 " &amp; BC$6 &amp; " " &amp; MID($AV$3, 15, 4)), 0 ), 'Raw Data'!$J:$J, $A135, 'Raw Data'!$P:$P,""&amp;'Raw Data'!$B$1,'Raw Data'!$D:$D,"&lt;&gt;*ithdr*",'Raw Data'!$D:$D,"&lt;&gt;*ancel*")</f>
        <v>0</v>
      </c>
      <c r="BD144" s="40"/>
      <c r="BE144" s="40"/>
      <c r="BF144" s="52"/>
    </row>
    <row r="145" ht="12.75" customHeight="1">
      <c r="A145" s="47" t="s">
        <v>143</v>
      </c>
      <c r="B145" s="40"/>
      <c r="C145" s="40"/>
      <c r="D145" s="40"/>
      <c r="E145" s="40"/>
      <c r="F145" s="40"/>
      <c r="G145" s="40"/>
      <c r="H145" s="40"/>
      <c r="I145" s="40"/>
      <c r="J145" s="52"/>
      <c r="K145" s="117">
        <f>SUMIFS('Raw Data'!$AA:$AA, 'Raw Data'!$AN:$AN,"&lt;=" &amp;DATE(LEFT($AV$3, 4), MONTH("1 " &amp; K$6 &amp; " " &amp; LEFT($AV$3, 4)) + 1, 0 ), 'Raw Data'!$AN:$AN,"&gt;" &amp;DATE(LEFT($AV$3, 4), MONTH("1 " &amp; K$6 &amp; " " &amp; LEFT($AV$3, 4)), 0 ), 'Raw Data'!$J:$J, $A135, 'Raw Data'!$O:$O,""&amp;'Raw Data'!$B$1,'Raw Data'!$D:$D,"&lt;&gt;*ithdr*",'Raw Data'!$D:$D,"&lt;&gt;*ancel*",'Raw Data'!$P:$P,"--")
+
SUMIFS('Raw Data'!$AA:$AA, 'Raw Data'!$AN:$AN,"&lt;=" &amp;DATE(LEFT($AV$3, 4), MONTH("1 " &amp; K$6 &amp; " " &amp; LEFT($AV$3, 4)) + 1, 0 ), 'Raw Data'!$AN:$AN,"&gt;" &amp;DATE(LEFT($AV$3, 4), MONTH("1 " &amp; K$6 &amp; " " &amp; LEFT($AV$3, 4)), 0 ), 'Raw Data'!$J:$J, $A135, 'Raw Data'!$P:$P,""&amp;'Raw Data'!$B$1,'Raw Data'!$D:$D,"&lt;&gt;*ithdr*",'Raw Data'!$D:$D,"&lt;&gt;*ancel*")
+
SUMIFS('Raw Data'!$X:$X, 'Raw Data'!$AN:$AN,"&lt;=" &amp;DATE(LEFT($AV$3, 4), MONTH("1 " &amp; K$6 &amp; " " &amp; LEFT($AV$3, 4)) + 1, 0 ), 'Raw Data'!$AN:$AN,"&gt;" &amp;DATE(LEFT($AV$3, 4), MONTH("1 " &amp; K$6 &amp; " " &amp; LEFT($AV$3, 4)), 0 ), 'Raw Data'!$J:$J, $A135, 'Raw Data'!$O:$O,""&amp;'Raw Data'!$B$1,'Raw Data'!$D:$D,"&lt;&gt;*ithdr*",'Raw Data'!$D:$D,"&lt;&gt;*ancel*",'Raw Data'!$P:$P,"--")
+
SUMIFS('Raw Data'!$X:$X, 'Raw Data'!$AN:$AN,"&lt;=" &amp;DATE(LEFT($AV$3, 4), MONTH("1 " &amp; K$6 &amp; " " &amp; LEFT($AV$3, 4)) + 1, 0 ), 'Raw Data'!$AN:$AN,"&gt;" &amp;DATE(LEFT($AV$3, 4), MONTH("1 " &amp; K$6 &amp; " " &amp; LEFT($AV$3, 4)), 0 ), 'Raw Data'!$J:$J, $A135, 'Raw Data'!$P:$P,""&amp;'Raw Data'!$B$1,'Raw Data'!$D:$D,"&lt;&gt;*ithdr*",'Raw Data'!$D:$D,"&lt;&gt;*ancel*")
+
SUMIFS('Raw Data'!$V:$V, 'Raw Data'!$AN:$AN,"&lt;=" &amp;DATE(LEFT($AV$3, 4), MONTH("1 " &amp; K$6 &amp; " " &amp; LEFT($AV$3, 4)) + 1, 0 ), 'Raw Data'!$AN:$AN,"&gt;" &amp;DATE(LEFT($AV$3, 4), MONTH("1 " &amp; K$6 &amp; " " &amp; LEFT($AV$3, 4)), 0 ), 'Raw Data'!$J:$J, $A135, 'Raw Data'!$O:$O,""&amp;'Raw Data'!$B$1,'Raw Data'!$D:$D,"&lt;&gt;*ithdr*",'Raw Data'!$D:$D,"&lt;&gt;*ancel*",'Raw Data'!$P:$P,"--")
+
SUMIFS('Raw Data'!$V:$V, 'Raw Data'!$AN:$AN,"&lt;=" &amp;DATE(LEFT($AV$3, 4), MONTH("1 " &amp; K$6 &amp; " " &amp; LEFT($AV$3, 4)) + 1, 0 ), 'Raw Data'!$AN:$AN,"&gt;" &amp;DATE(LEFT($AV$3, 4), MONTH("1 " &amp; K$6 &amp; " " &amp; LEFT($AV$3, 4)), 0 ), 'Raw Data'!$J:$J, $A135, 'Raw Data'!$P:$P,""&amp;'Raw Data'!$B$1,'Raw Data'!$D:$D,"&lt;&gt;*ithdr*",'Raw Data'!$D:$D,"&lt;&gt;*ancel*")</f>
        <v>0</v>
      </c>
      <c r="L145" s="40"/>
      <c r="M145" s="40"/>
      <c r="N145" s="52"/>
      <c r="O145" s="117">
        <f>SUMIFS('Raw Data'!$AA:$AA, 'Raw Data'!$AN:$AN,"&lt;=" &amp;DATE(LEFT($AV$3, 4), MONTH("1 " &amp; O$6 &amp; " " &amp; LEFT($AV$3, 4)) + 1, 0 ), 'Raw Data'!$AN:$AN,"&gt;" &amp;DATE(LEFT($AV$3, 4), MONTH("1 " &amp; O$6 &amp; " " &amp; LEFT($AV$3, 4)), 0 ), 'Raw Data'!$J:$J, $A135, 'Raw Data'!$O:$O,""&amp;'Raw Data'!$B$1,'Raw Data'!$D:$D,"&lt;&gt;*ithdr*",'Raw Data'!$D:$D,"&lt;&gt;*ancel*",'Raw Data'!$P:$P,"--")
+
SUMIFS('Raw Data'!$AA:$AA, 'Raw Data'!$AN:$AN,"&lt;=" &amp;DATE(LEFT($AV$3, 4), MONTH("1 " &amp; O$6 &amp; " " &amp; LEFT($AV$3, 4)) + 1, 0 ), 'Raw Data'!$AN:$AN,"&gt;" &amp;DATE(LEFT($AV$3, 4), MONTH("1 " &amp; O$6 &amp; " " &amp; LEFT($AV$3, 4)), 0 ), 'Raw Data'!$J:$J, $A135, 'Raw Data'!$P:$P,""&amp;'Raw Data'!$B$1,'Raw Data'!$D:$D,"&lt;&gt;*ithdr*",'Raw Data'!$D:$D,"&lt;&gt;*ancel*")
+
SUMIFS('Raw Data'!$X:$X, 'Raw Data'!$AN:$AN,"&lt;=" &amp;DATE(LEFT($AV$3, 4), MONTH("1 " &amp; O$6 &amp; " " &amp; LEFT($AV$3, 4)) + 1, 0 ), 'Raw Data'!$AN:$AN,"&gt;" &amp;DATE(LEFT($AV$3, 4), MONTH("1 " &amp; O$6 &amp; " " &amp; LEFT($AV$3, 4)), 0 ), 'Raw Data'!$J:$J, $A135, 'Raw Data'!$O:$O,""&amp;'Raw Data'!$B$1,'Raw Data'!$D:$D,"&lt;&gt;*ithdr*",'Raw Data'!$D:$D,"&lt;&gt;*ancel*",'Raw Data'!$P:$P,"--")
+
SUMIFS('Raw Data'!$X:$X, 'Raw Data'!$AN:$AN,"&lt;=" &amp;DATE(LEFT($AV$3, 4), MONTH("1 " &amp; O$6 &amp; " " &amp; LEFT($AV$3, 4)) + 1, 0 ), 'Raw Data'!$AN:$AN,"&gt;" &amp;DATE(LEFT($AV$3, 4), MONTH("1 " &amp; O$6 &amp; " " &amp; LEFT($AV$3, 4)), 0 ), 'Raw Data'!$J:$J, $A135, 'Raw Data'!$P:$P,""&amp;'Raw Data'!$B$1,'Raw Data'!$D:$D,"&lt;&gt;*ithdr*",'Raw Data'!$D:$D,"&lt;&gt;*ancel*")
+
SUMIFS('Raw Data'!$V:$V, 'Raw Data'!$AN:$AN,"&lt;=" &amp;DATE(LEFT($AV$3, 4), MONTH("1 " &amp; O$6 &amp; " " &amp; LEFT($AV$3, 4)) + 1, 0 ), 'Raw Data'!$AN:$AN,"&gt;" &amp;DATE(LEFT($AV$3, 4), MONTH("1 " &amp; O$6 &amp; " " &amp; LEFT($AV$3, 4)), 0 ), 'Raw Data'!$J:$J, $A135, 'Raw Data'!$O:$O,""&amp;'Raw Data'!$B$1,'Raw Data'!$D:$D,"&lt;&gt;*ithdr*",'Raw Data'!$D:$D,"&lt;&gt;*ancel*",'Raw Data'!$P:$P,"--")
+
SUMIFS('Raw Data'!$V:$V, 'Raw Data'!$AN:$AN,"&lt;=" &amp;DATE(LEFT($AV$3, 4), MONTH("1 " &amp; O$6 &amp; " " &amp; LEFT($AV$3, 4)) + 1, 0 ), 'Raw Data'!$AN:$AN,"&gt;" &amp;DATE(LEFT($AV$3, 4), MONTH("1 " &amp; O$6 &amp; " " &amp; LEFT($AV$3, 4)), 0 ), 'Raw Data'!$J:$J, $A135, 'Raw Data'!$P:$P,""&amp;'Raw Data'!$B$1,'Raw Data'!$D:$D,"&lt;&gt;*ithdr*",'Raw Data'!$D:$D,"&lt;&gt;*ancel*")</f>
        <v>0</v>
      </c>
      <c r="P145" s="40"/>
      <c r="Q145" s="40"/>
      <c r="R145" s="52"/>
      <c r="S145" s="117">
        <f>SUMIFS('Raw Data'!$AA:$AA, 'Raw Data'!$AN:$AN,"&lt;=" &amp;DATE(LEFT($AV$3, 4), MONTH("1 " &amp; S$6 &amp; " " &amp; LEFT($AV$3, 4)) + 1, 0 ), 'Raw Data'!$AN:$AN,"&gt;" &amp;DATE(LEFT($AV$3, 4), MONTH("1 " &amp; S$6 &amp; " " &amp; LEFT($AV$3, 4)), 0 ), 'Raw Data'!$J:$J, $A135, 'Raw Data'!$O:$O,""&amp;'Raw Data'!$B$1,'Raw Data'!$D:$D,"&lt;&gt;*ithdr*",'Raw Data'!$D:$D,"&lt;&gt;*ancel*",'Raw Data'!$P:$P,"--")
+
SUMIFS('Raw Data'!$AA:$AA, 'Raw Data'!$AN:$AN,"&lt;=" &amp;DATE(LEFT($AV$3, 4), MONTH("1 " &amp; S$6 &amp; " " &amp; LEFT($AV$3, 4)) + 1, 0 ), 'Raw Data'!$AN:$AN,"&gt;" &amp;DATE(LEFT($AV$3, 4), MONTH("1 " &amp; S$6 &amp; " " &amp; LEFT($AV$3, 4)), 0 ), 'Raw Data'!$J:$J, $A135, 'Raw Data'!$P:$P,""&amp;'Raw Data'!$B$1,'Raw Data'!$D:$D,"&lt;&gt;*ithdr*",'Raw Data'!$D:$D,"&lt;&gt;*ancel*")
+
SUMIFS('Raw Data'!$X:$X, 'Raw Data'!$AN:$AN,"&lt;=" &amp;DATE(LEFT($AV$3, 4), MONTH("1 " &amp; S$6 &amp; " " &amp; LEFT($AV$3, 4)) + 1, 0 ), 'Raw Data'!$AN:$AN,"&gt;" &amp;DATE(LEFT($AV$3, 4), MONTH("1 " &amp; S$6 &amp; " " &amp; LEFT($AV$3, 4)), 0 ), 'Raw Data'!$J:$J, $A135, 'Raw Data'!$O:$O,""&amp;'Raw Data'!$B$1,'Raw Data'!$D:$D,"&lt;&gt;*ithdr*",'Raw Data'!$D:$D,"&lt;&gt;*ancel*",'Raw Data'!$P:$P,"--")
+
SUMIFS('Raw Data'!$X:$X, 'Raw Data'!$AN:$AN,"&lt;=" &amp;DATE(LEFT($AV$3, 4), MONTH("1 " &amp; S$6 &amp; " " &amp; LEFT($AV$3, 4)) + 1, 0 ), 'Raw Data'!$AN:$AN,"&gt;" &amp;DATE(LEFT($AV$3, 4), MONTH("1 " &amp; S$6 &amp; " " &amp; LEFT($AV$3, 4)), 0 ), 'Raw Data'!$J:$J, $A135, 'Raw Data'!$P:$P,""&amp;'Raw Data'!$B$1,'Raw Data'!$D:$D,"&lt;&gt;*ithdr*",'Raw Data'!$D:$D,"&lt;&gt;*ancel*")
+
SUMIFS('Raw Data'!$V:$V, 'Raw Data'!$AN:$AN,"&lt;=" &amp;DATE(LEFT($AV$3, 4), MONTH("1 " &amp; S$6 &amp; " " &amp; LEFT($AV$3, 4)) + 1, 0 ), 'Raw Data'!$AN:$AN,"&gt;" &amp;DATE(LEFT($AV$3, 4), MONTH("1 " &amp; S$6 &amp; " " &amp; LEFT($AV$3, 4)), 0 ), 'Raw Data'!$J:$J, $A135, 'Raw Data'!$O:$O,""&amp;'Raw Data'!$B$1,'Raw Data'!$D:$D,"&lt;&gt;*ithdr*",'Raw Data'!$D:$D,"&lt;&gt;*ancel*",'Raw Data'!$P:$P,"--")
+
SUMIFS('Raw Data'!$V:$V, 'Raw Data'!$AN:$AN,"&lt;=" &amp;DATE(LEFT($AV$3, 4), MONTH("1 " &amp; S$6 &amp; " " &amp; LEFT($AV$3, 4)) + 1, 0 ), 'Raw Data'!$AN:$AN,"&gt;" &amp;DATE(LEFT($AV$3, 4), MONTH("1 " &amp; S$6 &amp; " " &amp; LEFT($AV$3, 4)), 0 ), 'Raw Data'!$J:$J, $A135, 'Raw Data'!$P:$P,""&amp;'Raw Data'!$B$1,'Raw Data'!$D:$D,"&lt;&gt;*ithdr*",'Raw Data'!$D:$D,"&lt;&gt;*ancel*")</f>
        <v>0</v>
      </c>
      <c r="T145" s="40"/>
      <c r="U145" s="40"/>
      <c r="V145" s="52"/>
      <c r="W145" s="117">
        <f>SUMIFS('Raw Data'!$AA:$AA, 'Raw Data'!$AN:$AN,"&lt;=" &amp;DATE(LEFT($AV$3, 4), MONTH("1 " &amp; W$6 &amp; " " &amp; LEFT($AV$3, 4)) + 1, 0 ), 'Raw Data'!$AN:$AN,"&gt;" &amp;DATE(LEFT($AV$3, 4), MONTH("1 " &amp; W$6 &amp; " " &amp; LEFT($AV$3, 4)), 0 ), 'Raw Data'!$J:$J, $A135, 'Raw Data'!$O:$O,""&amp;'Raw Data'!$B$1,'Raw Data'!$D:$D,"&lt;&gt;*ithdr*",'Raw Data'!$D:$D,"&lt;&gt;*ancel*",'Raw Data'!$P:$P,"--")
+
SUMIFS('Raw Data'!$AA:$AA, 'Raw Data'!$AN:$AN,"&lt;=" &amp;DATE(LEFT($AV$3, 4), MONTH("1 " &amp; W$6 &amp; " " &amp; LEFT($AV$3, 4)) + 1, 0 ), 'Raw Data'!$AN:$AN,"&gt;" &amp;DATE(LEFT($AV$3, 4), MONTH("1 " &amp; W$6 &amp; " " &amp; LEFT($AV$3, 4)), 0 ), 'Raw Data'!$J:$J, $A135, 'Raw Data'!$P:$P,""&amp;'Raw Data'!$B$1,'Raw Data'!$D:$D,"&lt;&gt;*ithdr*",'Raw Data'!$D:$D,"&lt;&gt;*ancel*")
+
SUMIFS('Raw Data'!$X:$X, 'Raw Data'!$AN:$AN,"&lt;=" &amp;DATE(LEFT($AV$3, 4), MONTH("1 " &amp; W$6 &amp; " " &amp; LEFT($AV$3, 4)) + 1, 0 ), 'Raw Data'!$AN:$AN,"&gt;" &amp;DATE(LEFT($AV$3, 4), MONTH("1 " &amp; W$6 &amp; " " &amp; LEFT($AV$3, 4)), 0 ), 'Raw Data'!$J:$J, $A135, 'Raw Data'!$O:$O,""&amp;'Raw Data'!$B$1,'Raw Data'!$D:$D,"&lt;&gt;*ithdr*",'Raw Data'!$D:$D,"&lt;&gt;*ancel*",'Raw Data'!$P:$P,"--")
+
SUMIFS('Raw Data'!$X:$X, 'Raw Data'!$AN:$AN,"&lt;=" &amp;DATE(LEFT($AV$3, 4), MONTH("1 " &amp; W$6 &amp; " " &amp; LEFT($AV$3, 4)) + 1, 0 ), 'Raw Data'!$AN:$AN,"&gt;" &amp;DATE(LEFT($AV$3, 4), MONTH("1 " &amp; W$6 &amp; " " &amp; LEFT($AV$3, 4)), 0 ), 'Raw Data'!$J:$J, $A135, 'Raw Data'!$P:$P,""&amp;'Raw Data'!$B$1,'Raw Data'!$D:$D,"&lt;&gt;*ithdr*",'Raw Data'!$D:$D,"&lt;&gt;*ancel*")
+
SUMIFS('Raw Data'!$V:$V, 'Raw Data'!$AN:$AN,"&lt;=" &amp;DATE(LEFT($AV$3, 4), MONTH("1 " &amp; W$6 &amp; " " &amp; LEFT($AV$3, 4)) + 1, 0 ), 'Raw Data'!$AN:$AN,"&gt;" &amp;DATE(LEFT($AV$3, 4), MONTH("1 " &amp; W$6 &amp; " " &amp; LEFT($AV$3, 4)), 0 ), 'Raw Data'!$J:$J, $A135, 'Raw Data'!$O:$O,""&amp;'Raw Data'!$B$1,'Raw Data'!$D:$D,"&lt;&gt;*ithdr*",'Raw Data'!$D:$D,"&lt;&gt;*ancel*",'Raw Data'!$P:$P,"--")
+
SUMIFS('Raw Data'!$V:$V, 'Raw Data'!$AN:$AN,"&lt;=" &amp;DATE(LEFT($AV$3, 4), MONTH("1 " &amp; W$6 &amp; " " &amp; LEFT($AV$3, 4)) + 1, 0 ), 'Raw Data'!$AN:$AN,"&gt;" &amp;DATE(LEFT($AV$3, 4), MONTH("1 " &amp; W$6 &amp; " " &amp; LEFT($AV$3, 4)), 0 ), 'Raw Data'!$J:$J, $A135, 'Raw Data'!$P:$P,""&amp;'Raw Data'!$B$1,'Raw Data'!$D:$D,"&lt;&gt;*ithdr*",'Raw Data'!$D:$D,"&lt;&gt;*ancel*")</f>
        <v>0</v>
      </c>
      <c r="X145" s="40"/>
      <c r="Y145" s="40"/>
      <c r="Z145" s="52"/>
      <c r="AA145" s="117">
        <f>SUMIFS('Raw Data'!$AA:$AA, 'Raw Data'!$AN:$AN,"&lt;=" &amp;DATE(LEFT($AV$3, 4), MONTH("1 " &amp; AA$6 &amp; " " &amp; LEFT($AV$3, 4)) + 1, 0 ), 'Raw Data'!$AN:$AN,"&gt;" &amp;DATE(LEFT($AV$3, 4), MONTH("1 " &amp; AA$6 &amp; " " &amp; LEFT($AV$3, 4)), 0 ), 'Raw Data'!$J:$J, $A135, 'Raw Data'!$O:$O,""&amp;'Raw Data'!$B$1,'Raw Data'!$D:$D,"&lt;&gt;*ithdr*",'Raw Data'!$D:$D,"&lt;&gt;*ancel*",'Raw Data'!$P:$P,"--")
+
SUMIFS('Raw Data'!$AA:$AA, 'Raw Data'!$AN:$AN,"&lt;=" &amp;DATE(LEFT($AV$3, 4), MONTH("1 " &amp; AA$6 &amp; " " &amp; LEFT($AV$3, 4)) + 1, 0 ), 'Raw Data'!$AN:$AN,"&gt;" &amp;DATE(LEFT($AV$3, 4), MONTH("1 " &amp; AA$6 &amp; " " &amp; LEFT($AV$3, 4)), 0 ), 'Raw Data'!$J:$J, $A135, 'Raw Data'!$P:$P,""&amp;'Raw Data'!$B$1,'Raw Data'!$D:$D,"&lt;&gt;*ithdr*",'Raw Data'!$D:$D,"&lt;&gt;*ancel*")
+
SUMIFS('Raw Data'!$X:$X, 'Raw Data'!$AN:$AN,"&lt;=" &amp;DATE(LEFT($AV$3, 4), MONTH("1 " &amp; AA$6 &amp; " " &amp; LEFT($AV$3, 4)) + 1, 0 ), 'Raw Data'!$AN:$AN,"&gt;" &amp;DATE(LEFT($AV$3, 4), MONTH("1 " &amp; AA$6 &amp; " " &amp; LEFT($AV$3, 4)), 0 ), 'Raw Data'!$J:$J, $A135, 'Raw Data'!$O:$O,""&amp;'Raw Data'!$B$1,'Raw Data'!$D:$D,"&lt;&gt;*ithdr*",'Raw Data'!$D:$D,"&lt;&gt;*ancel*",'Raw Data'!$P:$P,"--")
+
SUMIFS('Raw Data'!$X:$X, 'Raw Data'!$AN:$AN,"&lt;=" &amp;DATE(LEFT($AV$3, 4), MONTH("1 " &amp; AA$6 &amp; " " &amp; LEFT($AV$3, 4)) + 1, 0 ), 'Raw Data'!$AN:$AN,"&gt;" &amp;DATE(LEFT($AV$3, 4), MONTH("1 " &amp; AA$6 &amp; " " &amp; LEFT($AV$3, 4)), 0 ), 'Raw Data'!$J:$J, $A135, 'Raw Data'!$P:$P,""&amp;'Raw Data'!$B$1,'Raw Data'!$D:$D,"&lt;&gt;*ithdr*",'Raw Data'!$D:$D,"&lt;&gt;*ancel*")
+
SUMIFS('Raw Data'!$V:$V, 'Raw Data'!$AN:$AN,"&lt;=" &amp;DATE(LEFT($AV$3, 4), MONTH("1 " &amp; AA$6 &amp; " " &amp; LEFT($AV$3, 4)) + 1, 0 ), 'Raw Data'!$AN:$AN,"&gt;" &amp;DATE(LEFT($AV$3, 4), MONTH("1 " &amp; AA$6 &amp; " " &amp; LEFT($AV$3, 4)), 0 ), 'Raw Data'!$J:$J, $A135, 'Raw Data'!$O:$O,""&amp;'Raw Data'!$B$1,'Raw Data'!$D:$D,"&lt;&gt;*ithdr*",'Raw Data'!$D:$D,"&lt;&gt;*ancel*",'Raw Data'!$P:$P,"--")
+
SUMIFS('Raw Data'!$V:$V, 'Raw Data'!$AN:$AN,"&lt;=" &amp;DATE(LEFT($AV$3, 4), MONTH("1 " &amp; AA$6 &amp; " " &amp; LEFT($AV$3, 4)) + 1, 0 ), 'Raw Data'!$AN:$AN,"&gt;" &amp;DATE(LEFT($AV$3, 4), MONTH("1 " &amp; AA$6 &amp; " " &amp; LEFT($AV$3, 4)), 0 ), 'Raw Data'!$J:$J, $A135, 'Raw Data'!$P:$P,""&amp;'Raw Data'!$B$1,'Raw Data'!$D:$D,"&lt;&gt;*ithdr*",'Raw Data'!$D:$D,"&lt;&gt;*ancel*")</f>
        <v>0</v>
      </c>
      <c r="AB145" s="40"/>
      <c r="AC145" s="40"/>
      <c r="AD145" s="52"/>
      <c r="AE145" s="117">
        <f>SUMIFS('Raw Data'!$AA:$AA, 'Raw Data'!$AN:$AN,"&lt;=" &amp;DATE(LEFT($AV$3, 4), MONTH("1 " &amp; AE$6 &amp; " " &amp; LEFT($AV$3, 4)) + 1, 0 ), 'Raw Data'!$AN:$AN,"&gt;" &amp;DATE(LEFT($AV$3, 4), MONTH("1 " &amp; AE$6 &amp; " " &amp; LEFT($AV$3, 4)), 0 ), 'Raw Data'!$J:$J, $A135, 'Raw Data'!$O:$O,""&amp;'Raw Data'!$B$1,'Raw Data'!$D:$D,"&lt;&gt;*ithdr*",'Raw Data'!$D:$D,"&lt;&gt;*ancel*",'Raw Data'!$P:$P,"--")
+
SUMIFS('Raw Data'!$AA:$AA, 'Raw Data'!$AN:$AN,"&lt;=" &amp;DATE(LEFT($AV$3, 4), MONTH("1 " &amp; AE$6 &amp; " " &amp; LEFT($AV$3, 4)) + 1, 0 ), 'Raw Data'!$AN:$AN,"&gt;" &amp;DATE(LEFT($AV$3, 4), MONTH("1 " &amp; AE$6 &amp; " " &amp; LEFT($AV$3, 4)), 0 ), 'Raw Data'!$J:$J, $A135, 'Raw Data'!$P:$P,""&amp;'Raw Data'!$B$1,'Raw Data'!$D:$D,"&lt;&gt;*ithdr*",'Raw Data'!$D:$D,"&lt;&gt;*ancel*")
+
SUMIFS('Raw Data'!$X:$X, 'Raw Data'!$AN:$AN,"&lt;=" &amp;DATE(LEFT($AV$3, 4), MONTH("1 " &amp; AE$6 &amp; " " &amp; LEFT($AV$3, 4)) + 1, 0 ), 'Raw Data'!$AN:$AN,"&gt;" &amp;DATE(LEFT($AV$3, 4), MONTH("1 " &amp; AE$6 &amp; " " &amp; LEFT($AV$3, 4)), 0 ), 'Raw Data'!$J:$J, $A135, 'Raw Data'!$O:$O,""&amp;'Raw Data'!$B$1,'Raw Data'!$D:$D,"&lt;&gt;*ithdr*",'Raw Data'!$D:$D,"&lt;&gt;*ancel*",'Raw Data'!$P:$P,"--")
+
SUMIFS('Raw Data'!$X:$X, 'Raw Data'!$AN:$AN,"&lt;=" &amp;DATE(LEFT($AV$3, 4), MONTH("1 " &amp; AE$6 &amp; " " &amp; LEFT($AV$3, 4)) + 1, 0 ), 'Raw Data'!$AN:$AN,"&gt;" &amp;DATE(LEFT($AV$3, 4), MONTH("1 " &amp; AE$6 &amp; " " &amp; LEFT($AV$3, 4)), 0 ), 'Raw Data'!$J:$J, $A135, 'Raw Data'!$P:$P,""&amp;'Raw Data'!$B$1,'Raw Data'!$D:$D,"&lt;&gt;*ithdr*",'Raw Data'!$D:$D,"&lt;&gt;*ancel*")
+
SUMIFS('Raw Data'!$V:$V, 'Raw Data'!$AN:$AN,"&lt;=" &amp;DATE(LEFT($AV$3, 4), MONTH("1 " &amp; AE$6 &amp; " " &amp; LEFT($AV$3, 4)) + 1, 0 ), 'Raw Data'!$AN:$AN,"&gt;" &amp;DATE(LEFT($AV$3, 4), MONTH("1 " &amp; AE$6 &amp; " " &amp; LEFT($AV$3, 4)), 0 ), 'Raw Data'!$J:$J, $A135, 'Raw Data'!$O:$O,""&amp;'Raw Data'!$B$1,'Raw Data'!$D:$D,"&lt;&gt;*ithdr*",'Raw Data'!$D:$D,"&lt;&gt;*ancel*",'Raw Data'!$P:$P,"--")
+
SUMIFS('Raw Data'!$V:$V, 'Raw Data'!$AN:$AN,"&lt;=" &amp;DATE(LEFT($AV$3, 4), MONTH("1 " &amp; AE$6 &amp; " " &amp; LEFT($AV$3, 4)) + 1, 0 ), 'Raw Data'!$AN:$AN,"&gt;" &amp;DATE(LEFT($AV$3, 4), MONTH("1 " &amp; AE$6 &amp; " " &amp; LEFT($AV$3, 4)), 0 ), 'Raw Data'!$J:$J, $A135, 'Raw Data'!$P:$P,""&amp;'Raw Data'!$B$1,'Raw Data'!$D:$D,"&lt;&gt;*ithdr*",'Raw Data'!$D:$D,"&lt;&gt;*ancel*")</f>
        <v>0</v>
      </c>
      <c r="AF145" s="40"/>
      <c r="AG145" s="40"/>
      <c r="AH145" s="52"/>
      <c r="AI145" s="117">
        <f>SUMIFS('Raw Data'!$AA:$AA, 'Raw Data'!$AN:$AN,"&lt;=" &amp;DATE(LEFT($AV$3, 4), MONTH("1 " &amp; AI$6 &amp; " " &amp; LEFT($AV$3, 4)) + 1, 0 ), 'Raw Data'!$AN:$AN,"&gt;" &amp;DATE(LEFT($AV$3, 4), MONTH("1 " &amp; AI$6 &amp; " " &amp; LEFT($AV$3, 4)), 0 ), 'Raw Data'!$J:$J, $A135, 'Raw Data'!$O:$O,""&amp;'Raw Data'!$B$1,'Raw Data'!$D:$D,"&lt;&gt;*ithdr*",'Raw Data'!$D:$D,"&lt;&gt;*ancel*",'Raw Data'!$P:$P,"--")
+
SUMIFS('Raw Data'!$AA:$AA, 'Raw Data'!$AN:$AN,"&lt;=" &amp;DATE(LEFT($AV$3, 4), MONTH("1 " &amp; AI$6 &amp; " " &amp; LEFT($AV$3, 4)) + 1, 0 ), 'Raw Data'!$AN:$AN,"&gt;" &amp;DATE(LEFT($AV$3, 4), MONTH("1 " &amp; AI$6 &amp; " " &amp; LEFT($AV$3, 4)), 0 ), 'Raw Data'!$J:$J, $A135, 'Raw Data'!$P:$P,""&amp;'Raw Data'!$B$1,'Raw Data'!$D:$D,"&lt;&gt;*ithdr*",'Raw Data'!$D:$D,"&lt;&gt;*ancel*")
+
SUMIFS('Raw Data'!$X:$X, 'Raw Data'!$AN:$AN,"&lt;=" &amp;DATE(LEFT($AV$3, 4), MONTH("1 " &amp; AI$6 &amp; " " &amp; LEFT($AV$3, 4)) + 1, 0 ), 'Raw Data'!$AN:$AN,"&gt;" &amp;DATE(LEFT($AV$3, 4), MONTH("1 " &amp; AI$6 &amp; " " &amp; LEFT($AV$3, 4)), 0 ), 'Raw Data'!$J:$J, $A135, 'Raw Data'!$O:$O,""&amp;'Raw Data'!$B$1,'Raw Data'!$D:$D,"&lt;&gt;*ithdr*",'Raw Data'!$D:$D,"&lt;&gt;*ancel*",'Raw Data'!$P:$P,"--")
+
SUMIFS('Raw Data'!$X:$X, 'Raw Data'!$AN:$AN,"&lt;=" &amp;DATE(LEFT($AV$3, 4), MONTH("1 " &amp; AI$6 &amp; " " &amp; LEFT($AV$3, 4)) + 1, 0 ), 'Raw Data'!$AN:$AN,"&gt;" &amp;DATE(LEFT($AV$3, 4), MONTH("1 " &amp; AI$6 &amp; " " &amp; LEFT($AV$3, 4)), 0 ), 'Raw Data'!$J:$J, $A135, 'Raw Data'!$P:$P,""&amp;'Raw Data'!$B$1,'Raw Data'!$D:$D,"&lt;&gt;*ithdr*",'Raw Data'!$D:$D,"&lt;&gt;*ancel*")
+
SUMIFS('Raw Data'!$V:$V, 'Raw Data'!$AN:$AN,"&lt;=" &amp;DATE(LEFT($AV$3, 4), MONTH("1 " &amp; AI$6 &amp; " " &amp; LEFT($AV$3, 4)) + 1, 0 ), 'Raw Data'!$AN:$AN,"&gt;" &amp;DATE(LEFT($AV$3, 4), MONTH("1 " &amp; AI$6 &amp; " " &amp; LEFT($AV$3, 4)), 0 ), 'Raw Data'!$J:$J, $A135, 'Raw Data'!$O:$O,""&amp;'Raw Data'!$B$1,'Raw Data'!$D:$D,"&lt;&gt;*ithdr*",'Raw Data'!$D:$D,"&lt;&gt;*ancel*",'Raw Data'!$P:$P,"--")
+
SUMIFS('Raw Data'!$V:$V, 'Raw Data'!$AN:$AN,"&lt;=" &amp;DATE(LEFT($AV$3, 4), MONTH("1 " &amp; AI$6 &amp; " " &amp; LEFT($AV$3, 4)) + 1, 0 ), 'Raw Data'!$AN:$AN,"&gt;" &amp;DATE(LEFT($AV$3, 4), MONTH("1 " &amp; AI$6 &amp; " " &amp; LEFT($AV$3, 4)), 0 ), 'Raw Data'!$J:$J, $A135, 'Raw Data'!$P:$P,""&amp;'Raw Data'!$B$1,'Raw Data'!$D:$D,"&lt;&gt;*ithdr*",'Raw Data'!$D:$D,"&lt;&gt;*ancel*")</f>
        <v>0</v>
      </c>
      <c r="AJ145" s="40"/>
      <c r="AK145" s="40"/>
      <c r="AL145" s="52"/>
      <c r="AM145" s="117">
        <f>SUMIFS('Raw Data'!$AA:$AA, 'Raw Data'!$AN:$AN,"&lt;=" &amp;DATE(LEFT($AV$3, 4), MONTH("1 " &amp; AM$6 &amp; " " &amp; LEFT($AV$3, 4)) + 1, 0 ), 'Raw Data'!$AN:$AN,"&gt;" &amp;DATE(LEFT($AV$3, 4), MONTH("1 " &amp; AM$6 &amp; " " &amp; LEFT($AV$3, 4)), 0 ), 'Raw Data'!$J:$J, $A135, 'Raw Data'!$O:$O,""&amp;'Raw Data'!$B$1,'Raw Data'!$D:$D,"&lt;&gt;*ithdr*",'Raw Data'!$D:$D,"&lt;&gt;*ancel*",'Raw Data'!$P:$P,"--")
+
SUMIFS('Raw Data'!$AA:$AA, 'Raw Data'!$AN:$AN,"&lt;=" &amp;DATE(LEFT($AV$3, 4), MONTH("1 " &amp; AM$6 &amp; " " &amp; LEFT($AV$3, 4)) + 1, 0 ), 'Raw Data'!$AN:$AN,"&gt;" &amp;DATE(LEFT($AV$3, 4), MONTH("1 " &amp; AM$6 &amp; " " &amp; LEFT($AV$3, 4)), 0 ), 'Raw Data'!$J:$J, $A135, 'Raw Data'!$P:$P,""&amp;'Raw Data'!$B$1,'Raw Data'!$D:$D,"&lt;&gt;*ithdr*",'Raw Data'!$D:$D,"&lt;&gt;*ancel*")
+
SUMIFS('Raw Data'!$X:$X, 'Raw Data'!$AN:$AN,"&lt;=" &amp;DATE(LEFT($AV$3, 4), MONTH("1 " &amp; AM$6 &amp; " " &amp; LEFT($AV$3, 4)) + 1, 0 ), 'Raw Data'!$AN:$AN,"&gt;" &amp;DATE(LEFT($AV$3, 4), MONTH("1 " &amp; AM$6 &amp; " " &amp; LEFT($AV$3, 4)), 0 ), 'Raw Data'!$J:$J, $A135, 'Raw Data'!$O:$O,""&amp;'Raw Data'!$B$1,'Raw Data'!$D:$D,"&lt;&gt;*ithdr*",'Raw Data'!$D:$D,"&lt;&gt;*ancel*",'Raw Data'!$P:$P,"--")
+
SUMIFS('Raw Data'!$X:$X, 'Raw Data'!$AN:$AN,"&lt;=" &amp;DATE(LEFT($AV$3, 4), MONTH("1 " &amp; AM$6 &amp; " " &amp; LEFT($AV$3, 4)) + 1, 0 ), 'Raw Data'!$AN:$AN,"&gt;" &amp;DATE(LEFT($AV$3, 4), MONTH("1 " &amp; AM$6 &amp; " " &amp; LEFT($AV$3, 4)), 0 ), 'Raw Data'!$J:$J, $A135, 'Raw Data'!$P:$P,""&amp;'Raw Data'!$B$1,'Raw Data'!$D:$D,"&lt;&gt;*ithdr*",'Raw Data'!$D:$D,"&lt;&gt;*ancel*")
+
SUMIFS('Raw Data'!$V:$V, 'Raw Data'!$AN:$AN,"&lt;=" &amp;DATE(LEFT($AV$3, 4), MONTH("1 " &amp; AM$6 &amp; " " &amp; LEFT($AV$3, 4)) + 1, 0 ), 'Raw Data'!$AN:$AN,"&gt;" &amp;DATE(LEFT($AV$3, 4), MONTH("1 " &amp; AM$6 &amp; " " &amp; LEFT($AV$3, 4)), 0 ), 'Raw Data'!$J:$J, $A135, 'Raw Data'!$O:$O,""&amp;'Raw Data'!$B$1,'Raw Data'!$D:$D,"&lt;&gt;*ithdr*",'Raw Data'!$D:$D,"&lt;&gt;*ancel*",'Raw Data'!$P:$P,"--")
+
SUMIFS('Raw Data'!$V:$V, 'Raw Data'!$AN:$AN,"&lt;=" &amp;DATE(LEFT($AV$3, 4), MONTH("1 " &amp; AM$6 &amp; " " &amp; LEFT($AV$3, 4)) + 1, 0 ), 'Raw Data'!$AN:$AN,"&gt;" &amp;DATE(LEFT($AV$3, 4), MONTH("1 " &amp; AM$6 &amp; " " &amp; LEFT($AV$3, 4)), 0 ), 'Raw Data'!$J:$J, $A135, 'Raw Data'!$P:$P,""&amp;'Raw Data'!$B$1,'Raw Data'!$D:$D,"&lt;&gt;*ithdr*",'Raw Data'!$D:$D,"&lt;&gt;*ancel*")</f>
        <v>0</v>
      </c>
      <c r="AN145" s="40"/>
      <c r="AO145" s="40"/>
      <c r="AP145" s="52"/>
      <c r="AQ145" s="117">
        <f>SUMIFS('Raw Data'!$AA:$AA, 'Raw Data'!$AN:$AN,"&lt;=" &amp;DATE(LEFT($AV$3, 4), MONTH("1 " &amp; AQ$6 &amp; " " &amp; LEFT($AV$3, 4)) + 1, 0 ), 'Raw Data'!$AN:$AN,"&gt;" &amp;DATE(LEFT($AV$3, 4), MONTH("1 " &amp; AQ$6 &amp; " " &amp; LEFT($AV$3, 4)), 0 ), 'Raw Data'!$J:$J, $A135, 'Raw Data'!$O:$O,""&amp;'Raw Data'!$B$1,'Raw Data'!$D:$D,"&lt;&gt;*ithdr*",'Raw Data'!$D:$D,"&lt;&gt;*ancel*",'Raw Data'!$P:$P,"--")
+
SUMIFS('Raw Data'!$AA:$AA, 'Raw Data'!$AN:$AN,"&lt;=" &amp;DATE(LEFT($AV$3, 4), MONTH("1 " &amp; AQ$6 &amp; " " &amp; LEFT($AV$3, 4)) + 1, 0 ), 'Raw Data'!$AN:$AN,"&gt;" &amp;DATE(LEFT($AV$3, 4), MONTH("1 " &amp; AQ$6 &amp; " " &amp; LEFT($AV$3, 4)), 0 ), 'Raw Data'!$J:$J, $A135, 'Raw Data'!$P:$P,""&amp;'Raw Data'!$B$1,'Raw Data'!$D:$D,"&lt;&gt;*ithdr*",'Raw Data'!$D:$D,"&lt;&gt;*ancel*")
+
SUMIFS('Raw Data'!$X:$X, 'Raw Data'!$AN:$AN,"&lt;=" &amp;DATE(LEFT($AV$3, 4), MONTH("1 " &amp; AQ$6 &amp; " " &amp; LEFT($AV$3, 4)) + 1, 0 ), 'Raw Data'!$AN:$AN,"&gt;" &amp;DATE(LEFT($AV$3, 4), MONTH("1 " &amp; AQ$6 &amp; " " &amp; LEFT($AV$3, 4)), 0 ), 'Raw Data'!$J:$J, $A135, 'Raw Data'!$O:$O,""&amp;'Raw Data'!$B$1,'Raw Data'!$D:$D,"&lt;&gt;*ithdr*",'Raw Data'!$D:$D,"&lt;&gt;*ancel*",'Raw Data'!$P:$P,"--")
+
SUMIFS('Raw Data'!$X:$X, 'Raw Data'!$AN:$AN,"&lt;=" &amp;DATE(LEFT($AV$3, 4), MONTH("1 " &amp; AQ$6 &amp; " " &amp; LEFT($AV$3, 4)) + 1, 0 ), 'Raw Data'!$AN:$AN,"&gt;" &amp;DATE(LEFT($AV$3, 4), MONTH("1 " &amp; AQ$6 &amp; " " &amp; LEFT($AV$3, 4)), 0 ), 'Raw Data'!$J:$J, $A135, 'Raw Data'!$P:$P,""&amp;'Raw Data'!$B$1,'Raw Data'!$D:$D,"&lt;&gt;*ithdr*",'Raw Data'!$D:$D,"&lt;&gt;*ancel*")
+
SUMIFS('Raw Data'!$V:$V, 'Raw Data'!$AN:$AN,"&lt;=" &amp;DATE(LEFT($AV$3, 4), MONTH("1 " &amp; AQ$6 &amp; " " &amp; LEFT($AV$3, 4)) + 1, 0 ), 'Raw Data'!$AN:$AN,"&gt;" &amp;DATE(LEFT($AV$3, 4), MONTH("1 " &amp; AQ$6 &amp; " " &amp; LEFT($AV$3, 4)), 0 ), 'Raw Data'!$J:$J, $A135, 'Raw Data'!$O:$O,""&amp;'Raw Data'!$B$1,'Raw Data'!$D:$D,"&lt;&gt;*ithdr*",'Raw Data'!$D:$D,"&lt;&gt;*ancel*",'Raw Data'!$P:$P,"--")
+
SUMIFS('Raw Data'!$V:$V, 'Raw Data'!$AN:$AN,"&lt;=" &amp;DATE(LEFT($AV$3, 4), MONTH("1 " &amp; AQ$6 &amp; " " &amp; LEFT($AV$3, 4)) + 1, 0 ), 'Raw Data'!$AN:$AN,"&gt;" &amp;DATE(LEFT($AV$3, 4), MONTH("1 " &amp; AQ$6 &amp; " " &amp; LEFT($AV$3, 4)), 0 ), 'Raw Data'!$J:$J, $A135, 'Raw Data'!$P:$P,""&amp;'Raw Data'!$B$1,'Raw Data'!$D:$D,"&lt;&gt;*ithdr*",'Raw Data'!$D:$D,"&lt;&gt;*ancel*")</f>
        <v>0</v>
      </c>
      <c r="AR145" s="40"/>
      <c r="AS145" s="40"/>
      <c r="AT145" s="52"/>
      <c r="AU145" s="117">
        <f>SUMIFS('Raw Data'!$AA:$AA, 'Raw Data'!$AN:$AN,"&lt;=" &amp;DATE(MID($AV$3, 15, 4), MONTH("1 " &amp; AU$6 &amp; " " &amp; MID($AV$3, 15, 4)) + 1, 0 ), 'Raw Data'!$AN:$AN,"&gt;" &amp;DATE(MID($AV$3, 15, 4), MONTH("1 " &amp; AU$6 &amp; " " &amp; MID($AV$3, 15, 4)), 0 ), 'Raw Data'!$J:$J, $A135, 'Raw Data'!$O:$O,""&amp;'Raw Data'!$B$1,'Raw Data'!$D:$D,"&lt;&gt;*ithdr*",'Raw Data'!$D:$D,"&lt;&gt;*ancel*",'Raw Data'!$P:$P,"--")
+
SUMIFS('Raw Data'!$AA:$AA, 'Raw Data'!$AN:$AN,"&lt;=" &amp;DATE(MID($AV$3, 15, 4), MONTH("1 " &amp; AU$6 &amp; " " &amp; MID($AV$3, 15, 4)) + 1, 0 ), 'Raw Data'!$AN:$AN,"&gt;" &amp;DATE(MID($AV$3, 15, 4), MONTH("1 " &amp; AU$6 &amp; " " &amp; MID($AV$3, 15, 4)), 0 ), 'Raw Data'!$J:$J, $A135, 'Raw Data'!$P:$P,""&amp;'Raw Data'!$B$1,'Raw Data'!$D:$D,"&lt;&gt;*ithdr*",'Raw Data'!$D:$D,"&lt;&gt;*ancel*")
+
SUMIFS('Raw Data'!$X:$X, 'Raw Data'!$AN:$AN,"&lt;=" &amp;DATE(MID($AV$3, 15, 4), MONTH("1 " &amp; AU$6 &amp; " " &amp; MID($AV$3, 15, 4)) + 1, 0 ), 'Raw Data'!$AN:$AN,"&gt;" &amp;DATE(MID($AV$3, 15, 4), MONTH("1 " &amp; AU$6 &amp; " " &amp; MID($AV$3, 15, 4)), 0 ), 'Raw Data'!$J:$J, $A135, 'Raw Data'!$O:$O,""&amp;'Raw Data'!$B$1,'Raw Data'!$D:$D,"&lt;&gt;*ithdr*",'Raw Data'!$D:$D,"&lt;&gt;*ancel*",'Raw Data'!$P:$P,"--")
+
SUMIFS('Raw Data'!$X:$X, 'Raw Data'!$AN:$AN,"&lt;=" &amp;DATE(MID($AV$3, 15, 4), MONTH("1 " &amp; AU$6 &amp; " " &amp; MID($AV$3, 15, 4)) + 1, 0 ), 'Raw Data'!$AN:$AN,"&gt;" &amp;DATE(MID($AV$3, 15, 4), MONTH("1 " &amp; AU$6 &amp; " " &amp; MID($AV$3, 15, 4)), 0 ), 'Raw Data'!$J:$J, $A135, 'Raw Data'!$P:$P,""&amp;'Raw Data'!$B$1,'Raw Data'!$D:$D,"&lt;&gt;*ithdr*",'Raw Data'!$D:$D,"&lt;&gt;*ancel*")
+
SUMIFS('Raw Data'!$V:$V, 'Raw Data'!$AN:$AN,"&lt;=" &amp;DATE(MID($AV$3, 15, 4), MONTH("1 " &amp; AU$6 &amp; " " &amp; MID($AV$3, 15, 4)) + 1, 0 ), 'Raw Data'!$AN:$AN,"&gt;" &amp;DATE(MID($AV$3, 15, 4), MONTH("1 " &amp; AU$6 &amp; " " &amp; MID($AV$3, 15, 4)), 0 ), 'Raw Data'!$J:$J, $A135, 'Raw Data'!$O:$O,""&amp;'Raw Data'!$B$1,'Raw Data'!$D:$D,"&lt;&gt;*ithdr*",'Raw Data'!$D:$D,"&lt;&gt;*ancel*",'Raw Data'!$P:$P,"--")
+
SUMIFS('Raw Data'!$V:$V, 'Raw Data'!$AN:$AN,"&lt;=" &amp;DATE(MID($AV$3, 15, 4), MONTH("1 " &amp; AU$6 &amp; " " &amp; MID($AV$3, 15, 4)) + 1, 0 ), 'Raw Data'!$AN:$AN,"&gt;" &amp;DATE(MID($AV$3, 15, 4), MONTH("1 " &amp; AU$6 &amp; " " &amp; MID($AV$3, 15, 4)), 0 ), 'Raw Data'!$J:$J, $A135, 'Raw Data'!$P:$P,""&amp;'Raw Data'!$B$1,'Raw Data'!$D:$D,"&lt;&gt;*ithdr*",'Raw Data'!$D:$D,"&lt;&gt;*ancel*")</f>
        <v>0</v>
      </c>
      <c r="AV145" s="40"/>
      <c r="AW145" s="40"/>
      <c r="AX145" s="52"/>
      <c r="AY145" s="117">
        <f>SUMIFS('Raw Data'!$AA:$AA, 'Raw Data'!$AN:$AN,"&lt;=" &amp;DATE(MID($AV$3, 15, 4), MONTH("1 " &amp; AY$6 &amp; " " &amp; MID($AV$3, 15, 4)) + 1, 0 ), 'Raw Data'!$AN:$AN,"&gt;" &amp;DATE(MID($AV$3, 15, 4), MONTH("1 " &amp; AY$6 &amp; " " &amp; MID($AV$3, 15, 4)), 0 ), 'Raw Data'!$J:$J, $A135, 'Raw Data'!$O:$O,""&amp;'Raw Data'!$B$1,'Raw Data'!$D:$D,"&lt;&gt;*ithdr*",'Raw Data'!$D:$D,"&lt;&gt;*ancel*",'Raw Data'!$P:$P,"--")
+
SUMIFS('Raw Data'!$AA:$AA, 'Raw Data'!$AN:$AN,"&lt;=" &amp;DATE(MID($AV$3, 15, 4), MONTH("1 " &amp; AY$6 &amp; " " &amp; MID($AV$3, 15, 4)) + 1, 0 ), 'Raw Data'!$AN:$AN,"&gt;" &amp;DATE(MID($AV$3, 15, 4), MONTH("1 " &amp; AY$6 &amp; " " &amp; MID($AV$3, 15, 4)), 0 ), 'Raw Data'!$J:$J, $A135, 'Raw Data'!$P:$P,""&amp;'Raw Data'!$B$1,'Raw Data'!$D:$D,"&lt;&gt;*ithdr*",'Raw Data'!$D:$D,"&lt;&gt;*ancel*")
+
SUMIFS('Raw Data'!$X:$X, 'Raw Data'!$AN:$AN,"&lt;=" &amp;DATE(MID($AV$3, 15, 4), MONTH("1 " &amp; AY$6 &amp; " " &amp; MID($AV$3, 15, 4)) + 1, 0 ), 'Raw Data'!$AN:$AN,"&gt;" &amp;DATE(MID($AV$3, 15, 4), MONTH("1 " &amp; AY$6 &amp; " " &amp; MID($AV$3, 15, 4)), 0 ), 'Raw Data'!$J:$J, $A135, 'Raw Data'!$O:$O,""&amp;'Raw Data'!$B$1,'Raw Data'!$D:$D,"&lt;&gt;*ithdr*",'Raw Data'!$D:$D,"&lt;&gt;*ancel*",'Raw Data'!$P:$P,"--")
+
SUMIFS('Raw Data'!$X:$X, 'Raw Data'!$AN:$AN,"&lt;=" &amp;DATE(MID($AV$3, 15, 4), MONTH("1 " &amp; AY$6 &amp; " " &amp; MID($AV$3, 15, 4)) + 1, 0 ), 'Raw Data'!$AN:$AN,"&gt;" &amp;DATE(MID($AV$3, 15, 4), MONTH("1 " &amp; AY$6 &amp; " " &amp; MID($AV$3, 15, 4)), 0 ), 'Raw Data'!$J:$J, $A135, 'Raw Data'!$P:$P,""&amp;'Raw Data'!$B$1,'Raw Data'!$D:$D,"&lt;&gt;*ithdr*",'Raw Data'!$D:$D,"&lt;&gt;*ancel*")
+
SUMIFS('Raw Data'!$V:$V, 'Raw Data'!$AN:$AN,"&lt;=" &amp;DATE(MID($AV$3, 15, 4), MONTH("1 " &amp; AY$6 &amp; " " &amp; MID($AV$3, 15, 4)) + 1, 0 ), 'Raw Data'!$AN:$AN,"&gt;" &amp;DATE(MID($AV$3, 15, 4), MONTH("1 " &amp; AY$6 &amp; " " &amp; MID($AV$3, 15, 4)), 0 ), 'Raw Data'!$J:$J, $A135, 'Raw Data'!$O:$O,""&amp;'Raw Data'!$B$1,'Raw Data'!$D:$D,"&lt;&gt;*ithdr*",'Raw Data'!$D:$D,"&lt;&gt;*ancel*",'Raw Data'!$P:$P,"--")
+
SUMIFS('Raw Data'!$V:$V, 'Raw Data'!$AN:$AN,"&lt;=" &amp;DATE(MID($AV$3, 15, 4), MONTH("1 " &amp; AY$6 &amp; " " &amp; MID($AV$3, 15, 4)) + 1, 0 ), 'Raw Data'!$AN:$AN,"&gt;" &amp;DATE(MID($AV$3, 15, 4), MONTH("1 " &amp; AY$6 &amp; " " &amp; MID($AV$3, 15, 4)), 0 ), 'Raw Data'!$J:$J, $A135, 'Raw Data'!$P:$P,""&amp;'Raw Data'!$B$1,'Raw Data'!$D:$D,"&lt;&gt;*ithdr*",'Raw Data'!$D:$D,"&lt;&gt;*ancel*")</f>
        <v>0</v>
      </c>
      <c r="AZ145" s="40"/>
      <c r="BA145" s="40"/>
      <c r="BB145" s="52"/>
      <c r="BC145" s="117">
        <f>SUMIFS('Raw Data'!$AA:$AA, 'Raw Data'!$AN:$AN,"&lt;=" &amp;DATE(MID($AV$3, 15, 4), MONTH("1 " &amp; BC$6 &amp; " " &amp; MID($AV$3, 15, 4)) + 1, 0 ), 'Raw Data'!$AN:$AN,"&gt;" &amp;DATE(MID($AV$3, 15, 4), MONTH("1 " &amp; BC$6 &amp; " " &amp; MID($AV$3, 15, 4)), 0 ), 'Raw Data'!$J:$J, $A135, 'Raw Data'!$O:$O,""&amp;'Raw Data'!$B$1,'Raw Data'!$D:$D,"&lt;&gt;*ithdr*",'Raw Data'!$D:$D,"&lt;&gt;*ancel*",'Raw Data'!$P:$P,"--")
+
SUMIFS('Raw Data'!$AA:$AA, 'Raw Data'!$AN:$AN,"&lt;=" &amp;DATE(MID($AV$3, 15, 4), MONTH("1 " &amp; BC$6 &amp; " " &amp; MID($AV$3, 15, 4)) + 1, 0 ), 'Raw Data'!$AN:$AN,"&gt;" &amp;DATE(MID($AV$3, 15, 4), MONTH("1 " &amp; BC$6 &amp; " " &amp; MID($AV$3, 15, 4)), 0 ), 'Raw Data'!$J:$J, $A135, 'Raw Data'!$P:$P,""&amp;'Raw Data'!$B$1,'Raw Data'!$D:$D,"&lt;&gt;*ithdr*",'Raw Data'!$D:$D,"&lt;&gt;*ancel*")
+
SUMIFS('Raw Data'!$X:$X, 'Raw Data'!$AN:$AN,"&lt;=" &amp;DATE(MID($AV$3, 15, 4), MONTH("1 " &amp; BC$6 &amp; " " &amp; MID($AV$3, 15, 4)) + 1, 0 ), 'Raw Data'!$AN:$AN,"&gt;" &amp;DATE(MID($AV$3, 15, 4), MONTH("1 " &amp; BC$6 &amp; " " &amp; MID($AV$3, 15, 4)), 0 ), 'Raw Data'!$J:$J, $A135, 'Raw Data'!$O:$O,""&amp;'Raw Data'!$B$1,'Raw Data'!$D:$D,"&lt;&gt;*ithdr*",'Raw Data'!$D:$D,"&lt;&gt;*ancel*",'Raw Data'!$P:$P,"--")
+
SUMIFS('Raw Data'!$X:$X, 'Raw Data'!$AN:$AN,"&lt;=" &amp;DATE(MID($AV$3, 15, 4), MONTH("1 " &amp; BC$6 &amp; " " &amp; MID($AV$3, 15, 4)) + 1, 0 ), 'Raw Data'!$AN:$AN,"&gt;" &amp;DATE(MID($AV$3, 15, 4), MONTH("1 " &amp; BC$6 &amp; " " &amp; MID($AV$3, 15, 4)), 0 ), 'Raw Data'!$J:$J, $A135, 'Raw Data'!$P:$P,""&amp;'Raw Data'!$B$1,'Raw Data'!$D:$D,"&lt;&gt;*ithdr*",'Raw Data'!$D:$D,"&lt;&gt;*ancel*")
+
SUMIFS('Raw Data'!$V:$V, 'Raw Data'!$AN:$AN,"&lt;=" &amp;DATE(MID($AV$3, 15, 4), MONTH("1 " &amp; BC$6 &amp; " " &amp; MID($AV$3, 15, 4)) + 1, 0 ), 'Raw Data'!$AN:$AN,"&gt;" &amp;DATE(MID($AV$3, 15, 4), MONTH("1 " &amp; BC$6 &amp; " " &amp; MID($AV$3, 15, 4)), 0 ), 'Raw Data'!$J:$J, $A135, 'Raw Data'!$O:$O,""&amp;'Raw Data'!$B$1,'Raw Data'!$D:$D,"&lt;&gt;*ithdr*",'Raw Data'!$D:$D,"&lt;&gt;*ancel*",'Raw Data'!$P:$P,"--")
+
SUMIFS('Raw Data'!$V:$V, 'Raw Data'!$AN:$AN,"&lt;=" &amp;DATE(MID($AV$3, 15, 4), MONTH("1 " &amp; BC$6 &amp; " " &amp; MID($AV$3, 15, 4)) + 1, 0 ), 'Raw Data'!$AN:$AN,"&gt;" &amp;DATE(MID($AV$3, 15, 4), MONTH("1 " &amp; BC$6 &amp; " " &amp; MID($AV$3, 15, 4)), 0 ), 'Raw Data'!$J:$J, $A135, 'Raw Data'!$P:$P,""&amp;'Raw Data'!$B$1,'Raw Data'!$D:$D,"&lt;&gt;*ithdr*",'Raw Data'!$D:$D,"&lt;&gt;*ancel*")</f>
        <v>0</v>
      </c>
      <c r="BD145" s="40"/>
      <c r="BE145" s="40"/>
      <c r="BF145" s="52"/>
    </row>
    <row r="146" ht="12.75" customHeight="1">
      <c r="A146" s="47" t="s">
        <v>758</v>
      </c>
      <c r="B146" s="40"/>
      <c r="C146" s="40"/>
      <c r="D146" s="40"/>
      <c r="E146" s="40"/>
      <c r="F146" s="40"/>
      <c r="G146" s="40"/>
      <c r="H146" s="40"/>
      <c r="I146" s="40"/>
      <c r="J146" s="52"/>
      <c r="K146" s="111">
        <f>SUMIFS('Raw Data'!$AI:$AI, 'Raw Data'!$AN:$AN,"&lt;=" &amp;DATE(LEFT($AV$3, 4), MONTH("1 " &amp; K$6 &amp; " " &amp; LEFT($AV$3, 4)) + 1, 0 ), 'Raw Data'!$AN:$AN,"&gt;" &amp;DATE(LEFT($AV$3, 4), MONTH("1 " &amp; K$6 &amp; " " &amp; LEFT($AV$3, 4)), 0 ), 'Raw Data'!$J:$J, $A135, 'Raw Data'!$O:$O,""&amp;'Raw Data'!$B$1,'Raw Data'!$D:$D,"&lt;&gt;*ithdr*",'Raw Data'!$D:$D,"&lt;&gt;*ancel*",'Raw Data'!$P:$P,"--")
+
SUMIFS('Raw Data'!$AI:$AI, 'Raw Data'!$AN:$AN,"&lt;=" &amp;DATE(LEFT($AV$3, 4), MONTH("1 " &amp; K$6 &amp; " " &amp; LEFT($AV$3, 4)) + 1, 0 ), 'Raw Data'!$AN:$AN,"&gt;" &amp;DATE(LEFT($AV$3, 4), MONTH("1 " &amp; K$6 &amp; " " &amp; LEFT($AV$3, 4)), 0 ), 'Raw Data'!$J:$J, $A135, 'Raw Data'!$P:$P,""&amp;'Raw Data'!$B$1,'Raw Data'!$D:$D,"&lt;&gt;*ithdr*",'Raw Data'!$D:$D,"&lt;&gt;*ancel*")</f>
        <v>0</v>
      </c>
      <c r="L146" s="40"/>
      <c r="M146" s="40"/>
      <c r="N146" s="52"/>
      <c r="O146" s="111">
        <f>SUMIFS('Raw Data'!$AI:$AI, 'Raw Data'!$AN:$AN,"&lt;=" &amp;DATE(LEFT($AV$3, 4), MONTH("1 " &amp; O$6 &amp; " " &amp; LEFT($AV$3, 4)) + 1, 0 ), 'Raw Data'!$AN:$AN,"&gt;" &amp;DATE(LEFT($AV$3, 4), MONTH("1 " &amp; O$6 &amp; " " &amp; LEFT($AV$3, 4)), 0 ), 'Raw Data'!$J:$J, $A135, 'Raw Data'!$O:$O,""&amp;'Raw Data'!$B$1,'Raw Data'!$D:$D,"&lt;&gt;*ithdr*",'Raw Data'!$D:$D,"&lt;&gt;*ancel*",'Raw Data'!$P:$P,"--")
+
SUMIFS('Raw Data'!$AI:$AI, 'Raw Data'!$AN:$AN,"&lt;=" &amp;DATE(LEFT($AV$3, 4), MONTH("1 " &amp; O$6 &amp; " " &amp; LEFT($AV$3, 4)) + 1, 0 ), 'Raw Data'!$AN:$AN,"&gt;" &amp;DATE(LEFT($AV$3, 4), MONTH("1 " &amp; O$6 &amp; " " &amp; LEFT($AV$3, 4)), 0 ), 'Raw Data'!$J:$J, $A135, 'Raw Data'!$P:$P,""&amp;'Raw Data'!$B$1,'Raw Data'!$D:$D,"&lt;&gt;*ithdr*",'Raw Data'!$D:$D,"&lt;&gt;*ancel*")</f>
        <v>0</v>
      </c>
      <c r="P146" s="40"/>
      <c r="Q146" s="40"/>
      <c r="R146" s="52"/>
      <c r="S146" s="111">
        <f>SUMIFS('Raw Data'!$AI:$AI, 'Raw Data'!$AN:$AN,"&lt;=" &amp;DATE(LEFT($AV$3, 4), MONTH("1 " &amp; S$6 &amp; " " &amp; LEFT($AV$3, 4)) + 1, 0 ), 'Raw Data'!$AN:$AN,"&gt;" &amp;DATE(LEFT($AV$3, 4), MONTH("1 " &amp; S$6 &amp; " " &amp; LEFT($AV$3, 4)), 0 ), 'Raw Data'!$J:$J, $A135, 'Raw Data'!$O:$O,""&amp;'Raw Data'!$B$1,'Raw Data'!$D:$D,"&lt;&gt;*ithdr*",'Raw Data'!$D:$D,"&lt;&gt;*ancel*",'Raw Data'!$P:$P,"--")
+
SUMIFS('Raw Data'!$AI:$AI, 'Raw Data'!$AN:$AN,"&lt;=" &amp;DATE(LEFT($AV$3, 4), MONTH("1 " &amp; S$6 &amp; " " &amp; LEFT($AV$3, 4)) + 1, 0 ), 'Raw Data'!$AN:$AN,"&gt;" &amp;DATE(LEFT($AV$3, 4), MONTH("1 " &amp; S$6 &amp; " " &amp; LEFT($AV$3, 4)), 0 ), 'Raw Data'!$J:$J, $A135, 'Raw Data'!$P:$P,""&amp;'Raw Data'!$B$1,'Raw Data'!$D:$D,"&lt;&gt;*ithdr*",'Raw Data'!$D:$D,"&lt;&gt;*ancel*")</f>
        <v>0</v>
      </c>
      <c r="T146" s="40"/>
      <c r="U146" s="40"/>
      <c r="V146" s="52"/>
      <c r="W146" s="111">
        <f>SUMIFS('Raw Data'!$AI:$AI, 'Raw Data'!$AN:$AN,"&lt;=" &amp;DATE(LEFT($AV$3, 4), MONTH("1 " &amp; W$6 &amp; " " &amp; LEFT($AV$3, 4)) + 1, 0 ), 'Raw Data'!$AN:$AN,"&gt;" &amp;DATE(LEFT($AV$3, 4), MONTH("1 " &amp; W$6 &amp; " " &amp; LEFT($AV$3, 4)), 0 ), 'Raw Data'!$J:$J, $A135, 'Raw Data'!$O:$O,""&amp;'Raw Data'!$B$1,'Raw Data'!$D:$D,"&lt;&gt;*ithdr*",'Raw Data'!$D:$D,"&lt;&gt;*ancel*",'Raw Data'!$P:$P,"--")
+
SUMIFS('Raw Data'!$AI:$AI, 'Raw Data'!$AN:$AN,"&lt;=" &amp;DATE(LEFT($AV$3, 4), MONTH("1 " &amp; W$6 &amp; " " &amp; LEFT($AV$3, 4)) + 1, 0 ), 'Raw Data'!$AN:$AN,"&gt;" &amp;DATE(LEFT($AV$3, 4), MONTH("1 " &amp; W$6 &amp; " " &amp; LEFT($AV$3, 4)), 0 ), 'Raw Data'!$J:$J, $A135, 'Raw Data'!$P:$P,""&amp;'Raw Data'!$B$1,'Raw Data'!$D:$D,"&lt;&gt;*ithdr*",'Raw Data'!$D:$D,"&lt;&gt;*ancel*")</f>
        <v>0</v>
      </c>
      <c r="X146" s="40"/>
      <c r="Y146" s="40"/>
      <c r="Z146" s="52"/>
      <c r="AA146" s="111">
        <f>SUMIFS('Raw Data'!$AI:$AI, 'Raw Data'!$AN:$AN,"&lt;=" &amp;DATE(LEFT($AV$3, 4), MONTH("1 " &amp; AA$6 &amp; " " &amp; LEFT($AV$3, 4)) + 1, 0 ), 'Raw Data'!$AN:$AN,"&gt;" &amp;DATE(LEFT($AV$3, 4), MONTH("1 " &amp; AA$6 &amp; " " &amp; LEFT($AV$3, 4)), 0 ), 'Raw Data'!$J:$J, $A135, 'Raw Data'!$O:$O,""&amp;'Raw Data'!$B$1,'Raw Data'!$D:$D,"&lt;&gt;*ithdr*",'Raw Data'!$D:$D,"&lt;&gt;*ancel*",'Raw Data'!$P:$P,"--")
+
SUMIFS('Raw Data'!$AI:$AI, 'Raw Data'!$AN:$AN,"&lt;=" &amp;DATE(LEFT($AV$3, 4), MONTH("1 " &amp; AA$6 &amp; " " &amp; LEFT($AV$3, 4)) + 1, 0 ), 'Raw Data'!$AN:$AN,"&gt;" &amp;DATE(LEFT($AV$3, 4), MONTH("1 " &amp; AA$6 &amp; " " &amp; LEFT($AV$3, 4)), 0 ), 'Raw Data'!$J:$J, $A135, 'Raw Data'!$P:$P,""&amp;'Raw Data'!$B$1,'Raw Data'!$D:$D,"&lt;&gt;*ithdr*",'Raw Data'!$D:$D,"&lt;&gt;*ancel*")</f>
        <v>0</v>
      </c>
      <c r="AB146" s="40"/>
      <c r="AC146" s="40"/>
      <c r="AD146" s="52"/>
      <c r="AE146" s="111">
        <f>SUMIFS('Raw Data'!$AI:$AI, 'Raw Data'!$AN:$AN,"&lt;=" &amp;DATE(LEFT($AV$3, 4), MONTH("1 " &amp; AE$6 &amp; " " &amp; LEFT($AV$3, 4)) + 1, 0 ), 'Raw Data'!$AN:$AN,"&gt;" &amp;DATE(LEFT($AV$3, 4), MONTH("1 " &amp; AE$6 &amp; " " &amp; LEFT($AV$3, 4)), 0 ), 'Raw Data'!$J:$J, $A135, 'Raw Data'!$O:$O,""&amp;'Raw Data'!$B$1,'Raw Data'!$D:$D,"&lt;&gt;*ithdr*",'Raw Data'!$D:$D,"&lt;&gt;*ancel*",'Raw Data'!$P:$P,"--")
+
SUMIFS('Raw Data'!$AI:$AI, 'Raw Data'!$AN:$AN,"&lt;=" &amp;DATE(LEFT($AV$3, 4), MONTH("1 " &amp; AE$6 &amp; " " &amp; LEFT($AV$3, 4)) + 1, 0 ), 'Raw Data'!$AN:$AN,"&gt;" &amp;DATE(LEFT($AV$3, 4), MONTH("1 " &amp; AE$6 &amp; " " &amp; LEFT($AV$3, 4)), 0 ), 'Raw Data'!$J:$J, $A135, 'Raw Data'!$P:$P,""&amp;'Raw Data'!$B$1,'Raw Data'!$D:$D,"&lt;&gt;*ithdr*",'Raw Data'!$D:$D,"&lt;&gt;*ancel*")</f>
        <v>0</v>
      </c>
      <c r="AF146" s="40"/>
      <c r="AG146" s="40"/>
      <c r="AH146" s="52"/>
      <c r="AI146" s="111">
        <f>SUMIFS('Raw Data'!$AI:$AI, 'Raw Data'!$AN:$AN,"&lt;=" &amp;DATE(LEFT($AV$3, 4), MONTH("1 " &amp; AI$6 &amp; " " &amp; LEFT($AV$3, 4)) + 1, 0 ), 'Raw Data'!$AN:$AN,"&gt;" &amp;DATE(LEFT($AV$3, 4), MONTH("1 " &amp; AI$6 &amp; " " &amp; LEFT($AV$3, 4)), 0 ), 'Raw Data'!$J:$J, $A135, 'Raw Data'!$O:$O,""&amp;'Raw Data'!$B$1,'Raw Data'!$D:$D,"&lt;&gt;*ithdr*",'Raw Data'!$D:$D,"&lt;&gt;*ancel*",'Raw Data'!$P:$P,"--")
+
SUMIFS('Raw Data'!$AI:$AI, 'Raw Data'!$AN:$AN,"&lt;=" &amp;DATE(LEFT($AV$3, 4), MONTH("1 " &amp; AI$6 &amp; " " &amp; LEFT($AV$3, 4)) + 1, 0 ), 'Raw Data'!$AN:$AN,"&gt;" &amp;DATE(LEFT($AV$3, 4), MONTH("1 " &amp; AI$6 &amp; " " &amp; LEFT($AV$3, 4)), 0 ), 'Raw Data'!$J:$J, $A135, 'Raw Data'!$P:$P,""&amp;'Raw Data'!$B$1,'Raw Data'!$D:$D,"&lt;&gt;*ithdr*",'Raw Data'!$D:$D,"&lt;&gt;*ancel*")</f>
        <v>0</v>
      </c>
      <c r="AJ146" s="40"/>
      <c r="AK146" s="40"/>
      <c r="AL146" s="52"/>
      <c r="AM146" s="111">
        <f>SUMIFS('Raw Data'!$AI:$AI, 'Raw Data'!$AN:$AN,"&lt;=" &amp;DATE(LEFT($AV$3, 4), MONTH("1 " &amp; AM$6 &amp; " " &amp; LEFT($AV$3, 4)) + 1, 0 ), 'Raw Data'!$AN:$AN,"&gt;" &amp;DATE(LEFT($AV$3, 4), MONTH("1 " &amp; AM$6 &amp; " " &amp; LEFT($AV$3, 4)), 0 ), 'Raw Data'!$J:$J, $A135, 'Raw Data'!$O:$O,""&amp;'Raw Data'!$B$1,'Raw Data'!$D:$D,"&lt;&gt;*ithdr*",'Raw Data'!$D:$D,"&lt;&gt;*ancel*",'Raw Data'!$P:$P,"--")
+
SUMIFS('Raw Data'!$AI:$AI, 'Raw Data'!$AN:$AN,"&lt;=" &amp;DATE(LEFT($AV$3, 4), MONTH("1 " &amp; AM$6 &amp; " " &amp; LEFT($AV$3, 4)) + 1, 0 ), 'Raw Data'!$AN:$AN,"&gt;" &amp;DATE(LEFT($AV$3, 4), MONTH("1 " &amp; AM$6 &amp; " " &amp; LEFT($AV$3, 4)), 0 ), 'Raw Data'!$J:$J, $A135, 'Raw Data'!$P:$P,""&amp;'Raw Data'!$B$1,'Raw Data'!$D:$D,"&lt;&gt;*ithdr*",'Raw Data'!$D:$D,"&lt;&gt;*ancel*")</f>
        <v>0</v>
      </c>
      <c r="AN146" s="40"/>
      <c r="AO146" s="40"/>
      <c r="AP146" s="52"/>
      <c r="AQ146" s="111">
        <f>SUMIFS('Raw Data'!$AI:$AI, 'Raw Data'!$AN:$AN,"&lt;=" &amp;DATE(LEFT($AV$3, 4), MONTH("1 " &amp; AQ$6 &amp; " " &amp; LEFT($AV$3, 4)) + 1, 0 ), 'Raw Data'!$AN:$AN,"&gt;" &amp;DATE(LEFT($AV$3, 4), MONTH("1 " &amp; AQ$6 &amp; " " &amp; LEFT($AV$3, 4)), 0 ), 'Raw Data'!$J:$J, $A135, 'Raw Data'!$O:$O,""&amp;'Raw Data'!$B$1,'Raw Data'!$D:$D,"&lt;&gt;*ithdr*",'Raw Data'!$D:$D,"&lt;&gt;*ancel*",'Raw Data'!$P:$P,"--")
+
SUMIFS('Raw Data'!$AI:$AI, 'Raw Data'!$AN:$AN,"&lt;=" &amp;DATE(LEFT($AV$3, 4), MONTH("1 " &amp; AQ$6 &amp; " " &amp; LEFT($AV$3, 4)) + 1, 0 ), 'Raw Data'!$AN:$AN,"&gt;" &amp;DATE(LEFT($AV$3, 4), MONTH("1 " &amp; AQ$6 &amp; " " &amp; LEFT($AV$3, 4)), 0 ), 'Raw Data'!$J:$J, $A135, 'Raw Data'!$P:$P,""&amp;'Raw Data'!$B$1,'Raw Data'!$D:$D,"&lt;&gt;*ithdr*",'Raw Data'!$D:$D,"&lt;&gt;*ancel*")</f>
        <v>0</v>
      </c>
      <c r="AR146" s="40"/>
      <c r="AS146" s="40"/>
      <c r="AT146" s="52"/>
      <c r="AU146" s="111">
        <f>SUMIFS('Raw Data'!$AI:$AI, 'Raw Data'!$AN:$AN,"&lt;=" &amp;DATE(MID($AV$3, 15, 4), MONTH("1 " &amp; AU$6 &amp; " " &amp; MID($AV$3, 15, 4)) + 1, 0 ), 'Raw Data'!$AN:$AN,"&gt;" &amp;DATE(MID($AV$3, 15, 4), MONTH("1 " &amp; AU$6 &amp; " " &amp; MID($AV$3, 15, 4)), 0 ), 'Raw Data'!$J:$J, $A135, 'Raw Data'!$O:$O,""&amp;'Raw Data'!$B$1,'Raw Data'!$D:$D,"&lt;&gt;*ithdr*",'Raw Data'!$D:$D,"&lt;&gt;*ancel*",'Raw Data'!$P:$P,"--")
+
SUMIFS('Raw Data'!$AI:$AI, 'Raw Data'!$AN:$AN,"&lt;=" &amp;DATE(MID($AV$3, 15, 4), MONTH("1 " &amp; AU$6 &amp; " " &amp; MID($AV$3, 15, 4)) + 1, 0 ), 'Raw Data'!$AN:$AN,"&gt;" &amp;DATE(MID($AV$3, 15, 4), MONTH("1 " &amp; AU$6 &amp; " " &amp; MID($AV$3, 15, 4)), 0 ), 'Raw Data'!$J:$J, $A135, 'Raw Data'!$P:$P,""&amp;'Raw Data'!$B$1,'Raw Data'!$D:$D,"&lt;&gt;*ithdr*",'Raw Data'!$D:$D,"&lt;&gt;*ancel*")</f>
        <v>0</v>
      </c>
      <c r="AV146" s="40"/>
      <c r="AW146" s="40"/>
      <c r="AX146" s="52"/>
      <c r="AY146" s="111">
        <f>SUMIFS('Raw Data'!$AI:$AI, 'Raw Data'!$AN:$AN,"&lt;=" &amp;DATE(MID($AV$3, 15, 4), MONTH("1 " &amp; AY$6 &amp; " " &amp; MID($AV$3, 15, 4)) + 1, 0 ), 'Raw Data'!$AN:$AN,"&gt;" &amp;DATE(MID($AV$3, 15, 4), MONTH("1 " &amp; AY$6 &amp; " " &amp; MID($AV$3, 15, 4)), 0 ), 'Raw Data'!$J:$J, $A135, 'Raw Data'!$O:$O,""&amp;'Raw Data'!$B$1,'Raw Data'!$D:$D,"&lt;&gt;*ithdr*",'Raw Data'!$D:$D,"&lt;&gt;*ancel*",'Raw Data'!$P:$P,"--")
+
SUMIFS('Raw Data'!$AI:$AI, 'Raw Data'!$AN:$AN,"&lt;=" &amp;DATE(MID($AV$3, 15, 4), MONTH("1 " &amp; AY$6 &amp; " " &amp; MID($AV$3, 15, 4)) + 1, 0 ), 'Raw Data'!$AN:$AN,"&gt;" &amp;DATE(MID($AV$3, 15, 4), MONTH("1 " &amp; AY$6 &amp; " " &amp; MID($AV$3, 15, 4)), 0 ), 'Raw Data'!$J:$J, $A135, 'Raw Data'!$P:$P,""&amp;'Raw Data'!$B$1,'Raw Data'!$D:$D,"&lt;&gt;*ithdr*",'Raw Data'!$D:$D,"&lt;&gt;*ancel*")</f>
        <v>0</v>
      </c>
      <c r="AZ146" s="40"/>
      <c r="BA146" s="40"/>
      <c r="BB146" s="52"/>
      <c r="BC146" s="111">
        <f>SUMIFS('Raw Data'!$AI:$AI, 'Raw Data'!$AN:$AN,"&lt;=" &amp;DATE(MID($AV$3, 15, 4), MONTH("1 " &amp; BC$6 &amp; " " &amp; MID($AV$3, 15, 4)) + 1, 0 ), 'Raw Data'!$AN:$AN,"&gt;" &amp;DATE(MID($AV$3, 15, 4), MONTH("1 " &amp; BC$6 &amp; " " &amp; MID($AV$3, 15, 4)), 0 ), 'Raw Data'!$J:$J, $A135, 'Raw Data'!$O:$O,""&amp;'Raw Data'!$B$1,'Raw Data'!$D:$D,"&lt;&gt;*ithdr*",'Raw Data'!$D:$D,"&lt;&gt;*ancel*",'Raw Data'!$P:$P,"--")
+
SUMIFS('Raw Data'!$AI:$AI, 'Raw Data'!$AN:$AN,"&lt;=" &amp;DATE(MID($AV$3, 15, 4), MONTH("1 " &amp; BC$6 &amp; " " &amp; MID($AV$3, 15, 4)) + 1, 0 ), 'Raw Data'!$AN:$AN,"&gt;" &amp;DATE(MID($AV$3, 15, 4), MONTH("1 " &amp; BC$6 &amp; " " &amp; MID($AV$3, 15, 4)), 0 ), 'Raw Data'!$J:$J, $A135, 'Raw Data'!$P:$P,""&amp;'Raw Data'!$B$1,'Raw Data'!$D:$D,"&lt;&gt;*ithdr*",'Raw Data'!$D:$D,"&lt;&gt;*ancel*")</f>
        <v>0</v>
      </c>
      <c r="BD146" s="40"/>
      <c r="BE146" s="40"/>
      <c r="BF146" s="52"/>
    </row>
    <row r="147" ht="12.75" customHeight="1">
      <c r="A147" s="119" t="s">
        <v>759</v>
      </c>
      <c r="B147" s="40"/>
      <c r="C147" s="40"/>
      <c r="D147" s="40"/>
      <c r="E147" s="40"/>
      <c r="F147" s="40"/>
      <c r="G147" s="40"/>
      <c r="H147" s="40"/>
      <c r="I147" s="40"/>
      <c r="J147" s="52"/>
      <c r="K147" s="111">
        <f>SUMIFS('Raw Data'!$AI:$AI, 'Raw Data'!$AN:$AN,"&lt;=" &amp;DATE(LEFT($AV$3, 4), MONTH("1 " &amp; K$6 &amp; " " &amp; LEFT($AV$3, 4)) + 1, 0 ), 'Raw Data'!$AN:$AN,"&gt;" &amp;DATE(LEFT($AV$3, 4), MONTH("1 " &amp; K$6 &amp; " " &amp; LEFT($AV$3, 4)), 0 ), 'Raw Data'!$J:$J, $A135, 'Raw Data'!$H:$H, "Ear*", 'Raw Data'!$O:$O,""&amp;'Raw Data'!$B$1,'Raw Data'!$D:$D,"&lt;&gt;*ithdr*",'Raw Data'!$D:$D,"&lt;&gt;*ancel*",'Raw Data'!$P:$P,"--")
+
SUMIFS('Raw Data'!$AI:$AI, 'Raw Data'!$AN:$AN,"&lt;=" &amp;DATE(LEFT($AV$3, 4), MONTH("1 " &amp; K$6 &amp; " " &amp; LEFT($AV$3, 4)) + 1, 0 ), 'Raw Data'!$AN:$AN,"&gt;" &amp;DATE(LEFT($AV$3, 4), MONTH("1 " &amp; K$6 &amp; " " &amp; LEFT($AV$3, 4)), 0 ), 'Raw Data'!$J:$J, $A135, 'Raw Data'!$H:$H, "Ear*", 'Raw Data'!$P:$P,""&amp;'Raw Data'!$B$1,'Raw Data'!$D:$D,"&lt;&gt;*ithdr*",'Raw Data'!$D:$D,"&lt;&gt;*ancel*")</f>
        <v>0</v>
      </c>
      <c r="L147" s="40"/>
      <c r="M147" s="40"/>
      <c r="N147" s="52"/>
      <c r="O147" s="111">
        <f>SUMIFS('Raw Data'!$AI:$AI, 'Raw Data'!$AN:$AN,"&lt;=" &amp;DATE(LEFT($AV$3, 4), MONTH("1 " &amp; O$6 &amp; " " &amp; LEFT($AV$3, 4)) + 1, 0 ), 'Raw Data'!$AN:$AN,"&gt;" &amp;DATE(LEFT($AV$3, 4), MONTH("1 " &amp; O$6 &amp; " " &amp; LEFT($AV$3, 4)), 0 ), 'Raw Data'!$J:$J, $A135, 'Raw Data'!$H:$H, "Ear*", 'Raw Data'!$O:$O,""&amp;'Raw Data'!$B$1,'Raw Data'!$D:$D,"&lt;&gt;*ithdr*",'Raw Data'!$D:$D,"&lt;&gt;*ancel*",'Raw Data'!$P:$P,"--")
+
SUMIFS('Raw Data'!$AI:$AI, 'Raw Data'!$AN:$AN,"&lt;=" &amp;DATE(LEFT($AV$3, 4), MONTH("1 " &amp; O$6 &amp; " " &amp; LEFT($AV$3, 4)) + 1, 0 ), 'Raw Data'!$AN:$AN,"&gt;" &amp;DATE(LEFT($AV$3, 4), MONTH("1 " &amp; O$6 &amp; " " &amp; LEFT($AV$3, 4)), 0 ), 'Raw Data'!$J:$J, $A135, 'Raw Data'!$H:$H, "Ear*", 'Raw Data'!$P:$P,""&amp;'Raw Data'!$B$1,'Raw Data'!$D:$D,"&lt;&gt;*ithdr*",'Raw Data'!$D:$D,"&lt;&gt;*ancel*")</f>
        <v>0</v>
      </c>
      <c r="P147" s="40"/>
      <c r="Q147" s="40"/>
      <c r="R147" s="52"/>
      <c r="S147" s="111">
        <f>SUMIFS('Raw Data'!$AI:$AI, 'Raw Data'!$AN:$AN,"&lt;=" &amp;DATE(LEFT($AV$3, 4), MONTH("1 " &amp; S$6 &amp; " " &amp; LEFT($AV$3, 4)) + 1, 0 ), 'Raw Data'!$AN:$AN,"&gt;" &amp;DATE(LEFT($AV$3, 4), MONTH("1 " &amp; S$6 &amp; " " &amp; LEFT($AV$3, 4)), 0 ), 'Raw Data'!$J:$J, $A135, 'Raw Data'!$H:$H, "Ear*", 'Raw Data'!$O:$O,""&amp;'Raw Data'!$B$1,'Raw Data'!$D:$D,"&lt;&gt;*ithdr*",'Raw Data'!$D:$D,"&lt;&gt;*ancel*",'Raw Data'!$P:$P,"--")
+
SUMIFS('Raw Data'!$AI:$AI, 'Raw Data'!$AN:$AN,"&lt;=" &amp;DATE(LEFT($AV$3, 4), MONTH("1 " &amp; S$6 &amp; " " &amp; LEFT($AV$3, 4)) + 1, 0 ), 'Raw Data'!$AN:$AN,"&gt;" &amp;DATE(LEFT($AV$3, 4), MONTH("1 " &amp; S$6 &amp; " " &amp; LEFT($AV$3, 4)), 0 ), 'Raw Data'!$J:$J, $A135, 'Raw Data'!$H:$H, "Ear*", 'Raw Data'!$P:$P,""&amp;'Raw Data'!$B$1,'Raw Data'!$D:$D,"&lt;&gt;*ithdr*",'Raw Data'!$D:$D,"&lt;&gt;*ancel*")</f>
        <v>0</v>
      </c>
      <c r="T147" s="40"/>
      <c r="U147" s="40"/>
      <c r="V147" s="52"/>
      <c r="W147" s="111">
        <f>SUMIFS('Raw Data'!$AI:$AI, 'Raw Data'!$AN:$AN,"&lt;=" &amp;DATE(LEFT($AV$3, 4), MONTH("1 " &amp; W$6 &amp; " " &amp; LEFT($AV$3, 4)) + 1, 0 ), 'Raw Data'!$AN:$AN,"&gt;" &amp;DATE(LEFT($AV$3, 4), MONTH("1 " &amp; W$6 &amp; " " &amp; LEFT($AV$3, 4)), 0 ), 'Raw Data'!$J:$J, $A135, 'Raw Data'!$H:$H, "Ear*", 'Raw Data'!$O:$O,""&amp;'Raw Data'!$B$1,'Raw Data'!$D:$D,"&lt;&gt;*ithdr*",'Raw Data'!$D:$D,"&lt;&gt;*ancel*",'Raw Data'!$P:$P,"--")
+
SUMIFS('Raw Data'!$AI:$AI, 'Raw Data'!$AN:$AN,"&lt;=" &amp;DATE(LEFT($AV$3, 4), MONTH("1 " &amp; W$6 &amp; " " &amp; LEFT($AV$3, 4)) + 1, 0 ), 'Raw Data'!$AN:$AN,"&gt;" &amp;DATE(LEFT($AV$3, 4), MONTH("1 " &amp; W$6 &amp; " " &amp; LEFT($AV$3, 4)), 0 ), 'Raw Data'!$J:$J, $A135, 'Raw Data'!$H:$H, "Ear*", 'Raw Data'!$P:$P,""&amp;'Raw Data'!$B$1,'Raw Data'!$D:$D,"&lt;&gt;*ithdr*",'Raw Data'!$D:$D,"&lt;&gt;*ancel*")</f>
        <v>0</v>
      </c>
      <c r="X147" s="40"/>
      <c r="Y147" s="40"/>
      <c r="Z147" s="52"/>
      <c r="AA147" s="111">
        <f>SUMIFS('Raw Data'!$AI:$AI, 'Raw Data'!$AN:$AN,"&lt;=" &amp;DATE(LEFT($AV$3, 4), MONTH("1 " &amp; AA$6 &amp; " " &amp; LEFT($AV$3, 4)) + 1, 0 ), 'Raw Data'!$AN:$AN,"&gt;" &amp;DATE(LEFT($AV$3, 4), MONTH("1 " &amp; AA$6 &amp; " " &amp; LEFT($AV$3, 4)), 0 ), 'Raw Data'!$J:$J, $A135, 'Raw Data'!$H:$H, "Ear*", 'Raw Data'!$O:$O,""&amp;'Raw Data'!$B$1,'Raw Data'!$D:$D,"&lt;&gt;*ithdr*",'Raw Data'!$D:$D,"&lt;&gt;*ancel*",'Raw Data'!$P:$P,"--")
+
SUMIFS('Raw Data'!$AI:$AI, 'Raw Data'!$AN:$AN,"&lt;=" &amp;DATE(LEFT($AV$3, 4), MONTH("1 " &amp; AA$6 &amp; " " &amp; LEFT($AV$3, 4)) + 1, 0 ), 'Raw Data'!$AN:$AN,"&gt;" &amp;DATE(LEFT($AV$3, 4), MONTH("1 " &amp; AA$6 &amp; " " &amp; LEFT($AV$3, 4)), 0 ), 'Raw Data'!$J:$J, $A135, 'Raw Data'!$H:$H, "Ear*", 'Raw Data'!$P:$P,""&amp;'Raw Data'!$B$1,'Raw Data'!$D:$D,"&lt;&gt;*ithdr*",'Raw Data'!$D:$D,"&lt;&gt;*ancel*")</f>
        <v>0</v>
      </c>
      <c r="AB147" s="40"/>
      <c r="AC147" s="40"/>
      <c r="AD147" s="52"/>
      <c r="AE147" s="111">
        <f>SUMIFS('Raw Data'!$AI:$AI, 'Raw Data'!$AN:$AN,"&lt;=" &amp;DATE(LEFT($AV$3, 4), MONTH("1 " &amp; AE$6 &amp; " " &amp; LEFT($AV$3, 4)) + 1, 0 ), 'Raw Data'!$AN:$AN,"&gt;" &amp;DATE(LEFT($AV$3, 4), MONTH("1 " &amp; AE$6 &amp; " " &amp; LEFT($AV$3, 4)), 0 ), 'Raw Data'!$J:$J, $A135, 'Raw Data'!$H:$H, "Ear*", 'Raw Data'!$O:$O,""&amp;'Raw Data'!$B$1,'Raw Data'!$D:$D,"&lt;&gt;*ithdr*",'Raw Data'!$D:$D,"&lt;&gt;*ancel*",'Raw Data'!$P:$P,"--")
+
SUMIFS('Raw Data'!$AI:$AI, 'Raw Data'!$AN:$AN,"&lt;=" &amp;DATE(LEFT($AV$3, 4), MONTH("1 " &amp; AE$6 &amp; " " &amp; LEFT($AV$3, 4)) + 1, 0 ), 'Raw Data'!$AN:$AN,"&gt;" &amp;DATE(LEFT($AV$3, 4), MONTH("1 " &amp; AE$6 &amp; " " &amp; LEFT($AV$3, 4)), 0 ), 'Raw Data'!$J:$J, $A135, 'Raw Data'!$H:$H, "Ear*", 'Raw Data'!$P:$P,""&amp;'Raw Data'!$B$1,'Raw Data'!$D:$D,"&lt;&gt;*ithdr*",'Raw Data'!$D:$D,"&lt;&gt;*ancel*")</f>
        <v>0</v>
      </c>
      <c r="AF147" s="40"/>
      <c r="AG147" s="40"/>
      <c r="AH147" s="52"/>
      <c r="AI147" s="111">
        <f>SUMIFS('Raw Data'!$AI:$AI, 'Raw Data'!$AN:$AN,"&lt;=" &amp;DATE(LEFT($AV$3, 4), MONTH("1 " &amp; AI$6 &amp; " " &amp; LEFT($AV$3, 4)) + 1, 0 ), 'Raw Data'!$AN:$AN,"&gt;" &amp;DATE(LEFT($AV$3, 4), MONTH("1 " &amp; AI$6 &amp; " " &amp; LEFT($AV$3, 4)), 0 ), 'Raw Data'!$J:$J, $A135, 'Raw Data'!$H:$H, "Ear*", 'Raw Data'!$O:$O,""&amp;'Raw Data'!$B$1,'Raw Data'!$D:$D,"&lt;&gt;*ithdr*",'Raw Data'!$D:$D,"&lt;&gt;*ancel*",'Raw Data'!$P:$P,"--")
+
SUMIFS('Raw Data'!$AI:$AI, 'Raw Data'!$AN:$AN,"&lt;=" &amp;DATE(LEFT($AV$3, 4), MONTH("1 " &amp; AI$6 &amp; " " &amp; LEFT($AV$3, 4)) + 1, 0 ), 'Raw Data'!$AN:$AN,"&gt;" &amp;DATE(LEFT($AV$3, 4), MONTH("1 " &amp; AI$6 &amp; " " &amp; LEFT($AV$3, 4)), 0 ), 'Raw Data'!$J:$J, $A135, 'Raw Data'!$H:$H, "Ear*", 'Raw Data'!$P:$P,""&amp;'Raw Data'!$B$1,'Raw Data'!$D:$D,"&lt;&gt;*ithdr*",'Raw Data'!$D:$D,"&lt;&gt;*ancel*")</f>
        <v>0</v>
      </c>
      <c r="AJ147" s="40"/>
      <c r="AK147" s="40"/>
      <c r="AL147" s="52"/>
      <c r="AM147" s="111">
        <f>SUMIFS('Raw Data'!$AI:$AI, 'Raw Data'!$AN:$AN,"&lt;=" &amp;DATE(LEFT($AV$3, 4), MONTH("1 " &amp; AM$6 &amp; " " &amp; LEFT($AV$3, 4)) + 1, 0 ), 'Raw Data'!$AN:$AN,"&gt;" &amp;DATE(LEFT($AV$3, 4), MONTH("1 " &amp; AM$6 &amp; " " &amp; LEFT($AV$3, 4)), 0 ), 'Raw Data'!$J:$J, $A135, 'Raw Data'!$H:$H, "Ear*", 'Raw Data'!$O:$O,""&amp;'Raw Data'!$B$1,'Raw Data'!$D:$D,"&lt;&gt;*ithdr*",'Raw Data'!$D:$D,"&lt;&gt;*ancel*",'Raw Data'!$P:$P,"--")
+
SUMIFS('Raw Data'!$AI:$AI, 'Raw Data'!$AN:$AN,"&lt;=" &amp;DATE(LEFT($AV$3, 4), MONTH("1 " &amp; AM$6 &amp; " " &amp; LEFT($AV$3, 4)) + 1, 0 ), 'Raw Data'!$AN:$AN,"&gt;" &amp;DATE(LEFT($AV$3, 4), MONTH("1 " &amp; AM$6 &amp; " " &amp; LEFT($AV$3, 4)), 0 ), 'Raw Data'!$J:$J, $A135, 'Raw Data'!$H:$H, "Ear*", 'Raw Data'!$P:$P,""&amp;'Raw Data'!$B$1,'Raw Data'!$D:$D,"&lt;&gt;*ithdr*",'Raw Data'!$D:$D,"&lt;&gt;*ancel*")</f>
        <v>0</v>
      </c>
      <c r="AN147" s="40"/>
      <c r="AO147" s="40"/>
      <c r="AP147" s="52"/>
      <c r="AQ147" s="111">
        <f>SUMIFS('Raw Data'!$AI:$AI, 'Raw Data'!$AN:$AN,"&lt;=" &amp;DATE(LEFT($AV$3, 4), MONTH("1 " &amp; AQ$6 &amp; " " &amp; LEFT($AV$3, 4)) + 1, 0 ), 'Raw Data'!$AN:$AN,"&gt;" &amp;DATE(LEFT($AV$3, 4), MONTH("1 " &amp; AQ$6 &amp; " " &amp; LEFT($AV$3, 4)), 0 ), 'Raw Data'!$J:$J, $A135, 'Raw Data'!$H:$H, "Ear*", 'Raw Data'!$O:$O,""&amp;'Raw Data'!$B$1,'Raw Data'!$D:$D,"&lt;&gt;*ithdr*",'Raw Data'!$D:$D,"&lt;&gt;*ancel*",'Raw Data'!$P:$P,"--")
+
SUMIFS('Raw Data'!$AI:$AI, 'Raw Data'!$AN:$AN,"&lt;=" &amp;DATE(LEFT($AV$3, 4), MONTH("1 " &amp; AQ$6 &amp; " " &amp; LEFT($AV$3, 4)) + 1, 0 ), 'Raw Data'!$AN:$AN,"&gt;" &amp;DATE(LEFT($AV$3, 4), MONTH("1 " &amp; AQ$6 &amp; " " &amp; LEFT($AV$3, 4)), 0 ), 'Raw Data'!$J:$J, $A135, 'Raw Data'!$H:$H, "Ear*", 'Raw Data'!$P:$P,""&amp;'Raw Data'!$B$1,'Raw Data'!$D:$D,"&lt;&gt;*ithdr*",'Raw Data'!$D:$D,"&lt;&gt;*ancel*")</f>
        <v>0</v>
      </c>
      <c r="AR147" s="40"/>
      <c r="AS147" s="40"/>
      <c r="AT147" s="52"/>
      <c r="AU147" s="111">
        <f>SUMIFS('Raw Data'!$AI:$AI, 'Raw Data'!$AN:$AN,"&lt;=" &amp;DATE(MID($AV$3, 15, 4), MONTH("1 " &amp; AU$6 &amp; " " &amp; MID($AV$3, 15, 4)) + 1, 0 ), 'Raw Data'!$AN:$AN,"&gt;" &amp;DATE(MID($AV$3, 15, 4), MONTH("1 " &amp; AU$6 &amp; " " &amp; MID($AV$3, 15, 4)), 0 ), 'Raw Data'!$J:$J, $A135, 'Raw Data'!$H:$H, "Ear*", 'Raw Data'!$O:$O,""&amp;'Raw Data'!$B$1,'Raw Data'!$D:$D,"&lt;&gt;*ithdr*",'Raw Data'!$D:$D,"&lt;&gt;*ancel*",'Raw Data'!$P:$P,"--")
+
SUMIFS('Raw Data'!$AI:$AI, 'Raw Data'!$AN:$AN,"&lt;=" &amp;DATE(MID($AV$3, 15, 4), MONTH("1 " &amp; AU$6 &amp; " " &amp; MID($AV$3, 15, 4)) + 1, 0 ), 'Raw Data'!$AN:$AN,"&gt;" &amp;DATE(MID($AV$3, 15, 4), MONTH("1 " &amp; AU$6 &amp; " " &amp; MID($AV$3, 15, 4)), 0 ), 'Raw Data'!$J:$J, $A135, 'Raw Data'!$H:$H, "Ear*", 'Raw Data'!$P:$P,""&amp;'Raw Data'!$B$1,'Raw Data'!$D:$D,"&lt;&gt;*ithdr*",'Raw Data'!$D:$D,"&lt;&gt;*ancel*")</f>
        <v>0</v>
      </c>
      <c r="AV147" s="40"/>
      <c r="AW147" s="40"/>
      <c r="AX147" s="52"/>
      <c r="AY147" s="111">
        <f>SUMIFS('Raw Data'!$AI:$AI, 'Raw Data'!$AN:$AN,"&lt;=" &amp;DATE(MID($AV$3, 15, 4), MONTH("1 " &amp; AY$6 &amp; " " &amp; MID($AV$3, 15, 4)) + 1, 0 ), 'Raw Data'!$AN:$AN,"&gt;" &amp;DATE(MID($AV$3, 15, 4), MONTH("1 " &amp; AY$6 &amp; " " &amp; MID($AV$3, 15, 4)), 0 ), 'Raw Data'!$J:$J, $A135, 'Raw Data'!$H:$H, "Ear*", 'Raw Data'!$O:$O,""&amp;'Raw Data'!$B$1,'Raw Data'!$D:$D,"&lt;&gt;*ithdr*",'Raw Data'!$D:$D,"&lt;&gt;*ancel*",'Raw Data'!$P:$P,"--")
+
SUMIFS('Raw Data'!$AI:$AI, 'Raw Data'!$AN:$AN,"&lt;=" &amp;DATE(MID($AV$3, 15, 4), MONTH("1 " &amp; AY$6 &amp; " " &amp; MID($AV$3, 15, 4)) + 1, 0 ), 'Raw Data'!$AN:$AN,"&gt;" &amp;DATE(MID($AV$3, 15, 4), MONTH("1 " &amp; AY$6 &amp; " " &amp; MID($AV$3, 15, 4)), 0 ), 'Raw Data'!$J:$J, $A135, 'Raw Data'!$H:$H, "Ear*", 'Raw Data'!$P:$P,""&amp;'Raw Data'!$B$1,'Raw Data'!$D:$D,"&lt;&gt;*ithdr*",'Raw Data'!$D:$D,"&lt;&gt;*ancel*")</f>
        <v>0</v>
      </c>
      <c r="AZ147" s="40"/>
      <c r="BA147" s="40"/>
      <c r="BB147" s="52"/>
      <c r="BC147" s="111">
        <f>SUMIFS('Raw Data'!$AI:$AI, 'Raw Data'!$AN:$AN,"&lt;=" &amp;DATE(MID($AV$3, 15, 4), MONTH("1 " &amp; BC$6 &amp; " " &amp; MID($AV$3, 15, 4)) + 1, 0 ), 'Raw Data'!$AN:$AN,"&gt;" &amp;DATE(MID($AV$3, 15, 4), MONTH("1 " &amp; BC$6 &amp; " " &amp; MID($AV$3, 15, 4)), 0 ), 'Raw Data'!$J:$J, $A135, 'Raw Data'!$H:$H, "Ear*", 'Raw Data'!$O:$O,""&amp;'Raw Data'!$B$1,'Raw Data'!$D:$D,"&lt;&gt;*ithdr*",'Raw Data'!$D:$D,"&lt;&gt;*ancel*",'Raw Data'!$P:$P,"--")
+
SUMIFS('Raw Data'!$AI:$AI, 'Raw Data'!$AN:$AN,"&lt;=" &amp;DATE(MID($AV$3, 15, 4), MONTH("1 " &amp; BC$6 &amp; " " &amp; MID($AV$3, 15, 4)) + 1, 0 ), 'Raw Data'!$AN:$AN,"&gt;" &amp;DATE(MID($AV$3, 15, 4), MONTH("1 " &amp; BC$6 &amp; " " &amp; MID($AV$3, 15, 4)), 0 ), 'Raw Data'!$J:$J, $A135, 'Raw Data'!$H:$H, "Ear*", 'Raw Data'!$P:$P,""&amp;'Raw Data'!$B$1,'Raw Data'!$D:$D,"&lt;&gt;*ithdr*",'Raw Data'!$D:$D,"&lt;&gt;*ancel*")</f>
        <v>0</v>
      </c>
      <c r="BD147" s="40"/>
      <c r="BE147" s="40"/>
      <c r="BF147" s="52"/>
    </row>
    <row r="148" ht="12.75" customHeight="1">
      <c r="A148" s="119" t="s">
        <v>760</v>
      </c>
      <c r="B148" s="40"/>
      <c r="C148" s="40"/>
      <c r="D148" s="40"/>
      <c r="E148" s="40"/>
      <c r="F148" s="40"/>
      <c r="G148" s="40"/>
      <c r="H148" s="40"/>
      <c r="I148" s="40"/>
      <c r="J148" s="52"/>
      <c r="K148" s="111">
        <f>SUMIFS('Raw Data'!$AI:$AI, 'Raw Data'!$AN:$AN,"&lt;=" &amp;DATE(LEFT($AV$3, 4), MONTH("1 " &amp; K$6 &amp; " " &amp; LEFT($AV$3, 4)) + 1, 0 ), 'Raw Data'!$AN:$AN,"&gt;" &amp;DATE(LEFT($AV$3, 4), MONTH("1 " &amp; K$6 &amp; " " &amp; LEFT($AV$3, 4)), 0 ), 'Raw Data'!$J:$J, $A135, 'Raw Data'!$H:$H, "Non*", 'Raw Data'!$O:$O,""&amp;'Raw Data'!$B$1,'Raw Data'!$D:$D,"&lt;&gt;*ithdr*",'Raw Data'!$D:$D,"&lt;&gt;*ancel*",'Raw Data'!$P:$P,"--")
+
SUMIFS('Raw Data'!$AI:$AI, 'Raw Data'!$AN:$AN,"&lt;=" &amp;DATE(LEFT($AV$3, 4), MONTH("1 " &amp; K$6 &amp; " " &amp; LEFT($AV$3, 4)) + 1, 0 ), 'Raw Data'!$AN:$AN,"&gt;" &amp;DATE(LEFT($AV$3, 4), MONTH("1 " &amp; K$6 &amp; " " &amp; LEFT($AV$3, 4)), 0 ), 'Raw Data'!$J:$J, $A135, 'Raw Data'!$H:$H, "Non*", 'Raw Data'!$P:$P,""&amp;'Raw Data'!$B$1,'Raw Data'!$D:$D,"&lt;&gt;*ithdr*",'Raw Data'!$D:$D,"&lt;&gt;*ancel*")</f>
        <v>0</v>
      </c>
      <c r="L148" s="40"/>
      <c r="M148" s="40"/>
      <c r="N148" s="52"/>
      <c r="O148" s="111">
        <f>SUMIFS('Raw Data'!$AI:$AI, 'Raw Data'!$AN:$AN,"&lt;=" &amp;DATE(LEFT($AV$3, 4), MONTH("1 " &amp; O$6 &amp; " " &amp; LEFT($AV$3, 4)) + 1, 0 ), 'Raw Data'!$AN:$AN,"&gt;" &amp;DATE(LEFT($AV$3, 4), MONTH("1 " &amp; O$6 &amp; " " &amp; LEFT($AV$3, 4)), 0 ), 'Raw Data'!$J:$J, $A135, 'Raw Data'!$H:$H, "Non*", 'Raw Data'!$O:$O,""&amp;'Raw Data'!$B$1,'Raw Data'!$D:$D,"&lt;&gt;*ithdr*",'Raw Data'!$D:$D,"&lt;&gt;*ancel*",'Raw Data'!$P:$P,"--")
+
SUMIFS('Raw Data'!$AI:$AI, 'Raw Data'!$AN:$AN,"&lt;=" &amp;DATE(LEFT($AV$3, 4), MONTH("1 " &amp; O$6 &amp; " " &amp; LEFT($AV$3, 4)) + 1, 0 ), 'Raw Data'!$AN:$AN,"&gt;" &amp;DATE(LEFT($AV$3, 4), MONTH("1 " &amp; O$6 &amp; " " &amp; LEFT($AV$3, 4)), 0 ), 'Raw Data'!$J:$J, $A135, 'Raw Data'!$H:$H, "Non*", 'Raw Data'!$P:$P,""&amp;'Raw Data'!$B$1,'Raw Data'!$D:$D,"&lt;&gt;*ithdr*",'Raw Data'!$D:$D,"&lt;&gt;*ancel*")</f>
        <v>0</v>
      </c>
      <c r="P148" s="40"/>
      <c r="Q148" s="40"/>
      <c r="R148" s="52"/>
      <c r="S148" s="111">
        <f>SUMIFS('Raw Data'!$AI:$AI, 'Raw Data'!$AN:$AN,"&lt;=" &amp;DATE(LEFT($AV$3, 4), MONTH("1 " &amp; S$6 &amp; " " &amp; LEFT($AV$3, 4)) + 1, 0 ), 'Raw Data'!$AN:$AN,"&gt;" &amp;DATE(LEFT($AV$3, 4), MONTH("1 " &amp; S$6 &amp; " " &amp; LEFT($AV$3, 4)), 0 ), 'Raw Data'!$J:$J, $A135, 'Raw Data'!$H:$H, "Non*", 'Raw Data'!$O:$O,""&amp;'Raw Data'!$B$1,'Raw Data'!$D:$D,"&lt;&gt;*ithdr*",'Raw Data'!$D:$D,"&lt;&gt;*ancel*",'Raw Data'!$P:$P,"--")
+
SUMIFS('Raw Data'!$AI:$AI, 'Raw Data'!$AN:$AN,"&lt;=" &amp;DATE(LEFT($AV$3, 4), MONTH("1 " &amp; S$6 &amp; " " &amp; LEFT($AV$3, 4)) + 1, 0 ), 'Raw Data'!$AN:$AN,"&gt;" &amp;DATE(LEFT($AV$3, 4), MONTH("1 " &amp; S$6 &amp; " " &amp; LEFT($AV$3, 4)), 0 ), 'Raw Data'!$J:$J, $A135, 'Raw Data'!$H:$H, "Non*", 'Raw Data'!$P:$P,""&amp;'Raw Data'!$B$1,'Raw Data'!$D:$D,"&lt;&gt;*ithdr*",'Raw Data'!$D:$D,"&lt;&gt;*ancel*")</f>
        <v>0</v>
      </c>
      <c r="T148" s="40"/>
      <c r="U148" s="40"/>
      <c r="V148" s="52"/>
      <c r="W148" s="111">
        <f>SUMIFS('Raw Data'!$AI:$AI, 'Raw Data'!$AN:$AN,"&lt;=" &amp;DATE(LEFT($AV$3, 4), MONTH("1 " &amp; W$6 &amp; " " &amp; LEFT($AV$3, 4)) + 1, 0 ), 'Raw Data'!$AN:$AN,"&gt;" &amp;DATE(LEFT($AV$3, 4), MONTH("1 " &amp; W$6 &amp; " " &amp; LEFT($AV$3, 4)), 0 ), 'Raw Data'!$J:$J, $A135, 'Raw Data'!$H:$H, "Non*", 'Raw Data'!$O:$O,""&amp;'Raw Data'!$B$1,'Raw Data'!$D:$D,"&lt;&gt;*ithdr*",'Raw Data'!$D:$D,"&lt;&gt;*ancel*",'Raw Data'!$P:$P,"--")
+
SUMIFS('Raw Data'!$AI:$AI, 'Raw Data'!$AN:$AN,"&lt;=" &amp;DATE(LEFT($AV$3, 4), MONTH("1 " &amp; W$6 &amp; " " &amp; LEFT($AV$3, 4)) + 1, 0 ), 'Raw Data'!$AN:$AN,"&gt;" &amp;DATE(LEFT($AV$3, 4), MONTH("1 " &amp; W$6 &amp; " " &amp; LEFT($AV$3, 4)), 0 ), 'Raw Data'!$J:$J, $A135, 'Raw Data'!$H:$H, "Non*", 'Raw Data'!$P:$P,""&amp;'Raw Data'!$B$1,'Raw Data'!$D:$D,"&lt;&gt;*ithdr*",'Raw Data'!$D:$D,"&lt;&gt;*ancel*")</f>
        <v>0</v>
      </c>
      <c r="X148" s="40"/>
      <c r="Y148" s="40"/>
      <c r="Z148" s="52"/>
      <c r="AA148" s="111">
        <f>SUMIFS('Raw Data'!$AI:$AI, 'Raw Data'!$AN:$AN,"&lt;=" &amp;DATE(LEFT($AV$3, 4), MONTH("1 " &amp; AA$6 &amp; " " &amp; LEFT($AV$3, 4)) + 1, 0 ), 'Raw Data'!$AN:$AN,"&gt;" &amp;DATE(LEFT($AV$3, 4), MONTH("1 " &amp; AA$6 &amp; " " &amp; LEFT($AV$3, 4)), 0 ), 'Raw Data'!$J:$J, $A135, 'Raw Data'!$H:$H, "Non*", 'Raw Data'!$O:$O,""&amp;'Raw Data'!$B$1,'Raw Data'!$D:$D,"&lt;&gt;*ithdr*",'Raw Data'!$D:$D,"&lt;&gt;*ancel*",'Raw Data'!$P:$P,"--")
+
SUMIFS('Raw Data'!$AI:$AI, 'Raw Data'!$AN:$AN,"&lt;=" &amp;DATE(LEFT($AV$3, 4), MONTH("1 " &amp; AA$6 &amp; " " &amp; LEFT($AV$3, 4)) + 1, 0 ), 'Raw Data'!$AN:$AN,"&gt;" &amp;DATE(LEFT($AV$3, 4), MONTH("1 " &amp; AA$6 &amp; " " &amp; LEFT($AV$3, 4)), 0 ), 'Raw Data'!$J:$J, $A135, 'Raw Data'!$H:$H, "Non*", 'Raw Data'!$P:$P,""&amp;'Raw Data'!$B$1,'Raw Data'!$D:$D,"&lt;&gt;*ithdr*",'Raw Data'!$D:$D,"&lt;&gt;*ancel*")</f>
        <v>0</v>
      </c>
      <c r="AB148" s="40"/>
      <c r="AC148" s="40"/>
      <c r="AD148" s="52"/>
      <c r="AE148" s="111">
        <f>SUMIFS('Raw Data'!$AI:$AI, 'Raw Data'!$AN:$AN,"&lt;=" &amp;DATE(LEFT($AV$3, 4), MONTH("1 " &amp; AE$6 &amp; " " &amp; LEFT($AV$3, 4)) + 1, 0 ), 'Raw Data'!$AN:$AN,"&gt;" &amp;DATE(LEFT($AV$3, 4), MONTH("1 " &amp; AE$6 &amp; " " &amp; LEFT($AV$3, 4)), 0 ), 'Raw Data'!$J:$J, $A135, 'Raw Data'!$H:$H, "Non*", 'Raw Data'!$O:$O,""&amp;'Raw Data'!$B$1,'Raw Data'!$D:$D,"&lt;&gt;*ithdr*",'Raw Data'!$D:$D,"&lt;&gt;*ancel*",'Raw Data'!$P:$P,"--")
+
SUMIFS('Raw Data'!$AI:$AI, 'Raw Data'!$AN:$AN,"&lt;=" &amp;DATE(LEFT($AV$3, 4), MONTH("1 " &amp; AE$6 &amp; " " &amp; LEFT($AV$3, 4)) + 1, 0 ), 'Raw Data'!$AN:$AN,"&gt;" &amp;DATE(LEFT($AV$3, 4), MONTH("1 " &amp; AE$6 &amp; " " &amp; LEFT($AV$3, 4)), 0 ), 'Raw Data'!$J:$J, $A135, 'Raw Data'!$H:$H, "Non*", 'Raw Data'!$P:$P,""&amp;'Raw Data'!$B$1,'Raw Data'!$D:$D,"&lt;&gt;*ithdr*",'Raw Data'!$D:$D,"&lt;&gt;*ancel*")</f>
        <v>0</v>
      </c>
      <c r="AF148" s="40"/>
      <c r="AG148" s="40"/>
      <c r="AH148" s="52"/>
      <c r="AI148" s="111">
        <f>SUMIFS('Raw Data'!$AI:$AI, 'Raw Data'!$AN:$AN,"&lt;=" &amp;DATE(LEFT($AV$3, 4), MONTH("1 " &amp; AI$6 &amp; " " &amp; LEFT($AV$3, 4)) + 1, 0 ), 'Raw Data'!$AN:$AN,"&gt;" &amp;DATE(LEFT($AV$3, 4), MONTH("1 " &amp; AI$6 &amp; " " &amp; LEFT($AV$3, 4)), 0 ), 'Raw Data'!$J:$J, $A135, 'Raw Data'!$H:$H, "Non*", 'Raw Data'!$O:$O,""&amp;'Raw Data'!$B$1,'Raw Data'!$D:$D,"&lt;&gt;*ithdr*",'Raw Data'!$D:$D,"&lt;&gt;*ancel*",'Raw Data'!$P:$P,"--")
+
SUMIFS('Raw Data'!$AI:$AI, 'Raw Data'!$AN:$AN,"&lt;=" &amp;DATE(LEFT($AV$3, 4), MONTH("1 " &amp; AI$6 &amp; " " &amp; LEFT($AV$3, 4)) + 1, 0 ), 'Raw Data'!$AN:$AN,"&gt;" &amp;DATE(LEFT($AV$3, 4), MONTH("1 " &amp; AI$6 &amp; " " &amp; LEFT($AV$3, 4)), 0 ), 'Raw Data'!$J:$J, $A135, 'Raw Data'!$H:$H, "Non*", 'Raw Data'!$P:$P,""&amp;'Raw Data'!$B$1,'Raw Data'!$D:$D,"&lt;&gt;*ithdr*",'Raw Data'!$D:$D,"&lt;&gt;*ancel*")</f>
        <v>0</v>
      </c>
      <c r="AJ148" s="40"/>
      <c r="AK148" s="40"/>
      <c r="AL148" s="52"/>
      <c r="AM148" s="111">
        <f>SUMIFS('Raw Data'!$AI:$AI, 'Raw Data'!$AN:$AN,"&lt;=" &amp;DATE(LEFT($AV$3, 4), MONTH("1 " &amp; AM$6 &amp; " " &amp; LEFT($AV$3, 4)) + 1, 0 ), 'Raw Data'!$AN:$AN,"&gt;" &amp;DATE(LEFT($AV$3, 4), MONTH("1 " &amp; AM$6 &amp; " " &amp; LEFT($AV$3, 4)), 0 ), 'Raw Data'!$J:$J, $A135, 'Raw Data'!$H:$H, "Non*", 'Raw Data'!$O:$O,""&amp;'Raw Data'!$B$1,'Raw Data'!$D:$D,"&lt;&gt;*ithdr*",'Raw Data'!$D:$D,"&lt;&gt;*ancel*",'Raw Data'!$P:$P,"--")
+
SUMIFS('Raw Data'!$AI:$AI, 'Raw Data'!$AN:$AN,"&lt;=" &amp;DATE(LEFT($AV$3, 4), MONTH("1 " &amp; AM$6 &amp; " " &amp; LEFT($AV$3, 4)) + 1, 0 ), 'Raw Data'!$AN:$AN,"&gt;" &amp;DATE(LEFT($AV$3, 4), MONTH("1 " &amp; AM$6 &amp; " " &amp; LEFT($AV$3, 4)), 0 ), 'Raw Data'!$J:$J, $A135, 'Raw Data'!$H:$H, "Non*", 'Raw Data'!$P:$P,""&amp;'Raw Data'!$B$1,'Raw Data'!$D:$D,"&lt;&gt;*ithdr*",'Raw Data'!$D:$D,"&lt;&gt;*ancel*")</f>
        <v>0</v>
      </c>
      <c r="AN148" s="40"/>
      <c r="AO148" s="40"/>
      <c r="AP148" s="52"/>
      <c r="AQ148" s="111">
        <f>SUMIFS('Raw Data'!$AI:$AI, 'Raw Data'!$AN:$AN,"&lt;=" &amp;DATE(LEFT($AV$3, 4), MONTH("1 " &amp; AQ$6 &amp; " " &amp; LEFT($AV$3, 4)) + 1, 0 ), 'Raw Data'!$AN:$AN,"&gt;" &amp;DATE(LEFT($AV$3, 4), MONTH("1 " &amp; AQ$6 &amp; " " &amp; LEFT($AV$3, 4)), 0 ), 'Raw Data'!$J:$J, $A135, 'Raw Data'!$H:$H, "Non*", 'Raw Data'!$O:$O,""&amp;'Raw Data'!$B$1,'Raw Data'!$D:$D,"&lt;&gt;*ithdr*",'Raw Data'!$D:$D,"&lt;&gt;*ancel*",'Raw Data'!$P:$P,"--")
+
SUMIFS('Raw Data'!$AI:$AI, 'Raw Data'!$AN:$AN,"&lt;=" &amp;DATE(LEFT($AV$3, 4), MONTH("1 " &amp; AQ$6 &amp; " " &amp; LEFT($AV$3, 4)) + 1, 0 ), 'Raw Data'!$AN:$AN,"&gt;" &amp;DATE(LEFT($AV$3, 4), MONTH("1 " &amp; AQ$6 &amp; " " &amp; LEFT($AV$3, 4)), 0 ), 'Raw Data'!$J:$J, $A135, 'Raw Data'!$H:$H, "Non*", 'Raw Data'!$P:$P,""&amp;'Raw Data'!$B$1,'Raw Data'!$D:$D,"&lt;&gt;*ithdr*",'Raw Data'!$D:$D,"&lt;&gt;*ancel*")</f>
        <v>0</v>
      </c>
      <c r="AR148" s="40"/>
      <c r="AS148" s="40"/>
      <c r="AT148" s="52"/>
      <c r="AU148" s="111">
        <f>SUMIFS('Raw Data'!$AI:$AI, 'Raw Data'!$AN:$AN,"&lt;=" &amp;DATE(MID($AV$3, 15, 4), MONTH("1 " &amp; AU$6 &amp; " " &amp; MID($AV$3, 15, 4)) + 1, 0 ), 'Raw Data'!$AN:$AN,"&gt;" &amp;DATE(MID($AV$3, 15, 4), MONTH("1 " &amp; AU$6 &amp; " " &amp; MID($AV$3, 15, 4)), 0 ), 'Raw Data'!$J:$J, $A135, 'Raw Data'!$H:$H, "Non*", 'Raw Data'!$O:$O,""&amp;'Raw Data'!$B$1,'Raw Data'!$D:$D,"&lt;&gt;*ithdr*",'Raw Data'!$D:$D,"&lt;&gt;*ancel*",'Raw Data'!$P:$P,"--")
+
SUMIFS('Raw Data'!$AI:$AI, 'Raw Data'!$AN:$AN,"&lt;=" &amp;DATE(MID($AV$3, 15, 4), MONTH("1 " &amp; AU$6 &amp; " " &amp; MID($AV$3, 15, 4)) + 1, 0 ), 'Raw Data'!$AN:$AN,"&gt;" &amp;DATE(MID($AV$3, 15, 4), MONTH("1 " &amp; AU$6 &amp; " " &amp; MID($AV$3, 15, 4)), 0 ), 'Raw Data'!$J:$J, $A135, 'Raw Data'!$H:$H, "Non*", 'Raw Data'!$P:$P,""&amp;'Raw Data'!$B$1,'Raw Data'!$D:$D,"&lt;&gt;*ithdr*",'Raw Data'!$D:$D,"&lt;&gt;*ancel*")</f>
        <v>0</v>
      </c>
      <c r="AV148" s="40"/>
      <c r="AW148" s="40"/>
      <c r="AX148" s="52"/>
      <c r="AY148" s="111">
        <f>SUMIFS('Raw Data'!$AI:$AI, 'Raw Data'!$AN:$AN,"&lt;=" &amp;DATE(MID($AV$3, 15, 4), MONTH("1 " &amp; AY$6 &amp; " " &amp; MID($AV$3, 15, 4)) + 1, 0 ), 'Raw Data'!$AN:$AN,"&gt;" &amp;DATE(MID($AV$3, 15, 4), MONTH("1 " &amp; AY$6 &amp; " " &amp; MID($AV$3, 15, 4)), 0 ), 'Raw Data'!$J:$J, $A135, 'Raw Data'!$H:$H, "Non*", 'Raw Data'!$O:$O,""&amp;'Raw Data'!$B$1,'Raw Data'!$D:$D,"&lt;&gt;*ithdr*",'Raw Data'!$D:$D,"&lt;&gt;*ancel*",'Raw Data'!$P:$P,"--")
+
SUMIFS('Raw Data'!$AI:$AI, 'Raw Data'!$AN:$AN,"&lt;=" &amp;DATE(MID($AV$3, 15, 4), MONTH("1 " &amp; AY$6 &amp; " " &amp; MID($AV$3, 15, 4)) + 1, 0 ), 'Raw Data'!$AN:$AN,"&gt;" &amp;DATE(MID($AV$3, 15, 4), MONTH("1 " &amp; AY$6 &amp; " " &amp; MID($AV$3, 15, 4)), 0 ), 'Raw Data'!$J:$J, $A135, 'Raw Data'!$H:$H, "Non*", 'Raw Data'!$P:$P,""&amp;'Raw Data'!$B$1,'Raw Data'!$D:$D,"&lt;&gt;*ithdr*",'Raw Data'!$D:$D,"&lt;&gt;*ancel*")</f>
        <v>0</v>
      </c>
      <c r="AZ148" s="40"/>
      <c r="BA148" s="40"/>
      <c r="BB148" s="52"/>
      <c r="BC148" s="111">
        <f>SUMIFS('Raw Data'!$AI:$AI, 'Raw Data'!$AN:$AN,"&lt;=" &amp;DATE(MID($AV$3, 15, 4), MONTH("1 " &amp; BC$6 &amp; " " &amp; MID($AV$3, 15, 4)) + 1, 0 ), 'Raw Data'!$AN:$AN,"&gt;" &amp;DATE(MID($AV$3, 15, 4), MONTH("1 " &amp; BC$6 &amp; " " &amp; MID($AV$3, 15, 4)), 0 ), 'Raw Data'!$J:$J, $A135, 'Raw Data'!$H:$H, "Non*", 'Raw Data'!$O:$O,""&amp;'Raw Data'!$B$1,'Raw Data'!$D:$D,"&lt;&gt;*ithdr*",'Raw Data'!$D:$D,"&lt;&gt;*ancel*",'Raw Data'!$P:$P,"--")
+
SUMIFS('Raw Data'!$AI:$AI, 'Raw Data'!$AN:$AN,"&lt;=" &amp;DATE(MID($AV$3, 15, 4), MONTH("1 " &amp; BC$6 &amp; " " &amp; MID($AV$3, 15, 4)) + 1, 0 ), 'Raw Data'!$AN:$AN,"&gt;" &amp;DATE(MID($AV$3, 15, 4), MONTH("1 " &amp; BC$6 &amp; " " &amp; MID($AV$3, 15, 4)), 0 ), 'Raw Data'!$J:$J, $A135, 'Raw Data'!$H:$H, "Non*", 'Raw Data'!$P:$P,""&amp;'Raw Data'!$B$1,'Raw Data'!$D:$D,"&lt;&gt;*ithdr*",'Raw Data'!$D:$D,"&lt;&gt;*ancel*")</f>
        <v>0</v>
      </c>
      <c r="BD148" s="40"/>
      <c r="BE148" s="40"/>
      <c r="BF148" s="52"/>
    </row>
    <row r="149" ht="12.75" customHeight="1">
      <c r="A149" s="47" t="s">
        <v>761</v>
      </c>
      <c r="B149" s="40"/>
      <c r="C149" s="40"/>
      <c r="D149" s="40"/>
      <c r="E149" s="40"/>
      <c r="F149" s="40"/>
      <c r="G149" s="40"/>
      <c r="H149" s="40"/>
      <c r="I149" s="40"/>
      <c r="J149" s="52"/>
      <c r="K149" s="117">
        <f>COUNTIFS( 'Raw Data'!$AM:$AM,"&lt;=" &amp;DATE(LEFT($AV$3, 4), MONTH("1 " &amp; K$6 &amp; " " &amp; LEFT($AV$3, 4)) + 1, 0 ), 'Raw Data'!$AM:$AM,"&gt;" &amp;DATE(LEFT($AV$3, 4), MONTH("1 " &amp; K$6 &amp; " " &amp; LEFT($AV$3, 4)), 0 ), 'Raw Data'!$J:$J, $A135, 'Raw Data'!$O:$O,""&amp;'Raw Data'!$B$1,'Raw Data'!$D:$D,"&lt;&gt;*ithdr*",'Raw Data'!$D:$D,"&lt;&gt;*ancel*",'Raw Data'!$P:$P,"--")
+
COUNTIFS( 'Raw Data'!$AM:$AM,"&lt;=" &amp;DATE(LEFT($AV$3, 4), MONTH("1 " &amp; K$6 &amp; " " &amp; LEFT($AV$3, 4)) + 1, 0 ), 'Raw Data'!$AM:$AM,"&gt;" &amp;DATE(LEFT($AV$3, 4), MONTH("1 " &amp; K$6 &amp; " " &amp; LEFT($AV$3, 4)), 0 ), 'Raw Data'!$J:$J, $A135, 'Raw Data'!$P:$P,""&amp;'Raw Data'!$B$1,'Raw Data'!$D:$D,"&lt;&gt;*ithdr*",'Raw Data'!$D:$D,"&lt;&gt;*ancel*")</f>
        <v>0</v>
      </c>
      <c r="L149" s="40"/>
      <c r="M149" s="40"/>
      <c r="N149" s="52"/>
      <c r="O149" s="117">
        <f>COUNTIFS( 'Raw Data'!$AM:$AM,"&lt;=" &amp;DATE(LEFT($AV$3, 4), MONTH("1 " &amp; O$6 &amp; " " &amp; LEFT($AV$3, 4)) + 1, 0 ), 'Raw Data'!$AM:$AM,"&gt;" &amp;DATE(LEFT($AV$3, 4), MONTH("1 " &amp; O$6 &amp; " " &amp; LEFT($AV$3, 4)), 0 ), 'Raw Data'!$J:$J, $A135, 'Raw Data'!$O:$O,""&amp;'Raw Data'!$B$1,'Raw Data'!$D:$D,"&lt;&gt;*ithdr*",'Raw Data'!$D:$D,"&lt;&gt;*ancel*",'Raw Data'!$P:$P,"--")
+
COUNTIFS( 'Raw Data'!$AM:$AM,"&lt;=" &amp;DATE(LEFT($AV$3, 4), MONTH("1 " &amp; O$6 &amp; " " &amp; LEFT($AV$3, 4)) + 1, 0 ), 'Raw Data'!$AM:$AM,"&gt;" &amp;DATE(LEFT($AV$3, 4), MONTH("1 " &amp; O$6 &amp; " " &amp; LEFT($AV$3, 4)), 0 ), 'Raw Data'!$J:$J, $A135, 'Raw Data'!$P:$P,""&amp;'Raw Data'!$B$1,'Raw Data'!$D:$D,"&lt;&gt;*ithdr*",'Raw Data'!$D:$D,"&lt;&gt;*ancel*")</f>
        <v>0</v>
      </c>
      <c r="P149" s="40"/>
      <c r="Q149" s="40"/>
      <c r="R149" s="52"/>
      <c r="S149" s="117">
        <f>COUNTIFS( 'Raw Data'!$AM:$AM,"&lt;=" &amp;DATE(LEFT($AV$3, 4), MONTH("1 " &amp; S$6 &amp; " " &amp; LEFT($AV$3, 4)) + 1, 0 ), 'Raw Data'!$AM:$AM,"&gt;" &amp;DATE(LEFT($AV$3, 4), MONTH("1 " &amp; S$6 &amp; " " &amp; LEFT($AV$3, 4)), 0 ), 'Raw Data'!$J:$J, $A135, 'Raw Data'!$O:$O,""&amp;'Raw Data'!$B$1,'Raw Data'!$D:$D,"&lt;&gt;*ithdr*",'Raw Data'!$D:$D,"&lt;&gt;*ancel*",'Raw Data'!$P:$P,"--")
+
COUNTIFS( 'Raw Data'!$AM:$AM,"&lt;=" &amp;DATE(LEFT($AV$3, 4), MONTH("1 " &amp; S$6 &amp; " " &amp; LEFT($AV$3, 4)) + 1, 0 ), 'Raw Data'!$AM:$AM,"&gt;" &amp;DATE(LEFT($AV$3, 4), MONTH("1 " &amp; S$6 &amp; " " &amp; LEFT($AV$3, 4)), 0 ), 'Raw Data'!$J:$J, $A135, 'Raw Data'!$P:$P,""&amp;'Raw Data'!$B$1,'Raw Data'!$D:$D,"&lt;&gt;*ithdr*",'Raw Data'!$D:$D,"&lt;&gt;*ancel*")</f>
        <v>0</v>
      </c>
      <c r="T149" s="40"/>
      <c r="U149" s="40"/>
      <c r="V149" s="52"/>
      <c r="W149" s="117">
        <f>COUNTIFS( 'Raw Data'!$AM:$AM,"&lt;=" &amp;DATE(LEFT($AV$3, 4), MONTH("1 " &amp; W$6 &amp; " " &amp; LEFT($AV$3, 4)) + 1, 0 ), 'Raw Data'!$AM:$AM,"&gt;" &amp;DATE(LEFT($AV$3, 4), MONTH("1 " &amp; W$6 &amp; " " &amp; LEFT($AV$3, 4)), 0 ), 'Raw Data'!$J:$J, $A135, 'Raw Data'!$O:$O,""&amp;'Raw Data'!$B$1,'Raw Data'!$D:$D,"&lt;&gt;*ithdr*",'Raw Data'!$D:$D,"&lt;&gt;*ancel*",'Raw Data'!$P:$P,"--")
+
COUNTIFS( 'Raw Data'!$AM:$AM,"&lt;=" &amp;DATE(LEFT($AV$3, 4), MONTH("1 " &amp; W$6 &amp; " " &amp; LEFT($AV$3, 4)) + 1, 0 ), 'Raw Data'!$AM:$AM,"&gt;" &amp;DATE(LEFT($AV$3, 4), MONTH("1 " &amp; W$6 &amp; " " &amp; LEFT($AV$3, 4)), 0 ), 'Raw Data'!$J:$J, $A135, 'Raw Data'!$P:$P,""&amp;'Raw Data'!$B$1,'Raw Data'!$D:$D,"&lt;&gt;*ithdr*",'Raw Data'!$D:$D,"&lt;&gt;*ancel*")</f>
        <v>0</v>
      </c>
      <c r="X149" s="40"/>
      <c r="Y149" s="40"/>
      <c r="Z149" s="52"/>
      <c r="AA149" s="117">
        <f>COUNTIFS( 'Raw Data'!$AM:$AM,"&lt;=" &amp;DATE(LEFT($AV$3, 4), MONTH("1 " &amp; AA$6 &amp; " " &amp; LEFT($AV$3, 4)) + 1, 0 ), 'Raw Data'!$AM:$AM,"&gt;" &amp;DATE(LEFT($AV$3, 4), MONTH("1 " &amp; AA$6 &amp; " " &amp; LEFT($AV$3, 4)), 0 ), 'Raw Data'!$J:$J, $A135, 'Raw Data'!$O:$O,""&amp;'Raw Data'!$B$1,'Raw Data'!$D:$D,"&lt;&gt;*ithdr*",'Raw Data'!$D:$D,"&lt;&gt;*ancel*",'Raw Data'!$P:$P,"--")
+
COUNTIFS( 'Raw Data'!$AM:$AM,"&lt;=" &amp;DATE(LEFT($AV$3, 4), MONTH("1 " &amp; AA$6 &amp; " " &amp; LEFT($AV$3, 4)) + 1, 0 ), 'Raw Data'!$AM:$AM,"&gt;" &amp;DATE(LEFT($AV$3, 4), MONTH("1 " &amp; AA$6 &amp; " " &amp; LEFT($AV$3, 4)), 0 ), 'Raw Data'!$J:$J, $A135, 'Raw Data'!$P:$P,""&amp;'Raw Data'!$B$1,'Raw Data'!$D:$D,"&lt;&gt;*ithdr*",'Raw Data'!$D:$D,"&lt;&gt;*ancel*")</f>
        <v>0</v>
      </c>
      <c r="AB149" s="40"/>
      <c r="AC149" s="40"/>
      <c r="AD149" s="52"/>
      <c r="AE149" s="117">
        <f>COUNTIFS( 'Raw Data'!$AM:$AM,"&lt;=" &amp;DATE(LEFT($AV$3, 4), MONTH("1 " &amp; AE$6 &amp; " " &amp; LEFT($AV$3, 4)) + 1, 0 ), 'Raw Data'!$AM:$AM,"&gt;" &amp;DATE(LEFT($AV$3, 4), MONTH("1 " &amp; AE$6 &amp; " " &amp; LEFT($AV$3, 4)), 0 ), 'Raw Data'!$J:$J, $A135, 'Raw Data'!$O:$O,""&amp;'Raw Data'!$B$1,'Raw Data'!$D:$D,"&lt;&gt;*ithdr*",'Raw Data'!$D:$D,"&lt;&gt;*ancel*",'Raw Data'!$P:$P,"--")
+
COUNTIFS( 'Raw Data'!$AM:$AM,"&lt;=" &amp;DATE(LEFT($AV$3, 4), MONTH("1 " &amp; AE$6 &amp; " " &amp; LEFT($AV$3, 4)) + 1, 0 ), 'Raw Data'!$AM:$AM,"&gt;" &amp;DATE(LEFT($AV$3, 4), MONTH("1 " &amp; AE$6 &amp; " " &amp; LEFT($AV$3, 4)), 0 ), 'Raw Data'!$J:$J, $A135, 'Raw Data'!$P:$P,""&amp;'Raw Data'!$B$1,'Raw Data'!$D:$D,"&lt;&gt;*ithdr*",'Raw Data'!$D:$D,"&lt;&gt;*ancel*")</f>
        <v>0</v>
      </c>
      <c r="AF149" s="40"/>
      <c r="AG149" s="40"/>
      <c r="AH149" s="52"/>
      <c r="AI149" s="117">
        <f>COUNTIFS( 'Raw Data'!$AM:$AM,"&lt;=" &amp;DATE(LEFT($AV$3, 4), MONTH("1 " &amp; AI$6 &amp; " " &amp; LEFT($AV$3, 4)) + 1, 0 ), 'Raw Data'!$AM:$AM,"&gt;" &amp;DATE(LEFT($AV$3, 4), MONTH("1 " &amp; AI$6 &amp; " " &amp; LEFT($AV$3, 4)), 0 ), 'Raw Data'!$J:$J, $A135, 'Raw Data'!$O:$O,""&amp;'Raw Data'!$B$1,'Raw Data'!$D:$D,"&lt;&gt;*ithdr*",'Raw Data'!$D:$D,"&lt;&gt;*ancel*",'Raw Data'!$P:$P,"--")
+
COUNTIFS( 'Raw Data'!$AM:$AM,"&lt;=" &amp;DATE(LEFT($AV$3, 4), MONTH("1 " &amp; AI$6 &amp; " " &amp; LEFT($AV$3, 4)) + 1, 0 ), 'Raw Data'!$AM:$AM,"&gt;" &amp;DATE(LEFT($AV$3, 4), MONTH("1 " &amp; AI$6 &amp; " " &amp; LEFT($AV$3, 4)), 0 ), 'Raw Data'!$J:$J, $A135, 'Raw Data'!$P:$P,""&amp;'Raw Data'!$B$1,'Raw Data'!$D:$D,"&lt;&gt;*ithdr*",'Raw Data'!$D:$D,"&lt;&gt;*ancel*")</f>
        <v>0</v>
      </c>
      <c r="AJ149" s="40"/>
      <c r="AK149" s="40"/>
      <c r="AL149" s="52"/>
      <c r="AM149" s="117">
        <f>COUNTIFS( 'Raw Data'!$AM:$AM,"&lt;=" &amp;DATE(LEFT($AV$3, 4), MONTH("1 " &amp; AM$6 &amp; " " &amp; LEFT($AV$3, 4)) + 1, 0 ), 'Raw Data'!$AM:$AM,"&gt;" &amp;DATE(LEFT($AV$3, 4), MONTH("1 " &amp; AM$6 &amp; " " &amp; LEFT($AV$3, 4)), 0 ), 'Raw Data'!$J:$J, $A135, 'Raw Data'!$O:$O,""&amp;'Raw Data'!$B$1,'Raw Data'!$D:$D,"&lt;&gt;*ithdr*",'Raw Data'!$D:$D,"&lt;&gt;*ancel*",'Raw Data'!$P:$P,"--")
+
COUNTIFS( 'Raw Data'!$AM:$AM,"&lt;=" &amp;DATE(LEFT($AV$3, 4), MONTH("1 " &amp; AM$6 &amp; " " &amp; LEFT($AV$3, 4)) + 1, 0 ), 'Raw Data'!$AM:$AM,"&gt;" &amp;DATE(LEFT($AV$3, 4), MONTH("1 " &amp; AM$6 &amp; " " &amp; LEFT($AV$3, 4)), 0 ), 'Raw Data'!$J:$J, $A135, 'Raw Data'!$P:$P,""&amp;'Raw Data'!$B$1,'Raw Data'!$D:$D,"&lt;&gt;*ithdr*",'Raw Data'!$D:$D,"&lt;&gt;*ancel*")</f>
        <v>0</v>
      </c>
      <c r="AN149" s="40"/>
      <c r="AO149" s="40"/>
      <c r="AP149" s="52"/>
      <c r="AQ149" s="117">
        <f>COUNTIFS( 'Raw Data'!$AM:$AM,"&lt;=" &amp;DATE(LEFT($AV$3, 4), MONTH("1 " &amp; AQ$6 &amp; " " &amp; LEFT($AV$3, 4)) + 1, 0 ), 'Raw Data'!$AM:$AM,"&gt;" &amp;DATE(LEFT($AV$3, 4), MONTH("1 " &amp; AQ$6 &amp; " " &amp; LEFT($AV$3, 4)), 0 ), 'Raw Data'!$J:$J, $A135, 'Raw Data'!$O:$O,""&amp;'Raw Data'!$B$1,'Raw Data'!$D:$D,"&lt;&gt;*ithdr*",'Raw Data'!$D:$D,"&lt;&gt;*ancel*",'Raw Data'!$P:$P,"--")
+
COUNTIFS( 'Raw Data'!$AM:$AM,"&lt;=" &amp;DATE(LEFT($AV$3, 4), MONTH("1 " &amp; AQ$6 &amp; " " &amp; LEFT($AV$3, 4)) + 1, 0 ), 'Raw Data'!$AM:$AM,"&gt;" &amp;DATE(LEFT($AV$3, 4), MONTH("1 " &amp; AQ$6 &amp; " " &amp; LEFT($AV$3, 4)), 0 ), 'Raw Data'!$J:$J, $A135, 'Raw Data'!$P:$P,""&amp;'Raw Data'!$B$1,'Raw Data'!$D:$D,"&lt;&gt;*ithdr*",'Raw Data'!$D:$D,"&lt;&gt;*ancel*")</f>
        <v>0</v>
      </c>
      <c r="AR149" s="40"/>
      <c r="AS149" s="40"/>
      <c r="AT149" s="52"/>
      <c r="AU149" s="117">
        <f>COUNTIFS( 'Raw Data'!$AM:$AM,"&lt;=" &amp;DATE(MID($AV$3, 15, 4), MONTH("1 " &amp; AU$6 &amp; " " &amp; MID($AV$3, 15, 4)) + 1, 0 ), 'Raw Data'!$AN:$AN,"&gt;" &amp;DATE(MID($AV$3, 15, 4), MONTH("1 " &amp; AU$6 &amp; " " &amp; MID($AV$3, 15, 4)), 0 ), 'Raw Data'!$J:$J, $A135, 'Raw Data'!$O:$O,""&amp;'Raw Data'!$B$1,'Raw Data'!$D:$D,"&lt;&gt;*ithdr*",'Raw Data'!$D:$D,"&lt;&gt;*ancel*",'Raw Data'!$P:$P,"--")
+
COUNTIFS( 'Raw Data'!$AM:$AM,"&lt;=" &amp;DATE(MID($AV$3, 15, 4), MONTH("1 " &amp; AU$6 &amp; " " &amp; MID($AV$3, 15, 4)) + 1, 0 ), 'Raw Data'!$AN:$AN,"&gt;" &amp;DATE(MID($AV$3, 15, 4), MONTH("1 " &amp; AU$6 &amp; " " &amp; MID($AV$3, 15, 4)), 0 ), 'Raw Data'!$J:$J, $A135, 'Raw Data'!$P:$P,""&amp;'Raw Data'!$B$1,'Raw Data'!$D:$D,"&lt;&gt;*ithdr*",'Raw Data'!$D:$D,"&lt;&gt;*ancel*")</f>
        <v>0</v>
      </c>
      <c r="AV149" s="40"/>
      <c r="AW149" s="40"/>
      <c r="AX149" s="52"/>
      <c r="AY149" s="117">
        <f>COUNTIFS( 'Raw Data'!$AM:$AM,"&lt;=" &amp;DATE(MID($AV$3, 15, 4), MONTH("1 " &amp; AY$6 &amp; " " &amp; MID($AV$3, 15, 4)) + 1, 0 ), 'Raw Data'!$AN:$AN,"&gt;" &amp;DATE(MID($AV$3, 15, 4), MONTH("1 " &amp; AY$6 &amp; " " &amp; MID($AV$3, 15, 4)), 0 ), 'Raw Data'!$J:$J, $A135, 'Raw Data'!$O:$O,""&amp;'Raw Data'!$B$1,'Raw Data'!$D:$D,"&lt;&gt;*ithdr*",'Raw Data'!$D:$D,"&lt;&gt;*ancel*",'Raw Data'!$P:$P,"--")
+
COUNTIFS( 'Raw Data'!$AM:$AM,"&lt;=" &amp;DATE(MID($AV$3, 15, 4), MONTH("1 " &amp; AY$6 &amp; " " &amp; MID($AV$3, 15, 4)) + 1, 0 ), 'Raw Data'!$AN:$AN,"&gt;" &amp;DATE(MID($AV$3, 15, 4), MONTH("1 " &amp; AY$6 &amp; " " &amp; MID($AV$3, 15, 4)), 0 ), 'Raw Data'!$J:$J, $A135, 'Raw Data'!$P:$P,""&amp;'Raw Data'!$B$1,'Raw Data'!$D:$D,"&lt;&gt;*ithdr*",'Raw Data'!$D:$D,"&lt;&gt;*ancel*")</f>
        <v>0</v>
      </c>
      <c r="AZ149" s="40"/>
      <c r="BA149" s="40"/>
      <c r="BB149" s="52"/>
      <c r="BC149" s="117">
        <f>COUNTIFS( 'Raw Data'!$AM:$AM,"&lt;=" &amp;DATE(MID($AV$3, 15, 4), MONTH("1 " &amp; BC$6 &amp; " " &amp; MID($AV$3, 15, 4)) + 1, 0 ), 'Raw Data'!$AN:$AN,"&gt;" &amp;DATE(MID($AV$3, 15, 4), MONTH("1 " &amp; BC$6 &amp; " " &amp; MID($AV$3, 15, 4)), 0 ), 'Raw Data'!$J:$J, $A135, 'Raw Data'!$O:$O,""&amp;'Raw Data'!$B$1,'Raw Data'!$D:$D,"&lt;&gt;*ithdr*",'Raw Data'!$D:$D,"&lt;&gt;*ancel*",'Raw Data'!$P:$P,"--")
+
COUNTIFS( 'Raw Data'!$AM:$AM,"&lt;=" &amp;DATE(MID($AV$3, 15, 4), MONTH("1 " &amp; BC$6 &amp; " " &amp; MID($AV$3, 15, 4)) + 1, 0 ), 'Raw Data'!$AN:$AN,"&gt;" &amp;DATE(MID($AV$3, 15, 4), MONTH("1 " &amp; BC$6 &amp; " " &amp; MID($AV$3, 15, 4)), 0 ), 'Raw Data'!$J:$J, $A135, 'Raw Data'!$P:$P,""&amp;'Raw Data'!$B$1,'Raw Data'!$D:$D,"&lt;&gt;*ithdr*",'Raw Data'!$D:$D,"&lt;&gt;*ancel*")</f>
        <v>0</v>
      </c>
      <c r="BD149" s="40"/>
      <c r="BE149" s="40"/>
      <c r="BF149" s="52"/>
    </row>
    <row r="150" ht="12.75" customHeight="1">
      <c r="A150" s="119" t="s">
        <v>762</v>
      </c>
      <c r="B150" s="40"/>
      <c r="C150" s="40"/>
      <c r="D150" s="40"/>
      <c r="E150" s="40"/>
      <c r="F150" s="40"/>
      <c r="G150" s="40"/>
      <c r="H150" s="40"/>
      <c r="I150" s="40"/>
      <c r="J150" s="52"/>
      <c r="K150" s="117">
        <f>COUNTIFS('Raw Data'!$AM:$AM,"&lt;=" &amp;DATE(LEFT($AV$3, 4), MONTH("1 " &amp; K$6 &amp; " " &amp; LEFT($AV$3, 4)) + 1, 0 ), 'Raw Data'!$AM:$AM,"&gt;" &amp;DATE(LEFT($AV$3, 4), MONTH("1 " &amp; K$6 &amp; " " &amp; LEFT($AV$3, 4)), 0 ), 'Raw Data'!$J:$J, $A135, 'Raw Data'!$H:$H, "Ear*", 'Raw Data'!$O:$O,""&amp;'Raw Data'!$B$1,'Raw Data'!$D:$D,"&lt;&gt;*ithdr*",'Raw Data'!$D:$D,"&lt;&gt;*ancel*",'Raw Data'!$P:$P,"--")
+
COUNTIFS( 'Raw Data'!$AM:$AM,"&lt;=" &amp;DATE(LEFT($AV$3, 4), MONTH("1 " &amp; K$6 &amp; " " &amp; LEFT($AV$3, 4)) + 1, 0 ), 'Raw Data'!$AM:$AM,"&gt;" &amp;DATE(LEFT($AV$3, 4), MONTH("1 " &amp; K$6 &amp; " " &amp; LEFT($AV$3, 4)), 0 ), 'Raw Data'!$J:$J, $A135, 'Raw Data'!$H:$H, "Ear*", 'Raw Data'!$P:$P,""&amp;'Raw Data'!$B$1,'Raw Data'!$D:$D,"&lt;&gt;*ithdr*",'Raw Data'!$D:$D,"&lt;&gt;*ancel*")</f>
        <v>0</v>
      </c>
      <c r="L150" s="40"/>
      <c r="M150" s="40"/>
      <c r="N150" s="52"/>
      <c r="O150" s="117">
        <f>COUNTIFS('Raw Data'!$AM:$AM,"&lt;=" &amp;DATE(LEFT($AV$3, 4), MONTH("1 " &amp; O$6 &amp; " " &amp; LEFT($AV$3, 4)) + 1, 0 ), 'Raw Data'!$AM:$AM,"&gt;" &amp;DATE(LEFT($AV$3, 4), MONTH("1 " &amp; O$6 &amp; " " &amp; LEFT($AV$3, 4)), 0 ), 'Raw Data'!$J:$J, $A135, 'Raw Data'!$H:$H, "Ear*", 'Raw Data'!$O:$O,""&amp;'Raw Data'!$B$1,'Raw Data'!$D:$D,"&lt;&gt;*ithdr*",'Raw Data'!$D:$D,"&lt;&gt;*ancel*",'Raw Data'!$P:$P,"--")
+
COUNTIFS( 'Raw Data'!$AM:$AM,"&lt;=" &amp;DATE(LEFT($AV$3, 4), MONTH("1 " &amp; O$6 &amp; " " &amp; LEFT($AV$3, 4)) + 1, 0 ), 'Raw Data'!$AM:$AM,"&gt;" &amp;DATE(LEFT($AV$3, 4), MONTH("1 " &amp; O$6 &amp; " " &amp; LEFT($AV$3, 4)), 0 ), 'Raw Data'!$J:$J, $A135, 'Raw Data'!$H:$H, "Ear*", 'Raw Data'!$P:$P,""&amp;'Raw Data'!$B$1,'Raw Data'!$D:$D,"&lt;&gt;*ithdr*",'Raw Data'!$D:$D,"&lt;&gt;*ancel*")</f>
        <v>0</v>
      </c>
      <c r="P150" s="40"/>
      <c r="Q150" s="40"/>
      <c r="R150" s="52"/>
      <c r="S150" s="117">
        <f>COUNTIFS('Raw Data'!$AM:$AM,"&lt;=" &amp;DATE(LEFT($AV$3, 4), MONTH("1 " &amp; S$6 &amp; " " &amp; LEFT($AV$3, 4)) + 1, 0 ), 'Raw Data'!$AM:$AM,"&gt;" &amp;DATE(LEFT($AV$3, 4), MONTH("1 " &amp; S$6 &amp; " " &amp; LEFT($AV$3, 4)), 0 ), 'Raw Data'!$J:$J, $A135, 'Raw Data'!$H:$H, "Ear*", 'Raw Data'!$O:$O,""&amp;'Raw Data'!$B$1,'Raw Data'!$D:$D,"&lt;&gt;*ithdr*",'Raw Data'!$D:$D,"&lt;&gt;*ancel*",'Raw Data'!$P:$P,"--")
+
COUNTIFS( 'Raw Data'!$AM:$AM,"&lt;=" &amp;DATE(LEFT($AV$3, 4), MONTH("1 " &amp; S$6 &amp; " " &amp; LEFT($AV$3, 4)) + 1, 0 ), 'Raw Data'!$AM:$AM,"&gt;" &amp;DATE(LEFT($AV$3, 4), MONTH("1 " &amp; S$6 &amp; " " &amp; LEFT($AV$3, 4)), 0 ), 'Raw Data'!$J:$J, $A135, 'Raw Data'!$H:$H, "Ear*", 'Raw Data'!$P:$P,""&amp;'Raw Data'!$B$1,'Raw Data'!$D:$D,"&lt;&gt;*ithdr*",'Raw Data'!$D:$D,"&lt;&gt;*ancel*")</f>
        <v>0</v>
      </c>
      <c r="T150" s="40"/>
      <c r="U150" s="40"/>
      <c r="V150" s="52"/>
      <c r="W150" s="117">
        <f>COUNTIFS('Raw Data'!$AM:$AM,"&lt;=" &amp;DATE(LEFT($AV$3, 4), MONTH("1 " &amp; W$6 &amp; " " &amp; LEFT($AV$3, 4)) + 1, 0 ), 'Raw Data'!$AM:$AM,"&gt;" &amp;DATE(LEFT($AV$3, 4), MONTH("1 " &amp; W$6 &amp; " " &amp; LEFT($AV$3, 4)), 0 ), 'Raw Data'!$J:$J, $A135, 'Raw Data'!$H:$H, "Ear*", 'Raw Data'!$O:$O,""&amp;'Raw Data'!$B$1,'Raw Data'!$D:$D,"&lt;&gt;*ithdr*",'Raw Data'!$D:$D,"&lt;&gt;*ancel*",'Raw Data'!$P:$P,"--")
+
COUNTIFS( 'Raw Data'!$AM:$AM,"&lt;=" &amp;DATE(LEFT($AV$3, 4), MONTH("1 " &amp; W$6 &amp; " " &amp; LEFT($AV$3, 4)) + 1, 0 ), 'Raw Data'!$AM:$AM,"&gt;" &amp;DATE(LEFT($AV$3, 4), MONTH("1 " &amp; W$6 &amp; " " &amp; LEFT($AV$3, 4)), 0 ), 'Raw Data'!$J:$J, $A135, 'Raw Data'!$H:$H, "Ear*", 'Raw Data'!$P:$P,""&amp;'Raw Data'!$B$1,'Raw Data'!$D:$D,"&lt;&gt;*ithdr*",'Raw Data'!$D:$D,"&lt;&gt;*ancel*")</f>
        <v>0</v>
      </c>
      <c r="X150" s="40"/>
      <c r="Y150" s="40"/>
      <c r="Z150" s="52"/>
      <c r="AA150" s="117">
        <f>COUNTIFS('Raw Data'!$AM:$AM,"&lt;=" &amp;DATE(LEFT($AV$3, 4), MONTH("1 " &amp; AA$6 &amp; " " &amp; LEFT($AV$3, 4)) + 1, 0 ), 'Raw Data'!$AM:$AM,"&gt;" &amp;DATE(LEFT($AV$3, 4), MONTH("1 " &amp; AA$6 &amp; " " &amp; LEFT($AV$3, 4)), 0 ), 'Raw Data'!$J:$J, $A135, 'Raw Data'!$H:$H, "Ear*", 'Raw Data'!$O:$O,""&amp;'Raw Data'!$B$1,'Raw Data'!$D:$D,"&lt;&gt;*ithdr*",'Raw Data'!$D:$D,"&lt;&gt;*ancel*",'Raw Data'!$P:$P,"--")
+
COUNTIFS( 'Raw Data'!$AM:$AM,"&lt;=" &amp;DATE(LEFT($AV$3, 4), MONTH("1 " &amp; AA$6 &amp; " " &amp; LEFT($AV$3, 4)) + 1, 0 ), 'Raw Data'!$AM:$AM,"&gt;" &amp;DATE(LEFT($AV$3, 4), MONTH("1 " &amp; AA$6 &amp; " " &amp; LEFT($AV$3, 4)), 0 ), 'Raw Data'!$J:$J, $A135, 'Raw Data'!$H:$H, "Ear*", 'Raw Data'!$P:$P,""&amp;'Raw Data'!$B$1,'Raw Data'!$D:$D,"&lt;&gt;*ithdr*",'Raw Data'!$D:$D,"&lt;&gt;*ancel*")</f>
        <v>0</v>
      </c>
      <c r="AB150" s="40"/>
      <c r="AC150" s="40"/>
      <c r="AD150" s="52"/>
      <c r="AE150" s="117">
        <f>COUNTIFS('Raw Data'!$AM:$AM,"&lt;=" &amp;DATE(LEFT($AV$3, 4), MONTH("1 " &amp; AE$6 &amp; " " &amp; LEFT($AV$3, 4)) + 1, 0 ), 'Raw Data'!$AM:$AM,"&gt;" &amp;DATE(LEFT($AV$3, 4), MONTH("1 " &amp; AE$6 &amp; " " &amp; LEFT($AV$3, 4)), 0 ), 'Raw Data'!$J:$J, $A135, 'Raw Data'!$H:$H, "Ear*", 'Raw Data'!$O:$O,""&amp;'Raw Data'!$B$1,'Raw Data'!$D:$D,"&lt;&gt;*ithdr*",'Raw Data'!$D:$D,"&lt;&gt;*ancel*",'Raw Data'!$P:$P,"--")
+
COUNTIFS( 'Raw Data'!$AM:$AM,"&lt;=" &amp;DATE(LEFT($AV$3, 4), MONTH("1 " &amp; AE$6 &amp; " " &amp; LEFT($AV$3, 4)) + 1, 0 ), 'Raw Data'!$AM:$AM,"&gt;" &amp;DATE(LEFT($AV$3, 4), MONTH("1 " &amp; AE$6 &amp; " " &amp; LEFT($AV$3, 4)), 0 ), 'Raw Data'!$J:$J, $A135, 'Raw Data'!$H:$H, "Ear*", 'Raw Data'!$P:$P,""&amp;'Raw Data'!$B$1,'Raw Data'!$D:$D,"&lt;&gt;*ithdr*",'Raw Data'!$D:$D,"&lt;&gt;*ancel*")</f>
        <v>0</v>
      </c>
      <c r="AF150" s="40"/>
      <c r="AG150" s="40"/>
      <c r="AH150" s="52"/>
      <c r="AI150" s="117">
        <f>COUNTIFS('Raw Data'!$AM:$AM,"&lt;=" &amp;DATE(LEFT($AV$3, 4), MONTH("1 " &amp; AI$6 &amp; " " &amp; LEFT($AV$3, 4)) + 1, 0 ), 'Raw Data'!$AM:$AM,"&gt;" &amp;DATE(LEFT($AV$3, 4), MONTH("1 " &amp; AI$6 &amp; " " &amp; LEFT($AV$3, 4)), 0 ), 'Raw Data'!$J:$J, $A135, 'Raw Data'!$H:$H, "Ear*", 'Raw Data'!$O:$O,""&amp;'Raw Data'!$B$1,'Raw Data'!$D:$D,"&lt;&gt;*ithdr*",'Raw Data'!$D:$D,"&lt;&gt;*ancel*",'Raw Data'!$P:$P,"--")
+
COUNTIFS( 'Raw Data'!$AM:$AM,"&lt;=" &amp;DATE(LEFT($AV$3, 4), MONTH("1 " &amp; AI$6 &amp; " " &amp; LEFT($AV$3, 4)) + 1, 0 ), 'Raw Data'!$AM:$AM,"&gt;" &amp;DATE(LEFT($AV$3, 4), MONTH("1 " &amp; AI$6 &amp; " " &amp; LEFT($AV$3, 4)), 0 ), 'Raw Data'!$J:$J, $A135, 'Raw Data'!$H:$H, "Ear*", 'Raw Data'!$P:$P,""&amp;'Raw Data'!$B$1,'Raw Data'!$D:$D,"&lt;&gt;*ithdr*",'Raw Data'!$D:$D,"&lt;&gt;*ancel*")</f>
        <v>0</v>
      </c>
      <c r="AJ150" s="40"/>
      <c r="AK150" s="40"/>
      <c r="AL150" s="52"/>
      <c r="AM150" s="117">
        <f>COUNTIFS('Raw Data'!$AM:$AM,"&lt;=" &amp;DATE(LEFT($AV$3, 4), MONTH("1 " &amp; AM$6 &amp; " " &amp; LEFT($AV$3, 4)) + 1, 0 ), 'Raw Data'!$AM:$AM,"&gt;" &amp;DATE(LEFT($AV$3, 4), MONTH("1 " &amp; AM$6 &amp; " " &amp; LEFT($AV$3, 4)), 0 ), 'Raw Data'!$J:$J, $A135, 'Raw Data'!$H:$H, "Ear*", 'Raw Data'!$O:$O,""&amp;'Raw Data'!$B$1,'Raw Data'!$D:$D,"&lt;&gt;*ithdr*",'Raw Data'!$D:$D,"&lt;&gt;*ancel*",'Raw Data'!$P:$P,"--")
+
COUNTIFS( 'Raw Data'!$AM:$AM,"&lt;=" &amp;DATE(LEFT($AV$3, 4), MONTH("1 " &amp; AM$6 &amp; " " &amp; LEFT($AV$3, 4)) + 1, 0 ), 'Raw Data'!$AM:$AM,"&gt;" &amp;DATE(LEFT($AV$3, 4), MONTH("1 " &amp; AM$6 &amp; " " &amp; LEFT($AV$3, 4)), 0 ), 'Raw Data'!$J:$J, $A135, 'Raw Data'!$H:$H, "Ear*", 'Raw Data'!$P:$P,""&amp;'Raw Data'!$B$1,'Raw Data'!$D:$D,"&lt;&gt;*ithdr*",'Raw Data'!$D:$D,"&lt;&gt;*ancel*")</f>
        <v>0</v>
      </c>
      <c r="AN150" s="40"/>
      <c r="AO150" s="40"/>
      <c r="AP150" s="52"/>
      <c r="AQ150" s="117">
        <f>COUNTIFS('Raw Data'!$AM:$AM,"&lt;=" &amp;DATE(LEFT($AV$3, 4), MONTH("1 " &amp; AQ$6 &amp; " " &amp; LEFT($AV$3, 4)) + 1, 0 ), 'Raw Data'!$AM:$AM,"&gt;" &amp;DATE(LEFT($AV$3, 4), MONTH("1 " &amp; AQ$6 &amp; " " &amp; LEFT($AV$3, 4)), 0 ), 'Raw Data'!$J:$J, $A135, 'Raw Data'!$H:$H, "Ear*", 'Raw Data'!$O:$O,""&amp;'Raw Data'!$B$1,'Raw Data'!$D:$D,"&lt;&gt;*ithdr*",'Raw Data'!$D:$D,"&lt;&gt;*ancel*",'Raw Data'!$P:$P,"--")
+
COUNTIFS( 'Raw Data'!$AM:$AM,"&lt;=" &amp;DATE(LEFT($AV$3, 4), MONTH("1 " &amp; AQ$6 &amp; " " &amp; LEFT($AV$3, 4)) + 1, 0 ), 'Raw Data'!$AM:$AM,"&gt;" &amp;DATE(LEFT($AV$3, 4), MONTH("1 " &amp; AQ$6 &amp; " " &amp; LEFT($AV$3, 4)), 0 ), 'Raw Data'!$J:$J, $A135, 'Raw Data'!$H:$H, "Ear*", 'Raw Data'!$P:$P,""&amp;'Raw Data'!$B$1,'Raw Data'!$D:$D,"&lt;&gt;*ithdr*",'Raw Data'!$D:$D,"&lt;&gt;*ancel*")</f>
        <v>0</v>
      </c>
      <c r="AR150" s="40"/>
      <c r="AS150" s="40"/>
      <c r="AT150" s="52"/>
      <c r="AU150" s="117">
        <f>COUNTIFS('Raw Data'!$AM:$AM,"&lt;=" &amp;DATE(MID($AV$3, 15, 4), MONTH("1 " &amp; AU$6 &amp; " " &amp; MID($AV$3, 15, 4)) + 1, 0 ), 'Raw Data'!$AN:$AN,"&gt;" &amp;DATE(MID($AV$3, 15, 4), MONTH("1 " &amp; AU$6 &amp; " " &amp; MID($AV$3, 15, 4)), 0 ), 'Raw Data'!$J:$J, $A135, 'Raw Data'!$H:$H, "Ear*", 'Raw Data'!$O:$O,""&amp;'Raw Data'!$B$1,'Raw Data'!$D:$D,"&lt;&gt;*ithdr*",'Raw Data'!$D:$D,"&lt;&gt;*ancel*",'Raw Data'!$P:$P,"--")
+
COUNTIFS( 'Raw Data'!$AM:$AM,"&lt;=" &amp;DATE(MID($AV$3, 15, 4), MONTH("1 " &amp; AU$6 &amp; " " &amp; MID($AV$3, 15, 4)) + 1, 0 ), 'Raw Data'!$AN:$AN,"&gt;" &amp;DATE(MID($AV$3, 15, 4), MONTH("1 " &amp; AU$6 &amp; " " &amp; MID($AV$3, 15, 4)), 0 ), 'Raw Data'!$J:$J, $A135, 'Raw Data'!$H:$H, "Ear*", 'Raw Data'!$P:$P,""&amp;'Raw Data'!$B$1,'Raw Data'!$D:$D,"&lt;&gt;*ithdr*",'Raw Data'!$D:$D,"&lt;&gt;*ancel*")</f>
        <v>0</v>
      </c>
      <c r="AV150" s="40"/>
      <c r="AW150" s="40"/>
      <c r="AX150" s="52"/>
      <c r="AY150" s="117">
        <f>COUNTIFS('Raw Data'!$AM:$AM,"&lt;=" &amp;DATE(MID($AV$3, 15, 4), MONTH("1 " &amp; AY$6 &amp; " " &amp; MID($AV$3, 15, 4)) + 1, 0 ), 'Raw Data'!$AN:$AN,"&gt;" &amp;DATE(MID($AV$3, 15, 4), MONTH("1 " &amp; AY$6 &amp; " " &amp; MID($AV$3, 15, 4)), 0 ), 'Raw Data'!$J:$J, $A135, 'Raw Data'!$H:$H, "Ear*", 'Raw Data'!$O:$O,""&amp;'Raw Data'!$B$1,'Raw Data'!$D:$D,"&lt;&gt;*ithdr*",'Raw Data'!$D:$D,"&lt;&gt;*ancel*",'Raw Data'!$P:$P,"--")
+
COUNTIFS( 'Raw Data'!$AM:$AM,"&lt;=" &amp;DATE(MID($AV$3, 15, 4), MONTH("1 " &amp; AY$6 &amp; " " &amp; MID($AV$3, 15, 4)) + 1, 0 ), 'Raw Data'!$AN:$AN,"&gt;" &amp;DATE(MID($AV$3, 15, 4), MONTH("1 " &amp; AY$6 &amp; " " &amp; MID($AV$3, 15, 4)), 0 ), 'Raw Data'!$J:$J, $A135, 'Raw Data'!$H:$H, "Ear*", 'Raw Data'!$P:$P,""&amp;'Raw Data'!$B$1,'Raw Data'!$D:$D,"&lt;&gt;*ithdr*",'Raw Data'!$D:$D,"&lt;&gt;*ancel*")</f>
        <v>0</v>
      </c>
      <c r="AZ150" s="40"/>
      <c r="BA150" s="40"/>
      <c r="BB150" s="52"/>
      <c r="BC150" s="117">
        <f>COUNTIFS('Raw Data'!$AM:$AM,"&lt;=" &amp;DATE(MID($AV$3, 15, 4), MONTH("1 " &amp; BC$6 &amp; " " &amp; MID($AV$3, 15, 4)) + 1, 0 ), 'Raw Data'!$AN:$AN,"&gt;" &amp;DATE(MID($AV$3, 15, 4), MONTH("1 " &amp; BC$6 &amp; " " &amp; MID($AV$3, 15, 4)), 0 ), 'Raw Data'!$J:$J, $A135, 'Raw Data'!$H:$H, "Ear*", 'Raw Data'!$O:$O,""&amp;'Raw Data'!$B$1,'Raw Data'!$D:$D,"&lt;&gt;*ithdr*",'Raw Data'!$D:$D,"&lt;&gt;*ancel*",'Raw Data'!$P:$P,"--")
+
COUNTIFS( 'Raw Data'!$AM:$AM,"&lt;=" &amp;DATE(MID($AV$3, 15, 4), MONTH("1 " &amp; BC$6 &amp; " " &amp; MID($AV$3, 15, 4)) + 1, 0 ), 'Raw Data'!$AN:$AN,"&gt;" &amp;DATE(MID($AV$3, 15, 4), MONTH("1 " &amp; BC$6 &amp; " " &amp; MID($AV$3, 15, 4)), 0 ), 'Raw Data'!$J:$J, $A135, 'Raw Data'!$H:$H, "Ear*", 'Raw Data'!$P:$P,""&amp;'Raw Data'!$B$1,'Raw Data'!$D:$D,"&lt;&gt;*ithdr*",'Raw Data'!$D:$D,"&lt;&gt;*ancel*")</f>
        <v>0</v>
      </c>
      <c r="BD150" s="40"/>
      <c r="BE150" s="40"/>
      <c r="BF150" s="52"/>
    </row>
    <row r="151" ht="12.75" customHeight="1">
      <c r="A151" s="119" t="s">
        <v>763</v>
      </c>
      <c r="B151" s="40"/>
      <c r="C151" s="40"/>
      <c r="D151" s="40"/>
      <c r="E151" s="40"/>
      <c r="F151" s="40"/>
      <c r="G151" s="40"/>
      <c r="H151" s="40"/>
      <c r="I151" s="40"/>
      <c r="J151" s="52"/>
      <c r="K151" s="117">
        <f>COUNTIFS('Raw Data'!$AM:$AM,"&lt;=" &amp;DATE(LEFT($AV$3, 4), MONTH("1 " &amp; K$6 &amp; " " &amp; LEFT($AV$3, 4)) + 1, 0 ), 'Raw Data'!$AM:$AM,"&gt;" &amp;DATE(LEFT($AV$3, 4), MONTH("1 " &amp; K$6 &amp; " " &amp; LEFT($AV$3, 4)), 0 ), 'Raw Data'!$J:$J, $A135, 'Raw Data'!$H:$H, "Non*", 'Raw Data'!$O:$O,""&amp;'Raw Data'!$B$1,'Raw Data'!$D:$D,"&lt;&gt;*ithdr*",'Raw Data'!$D:$D,"&lt;&gt;*ancel*",'Raw Data'!$P:$P,"--")
+
COUNTIFS( 'Raw Data'!$AM:$AM,"&lt;=" &amp;DATE(LEFT($AV$3, 4), MONTH("1 " &amp; K$6 &amp; " " &amp; LEFT($AV$3, 4)) + 1, 0 ), 'Raw Data'!$AM:$AM,"&gt;" &amp;DATE(LEFT($AV$3, 4), MONTH("1 " &amp; K$6 &amp; " " &amp; LEFT($AV$3, 4)), 0 ), 'Raw Data'!$J:$J, $A135, 'Raw Data'!$H:$H, "Non*", 'Raw Data'!$P:$P,""&amp;'Raw Data'!$B$1,'Raw Data'!$D:$D,"&lt;&gt;*ithdr*",'Raw Data'!$D:$D,"&lt;&gt;*ancel*")</f>
        <v>0</v>
      </c>
      <c r="L151" s="40"/>
      <c r="M151" s="40"/>
      <c r="N151" s="52"/>
      <c r="O151" s="117">
        <f>COUNTIFS('Raw Data'!$AM:$AM,"&lt;=" &amp;DATE(LEFT($AV$3, 4), MONTH("1 " &amp; O$6 &amp; " " &amp; LEFT($AV$3, 4)) + 1, 0 ), 'Raw Data'!$AM:$AM,"&gt;" &amp;DATE(LEFT($AV$3, 4), MONTH("1 " &amp; O$6 &amp; " " &amp; LEFT($AV$3, 4)), 0 ), 'Raw Data'!$J:$J, $A135, 'Raw Data'!$H:$H, "Non*", 'Raw Data'!$O:$O,""&amp;'Raw Data'!$B$1,'Raw Data'!$D:$D,"&lt;&gt;*ithdr*",'Raw Data'!$D:$D,"&lt;&gt;*ancel*",'Raw Data'!$P:$P,"--")
+
COUNTIFS( 'Raw Data'!$AM:$AM,"&lt;=" &amp;DATE(LEFT($AV$3, 4), MONTH("1 " &amp; O$6 &amp; " " &amp; LEFT($AV$3, 4)) + 1, 0 ), 'Raw Data'!$AM:$AM,"&gt;" &amp;DATE(LEFT($AV$3, 4), MONTH("1 " &amp; O$6 &amp; " " &amp; LEFT($AV$3, 4)), 0 ), 'Raw Data'!$J:$J, $A135, 'Raw Data'!$H:$H, "Non*", 'Raw Data'!$P:$P,""&amp;'Raw Data'!$B$1,'Raw Data'!$D:$D,"&lt;&gt;*ithdr*",'Raw Data'!$D:$D,"&lt;&gt;*ancel*")</f>
        <v>0</v>
      </c>
      <c r="P151" s="40"/>
      <c r="Q151" s="40"/>
      <c r="R151" s="52"/>
      <c r="S151" s="117">
        <f>COUNTIFS('Raw Data'!$AM:$AM,"&lt;=" &amp;DATE(LEFT($AV$3, 4), MONTH("1 " &amp; S$6 &amp; " " &amp; LEFT($AV$3, 4)) + 1, 0 ), 'Raw Data'!$AM:$AM,"&gt;" &amp;DATE(LEFT($AV$3, 4), MONTH("1 " &amp; S$6 &amp; " " &amp; LEFT($AV$3, 4)), 0 ), 'Raw Data'!$J:$J, $A135, 'Raw Data'!$H:$H, "Non*", 'Raw Data'!$O:$O,""&amp;'Raw Data'!$B$1,'Raw Data'!$D:$D,"&lt;&gt;*ithdr*",'Raw Data'!$D:$D,"&lt;&gt;*ancel*",'Raw Data'!$P:$P,"--")
+
COUNTIFS( 'Raw Data'!$AM:$AM,"&lt;=" &amp;DATE(LEFT($AV$3, 4), MONTH("1 " &amp; S$6 &amp; " " &amp; LEFT($AV$3, 4)) + 1, 0 ), 'Raw Data'!$AM:$AM,"&gt;" &amp;DATE(LEFT($AV$3, 4), MONTH("1 " &amp; S$6 &amp; " " &amp; LEFT($AV$3, 4)), 0 ), 'Raw Data'!$J:$J, $A135, 'Raw Data'!$H:$H, "Non*", 'Raw Data'!$P:$P,""&amp;'Raw Data'!$B$1,'Raw Data'!$D:$D,"&lt;&gt;*ithdr*",'Raw Data'!$D:$D,"&lt;&gt;*ancel*")</f>
        <v>0</v>
      </c>
      <c r="T151" s="40"/>
      <c r="U151" s="40"/>
      <c r="V151" s="52"/>
      <c r="W151" s="117">
        <f>COUNTIFS('Raw Data'!$AM:$AM,"&lt;=" &amp;DATE(LEFT($AV$3, 4), MONTH("1 " &amp; W$6 &amp; " " &amp; LEFT($AV$3, 4)) + 1, 0 ), 'Raw Data'!$AM:$AM,"&gt;" &amp;DATE(LEFT($AV$3, 4), MONTH("1 " &amp; W$6 &amp; " " &amp; LEFT($AV$3, 4)), 0 ), 'Raw Data'!$J:$J, $A135, 'Raw Data'!$H:$H, "Non*", 'Raw Data'!$O:$O,""&amp;'Raw Data'!$B$1,'Raw Data'!$D:$D,"&lt;&gt;*ithdr*",'Raw Data'!$D:$D,"&lt;&gt;*ancel*",'Raw Data'!$P:$P,"--")
+
COUNTIFS( 'Raw Data'!$AM:$AM,"&lt;=" &amp;DATE(LEFT($AV$3, 4), MONTH("1 " &amp; W$6 &amp; " " &amp; LEFT($AV$3, 4)) + 1, 0 ), 'Raw Data'!$AM:$AM,"&gt;" &amp;DATE(LEFT($AV$3, 4), MONTH("1 " &amp; W$6 &amp; " " &amp; LEFT($AV$3, 4)), 0 ), 'Raw Data'!$J:$J, $A135, 'Raw Data'!$H:$H, "Non*", 'Raw Data'!$P:$P,""&amp;'Raw Data'!$B$1,'Raw Data'!$D:$D,"&lt;&gt;*ithdr*",'Raw Data'!$D:$D,"&lt;&gt;*ancel*")</f>
        <v>0</v>
      </c>
      <c r="X151" s="40"/>
      <c r="Y151" s="40"/>
      <c r="Z151" s="52"/>
      <c r="AA151" s="117">
        <f>COUNTIFS('Raw Data'!$AM:$AM,"&lt;=" &amp;DATE(LEFT($AV$3, 4), MONTH("1 " &amp; AA$6 &amp; " " &amp; LEFT($AV$3, 4)) + 1, 0 ), 'Raw Data'!$AM:$AM,"&gt;" &amp;DATE(LEFT($AV$3, 4), MONTH("1 " &amp; AA$6 &amp; " " &amp; LEFT($AV$3, 4)), 0 ), 'Raw Data'!$J:$J, $A135, 'Raw Data'!$H:$H, "Non*", 'Raw Data'!$O:$O,""&amp;'Raw Data'!$B$1,'Raw Data'!$D:$D,"&lt;&gt;*ithdr*",'Raw Data'!$D:$D,"&lt;&gt;*ancel*",'Raw Data'!$P:$P,"--")
+
COUNTIFS( 'Raw Data'!$AM:$AM,"&lt;=" &amp;DATE(LEFT($AV$3, 4), MONTH("1 " &amp; AA$6 &amp; " " &amp; LEFT($AV$3, 4)) + 1, 0 ), 'Raw Data'!$AM:$AM,"&gt;" &amp;DATE(LEFT($AV$3, 4), MONTH("1 " &amp; AA$6 &amp; " " &amp; LEFT($AV$3, 4)), 0 ), 'Raw Data'!$J:$J, $A135, 'Raw Data'!$H:$H, "Non*", 'Raw Data'!$P:$P,""&amp;'Raw Data'!$B$1,'Raw Data'!$D:$D,"&lt;&gt;*ithdr*",'Raw Data'!$D:$D,"&lt;&gt;*ancel*")</f>
        <v>0</v>
      </c>
      <c r="AB151" s="40"/>
      <c r="AC151" s="40"/>
      <c r="AD151" s="52"/>
      <c r="AE151" s="117">
        <f>COUNTIFS('Raw Data'!$AM:$AM,"&lt;=" &amp;DATE(LEFT($AV$3, 4), MONTH("1 " &amp; AE$6 &amp; " " &amp; LEFT($AV$3, 4)) + 1, 0 ), 'Raw Data'!$AM:$AM,"&gt;" &amp;DATE(LEFT($AV$3, 4), MONTH("1 " &amp; AE$6 &amp; " " &amp; LEFT($AV$3, 4)), 0 ), 'Raw Data'!$J:$J, $A135, 'Raw Data'!$H:$H, "Non*", 'Raw Data'!$O:$O,""&amp;'Raw Data'!$B$1,'Raw Data'!$D:$D,"&lt;&gt;*ithdr*",'Raw Data'!$D:$D,"&lt;&gt;*ancel*",'Raw Data'!$P:$P,"--")
+
COUNTIFS( 'Raw Data'!$AM:$AM,"&lt;=" &amp;DATE(LEFT($AV$3, 4), MONTH("1 " &amp; AE$6 &amp; " " &amp; LEFT($AV$3, 4)) + 1, 0 ), 'Raw Data'!$AM:$AM,"&gt;" &amp;DATE(LEFT($AV$3, 4), MONTH("1 " &amp; AE$6 &amp; " " &amp; LEFT($AV$3, 4)), 0 ), 'Raw Data'!$J:$J, $A135, 'Raw Data'!$H:$H, "Non*", 'Raw Data'!$P:$P,""&amp;'Raw Data'!$B$1,'Raw Data'!$D:$D,"&lt;&gt;*ithdr*",'Raw Data'!$D:$D,"&lt;&gt;*ancel*")</f>
        <v>0</v>
      </c>
      <c r="AF151" s="40"/>
      <c r="AG151" s="40"/>
      <c r="AH151" s="52"/>
      <c r="AI151" s="117">
        <f>COUNTIFS('Raw Data'!$AM:$AM,"&lt;=" &amp;DATE(LEFT($AV$3, 4), MONTH("1 " &amp; AI$6 &amp; " " &amp; LEFT($AV$3, 4)) + 1, 0 ), 'Raw Data'!$AM:$AM,"&gt;" &amp;DATE(LEFT($AV$3, 4), MONTH("1 " &amp; AI$6 &amp; " " &amp; LEFT($AV$3, 4)), 0 ), 'Raw Data'!$J:$J, $A135, 'Raw Data'!$H:$H, "Non*", 'Raw Data'!$O:$O,""&amp;'Raw Data'!$B$1,'Raw Data'!$D:$D,"&lt;&gt;*ithdr*",'Raw Data'!$D:$D,"&lt;&gt;*ancel*",'Raw Data'!$P:$P,"--")
+
COUNTIFS( 'Raw Data'!$AM:$AM,"&lt;=" &amp;DATE(LEFT($AV$3, 4), MONTH("1 " &amp; AI$6 &amp; " " &amp; LEFT($AV$3, 4)) + 1, 0 ), 'Raw Data'!$AM:$AM,"&gt;" &amp;DATE(LEFT($AV$3, 4), MONTH("1 " &amp; AI$6 &amp; " " &amp; LEFT($AV$3, 4)), 0 ), 'Raw Data'!$J:$J, $A135, 'Raw Data'!$H:$H, "Non*", 'Raw Data'!$P:$P,""&amp;'Raw Data'!$B$1,'Raw Data'!$D:$D,"&lt;&gt;*ithdr*",'Raw Data'!$D:$D,"&lt;&gt;*ancel*")</f>
        <v>0</v>
      </c>
      <c r="AJ151" s="40"/>
      <c r="AK151" s="40"/>
      <c r="AL151" s="52"/>
      <c r="AM151" s="117">
        <f>COUNTIFS('Raw Data'!$AM:$AM,"&lt;=" &amp;DATE(LEFT($AV$3, 4), MONTH("1 " &amp; AM$6 &amp; " " &amp; LEFT($AV$3, 4)) + 1, 0 ), 'Raw Data'!$AM:$AM,"&gt;" &amp;DATE(LEFT($AV$3, 4), MONTH("1 " &amp; AM$6 &amp; " " &amp; LEFT($AV$3, 4)), 0 ), 'Raw Data'!$J:$J, $A135, 'Raw Data'!$H:$H, "Non*", 'Raw Data'!$O:$O,""&amp;'Raw Data'!$B$1,'Raw Data'!$D:$D,"&lt;&gt;*ithdr*",'Raw Data'!$D:$D,"&lt;&gt;*ancel*",'Raw Data'!$P:$P,"--")
+
COUNTIFS( 'Raw Data'!$AM:$AM,"&lt;=" &amp;DATE(LEFT($AV$3, 4), MONTH("1 " &amp; AM$6 &amp; " " &amp; LEFT($AV$3, 4)) + 1, 0 ), 'Raw Data'!$AM:$AM,"&gt;" &amp;DATE(LEFT($AV$3, 4), MONTH("1 " &amp; AM$6 &amp; " " &amp; LEFT($AV$3, 4)), 0 ), 'Raw Data'!$J:$J, $A135, 'Raw Data'!$H:$H, "Non*", 'Raw Data'!$P:$P,""&amp;'Raw Data'!$B$1,'Raw Data'!$D:$D,"&lt;&gt;*ithdr*",'Raw Data'!$D:$D,"&lt;&gt;*ancel*")</f>
        <v>0</v>
      </c>
      <c r="AN151" s="40"/>
      <c r="AO151" s="40"/>
      <c r="AP151" s="52"/>
      <c r="AQ151" s="117">
        <f>COUNTIFS('Raw Data'!$AM:$AM,"&lt;=" &amp;DATE(LEFT($AV$3, 4), MONTH("1 " &amp; AQ$6 &amp; " " &amp; LEFT($AV$3, 4)) + 1, 0 ), 'Raw Data'!$AM:$AM,"&gt;" &amp;DATE(LEFT($AV$3, 4), MONTH("1 " &amp; AQ$6 &amp; " " &amp; LEFT($AV$3, 4)), 0 ), 'Raw Data'!$J:$J, $A135, 'Raw Data'!$H:$H, "Non*", 'Raw Data'!$O:$O,""&amp;'Raw Data'!$B$1,'Raw Data'!$D:$D,"&lt;&gt;*ithdr*",'Raw Data'!$D:$D,"&lt;&gt;*ancel*",'Raw Data'!$P:$P,"--")
+
COUNTIFS( 'Raw Data'!$AM:$AM,"&lt;=" &amp;DATE(LEFT($AV$3, 4), MONTH("1 " &amp; AQ$6 &amp; " " &amp; LEFT($AV$3, 4)) + 1, 0 ), 'Raw Data'!$AM:$AM,"&gt;" &amp;DATE(LEFT($AV$3, 4), MONTH("1 " &amp; AQ$6 &amp; " " &amp; LEFT($AV$3, 4)), 0 ), 'Raw Data'!$J:$J, $A135, 'Raw Data'!$H:$H, "Non*", 'Raw Data'!$P:$P,""&amp;'Raw Data'!$B$1,'Raw Data'!$D:$D,"&lt;&gt;*ithdr*",'Raw Data'!$D:$D,"&lt;&gt;*ancel*")</f>
        <v>0</v>
      </c>
      <c r="AR151" s="40"/>
      <c r="AS151" s="40"/>
      <c r="AT151" s="52"/>
      <c r="AU151" s="117">
        <f>COUNTIFS('Raw Data'!$AM:$AM,"&lt;=" &amp;DATE(MID($AV$3, 15, 4), MONTH("1 " &amp; AU$6 &amp; " " &amp; MID($AV$3, 15, 4)) + 1, 0 ), 'Raw Data'!$AN:$AN,"&gt;" &amp;DATE(MID($AV$3, 15, 4), MONTH("1 " &amp; AU$6 &amp; " " &amp; MID($AV$3, 15, 4)), 0 ), 'Raw Data'!$J:$J, $A135, 'Raw Data'!$H:$H, "Non*", 'Raw Data'!$O:$O,""&amp;'Raw Data'!$B$1,'Raw Data'!$D:$D,"&lt;&gt;*ithdr*",'Raw Data'!$D:$D,"&lt;&gt;*ancel*",'Raw Data'!$P:$P,"--")
+
COUNTIFS( 'Raw Data'!$AM:$AM,"&lt;=" &amp;DATE(MID($AV$3, 15, 4), MONTH("1 " &amp; AU$6 &amp; " " &amp; MID($AV$3, 15, 4)) + 1, 0 ), 'Raw Data'!$AN:$AN,"&gt;" &amp;DATE(MID($AV$3, 15, 4), MONTH("1 " &amp; AU$6 &amp; " " &amp; MID($AV$3, 15, 4)), 0 ), 'Raw Data'!$J:$J, $A135, 'Raw Data'!$H:$H, "Non*", 'Raw Data'!$P:$P,""&amp;'Raw Data'!$B$1,'Raw Data'!$D:$D,"&lt;&gt;*ithdr*",'Raw Data'!$D:$D,"&lt;&gt;*ancel*")</f>
        <v>0</v>
      </c>
      <c r="AV151" s="40"/>
      <c r="AW151" s="40"/>
      <c r="AX151" s="52"/>
      <c r="AY151" s="117">
        <f>COUNTIFS('Raw Data'!$AM:$AM,"&lt;=" &amp;DATE(MID($AV$3, 15, 4), MONTH("1 " &amp; AY$6 &amp; " " &amp; MID($AV$3, 15, 4)) + 1, 0 ), 'Raw Data'!$AN:$AN,"&gt;" &amp;DATE(MID($AV$3, 15, 4), MONTH("1 " &amp; AY$6 &amp; " " &amp; MID($AV$3, 15, 4)), 0 ), 'Raw Data'!$J:$J, $A135, 'Raw Data'!$H:$H, "Non*", 'Raw Data'!$O:$O,""&amp;'Raw Data'!$B$1,'Raw Data'!$D:$D,"&lt;&gt;*ithdr*",'Raw Data'!$D:$D,"&lt;&gt;*ancel*",'Raw Data'!$P:$P,"--")
+
COUNTIFS( 'Raw Data'!$AM:$AM,"&lt;=" &amp;DATE(MID($AV$3, 15, 4), MONTH("1 " &amp; AY$6 &amp; " " &amp; MID($AV$3, 15, 4)) + 1, 0 ), 'Raw Data'!$AN:$AN,"&gt;" &amp;DATE(MID($AV$3, 15, 4), MONTH("1 " &amp; AY$6 &amp; " " &amp; MID($AV$3, 15, 4)), 0 ), 'Raw Data'!$J:$J, $A135, 'Raw Data'!$H:$H, "Non*", 'Raw Data'!$P:$P,""&amp;'Raw Data'!$B$1,'Raw Data'!$D:$D,"&lt;&gt;*ithdr*",'Raw Data'!$D:$D,"&lt;&gt;*ancel*")</f>
        <v>0</v>
      </c>
      <c r="AZ151" s="40"/>
      <c r="BA151" s="40"/>
      <c r="BB151" s="52"/>
      <c r="BC151" s="117">
        <f>COUNTIFS('Raw Data'!$AM:$AM,"&lt;=" &amp;DATE(MID($AV$3, 15, 4), MONTH("1 " &amp; BC$6 &amp; " " &amp; MID($AV$3, 15, 4)) + 1, 0 ), 'Raw Data'!$AN:$AN,"&gt;" &amp;DATE(MID($AV$3, 15, 4), MONTH("1 " &amp; BC$6 &amp; " " &amp; MID($AV$3, 15, 4)), 0 ), 'Raw Data'!$J:$J, $A135, 'Raw Data'!$H:$H, "Non*", 'Raw Data'!$O:$O,""&amp;'Raw Data'!$B$1,'Raw Data'!$D:$D,"&lt;&gt;*ithdr*",'Raw Data'!$D:$D,"&lt;&gt;*ancel*",'Raw Data'!$P:$P,"--")
+
COUNTIFS( 'Raw Data'!$AM:$AM,"&lt;=" &amp;DATE(MID($AV$3, 15, 4), MONTH("1 " &amp; BC$6 &amp; " " &amp; MID($AV$3, 15, 4)) + 1, 0 ), 'Raw Data'!$AN:$AN,"&gt;" &amp;DATE(MID($AV$3, 15, 4), MONTH("1 " &amp; BC$6 &amp; " " &amp; MID($AV$3, 15, 4)), 0 ), 'Raw Data'!$J:$J, $A135, 'Raw Data'!$H:$H, "Non*", 'Raw Data'!$P:$P,""&amp;'Raw Data'!$B$1,'Raw Data'!$D:$D,"&lt;&gt;*ithdr*",'Raw Data'!$D:$D,"&lt;&gt;*ancel*")</f>
        <v>0</v>
      </c>
      <c r="BD151" s="40"/>
      <c r="BE151" s="40"/>
      <c r="BF151" s="52"/>
    </row>
    <row r="152" ht="12.75" customHeight="1">
      <c r="A152" s="47" t="s">
        <v>764</v>
      </c>
      <c r="B152" s="40"/>
      <c r="C152" s="40"/>
      <c r="D152" s="40"/>
      <c r="E152" s="40"/>
      <c r="F152" s="40"/>
      <c r="G152" s="40"/>
      <c r="H152" s="40"/>
      <c r="I152" s="40"/>
      <c r="J152" s="52"/>
      <c r="K152" s="117">
        <f>COUNTIFS( 'Raw Data'!$AM:$AM,"&lt;=" &amp;DATE(LEFT($AV$3, 4), MONTH("1 " &amp; K$6 &amp; " " &amp; LEFT($AV$3, 4)) + 1, 0 ), 'Raw Data'!$AM:$AM,"&gt;" &amp;DATE(LEFT($AV$3, 4), MONTH("1 " &amp; K$6 &amp; " " &amp; LEFT($AV$3, 4)), 0 ), 'Raw Data'!$J:$J, $A135, 'Raw Data'!$O:$O,""&amp;'Raw Data'!$B$1,'Raw Data'!$D:$D,"&lt;&gt;*ithdr*",'Raw Data'!$D:$D,"&lt;&gt;*ancel*",'Raw Data'!$P:$P,"--",'Raw Data'!$AW:$AW,"*arl*")
+
COUNTIFS( 'Raw Data'!$AM:$AM,"&lt;=" &amp;DATE(LEFT($AV$3, 4), MONTH("1 " &amp; K$6 &amp; " " &amp; LEFT($AV$3, 4)) + 1, 0 ), 'Raw Data'!$AM:$AM,"&gt;" &amp;DATE(LEFT($AV$3, 4), MONTH("1 " &amp; K$6 &amp; " " &amp; LEFT($AV$3, 4)), 0 ), 'Raw Data'!$J:$J, $A135, 'Raw Data'!$P:$P,""&amp;'Raw Data'!$B$1,'Raw Data'!$D:$D,"&lt;&gt;*ithdr*",'Raw Data'!$D:$D,"&lt;&gt;*ancel*",'Raw Data'!$AW:$AW,"*arl*")</f>
        <v>0</v>
      </c>
      <c r="L152" s="40"/>
      <c r="M152" s="40"/>
      <c r="N152" s="52"/>
      <c r="O152" s="117">
        <f>COUNTIFS( 'Raw Data'!$AM:$AM,"&lt;=" &amp;DATE(LEFT($AV$3, 4), MONTH("1 " &amp; O$6 &amp; " " &amp; LEFT($AV$3, 4)) + 1, 0 ), 'Raw Data'!$AM:$AM,"&gt;" &amp;DATE(LEFT($AV$3, 4), MONTH("1 " &amp; O$6 &amp; " " &amp; LEFT($AV$3, 4)), 0 ), 'Raw Data'!$J:$J, $A135, 'Raw Data'!$O:$O,""&amp;'Raw Data'!$B$1,'Raw Data'!$D:$D,"&lt;&gt;*ithdr*",'Raw Data'!$D:$D,"&lt;&gt;*ancel*",'Raw Data'!$P:$P,"--",'Raw Data'!$AW:$AW,"*arl*")
+
COUNTIFS( 'Raw Data'!$AM:$AM,"&lt;=" &amp;DATE(LEFT($AV$3, 4), MONTH("1 " &amp; O$6 &amp; " " &amp; LEFT($AV$3, 4)) + 1, 0 ), 'Raw Data'!$AM:$AM,"&gt;" &amp;DATE(LEFT($AV$3, 4), MONTH("1 " &amp; O$6 &amp; " " &amp; LEFT($AV$3, 4)), 0 ), 'Raw Data'!$J:$J, $A135, 'Raw Data'!$P:$P,""&amp;'Raw Data'!$B$1,'Raw Data'!$D:$D,"&lt;&gt;*ithdr*",'Raw Data'!$D:$D,"&lt;&gt;*ancel*",'Raw Data'!$AW:$AW,"*arl*")</f>
        <v>0</v>
      </c>
      <c r="P152" s="40"/>
      <c r="Q152" s="40"/>
      <c r="R152" s="52"/>
      <c r="S152" s="117">
        <f>COUNTIFS( 'Raw Data'!$AM:$AM,"&lt;=" &amp;DATE(LEFT($AV$3, 4), MONTH("1 " &amp; S$6 &amp; " " &amp; LEFT($AV$3, 4)) + 1, 0 ), 'Raw Data'!$AM:$AM,"&gt;" &amp;DATE(LEFT($AV$3, 4), MONTH("1 " &amp; S$6 &amp; " " &amp; LEFT($AV$3, 4)), 0 ), 'Raw Data'!$J:$J, $A135, 'Raw Data'!$O:$O,""&amp;'Raw Data'!$B$1,'Raw Data'!$D:$D,"&lt;&gt;*ithdr*",'Raw Data'!$D:$D,"&lt;&gt;*ancel*",'Raw Data'!$P:$P,"--",'Raw Data'!$AW:$AW,"*arl*")
+
COUNTIFS( 'Raw Data'!$AM:$AM,"&lt;=" &amp;DATE(LEFT($AV$3, 4), MONTH("1 " &amp; S$6 &amp; " " &amp; LEFT($AV$3, 4)) + 1, 0 ), 'Raw Data'!$AM:$AM,"&gt;" &amp;DATE(LEFT($AV$3, 4), MONTH("1 " &amp; S$6 &amp; " " &amp; LEFT($AV$3, 4)), 0 ), 'Raw Data'!$J:$J, $A135, 'Raw Data'!$P:$P,""&amp;'Raw Data'!$B$1,'Raw Data'!$D:$D,"&lt;&gt;*ithdr*",'Raw Data'!$D:$D,"&lt;&gt;*ancel*",'Raw Data'!$AW:$AW,"*arl*")</f>
        <v>0</v>
      </c>
      <c r="T152" s="40"/>
      <c r="U152" s="40"/>
      <c r="V152" s="52"/>
      <c r="W152" s="117">
        <f>COUNTIFS( 'Raw Data'!$AM:$AM,"&lt;=" &amp;DATE(LEFT($AV$3, 4), MONTH("1 " &amp; W$6 &amp; " " &amp; LEFT($AV$3, 4)) + 1, 0 ), 'Raw Data'!$AM:$AM,"&gt;" &amp;DATE(LEFT($AV$3, 4), MONTH("1 " &amp; W$6 &amp; " " &amp; LEFT($AV$3, 4)), 0 ), 'Raw Data'!$J:$J, $A135, 'Raw Data'!$O:$O,""&amp;'Raw Data'!$B$1,'Raw Data'!$D:$D,"&lt;&gt;*ithdr*",'Raw Data'!$D:$D,"&lt;&gt;*ancel*",'Raw Data'!$P:$P,"--",'Raw Data'!$AW:$AW,"*arl*")
+
COUNTIFS( 'Raw Data'!$AM:$AM,"&lt;=" &amp;DATE(LEFT($AV$3, 4), MONTH("1 " &amp; W$6 &amp; " " &amp; LEFT($AV$3, 4)) + 1, 0 ), 'Raw Data'!$AM:$AM,"&gt;" &amp;DATE(LEFT($AV$3, 4), MONTH("1 " &amp; W$6 &amp; " " &amp; LEFT($AV$3, 4)), 0 ), 'Raw Data'!$J:$J, $A135, 'Raw Data'!$P:$P,""&amp;'Raw Data'!$B$1,'Raw Data'!$D:$D,"&lt;&gt;*ithdr*",'Raw Data'!$D:$D,"&lt;&gt;*ancel*",'Raw Data'!$AW:$AW,"*arl*")</f>
        <v>0</v>
      </c>
      <c r="X152" s="40"/>
      <c r="Y152" s="40"/>
      <c r="Z152" s="52"/>
      <c r="AA152" s="117">
        <f>COUNTIFS( 'Raw Data'!$AM:$AM,"&lt;=" &amp;DATE(LEFT($AV$3, 4), MONTH("1 " &amp; AA$6 &amp; " " &amp; LEFT($AV$3, 4)) + 1, 0 ), 'Raw Data'!$AM:$AM,"&gt;" &amp;DATE(LEFT($AV$3, 4), MONTH("1 " &amp; AA$6 &amp; " " &amp; LEFT($AV$3, 4)), 0 ), 'Raw Data'!$J:$J, $A135, 'Raw Data'!$O:$O,""&amp;'Raw Data'!$B$1,'Raw Data'!$D:$D,"&lt;&gt;*ithdr*",'Raw Data'!$D:$D,"&lt;&gt;*ancel*",'Raw Data'!$P:$P,"--",'Raw Data'!$AW:$AW,"*arl*")
+
COUNTIFS( 'Raw Data'!$AM:$AM,"&lt;=" &amp;DATE(LEFT($AV$3, 4), MONTH("1 " &amp; AA$6 &amp; " " &amp; LEFT($AV$3, 4)) + 1, 0 ), 'Raw Data'!$AM:$AM,"&gt;" &amp;DATE(LEFT($AV$3, 4), MONTH("1 " &amp; AA$6 &amp; " " &amp; LEFT($AV$3, 4)), 0 ), 'Raw Data'!$J:$J, $A135, 'Raw Data'!$P:$P,""&amp;'Raw Data'!$B$1,'Raw Data'!$D:$D,"&lt;&gt;*ithdr*",'Raw Data'!$D:$D,"&lt;&gt;*ancel*",'Raw Data'!$AW:$AW,"*arl*")</f>
        <v>0</v>
      </c>
      <c r="AB152" s="40"/>
      <c r="AC152" s="40"/>
      <c r="AD152" s="52"/>
      <c r="AE152" s="117">
        <f>COUNTIFS( 'Raw Data'!$AM:$AM,"&lt;=" &amp;DATE(LEFT($AV$3, 4), MONTH("1 " &amp; AE$6 &amp; " " &amp; LEFT($AV$3, 4)) + 1, 0 ), 'Raw Data'!$AM:$AM,"&gt;" &amp;DATE(LEFT($AV$3, 4), MONTH("1 " &amp; AE$6 &amp; " " &amp; LEFT($AV$3, 4)), 0 ), 'Raw Data'!$J:$J, $A135, 'Raw Data'!$O:$O,""&amp;'Raw Data'!$B$1,'Raw Data'!$D:$D,"&lt;&gt;*ithdr*",'Raw Data'!$D:$D,"&lt;&gt;*ancel*",'Raw Data'!$P:$P,"--",'Raw Data'!$AW:$AW,"*arl*")
+
COUNTIFS( 'Raw Data'!$AM:$AM,"&lt;=" &amp;DATE(LEFT($AV$3, 4), MONTH("1 " &amp; AE$6 &amp; " " &amp; LEFT($AV$3, 4)) + 1, 0 ), 'Raw Data'!$AM:$AM,"&gt;" &amp;DATE(LEFT($AV$3, 4), MONTH("1 " &amp; AE$6 &amp; " " &amp; LEFT($AV$3, 4)), 0 ), 'Raw Data'!$J:$J, $A135, 'Raw Data'!$P:$P,""&amp;'Raw Data'!$B$1,'Raw Data'!$D:$D,"&lt;&gt;*ithdr*",'Raw Data'!$D:$D,"&lt;&gt;*ancel*",'Raw Data'!$AW:$AW,"*arl*")</f>
        <v>0</v>
      </c>
      <c r="AF152" s="40"/>
      <c r="AG152" s="40"/>
      <c r="AH152" s="52"/>
      <c r="AI152" s="117">
        <f>COUNTIFS( 'Raw Data'!$AM:$AM,"&lt;=" &amp;DATE(LEFT($AV$3, 4), MONTH("1 " &amp; AI$6 &amp; " " &amp; LEFT($AV$3, 4)) + 1, 0 ), 'Raw Data'!$AM:$AM,"&gt;" &amp;DATE(LEFT($AV$3, 4), MONTH("1 " &amp; AI$6 &amp; " " &amp; LEFT($AV$3, 4)), 0 ), 'Raw Data'!$J:$J, $A135, 'Raw Data'!$O:$O,""&amp;'Raw Data'!$B$1,'Raw Data'!$D:$D,"&lt;&gt;*ithdr*",'Raw Data'!$D:$D,"&lt;&gt;*ancel*",'Raw Data'!$P:$P,"--",'Raw Data'!$AW:$AW,"*arl*")
+
COUNTIFS( 'Raw Data'!$AM:$AM,"&lt;=" &amp;DATE(LEFT($AV$3, 4), MONTH("1 " &amp; AI$6 &amp; " " &amp; LEFT($AV$3, 4)) + 1, 0 ), 'Raw Data'!$AM:$AM,"&gt;" &amp;DATE(LEFT($AV$3, 4), MONTH("1 " &amp; AI$6 &amp; " " &amp; LEFT($AV$3, 4)), 0 ), 'Raw Data'!$J:$J, $A135, 'Raw Data'!$P:$P,""&amp;'Raw Data'!$B$1,'Raw Data'!$D:$D,"&lt;&gt;*ithdr*",'Raw Data'!$D:$D,"&lt;&gt;*ancel*",'Raw Data'!$AW:$AW,"*arl*")</f>
        <v>0</v>
      </c>
      <c r="AJ152" s="40"/>
      <c r="AK152" s="40"/>
      <c r="AL152" s="52"/>
      <c r="AM152" s="117">
        <f>COUNTIFS( 'Raw Data'!$AM:$AM,"&lt;=" &amp;DATE(LEFT($AV$3, 4), MONTH("1 " &amp; AM$6 &amp; " " &amp; LEFT($AV$3, 4)) + 1, 0 ), 'Raw Data'!$AM:$AM,"&gt;" &amp;DATE(LEFT($AV$3, 4), MONTH("1 " &amp; AM$6 &amp; " " &amp; LEFT($AV$3, 4)), 0 ), 'Raw Data'!$J:$J, $A135, 'Raw Data'!$O:$O,""&amp;'Raw Data'!$B$1,'Raw Data'!$D:$D,"&lt;&gt;*ithdr*",'Raw Data'!$D:$D,"&lt;&gt;*ancel*",'Raw Data'!$P:$P,"--",'Raw Data'!$AW:$AW,"*arl*")
+
COUNTIFS( 'Raw Data'!$AM:$AM,"&lt;=" &amp;DATE(LEFT($AV$3, 4), MONTH("1 " &amp; AM$6 &amp; " " &amp; LEFT($AV$3, 4)) + 1, 0 ), 'Raw Data'!$AM:$AM,"&gt;" &amp;DATE(LEFT($AV$3, 4), MONTH("1 " &amp; AM$6 &amp; " " &amp; LEFT($AV$3, 4)), 0 ), 'Raw Data'!$J:$J, $A135, 'Raw Data'!$P:$P,""&amp;'Raw Data'!$B$1,'Raw Data'!$D:$D,"&lt;&gt;*ithdr*",'Raw Data'!$D:$D,"&lt;&gt;*ancel*",'Raw Data'!$AW:$AW,"*arl*")</f>
        <v>0</v>
      </c>
      <c r="AN152" s="40"/>
      <c r="AO152" s="40"/>
      <c r="AP152" s="52"/>
      <c r="AQ152" s="117">
        <f>COUNTIFS( 'Raw Data'!$AM:$AM,"&lt;=" &amp;DATE(LEFT($AV$3, 4), MONTH("1 " &amp; AQ$6 &amp; " " &amp; LEFT($AV$3, 4)) + 1, 0 ), 'Raw Data'!$AM:$AM,"&gt;" &amp;DATE(LEFT($AV$3, 4), MONTH("1 " &amp; AQ$6 &amp; " " &amp; LEFT($AV$3, 4)), 0 ), 'Raw Data'!$J:$J, $A135, 'Raw Data'!$O:$O,""&amp;'Raw Data'!$B$1,'Raw Data'!$D:$D,"&lt;&gt;*ithdr*",'Raw Data'!$D:$D,"&lt;&gt;*ancel*",'Raw Data'!$P:$P,"--",'Raw Data'!$AW:$AW,"*arl*")
+
COUNTIFS( 'Raw Data'!$AM:$AM,"&lt;=" &amp;DATE(LEFT($AV$3, 4), MONTH("1 " &amp; AQ$6 &amp; " " &amp; LEFT($AV$3, 4)) + 1, 0 ), 'Raw Data'!$AM:$AM,"&gt;" &amp;DATE(LEFT($AV$3, 4), MONTH("1 " &amp; AQ$6 &amp; " " &amp; LEFT($AV$3, 4)), 0 ), 'Raw Data'!$J:$J, $A135, 'Raw Data'!$P:$P,""&amp;'Raw Data'!$B$1,'Raw Data'!$D:$D,"&lt;&gt;*ithdr*",'Raw Data'!$D:$D,"&lt;&gt;*ancel*",'Raw Data'!$AW:$AW,"*arl*")</f>
        <v>0</v>
      </c>
      <c r="AR152" s="40"/>
      <c r="AS152" s="40"/>
      <c r="AT152" s="52"/>
      <c r="AU152" s="117">
        <f>COUNTIFS( 'Raw Data'!$AM:$AM,"&lt;=" &amp;DATE(MID($AV$3, 15, 4), MONTH("1 " &amp; AU$6 &amp; " " &amp; MID($AV$3, 15, 4)) + 1, 0 ), 'Raw Data'!$AN:$AN,"&gt;" &amp;DATE(MID($AV$3, 15, 4), MONTH("1 " &amp; AU$6 &amp; " " &amp; MID($AV$3, 15, 4)), 0 ), 'Raw Data'!$J:$J, $A135, 'Raw Data'!$O:$O,""&amp;'Raw Data'!$B$1,'Raw Data'!$D:$D,"&lt;&gt;*ithdr*",'Raw Data'!$D:$D,"&lt;&gt;*ancel*",'Raw Data'!$P:$P,"--",'Raw Data'!$AW:$AW,"*arl*")
+
COUNTIFS( 'Raw Data'!$AM:$AM,"&lt;=" &amp;DATE(MID($AV$3, 15, 4), MONTH("1 " &amp; AU$6 &amp; " " &amp; MID($AV$3, 15, 4)) + 1, 0 ), 'Raw Data'!$AN:$AN,"&gt;" &amp;DATE(MID($AV$3, 15, 4), MONTH("1 " &amp; AU$6 &amp; " " &amp; MID($AV$3, 15, 4)), 0 ), 'Raw Data'!$J:$J, $A135, 'Raw Data'!$P:$P,""&amp;'Raw Data'!$B$1,'Raw Data'!$D:$D,"&lt;&gt;*ithdr*",'Raw Data'!$D:$D,"&lt;&gt;*ancel*",'Raw Data'!$AW:$AW,"*arl*")</f>
        <v>0</v>
      </c>
      <c r="AV152" s="40"/>
      <c r="AW152" s="40"/>
      <c r="AX152" s="52"/>
      <c r="AY152" s="117">
        <f>COUNTIFS( 'Raw Data'!$AM:$AM,"&lt;=" &amp;DATE(MID($AV$3, 15, 4), MONTH("1 " &amp; AY$6 &amp; " " &amp; MID($AV$3, 15, 4)) + 1, 0 ), 'Raw Data'!$AN:$AN,"&gt;" &amp;DATE(MID($AV$3, 15, 4), MONTH("1 " &amp; AY$6 &amp; " " &amp; MID($AV$3, 15, 4)), 0 ), 'Raw Data'!$J:$J, $A135, 'Raw Data'!$O:$O,""&amp;'Raw Data'!$B$1,'Raw Data'!$D:$D,"&lt;&gt;*ithdr*",'Raw Data'!$D:$D,"&lt;&gt;*ancel*",'Raw Data'!$P:$P,"--",'Raw Data'!$AW:$AW,"*arl*")
+
COUNTIFS( 'Raw Data'!$AM:$AM,"&lt;=" &amp;DATE(MID($AV$3, 15, 4), MONTH("1 " &amp; AY$6 &amp; " " &amp; MID($AV$3, 15, 4)) + 1, 0 ), 'Raw Data'!$AN:$AN,"&gt;" &amp;DATE(MID($AV$3, 15, 4), MONTH("1 " &amp; AY$6 &amp; " " &amp; MID($AV$3, 15, 4)), 0 ), 'Raw Data'!$J:$J, $A135, 'Raw Data'!$P:$P,""&amp;'Raw Data'!$B$1,'Raw Data'!$D:$D,"&lt;&gt;*ithdr*",'Raw Data'!$D:$D,"&lt;&gt;*ancel*",'Raw Data'!$AW:$AW,"*arl*")</f>
        <v>0</v>
      </c>
      <c r="AZ152" s="40"/>
      <c r="BA152" s="40"/>
      <c r="BB152" s="52"/>
      <c r="BC152" s="117">
        <f>COUNTIFS( 'Raw Data'!$AM:$AM,"&lt;=" &amp;DATE(MID($AV$3, 15, 4), MONTH("1 " &amp; BC$6 &amp; " " &amp; MID($AV$3, 15, 4)) + 1, 0 ), 'Raw Data'!$AN:$AN,"&gt;" &amp;DATE(MID($AV$3, 15, 4), MONTH("1 " &amp; BC$6 &amp; " " &amp; MID($AV$3, 15, 4)), 0 ), 'Raw Data'!$J:$J, $A135, 'Raw Data'!$O:$O,""&amp;'Raw Data'!$B$1,'Raw Data'!$D:$D,"&lt;&gt;*ithdr*",'Raw Data'!$D:$D,"&lt;&gt;*ancel*",'Raw Data'!$P:$P,"--",'Raw Data'!$AW:$AW,"*arl*")
+
COUNTIFS( 'Raw Data'!$AM:$AM,"&lt;=" &amp;DATE(MID($AV$3, 15, 4), MONTH("1 " &amp; BC$6 &amp; " " &amp; MID($AV$3, 15, 4)) + 1, 0 ), 'Raw Data'!$AN:$AN,"&gt;" &amp;DATE(MID($AV$3, 15, 4), MONTH("1 " &amp; BC$6 &amp; " " &amp; MID($AV$3, 15, 4)), 0 ), 'Raw Data'!$J:$J, $A135, 'Raw Data'!$P:$P,""&amp;'Raw Data'!$B$1,'Raw Data'!$D:$D,"&lt;&gt;*ithdr*",'Raw Data'!$D:$D,"&lt;&gt;*ancel*",'Raw Data'!$AW:$AW,"*arl*")</f>
        <v>0</v>
      </c>
      <c r="BD152" s="40"/>
      <c r="BE152" s="40"/>
      <c r="BF152" s="52"/>
    </row>
    <row r="153" ht="12.75" customHeight="1">
      <c r="A153" s="47" t="s">
        <v>765</v>
      </c>
      <c r="B153" s="40"/>
      <c r="C153" s="40"/>
      <c r="D153" s="40"/>
      <c r="E153" s="40"/>
      <c r="F153" s="40"/>
      <c r="G153" s="40"/>
      <c r="H153" s="40"/>
      <c r="I153" s="40"/>
      <c r="J153" s="52"/>
      <c r="K153" s="122" t="str">
        <f>IFERROR((K152/K149)*100, "---")</f>
        <v>---</v>
      </c>
      <c r="L153" s="40"/>
      <c r="M153" s="40"/>
      <c r="N153" s="52"/>
      <c r="O153" s="122" t="str">
        <f>IFERROR((O152/O149)*100, "---")</f>
        <v>---</v>
      </c>
      <c r="P153" s="40"/>
      <c r="Q153" s="40"/>
      <c r="R153" s="52"/>
      <c r="S153" s="122" t="str">
        <f>IFERROR((S152/S149)*100, "---")</f>
        <v>---</v>
      </c>
      <c r="T153" s="40"/>
      <c r="U153" s="40"/>
      <c r="V153" s="52"/>
      <c r="W153" s="122" t="str">
        <f>IFERROR((W152/W149)*100, "---")</f>
        <v>---</v>
      </c>
      <c r="X153" s="40"/>
      <c r="Y153" s="40"/>
      <c r="Z153" s="52"/>
      <c r="AA153" s="122" t="str">
        <f>IFERROR((AA152/AA149)*100, "---")</f>
        <v>---</v>
      </c>
      <c r="AB153" s="40"/>
      <c r="AC153" s="40"/>
      <c r="AD153" s="52"/>
      <c r="AE153" s="122" t="str">
        <f>IFERROR((AE152/AE149)*100, "---")</f>
        <v>---</v>
      </c>
      <c r="AF153" s="40"/>
      <c r="AG153" s="40"/>
      <c r="AH153" s="52"/>
      <c r="AI153" s="122" t="str">
        <f>IFERROR((AI152/AI149)*100, "---")</f>
        <v>---</v>
      </c>
      <c r="AJ153" s="40"/>
      <c r="AK153" s="40"/>
      <c r="AL153" s="52"/>
      <c r="AM153" s="122" t="str">
        <f>IFERROR((AM152/AM149)*100, "---")</f>
        <v>---</v>
      </c>
      <c r="AN153" s="40"/>
      <c r="AO153" s="40"/>
      <c r="AP153" s="52"/>
      <c r="AQ153" s="122" t="str">
        <f>IFERROR((AQ152/AQ149)*100, "---")</f>
        <v>---</v>
      </c>
      <c r="AR153" s="40"/>
      <c r="AS153" s="40"/>
      <c r="AT153" s="52"/>
      <c r="AU153" s="122" t="str">
        <f>IFERROR((AU152/AU149)*100, "---")</f>
        <v>---</v>
      </c>
      <c r="AV153" s="40"/>
      <c r="AW153" s="40"/>
      <c r="AX153" s="52"/>
      <c r="AY153" s="122" t="str">
        <f>IFERROR((AY152/AY149)*100, "---")</f>
        <v>---</v>
      </c>
      <c r="AZ153" s="40"/>
      <c r="BA153" s="40"/>
      <c r="BB153" s="52"/>
      <c r="BC153" s="122" t="str">
        <f>IFERROR((BC152/BC149)*100, "---")</f>
        <v>---</v>
      </c>
      <c r="BD153" s="40"/>
      <c r="BE153" s="40"/>
      <c r="BF153" s="52"/>
    </row>
    <row r="154" ht="12.75" customHeight="1">
      <c r="A154" s="47" t="s">
        <v>245</v>
      </c>
      <c r="B154" s="40"/>
      <c r="C154" s="40"/>
      <c r="D154" s="40"/>
      <c r="E154" s="40"/>
      <c r="F154" s="40"/>
      <c r="G154" s="40"/>
      <c r="H154" s="40"/>
      <c r="I154" s="40"/>
      <c r="J154" s="52"/>
      <c r="K154" s="117">
        <f>SUMIFS('Raw Data'!$R:$R, 'Raw Data'!$AN:$AN,"&lt;=" &amp;DATE(LEFT($AV$3, 4), MONTH("1 " &amp; K$6 &amp; " " &amp; LEFT($AV$3, 4)) + 1, 0 ), 'Raw Data'!$AN:$AN,"&gt;" &amp;DATE(LEFT($AV$3, 4), MONTH("1 " &amp; K$6 &amp; " " &amp; LEFT($AV$3, 4)), 0 ), 'Raw Data'!$J:$J, $A135, 'Raw Data'!$O:$O,""&amp;'Raw Data'!$B$1,'Raw Data'!$D:$D,"&lt;&gt;*ithdr*",'Raw Data'!$D:$D,"&lt;&gt;*ancel*",'Raw Data'!$P:$P,"--")
+
SUMIFS('Raw Data'!$R:$R, 'Raw Data'!$AN:$AN,"&lt;=" &amp;DATE(LEFT($AV$3, 4), MONTH("1 " &amp; K$6 &amp; " " &amp; LEFT($AV$3, 4)) + 1, 0 ), 'Raw Data'!$AN:$AN,"&gt;" &amp;DATE(LEFT($AV$3, 4), MONTH("1 " &amp; K$6 &amp; " " &amp; LEFT($AV$3, 4)), 0 ), 'Raw Data'!$J:$J, $A135, 'Raw Data'!$P:$P,""&amp;'Raw Data'!$B$1,'Raw Data'!$D:$D,"&lt;&gt;*ithdr*",'Raw Data'!$D:$D,"&lt;&gt;*ancel*")</f>
        <v>0</v>
      </c>
      <c r="L154" s="40"/>
      <c r="M154" s="40"/>
      <c r="N154" s="52"/>
      <c r="O154" s="117">
        <f>SUMIFS('Raw Data'!$R:$R, 'Raw Data'!$AN:$AN,"&lt;=" &amp;DATE(LEFT($AV$3, 4), MONTH("1 " &amp; O$6 &amp; " " &amp; LEFT($AV$3, 4)) + 1, 0 ), 'Raw Data'!$AN:$AN,"&gt;" &amp;DATE(LEFT($AV$3, 4), MONTH("1 " &amp; O$6 &amp; " " &amp; LEFT($AV$3, 4)), 0 ), 'Raw Data'!$J:$J, $A135, 'Raw Data'!$O:$O,""&amp;'Raw Data'!$B$1,'Raw Data'!$D:$D,"&lt;&gt;*ithdr*",'Raw Data'!$D:$D,"&lt;&gt;*ancel*",'Raw Data'!$P:$P,"--")
+
SUMIFS('Raw Data'!$R:$R, 'Raw Data'!$AN:$AN,"&lt;=" &amp;DATE(LEFT($AV$3, 4), MONTH("1 " &amp; O$6 &amp; " " &amp; LEFT($AV$3, 4)) + 1, 0 ), 'Raw Data'!$AN:$AN,"&gt;" &amp;DATE(LEFT($AV$3, 4), MONTH("1 " &amp; O$6 &amp; " " &amp; LEFT($AV$3, 4)), 0 ), 'Raw Data'!$J:$J, $A135, 'Raw Data'!$P:$P,""&amp;'Raw Data'!$B$1,'Raw Data'!$D:$D,"&lt;&gt;*ithdr*",'Raw Data'!$D:$D,"&lt;&gt;*ancel*")</f>
        <v>0</v>
      </c>
      <c r="P154" s="40"/>
      <c r="Q154" s="40"/>
      <c r="R154" s="52"/>
      <c r="S154" s="117">
        <f>SUMIFS('Raw Data'!$R:$R, 'Raw Data'!$AN:$AN,"&lt;=" &amp;DATE(LEFT($AV$3, 4), MONTH("1 " &amp; S$6 &amp; " " &amp; LEFT($AV$3, 4)) + 1, 0 ), 'Raw Data'!$AN:$AN,"&gt;" &amp;DATE(LEFT($AV$3, 4), MONTH("1 " &amp; S$6 &amp; " " &amp; LEFT($AV$3, 4)), 0 ), 'Raw Data'!$J:$J, $A135, 'Raw Data'!$O:$O,""&amp;'Raw Data'!$B$1,'Raw Data'!$D:$D,"&lt;&gt;*ithdr*",'Raw Data'!$D:$D,"&lt;&gt;*ancel*",'Raw Data'!$P:$P,"--")
+
SUMIFS('Raw Data'!$R:$R, 'Raw Data'!$AN:$AN,"&lt;=" &amp;DATE(LEFT($AV$3, 4), MONTH("1 " &amp; S$6 &amp; " " &amp; LEFT($AV$3, 4)) + 1, 0 ), 'Raw Data'!$AN:$AN,"&gt;" &amp;DATE(LEFT($AV$3, 4), MONTH("1 " &amp; S$6 &amp; " " &amp; LEFT($AV$3, 4)), 0 ), 'Raw Data'!$J:$J, $A135, 'Raw Data'!$P:$P,""&amp;'Raw Data'!$B$1,'Raw Data'!$D:$D,"&lt;&gt;*ithdr*",'Raw Data'!$D:$D,"&lt;&gt;*ancel*")</f>
        <v>0</v>
      </c>
      <c r="T154" s="40"/>
      <c r="U154" s="40"/>
      <c r="V154" s="52"/>
      <c r="W154" s="117">
        <f>SUMIFS('Raw Data'!$R:$R, 'Raw Data'!$AN:$AN,"&lt;=" &amp;DATE(LEFT($AV$3, 4), MONTH("1 " &amp; W$6 &amp; " " &amp; LEFT($AV$3, 4)) + 1, 0 ), 'Raw Data'!$AN:$AN,"&gt;" &amp;DATE(LEFT($AV$3, 4), MONTH("1 " &amp; W$6 &amp; " " &amp; LEFT($AV$3, 4)), 0 ), 'Raw Data'!$J:$J, $A135, 'Raw Data'!$O:$O,""&amp;'Raw Data'!$B$1,'Raw Data'!$D:$D,"&lt;&gt;*ithdr*",'Raw Data'!$D:$D,"&lt;&gt;*ancel*",'Raw Data'!$P:$P,"--")
+
SUMIFS('Raw Data'!$R:$R, 'Raw Data'!$AN:$AN,"&lt;=" &amp;DATE(LEFT($AV$3, 4), MONTH("1 " &amp; W$6 &amp; " " &amp; LEFT($AV$3, 4)) + 1, 0 ), 'Raw Data'!$AN:$AN,"&gt;" &amp;DATE(LEFT($AV$3, 4), MONTH("1 " &amp; W$6 &amp; " " &amp; LEFT($AV$3, 4)), 0 ), 'Raw Data'!$J:$J, $A135, 'Raw Data'!$P:$P,""&amp;'Raw Data'!$B$1,'Raw Data'!$D:$D,"&lt;&gt;*ithdr*",'Raw Data'!$D:$D,"&lt;&gt;*ancel*")</f>
        <v>0</v>
      </c>
      <c r="X154" s="40"/>
      <c r="Y154" s="40"/>
      <c r="Z154" s="52"/>
      <c r="AA154" s="117">
        <f>SUMIFS('Raw Data'!$R:$R, 'Raw Data'!$AN:$AN,"&lt;=" &amp;DATE(LEFT($AV$3, 4), MONTH("1 " &amp; AA$6 &amp; " " &amp; LEFT($AV$3, 4)) + 1, 0 ), 'Raw Data'!$AN:$AN,"&gt;" &amp;DATE(LEFT($AV$3, 4), MONTH("1 " &amp; AA$6 &amp; " " &amp; LEFT($AV$3, 4)), 0 ), 'Raw Data'!$J:$J, $A135, 'Raw Data'!$O:$O,""&amp;'Raw Data'!$B$1,'Raw Data'!$D:$D,"&lt;&gt;*ithdr*",'Raw Data'!$D:$D,"&lt;&gt;*ancel*",'Raw Data'!$P:$P,"--")
+
SUMIFS('Raw Data'!$R:$R, 'Raw Data'!$AN:$AN,"&lt;=" &amp;DATE(LEFT($AV$3, 4), MONTH("1 " &amp; AA$6 &amp; " " &amp; LEFT($AV$3, 4)) + 1, 0 ), 'Raw Data'!$AN:$AN,"&gt;" &amp;DATE(LEFT($AV$3, 4), MONTH("1 " &amp; AA$6 &amp; " " &amp; LEFT($AV$3, 4)), 0 ), 'Raw Data'!$J:$J, $A135, 'Raw Data'!$P:$P,""&amp;'Raw Data'!$B$1,'Raw Data'!$D:$D,"&lt;&gt;*ithdr*",'Raw Data'!$D:$D,"&lt;&gt;*ancel*")</f>
        <v>0</v>
      </c>
      <c r="AB154" s="40"/>
      <c r="AC154" s="40"/>
      <c r="AD154" s="52"/>
      <c r="AE154" s="117">
        <f>SUMIFS('Raw Data'!$R:$R, 'Raw Data'!$AN:$AN,"&lt;=" &amp;DATE(LEFT($AV$3, 4), MONTH("1 " &amp; AE$6 &amp; " " &amp; LEFT($AV$3, 4)) + 1, 0 ), 'Raw Data'!$AN:$AN,"&gt;" &amp;DATE(LEFT($AV$3, 4), MONTH("1 " &amp; AE$6 &amp; " " &amp; LEFT($AV$3, 4)), 0 ), 'Raw Data'!$J:$J, $A135, 'Raw Data'!$O:$O,""&amp;'Raw Data'!$B$1,'Raw Data'!$D:$D,"&lt;&gt;*ithdr*",'Raw Data'!$D:$D,"&lt;&gt;*ancel*",'Raw Data'!$P:$P,"--")
+
SUMIFS('Raw Data'!$R:$R, 'Raw Data'!$AN:$AN,"&lt;=" &amp;DATE(LEFT($AV$3, 4), MONTH("1 " &amp; AE$6 &amp; " " &amp; LEFT($AV$3, 4)) + 1, 0 ), 'Raw Data'!$AN:$AN,"&gt;" &amp;DATE(LEFT($AV$3, 4), MONTH("1 " &amp; AE$6 &amp; " " &amp; LEFT($AV$3, 4)), 0 ), 'Raw Data'!$J:$J, $A135, 'Raw Data'!$P:$P,""&amp;'Raw Data'!$B$1,'Raw Data'!$D:$D,"&lt;&gt;*ithdr*",'Raw Data'!$D:$D,"&lt;&gt;*ancel*")</f>
        <v>0</v>
      </c>
      <c r="AF154" s="40"/>
      <c r="AG154" s="40"/>
      <c r="AH154" s="52"/>
      <c r="AI154" s="117">
        <f>SUMIFS('Raw Data'!$R:$R, 'Raw Data'!$AN:$AN,"&lt;=" &amp;DATE(LEFT($AV$3, 4), MONTH("1 " &amp; AI$6 &amp; " " &amp; LEFT($AV$3, 4)) + 1, 0 ), 'Raw Data'!$AN:$AN,"&gt;" &amp;DATE(LEFT($AV$3, 4), MONTH("1 " &amp; AI$6 &amp; " " &amp; LEFT($AV$3, 4)), 0 ), 'Raw Data'!$J:$J, $A135, 'Raw Data'!$O:$O,""&amp;'Raw Data'!$B$1,'Raw Data'!$D:$D,"&lt;&gt;*ithdr*",'Raw Data'!$D:$D,"&lt;&gt;*ancel*",'Raw Data'!$P:$P,"--")
+
SUMIFS('Raw Data'!$R:$R, 'Raw Data'!$AN:$AN,"&lt;=" &amp;DATE(LEFT($AV$3, 4), MONTH("1 " &amp; AI$6 &amp; " " &amp; LEFT($AV$3, 4)) + 1, 0 ), 'Raw Data'!$AN:$AN,"&gt;" &amp;DATE(LEFT($AV$3, 4), MONTH("1 " &amp; AI$6 &amp; " " &amp; LEFT($AV$3, 4)), 0 ), 'Raw Data'!$J:$J, $A135, 'Raw Data'!$P:$P,""&amp;'Raw Data'!$B$1,'Raw Data'!$D:$D,"&lt;&gt;*ithdr*",'Raw Data'!$D:$D,"&lt;&gt;*ancel*")</f>
        <v>0</v>
      </c>
      <c r="AJ154" s="40"/>
      <c r="AK154" s="40"/>
      <c r="AL154" s="52"/>
      <c r="AM154" s="117">
        <f>SUMIFS('Raw Data'!$R:$R, 'Raw Data'!$AN:$AN,"&lt;=" &amp;DATE(LEFT($AV$3, 4), MONTH("1 " &amp; AM$6 &amp; " " &amp; LEFT($AV$3, 4)) + 1, 0 ), 'Raw Data'!$AN:$AN,"&gt;" &amp;DATE(LEFT($AV$3, 4), MONTH("1 " &amp; AM$6 &amp; " " &amp; LEFT($AV$3, 4)), 0 ), 'Raw Data'!$J:$J, $A135, 'Raw Data'!$O:$O,""&amp;'Raw Data'!$B$1,'Raw Data'!$D:$D,"&lt;&gt;*ithdr*",'Raw Data'!$D:$D,"&lt;&gt;*ancel*",'Raw Data'!$P:$P,"--")
+
SUMIFS('Raw Data'!$R:$R, 'Raw Data'!$AN:$AN,"&lt;=" &amp;DATE(LEFT($AV$3, 4), MONTH("1 " &amp; AM$6 &amp; " " &amp; LEFT($AV$3, 4)) + 1, 0 ), 'Raw Data'!$AN:$AN,"&gt;" &amp;DATE(LEFT($AV$3, 4), MONTH("1 " &amp; AM$6 &amp; " " &amp; LEFT($AV$3, 4)), 0 ), 'Raw Data'!$J:$J, $A135, 'Raw Data'!$P:$P,""&amp;'Raw Data'!$B$1,'Raw Data'!$D:$D,"&lt;&gt;*ithdr*",'Raw Data'!$D:$D,"&lt;&gt;*ancel*")</f>
        <v>0</v>
      </c>
      <c r="AN154" s="40"/>
      <c r="AO154" s="40"/>
      <c r="AP154" s="52"/>
      <c r="AQ154" s="117">
        <f>SUMIFS('Raw Data'!$R:$R, 'Raw Data'!$AN:$AN,"&lt;=" &amp;DATE(LEFT($AV$3, 4), MONTH("1 " &amp; AQ$6 &amp; " " &amp; LEFT($AV$3, 4)) + 1, 0 ), 'Raw Data'!$AN:$AN,"&gt;" &amp;DATE(LEFT($AV$3, 4), MONTH("1 " &amp; AQ$6 &amp; " " &amp; LEFT($AV$3, 4)), 0 ), 'Raw Data'!$J:$J, $A135, 'Raw Data'!$O:$O,""&amp;'Raw Data'!$B$1,'Raw Data'!$D:$D,"&lt;&gt;*ithdr*",'Raw Data'!$D:$D,"&lt;&gt;*ancel*",'Raw Data'!$P:$P,"--")
+
SUMIFS('Raw Data'!$R:$R, 'Raw Data'!$AN:$AN,"&lt;=" &amp;DATE(LEFT($AV$3, 4), MONTH("1 " &amp; AQ$6 &amp; " " &amp; LEFT($AV$3, 4)) + 1, 0 ), 'Raw Data'!$AN:$AN,"&gt;" &amp;DATE(LEFT($AV$3, 4), MONTH("1 " &amp; AQ$6 &amp; " " &amp; LEFT($AV$3, 4)), 0 ), 'Raw Data'!$J:$J, $A135, 'Raw Data'!$P:$P,""&amp;'Raw Data'!$B$1,'Raw Data'!$D:$D,"&lt;&gt;*ithdr*",'Raw Data'!$D:$D,"&lt;&gt;*ancel*")</f>
        <v>0</v>
      </c>
      <c r="AR154" s="40"/>
      <c r="AS154" s="40"/>
      <c r="AT154" s="52"/>
      <c r="AU154" s="117">
        <f>SUMIFS('Raw Data'!$R:$R, 'Raw Data'!$AN:$AN,"&lt;=" &amp;DATE(MID($AV$3, 15, 4), MONTH("1 " &amp; AU$6 &amp; " " &amp; MID($AV$3, 15, 4)) + 1, 0 ), 'Raw Data'!$AN:$AN,"&gt;" &amp;DATE(MID($AV$3, 15, 4), MONTH("1 " &amp; AU$6 &amp; " " &amp; MID($AV$3, 15, 4)), 0 ), 'Raw Data'!$J:$J, $A135, 'Raw Data'!$O:$O,""&amp;'Raw Data'!$B$1,'Raw Data'!$D:$D,"&lt;&gt;*ithdr*",'Raw Data'!$D:$D,"&lt;&gt;*ancel*",'Raw Data'!$P:$P,"--")
+
SUMIFS('Raw Data'!$R:$R, 'Raw Data'!$AN:$AN,"&lt;=" &amp;DATE(MID($AV$3, 15, 4), MONTH("1 " &amp; AU$6 &amp; " " &amp; MID($AV$3, 15, 4)) + 1, 0 ), 'Raw Data'!$AN:$AN,"&gt;" &amp;DATE(MID($AV$3, 15, 4), MONTH("1 " &amp; AU$6 &amp; " " &amp; MID($AV$3, 15, 4)), 0 ), 'Raw Data'!$J:$J, $A135, 'Raw Data'!$P:$P,""&amp;'Raw Data'!$B$1,'Raw Data'!$D:$D,"&lt;&gt;*ithdr*",'Raw Data'!$D:$D,"&lt;&gt;*ancel*")</f>
        <v>0</v>
      </c>
      <c r="AV154" s="40"/>
      <c r="AW154" s="40"/>
      <c r="AX154" s="52"/>
      <c r="AY154" s="117">
        <f>SUMIFS('Raw Data'!$R:$R, 'Raw Data'!$AN:$AN,"&lt;=" &amp;DATE(MID($AV$3, 15, 4), MONTH("1 " &amp; AY$6 &amp; " " &amp; MID($AV$3, 15, 4)) + 1, 0 ), 'Raw Data'!$AN:$AN,"&gt;" &amp;DATE(MID($AV$3, 15, 4), MONTH("1 " &amp; AY$6 &amp; " " &amp; MID($AV$3, 15, 4)), 0 ), 'Raw Data'!$J:$J, $A135, 'Raw Data'!$O:$O,""&amp;'Raw Data'!$B$1,'Raw Data'!$D:$D,"&lt;&gt;*ithdr*",'Raw Data'!$D:$D,"&lt;&gt;*ancel*",'Raw Data'!$P:$P,"--")
+
SUMIFS('Raw Data'!$R:$R, 'Raw Data'!$AN:$AN,"&lt;=" &amp;DATE(MID($AV$3, 15, 4), MONTH("1 " &amp; AY$6 &amp; " " &amp; MID($AV$3, 15, 4)) + 1, 0 ), 'Raw Data'!$AN:$AN,"&gt;" &amp;DATE(MID($AV$3, 15, 4), MONTH("1 " &amp; AY$6 &amp; " " &amp; MID($AV$3, 15, 4)), 0 ), 'Raw Data'!$J:$J, $A135, 'Raw Data'!$P:$P,""&amp;'Raw Data'!$B$1,'Raw Data'!$D:$D,"&lt;&gt;*ithdr*",'Raw Data'!$D:$D,"&lt;&gt;*ancel*")</f>
        <v>0</v>
      </c>
      <c r="AZ154" s="40"/>
      <c r="BA154" s="40"/>
      <c r="BB154" s="52"/>
      <c r="BC154" s="117">
        <f>SUMIFS('Raw Data'!$R:$R, 'Raw Data'!$AN:$AN,"&lt;=" &amp;DATE(MID($AV$3, 15, 4), MONTH("1 " &amp; BC$6 &amp; " " &amp; MID($AV$3, 15, 4)) + 1, 0 ), 'Raw Data'!$AN:$AN,"&gt;" &amp;DATE(MID($AV$3, 15, 4), MONTH("1 " &amp; BC$6 &amp; " " &amp; MID($AV$3, 15, 4)), 0 ), 'Raw Data'!$J:$J, $A135, 'Raw Data'!$O:$O,""&amp;'Raw Data'!$B$1,'Raw Data'!$D:$D,"&lt;&gt;*ithdr*",'Raw Data'!$D:$D,"&lt;&gt;*ancel*",'Raw Data'!$P:$P,"--")
+
SUMIFS('Raw Data'!$R:$R, 'Raw Data'!$AN:$AN,"&lt;=" &amp;DATE(MID($AV$3, 15, 4), MONTH("1 " &amp; BC$6 &amp; " " &amp; MID($AV$3, 15, 4)) + 1, 0 ), 'Raw Data'!$AN:$AN,"&gt;" &amp;DATE(MID($AV$3, 15, 4), MONTH("1 " &amp; BC$6 &amp; " " &amp; MID($AV$3, 15, 4)), 0 ), 'Raw Data'!$J:$J, $A135, 'Raw Data'!$P:$P,""&amp;'Raw Data'!$B$1,'Raw Data'!$D:$D,"&lt;&gt;*ithdr*",'Raw Data'!$D:$D,"&lt;&gt;*ancel*")</f>
        <v>0</v>
      </c>
      <c r="BD154" s="40"/>
      <c r="BE154" s="40"/>
      <c r="BF154" s="52"/>
    </row>
    <row r="155" ht="12.75" customHeight="1">
      <c r="A155" s="39" t="s">
        <v>319</v>
      </c>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5"/>
    </row>
    <row r="156" ht="12.75" customHeight="1">
      <c r="A156" s="47" t="s">
        <v>107</v>
      </c>
      <c r="B156" s="40"/>
      <c r="C156" s="40"/>
      <c r="D156" s="40"/>
      <c r="E156" s="40"/>
      <c r="F156" s="40"/>
      <c r="G156" s="40"/>
      <c r="H156" s="40"/>
      <c r="I156" s="40"/>
      <c r="J156" s="52"/>
      <c r="K156" s="117">
        <f>SUMIFS('Raw Data'!$S:$S, 'Raw Data'!$AN:$AN,"&lt;=" &amp;DATE(LEFT($AV$3, 4), MONTH("1 " &amp; K$6 &amp; " " &amp; LEFT($AV$3, 4)) + 1, 0 ), 'Raw Data'!$AN:$AN,"&gt;" &amp;DATE(LEFT($AV$3, 4), MONTH("1 " &amp; K$6 &amp; " " &amp; LEFT($AV$3, 4)), 0 ), 'Raw Data'!$J:$J, $A155, 'Raw Data'!$O:$O,""&amp;'Raw Data'!$B$1,'Raw Data'!$D:$D,"&lt;&gt;*ithdr*",'Raw Data'!$D:$D,"&lt;&gt;*ancel*",'Raw Data'!$P:$P,"--")
+
SUMIFS('Raw Data'!$S:$S, 'Raw Data'!$AN:$AN,"&lt;=" &amp;DATE(LEFT($AV$3, 4), MONTH("1 " &amp; K$6 &amp; " " &amp; LEFT($AV$3, 4)) + 1, 0 ), 'Raw Data'!$AN:$AN,"&gt;" &amp;DATE(LEFT($AV$3, 4), MONTH("1 " &amp; K$6 &amp; " " &amp; LEFT($AV$3, 4)), 0 ), 'Raw Data'!$J:$J, $A155, 'Raw Data'!$P:$P,""&amp;'Raw Data'!$B$1,'Raw Data'!$D:$D,"&lt;&gt;*ithdr*",'Raw Data'!$D:$D,"&lt;&gt;*ancel*")</f>
        <v>0</v>
      </c>
      <c r="L156" s="40"/>
      <c r="M156" s="40"/>
      <c r="N156" s="52"/>
      <c r="O156" s="117">
        <f>SUMIFS('Raw Data'!$S:$S, 'Raw Data'!$AN:$AN,"&lt;=" &amp;DATE(LEFT($AV$3, 4), MONTH("1 " &amp; O$6 &amp; " " &amp; LEFT($AV$3, 4)) + 1, 0 ), 'Raw Data'!$AN:$AN,"&gt;" &amp;DATE(LEFT($AV$3, 4), MONTH("1 " &amp; O$6 &amp; " " &amp; LEFT($AV$3, 4)), 0 ), 'Raw Data'!$J:$J, $A155, 'Raw Data'!$O:$O,""&amp;'Raw Data'!$B$1,'Raw Data'!$D:$D,"&lt;&gt;*ithdr*",'Raw Data'!$D:$D,"&lt;&gt;*ancel*",'Raw Data'!$P:$P,"--")
+
SUMIFS('Raw Data'!$S:$S, 'Raw Data'!$AN:$AN,"&lt;=" &amp;DATE(LEFT($AV$3, 4), MONTH("1 " &amp; O$6 &amp; " " &amp; LEFT($AV$3, 4)) + 1, 0 ), 'Raw Data'!$AN:$AN,"&gt;" &amp;DATE(LEFT($AV$3, 4), MONTH("1 " &amp; O$6 &amp; " " &amp; LEFT($AV$3, 4)), 0 ), 'Raw Data'!$J:$J, $A155, 'Raw Data'!$P:$P,""&amp;'Raw Data'!$B$1,'Raw Data'!$D:$D,"&lt;&gt;*ithdr*",'Raw Data'!$D:$D,"&lt;&gt;*ancel*")</f>
        <v>0</v>
      </c>
      <c r="P156" s="40"/>
      <c r="Q156" s="40"/>
      <c r="R156" s="52"/>
      <c r="S156" s="117">
        <f>SUMIFS('Raw Data'!$S:$S, 'Raw Data'!$AN:$AN,"&lt;=" &amp;DATE(LEFT($AV$3, 4), MONTH("1 " &amp; S$6 &amp; " " &amp; LEFT($AV$3, 4)) + 1, 0 ), 'Raw Data'!$AN:$AN,"&gt;" &amp;DATE(LEFT($AV$3, 4), MONTH("1 " &amp; S$6 &amp; " " &amp; LEFT($AV$3, 4)), 0 ), 'Raw Data'!$J:$J, $A155, 'Raw Data'!$O:$O,""&amp;'Raw Data'!$B$1,'Raw Data'!$D:$D,"&lt;&gt;*ithdr*",'Raw Data'!$D:$D,"&lt;&gt;*ancel*",'Raw Data'!$P:$P,"--")
+
SUMIFS('Raw Data'!$S:$S, 'Raw Data'!$AN:$AN,"&lt;=" &amp;DATE(LEFT($AV$3, 4), MONTH("1 " &amp; S$6 &amp; " " &amp; LEFT($AV$3, 4)) + 1, 0 ), 'Raw Data'!$AN:$AN,"&gt;" &amp;DATE(LEFT($AV$3, 4), MONTH("1 " &amp; S$6 &amp; " " &amp; LEFT($AV$3, 4)), 0 ), 'Raw Data'!$J:$J, $A155, 'Raw Data'!$P:$P,""&amp;'Raw Data'!$B$1,'Raw Data'!$D:$D,"&lt;&gt;*ithdr*",'Raw Data'!$D:$D,"&lt;&gt;*ancel*")</f>
        <v>0</v>
      </c>
      <c r="T156" s="40"/>
      <c r="U156" s="40"/>
      <c r="V156" s="52"/>
      <c r="W156" s="117">
        <f>SUMIFS('Raw Data'!$S:$S, 'Raw Data'!$AN:$AN,"&lt;=" &amp;DATE(LEFT($AV$3, 4), MONTH("1 " &amp; W$6 &amp; " " &amp; LEFT($AV$3, 4)) + 1, 0 ), 'Raw Data'!$AN:$AN,"&gt;" &amp;DATE(LEFT($AV$3, 4), MONTH("1 " &amp; W$6 &amp; " " &amp; LEFT($AV$3, 4)), 0 ), 'Raw Data'!$J:$J, $A155, 'Raw Data'!$O:$O,""&amp;'Raw Data'!$B$1,'Raw Data'!$D:$D,"&lt;&gt;*ithdr*",'Raw Data'!$D:$D,"&lt;&gt;*ancel*",'Raw Data'!$P:$P,"--")
+
SUMIFS('Raw Data'!$S:$S, 'Raw Data'!$AN:$AN,"&lt;=" &amp;DATE(LEFT($AV$3, 4), MONTH("1 " &amp; W$6 &amp; " " &amp; LEFT($AV$3, 4)) + 1, 0 ), 'Raw Data'!$AN:$AN,"&gt;" &amp;DATE(LEFT($AV$3, 4), MONTH("1 " &amp; W$6 &amp; " " &amp; LEFT($AV$3, 4)), 0 ), 'Raw Data'!$J:$J, $A155, 'Raw Data'!$P:$P,""&amp;'Raw Data'!$B$1,'Raw Data'!$D:$D,"&lt;&gt;*ithdr*",'Raw Data'!$D:$D,"&lt;&gt;*ancel*")</f>
        <v>0</v>
      </c>
      <c r="X156" s="40"/>
      <c r="Y156" s="40"/>
      <c r="Z156" s="52"/>
      <c r="AA156" s="117">
        <f>SUMIFS('Raw Data'!$S:$S, 'Raw Data'!$AN:$AN,"&lt;=" &amp;DATE(LEFT($AV$3, 4), MONTH("1 " &amp; AA$6 &amp; " " &amp; LEFT($AV$3, 4)) + 1, 0 ), 'Raw Data'!$AN:$AN,"&gt;" &amp;DATE(LEFT($AV$3, 4), MONTH("1 " &amp; AA$6 &amp; " " &amp; LEFT($AV$3, 4)), 0 ), 'Raw Data'!$J:$J, $A155, 'Raw Data'!$O:$O,""&amp;'Raw Data'!$B$1,'Raw Data'!$D:$D,"&lt;&gt;*ithdr*",'Raw Data'!$D:$D,"&lt;&gt;*ancel*",'Raw Data'!$P:$P,"--")
+
SUMIFS('Raw Data'!$S:$S, 'Raw Data'!$AN:$AN,"&lt;=" &amp;DATE(LEFT($AV$3, 4), MONTH("1 " &amp; AA$6 &amp; " " &amp; LEFT($AV$3, 4)) + 1, 0 ), 'Raw Data'!$AN:$AN,"&gt;" &amp;DATE(LEFT($AV$3, 4), MONTH("1 " &amp; AA$6 &amp; " " &amp; LEFT($AV$3, 4)), 0 ), 'Raw Data'!$J:$J, $A155, 'Raw Data'!$P:$P,""&amp;'Raw Data'!$B$1,'Raw Data'!$D:$D,"&lt;&gt;*ithdr*",'Raw Data'!$D:$D,"&lt;&gt;*ancel*")</f>
        <v>0</v>
      </c>
      <c r="AB156" s="40"/>
      <c r="AC156" s="40"/>
      <c r="AD156" s="52"/>
      <c r="AE156" s="117">
        <f>SUMIFS('Raw Data'!$S:$S, 'Raw Data'!$AN:$AN,"&lt;=" &amp;DATE(LEFT($AV$3, 4), MONTH("1 " &amp; AE$6 &amp; " " &amp; LEFT($AV$3, 4)) + 1, 0 ), 'Raw Data'!$AN:$AN,"&gt;" &amp;DATE(LEFT($AV$3, 4), MONTH("1 " &amp; AE$6 &amp; " " &amp; LEFT($AV$3, 4)), 0 ), 'Raw Data'!$J:$J, $A155, 'Raw Data'!$O:$O,""&amp;'Raw Data'!$B$1,'Raw Data'!$D:$D,"&lt;&gt;*ithdr*",'Raw Data'!$D:$D,"&lt;&gt;*ancel*",'Raw Data'!$P:$P,"--")
+
SUMIFS('Raw Data'!$S:$S, 'Raw Data'!$AN:$AN,"&lt;=" &amp;DATE(LEFT($AV$3, 4), MONTH("1 " &amp; AE$6 &amp; " " &amp; LEFT($AV$3, 4)) + 1, 0 ), 'Raw Data'!$AN:$AN,"&gt;" &amp;DATE(LEFT($AV$3, 4), MONTH("1 " &amp; AE$6 &amp; " " &amp; LEFT($AV$3, 4)), 0 ), 'Raw Data'!$J:$J, $A155, 'Raw Data'!$P:$P,""&amp;'Raw Data'!$B$1,'Raw Data'!$D:$D,"&lt;&gt;*ithdr*",'Raw Data'!$D:$D,"&lt;&gt;*ancel*")</f>
        <v>0</v>
      </c>
      <c r="AF156" s="40"/>
      <c r="AG156" s="40"/>
      <c r="AH156" s="52"/>
      <c r="AI156" s="117">
        <f>SUMIFS('Raw Data'!$S:$S, 'Raw Data'!$AN:$AN,"&lt;=" &amp;DATE(LEFT($AV$3, 4), MONTH("1 " &amp; AI$6 &amp; " " &amp; LEFT($AV$3, 4)) + 1, 0 ), 'Raw Data'!$AN:$AN,"&gt;" &amp;DATE(LEFT($AV$3, 4), MONTH("1 " &amp; AI$6 &amp; " " &amp; LEFT($AV$3, 4)), 0 ), 'Raw Data'!$J:$J, $A155, 'Raw Data'!$O:$O,""&amp;'Raw Data'!$B$1,'Raw Data'!$D:$D,"&lt;&gt;*ithdr*",'Raw Data'!$D:$D,"&lt;&gt;*ancel*",'Raw Data'!$P:$P,"--")
+
SUMIFS('Raw Data'!$S:$S, 'Raw Data'!$AN:$AN,"&lt;=" &amp;DATE(LEFT($AV$3, 4), MONTH("1 " &amp; AI$6 &amp; " " &amp; LEFT($AV$3, 4)) + 1, 0 ), 'Raw Data'!$AN:$AN,"&gt;" &amp;DATE(LEFT($AV$3, 4), MONTH("1 " &amp; AI$6 &amp; " " &amp; LEFT($AV$3, 4)), 0 ), 'Raw Data'!$J:$J, $A155, 'Raw Data'!$P:$P,""&amp;'Raw Data'!$B$1,'Raw Data'!$D:$D,"&lt;&gt;*ithdr*",'Raw Data'!$D:$D,"&lt;&gt;*ancel*")</f>
        <v>0</v>
      </c>
      <c r="AJ156" s="40"/>
      <c r="AK156" s="40"/>
      <c r="AL156" s="52"/>
      <c r="AM156" s="117">
        <f>SUMIFS('Raw Data'!$S:$S, 'Raw Data'!$AN:$AN,"&lt;=" &amp;DATE(LEFT($AV$3, 4), MONTH("1 " &amp; AM$6 &amp; " " &amp; LEFT($AV$3, 4)) + 1, 0 ), 'Raw Data'!$AN:$AN,"&gt;" &amp;DATE(LEFT($AV$3, 4), MONTH("1 " &amp; AM$6 &amp; " " &amp; LEFT($AV$3, 4)), 0 ), 'Raw Data'!$J:$J, $A155, 'Raw Data'!$O:$O,""&amp;'Raw Data'!$B$1,'Raw Data'!$D:$D,"&lt;&gt;*ithdr*",'Raw Data'!$D:$D,"&lt;&gt;*ancel*",'Raw Data'!$P:$P,"--")
+
SUMIFS('Raw Data'!$S:$S, 'Raw Data'!$AN:$AN,"&lt;=" &amp;DATE(LEFT($AV$3, 4), MONTH("1 " &amp; AM$6 &amp; " " &amp; LEFT($AV$3, 4)) + 1, 0 ), 'Raw Data'!$AN:$AN,"&gt;" &amp;DATE(LEFT($AV$3, 4), MONTH("1 " &amp; AM$6 &amp; " " &amp; LEFT($AV$3, 4)), 0 ), 'Raw Data'!$J:$J, $A155, 'Raw Data'!$P:$P,""&amp;'Raw Data'!$B$1,'Raw Data'!$D:$D,"&lt;&gt;*ithdr*",'Raw Data'!$D:$D,"&lt;&gt;*ancel*")</f>
        <v>0</v>
      </c>
      <c r="AN156" s="40"/>
      <c r="AO156" s="40"/>
      <c r="AP156" s="52"/>
      <c r="AQ156" s="117">
        <f>SUMIFS('Raw Data'!$S:$S, 'Raw Data'!$AN:$AN,"&lt;=" &amp;DATE(LEFT($AV$3, 4), MONTH("1 " &amp; AQ$6 &amp; " " &amp; LEFT($AV$3, 4)) + 1, 0 ), 'Raw Data'!$AN:$AN,"&gt;" &amp;DATE(LEFT($AV$3, 4), MONTH("1 " &amp; AQ$6 &amp; " " &amp; LEFT($AV$3, 4)), 0 ), 'Raw Data'!$J:$J, $A155, 'Raw Data'!$O:$O,""&amp;'Raw Data'!$B$1,'Raw Data'!$D:$D,"&lt;&gt;*ithdr*",'Raw Data'!$D:$D,"&lt;&gt;*ancel*",'Raw Data'!$P:$P,"--")
+
SUMIFS('Raw Data'!$S:$S, 'Raw Data'!$AN:$AN,"&lt;=" &amp;DATE(LEFT($AV$3, 4), MONTH("1 " &amp; AQ$6 &amp; " " &amp; LEFT($AV$3, 4)) + 1, 0 ), 'Raw Data'!$AN:$AN,"&gt;" &amp;DATE(LEFT($AV$3, 4), MONTH("1 " &amp; AQ$6 &amp; " " &amp; LEFT($AV$3, 4)), 0 ), 'Raw Data'!$J:$J, $A155, 'Raw Data'!$P:$P,""&amp;'Raw Data'!$B$1,'Raw Data'!$D:$D,"&lt;&gt;*ithdr*",'Raw Data'!$D:$D,"&lt;&gt;*ancel*")</f>
        <v>0</v>
      </c>
      <c r="AR156" s="40"/>
      <c r="AS156" s="40"/>
      <c r="AT156" s="52"/>
      <c r="AU156" s="117">
        <f>SUMIFS('Raw Data'!$S:$S, 'Raw Data'!$AN:$AN,"&lt;=" &amp;DATE(MID($AV$3, 15, 4), MONTH("1 " &amp; AU$6 &amp; " " &amp; MID($AV$3, 15, 4)) + 1, 0 ), 'Raw Data'!$AN:$AN,"&gt;" &amp;DATE(MID($AV$3, 15, 4), MONTH("1 " &amp; AU$6 &amp; " " &amp; MID($AV$3, 15, 4)), 0 ), 'Raw Data'!$J:$J, $A155, 'Raw Data'!$O:$O,""&amp;'Raw Data'!$B$1,'Raw Data'!$D:$D,"&lt;&gt;*ithdr*",'Raw Data'!$D:$D,"&lt;&gt;*ancel*",'Raw Data'!$P:$P,"--")
+
SUMIFS('Raw Data'!$S:$S, 'Raw Data'!$AN:$AN,"&lt;=" &amp;DATE(MID($AV$3, 15, 4), MONTH("1 " &amp; AU$6 &amp; " " &amp; MID($AV$3, 15, 4)) + 1, 0 ), 'Raw Data'!$AN:$AN,"&gt;" &amp;DATE(MID($AV$3, 15, 4), MONTH("1 " &amp; AU$6 &amp; " " &amp; MID($AV$3, 15, 4)), 0 ), 'Raw Data'!$J:$J, $A155, 'Raw Data'!$P:$P,""&amp;'Raw Data'!$B$1,'Raw Data'!$D:$D,"&lt;&gt;*ithdr*",'Raw Data'!$D:$D,"&lt;&gt;*ancel*")</f>
        <v>0</v>
      </c>
      <c r="AV156" s="40"/>
      <c r="AW156" s="40"/>
      <c r="AX156" s="52"/>
      <c r="AY156" s="117">
        <f>SUMIFS('Raw Data'!$S:$S, 'Raw Data'!$AN:$AN,"&lt;=" &amp;DATE(MID($AV$3, 15, 4), MONTH("1 " &amp; AY$6 &amp; " " &amp; MID($AV$3, 15, 4)) + 1, 0 ), 'Raw Data'!$AN:$AN,"&gt;" &amp;DATE(MID($AV$3, 15, 4), MONTH("1 " &amp; AY$6 &amp; " " &amp; MID($AV$3, 15, 4)), 0 ), 'Raw Data'!$J:$J, $A155, 'Raw Data'!$O:$O,""&amp;'Raw Data'!$B$1,'Raw Data'!$D:$D,"&lt;&gt;*ithdr*",'Raw Data'!$D:$D,"&lt;&gt;*ancel*",'Raw Data'!$P:$P,"--")
+
SUMIFS('Raw Data'!$S:$S, 'Raw Data'!$AN:$AN,"&lt;=" &amp;DATE(MID($AV$3, 15, 4), MONTH("1 " &amp; AY$6 &amp; " " &amp; MID($AV$3, 15, 4)) + 1, 0 ), 'Raw Data'!$AN:$AN,"&gt;" &amp;DATE(MID($AV$3, 15, 4), MONTH("1 " &amp; AY$6 &amp; " " &amp; MID($AV$3, 15, 4)), 0 ), 'Raw Data'!$J:$J, $A155, 'Raw Data'!$P:$P,""&amp;'Raw Data'!$B$1,'Raw Data'!$D:$D,"&lt;&gt;*ithdr*",'Raw Data'!$D:$D,"&lt;&gt;*ancel*")</f>
        <v>0</v>
      </c>
      <c r="AZ156" s="40"/>
      <c r="BA156" s="40"/>
      <c r="BB156" s="52"/>
      <c r="BC156" s="117">
        <f>SUMIFS('Raw Data'!$S:$S, 'Raw Data'!$AN:$AN,"&lt;=" &amp;DATE(MID($AV$3, 15, 4), MONTH("1 " &amp; BC$6 &amp; " " &amp; MID($AV$3, 15, 4)) + 1, 0 ), 'Raw Data'!$AN:$AN,"&gt;" &amp;DATE(MID($AV$3, 15, 4), MONTH("1 " &amp; BC$6 &amp; " " &amp; MID($AV$3, 15, 4)), 0 ), 'Raw Data'!$J:$J, $A155, 'Raw Data'!$O:$O,""&amp;'Raw Data'!$B$1,'Raw Data'!$D:$D,"&lt;&gt;*ithdr*",'Raw Data'!$D:$D,"&lt;&gt;*ancel*",'Raw Data'!$P:$P,"--")
+
SUMIFS('Raw Data'!$S:$S, 'Raw Data'!$AN:$AN,"&lt;=" &amp;DATE(MID($AV$3, 15, 4), MONTH("1 " &amp; BC$6 &amp; " " &amp; MID($AV$3, 15, 4)) + 1, 0 ), 'Raw Data'!$AN:$AN,"&gt;" &amp;DATE(MID($AV$3, 15, 4), MONTH("1 " &amp; BC$6 &amp; " " &amp; MID($AV$3, 15, 4)), 0 ), 'Raw Data'!$J:$J, $A155, 'Raw Data'!$P:$P,""&amp;'Raw Data'!$B$1,'Raw Data'!$D:$D,"&lt;&gt;*ithdr*",'Raw Data'!$D:$D,"&lt;&gt;*ancel*")</f>
        <v>0</v>
      </c>
      <c r="BD156" s="40"/>
      <c r="BE156" s="40"/>
      <c r="BF156" s="52"/>
    </row>
    <row r="157" ht="12.75" customHeight="1">
      <c r="A157" s="119" t="s">
        <v>111</v>
      </c>
      <c r="B157" s="40"/>
      <c r="C157" s="40"/>
      <c r="D157" s="40"/>
      <c r="E157" s="40"/>
      <c r="F157" s="40"/>
      <c r="G157" s="40"/>
      <c r="H157" s="40"/>
      <c r="I157" s="40"/>
      <c r="J157" s="52"/>
      <c r="K157" s="117">
        <f>SUMIFS('Raw Data'!$S:$S, 'Raw Data'!$AN:$AN,"&lt;=" &amp;DATE(LEFT($AV$3, 4), MONTH("1 " &amp; K$6 &amp; " " &amp; LEFT($AV$3, 4)) + 1, 0 ), 'Raw Data'!$AN:$AN,"&gt;" &amp;DATE(LEFT($AV$3, 4), MONTH("1 " &amp; K$6 &amp; " " &amp; LEFT($AV$3, 4)), 0 ), 'Raw Data'!$J:$J, $A155, 'Raw Data'!$H:$H, "Ear*", 'Raw Data'!$O:$O,""&amp;'Raw Data'!$B$1,'Raw Data'!$D:$D,"&lt;&gt;*ithdr*",'Raw Data'!$D:$D,"&lt;&gt;*ancel*",'Raw Data'!$P:$P,"--")
+
SUMIFS('Raw Data'!$S:$S, 'Raw Data'!$AN:$AN,"&lt;=" &amp;DATE(LEFT($AV$3, 4), MONTH("1 " &amp; K$6 &amp; " " &amp; LEFT($AV$3, 4)) + 1, 0 ), 'Raw Data'!$AN:$AN,"&gt;" &amp;DATE(LEFT($AV$3, 4), MONTH("1 " &amp; K$6 &amp; " " &amp; LEFT($AV$3, 4)), 0 ), 'Raw Data'!$J:$J, $A155, 'Raw Data'!$H:$H, "Ear*", 'Raw Data'!$P:$P,""&amp;'Raw Data'!$B$1,'Raw Data'!$D:$D,"&lt;&gt;*ithdr*",'Raw Data'!$D:$D,"&lt;&gt;*ancel*")</f>
        <v>0</v>
      </c>
      <c r="L157" s="40"/>
      <c r="M157" s="40"/>
      <c r="N157" s="52"/>
      <c r="O157" s="117">
        <f>SUMIFS('Raw Data'!$S:$S, 'Raw Data'!$AN:$AN,"&lt;=" &amp;DATE(LEFT($AV$3, 4), MONTH("1 " &amp; O$6 &amp; " " &amp; LEFT($AV$3, 4)) + 1, 0 ), 'Raw Data'!$AN:$AN,"&gt;" &amp;DATE(LEFT($AV$3, 4), MONTH("1 " &amp; O$6 &amp; " " &amp; LEFT($AV$3, 4)), 0 ), 'Raw Data'!$J:$J, $A155, 'Raw Data'!$H:$H, "Ear*", 'Raw Data'!$O:$O,""&amp;'Raw Data'!$B$1,'Raw Data'!$D:$D,"&lt;&gt;*ithdr*",'Raw Data'!$D:$D,"&lt;&gt;*ancel*",'Raw Data'!$P:$P,"--")
+
SUMIFS('Raw Data'!$S:$S, 'Raw Data'!$AN:$AN,"&lt;=" &amp;DATE(LEFT($AV$3, 4), MONTH("1 " &amp; O$6 &amp; " " &amp; LEFT($AV$3, 4)) + 1, 0 ), 'Raw Data'!$AN:$AN,"&gt;" &amp;DATE(LEFT($AV$3, 4), MONTH("1 " &amp; O$6 &amp; " " &amp; LEFT($AV$3, 4)), 0 ), 'Raw Data'!$J:$J, $A155, 'Raw Data'!$H:$H, "Ear*", 'Raw Data'!$P:$P,""&amp;'Raw Data'!$B$1,'Raw Data'!$D:$D,"&lt;&gt;*ithdr*",'Raw Data'!$D:$D,"&lt;&gt;*ancel*")</f>
        <v>0</v>
      </c>
      <c r="P157" s="40"/>
      <c r="Q157" s="40"/>
      <c r="R157" s="52"/>
      <c r="S157" s="117">
        <f>SUMIFS('Raw Data'!$S:$S, 'Raw Data'!$AN:$AN,"&lt;=" &amp;DATE(LEFT($AV$3, 4), MONTH("1 " &amp; S$6 &amp; " " &amp; LEFT($AV$3, 4)) + 1, 0 ), 'Raw Data'!$AN:$AN,"&gt;" &amp;DATE(LEFT($AV$3, 4), MONTH("1 " &amp; S$6 &amp; " " &amp; LEFT($AV$3, 4)), 0 ), 'Raw Data'!$J:$J, $A155, 'Raw Data'!$H:$H, "Ear*", 'Raw Data'!$O:$O,""&amp;'Raw Data'!$B$1,'Raw Data'!$D:$D,"&lt;&gt;*ithdr*",'Raw Data'!$D:$D,"&lt;&gt;*ancel*",'Raw Data'!$P:$P,"--")
+
SUMIFS('Raw Data'!$S:$S, 'Raw Data'!$AN:$AN,"&lt;=" &amp;DATE(LEFT($AV$3, 4), MONTH("1 " &amp; S$6 &amp; " " &amp; LEFT($AV$3, 4)) + 1, 0 ), 'Raw Data'!$AN:$AN,"&gt;" &amp;DATE(LEFT($AV$3, 4), MONTH("1 " &amp; S$6 &amp; " " &amp; LEFT($AV$3, 4)), 0 ), 'Raw Data'!$J:$J, $A155, 'Raw Data'!$H:$H, "Ear*", 'Raw Data'!$P:$P,""&amp;'Raw Data'!$B$1,'Raw Data'!$D:$D,"&lt;&gt;*ithdr*",'Raw Data'!$D:$D,"&lt;&gt;*ancel*")</f>
        <v>0</v>
      </c>
      <c r="T157" s="40"/>
      <c r="U157" s="40"/>
      <c r="V157" s="52"/>
      <c r="W157" s="117">
        <f>SUMIFS('Raw Data'!$S:$S, 'Raw Data'!$AN:$AN,"&lt;=" &amp;DATE(LEFT($AV$3, 4), MONTH("1 " &amp; W$6 &amp; " " &amp; LEFT($AV$3, 4)) + 1, 0 ), 'Raw Data'!$AN:$AN,"&gt;" &amp;DATE(LEFT($AV$3, 4), MONTH("1 " &amp; W$6 &amp; " " &amp; LEFT($AV$3, 4)), 0 ), 'Raw Data'!$J:$J, $A155, 'Raw Data'!$H:$H, "Ear*", 'Raw Data'!$O:$O,""&amp;'Raw Data'!$B$1,'Raw Data'!$D:$D,"&lt;&gt;*ithdr*",'Raw Data'!$D:$D,"&lt;&gt;*ancel*",'Raw Data'!$P:$P,"--")
+
SUMIFS('Raw Data'!$S:$S, 'Raw Data'!$AN:$AN,"&lt;=" &amp;DATE(LEFT($AV$3, 4), MONTH("1 " &amp; W$6 &amp; " " &amp; LEFT($AV$3, 4)) + 1, 0 ), 'Raw Data'!$AN:$AN,"&gt;" &amp;DATE(LEFT($AV$3, 4), MONTH("1 " &amp; W$6 &amp; " " &amp; LEFT($AV$3, 4)), 0 ), 'Raw Data'!$J:$J, $A155, 'Raw Data'!$H:$H, "Ear*", 'Raw Data'!$P:$P,""&amp;'Raw Data'!$B$1,'Raw Data'!$D:$D,"&lt;&gt;*ithdr*",'Raw Data'!$D:$D,"&lt;&gt;*ancel*")</f>
        <v>0</v>
      </c>
      <c r="X157" s="40"/>
      <c r="Y157" s="40"/>
      <c r="Z157" s="52"/>
      <c r="AA157" s="117">
        <f>SUMIFS('Raw Data'!$S:$S, 'Raw Data'!$AN:$AN,"&lt;=" &amp;DATE(LEFT($AV$3, 4), MONTH("1 " &amp; AA$6 &amp; " " &amp; LEFT($AV$3, 4)) + 1, 0 ), 'Raw Data'!$AN:$AN,"&gt;" &amp;DATE(LEFT($AV$3, 4), MONTH("1 " &amp; AA$6 &amp; " " &amp; LEFT($AV$3, 4)), 0 ), 'Raw Data'!$J:$J, $A155, 'Raw Data'!$H:$H, "Ear*", 'Raw Data'!$O:$O,""&amp;'Raw Data'!$B$1,'Raw Data'!$D:$D,"&lt;&gt;*ithdr*",'Raw Data'!$D:$D,"&lt;&gt;*ancel*",'Raw Data'!$P:$P,"--")
+
SUMIFS('Raw Data'!$S:$S, 'Raw Data'!$AN:$AN,"&lt;=" &amp;DATE(LEFT($AV$3, 4), MONTH("1 " &amp; AA$6 &amp; " " &amp; LEFT($AV$3, 4)) + 1, 0 ), 'Raw Data'!$AN:$AN,"&gt;" &amp;DATE(LEFT($AV$3, 4), MONTH("1 " &amp; AA$6 &amp; " " &amp; LEFT($AV$3, 4)), 0 ), 'Raw Data'!$J:$J, $A155, 'Raw Data'!$H:$H, "Ear*", 'Raw Data'!$P:$P,""&amp;'Raw Data'!$B$1,'Raw Data'!$D:$D,"&lt;&gt;*ithdr*",'Raw Data'!$D:$D,"&lt;&gt;*ancel*")</f>
        <v>0</v>
      </c>
      <c r="AB157" s="40"/>
      <c r="AC157" s="40"/>
      <c r="AD157" s="52"/>
      <c r="AE157" s="117">
        <f>SUMIFS('Raw Data'!$S:$S, 'Raw Data'!$AN:$AN,"&lt;=" &amp;DATE(LEFT($AV$3, 4), MONTH("1 " &amp; AE$6 &amp; " " &amp; LEFT($AV$3, 4)) + 1, 0 ), 'Raw Data'!$AN:$AN,"&gt;" &amp;DATE(LEFT($AV$3, 4), MONTH("1 " &amp; AE$6 &amp; " " &amp; LEFT($AV$3, 4)), 0 ), 'Raw Data'!$J:$J, $A155, 'Raw Data'!$H:$H, "Ear*", 'Raw Data'!$O:$O,""&amp;'Raw Data'!$B$1,'Raw Data'!$D:$D,"&lt;&gt;*ithdr*",'Raw Data'!$D:$D,"&lt;&gt;*ancel*",'Raw Data'!$P:$P,"--")
+
SUMIFS('Raw Data'!$S:$S, 'Raw Data'!$AN:$AN,"&lt;=" &amp;DATE(LEFT($AV$3, 4), MONTH("1 " &amp; AE$6 &amp; " " &amp; LEFT($AV$3, 4)) + 1, 0 ), 'Raw Data'!$AN:$AN,"&gt;" &amp;DATE(LEFT($AV$3, 4), MONTH("1 " &amp; AE$6 &amp; " " &amp; LEFT($AV$3, 4)), 0 ), 'Raw Data'!$J:$J, $A155, 'Raw Data'!$H:$H, "Ear*", 'Raw Data'!$P:$P,""&amp;'Raw Data'!$B$1,'Raw Data'!$D:$D,"&lt;&gt;*ithdr*",'Raw Data'!$D:$D,"&lt;&gt;*ancel*")</f>
        <v>0</v>
      </c>
      <c r="AF157" s="40"/>
      <c r="AG157" s="40"/>
      <c r="AH157" s="52"/>
      <c r="AI157" s="117">
        <f>SUMIFS('Raw Data'!$S:$S, 'Raw Data'!$AN:$AN,"&lt;=" &amp;DATE(LEFT($AV$3, 4), MONTH("1 " &amp; AI$6 &amp; " " &amp; LEFT($AV$3, 4)) + 1, 0 ), 'Raw Data'!$AN:$AN,"&gt;" &amp;DATE(LEFT($AV$3, 4), MONTH("1 " &amp; AI$6 &amp; " " &amp; LEFT($AV$3, 4)), 0 ), 'Raw Data'!$J:$J, $A155, 'Raw Data'!$H:$H, "Ear*", 'Raw Data'!$O:$O,""&amp;'Raw Data'!$B$1,'Raw Data'!$D:$D,"&lt;&gt;*ithdr*",'Raw Data'!$D:$D,"&lt;&gt;*ancel*",'Raw Data'!$P:$P,"--")
+
SUMIFS('Raw Data'!$S:$S, 'Raw Data'!$AN:$AN,"&lt;=" &amp;DATE(LEFT($AV$3, 4), MONTH("1 " &amp; AI$6 &amp; " " &amp; LEFT($AV$3, 4)) + 1, 0 ), 'Raw Data'!$AN:$AN,"&gt;" &amp;DATE(LEFT($AV$3, 4), MONTH("1 " &amp; AI$6 &amp; " " &amp; LEFT($AV$3, 4)), 0 ), 'Raw Data'!$J:$J, $A155, 'Raw Data'!$H:$H, "Ear*", 'Raw Data'!$P:$P,""&amp;'Raw Data'!$B$1,'Raw Data'!$D:$D,"&lt;&gt;*ithdr*",'Raw Data'!$D:$D,"&lt;&gt;*ancel*")</f>
        <v>0</v>
      </c>
      <c r="AJ157" s="40"/>
      <c r="AK157" s="40"/>
      <c r="AL157" s="52"/>
      <c r="AM157" s="117">
        <f>SUMIFS('Raw Data'!$S:$S, 'Raw Data'!$AN:$AN,"&lt;=" &amp;DATE(LEFT($AV$3, 4), MONTH("1 " &amp; AM$6 &amp; " " &amp; LEFT($AV$3, 4)) + 1, 0 ), 'Raw Data'!$AN:$AN,"&gt;" &amp;DATE(LEFT($AV$3, 4), MONTH("1 " &amp; AM$6 &amp; " " &amp; LEFT($AV$3, 4)), 0 ), 'Raw Data'!$J:$J, $A155, 'Raw Data'!$H:$H, "Ear*", 'Raw Data'!$O:$O,""&amp;'Raw Data'!$B$1,'Raw Data'!$D:$D,"&lt;&gt;*ithdr*",'Raw Data'!$D:$D,"&lt;&gt;*ancel*",'Raw Data'!$P:$P,"--")
+
SUMIFS('Raw Data'!$S:$S, 'Raw Data'!$AN:$AN,"&lt;=" &amp;DATE(LEFT($AV$3, 4), MONTH("1 " &amp; AM$6 &amp; " " &amp; LEFT($AV$3, 4)) + 1, 0 ), 'Raw Data'!$AN:$AN,"&gt;" &amp;DATE(LEFT($AV$3, 4), MONTH("1 " &amp; AM$6 &amp; " " &amp; LEFT($AV$3, 4)), 0 ), 'Raw Data'!$J:$J, $A155, 'Raw Data'!$H:$H, "Ear*", 'Raw Data'!$P:$P,""&amp;'Raw Data'!$B$1,'Raw Data'!$D:$D,"&lt;&gt;*ithdr*",'Raw Data'!$D:$D,"&lt;&gt;*ancel*")</f>
        <v>0</v>
      </c>
      <c r="AN157" s="40"/>
      <c r="AO157" s="40"/>
      <c r="AP157" s="52"/>
      <c r="AQ157" s="117">
        <f>SUMIFS('Raw Data'!$S:$S, 'Raw Data'!$AN:$AN,"&lt;=" &amp;DATE(LEFT($AV$3, 4), MONTH("1 " &amp; AQ$6 &amp; " " &amp; LEFT($AV$3, 4)) + 1, 0 ), 'Raw Data'!$AN:$AN,"&gt;" &amp;DATE(LEFT($AV$3, 4), MONTH("1 " &amp; AQ$6 &amp; " " &amp; LEFT($AV$3, 4)), 0 ), 'Raw Data'!$J:$J, $A155, 'Raw Data'!$H:$H, "Ear*", 'Raw Data'!$O:$O,""&amp;'Raw Data'!$B$1,'Raw Data'!$D:$D,"&lt;&gt;*ithdr*",'Raw Data'!$D:$D,"&lt;&gt;*ancel*",'Raw Data'!$P:$P,"--")
+
SUMIFS('Raw Data'!$S:$S, 'Raw Data'!$AN:$AN,"&lt;=" &amp;DATE(LEFT($AV$3, 4), MONTH("1 " &amp; AQ$6 &amp; " " &amp; LEFT($AV$3, 4)) + 1, 0 ), 'Raw Data'!$AN:$AN,"&gt;" &amp;DATE(LEFT($AV$3, 4), MONTH("1 " &amp; AQ$6 &amp; " " &amp; LEFT($AV$3, 4)), 0 ), 'Raw Data'!$J:$J, $A155, 'Raw Data'!$H:$H, "Ear*", 'Raw Data'!$P:$P,""&amp;'Raw Data'!$B$1,'Raw Data'!$D:$D,"&lt;&gt;*ithdr*",'Raw Data'!$D:$D,"&lt;&gt;*ancel*")</f>
        <v>0</v>
      </c>
      <c r="AR157" s="40"/>
      <c r="AS157" s="40"/>
      <c r="AT157" s="52"/>
      <c r="AU157" s="117">
        <f>SUMIFS('Raw Data'!$S:$S, 'Raw Data'!$AN:$AN,"&lt;=" &amp;DATE(MID($AV$3, 15, 4), MONTH("1 " &amp; AU$6 &amp; " " &amp; MID($AV$3, 15, 4)) + 1, 0 ), 'Raw Data'!$AN:$AN,"&gt;" &amp;DATE(MID($AV$3, 15, 4), MONTH("1 " &amp; AU$6 &amp; " " &amp; MID($AV$3, 15, 4)), 0 ), 'Raw Data'!$J:$J, $A155, 'Raw Data'!$H:$H, "Ear*", 'Raw Data'!$O:$O,""&amp;'Raw Data'!$B$1,'Raw Data'!$D:$D,"&lt;&gt;*ithdr*",'Raw Data'!$D:$D,"&lt;&gt;*ancel*",'Raw Data'!$P:$P,"--")
+
SUMIFS('Raw Data'!$S:$S, 'Raw Data'!$AN:$AN,"&lt;=" &amp;DATE(MID($AV$3, 15, 4), MONTH("1 " &amp; AU$6 &amp; " " &amp; MID($AV$3, 15, 4)) + 1, 0 ), 'Raw Data'!$AN:$AN,"&gt;" &amp;DATE(MID($AV$3, 15, 4), MONTH("1 " &amp; AU$6 &amp; " " &amp; MID($AV$3, 15, 4)), 0 ), 'Raw Data'!$J:$J, $A155, 'Raw Data'!$H:$H, "Ear*", 'Raw Data'!$P:$P,""&amp;'Raw Data'!$B$1,'Raw Data'!$D:$D,"&lt;&gt;*ithdr*",'Raw Data'!$D:$D,"&lt;&gt;*ancel*")</f>
        <v>0</v>
      </c>
      <c r="AV157" s="40"/>
      <c r="AW157" s="40"/>
      <c r="AX157" s="52"/>
      <c r="AY157" s="117">
        <f>SUMIFS('Raw Data'!$S:$S, 'Raw Data'!$AN:$AN,"&lt;=" &amp;DATE(MID($AV$3, 15, 4), MONTH("1 " &amp; AY$6 &amp; " " &amp; MID($AV$3, 15, 4)) + 1, 0 ), 'Raw Data'!$AN:$AN,"&gt;" &amp;DATE(MID($AV$3, 15, 4), MONTH("1 " &amp; AY$6 &amp; " " &amp; MID($AV$3, 15, 4)), 0 ), 'Raw Data'!$J:$J, $A155, 'Raw Data'!$H:$H, "Ear*", 'Raw Data'!$O:$O,""&amp;'Raw Data'!$B$1,'Raw Data'!$D:$D,"&lt;&gt;*ithdr*",'Raw Data'!$D:$D,"&lt;&gt;*ancel*",'Raw Data'!$P:$P,"--")
+
SUMIFS('Raw Data'!$S:$S, 'Raw Data'!$AN:$AN,"&lt;=" &amp;DATE(MID($AV$3, 15, 4), MONTH("1 " &amp; AY$6 &amp; " " &amp; MID($AV$3, 15, 4)) + 1, 0 ), 'Raw Data'!$AN:$AN,"&gt;" &amp;DATE(MID($AV$3, 15, 4), MONTH("1 " &amp; AY$6 &amp; " " &amp; MID($AV$3, 15, 4)), 0 ), 'Raw Data'!$J:$J, $A155, 'Raw Data'!$H:$H, "Ear*", 'Raw Data'!$P:$P,""&amp;'Raw Data'!$B$1,'Raw Data'!$D:$D,"&lt;&gt;*ithdr*",'Raw Data'!$D:$D,"&lt;&gt;*ancel*")</f>
        <v>0</v>
      </c>
      <c r="AZ157" s="40"/>
      <c r="BA157" s="40"/>
      <c r="BB157" s="52"/>
      <c r="BC157" s="117">
        <f>SUMIFS('Raw Data'!$S:$S, 'Raw Data'!$AN:$AN,"&lt;=" &amp;DATE(MID($AV$3, 15, 4), MONTH("1 " &amp; BC$6 &amp; " " &amp; MID($AV$3, 15, 4)) + 1, 0 ), 'Raw Data'!$AN:$AN,"&gt;" &amp;DATE(MID($AV$3, 15, 4), MONTH("1 " &amp; BC$6 &amp; " " &amp; MID($AV$3, 15, 4)), 0 ), 'Raw Data'!$J:$J, $A155, 'Raw Data'!$H:$H, "Ear*", 'Raw Data'!$O:$O,""&amp;'Raw Data'!$B$1,'Raw Data'!$D:$D,"&lt;&gt;*ithdr*",'Raw Data'!$D:$D,"&lt;&gt;*ancel*",'Raw Data'!$P:$P,"--")
+
SUMIFS('Raw Data'!$S:$S, 'Raw Data'!$AN:$AN,"&lt;=" &amp;DATE(MID($AV$3, 15, 4), MONTH("1 " &amp; BC$6 &amp; " " &amp; MID($AV$3, 15, 4)) + 1, 0 ), 'Raw Data'!$AN:$AN,"&gt;" &amp;DATE(MID($AV$3, 15, 4), MONTH("1 " &amp; BC$6 &amp; " " &amp; MID($AV$3, 15, 4)), 0 ), 'Raw Data'!$J:$J, $A155, 'Raw Data'!$H:$H, "Ear*", 'Raw Data'!$P:$P,""&amp;'Raw Data'!$B$1,'Raw Data'!$D:$D,"&lt;&gt;*ithdr*",'Raw Data'!$D:$D,"&lt;&gt;*ancel*")</f>
        <v>0</v>
      </c>
      <c r="BD157" s="40"/>
      <c r="BE157" s="40"/>
      <c r="BF157" s="52"/>
    </row>
    <row r="158" ht="12.75" customHeight="1">
      <c r="A158" s="119" t="s">
        <v>114</v>
      </c>
      <c r="B158" s="40"/>
      <c r="C158" s="40"/>
      <c r="D158" s="40"/>
      <c r="E158" s="40"/>
      <c r="F158" s="40"/>
      <c r="G158" s="40"/>
      <c r="H158" s="40"/>
      <c r="I158" s="40"/>
      <c r="J158" s="52"/>
      <c r="K158" s="117">
        <f>SUMIFS('Raw Data'!$S:$S, 'Raw Data'!$AN:$AN,"&lt;=" &amp;DATE(LEFT($AV$3, 4), MONTH("1 " &amp; K$6 &amp; " " &amp; LEFT($AV$3, 4)) + 1, 0 ), 'Raw Data'!$AN:$AN,"&gt;" &amp;DATE(LEFT($AV$3, 4), MONTH("1 " &amp; K$6 &amp; " " &amp; LEFT($AV$3, 4)), 0 ), 'Raw Data'!$J:$J, $A155, 'Raw Data'!$H:$H, "Non*", 'Raw Data'!$O:$O,""&amp;'Raw Data'!$B$1,'Raw Data'!$D:$D,"&lt;&gt;*ithdr*",'Raw Data'!$D:$D,"&lt;&gt;*ancel*",'Raw Data'!$P:$P,"--")
+
SUMIFS('Raw Data'!$S:$S, 'Raw Data'!$AN:$AN,"&lt;=" &amp;DATE(LEFT($AV$3, 4), MONTH("1 " &amp; K$6 &amp; " " &amp; LEFT($AV$3, 4)) + 1, 0 ), 'Raw Data'!$AN:$AN,"&gt;" &amp;DATE(LEFT($AV$3, 4), MONTH("1 " &amp; K$6 &amp; " " &amp; LEFT($AV$3, 4)), 0 ), 'Raw Data'!$J:$J, $A155, 'Raw Data'!$H:$H, "Non*", 'Raw Data'!$P:$P,""&amp;'Raw Data'!$B$1,'Raw Data'!$D:$D,"&lt;&gt;*ithdr*",'Raw Data'!$D:$D,"&lt;&gt;*ancel*")</f>
        <v>0</v>
      </c>
      <c r="L158" s="40"/>
      <c r="M158" s="40"/>
      <c r="N158" s="52"/>
      <c r="O158" s="117">
        <f>SUMIFS('Raw Data'!$S:$S, 'Raw Data'!$AN:$AN,"&lt;=" &amp;DATE(LEFT($AV$3, 4), MONTH("1 " &amp; O$6 &amp; " " &amp; LEFT($AV$3, 4)) + 1, 0 ), 'Raw Data'!$AN:$AN,"&gt;" &amp;DATE(LEFT($AV$3, 4), MONTH("1 " &amp; O$6 &amp; " " &amp; LEFT($AV$3, 4)), 0 ), 'Raw Data'!$J:$J, $A155, 'Raw Data'!$H:$H, "Non*", 'Raw Data'!$O:$O,""&amp;'Raw Data'!$B$1,'Raw Data'!$D:$D,"&lt;&gt;*ithdr*",'Raw Data'!$D:$D,"&lt;&gt;*ancel*",'Raw Data'!$P:$P,"--")
+
SUMIFS('Raw Data'!$S:$S, 'Raw Data'!$AN:$AN,"&lt;=" &amp;DATE(LEFT($AV$3, 4), MONTH("1 " &amp; O$6 &amp; " " &amp; LEFT($AV$3, 4)) + 1, 0 ), 'Raw Data'!$AN:$AN,"&gt;" &amp;DATE(LEFT($AV$3, 4), MONTH("1 " &amp; O$6 &amp; " " &amp; LEFT($AV$3, 4)), 0 ), 'Raw Data'!$J:$J, $A155, 'Raw Data'!$H:$H, "Non*", 'Raw Data'!$P:$P,""&amp;'Raw Data'!$B$1,'Raw Data'!$D:$D,"&lt;&gt;*ithdr*",'Raw Data'!$D:$D,"&lt;&gt;*ancel*")</f>
        <v>0</v>
      </c>
      <c r="P158" s="40"/>
      <c r="Q158" s="40"/>
      <c r="R158" s="52"/>
      <c r="S158" s="117">
        <f>SUMIFS('Raw Data'!$S:$S, 'Raw Data'!$AN:$AN,"&lt;=" &amp;DATE(LEFT($AV$3, 4), MONTH("1 " &amp; S$6 &amp; " " &amp; LEFT($AV$3, 4)) + 1, 0 ), 'Raw Data'!$AN:$AN,"&gt;" &amp;DATE(LEFT($AV$3, 4), MONTH("1 " &amp; S$6 &amp; " " &amp; LEFT($AV$3, 4)), 0 ), 'Raw Data'!$J:$J, $A155, 'Raw Data'!$H:$H, "Non*", 'Raw Data'!$O:$O,""&amp;'Raw Data'!$B$1,'Raw Data'!$D:$D,"&lt;&gt;*ithdr*",'Raw Data'!$D:$D,"&lt;&gt;*ancel*",'Raw Data'!$P:$P,"--")
+
SUMIFS('Raw Data'!$S:$S, 'Raw Data'!$AN:$AN,"&lt;=" &amp;DATE(LEFT($AV$3, 4), MONTH("1 " &amp; S$6 &amp; " " &amp; LEFT($AV$3, 4)) + 1, 0 ), 'Raw Data'!$AN:$AN,"&gt;" &amp;DATE(LEFT($AV$3, 4), MONTH("1 " &amp; S$6 &amp; " " &amp; LEFT($AV$3, 4)), 0 ), 'Raw Data'!$J:$J, $A155, 'Raw Data'!$H:$H, "Non*", 'Raw Data'!$P:$P,""&amp;'Raw Data'!$B$1,'Raw Data'!$D:$D,"&lt;&gt;*ithdr*",'Raw Data'!$D:$D,"&lt;&gt;*ancel*")</f>
        <v>0</v>
      </c>
      <c r="T158" s="40"/>
      <c r="U158" s="40"/>
      <c r="V158" s="52"/>
      <c r="W158" s="117">
        <f>SUMIFS('Raw Data'!$S:$S, 'Raw Data'!$AN:$AN,"&lt;=" &amp;DATE(LEFT($AV$3, 4), MONTH("1 " &amp; W$6 &amp; " " &amp; LEFT($AV$3, 4)) + 1, 0 ), 'Raw Data'!$AN:$AN,"&gt;" &amp;DATE(LEFT($AV$3, 4), MONTH("1 " &amp; W$6 &amp; " " &amp; LEFT($AV$3, 4)), 0 ), 'Raw Data'!$J:$J, $A155, 'Raw Data'!$H:$H, "Non*", 'Raw Data'!$O:$O,""&amp;'Raw Data'!$B$1,'Raw Data'!$D:$D,"&lt;&gt;*ithdr*",'Raw Data'!$D:$D,"&lt;&gt;*ancel*",'Raw Data'!$P:$P,"--")
+
SUMIFS('Raw Data'!$S:$S, 'Raw Data'!$AN:$AN,"&lt;=" &amp;DATE(LEFT($AV$3, 4), MONTH("1 " &amp; W$6 &amp; " " &amp; LEFT($AV$3, 4)) + 1, 0 ), 'Raw Data'!$AN:$AN,"&gt;" &amp;DATE(LEFT($AV$3, 4), MONTH("1 " &amp; W$6 &amp; " " &amp; LEFT($AV$3, 4)), 0 ), 'Raw Data'!$J:$J, $A155, 'Raw Data'!$H:$H, "Non*", 'Raw Data'!$P:$P,""&amp;'Raw Data'!$B$1,'Raw Data'!$D:$D,"&lt;&gt;*ithdr*",'Raw Data'!$D:$D,"&lt;&gt;*ancel*")</f>
        <v>0</v>
      </c>
      <c r="X158" s="40"/>
      <c r="Y158" s="40"/>
      <c r="Z158" s="52"/>
      <c r="AA158" s="117">
        <f>SUMIFS('Raw Data'!$S:$S, 'Raw Data'!$AN:$AN,"&lt;=" &amp;DATE(LEFT($AV$3, 4), MONTH("1 " &amp; AA$6 &amp; " " &amp; LEFT($AV$3, 4)) + 1, 0 ), 'Raw Data'!$AN:$AN,"&gt;" &amp;DATE(LEFT($AV$3, 4), MONTH("1 " &amp; AA$6 &amp; " " &amp; LEFT($AV$3, 4)), 0 ), 'Raw Data'!$J:$J, $A155, 'Raw Data'!$H:$H, "Non*", 'Raw Data'!$O:$O,""&amp;'Raw Data'!$B$1,'Raw Data'!$D:$D,"&lt;&gt;*ithdr*",'Raw Data'!$D:$D,"&lt;&gt;*ancel*",'Raw Data'!$P:$P,"--")
+
SUMIFS('Raw Data'!$S:$S, 'Raw Data'!$AN:$AN,"&lt;=" &amp;DATE(LEFT($AV$3, 4), MONTH("1 " &amp; AA$6 &amp; " " &amp; LEFT($AV$3, 4)) + 1, 0 ), 'Raw Data'!$AN:$AN,"&gt;" &amp;DATE(LEFT($AV$3, 4), MONTH("1 " &amp; AA$6 &amp; " " &amp; LEFT($AV$3, 4)), 0 ), 'Raw Data'!$J:$J, $A155, 'Raw Data'!$H:$H, "Non*", 'Raw Data'!$P:$P,""&amp;'Raw Data'!$B$1,'Raw Data'!$D:$D,"&lt;&gt;*ithdr*",'Raw Data'!$D:$D,"&lt;&gt;*ancel*")</f>
        <v>0</v>
      </c>
      <c r="AB158" s="40"/>
      <c r="AC158" s="40"/>
      <c r="AD158" s="52"/>
      <c r="AE158" s="117">
        <f>SUMIFS('Raw Data'!$S:$S, 'Raw Data'!$AN:$AN,"&lt;=" &amp;DATE(LEFT($AV$3, 4), MONTH("1 " &amp; AE$6 &amp; " " &amp; LEFT($AV$3, 4)) + 1, 0 ), 'Raw Data'!$AN:$AN,"&gt;" &amp;DATE(LEFT($AV$3, 4), MONTH("1 " &amp; AE$6 &amp; " " &amp; LEFT($AV$3, 4)), 0 ), 'Raw Data'!$J:$J, $A155, 'Raw Data'!$H:$H, "Non*", 'Raw Data'!$O:$O,""&amp;'Raw Data'!$B$1,'Raw Data'!$D:$D,"&lt;&gt;*ithdr*",'Raw Data'!$D:$D,"&lt;&gt;*ancel*",'Raw Data'!$P:$P,"--")
+
SUMIFS('Raw Data'!$S:$S, 'Raw Data'!$AN:$AN,"&lt;=" &amp;DATE(LEFT($AV$3, 4), MONTH("1 " &amp; AE$6 &amp; " " &amp; LEFT($AV$3, 4)) + 1, 0 ), 'Raw Data'!$AN:$AN,"&gt;" &amp;DATE(LEFT($AV$3, 4), MONTH("1 " &amp; AE$6 &amp; " " &amp; LEFT($AV$3, 4)), 0 ), 'Raw Data'!$J:$J, $A155, 'Raw Data'!$H:$H, "Non*", 'Raw Data'!$P:$P,""&amp;'Raw Data'!$B$1,'Raw Data'!$D:$D,"&lt;&gt;*ithdr*",'Raw Data'!$D:$D,"&lt;&gt;*ancel*")</f>
        <v>0</v>
      </c>
      <c r="AF158" s="40"/>
      <c r="AG158" s="40"/>
      <c r="AH158" s="52"/>
      <c r="AI158" s="117">
        <f>SUMIFS('Raw Data'!$S:$S, 'Raw Data'!$AN:$AN,"&lt;=" &amp;DATE(LEFT($AV$3, 4), MONTH("1 " &amp; AI$6 &amp; " " &amp; LEFT($AV$3, 4)) + 1, 0 ), 'Raw Data'!$AN:$AN,"&gt;" &amp;DATE(LEFT($AV$3, 4), MONTH("1 " &amp; AI$6 &amp; " " &amp; LEFT($AV$3, 4)), 0 ), 'Raw Data'!$J:$J, $A155, 'Raw Data'!$H:$H, "Non*", 'Raw Data'!$O:$O,""&amp;'Raw Data'!$B$1,'Raw Data'!$D:$D,"&lt;&gt;*ithdr*",'Raw Data'!$D:$D,"&lt;&gt;*ancel*",'Raw Data'!$P:$P,"--")
+
SUMIFS('Raw Data'!$S:$S, 'Raw Data'!$AN:$AN,"&lt;=" &amp;DATE(LEFT($AV$3, 4), MONTH("1 " &amp; AI$6 &amp; " " &amp; LEFT($AV$3, 4)) + 1, 0 ), 'Raw Data'!$AN:$AN,"&gt;" &amp;DATE(LEFT($AV$3, 4), MONTH("1 " &amp; AI$6 &amp; " " &amp; LEFT($AV$3, 4)), 0 ), 'Raw Data'!$J:$J, $A155, 'Raw Data'!$H:$H, "Non*", 'Raw Data'!$P:$P,""&amp;'Raw Data'!$B$1,'Raw Data'!$D:$D,"&lt;&gt;*ithdr*",'Raw Data'!$D:$D,"&lt;&gt;*ancel*")</f>
        <v>0</v>
      </c>
      <c r="AJ158" s="40"/>
      <c r="AK158" s="40"/>
      <c r="AL158" s="52"/>
      <c r="AM158" s="117">
        <f>SUMIFS('Raw Data'!$S:$S, 'Raw Data'!$AN:$AN,"&lt;=" &amp;DATE(LEFT($AV$3, 4), MONTH("1 " &amp; AM$6 &amp; " " &amp; LEFT($AV$3, 4)) + 1, 0 ), 'Raw Data'!$AN:$AN,"&gt;" &amp;DATE(LEFT($AV$3, 4), MONTH("1 " &amp; AM$6 &amp; " " &amp; LEFT($AV$3, 4)), 0 ), 'Raw Data'!$J:$J, $A155, 'Raw Data'!$H:$H, "Non*", 'Raw Data'!$O:$O,""&amp;'Raw Data'!$B$1,'Raw Data'!$D:$D,"&lt;&gt;*ithdr*",'Raw Data'!$D:$D,"&lt;&gt;*ancel*",'Raw Data'!$P:$P,"--")
+
SUMIFS('Raw Data'!$S:$S, 'Raw Data'!$AN:$AN,"&lt;=" &amp;DATE(LEFT($AV$3, 4), MONTH("1 " &amp; AM$6 &amp; " " &amp; LEFT($AV$3, 4)) + 1, 0 ), 'Raw Data'!$AN:$AN,"&gt;" &amp;DATE(LEFT($AV$3, 4), MONTH("1 " &amp; AM$6 &amp; " " &amp; LEFT($AV$3, 4)), 0 ), 'Raw Data'!$J:$J, $A155, 'Raw Data'!$H:$H, "Non*", 'Raw Data'!$P:$P,""&amp;'Raw Data'!$B$1,'Raw Data'!$D:$D,"&lt;&gt;*ithdr*",'Raw Data'!$D:$D,"&lt;&gt;*ancel*")</f>
        <v>0</v>
      </c>
      <c r="AN158" s="40"/>
      <c r="AO158" s="40"/>
      <c r="AP158" s="52"/>
      <c r="AQ158" s="117">
        <f>SUMIFS('Raw Data'!$S:$S, 'Raw Data'!$AN:$AN,"&lt;=" &amp;DATE(LEFT($AV$3, 4), MONTH("1 " &amp; AQ$6 &amp; " " &amp; LEFT($AV$3, 4)) + 1, 0 ), 'Raw Data'!$AN:$AN,"&gt;" &amp;DATE(LEFT($AV$3, 4), MONTH("1 " &amp; AQ$6 &amp; " " &amp; LEFT($AV$3, 4)), 0 ), 'Raw Data'!$J:$J, $A155, 'Raw Data'!$H:$H, "Non*", 'Raw Data'!$O:$O,""&amp;'Raw Data'!$B$1,'Raw Data'!$D:$D,"&lt;&gt;*ithdr*",'Raw Data'!$D:$D,"&lt;&gt;*ancel*",'Raw Data'!$P:$P,"--")
+
SUMIFS('Raw Data'!$S:$S, 'Raw Data'!$AN:$AN,"&lt;=" &amp;DATE(LEFT($AV$3, 4), MONTH("1 " &amp; AQ$6 &amp; " " &amp; LEFT($AV$3, 4)) + 1, 0 ), 'Raw Data'!$AN:$AN,"&gt;" &amp;DATE(LEFT($AV$3, 4), MONTH("1 " &amp; AQ$6 &amp; " " &amp; LEFT($AV$3, 4)), 0 ), 'Raw Data'!$J:$J, $A155, 'Raw Data'!$H:$H, "Non*", 'Raw Data'!$P:$P,""&amp;'Raw Data'!$B$1,'Raw Data'!$D:$D,"&lt;&gt;*ithdr*",'Raw Data'!$D:$D,"&lt;&gt;*ancel*")</f>
        <v>0</v>
      </c>
      <c r="AR158" s="40"/>
      <c r="AS158" s="40"/>
      <c r="AT158" s="52"/>
      <c r="AU158" s="117">
        <f>SUMIFS('Raw Data'!$S:$S, 'Raw Data'!$AN:$AN,"&lt;=" &amp;DATE(MID($AV$3, 15, 4), MONTH("1 " &amp; AU$6 &amp; " " &amp; MID($AV$3, 15, 4)) + 1, 0 ), 'Raw Data'!$AN:$AN,"&gt;" &amp;DATE(MID($AV$3, 15, 4), MONTH("1 " &amp; AU$6 &amp; " " &amp; MID($AV$3, 15, 4)), 0 ), 'Raw Data'!$J:$J, $A155, 'Raw Data'!$H:$H, "Non*", 'Raw Data'!$O:$O,""&amp;'Raw Data'!$B$1,'Raw Data'!$D:$D,"&lt;&gt;*ithdr*",'Raw Data'!$D:$D,"&lt;&gt;*ancel*",'Raw Data'!$P:$P,"--")
+
SUMIFS('Raw Data'!$S:$S, 'Raw Data'!$AN:$AN,"&lt;=" &amp;DATE(MID($AV$3, 15, 4), MONTH("1 " &amp; AU$6 &amp; " " &amp; MID($AV$3, 15, 4)) + 1, 0 ), 'Raw Data'!$AN:$AN,"&gt;" &amp;DATE(MID($AV$3, 15, 4), MONTH("1 " &amp; AU$6 &amp; " " &amp; MID($AV$3, 15, 4)), 0 ), 'Raw Data'!$J:$J, $A155, 'Raw Data'!$H:$H, "Non*", 'Raw Data'!$P:$P,""&amp;'Raw Data'!$B$1,'Raw Data'!$D:$D,"&lt;&gt;*ithdr*",'Raw Data'!$D:$D,"&lt;&gt;*ancel*")</f>
        <v>0</v>
      </c>
      <c r="AV158" s="40"/>
      <c r="AW158" s="40"/>
      <c r="AX158" s="52"/>
      <c r="AY158" s="117">
        <f>SUMIFS('Raw Data'!$S:$S, 'Raw Data'!$AN:$AN,"&lt;=" &amp;DATE(MID($AV$3, 15, 4), MONTH("1 " &amp; AY$6 &amp; " " &amp; MID($AV$3, 15, 4)) + 1, 0 ), 'Raw Data'!$AN:$AN,"&gt;" &amp;DATE(MID($AV$3, 15, 4), MONTH("1 " &amp; AY$6 &amp; " " &amp; MID($AV$3, 15, 4)), 0 ), 'Raw Data'!$J:$J, $A155, 'Raw Data'!$H:$H, "Non*", 'Raw Data'!$O:$O,""&amp;'Raw Data'!$B$1,'Raw Data'!$D:$D,"&lt;&gt;*ithdr*",'Raw Data'!$D:$D,"&lt;&gt;*ancel*",'Raw Data'!$P:$P,"--")
+
SUMIFS('Raw Data'!$S:$S, 'Raw Data'!$AN:$AN,"&lt;=" &amp;DATE(MID($AV$3, 15, 4), MONTH("1 " &amp; AY$6 &amp; " " &amp; MID($AV$3, 15, 4)) + 1, 0 ), 'Raw Data'!$AN:$AN,"&gt;" &amp;DATE(MID($AV$3, 15, 4), MONTH("1 " &amp; AY$6 &amp; " " &amp; MID($AV$3, 15, 4)), 0 ), 'Raw Data'!$J:$J, $A155, 'Raw Data'!$H:$H, "Non*", 'Raw Data'!$P:$P,""&amp;'Raw Data'!$B$1,'Raw Data'!$D:$D,"&lt;&gt;*ithdr*",'Raw Data'!$D:$D,"&lt;&gt;*ancel*")</f>
        <v>0</v>
      </c>
      <c r="AZ158" s="40"/>
      <c r="BA158" s="40"/>
      <c r="BB158" s="52"/>
      <c r="BC158" s="117">
        <f>SUMIFS('Raw Data'!$S:$S, 'Raw Data'!$AN:$AN,"&lt;=" &amp;DATE(MID($AV$3, 15, 4), MONTH("1 " &amp; BC$6 &amp; " " &amp; MID($AV$3, 15, 4)) + 1, 0 ), 'Raw Data'!$AN:$AN,"&gt;" &amp;DATE(MID($AV$3, 15, 4), MONTH("1 " &amp; BC$6 &amp; " " &amp; MID($AV$3, 15, 4)), 0 ), 'Raw Data'!$J:$J, $A155, 'Raw Data'!$H:$H, "Non*", 'Raw Data'!$O:$O,""&amp;'Raw Data'!$B$1,'Raw Data'!$D:$D,"&lt;&gt;*ithdr*",'Raw Data'!$D:$D,"&lt;&gt;*ancel*",'Raw Data'!$P:$P,"--")
+
SUMIFS('Raw Data'!$S:$S, 'Raw Data'!$AN:$AN,"&lt;=" &amp;DATE(MID($AV$3, 15, 4), MONTH("1 " &amp; BC$6 &amp; " " &amp; MID($AV$3, 15, 4)) + 1, 0 ), 'Raw Data'!$AN:$AN,"&gt;" &amp;DATE(MID($AV$3, 15, 4), MONTH("1 " &amp; BC$6 &amp; " " &amp; MID($AV$3, 15, 4)), 0 ), 'Raw Data'!$J:$J, $A155, 'Raw Data'!$H:$H, "Non*", 'Raw Data'!$P:$P,""&amp;'Raw Data'!$B$1,'Raw Data'!$D:$D,"&lt;&gt;*ithdr*",'Raw Data'!$D:$D,"&lt;&gt;*ancel*")</f>
        <v>0</v>
      </c>
      <c r="BD158" s="40"/>
      <c r="BE158" s="40"/>
      <c r="BF158" s="52"/>
    </row>
    <row r="159" ht="12.75" customHeight="1">
      <c r="A159" s="47" t="s">
        <v>117</v>
      </c>
      <c r="B159" s="40"/>
      <c r="C159" s="40"/>
      <c r="D159" s="40"/>
      <c r="E159" s="40"/>
      <c r="F159" s="40"/>
      <c r="G159" s="40"/>
      <c r="H159" s="40"/>
      <c r="I159" s="40"/>
      <c r="J159" s="52"/>
      <c r="K159" s="117">
        <f>SUMIFS('Raw Data'!$T:$T, 'Raw Data'!$AN:$AN,"&lt;=" &amp;DATE(LEFT($AV$3, 4), MONTH("1 " &amp; K$6 &amp; " " &amp; LEFT($AV$3, 4)) + 1, 0 ), 'Raw Data'!$AN:$AN,"&gt;" &amp;DATE(LEFT($AV$3, 4), MONTH("1 " &amp; K$6 &amp; " " &amp; LEFT($AV$3, 4)), 0 ), 'Raw Data'!$J:$J, $A155, 'Raw Data'!$O:$O,""&amp;'Raw Data'!$B$1,'Raw Data'!$D:$D,"&lt;&gt;*ithdr*",'Raw Data'!$D:$D,"&lt;&gt;*ancel*",'Raw Data'!$P:$P,"--")
+
SUMIFS('Raw Data'!$T:$T, 'Raw Data'!$AN:$AN,"&lt;=" &amp;DATE(LEFT($AV$3, 4), MONTH("1 " &amp; K$6 &amp; " " &amp; LEFT($AV$3, 4)) + 1, 0 ), 'Raw Data'!$AN:$AN,"&gt;" &amp;DATE(LEFT($AV$3, 4), MONTH("1 " &amp; K$6 &amp; " " &amp; LEFT($AV$3, 4)), 0 ), 'Raw Data'!$J:$J, $A155, 'Raw Data'!$P:$P,""&amp;'Raw Data'!$B$1,'Raw Data'!$D:$D,"&lt;&gt;*ithdr*",'Raw Data'!$D:$D,"&lt;&gt;*ancel*")</f>
        <v>0</v>
      </c>
      <c r="L159" s="40"/>
      <c r="M159" s="40"/>
      <c r="N159" s="52"/>
      <c r="O159" s="117">
        <f>SUMIFS('Raw Data'!$T:$T, 'Raw Data'!$AN:$AN,"&lt;=" &amp;DATE(LEFT($AV$3, 4), MONTH("1 " &amp; O$6 &amp; " " &amp; LEFT($AV$3, 4)) + 1, 0 ), 'Raw Data'!$AN:$AN,"&gt;" &amp;DATE(LEFT($AV$3, 4), MONTH("1 " &amp; O$6 &amp; " " &amp; LEFT($AV$3, 4)), 0 ), 'Raw Data'!$J:$J, $A155, 'Raw Data'!$O:$O,""&amp;'Raw Data'!$B$1,'Raw Data'!$D:$D,"&lt;&gt;*ithdr*",'Raw Data'!$D:$D,"&lt;&gt;*ancel*",'Raw Data'!$P:$P,"--")
+
SUMIFS('Raw Data'!$T:$T, 'Raw Data'!$AN:$AN,"&lt;=" &amp;DATE(LEFT($AV$3, 4), MONTH("1 " &amp; O$6 &amp; " " &amp; LEFT($AV$3, 4)) + 1, 0 ), 'Raw Data'!$AN:$AN,"&gt;" &amp;DATE(LEFT($AV$3, 4), MONTH("1 " &amp; O$6 &amp; " " &amp; LEFT($AV$3, 4)), 0 ), 'Raw Data'!$J:$J, $A155, 'Raw Data'!$P:$P,""&amp;'Raw Data'!$B$1,'Raw Data'!$D:$D,"&lt;&gt;*ithdr*",'Raw Data'!$D:$D,"&lt;&gt;*ancel*")</f>
        <v>0</v>
      </c>
      <c r="P159" s="40"/>
      <c r="Q159" s="40"/>
      <c r="R159" s="52"/>
      <c r="S159" s="117">
        <f>SUMIFS('Raw Data'!$T:$T, 'Raw Data'!$AN:$AN,"&lt;=" &amp;DATE(LEFT($AV$3, 4), MONTH("1 " &amp; S$6 &amp; " " &amp; LEFT($AV$3, 4)) + 1, 0 ), 'Raw Data'!$AN:$AN,"&gt;" &amp;DATE(LEFT($AV$3, 4), MONTH("1 " &amp; S$6 &amp; " " &amp; LEFT($AV$3, 4)), 0 ), 'Raw Data'!$J:$J, $A155, 'Raw Data'!$O:$O,""&amp;'Raw Data'!$B$1,'Raw Data'!$D:$D,"&lt;&gt;*ithdr*",'Raw Data'!$D:$D,"&lt;&gt;*ancel*",'Raw Data'!$P:$P,"--")
+
SUMIFS('Raw Data'!$T:$T, 'Raw Data'!$AN:$AN,"&lt;=" &amp;DATE(LEFT($AV$3, 4), MONTH("1 " &amp; S$6 &amp; " " &amp; LEFT($AV$3, 4)) + 1, 0 ), 'Raw Data'!$AN:$AN,"&gt;" &amp;DATE(LEFT($AV$3, 4), MONTH("1 " &amp; S$6 &amp; " " &amp; LEFT($AV$3, 4)), 0 ), 'Raw Data'!$J:$J, $A155, 'Raw Data'!$P:$P,""&amp;'Raw Data'!$B$1,'Raw Data'!$D:$D,"&lt;&gt;*ithdr*",'Raw Data'!$D:$D,"&lt;&gt;*ancel*")</f>
        <v>0</v>
      </c>
      <c r="T159" s="40"/>
      <c r="U159" s="40"/>
      <c r="V159" s="52"/>
      <c r="W159" s="117">
        <f>SUMIFS('Raw Data'!$T:$T, 'Raw Data'!$AN:$AN,"&lt;=" &amp;DATE(LEFT($AV$3, 4), MONTH("1 " &amp; W$6 &amp; " " &amp; LEFT($AV$3, 4)) + 1, 0 ), 'Raw Data'!$AN:$AN,"&gt;" &amp;DATE(LEFT($AV$3, 4), MONTH("1 " &amp; W$6 &amp; " " &amp; LEFT($AV$3, 4)), 0 ), 'Raw Data'!$J:$J, $A155, 'Raw Data'!$O:$O,""&amp;'Raw Data'!$B$1,'Raw Data'!$D:$D,"&lt;&gt;*ithdr*",'Raw Data'!$D:$D,"&lt;&gt;*ancel*",'Raw Data'!$P:$P,"--")
+
SUMIFS('Raw Data'!$T:$T, 'Raw Data'!$AN:$AN,"&lt;=" &amp;DATE(LEFT($AV$3, 4), MONTH("1 " &amp; W$6 &amp; " " &amp; LEFT($AV$3, 4)) + 1, 0 ), 'Raw Data'!$AN:$AN,"&gt;" &amp;DATE(LEFT($AV$3, 4), MONTH("1 " &amp; W$6 &amp; " " &amp; LEFT($AV$3, 4)), 0 ), 'Raw Data'!$J:$J, $A155, 'Raw Data'!$P:$P,""&amp;'Raw Data'!$B$1,'Raw Data'!$D:$D,"&lt;&gt;*ithdr*",'Raw Data'!$D:$D,"&lt;&gt;*ancel*")</f>
        <v>0</v>
      </c>
      <c r="X159" s="40"/>
      <c r="Y159" s="40"/>
      <c r="Z159" s="52"/>
      <c r="AA159" s="117">
        <f>SUMIFS('Raw Data'!$T:$T, 'Raw Data'!$AN:$AN,"&lt;=" &amp;DATE(LEFT($AV$3, 4), MONTH("1 " &amp; AA$6 &amp; " " &amp; LEFT($AV$3, 4)) + 1, 0 ), 'Raw Data'!$AN:$AN,"&gt;" &amp;DATE(LEFT($AV$3, 4), MONTH("1 " &amp; AA$6 &amp; " " &amp; LEFT($AV$3, 4)), 0 ), 'Raw Data'!$J:$J, $A155, 'Raw Data'!$O:$O,""&amp;'Raw Data'!$B$1,'Raw Data'!$D:$D,"&lt;&gt;*ithdr*",'Raw Data'!$D:$D,"&lt;&gt;*ancel*",'Raw Data'!$P:$P,"--")
+
SUMIFS('Raw Data'!$T:$T, 'Raw Data'!$AN:$AN,"&lt;=" &amp;DATE(LEFT($AV$3, 4), MONTH("1 " &amp; AA$6 &amp; " " &amp; LEFT($AV$3, 4)) + 1, 0 ), 'Raw Data'!$AN:$AN,"&gt;" &amp;DATE(LEFT($AV$3, 4), MONTH("1 " &amp; AA$6 &amp; " " &amp; LEFT($AV$3, 4)), 0 ), 'Raw Data'!$J:$J, $A155, 'Raw Data'!$P:$P,""&amp;'Raw Data'!$B$1,'Raw Data'!$D:$D,"&lt;&gt;*ithdr*",'Raw Data'!$D:$D,"&lt;&gt;*ancel*")</f>
        <v>0</v>
      </c>
      <c r="AB159" s="40"/>
      <c r="AC159" s="40"/>
      <c r="AD159" s="52"/>
      <c r="AE159" s="117">
        <f>SUMIFS('Raw Data'!$T:$T, 'Raw Data'!$AN:$AN,"&lt;=" &amp;DATE(LEFT($AV$3, 4), MONTH("1 " &amp; AE$6 &amp; " " &amp; LEFT($AV$3, 4)) + 1, 0 ), 'Raw Data'!$AN:$AN,"&gt;" &amp;DATE(LEFT($AV$3, 4), MONTH("1 " &amp; AE$6 &amp; " " &amp; LEFT($AV$3, 4)), 0 ), 'Raw Data'!$J:$J, $A155, 'Raw Data'!$O:$O,""&amp;'Raw Data'!$B$1,'Raw Data'!$D:$D,"&lt;&gt;*ithdr*",'Raw Data'!$D:$D,"&lt;&gt;*ancel*",'Raw Data'!$P:$P,"--")
+
SUMIFS('Raw Data'!$T:$T, 'Raw Data'!$AN:$AN,"&lt;=" &amp;DATE(LEFT($AV$3, 4), MONTH("1 " &amp; AE$6 &amp; " " &amp; LEFT($AV$3, 4)) + 1, 0 ), 'Raw Data'!$AN:$AN,"&gt;" &amp;DATE(LEFT($AV$3, 4), MONTH("1 " &amp; AE$6 &amp; " " &amp; LEFT($AV$3, 4)), 0 ), 'Raw Data'!$J:$J, $A155, 'Raw Data'!$P:$P,""&amp;'Raw Data'!$B$1,'Raw Data'!$D:$D,"&lt;&gt;*ithdr*",'Raw Data'!$D:$D,"&lt;&gt;*ancel*")</f>
        <v>0</v>
      </c>
      <c r="AF159" s="40"/>
      <c r="AG159" s="40"/>
      <c r="AH159" s="52"/>
      <c r="AI159" s="117">
        <f>SUMIFS('Raw Data'!$T:$T, 'Raw Data'!$AN:$AN,"&lt;=" &amp;DATE(LEFT($AV$3, 4), MONTH("1 " &amp; AI$6 &amp; " " &amp; LEFT($AV$3, 4)) + 1, 0 ), 'Raw Data'!$AN:$AN,"&gt;" &amp;DATE(LEFT($AV$3, 4), MONTH("1 " &amp; AI$6 &amp; " " &amp; LEFT($AV$3, 4)), 0 ), 'Raw Data'!$J:$J, $A155, 'Raw Data'!$O:$O,""&amp;'Raw Data'!$B$1,'Raw Data'!$D:$D,"&lt;&gt;*ithdr*",'Raw Data'!$D:$D,"&lt;&gt;*ancel*",'Raw Data'!$P:$P,"--")
+
SUMIFS('Raw Data'!$T:$T, 'Raw Data'!$AN:$AN,"&lt;=" &amp;DATE(LEFT($AV$3, 4), MONTH("1 " &amp; AI$6 &amp; " " &amp; LEFT($AV$3, 4)) + 1, 0 ), 'Raw Data'!$AN:$AN,"&gt;" &amp;DATE(LEFT($AV$3, 4), MONTH("1 " &amp; AI$6 &amp; " " &amp; LEFT($AV$3, 4)), 0 ), 'Raw Data'!$J:$J, $A155, 'Raw Data'!$P:$P,""&amp;'Raw Data'!$B$1,'Raw Data'!$D:$D,"&lt;&gt;*ithdr*",'Raw Data'!$D:$D,"&lt;&gt;*ancel*")</f>
        <v>0</v>
      </c>
      <c r="AJ159" s="40"/>
      <c r="AK159" s="40"/>
      <c r="AL159" s="52"/>
      <c r="AM159" s="117">
        <f>SUMIFS('Raw Data'!$T:$T, 'Raw Data'!$AN:$AN,"&lt;=" &amp;DATE(LEFT($AV$3, 4), MONTH("1 " &amp; AM$6 &amp; " " &amp; LEFT($AV$3, 4)) + 1, 0 ), 'Raw Data'!$AN:$AN,"&gt;" &amp;DATE(LEFT($AV$3, 4), MONTH("1 " &amp; AM$6 &amp; " " &amp; LEFT($AV$3, 4)), 0 ), 'Raw Data'!$J:$J, $A155, 'Raw Data'!$O:$O,""&amp;'Raw Data'!$B$1,'Raw Data'!$D:$D,"&lt;&gt;*ithdr*",'Raw Data'!$D:$D,"&lt;&gt;*ancel*",'Raw Data'!$P:$P,"--")
+
SUMIFS('Raw Data'!$T:$T, 'Raw Data'!$AN:$AN,"&lt;=" &amp;DATE(LEFT($AV$3, 4), MONTH("1 " &amp; AM$6 &amp; " " &amp; LEFT($AV$3, 4)) + 1, 0 ), 'Raw Data'!$AN:$AN,"&gt;" &amp;DATE(LEFT($AV$3, 4), MONTH("1 " &amp; AM$6 &amp; " " &amp; LEFT($AV$3, 4)), 0 ), 'Raw Data'!$J:$J, $A155, 'Raw Data'!$P:$P,""&amp;'Raw Data'!$B$1,'Raw Data'!$D:$D,"&lt;&gt;*ithdr*",'Raw Data'!$D:$D,"&lt;&gt;*ancel*")</f>
        <v>0</v>
      </c>
      <c r="AN159" s="40"/>
      <c r="AO159" s="40"/>
      <c r="AP159" s="52"/>
      <c r="AQ159" s="117">
        <f>SUMIFS('Raw Data'!$T:$T, 'Raw Data'!$AN:$AN,"&lt;=" &amp;DATE(LEFT($AV$3, 4), MONTH("1 " &amp; AQ$6 &amp; " " &amp; LEFT($AV$3, 4)) + 1, 0 ), 'Raw Data'!$AN:$AN,"&gt;" &amp;DATE(LEFT($AV$3, 4), MONTH("1 " &amp; AQ$6 &amp; " " &amp; LEFT($AV$3, 4)), 0 ), 'Raw Data'!$J:$J, $A155, 'Raw Data'!$O:$O,""&amp;'Raw Data'!$B$1,'Raw Data'!$D:$D,"&lt;&gt;*ithdr*",'Raw Data'!$D:$D,"&lt;&gt;*ancel*",'Raw Data'!$P:$P,"--")
+
SUMIFS('Raw Data'!$T:$T, 'Raw Data'!$AN:$AN,"&lt;=" &amp;DATE(LEFT($AV$3, 4), MONTH("1 " &amp; AQ$6 &amp; " " &amp; LEFT($AV$3, 4)) + 1, 0 ), 'Raw Data'!$AN:$AN,"&gt;" &amp;DATE(LEFT($AV$3, 4), MONTH("1 " &amp; AQ$6 &amp; " " &amp; LEFT($AV$3, 4)), 0 ), 'Raw Data'!$J:$J, $A155, 'Raw Data'!$P:$P,""&amp;'Raw Data'!$B$1,'Raw Data'!$D:$D,"&lt;&gt;*ithdr*",'Raw Data'!$D:$D,"&lt;&gt;*ancel*")</f>
        <v>0</v>
      </c>
      <c r="AR159" s="40"/>
      <c r="AS159" s="40"/>
      <c r="AT159" s="52"/>
      <c r="AU159" s="117">
        <f>SUMIFS('Raw Data'!$T:$T, 'Raw Data'!$AN:$AN,"&lt;=" &amp;DATE(MID($AV$3, 15, 4), MONTH("1 " &amp; AU$6 &amp; " " &amp; MID($AV$3, 15, 4)) + 1, 0 ), 'Raw Data'!$AN:$AN,"&gt;" &amp;DATE(MID($AV$3, 15, 4), MONTH("1 " &amp; AU$6 &amp; " " &amp; MID($AV$3, 15, 4)), 0 ), 'Raw Data'!$J:$J, $A155, 'Raw Data'!$O:$O,""&amp;'Raw Data'!$B$1,'Raw Data'!$D:$D,"&lt;&gt;*ithdr*",'Raw Data'!$D:$D,"&lt;&gt;*ancel*",'Raw Data'!$P:$P,"--")
+
SUMIFS('Raw Data'!$T:$T, 'Raw Data'!$AN:$AN,"&lt;=" &amp;DATE(MID($AV$3, 15, 4), MONTH("1 " &amp; AU$6 &amp; " " &amp; MID($AV$3, 15, 4)) + 1, 0 ), 'Raw Data'!$AN:$AN,"&gt;" &amp;DATE(MID($AV$3, 15, 4), MONTH("1 " &amp; AU$6 &amp; " " &amp; MID($AV$3, 15, 4)), 0 ), 'Raw Data'!$J:$J, $A155, 'Raw Data'!$P:$P,""&amp;'Raw Data'!$B$1,'Raw Data'!$D:$D,"&lt;&gt;*ithdr*",'Raw Data'!$D:$D,"&lt;&gt;*ancel*")</f>
        <v>0</v>
      </c>
      <c r="AV159" s="40"/>
      <c r="AW159" s="40"/>
      <c r="AX159" s="52"/>
      <c r="AY159" s="117">
        <f>SUMIFS('Raw Data'!$T:$T, 'Raw Data'!$AN:$AN,"&lt;=" &amp;DATE(MID($AV$3, 15, 4), MONTH("1 " &amp; AY$6 &amp; " " &amp; MID($AV$3, 15, 4)) + 1, 0 ), 'Raw Data'!$AN:$AN,"&gt;" &amp;DATE(MID($AV$3, 15, 4), MONTH("1 " &amp; AY$6 &amp; " " &amp; MID($AV$3, 15, 4)), 0 ), 'Raw Data'!$J:$J, $A155, 'Raw Data'!$O:$O,""&amp;'Raw Data'!$B$1,'Raw Data'!$D:$D,"&lt;&gt;*ithdr*",'Raw Data'!$D:$D,"&lt;&gt;*ancel*",'Raw Data'!$P:$P,"--")
+
SUMIFS('Raw Data'!$T:$T, 'Raw Data'!$AN:$AN,"&lt;=" &amp;DATE(MID($AV$3, 15, 4), MONTH("1 " &amp; AY$6 &amp; " " &amp; MID($AV$3, 15, 4)) + 1, 0 ), 'Raw Data'!$AN:$AN,"&gt;" &amp;DATE(MID($AV$3, 15, 4), MONTH("1 " &amp; AY$6 &amp; " " &amp; MID($AV$3, 15, 4)), 0 ), 'Raw Data'!$J:$J, $A155, 'Raw Data'!$P:$P,""&amp;'Raw Data'!$B$1,'Raw Data'!$D:$D,"&lt;&gt;*ithdr*",'Raw Data'!$D:$D,"&lt;&gt;*ancel*")</f>
        <v>0</v>
      </c>
      <c r="AZ159" s="40"/>
      <c r="BA159" s="40"/>
      <c r="BB159" s="52"/>
      <c r="BC159" s="117">
        <f>SUMIFS('Raw Data'!$T:$T, 'Raw Data'!$AN:$AN,"&lt;=" &amp;DATE(MID($AV$3, 15, 4), MONTH("1 " &amp; BC$6 &amp; " " &amp; MID($AV$3, 15, 4)) + 1, 0 ), 'Raw Data'!$AN:$AN,"&gt;" &amp;DATE(MID($AV$3, 15, 4), MONTH("1 " &amp; BC$6 &amp; " " &amp; MID($AV$3, 15, 4)), 0 ), 'Raw Data'!$J:$J, $A155, 'Raw Data'!$O:$O,""&amp;'Raw Data'!$B$1,'Raw Data'!$D:$D,"&lt;&gt;*ithdr*",'Raw Data'!$D:$D,"&lt;&gt;*ancel*",'Raw Data'!$P:$P,"--")
+
SUMIFS('Raw Data'!$T:$T, 'Raw Data'!$AN:$AN,"&lt;=" &amp;DATE(MID($AV$3, 15, 4), MONTH("1 " &amp; BC$6 &amp; " " &amp; MID($AV$3, 15, 4)) + 1, 0 ), 'Raw Data'!$AN:$AN,"&gt;" &amp;DATE(MID($AV$3, 15, 4), MONTH("1 " &amp; BC$6 &amp; " " &amp; MID($AV$3, 15, 4)), 0 ), 'Raw Data'!$J:$J, $A155, 'Raw Data'!$P:$P,""&amp;'Raw Data'!$B$1,'Raw Data'!$D:$D,"&lt;&gt;*ithdr*",'Raw Data'!$D:$D,"&lt;&gt;*ancel*")</f>
        <v>0</v>
      </c>
      <c r="BD159" s="40"/>
      <c r="BE159" s="40"/>
      <c r="BF159" s="52"/>
    </row>
    <row r="160" ht="12.75" customHeight="1">
      <c r="A160" s="119" t="s">
        <v>753</v>
      </c>
      <c r="B160" s="40"/>
      <c r="C160" s="40"/>
      <c r="D160" s="40"/>
      <c r="E160" s="40"/>
      <c r="F160" s="40"/>
      <c r="G160" s="40"/>
      <c r="H160" s="40"/>
      <c r="I160" s="40"/>
      <c r="J160" s="52"/>
      <c r="K160" s="117">
        <f>SUMIFS('Raw Data'!$T:$T, 'Raw Data'!$AN:$AN,"&lt;=" &amp;DATE(LEFT($AV$3, 4), MONTH("1 " &amp; K$6 &amp; " " &amp; LEFT($AV$3, 4)) + 1, 0 ), 'Raw Data'!$AN:$AN,"&gt;" &amp;DATE(LEFT($AV$3, 4), MONTH("1 " &amp; K$6 &amp; " " &amp; LEFT($AV$3, 4)), 0 ), 'Raw Data'!$J:$J, $A155, 'Raw Data'!$H:$H, "Ear*", 'Raw Data'!$O:$O,""&amp;'Raw Data'!$B$1,'Raw Data'!$D:$D,"&lt;&gt;*ithdr*",'Raw Data'!$D:$D,"&lt;&gt;*ancel*",'Raw Data'!$P:$P,"--")
+
SUMIFS('Raw Data'!$T:$T, 'Raw Data'!$AN:$AN,"&lt;=" &amp;DATE(LEFT($AV$3, 4), MONTH("1 " &amp; K$6 &amp; " " &amp; LEFT($AV$3, 4)) + 1, 0 ), 'Raw Data'!$AN:$AN,"&gt;" &amp;DATE(LEFT($AV$3, 4), MONTH("1 " &amp; K$6 &amp; " " &amp; LEFT($AV$3, 4)), 0 ), 'Raw Data'!$J:$J, $A155, 'Raw Data'!$H:$H, "Ear*", 'Raw Data'!$P:$P,""&amp;'Raw Data'!$B$1,'Raw Data'!$D:$D,"&lt;&gt;*ithdr*",'Raw Data'!$D:$D,"&lt;&gt;*ancel*")</f>
        <v>0</v>
      </c>
      <c r="L160" s="40"/>
      <c r="M160" s="40"/>
      <c r="N160" s="52"/>
      <c r="O160" s="117">
        <f>SUMIFS('Raw Data'!$T:$T, 'Raw Data'!$AN:$AN,"&lt;=" &amp;DATE(LEFT($AV$3, 4), MONTH("1 " &amp; O$6 &amp; " " &amp; LEFT($AV$3, 4)) + 1, 0 ), 'Raw Data'!$AN:$AN,"&gt;" &amp;DATE(LEFT($AV$3, 4), MONTH("1 " &amp; O$6 &amp; " " &amp; LEFT($AV$3, 4)), 0 ), 'Raw Data'!$J:$J, $A155, 'Raw Data'!$H:$H, "Ear*", 'Raw Data'!$O:$O,""&amp;'Raw Data'!$B$1,'Raw Data'!$D:$D,"&lt;&gt;*ithdr*",'Raw Data'!$D:$D,"&lt;&gt;*ancel*",'Raw Data'!$P:$P,"--")
+
SUMIFS('Raw Data'!$T:$T, 'Raw Data'!$AN:$AN,"&lt;=" &amp;DATE(LEFT($AV$3, 4), MONTH("1 " &amp; O$6 &amp; " " &amp; LEFT($AV$3, 4)) + 1, 0 ), 'Raw Data'!$AN:$AN,"&gt;" &amp;DATE(LEFT($AV$3, 4), MONTH("1 " &amp; O$6 &amp; " " &amp; LEFT($AV$3, 4)), 0 ), 'Raw Data'!$J:$J, $A155, 'Raw Data'!$H:$H, "Ear*", 'Raw Data'!$P:$P,""&amp;'Raw Data'!$B$1,'Raw Data'!$D:$D,"&lt;&gt;*ithdr*",'Raw Data'!$D:$D,"&lt;&gt;*ancel*")</f>
        <v>0</v>
      </c>
      <c r="P160" s="40"/>
      <c r="Q160" s="40"/>
      <c r="R160" s="52"/>
      <c r="S160" s="117">
        <f>SUMIFS('Raw Data'!$T:$T, 'Raw Data'!$AN:$AN,"&lt;=" &amp;DATE(LEFT($AV$3, 4), MONTH("1 " &amp; S$6 &amp; " " &amp; LEFT($AV$3, 4)) + 1, 0 ), 'Raw Data'!$AN:$AN,"&gt;" &amp;DATE(LEFT($AV$3, 4), MONTH("1 " &amp; S$6 &amp; " " &amp; LEFT($AV$3, 4)), 0 ), 'Raw Data'!$J:$J, $A155, 'Raw Data'!$H:$H, "Ear*", 'Raw Data'!$O:$O,""&amp;'Raw Data'!$B$1,'Raw Data'!$D:$D,"&lt;&gt;*ithdr*",'Raw Data'!$D:$D,"&lt;&gt;*ancel*",'Raw Data'!$P:$P,"--")
+
SUMIFS('Raw Data'!$T:$T, 'Raw Data'!$AN:$AN,"&lt;=" &amp;DATE(LEFT($AV$3, 4), MONTH("1 " &amp; S$6 &amp; " " &amp; LEFT($AV$3, 4)) + 1, 0 ), 'Raw Data'!$AN:$AN,"&gt;" &amp;DATE(LEFT($AV$3, 4), MONTH("1 " &amp; S$6 &amp; " " &amp; LEFT($AV$3, 4)), 0 ), 'Raw Data'!$J:$J, $A155, 'Raw Data'!$H:$H, "Ear*", 'Raw Data'!$P:$P,""&amp;'Raw Data'!$B$1,'Raw Data'!$D:$D,"&lt;&gt;*ithdr*",'Raw Data'!$D:$D,"&lt;&gt;*ancel*")</f>
        <v>0</v>
      </c>
      <c r="T160" s="40"/>
      <c r="U160" s="40"/>
      <c r="V160" s="52"/>
      <c r="W160" s="117">
        <f>SUMIFS('Raw Data'!$T:$T, 'Raw Data'!$AN:$AN,"&lt;=" &amp;DATE(LEFT($AV$3, 4), MONTH("1 " &amp; W$6 &amp; " " &amp; LEFT($AV$3, 4)) + 1, 0 ), 'Raw Data'!$AN:$AN,"&gt;" &amp;DATE(LEFT($AV$3, 4), MONTH("1 " &amp; W$6 &amp; " " &amp; LEFT($AV$3, 4)), 0 ), 'Raw Data'!$J:$J, $A155, 'Raw Data'!$H:$H, "Ear*", 'Raw Data'!$O:$O,""&amp;'Raw Data'!$B$1,'Raw Data'!$D:$D,"&lt;&gt;*ithdr*",'Raw Data'!$D:$D,"&lt;&gt;*ancel*",'Raw Data'!$P:$P,"--")
+
SUMIFS('Raw Data'!$T:$T, 'Raw Data'!$AN:$AN,"&lt;=" &amp;DATE(LEFT($AV$3, 4), MONTH("1 " &amp; W$6 &amp; " " &amp; LEFT($AV$3, 4)) + 1, 0 ), 'Raw Data'!$AN:$AN,"&gt;" &amp;DATE(LEFT($AV$3, 4), MONTH("1 " &amp; W$6 &amp; " " &amp; LEFT($AV$3, 4)), 0 ), 'Raw Data'!$J:$J, $A155, 'Raw Data'!$H:$H, "Ear*", 'Raw Data'!$P:$P,""&amp;'Raw Data'!$B$1,'Raw Data'!$D:$D,"&lt;&gt;*ithdr*",'Raw Data'!$D:$D,"&lt;&gt;*ancel*")</f>
        <v>0</v>
      </c>
      <c r="X160" s="40"/>
      <c r="Y160" s="40"/>
      <c r="Z160" s="52"/>
      <c r="AA160" s="117">
        <f>SUMIFS('Raw Data'!$T:$T, 'Raw Data'!$AN:$AN,"&lt;=" &amp;DATE(LEFT($AV$3, 4), MONTH("1 " &amp; AA$6 &amp; " " &amp; LEFT($AV$3, 4)) + 1, 0 ), 'Raw Data'!$AN:$AN,"&gt;" &amp;DATE(LEFT($AV$3, 4), MONTH("1 " &amp; AA$6 &amp; " " &amp; LEFT($AV$3, 4)), 0 ), 'Raw Data'!$J:$J, $A155, 'Raw Data'!$H:$H, "Ear*", 'Raw Data'!$O:$O,""&amp;'Raw Data'!$B$1,'Raw Data'!$D:$D,"&lt;&gt;*ithdr*",'Raw Data'!$D:$D,"&lt;&gt;*ancel*",'Raw Data'!$P:$P,"--")
+
SUMIFS('Raw Data'!$T:$T, 'Raw Data'!$AN:$AN,"&lt;=" &amp;DATE(LEFT($AV$3, 4), MONTH("1 " &amp; AA$6 &amp; " " &amp; LEFT($AV$3, 4)) + 1, 0 ), 'Raw Data'!$AN:$AN,"&gt;" &amp;DATE(LEFT($AV$3, 4), MONTH("1 " &amp; AA$6 &amp; " " &amp; LEFT($AV$3, 4)), 0 ), 'Raw Data'!$J:$J, $A155, 'Raw Data'!$H:$H, "Ear*", 'Raw Data'!$P:$P,""&amp;'Raw Data'!$B$1,'Raw Data'!$D:$D,"&lt;&gt;*ithdr*",'Raw Data'!$D:$D,"&lt;&gt;*ancel*")</f>
        <v>0</v>
      </c>
      <c r="AB160" s="40"/>
      <c r="AC160" s="40"/>
      <c r="AD160" s="52"/>
      <c r="AE160" s="117">
        <f>SUMIFS('Raw Data'!$T:$T, 'Raw Data'!$AN:$AN,"&lt;=" &amp;DATE(LEFT($AV$3, 4), MONTH("1 " &amp; AE$6 &amp; " " &amp; LEFT($AV$3, 4)) + 1, 0 ), 'Raw Data'!$AN:$AN,"&gt;" &amp;DATE(LEFT($AV$3, 4), MONTH("1 " &amp; AE$6 &amp; " " &amp; LEFT($AV$3, 4)), 0 ), 'Raw Data'!$J:$J, $A155, 'Raw Data'!$H:$H, "Ear*", 'Raw Data'!$O:$O,""&amp;'Raw Data'!$B$1,'Raw Data'!$D:$D,"&lt;&gt;*ithdr*",'Raw Data'!$D:$D,"&lt;&gt;*ancel*",'Raw Data'!$P:$P,"--")
+
SUMIFS('Raw Data'!$T:$T, 'Raw Data'!$AN:$AN,"&lt;=" &amp;DATE(LEFT($AV$3, 4), MONTH("1 " &amp; AE$6 &amp; " " &amp; LEFT($AV$3, 4)) + 1, 0 ), 'Raw Data'!$AN:$AN,"&gt;" &amp;DATE(LEFT($AV$3, 4), MONTH("1 " &amp; AE$6 &amp; " " &amp; LEFT($AV$3, 4)), 0 ), 'Raw Data'!$J:$J, $A155, 'Raw Data'!$H:$H, "Ear*", 'Raw Data'!$P:$P,""&amp;'Raw Data'!$B$1,'Raw Data'!$D:$D,"&lt;&gt;*ithdr*",'Raw Data'!$D:$D,"&lt;&gt;*ancel*")</f>
        <v>0</v>
      </c>
      <c r="AF160" s="40"/>
      <c r="AG160" s="40"/>
      <c r="AH160" s="52"/>
      <c r="AI160" s="117">
        <f>SUMIFS('Raw Data'!$T:$T, 'Raw Data'!$AN:$AN,"&lt;=" &amp;DATE(LEFT($AV$3, 4), MONTH("1 " &amp; AI$6 &amp; " " &amp; LEFT($AV$3, 4)) + 1, 0 ), 'Raw Data'!$AN:$AN,"&gt;" &amp;DATE(LEFT($AV$3, 4), MONTH("1 " &amp; AI$6 &amp; " " &amp; LEFT($AV$3, 4)), 0 ), 'Raw Data'!$J:$J, $A155, 'Raw Data'!$H:$H, "Ear*", 'Raw Data'!$O:$O,""&amp;'Raw Data'!$B$1,'Raw Data'!$D:$D,"&lt;&gt;*ithdr*",'Raw Data'!$D:$D,"&lt;&gt;*ancel*",'Raw Data'!$P:$P,"--")
+
SUMIFS('Raw Data'!$T:$T, 'Raw Data'!$AN:$AN,"&lt;=" &amp;DATE(LEFT($AV$3, 4), MONTH("1 " &amp; AI$6 &amp; " " &amp; LEFT($AV$3, 4)) + 1, 0 ), 'Raw Data'!$AN:$AN,"&gt;" &amp;DATE(LEFT($AV$3, 4), MONTH("1 " &amp; AI$6 &amp; " " &amp; LEFT($AV$3, 4)), 0 ), 'Raw Data'!$J:$J, $A155, 'Raw Data'!$H:$H, "Ear*", 'Raw Data'!$P:$P,""&amp;'Raw Data'!$B$1,'Raw Data'!$D:$D,"&lt;&gt;*ithdr*",'Raw Data'!$D:$D,"&lt;&gt;*ancel*")</f>
        <v>0</v>
      </c>
      <c r="AJ160" s="40"/>
      <c r="AK160" s="40"/>
      <c r="AL160" s="52"/>
      <c r="AM160" s="117">
        <f>SUMIFS('Raw Data'!$T:$T, 'Raw Data'!$AN:$AN,"&lt;=" &amp;DATE(LEFT($AV$3, 4), MONTH("1 " &amp; AM$6 &amp; " " &amp; LEFT($AV$3, 4)) + 1, 0 ), 'Raw Data'!$AN:$AN,"&gt;" &amp;DATE(LEFT($AV$3, 4), MONTH("1 " &amp; AM$6 &amp; " " &amp; LEFT($AV$3, 4)), 0 ), 'Raw Data'!$J:$J, $A155, 'Raw Data'!$H:$H, "Ear*", 'Raw Data'!$O:$O,""&amp;'Raw Data'!$B$1,'Raw Data'!$D:$D,"&lt;&gt;*ithdr*",'Raw Data'!$D:$D,"&lt;&gt;*ancel*",'Raw Data'!$P:$P,"--")
+
SUMIFS('Raw Data'!$T:$T, 'Raw Data'!$AN:$AN,"&lt;=" &amp;DATE(LEFT($AV$3, 4), MONTH("1 " &amp; AM$6 &amp; " " &amp; LEFT($AV$3, 4)) + 1, 0 ), 'Raw Data'!$AN:$AN,"&gt;" &amp;DATE(LEFT($AV$3, 4), MONTH("1 " &amp; AM$6 &amp; " " &amp; LEFT($AV$3, 4)), 0 ), 'Raw Data'!$J:$J, $A155, 'Raw Data'!$H:$H, "Ear*", 'Raw Data'!$P:$P,""&amp;'Raw Data'!$B$1,'Raw Data'!$D:$D,"&lt;&gt;*ithdr*",'Raw Data'!$D:$D,"&lt;&gt;*ancel*")</f>
        <v>0</v>
      </c>
      <c r="AN160" s="40"/>
      <c r="AO160" s="40"/>
      <c r="AP160" s="52"/>
      <c r="AQ160" s="117">
        <f>SUMIFS('Raw Data'!$T:$T, 'Raw Data'!$AN:$AN,"&lt;=" &amp;DATE(LEFT($AV$3, 4), MONTH("1 " &amp; AQ$6 &amp; " " &amp; LEFT($AV$3, 4)) + 1, 0 ), 'Raw Data'!$AN:$AN,"&gt;" &amp;DATE(LEFT($AV$3, 4), MONTH("1 " &amp; AQ$6 &amp; " " &amp; LEFT($AV$3, 4)), 0 ), 'Raw Data'!$J:$J, $A155, 'Raw Data'!$H:$H, "Ear*", 'Raw Data'!$O:$O,""&amp;'Raw Data'!$B$1,'Raw Data'!$D:$D,"&lt;&gt;*ithdr*",'Raw Data'!$D:$D,"&lt;&gt;*ancel*",'Raw Data'!$P:$P,"--")
+
SUMIFS('Raw Data'!$T:$T, 'Raw Data'!$AN:$AN,"&lt;=" &amp;DATE(LEFT($AV$3, 4), MONTH("1 " &amp; AQ$6 &amp; " " &amp; LEFT($AV$3, 4)) + 1, 0 ), 'Raw Data'!$AN:$AN,"&gt;" &amp;DATE(LEFT($AV$3, 4), MONTH("1 " &amp; AQ$6 &amp; " " &amp; LEFT($AV$3, 4)), 0 ), 'Raw Data'!$J:$J, $A155, 'Raw Data'!$H:$H, "Ear*", 'Raw Data'!$P:$P,""&amp;'Raw Data'!$B$1,'Raw Data'!$D:$D,"&lt;&gt;*ithdr*",'Raw Data'!$D:$D,"&lt;&gt;*ancel*")</f>
        <v>0</v>
      </c>
      <c r="AR160" s="40"/>
      <c r="AS160" s="40"/>
      <c r="AT160" s="52"/>
      <c r="AU160" s="117">
        <f>SUMIFS('Raw Data'!$T:$T, 'Raw Data'!$AN:$AN,"&lt;=" &amp;DATE(MID($AV$3, 15, 4), MONTH("1 " &amp; AU$6 &amp; " " &amp; MID($AV$3, 15, 4)) + 1, 0 ), 'Raw Data'!$AN:$AN,"&gt;" &amp;DATE(MID($AV$3, 15, 4), MONTH("1 " &amp; AU$6 &amp; " " &amp; MID($AV$3, 15, 4)), 0 ), 'Raw Data'!$J:$J, $A155, 'Raw Data'!$H:$H, "Ear*", 'Raw Data'!$O:$O,""&amp;'Raw Data'!$B$1,'Raw Data'!$D:$D,"&lt;&gt;*ithdr*",'Raw Data'!$D:$D,"&lt;&gt;*ancel*",'Raw Data'!$P:$P,"--")
+
SUMIFS('Raw Data'!$T:$T, 'Raw Data'!$AN:$AN,"&lt;=" &amp;DATE(MID($AV$3, 15, 4), MONTH("1 " &amp; AU$6 &amp; " " &amp; MID($AV$3, 15, 4)) + 1, 0 ), 'Raw Data'!$AN:$AN,"&gt;" &amp;DATE(MID($AV$3, 15, 4), MONTH("1 " &amp; AU$6 &amp; " " &amp; MID($AV$3, 15, 4)), 0 ), 'Raw Data'!$J:$J, $A155, 'Raw Data'!$H:$H, "Ear*", 'Raw Data'!$P:$P,""&amp;'Raw Data'!$B$1,'Raw Data'!$D:$D,"&lt;&gt;*ithdr*",'Raw Data'!$D:$D,"&lt;&gt;*ancel*")</f>
        <v>0</v>
      </c>
      <c r="AV160" s="40"/>
      <c r="AW160" s="40"/>
      <c r="AX160" s="52"/>
      <c r="AY160" s="117">
        <f>SUMIFS('Raw Data'!$T:$T, 'Raw Data'!$AN:$AN,"&lt;=" &amp;DATE(MID($AV$3, 15, 4), MONTH("1 " &amp; AY$6 &amp; " " &amp; MID($AV$3, 15, 4)) + 1, 0 ), 'Raw Data'!$AN:$AN,"&gt;" &amp;DATE(MID($AV$3, 15, 4), MONTH("1 " &amp; AY$6 &amp; " " &amp; MID($AV$3, 15, 4)), 0 ), 'Raw Data'!$J:$J, $A155, 'Raw Data'!$H:$H, "Ear*", 'Raw Data'!$O:$O,""&amp;'Raw Data'!$B$1,'Raw Data'!$D:$D,"&lt;&gt;*ithdr*",'Raw Data'!$D:$D,"&lt;&gt;*ancel*",'Raw Data'!$P:$P,"--")
+
SUMIFS('Raw Data'!$T:$T, 'Raw Data'!$AN:$AN,"&lt;=" &amp;DATE(MID($AV$3, 15, 4), MONTH("1 " &amp; AY$6 &amp; " " &amp; MID($AV$3, 15, 4)) + 1, 0 ), 'Raw Data'!$AN:$AN,"&gt;" &amp;DATE(MID($AV$3, 15, 4), MONTH("1 " &amp; AY$6 &amp; " " &amp; MID($AV$3, 15, 4)), 0 ), 'Raw Data'!$J:$J, $A155, 'Raw Data'!$H:$H, "Ear*", 'Raw Data'!$P:$P,""&amp;'Raw Data'!$B$1,'Raw Data'!$D:$D,"&lt;&gt;*ithdr*",'Raw Data'!$D:$D,"&lt;&gt;*ancel*")</f>
        <v>0</v>
      </c>
      <c r="AZ160" s="40"/>
      <c r="BA160" s="40"/>
      <c r="BB160" s="52"/>
      <c r="BC160" s="117">
        <f>SUMIFS('Raw Data'!$T:$T, 'Raw Data'!$AN:$AN,"&lt;=" &amp;DATE(MID($AV$3, 15, 4), MONTH("1 " &amp; BC$6 &amp; " " &amp; MID($AV$3, 15, 4)) + 1, 0 ), 'Raw Data'!$AN:$AN,"&gt;" &amp;DATE(MID($AV$3, 15, 4), MONTH("1 " &amp; BC$6 &amp; " " &amp; MID($AV$3, 15, 4)), 0 ), 'Raw Data'!$J:$J, $A155, 'Raw Data'!$H:$H, "Ear*", 'Raw Data'!$O:$O,""&amp;'Raw Data'!$B$1,'Raw Data'!$D:$D,"&lt;&gt;*ithdr*",'Raw Data'!$D:$D,"&lt;&gt;*ancel*",'Raw Data'!$P:$P,"--")
+
SUMIFS('Raw Data'!$T:$T, 'Raw Data'!$AN:$AN,"&lt;=" &amp;DATE(MID($AV$3, 15, 4), MONTH("1 " &amp; BC$6 &amp; " " &amp; MID($AV$3, 15, 4)) + 1, 0 ), 'Raw Data'!$AN:$AN,"&gt;" &amp;DATE(MID($AV$3, 15, 4), MONTH("1 " &amp; BC$6 &amp; " " &amp; MID($AV$3, 15, 4)), 0 ), 'Raw Data'!$J:$J, $A155, 'Raw Data'!$H:$H, "Ear*", 'Raw Data'!$P:$P,""&amp;'Raw Data'!$B$1,'Raw Data'!$D:$D,"&lt;&gt;*ithdr*",'Raw Data'!$D:$D,"&lt;&gt;*ancel*")</f>
        <v>0</v>
      </c>
      <c r="BD160" s="40"/>
      <c r="BE160" s="40"/>
      <c r="BF160" s="52"/>
    </row>
    <row r="161" ht="12.75" customHeight="1">
      <c r="A161" s="119" t="s">
        <v>754</v>
      </c>
      <c r="B161" s="40"/>
      <c r="C161" s="40"/>
      <c r="D161" s="40"/>
      <c r="E161" s="40"/>
      <c r="F161" s="40"/>
      <c r="G161" s="40"/>
      <c r="H161" s="40"/>
      <c r="I161" s="40"/>
      <c r="J161" s="52"/>
      <c r="K161" s="117">
        <f>SUMIFS('Raw Data'!$T:$T, 'Raw Data'!$AN:$AN,"&lt;=" &amp;DATE(LEFT($AV$3, 4), MONTH("1 " &amp; K$6 &amp; " " &amp; LEFT($AV$3, 4)) + 1, 0 ), 'Raw Data'!$AN:$AN,"&gt;" &amp;DATE(LEFT($AV$3, 4), MONTH("1 " &amp; K$6 &amp; " " &amp; LEFT($AV$3, 4)), 0 ), 'Raw Data'!$J:$J, $A155, 'Raw Data'!$H:$H, "Non*", 'Raw Data'!$O:$O,""&amp;'Raw Data'!$B$1,'Raw Data'!$D:$D,"&lt;&gt;*ithdr*",'Raw Data'!$D:$D,"&lt;&gt;*ancel*",'Raw Data'!$P:$P,"--")
+
SUMIFS('Raw Data'!$T:$T, 'Raw Data'!$AN:$AN,"&lt;=" &amp;DATE(LEFT($AV$3, 4), MONTH("1 " &amp; K$6 &amp; " " &amp; LEFT($AV$3, 4)) + 1, 0 ), 'Raw Data'!$AN:$AN,"&gt;" &amp;DATE(LEFT($AV$3, 4), MONTH("1 " &amp; K$6 &amp; " " &amp; LEFT($AV$3, 4)), 0 ), 'Raw Data'!$J:$J, $A155, 'Raw Data'!$H:$H, "Non*", 'Raw Data'!$P:$P,""&amp;'Raw Data'!$B$1,'Raw Data'!$D:$D,"&lt;&gt;*ithdr*",'Raw Data'!$D:$D,"&lt;&gt;*ancel*")</f>
        <v>0</v>
      </c>
      <c r="L161" s="40"/>
      <c r="M161" s="40"/>
      <c r="N161" s="52"/>
      <c r="O161" s="117">
        <f>SUMIFS('Raw Data'!$T:$T, 'Raw Data'!$AN:$AN,"&lt;=" &amp;DATE(LEFT($AV$3, 4), MONTH("1 " &amp; O$6 &amp; " " &amp; LEFT($AV$3, 4)) + 1, 0 ), 'Raw Data'!$AN:$AN,"&gt;" &amp;DATE(LEFT($AV$3, 4), MONTH("1 " &amp; O$6 &amp; " " &amp; LEFT($AV$3, 4)), 0 ), 'Raw Data'!$J:$J, $A155, 'Raw Data'!$H:$H, "Non*", 'Raw Data'!$O:$O,""&amp;'Raw Data'!$B$1,'Raw Data'!$D:$D,"&lt;&gt;*ithdr*",'Raw Data'!$D:$D,"&lt;&gt;*ancel*",'Raw Data'!$P:$P,"--")
+
SUMIFS('Raw Data'!$T:$T, 'Raw Data'!$AN:$AN,"&lt;=" &amp;DATE(LEFT($AV$3, 4), MONTH("1 " &amp; O$6 &amp; " " &amp; LEFT($AV$3, 4)) + 1, 0 ), 'Raw Data'!$AN:$AN,"&gt;" &amp;DATE(LEFT($AV$3, 4), MONTH("1 " &amp; O$6 &amp; " " &amp; LEFT($AV$3, 4)), 0 ), 'Raw Data'!$J:$J, $A155, 'Raw Data'!$H:$H, "Non*", 'Raw Data'!$P:$P,""&amp;'Raw Data'!$B$1,'Raw Data'!$D:$D,"&lt;&gt;*ithdr*",'Raw Data'!$D:$D,"&lt;&gt;*ancel*")</f>
        <v>0</v>
      </c>
      <c r="P161" s="40"/>
      <c r="Q161" s="40"/>
      <c r="R161" s="52"/>
      <c r="S161" s="117">
        <f>SUMIFS('Raw Data'!$T:$T, 'Raw Data'!$AN:$AN,"&lt;=" &amp;DATE(LEFT($AV$3, 4), MONTH("1 " &amp; S$6 &amp; " " &amp; LEFT($AV$3, 4)) + 1, 0 ), 'Raw Data'!$AN:$AN,"&gt;" &amp;DATE(LEFT($AV$3, 4), MONTH("1 " &amp; S$6 &amp; " " &amp; LEFT($AV$3, 4)), 0 ), 'Raw Data'!$J:$J, $A155, 'Raw Data'!$H:$H, "Non*", 'Raw Data'!$O:$O,""&amp;'Raw Data'!$B$1,'Raw Data'!$D:$D,"&lt;&gt;*ithdr*",'Raw Data'!$D:$D,"&lt;&gt;*ancel*",'Raw Data'!$P:$P,"--")
+
SUMIFS('Raw Data'!$T:$T, 'Raw Data'!$AN:$AN,"&lt;=" &amp;DATE(LEFT($AV$3, 4), MONTH("1 " &amp; S$6 &amp; " " &amp; LEFT($AV$3, 4)) + 1, 0 ), 'Raw Data'!$AN:$AN,"&gt;" &amp;DATE(LEFT($AV$3, 4), MONTH("1 " &amp; S$6 &amp; " " &amp; LEFT($AV$3, 4)), 0 ), 'Raw Data'!$J:$J, $A155, 'Raw Data'!$H:$H, "Non*", 'Raw Data'!$P:$P,""&amp;'Raw Data'!$B$1,'Raw Data'!$D:$D,"&lt;&gt;*ithdr*",'Raw Data'!$D:$D,"&lt;&gt;*ancel*")</f>
        <v>0</v>
      </c>
      <c r="T161" s="40"/>
      <c r="U161" s="40"/>
      <c r="V161" s="52"/>
      <c r="W161" s="117">
        <f>SUMIFS('Raw Data'!$T:$T, 'Raw Data'!$AN:$AN,"&lt;=" &amp;DATE(LEFT($AV$3, 4), MONTH("1 " &amp; W$6 &amp; " " &amp; LEFT($AV$3, 4)) + 1, 0 ), 'Raw Data'!$AN:$AN,"&gt;" &amp;DATE(LEFT($AV$3, 4), MONTH("1 " &amp; W$6 &amp; " " &amp; LEFT($AV$3, 4)), 0 ), 'Raw Data'!$J:$J, $A155, 'Raw Data'!$H:$H, "Non*", 'Raw Data'!$O:$O,""&amp;'Raw Data'!$B$1,'Raw Data'!$D:$D,"&lt;&gt;*ithdr*",'Raw Data'!$D:$D,"&lt;&gt;*ancel*",'Raw Data'!$P:$P,"--")
+
SUMIFS('Raw Data'!$T:$T, 'Raw Data'!$AN:$AN,"&lt;=" &amp;DATE(LEFT($AV$3, 4), MONTH("1 " &amp; W$6 &amp; " " &amp; LEFT($AV$3, 4)) + 1, 0 ), 'Raw Data'!$AN:$AN,"&gt;" &amp;DATE(LEFT($AV$3, 4), MONTH("1 " &amp; W$6 &amp; " " &amp; LEFT($AV$3, 4)), 0 ), 'Raw Data'!$J:$J, $A155, 'Raw Data'!$H:$H, "Non*", 'Raw Data'!$P:$P,""&amp;'Raw Data'!$B$1,'Raw Data'!$D:$D,"&lt;&gt;*ithdr*",'Raw Data'!$D:$D,"&lt;&gt;*ancel*")</f>
        <v>0</v>
      </c>
      <c r="X161" s="40"/>
      <c r="Y161" s="40"/>
      <c r="Z161" s="52"/>
      <c r="AA161" s="117">
        <f>SUMIFS('Raw Data'!$T:$T, 'Raw Data'!$AN:$AN,"&lt;=" &amp;DATE(LEFT($AV$3, 4), MONTH("1 " &amp; AA$6 &amp; " " &amp; LEFT($AV$3, 4)) + 1, 0 ), 'Raw Data'!$AN:$AN,"&gt;" &amp;DATE(LEFT($AV$3, 4), MONTH("1 " &amp; AA$6 &amp; " " &amp; LEFT($AV$3, 4)), 0 ), 'Raw Data'!$J:$J, $A155, 'Raw Data'!$H:$H, "Non*", 'Raw Data'!$O:$O,""&amp;'Raw Data'!$B$1,'Raw Data'!$D:$D,"&lt;&gt;*ithdr*",'Raw Data'!$D:$D,"&lt;&gt;*ancel*",'Raw Data'!$P:$P,"--")
+
SUMIFS('Raw Data'!$T:$T, 'Raw Data'!$AN:$AN,"&lt;=" &amp;DATE(LEFT($AV$3, 4), MONTH("1 " &amp; AA$6 &amp; " " &amp; LEFT($AV$3, 4)) + 1, 0 ), 'Raw Data'!$AN:$AN,"&gt;" &amp;DATE(LEFT($AV$3, 4), MONTH("1 " &amp; AA$6 &amp; " " &amp; LEFT($AV$3, 4)), 0 ), 'Raw Data'!$J:$J, $A155, 'Raw Data'!$H:$H, "Non*", 'Raw Data'!$P:$P,""&amp;'Raw Data'!$B$1,'Raw Data'!$D:$D,"&lt;&gt;*ithdr*",'Raw Data'!$D:$D,"&lt;&gt;*ancel*")</f>
        <v>0</v>
      </c>
      <c r="AB161" s="40"/>
      <c r="AC161" s="40"/>
      <c r="AD161" s="52"/>
      <c r="AE161" s="117">
        <f>SUMIFS('Raw Data'!$T:$T, 'Raw Data'!$AN:$AN,"&lt;=" &amp;DATE(LEFT($AV$3, 4), MONTH("1 " &amp; AE$6 &amp; " " &amp; LEFT($AV$3, 4)) + 1, 0 ), 'Raw Data'!$AN:$AN,"&gt;" &amp;DATE(LEFT($AV$3, 4), MONTH("1 " &amp; AE$6 &amp; " " &amp; LEFT($AV$3, 4)), 0 ), 'Raw Data'!$J:$J, $A155, 'Raw Data'!$H:$H, "Non*", 'Raw Data'!$O:$O,""&amp;'Raw Data'!$B$1,'Raw Data'!$D:$D,"&lt;&gt;*ithdr*",'Raw Data'!$D:$D,"&lt;&gt;*ancel*",'Raw Data'!$P:$P,"--")
+
SUMIFS('Raw Data'!$T:$T, 'Raw Data'!$AN:$AN,"&lt;=" &amp;DATE(LEFT($AV$3, 4), MONTH("1 " &amp; AE$6 &amp; " " &amp; LEFT($AV$3, 4)) + 1, 0 ), 'Raw Data'!$AN:$AN,"&gt;" &amp;DATE(LEFT($AV$3, 4), MONTH("1 " &amp; AE$6 &amp; " " &amp; LEFT($AV$3, 4)), 0 ), 'Raw Data'!$J:$J, $A155, 'Raw Data'!$H:$H, "Non*", 'Raw Data'!$P:$P,""&amp;'Raw Data'!$B$1,'Raw Data'!$D:$D,"&lt;&gt;*ithdr*",'Raw Data'!$D:$D,"&lt;&gt;*ancel*")</f>
        <v>0</v>
      </c>
      <c r="AF161" s="40"/>
      <c r="AG161" s="40"/>
      <c r="AH161" s="52"/>
      <c r="AI161" s="117">
        <f>SUMIFS('Raw Data'!$T:$T, 'Raw Data'!$AN:$AN,"&lt;=" &amp;DATE(LEFT($AV$3, 4), MONTH("1 " &amp; AI$6 &amp; " " &amp; LEFT($AV$3, 4)) + 1, 0 ), 'Raw Data'!$AN:$AN,"&gt;" &amp;DATE(LEFT($AV$3, 4), MONTH("1 " &amp; AI$6 &amp; " " &amp; LEFT($AV$3, 4)), 0 ), 'Raw Data'!$J:$J, $A155, 'Raw Data'!$H:$H, "Non*", 'Raw Data'!$O:$O,""&amp;'Raw Data'!$B$1,'Raw Data'!$D:$D,"&lt;&gt;*ithdr*",'Raw Data'!$D:$D,"&lt;&gt;*ancel*",'Raw Data'!$P:$P,"--")
+
SUMIFS('Raw Data'!$T:$T, 'Raw Data'!$AN:$AN,"&lt;=" &amp;DATE(LEFT($AV$3, 4), MONTH("1 " &amp; AI$6 &amp; " " &amp; LEFT($AV$3, 4)) + 1, 0 ), 'Raw Data'!$AN:$AN,"&gt;" &amp;DATE(LEFT($AV$3, 4), MONTH("1 " &amp; AI$6 &amp; " " &amp; LEFT($AV$3, 4)), 0 ), 'Raw Data'!$J:$J, $A155, 'Raw Data'!$H:$H, "Non*", 'Raw Data'!$P:$P,""&amp;'Raw Data'!$B$1,'Raw Data'!$D:$D,"&lt;&gt;*ithdr*",'Raw Data'!$D:$D,"&lt;&gt;*ancel*")</f>
        <v>0</v>
      </c>
      <c r="AJ161" s="40"/>
      <c r="AK161" s="40"/>
      <c r="AL161" s="52"/>
      <c r="AM161" s="117">
        <f>SUMIFS('Raw Data'!$T:$T, 'Raw Data'!$AN:$AN,"&lt;=" &amp;DATE(LEFT($AV$3, 4), MONTH("1 " &amp; AM$6 &amp; " " &amp; LEFT($AV$3, 4)) + 1, 0 ), 'Raw Data'!$AN:$AN,"&gt;" &amp;DATE(LEFT($AV$3, 4), MONTH("1 " &amp; AM$6 &amp; " " &amp; LEFT($AV$3, 4)), 0 ), 'Raw Data'!$J:$J, $A155, 'Raw Data'!$H:$H, "Non*", 'Raw Data'!$O:$O,""&amp;'Raw Data'!$B$1,'Raw Data'!$D:$D,"&lt;&gt;*ithdr*",'Raw Data'!$D:$D,"&lt;&gt;*ancel*",'Raw Data'!$P:$P,"--")
+
SUMIFS('Raw Data'!$T:$T, 'Raw Data'!$AN:$AN,"&lt;=" &amp;DATE(LEFT($AV$3, 4), MONTH("1 " &amp; AM$6 &amp; " " &amp; LEFT($AV$3, 4)) + 1, 0 ), 'Raw Data'!$AN:$AN,"&gt;" &amp;DATE(LEFT($AV$3, 4), MONTH("1 " &amp; AM$6 &amp; " " &amp; LEFT($AV$3, 4)), 0 ), 'Raw Data'!$J:$J, $A155, 'Raw Data'!$H:$H, "Non*", 'Raw Data'!$P:$P,""&amp;'Raw Data'!$B$1,'Raw Data'!$D:$D,"&lt;&gt;*ithdr*",'Raw Data'!$D:$D,"&lt;&gt;*ancel*")</f>
        <v>0</v>
      </c>
      <c r="AN161" s="40"/>
      <c r="AO161" s="40"/>
      <c r="AP161" s="52"/>
      <c r="AQ161" s="117">
        <f>SUMIFS('Raw Data'!$T:$T, 'Raw Data'!$AN:$AN,"&lt;=" &amp;DATE(LEFT($AV$3, 4), MONTH("1 " &amp; AQ$6 &amp; " " &amp; LEFT($AV$3, 4)) + 1, 0 ), 'Raw Data'!$AN:$AN,"&gt;" &amp;DATE(LEFT($AV$3, 4), MONTH("1 " &amp; AQ$6 &amp; " " &amp; LEFT($AV$3, 4)), 0 ), 'Raw Data'!$J:$J, $A155, 'Raw Data'!$H:$H, "Non*", 'Raw Data'!$O:$O,""&amp;'Raw Data'!$B$1,'Raw Data'!$D:$D,"&lt;&gt;*ithdr*",'Raw Data'!$D:$D,"&lt;&gt;*ancel*",'Raw Data'!$P:$P,"--")
+
SUMIFS('Raw Data'!$T:$T, 'Raw Data'!$AN:$AN,"&lt;=" &amp;DATE(LEFT($AV$3, 4), MONTH("1 " &amp; AQ$6 &amp; " " &amp; LEFT($AV$3, 4)) + 1, 0 ), 'Raw Data'!$AN:$AN,"&gt;" &amp;DATE(LEFT($AV$3, 4), MONTH("1 " &amp; AQ$6 &amp; " " &amp; LEFT($AV$3, 4)), 0 ), 'Raw Data'!$J:$J, $A155, 'Raw Data'!$H:$H, "Non*", 'Raw Data'!$P:$P,""&amp;'Raw Data'!$B$1,'Raw Data'!$D:$D,"&lt;&gt;*ithdr*",'Raw Data'!$D:$D,"&lt;&gt;*ancel*")</f>
        <v>0</v>
      </c>
      <c r="AR161" s="40"/>
      <c r="AS161" s="40"/>
      <c r="AT161" s="52"/>
      <c r="AU161" s="117">
        <f>SUMIFS('Raw Data'!$T:$T, 'Raw Data'!$AN:$AN,"&lt;=" &amp;DATE(MID($AV$3, 15, 4), MONTH("1 " &amp; AU$6 &amp; " " &amp; MID($AV$3, 15, 4)) + 1, 0 ), 'Raw Data'!$AN:$AN,"&gt;" &amp;DATE(MID($AV$3, 15, 4), MONTH("1 " &amp; AU$6 &amp; " " &amp; MID($AV$3, 15, 4)), 0 ), 'Raw Data'!$J:$J, $A155, 'Raw Data'!$H:$H, "Non*", 'Raw Data'!$O:$O,""&amp;'Raw Data'!$B$1,'Raw Data'!$D:$D,"&lt;&gt;*ithdr*",'Raw Data'!$D:$D,"&lt;&gt;*ancel*",'Raw Data'!$P:$P,"--")
+
SUMIFS('Raw Data'!$T:$T, 'Raw Data'!$AN:$AN,"&lt;=" &amp;DATE(MID($AV$3, 15, 4), MONTH("1 " &amp; AU$6 &amp; " " &amp; MID($AV$3, 15, 4)) + 1, 0 ), 'Raw Data'!$AN:$AN,"&gt;" &amp;DATE(MID($AV$3, 15, 4), MONTH("1 " &amp; AU$6 &amp; " " &amp; MID($AV$3, 15, 4)), 0 ), 'Raw Data'!$J:$J, $A155, 'Raw Data'!$H:$H, "Non*", 'Raw Data'!$P:$P,""&amp;'Raw Data'!$B$1,'Raw Data'!$D:$D,"&lt;&gt;*ithdr*",'Raw Data'!$D:$D,"&lt;&gt;*ancel*")</f>
        <v>0</v>
      </c>
      <c r="AV161" s="40"/>
      <c r="AW161" s="40"/>
      <c r="AX161" s="52"/>
      <c r="AY161" s="117">
        <f>SUMIFS('Raw Data'!$T:$T, 'Raw Data'!$AN:$AN,"&lt;=" &amp;DATE(MID($AV$3, 15, 4), MONTH("1 " &amp; AY$6 &amp; " " &amp; MID($AV$3, 15, 4)) + 1, 0 ), 'Raw Data'!$AN:$AN,"&gt;" &amp;DATE(MID($AV$3, 15, 4), MONTH("1 " &amp; AY$6 &amp; " " &amp; MID($AV$3, 15, 4)), 0 ), 'Raw Data'!$J:$J, $A155, 'Raw Data'!$H:$H, "Non*", 'Raw Data'!$O:$O,""&amp;'Raw Data'!$B$1,'Raw Data'!$D:$D,"&lt;&gt;*ithdr*",'Raw Data'!$D:$D,"&lt;&gt;*ancel*",'Raw Data'!$P:$P,"--")
+
SUMIFS('Raw Data'!$T:$T, 'Raw Data'!$AN:$AN,"&lt;=" &amp;DATE(MID($AV$3, 15, 4), MONTH("1 " &amp; AY$6 &amp; " " &amp; MID($AV$3, 15, 4)) + 1, 0 ), 'Raw Data'!$AN:$AN,"&gt;" &amp;DATE(MID($AV$3, 15, 4), MONTH("1 " &amp; AY$6 &amp; " " &amp; MID($AV$3, 15, 4)), 0 ), 'Raw Data'!$J:$J, $A155, 'Raw Data'!$H:$H, "Non*", 'Raw Data'!$P:$P,""&amp;'Raw Data'!$B$1,'Raw Data'!$D:$D,"&lt;&gt;*ithdr*",'Raw Data'!$D:$D,"&lt;&gt;*ancel*")</f>
        <v>0</v>
      </c>
      <c r="AZ161" s="40"/>
      <c r="BA161" s="40"/>
      <c r="BB161" s="52"/>
      <c r="BC161" s="117">
        <f>SUMIFS('Raw Data'!$T:$T, 'Raw Data'!$AN:$AN,"&lt;=" &amp;DATE(MID($AV$3, 15, 4), MONTH("1 " &amp; BC$6 &amp; " " &amp; MID($AV$3, 15, 4)) + 1, 0 ), 'Raw Data'!$AN:$AN,"&gt;" &amp;DATE(MID($AV$3, 15, 4), MONTH("1 " &amp; BC$6 &amp; " " &amp; MID($AV$3, 15, 4)), 0 ), 'Raw Data'!$J:$J, $A155, 'Raw Data'!$H:$H, "Non*", 'Raw Data'!$O:$O,""&amp;'Raw Data'!$B$1,'Raw Data'!$D:$D,"&lt;&gt;*ithdr*",'Raw Data'!$D:$D,"&lt;&gt;*ancel*",'Raw Data'!$P:$P,"--")
+
SUMIFS('Raw Data'!$T:$T, 'Raw Data'!$AN:$AN,"&lt;=" &amp;DATE(MID($AV$3, 15, 4), MONTH("1 " &amp; BC$6 &amp; " " &amp; MID($AV$3, 15, 4)) + 1, 0 ), 'Raw Data'!$AN:$AN,"&gt;" &amp;DATE(MID($AV$3, 15, 4), MONTH("1 " &amp; BC$6 &amp; " " &amp; MID($AV$3, 15, 4)), 0 ), 'Raw Data'!$J:$J, $A155, 'Raw Data'!$H:$H, "Non*", 'Raw Data'!$P:$P,""&amp;'Raw Data'!$B$1,'Raw Data'!$D:$D,"&lt;&gt;*ithdr*",'Raw Data'!$D:$D,"&lt;&gt;*ancel*")</f>
        <v>0</v>
      </c>
      <c r="BD161" s="40"/>
      <c r="BE161" s="40"/>
      <c r="BF161" s="52"/>
    </row>
    <row r="162" ht="12.75" customHeight="1">
      <c r="A162" s="47" t="s">
        <v>128</v>
      </c>
      <c r="B162" s="40"/>
      <c r="C162" s="40"/>
      <c r="D162" s="40"/>
      <c r="E162" s="40"/>
      <c r="F162" s="40"/>
      <c r="G162" s="40"/>
      <c r="H162" s="40"/>
      <c r="I162" s="40"/>
      <c r="J162" s="52"/>
      <c r="K162" s="117">
        <f>SUMIFS('Raw Data'!$W:$W, 'Raw Data'!$AN:$AN,"&lt;=" &amp;DATE(LEFT($AV$3, 4), MONTH("1 " &amp; K$6 &amp; " " &amp; LEFT($AV$3, 4)) + 1, 0 ), 'Raw Data'!$AN:$AN,"&gt;" &amp;DATE(LEFT($AV$3, 4), MONTH("1 " &amp; K$6 &amp; " " &amp; LEFT($AV$3, 4)), 0 ), 'Raw Data'!$J:$J, $A155, 'Raw Data'!$O:$O,""&amp;'Raw Data'!$B$1,'Raw Data'!$D:$D,"&lt;&gt;*ithdr*",'Raw Data'!$D:$D,"&lt;&gt;*ancel*",'Raw Data'!$P:$P,"--")
+
SUMIFS('Raw Data'!$W:$W, 'Raw Data'!$AN:$AN,"&lt;=" &amp;DATE(LEFT($AV$3, 4), MONTH("1 " &amp; K$6 &amp; " " &amp; LEFT($AV$3, 4)) + 1, 0 ), 'Raw Data'!$AN:$AN,"&gt;" &amp;DATE(LEFT($AV$3, 4), MONTH("1 " &amp; K$6 &amp; " " &amp; LEFT($AV$3, 4)), 0 ), 'Raw Data'!$J:$J, $A155, 'Raw Data'!$P:$P,""&amp;'Raw Data'!$B$1,'Raw Data'!$D:$D,"&lt;&gt;*ithdr*",'Raw Data'!$D:$D,"&lt;&gt;*ancel*")</f>
        <v>0</v>
      </c>
      <c r="L162" s="40"/>
      <c r="M162" s="40"/>
      <c r="N162" s="52"/>
      <c r="O162" s="117">
        <f>SUMIFS('Raw Data'!$W:$W, 'Raw Data'!$AN:$AN,"&lt;=" &amp;DATE(LEFT($AV$3, 4), MONTH("1 " &amp; O$6 &amp; " " &amp; LEFT($AV$3, 4)) + 1, 0 ), 'Raw Data'!$AN:$AN,"&gt;" &amp;DATE(LEFT($AV$3, 4), MONTH("1 " &amp; O$6 &amp; " " &amp; LEFT($AV$3, 4)), 0 ), 'Raw Data'!$J:$J, $A155, 'Raw Data'!$O:$O,""&amp;'Raw Data'!$B$1,'Raw Data'!$D:$D,"&lt;&gt;*ithdr*",'Raw Data'!$D:$D,"&lt;&gt;*ancel*",'Raw Data'!$P:$P,"--")
+
SUMIFS('Raw Data'!$W:$W, 'Raw Data'!$AN:$AN,"&lt;=" &amp;DATE(LEFT($AV$3, 4), MONTH("1 " &amp; O$6 &amp; " " &amp; LEFT($AV$3, 4)) + 1, 0 ), 'Raw Data'!$AN:$AN,"&gt;" &amp;DATE(LEFT($AV$3, 4), MONTH("1 " &amp; O$6 &amp; " " &amp; LEFT($AV$3, 4)), 0 ), 'Raw Data'!$J:$J, $A155, 'Raw Data'!$P:$P,""&amp;'Raw Data'!$B$1,'Raw Data'!$D:$D,"&lt;&gt;*ithdr*",'Raw Data'!$D:$D,"&lt;&gt;*ancel*")</f>
        <v>0</v>
      </c>
      <c r="P162" s="40"/>
      <c r="Q162" s="40"/>
      <c r="R162" s="52"/>
      <c r="S162" s="117">
        <f>SUMIFS('Raw Data'!$W:$W, 'Raw Data'!$AN:$AN,"&lt;=" &amp;DATE(LEFT($AV$3, 4), MONTH("1 " &amp; S$6 &amp; " " &amp; LEFT($AV$3, 4)) + 1, 0 ), 'Raw Data'!$AN:$AN,"&gt;" &amp;DATE(LEFT($AV$3, 4), MONTH("1 " &amp; S$6 &amp; " " &amp; LEFT($AV$3, 4)), 0 ), 'Raw Data'!$J:$J, $A155, 'Raw Data'!$O:$O,""&amp;'Raw Data'!$B$1,'Raw Data'!$D:$D,"&lt;&gt;*ithdr*",'Raw Data'!$D:$D,"&lt;&gt;*ancel*",'Raw Data'!$P:$P,"--")
+
SUMIFS('Raw Data'!$W:$W, 'Raw Data'!$AN:$AN,"&lt;=" &amp;DATE(LEFT($AV$3, 4), MONTH("1 " &amp; S$6 &amp; " " &amp; LEFT($AV$3, 4)) + 1, 0 ), 'Raw Data'!$AN:$AN,"&gt;" &amp;DATE(LEFT($AV$3, 4), MONTH("1 " &amp; S$6 &amp; " " &amp; LEFT($AV$3, 4)), 0 ), 'Raw Data'!$J:$J, $A155, 'Raw Data'!$P:$P,""&amp;'Raw Data'!$B$1,'Raw Data'!$D:$D,"&lt;&gt;*ithdr*",'Raw Data'!$D:$D,"&lt;&gt;*ancel*")</f>
        <v>0</v>
      </c>
      <c r="T162" s="40"/>
      <c r="U162" s="40"/>
      <c r="V162" s="52"/>
      <c r="W162" s="117">
        <f>SUMIFS('Raw Data'!$W:$W, 'Raw Data'!$AN:$AN,"&lt;=" &amp;DATE(LEFT($AV$3, 4), MONTH("1 " &amp; W$6 &amp; " " &amp; LEFT($AV$3, 4)) + 1, 0 ), 'Raw Data'!$AN:$AN,"&gt;" &amp;DATE(LEFT($AV$3, 4), MONTH("1 " &amp; W$6 &amp; " " &amp; LEFT($AV$3, 4)), 0 ), 'Raw Data'!$J:$J, $A155, 'Raw Data'!$O:$O,""&amp;'Raw Data'!$B$1,'Raw Data'!$D:$D,"&lt;&gt;*ithdr*",'Raw Data'!$D:$D,"&lt;&gt;*ancel*",'Raw Data'!$P:$P,"--")
+
SUMIFS('Raw Data'!$W:$W, 'Raw Data'!$AN:$AN,"&lt;=" &amp;DATE(LEFT($AV$3, 4), MONTH("1 " &amp; W$6 &amp; " " &amp; LEFT($AV$3, 4)) + 1, 0 ), 'Raw Data'!$AN:$AN,"&gt;" &amp;DATE(LEFT($AV$3, 4), MONTH("1 " &amp; W$6 &amp; " " &amp; LEFT($AV$3, 4)), 0 ), 'Raw Data'!$J:$J, $A155, 'Raw Data'!$P:$P,""&amp;'Raw Data'!$B$1,'Raw Data'!$D:$D,"&lt;&gt;*ithdr*",'Raw Data'!$D:$D,"&lt;&gt;*ancel*")</f>
        <v>0</v>
      </c>
      <c r="X162" s="40"/>
      <c r="Y162" s="40"/>
      <c r="Z162" s="52"/>
      <c r="AA162" s="117">
        <f>SUMIFS('Raw Data'!$W:$W, 'Raw Data'!$AN:$AN,"&lt;=" &amp;DATE(LEFT($AV$3, 4), MONTH("1 " &amp; AA$6 &amp; " " &amp; LEFT($AV$3, 4)) + 1, 0 ), 'Raw Data'!$AN:$AN,"&gt;" &amp;DATE(LEFT($AV$3, 4), MONTH("1 " &amp; AA$6 &amp; " " &amp; LEFT($AV$3, 4)), 0 ), 'Raw Data'!$J:$J, $A155, 'Raw Data'!$O:$O,""&amp;'Raw Data'!$B$1,'Raw Data'!$D:$D,"&lt;&gt;*ithdr*",'Raw Data'!$D:$D,"&lt;&gt;*ancel*",'Raw Data'!$P:$P,"--")
+
SUMIFS('Raw Data'!$W:$W, 'Raw Data'!$AN:$AN,"&lt;=" &amp;DATE(LEFT($AV$3, 4), MONTH("1 " &amp; AA$6 &amp; " " &amp; LEFT($AV$3, 4)) + 1, 0 ), 'Raw Data'!$AN:$AN,"&gt;" &amp;DATE(LEFT($AV$3, 4), MONTH("1 " &amp; AA$6 &amp; " " &amp; LEFT($AV$3, 4)), 0 ), 'Raw Data'!$J:$J, $A155, 'Raw Data'!$P:$P,""&amp;'Raw Data'!$B$1,'Raw Data'!$D:$D,"&lt;&gt;*ithdr*",'Raw Data'!$D:$D,"&lt;&gt;*ancel*")</f>
        <v>0</v>
      </c>
      <c r="AB162" s="40"/>
      <c r="AC162" s="40"/>
      <c r="AD162" s="52"/>
      <c r="AE162" s="117">
        <f>SUMIFS('Raw Data'!$W:$W, 'Raw Data'!$AN:$AN,"&lt;=" &amp;DATE(LEFT($AV$3, 4), MONTH("1 " &amp; AE$6 &amp; " " &amp; LEFT($AV$3, 4)) + 1, 0 ), 'Raw Data'!$AN:$AN,"&gt;" &amp;DATE(LEFT($AV$3, 4), MONTH("1 " &amp; AE$6 &amp; " " &amp; LEFT($AV$3, 4)), 0 ), 'Raw Data'!$J:$J, $A155, 'Raw Data'!$O:$O,""&amp;'Raw Data'!$B$1,'Raw Data'!$D:$D,"&lt;&gt;*ithdr*",'Raw Data'!$D:$D,"&lt;&gt;*ancel*",'Raw Data'!$P:$P,"--")
+
SUMIFS('Raw Data'!$W:$W, 'Raw Data'!$AN:$AN,"&lt;=" &amp;DATE(LEFT($AV$3, 4), MONTH("1 " &amp; AE$6 &amp; " " &amp; LEFT($AV$3, 4)) + 1, 0 ), 'Raw Data'!$AN:$AN,"&gt;" &amp;DATE(LEFT($AV$3, 4), MONTH("1 " &amp; AE$6 &amp; " " &amp; LEFT($AV$3, 4)), 0 ), 'Raw Data'!$J:$J, $A155, 'Raw Data'!$P:$P,""&amp;'Raw Data'!$B$1,'Raw Data'!$D:$D,"&lt;&gt;*ithdr*",'Raw Data'!$D:$D,"&lt;&gt;*ancel*")</f>
        <v>0</v>
      </c>
      <c r="AF162" s="40"/>
      <c r="AG162" s="40"/>
      <c r="AH162" s="52"/>
      <c r="AI162" s="117">
        <f>SUMIFS('Raw Data'!$W:$W, 'Raw Data'!$AN:$AN,"&lt;=" &amp;DATE(LEFT($AV$3, 4), MONTH("1 " &amp; AI$6 &amp; " " &amp; LEFT($AV$3, 4)) + 1, 0 ), 'Raw Data'!$AN:$AN,"&gt;" &amp;DATE(LEFT($AV$3, 4), MONTH("1 " &amp; AI$6 &amp; " " &amp; LEFT($AV$3, 4)), 0 ), 'Raw Data'!$J:$J, $A155, 'Raw Data'!$O:$O,""&amp;'Raw Data'!$B$1,'Raw Data'!$D:$D,"&lt;&gt;*ithdr*",'Raw Data'!$D:$D,"&lt;&gt;*ancel*",'Raw Data'!$P:$P,"--")
+
SUMIFS('Raw Data'!$W:$W, 'Raw Data'!$AN:$AN,"&lt;=" &amp;DATE(LEFT($AV$3, 4), MONTH("1 " &amp; AI$6 &amp; " " &amp; LEFT($AV$3, 4)) + 1, 0 ), 'Raw Data'!$AN:$AN,"&gt;" &amp;DATE(LEFT($AV$3, 4), MONTH("1 " &amp; AI$6 &amp; " " &amp; LEFT($AV$3, 4)), 0 ), 'Raw Data'!$J:$J, $A155, 'Raw Data'!$P:$P,""&amp;'Raw Data'!$B$1,'Raw Data'!$D:$D,"&lt;&gt;*ithdr*",'Raw Data'!$D:$D,"&lt;&gt;*ancel*")</f>
        <v>0</v>
      </c>
      <c r="AJ162" s="40"/>
      <c r="AK162" s="40"/>
      <c r="AL162" s="52"/>
      <c r="AM162" s="117">
        <f>SUMIFS('Raw Data'!$W:$W, 'Raw Data'!$AN:$AN,"&lt;=" &amp;DATE(LEFT($AV$3, 4), MONTH("1 " &amp; AM$6 &amp; " " &amp; LEFT($AV$3, 4)) + 1, 0 ), 'Raw Data'!$AN:$AN,"&gt;" &amp;DATE(LEFT($AV$3, 4), MONTH("1 " &amp; AM$6 &amp; " " &amp; LEFT($AV$3, 4)), 0 ), 'Raw Data'!$J:$J, $A155, 'Raw Data'!$O:$O,""&amp;'Raw Data'!$B$1,'Raw Data'!$D:$D,"&lt;&gt;*ithdr*",'Raw Data'!$D:$D,"&lt;&gt;*ancel*",'Raw Data'!$P:$P,"--")
+
SUMIFS('Raw Data'!$W:$W, 'Raw Data'!$AN:$AN,"&lt;=" &amp;DATE(LEFT($AV$3, 4), MONTH("1 " &amp; AM$6 &amp; " " &amp; LEFT($AV$3, 4)) + 1, 0 ), 'Raw Data'!$AN:$AN,"&gt;" &amp;DATE(LEFT($AV$3, 4), MONTH("1 " &amp; AM$6 &amp; " " &amp; LEFT($AV$3, 4)), 0 ), 'Raw Data'!$J:$J, $A155, 'Raw Data'!$P:$P,""&amp;'Raw Data'!$B$1,'Raw Data'!$D:$D,"&lt;&gt;*ithdr*",'Raw Data'!$D:$D,"&lt;&gt;*ancel*")</f>
        <v>0</v>
      </c>
      <c r="AN162" s="40"/>
      <c r="AO162" s="40"/>
      <c r="AP162" s="52"/>
      <c r="AQ162" s="117">
        <f>SUMIFS('Raw Data'!$W:$W, 'Raw Data'!$AN:$AN,"&lt;=" &amp;DATE(LEFT($AV$3, 4), MONTH("1 " &amp; AQ$6 &amp; " " &amp; LEFT($AV$3, 4)) + 1, 0 ), 'Raw Data'!$AN:$AN,"&gt;" &amp;DATE(LEFT($AV$3, 4), MONTH("1 " &amp; AQ$6 &amp; " " &amp; LEFT($AV$3, 4)), 0 ), 'Raw Data'!$J:$J, $A155, 'Raw Data'!$O:$O,""&amp;'Raw Data'!$B$1,'Raw Data'!$D:$D,"&lt;&gt;*ithdr*",'Raw Data'!$D:$D,"&lt;&gt;*ancel*",'Raw Data'!$P:$P,"--")
+
SUMIFS('Raw Data'!$W:$W, 'Raw Data'!$AN:$AN,"&lt;=" &amp;DATE(LEFT($AV$3, 4), MONTH("1 " &amp; AQ$6 &amp; " " &amp; LEFT($AV$3, 4)) + 1, 0 ), 'Raw Data'!$AN:$AN,"&gt;" &amp;DATE(LEFT($AV$3, 4), MONTH("1 " &amp; AQ$6 &amp; " " &amp; LEFT($AV$3, 4)), 0 ), 'Raw Data'!$J:$J, $A155, 'Raw Data'!$P:$P,""&amp;'Raw Data'!$B$1,'Raw Data'!$D:$D,"&lt;&gt;*ithdr*",'Raw Data'!$D:$D,"&lt;&gt;*ancel*")</f>
        <v>0</v>
      </c>
      <c r="AR162" s="40"/>
      <c r="AS162" s="40"/>
      <c r="AT162" s="52"/>
      <c r="AU162" s="117">
        <f>SUMIFS('Raw Data'!$W:$W, 'Raw Data'!$AN:$AN,"&lt;=" &amp;DATE(MID($AV$3, 15, 4), MONTH("1 " &amp; AU$6 &amp; " " &amp; MID($AV$3, 15, 4)) + 1, 0 ), 'Raw Data'!$AN:$AN,"&gt;" &amp;DATE(MID($AV$3, 15, 4), MONTH("1 " &amp; AU$6 &amp; " " &amp; MID($AV$3, 15, 4)), 0 ), 'Raw Data'!$J:$J, $A155, 'Raw Data'!$O:$O,""&amp;'Raw Data'!$B$1,'Raw Data'!$D:$D,"&lt;&gt;*ithdr*",'Raw Data'!$D:$D,"&lt;&gt;*ancel*",'Raw Data'!$P:$P,"--")
+
SUMIFS('Raw Data'!$W:$W, 'Raw Data'!$AN:$AN,"&lt;=" &amp;DATE(MID($AV$3, 15, 4), MONTH("1 " &amp; AU$6 &amp; " " &amp; MID($AV$3, 15, 4)) + 1, 0 ), 'Raw Data'!$AN:$AN,"&gt;" &amp;DATE(MID($AV$3, 15, 4), MONTH("1 " &amp; AU$6 &amp; " " &amp; MID($AV$3, 15, 4)), 0 ), 'Raw Data'!$J:$J, $A155, 'Raw Data'!$P:$P,""&amp;'Raw Data'!$B$1,'Raw Data'!$D:$D,"&lt;&gt;*ithdr*",'Raw Data'!$D:$D,"&lt;&gt;*ancel*")</f>
        <v>0</v>
      </c>
      <c r="AV162" s="40"/>
      <c r="AW162" s="40"/>
      <c r="AX162" s="52"/>
      <c r="AY162" s="117">
        <f>SUMIFS('Raw Data'!$W:$W, 'Raw Data'!$AN:$AN,"&lt;=" &amp;DATE(MID($AV$3, 15, 4), MONTH("1 " &amp; AY$6 &amp; " " &amp; MID($AV$3, 15, 4)) + 1, 0 ), 'Raw Data'!$AN:$AN,"&gt;" &amp;DATE(MID($AV$3, 15, 4), MONTH("1 " &amp; AY$6 &amp; " " &amp; MID($AV$3, 15, 4)), 0 ), 'Raw Data'!$J:$J, $A155, 'Raw Data'!$O:$O,""&amp;'Raw Data'!$B$1,'Raw Data'!$D:$D,"&lt;&gt;*ithdr*",'Raw Data'!$D:$D,"&lt;&gt;*ancel*",'Raw Data'!$P:$P,"--")
+
SUMIFS('Raw Data'!$W:$W, 'Raw Data'!$AN:$AN,"&lt;=" &amp;DATE(MID($AV$3, 15, 4), MONTH("1 " &amp; AY$6 &amp; " " &amp; MID($AV$3, 15, 4)) + 1, 0 ), 'Raw Data'!$AN:$AN,"&gt;" &amp;DATE(MID($AV$3, 15, 4), MONTH("1 " &amp; AY$6 &amp; " " &amp; MID($AV$3, 15, 4)), 0 ), 'Raw Data'!$J:$J, $A155, 'Raw Data'!$P:$P,""&amp;'Raw Data'!$B$1,'Raw Data'!$D:$D,"&lt;&gt;*ithdr*",'Raw Data'!$D:$D,"&lt;&gt;*ancel*")</f>
        <v>0</v>
      </c>
      <c r="AZ162" s="40"/>
      <c r="BA162" s="40"/>
      <c r="BB162" s="52"/>
      <c r="BC162" s="117">
        <f>SUMIFS('Raw Data'!$W:$W, 'Raw Data'!$AN:$AN,"&lt;=" &amp;DATE(MID($AV$3, 15, 4), MONTH("1 " &amp; BC$6 &amp; " " &amp; MID($AV$3, 15, 4)) + 1, 0 ), 'Raw Data'!$AN:$AN,"&gt;" &amp;DATE(MID($AV$3, 15, 4), MONTH("1 " &amp; BC$6 &amp; " " &amp; MID($AV$3, 15, 4)), 0 ), 'Raw Data'!$J:$J, $A155, 'Raw Data'!$O:$O,""&amp;'Raw Data'!$B$1,'Raw Data'!$D:$D,"&lt;&gt;*ithdr*",'Raw Data'!$D:$D,"&lt;&gt;*ancel*",'Raw Data'!$P:$P,"--")
+
SUMIFS('Raw Data'!$W:$W, 'Raw Data'!$AN:$AN,"&lt;=" &amp;DATE(MID($AV$3, 15, 4), MONTH("1 " &amp; BC$6 &amp; " " &amp; MID($AV$3, 15, 4)) + 1, 0 ), 'Raw Data'!$AN:$AN,"&gt;" &amp;DATE(MID($AV$3, 15, 4), MONTH("1 " &amp; BC$6 &amp; " " &amp; MID($AV$3, 15, 4)), 0 ), 'Raw Data'!$J:$J, $A155, 'Raw Data'!$P:$P,""&amp;'Raw Data'!$B$1,'Raw Data'!$D:$D,"&lt;&gt;*ithdr*",'Raw Data'!$D:$D,"&lt;&gt;*ancel*")</f>
        <v>0</v>
      </c>
      <c r="BD162" s="40"/>
      <c r="BE162" s="40"/>
      <c r="BF162" s="52"/>
    </row>
    <row r="163" ht="12.75" customHeight="1">
      <c r="A163" s="47" t="s">
        <v>755</v>
      </c>
      <c r="B163" s="40"/>
      <c r="C163" s="40"/>
      <c r="D163" s="40"/>
      <c r="E163" s="40"/>
      <c r="F163" s="40"/>
      <c r="G163" s="40"/>
      <c r="H163" s="40"/>
      <c r="I163" s="40"/>
      <c r="J163" s="52"/>
      <c r="K163" s="117">
        <f>SUMIFS('Raw Data'!$U:$U, 'Raw Data'!$AN:$AN,"&lt;=" &amp;DATE(LEFT($AV$3, 4), MONTH("1 " &amp; K$6 &amp; " " &amp; LEFT($AV$3, 4)) + 1, 0 ), 'Raw Data'!$AN:$AN,"&gt;" &amp;DATE(LEFT($AV$3, 4), MONTH("1 " &amp; K$6 &amp; " " &amp; LEFT($AV$3, 4)), 0 ), 'Raw Data'!$J:$J, $A155, 'Raw Data'!$O:$O,""&amp;'Raw Data'!$B$1,'Raw Data'!$D:$D,"&lt;&gt;*ithdr*",'Raw Data'!$D:$D,"&lt;&gt;*ancel*",'Raw Data'!$P:$P,"--")
+
SUMIFS('Raw Data'!$U:$U, 'Raw Data'!$AN:$AN,"&lt;=" &amp;DATE(LEFT($AV$3, 4), MONTH("1 " &amp; K$6 &amp; " " &amp; LEFT($AV$3, 4)) + 1, 0 ), 'Raw Data'!$AN:$AN,"&gt;" &amp;DATE(LEFT($AV$3, 4), MONTH("1 " &amp; K$6 &amp; " " &amp; LEFT($AV$3, 4)), 0 ), 'Raw Data'!$J:$J, $A155, 'Raw Data'!$P:$P,""&amp;'Raw Data'!$B$1,'Raw Data'!$D:$D,"&lt;&gt;*ithdr*",'Raw Data'!$D:$D,"&lt;&gt;*ancel*")</f>
        <v>0</v>
      </c>
      <c r="L163" s="40"/>
      <c r="M163" s="40"/>
      <c r="N163" s="52"/>
      <c r="O163" s="117">
        <f>SUMIFS('Raw Data'!$U:$U, 'Raw Data'!$AN:$AN,"&lt;=" &amp;DATE(LEFT($AV$3, 4), MONTH("1 " &amp; O$6 &amp; " " &amp; LEFT($AV$3, 4)) + 1, 0 ), 'Raw Data'!$AN:$AN,"&gt;" &amp;DATE(LEFT($AV$3, 4), MONTH("1 " &amp; O$6 &amp; " " &amp; LEFT($AV$3, 4)), 0 ), 'Raw Data'!$J:$J, $A155, 'Raw Data'!$O:$O,""&amp;'Raw Data'!$B$1,'Raw Data'!$D:$D,"&lt;&gt;*ithdr*",'Raw Data'!$D:$D,"&lt;&gt;*ancel*",'Raw Data'!$P:$P,"--")
+
SUMIFS('Raw Data'!$U:$U, 'Raw Data'!$AN:$AN,"&lt;=" &amp;DATE(LEFT($AV$3, 4), MONTH("1 " &amp; O$6 &amp; " " &amp; LEFT($AV$3, 4)) + 1, 0 ), 'Raw Data'!$AN:$AN,"&gt;" &amp;DATE(LEFT($AV$3, 4), MONTH("1 " &amp; O$6 &amp; " " &amp; LEFT($AV$3, 4)), 0 ), 'Raw Data'!$J:$J, $A155, 'Raw Data'!$P:$P,""&amp;'Raw Data'!$B$1,'Raw Data'!$D:$D,"&lt;&gt;*ithdr*",'Raw Data'!$D:$D,"&lt;&gt;*ancel*")</f>
        <v>0</v>
      </c>
      <c r="P163" s="40"/>
      <c r="Q163" s="40"/>
      <c r="R163" s="52"/>
      <c r="S163" s="117">
        <f>SUMIFS('Raw Data'!$U:$U, 'Raw Data'!$AN:$AN,"&lt;=" &amp;DATE(LEFT($AV$3, 4), MONTH("1 " &amp; S$6 &amp; " " &amp; LEFT($AV$3, 4)) + 1, 0 ), 'Raw Data'!$AN:$AN,"&gt;" &amp;DATE(LEFT($AV$3, 4), MONTH("1 " &amp; S$6 &amp; " " &amp; LEFT($AV$3, 4)), 0 ), 'Raw Data'!$J:$J, $A155, 'Raw Data'!$O:$O,""&amp;'Raw Data'!$B$1,'Raw Data'!$D:$D,"&lt;&gt;*ithdr*",'Raw Data'!$D:$D,"&lt;&gt;*ancel*",'Raw Data'!$P:$P,"--")
+
SUMIFS('Raw Data'!$U:$U, 'Raw Data'!$AN:$AN,"&lt;=" &amp;DATE(LEFT($AV$3, 4), MONTH("1 " &amp; S$6 &amp; " " &amp; LEFT($AV$3, 4)) + 1, 0 ), 'Raw Data'!$AN:$AN,"&gt;" &amp;DATE(LEFT($AV$3, 4), MONTH("1 " &amp; S$6 &amp; " " &amp; LEFT($AV$3, 4)), 0 ), 'Raw Data'!$J:$J, $A155, 'Raw Data'!$P:$P,""&amp;'Raw Data'!$B$1,'Raw Data'!$D:$D,"&lt;&gt;*ithdr*",'Raw Data'!$D:$D,"&lt;&gt;*ancel*")</f>
        <v>0</v>
      </c>
      <c r="T163" s="40"/>
      <c r="U163" s="40"/>
      <c r="V163" s="52"/>
      <c r="W163" s="117">
        <f>SUMIFS('Raw Data'!$U:$U, 'Raw Data'!$AN:$AN,"&lt;=" &amp;DATE(LEFT($AV$3, 4), MONTH("1 " &amp; W$6 &amp; " " &amp; LEFT($AV$3, 4)) + 1, 0 ), 'Raw Data'!$AN:$AN,"&gt;" &amp;DATE(LEFT($AV$3, 4), MONTH("1 " &amp; W$6 &amp; " " &amp; LEFT($AV$3, 4)), 0 ), 'Raw Data'!$J:$J, $A155, 'Raw Data'!$O:$O,""&amp;'Raw Data'!$B$1,'Raw Data'!$D:$D,"&lt;&gt;*ithdr*",'Raw Data'!$D:$D,"&lt;&gt;*ancel*",'Raw Data'!$P:$P,"--")
+
SUMIFS('Raw Data'!$U:$U, 'Raw Data'!$AN:$AN,"&lt;=" &amp;DATE(LEFT($AV$3, 4), MONTH("1 " &amp; W$6 &amp; " " &amp; LEFT($AV$3, 4)) + 1, 0 ), 'Raw Data'!$AN:$AN,"&gt;" &amp;DATE(LEFT($AV$3, 4), MONTH("1 " &amp; W$6 &amp; " " &amp; LEFT($AV$3, 4)), 0 ), 'Raw Data'!$J:$J, $A155, 'Raw Data'!$P:$P,""&amp;'Raw Data'!$B$1,'Raw Data'!$D:$D,"&lt;&gt;*ithdr*",'Raw Data'!$D:$D,"&lt;&gt;*ancel*")</f>
        <v>0</v>
      </c>
      <c r="X163" s="40"/>
      <c r="Y163" s="40"/>
      <c r="Z163" s="52"/>
      <c r="AA163" s="117">
        <f>SUMIFS('Raw Data'!$U:$U, 'Raw Data'!$AN:$AN,"&lt;=" &amp;DATE(LEFT($AV$3, 4), MONTH("1 " &amp; AA$6 &amp; " " &amp; LEFT($AV$3, 4)) + 1, 0 ), 'Raw Data'!$AN:$AN,"&gt;" &amp;DATE(LEFT($AV$3, 4), MONTH("1 " &amp; AA$6 &amp; " " &amp; LEFT($AV$3, 4)), 0 ), 'Raw Data'!$J:$J, $A155, 'Raw Data'!$O:$O,""&amp;'Raw Data'!$B$1,'Raw Data'!$D:$D,"&lt;&gt;*ithdr*",'Raw Data'!$D:$D,"&lt;&gt;*ancel*",'Raw Data'!$P:$P,"--")
+
SUMIFS('Raw Data'!$U:$U, 'Raw Data'!$AN:$AN,"&lt;=" &amp;DATE(LEFT($AV$3, 4), MONTH("1 " &amp; AA$6 &amp; " " &amp; LEFT($AV$3, 4)) + 1, 0 ), 'Raw Data'!$AN:$AN,"&gt;" &amp;DATE(LEFT($AV$3, 4), MONTH("1 " &amp; AA$6 &amp; " " &amp; LEFT($AV$3, 4)), 0 ), 'Raw Data'!$J:$J, $A155, 'Raw Data'!$P:$P,""&amp;'Raw Data'!$B$1,'Raw Data'!$D:$D,"&lt;&gt;*ithdr*",'Raw Data'!$D:$D,"&lt;&gt;*ancel*")</f>
        <v>0</v>
      </c>
      <c r="AB163" s="40"/>
      <c r="AC163" s="40"/>
      <c r="AD163" s="52"/>
      <c r="AE163" s="117">
        <f>SUMIFS('Raw Data'!$U:$U, 'Raw Data'!$AN:$AN,"&lt;=" &amp;DATE(LEFT($AV$3, 4), MONTH("1 " &amp; AE$6 &amp; " " &amp; LEFT($AV$3, 4)) + 1, 0 ), 'Raw Data'!$AN:$AN,"&gt;" &amp;DATE(LEFT($AV$3, 4), MONTH("1 " &amp; AE$6 &amp; " " &amp; LEFT($AV$3, 4)), 0 ), 'Raw Data'!$J:$J, $A155, 'Raw Data'!$O:$O,""&amp;'Raw Data'!$B$1,'Raw Data'!$D:$D,"&lt;&gt;*ithdr*",'Raw Data'!$D:$D,"&lt;&gt;*ancel*",'Raw Data'!$P:$P,"--")
+
SUMIFS('Raw Data'!$U:$U, 'Raw Data'!$AN:$AN,"&lt;=" &amp;DATE(LEFT($AV$3, 4), MONTH("1 " &amp; AE$6 &amp; " " &amp; LEFT($AV$3, 4)) + 1, 0 ), 'Raw Data'!$AN:$AN,"&gt;" &amp;DATE(LEFT($AV$3, 4), MONTH("1 " &amp; AE$6 &amp; " " &amp; LEFT($AV$3, 4)), 0 ), 'Raw Data'!$J:$J, $A155, 'Raw Data'!$P:$P,""&amp;'Raw Data'!$B$1,'Raw Data'!$D:$D,"&lt;&gt;*ithdr*",'Raw Data'!$D:$D,"&lt;&gt;*ancel*")</f>
        <v>0</v>
      </c>
      <c r="AF163" s="40"/>
      <c r="AG163" s="40"/>
      <c r="AH163" s="52"/>
      <c r="AI163" s="117">
        <f>SUMIFS('Raw Data'!$U:$U, 'Raw Data'!$AN:$AN,"&lt;=" &amp;DATE(LEFT($AV$3, 4), MONTH("1 " &amp; AI$6 &amp; " " &amp; LEFT($AV$3, 4)) + 1, 0 ), 'Raw Data'!$AN:$AN,"&gt;" &amp;DATE(LEFT($AV$3, 4), MONTH("1 " &amp; AI$6 &amp; " " &amp; LEFT($AV$3, 4)), 0 ), 'Raw Data'!$J:$J, $A155, 'Raw Data'!$O:$O,""&amp;'Raw Data'!$B$1,'Raw Data'!$D:$D,"&lt;&gt;*ithdr*",'Raw Data'!$D:$D,"&lt;&gt;*ancel*",'Raw Data'!$P:$P,"--")
+
SUMIFS('Raw Data'!$U:$U, 'Raw Data'!$AN:$AN,"&lt;=" &amp;DATE(LEFT($AV$3, 4), MONTH("1 " &amp; AI$6 &amp; " " &amp; LEFT($AV$3, 4)) + 1, 0 ), 'Raw Data'!$AN:$AN,"&gt;" &amp;DATE(LEFT($AV$3, 4), MONTH("1 " &amp; AI$6 &amp; " " &amp; LEFT($AV$3, 4)), 0 ), 'Raw Data'!$J:$J, $A155, 'Raw Data'!$P:$P,""&amp;'Raw Data'!$B$1,'Raw Data'!$D:$D,"&lt;&gt;*ithdr*",'Raw Data'!$D:$D,"&lt;&gt;*ancel*")</f>
        <v>0</v>
      </c>
      <c r="AJ163" s="40"/>
      <c r="AK163" s="40"/>
      <c r="AL163" s="52"/>
      <c r="AM163" s="117">
        <f>SUMIFS('Raw Data'!$U:$U, 'Raw Data'!$AN:$AN,"&lt;=" &amp;DATE(LEFT($AV$3, 4), MONTH("1 " &amp; AM$6 &amp; " " &amp; LEFT($AV$3, 4)) + 1, 0 ), 'Raw Data'!$AN:$AN,"&gt;" &amp;DATE(LEFT($AV$3, 4), MONTH("1 " &amp; AM$6 &amp; " " &amp; LEFT($AV$3, 4)), 0 ), 'Raw Data'!$J:$J, $A155, 'Raw Data'!$O:$O,""&amp;'Raw Data'!$B$1,'Raw Data'!$D:$D,"&lt;&gt;*ithdr*",'Raw Data'!$D:$D,"&lt;&gt;*ancel*",'Raw Data'!$P:$P,"--")
+
SUMIFS('Raw Data'!$U:$U, 'Raw Data'!$AN:$AN,"&lt;=" &amp;DATE(LEFT($AV$3, 4), MONTH("1 " &amp; AM$6 &amp; " " &amp; LEFT($AV$3, 4)) + 1, 0 ), 'Raw Data'!$AN:$AN,"&gt;" &amp;DATE(LEFT($AV$3, 4), MONTH("1 " &amp; AM$6 &amp; " " &amp; LEFT($AV$3, 4)), 0 ), 'Raw Data'!$J:$J, $A155, 'Raw Data'!$P:$P,""&amp;'Raw Data'!$B$1,'Raw Data'!$D:$D,"&lt;&gt;*ithdr*",'Raw Data'!$D:$D,"&lt;&gt;*ancel*")</f>
        <v>0</v>
      </c>
      <c r="AN163" s="40"/>
      <c r="AO163" s="40"/>
      <c r="AP163" s="52"/>
      <c r="AQ163" s="117">
        <f>SUMIFS('Raw Data'!$U:$U, 'Raw Data'!$AN:$AN,"&lt;=" &amp;DATE(LEFT($AV$3, 4), MONTH("1 " &amp; AQ$6 &amp; " " &amp; LEFT($AV$3, 4)) + 1, 0 ), 'Raw Data'!$AN:$AN,"&gt;" &amp;DATE(LEFT($AV$3, 4), MONTH("1 " &amp; AQ$6 &amp; " " &amp; LEFT($AV$3, 4)), 0 ), 'Raw Data'!$J:$J, $A155, 'Raw Data'!$O:$O,""&amp;'Raw Data'!$B$1,'Raw Data'!$D:$D,"&lt;&gt;*ithdr*",'Raw Data'!$D:$D,"&lt;&gt;*ancel*",'Raw Data'!$P:$P,"--")
+
SUMIFS('Raw Data'!$U:$U, 'Raw Data'!$AN:$AN,"&lt;=" &amp;DATE(LEFT($AV$3, 4), MONTH("1 " &amp; AQ$6 &amp; " " &amp; LEFT($AV$3, 4)) + 1, 0 ), 'Raw Data'!$AN:$AN,"&gt;" &amp;DATE(LEFT($AV$3, 4), MONTH("1 " &amp; AQ$6 &amp; " " &amp; LEFT($AV$3, 4)), 0 ), 'Raw Data'!$J:$J, $A155, 'Raw Data'!$P:$P,""&amp;'Raw Data'!$B$1,'Raw Data'!$D:$D,"&lt;&gt;*ithdr*",'Raw Data'!$D:$D,"&lt;&gt;*ancel*")</f>
        <v>0</v>
      </c>
      <c r="AR163" s="40"/>
      <c r="AS163" s="40"/>
      <c r="AT163" s="52"/>
      <c r="AU163" s="117">
        <f>SUMIFS('Raw Data'!$U:$U, 'Raw Data'!$AN:$AN,"&lt;=" &amp;DATE(MID($AV$3, 15, 4), MONTH("1 " &amp; AU$6 &amp; " " &amp; MID($AV$3, 15, 4)) + 1, 0 ), 'Raw Data'!$AN:$AN,"&gt;" &amp;DATE(MID($AV$3, 15, 4), MONTH("1 " &amp; AU$6 &amp; " " &amp; MID($AV$3, 15, 4)), 0 ), 'Raw Data'!$J:$J, $A155, 'Raw Data'!$O:$O,""&amp;'Raw Data'!$B$1,'Raw Data'!$D:$D,"&lt;&gt;*ithdr*",'Raw Data'!$D:$D,"&lt;&gt;*ancel*",'Raw Data'!$P:$P,"--")
+
SUMIFS('Raw Data'!$U:$U, 'Raw Data'!$AN:$AN,"&lt;=" &amp;DATE(MID($AV$3, 15, 4), MONTH("1 " &amp; AU$6 &amp; " " &amp; MID($AV$3, 15, 4)) + 1, 0 ), 'Raw Data'!$AN:$AN,"&gt;" &amp;DATE(MID($AV$3, 15, 4), MONTH("1 " &amp; AU$6 &amp; " " &amp; MID($AV$3, 15, 4)), 0 ), 'Raw Data'!$J:$J, $A155, 'Raw Data'!$P:$P,""&amp;'Raw Data'!$B$1,'Raw Data'!$D:$D,"&lt;&gt;*ithdr*",'Raw Data'!$D:$D,"&lt;&gt;*ancel*")</f>
        <v>0</v>
      </c>
      <c r="AV163" s="40"/>
      <c r="AW163" s="40"/>
      <c r="AX163" s="52"/>
      <c r="AY163" s="117">
        <f>SUMIFS('Raw Data'!$U:$U, 'Raw Data'!$AN:$AN,"&lt;=" &amp;DATE(MID($AV$3, 15, 4), MONTH("1 " &amp; AY$6 &amp; " " &amp; MID($AV$3, 15, 4)) + 1, 0 ), 'Raw Data'!$AN:$AN,"&gt;" &amp;DATE(MID($AV$3, 15, 4), MONTH("1 " &amp; AY$6 &amp; " " &amp; MID($AV$3, 15, 4)), 0 ), 'Raw Data'!$J:$J, $A155, 'Raw Data'!$O:$O,""&amp;'Raw Data'!$B$1,'Raw Data'!$D:$D,"&lt;&gt;*ithdr*",'Raw Data'!$D:$D,"&lt;&gt;*ancel*",'Raw Data'!$P:$P,"--")
+
SUMIFS('Raw Data'!$U:$U, 'Raw Data'!$AN:$AN,"&lt;=" &amp;DATE(MID($AV$3, 15, 4), MONTH("1 " &amp; AY$6 &amp; " " &amp; MID($AV$3, 15, 4)) + 1, 0 ), 'Raw Data'!$AN:$AN,"&gt;" &amp;DATE(MID($AV$3, 15, 4), MONTH("1 " &amp; AY$6 &amp; " " &amp; MID($AV$3, 15, 4)), 0 ), 'Raw Data'!$J:$J, $A155, 'Raw Data'!$P:$P,""&amp;'Raw Data'!$B$1,'Raw Data'!$D:$D,"&lt;&gt;*ithdr*",'Raw Data'!$D:$D,"&lt;&gt;*ancel*")</f>
        <v>0</v>
      </c>
      <c r="AZ163" s="40"/>
      <c r="BA163" s="40"/>
      <c r="BB163" s="52"/>
      <c r="BC163" s="117">
        <f>SUMIFS('Raw Data'!$U:$U, 'Raw Data'!$AN:$AN,"&lt;=" &amp;DATE(MID($AV$3, 15, 4), MONTH("1 " &amp; BC$6 &amp; " " &amp; MID($AV$3, 15, 4)) + 1, 0 ), 'Raw Data'!$AN:$AN,"&gt;" &amp;DATE(MID($AV$3, 15, 4), MONTH("1 " &amp; BC$6 &amp; " " &amp; MID($AV$3, 15, 4)), 0 ), 'Raw Data'!$J:$J, $A155, 'Raw Data'!$O:$O,""&amp;'Raw Data'!$B$1,'Raw Data'!$D:$D,"&lt;&gt;*ithdr*",'Raw Data'!$D:$D,"&lt;&gt;*ancel*",'Raw Data'!$P:$P,"--")
+
SUMIFS('Raw Data'!$U:$U, 'Raw Data'!$AN:$AN,"&lt;=" &amp;DATE(MID($AV$3, 15, 4), MONTH("1 " &amp; BC$6 &amp; " " &amp; MID($AV$3, 15, 4)) + 1, 0 ), 'Raw Data'!$AN:$AN,"&gt;" &amp;DATE(MID($AV$3, 15, 4), MONTH("1 " &amp; BC$6 &amp; " " &amp; MID($AV$3, 15, 4)), 0 ), 'Raw Data'!$J:$J, $A155, 'Raw Data'!$P:$P,""&amp;'Raw Data'!$B$1,'Raw Data'!$D:$D,"&lt;&gt;*ithdr*",'Raw Data'!$D:$D,"&lt;&gt;*ancel*")</f>
        <v>0</v>
      </c>
      <c r="BD163" s="40"/>
      <c r="BE163" s="40"/>
      <c r="BF163" s="52"/>
    </row>
    <row r="164" ht="12.75" customHeight="1">
      <c r="A164" s="47" t="s">
        <v>141</v>
      </c>
      <c r="B164" s="40"/>
      <c r="C164" s="40"/>
      <c r="D164" s="40"/>
      <c r="E164" s="40"/>
      <c r="F164" s="40"/>
      <c r="G164" s="40"/>
      <c r="H164" s="40"/>
      <c r="I164" s="40"/>
      <c r="J164" s="52"/>
      <c r="K164" s="117">
        <f>SUMIFS('Raw Data'!$Y:$Y, 'Raw Data'!$AN:$AN,"&lt;=" &amp;DATE(LEFT($AV$3, 4), MONTH("1 " &amp; K$6 &amp; " " &amp; LEFT($AV$3, 4)) + 1, 0 ), 'Raw Data'!$AN:$AN,"&gt;" &amp;DATE(LEFT($AV$3, 4), MONTH("1 " &amp; K$6 &amp; " " &amp; LEFT($AV$3, 4)), 0 ), 'Raw Data'!$J:$J, $A155, 'Raw Data'!$O:$O,""&amp;'Raw Data'!$B$1,'Raw Data'!$D:$D,"&lt;&gt;*ithdr*",'Raw Data'!$D:$D,"&lt;&gt;*ancel*",'Raw Data'!$P:$P,"--")
+
SUMIFS('Raw Data'!$Y:$Y, 'Raw Data'!$AN:$AN,"&lt;=" &amp;DATE(LEFT($AV$3, 4), MONTH("1 " &amp; K$6 &amp; " " &amp; LEFT($AV$3, 4)) + 1, 0 ), 'Raw Data'!$AN:$AN,"&gt;" &amp;DATE(LEFT($AV$3, 4), MONTH("1 " &amp; K$6 &amp; " " &amp; LEFT($AV$3, 4)), 0 ), 'Raw Data'!$J:$J, $A155, 'Raw Data'!$P:$P,""&amp;'Raw Data'!$B$1,'Raw Data'!$D:$D,"&lt;&gt;*ithdr*",'Raw Data'!$D:$D,"&lt;&gt;*ancel*")</f>
        <v>0</v>
      </c>
      <c r="L164" s="40"/>
      <c r="M164" s="40"/>
      <c r="N164" s="52"/>
      <c r="O164" s="117">
        <f>SUMIFS('Raw Data'!$Y:$Y, 'Raw Data'!$AN:$AN,"&lt;=" &amp;DATE(LEFT($AV$3, 4), MONTH("1 " &amp; O$6 &amp; " " &amp; LEFT($AV$3, 4)) + 1, 0 ), 'Raw Data'!$AN:$AN,"&gt;" &amp;DATE(LEFT($AV$3, 4), MONTH("1 " &amp; O$6 &amp; " " &amp; LEFT($AV$3, 4)), 0 ), 'Raw Data'!$J:$J, $A155, 'Raw Data'!$O:$O,""&amp;'Raw Data'!$B$1,'Raw Data'!$D:$D,"&lt;&gt;*ithdr*",'Raw Data'!$D:$D,"&lt;&gt;*ancel*",'Raw Data'!$P:$P,"--")
+
SUMIFS('Raw Data'!$Y:$Y, 'Raw Data'!$AN:$AN,"&lt;=" &amp;DATE(LEFT($AV$3, 4), MONTH("1 " &amp; O$6 &amp; " " &amp; LEFT($AV$3, 4)) + 1, 0 ), 'Raw Data'!$AN:$AN,"&gt;" &amp;DATE(LEFT($AV$3, 4), MONTH("1 " &amp; O$6 &amp; " " &amp; LEFT($AV$3, 4)), 0 ), 'Raw Data'!$J:$J, $A155, 'Raw Data'!$P:$P,""&amp;'Raw Data'!$B$1,'Raw Data'!$D:$D,"&lt;&gt;*ithdr*",'Raw Data'!$D:$D,"&lt;&gt;*ancel*")</f>
        <v>0</v>
      </c>
      <c r="P164" s="40"/>
      <c r="Q164" s="40"/>
      <c r="R164" s="52"/>
      <c r="S164" s="117">
        <f>SUMIFS('Raw Data'!$Y:$Y, 'Raw Data'!$AN:$AN,"&lt;=" &amp;DATE(LEFT($AV$3, 4), MONTH("1 " &amp; S$6 &amp; " " &amp; LEFT($AV$3, 4)) + 1, 0 ), 'Raw Data'!$AN:$AN,"&gt;" &amp;DATE(LEFT($AV$3, 4), MONTH("1 " &amp; S$6 &amp; " " &amp; LEFT($AV$3, 4)), 0 ), 'Raw Data'!$J:$J, $A155, 'Raw Data'!$O:$O,""&amp;'Raw Data'!$B$1,'Raw Data'!$D:$D,"&lt;&gt;*ithdr*",'Raw Data'!$D:$D,"&lt;&gt;*ancel*",'Raw Data'!$P:$P,"--")
+
SUMIFS('Raw Data'!$Y:$Y, 'Raw Data'!$AN:$AN,"&lt;=" &amp;DATE(LEFT($AV$3, 4), MONTH("1 " &amp; S$6 &amp; " " &amp; LEFT($AV$3, 4)) + 1, 0 ), 'Raw Data'!$AN:$AN,"&gt;" &amp;DATE(LEFT($AV$3, 4), MONTH("1 " &amp; S$6 &amp; " " &amp; LEFT($AV$3, 4)), 0 ), 'Raw Data'!$J:$J, $A155, 'Raw Data'!$P:$P,""&amp;'Raw Data'!$B$1,'Raw Data'!$D:$D,"&lt;&gt;*ithdr*",'Raw Data'!$D:$D,"&lt;&gt;*ancel*")</f>
        <v>0</v>
      </c>
      <c r="T164" s="40"/>
      <c r="U164" s="40"/>
      <c r="V164" s="52"/>
      <c r="W164" s="117">
        <f>SUMIFS('Raw Data'!$Y:$Y, 'Raw Data'!$AN:$AN,"&lt;=" &amp;DATE(LEFT($AV$3, 4), MONTH("1 " &amp; W$6 &amp; " " &amp; LEFT($AV$3, 4)) + 1, 0 ), 'Raw Data'!$AN:$AN,"&gt;" &amp;DATE(LEFT($AV$3, 4), MONTH("1 " &amp; W$6 &amp; " " &amp; LEFT($AV$3, 4)), 0 ), 'Raw Data'!$J:$J, $A155, 'Raw Data'!$O:$O,""&amp;'Raw Data'!$B$1,'Raw Data'!$D:$D,"&lt;&gt;*ithdr*",'Raw Data'!$D:$D,"&lt;&gt;*ancel*",'Raw Data'!$P:$P,"--")
+
SUMIFS('Raw Data'!$Y:$Y, 'Raw Data'!$AN:$AN,"&lt;=" &amp;DATE(LEFT($AV$3, 4), MONTH("1 " &amp; W$6 &amp; " " &amp; LEFT($AV$3, 4)) + 1, 0 ), 'Raw Data'!$AN:$AN,"&gt;" &amp;DATE(LEFT($AV$3, 4), MONTH("1 " &amp; W$6 &amp; " " &amp; LEFT($AV$3, 4)), 0 ), 'Raw Data'!$J:$J, $A155, 'Raw Data'!$P:$P,""&amp;'Raw Data'!$B$1,'Raw Data'!$D:$D,"&lt;&gt;*ithdr*",'Raw Data'!$D:$D,"&lt;&gt;*ancel*")</f>
        <v>0</v>
      </c>
      <c r="X164" s="40"/>
      <c r="Y164" s="40"/>
      <c r="Z164" s="52"/>
      <c r="AA164" s="117">
        <f>SUMIFS('Raw Data'!$Y:$Y, 'Raw Data'!$AN:$AN,"&lt;=" &amp;DATE(LEFT($AV$3, 4), MONTH("1 " &amp; AA$6 &amp; " " &amp; LEFT($AV$3, 4)) + 1, 0 ), 'Raw Data'!$AN:$AN,"&gt;" &amp;DATE(LEFT($AV$3, 4), MONTH("1 " &amp; AA$6 &amp; " " &amp; LEFT($AV$3, 4)), 0 ), 'Raw Data'!$J:$J, $A155, 'Raw Data'!$O:$O,""&amp;'Raw Data'!$B$1,'Raw Data'!$D:$D,"&lt;&gt;*ithdr*",'Raw Data'!$D:$D,"&lt;&gt;*ancel*",'Raw Data'!$P:$P,"--")
+
SUMIFS('Raw Data'!$Y:$Y, 'Raw Data'!$AN:$AN,"&lt;=" &amp;DATE(LEFT($AV$3, 4), MONTH("1 " &amp; AA$6 &amp; " " &amp; LEFT($AV$3, 4)) + 1, 0 ), 'Raw Data'!$AN:$AN,"&gt;" &amp;DATE(LEFT($AV$3, 4), MONTH("1 " &amp; AA$6 &amp; " " &amp; LEFT($AV$3, 4)), 0 ), 'Raw Data'!$J:$J, $A155, 'Raw Data'!$P:$P,""&amp;'Raw Data'!$B$1,'Raw Data'!$D:$D,"&lt;&gt;*ithdr*",'Raw Data'!$D:$D,"&lt;&gt;*ancel*")</f>
        <v>0</v>
      </c>
      <c r="AB164" s="40"/>
      <c r="AC164" s="40"/>
      <c r="AD164" s="52"/>
      <c r="AE164" s="117">
        <f>SUMIFS('Raw Data'!$Y:$Y, 'Raw Data'!$AN:$AN,"&lt;=" &amp;DATE(LEFT($AV$3, 4), MONTH("1 " &amp; AE$6 &amp; " " &amp; LEFT($AV$3, 4)) + 1, 0 ), 'Raw Data'!$AN:$AN,"&gt;" &amp;DATE(LEFT($AV$3, 4), MONTH("1 " &amp; AE$6 &amp; " " &amp; LEFT($AV$3, 4)), 0 ), 'Raw Data'!$J:$J, $A155, 'Raw Data'!$O:$O,""&amp;'Raw Data'!$B$1,'Raw Data'!$D:$D,"&lt;&gt;*ithdr*",'Raw Data'!$D:$D,"&lt;&gt;*ancel*",'Raw Data'!$P:$P,"--")
+
SUMIFS('Raw Data'!$Y:$Y, 'Raw Data'!$AN:$AN,"&lt;=" &amp;DATE(LEFT($AV$3, 4), MONTH("1 " &amp; AE$6 &amp; " " &amp; LEFT($AV$3, 4)) + 1, 0 ), 'Raw Data'!$AN:$AN,"&gt;" &amp;DATE(LEFT($AV$3, 4), MONTH("1 " &amp; AE$6 &amp; " " &amp; LEFT($AV$3, 4)), 0 ), 'Raw Data'!$J:$J, $A155, 'Raw Data'!$P:$P,""&amp;'Raw Data'!$B$1,'Raw Data'!$D:$D,"&lt;&gt;*ithdr*",'Raw Data'!$D:$D,"&lt;&gt;*ancel*")</f>
        <v>0</v>
      </c>
      <c r="AF164" s="40"/>
      <c r="AG164" s="40"/>
      <c r="AH164" s="52"/>
      <c r="AI164" s="117">
        <f>SUMIFS('Raw Data'!$Y:$Y, 'Raw Data'!$AN:$AN,"&lt;=" &amp;DATE(LEFT($AV$3, 4), MONTH("1 " &amp; AI$6 &amp; " " &amp; LEFT($AV$3, 4)) + 1, 0 ), 'Raw Data'!$AN:$AN,"&gt;" &amp;DATE(LEFT($AV$3, 4), MONTH("1 " &amp; AI$6 &amp; " " &amp; LEFT($AV$3, 4)), 0 ), 'Raw Data'!$J:$J, $A155, 'Raw Data'!$O:$O,""&amp;'Raw Data'!$B$1,'Raw Data'!$D:$D,"&lt;&gt;*ithdr*",'Raw Data'!$D:$D,"&lt;&gt;*ancel*",'Raw Data'!$P:$P,"--")
+
SUMIFS('Raw Data'!$Y:$Y, 'Raw Data'!$AN:$AN,"&lt;=" &amp;DATE(LEFT($AV$3, 4), MONTH("1 " &amp; AI$6 &amp; " " &amp; LEFT($AV$3, 4)) + 1, 0 ), 'Raw Data'!$AN:$AN,"&gt;" &amp;DATE(LEFT($AV$3, 4), MONTH("1 " &amp; AI$6 &amp; " " &amp; LEFT($AV$3, 4)), 0 ), 'Raw Data'!$J:$J, $A155, 'Raw Data'!$P:$P,""&amp;'Raw Data'!$B$1,'Raw Data'!$D:$D,"&lt;&gt;*ithdr*",'Raw Data'!$D:$D,"&lt;&gt;*ancel*")</f>
        <v>0</v>
      </c>
      <c r="AJ164" s="40"/>
      <c r="AK164" s="40"/>
      <c r="AL164" s="52"/>
      <c r="AM164" s="117">
        <f>SUMIFS('Raw Data'!$Y:$Y, 'Raw Data'!$AN:$AN,"&lt;=" &amp;DATE(LEFT($AV$3, 4), MONTH("1 " &amp; AM$6 &amp; " " &amp; LEFT($AV$3, 4)) + 1, 0 ), 'Raw Data'!$AN:$AN,"&gt;" &amp;DATE(LEFT($AV$3, 4), MONTH("1 " &amp; AM$6 &amp; " " &amp; LEFT($AV$3, 4)), 0 ), 'Raw Data'!$J:$J, $A155, 'Raw Data'!$O:$O,""&amp;'Raw Data'!$B$1,'Raw Data'!$D:$D,"&lt;&gt;*ithdr*",'Raw Data'!$D:$D,"&lt;&gt;*ancel*",'Raw Data'!$P:$P,"--")
+
SUMIFS('Raw Data'!$Y:$Y, 'Raw Data'!$AN:$AN,"&lt;=" &amp;DATE(LEFT($AV$3, 4), MONTH("1 " &amp; AM$6 &amp; " " &amp; LEFT($AV$3, 4)) + 1, 0 ), 'Raw Data'!$AN:$AN,"&gt;" &amp;DATE(LEFT($AV$3, 4), MONTH("1 " &amp; AM$6 &amp; " " &amp; LEFT($AV$3, 4)), 0 ), 'Raw Data'!$J:$J, $A155, 'Raw Data'!$P:$P,""&amp;'Raw Data'!$B$1,'Raw Data'!$D:$D,"&lt;&gt;*ithdr*",'Raw Data'!$D:$D,"&lt;&gt;*ancel*")</f>
        <v>0</v>
      </c>
      <c r="AN164" s="40"/>
      <c r="AO164" s="40"/>
      <c r="AP164" s="52"/>
      <c r="AQ164" s="117">
        <f>SUMIFS('Raw Data'!$Y:$Y, 'Raw Data'!$AN:$AN,"&lt;=" &amp;DATE(LEFT($AV$3, 4), MONTH("1 " &amp; AQ$6 &amp; " " &amp; LEFT($AV$3, 4)) + 1, 0 ), 'Raw Data'!$AN:$AN,"&gt;" &amp;DATE(LEFT($AV$3, 4), MONTH("1 " &amp; AQ$6 &amp; " " &amp; LEFT($AV$3, 4)), 0 ), 'Raw Data'!$J:$J, $A155, 'Raw Data'!$O:$O,""&amp;'Raw Data'!$B$1,'Raw Data'!$D:$D,"&lt;&gt;*ithdr*",'Raw Data'!$D:$D,"&lt;&gt;*ancel*",'Raw Data'!$P:$P,"--")
+
SUMIFS('Raw Data'!$Y:$Y, 'Raw Data'!$AN:$AN,"&lt;=" &amp;DATE(LEFT($AV$3, 4), MONTH("1 " &amp; AQ$6 &amp; " " &amp; LEFT($AV$3, 4)) + 1, 0 ), 'Raw Data'!$AN:$AN,"&gt;" &amp;DATE(LEFT($AV$3, 4), MONTH("1 " &amp; AQ$6 &amp; " " &amp; LEFT($AV$3, 4)), 0 ), 'Raw Data'!$J:$J, $A155, 'Raw Data'!$P:$P,""&amp;'Raw Data'!$B$1,'Raw Data'!$D:$D,"&lt;&gt;*ithdr*",'Raw Data'!$D:$D,"&lt;&gt;*ancel*")</f>
        <v>0</v>
      </c>
      <c r="AR164" s="40"/>
      <c r="AS164" s="40"/>
      <c r="AT164" s="52"/>
      <c r="AU164" s="117">
        <f>SUMIFS('Raw Data'!$Y:$Y, 'Raw Data'!$AN:$AN,"&lt;=" &amp;DATE(MID($AV$3, 15, 4), MONTH("1 " &amp; AU$6 &amp; " " &amp; MID($AV$3, 15, 4)) + 1, 0 ), 'Raw Data'!$AN:$AN,"&gt;" &amp;DATE(MID($AV$3, 15, 4), MONTH("1 " &amp; AU$6 &amp; " " &amp; MID($AV$3, 15, 4)), 0 ), 'Raw Data'!$J:$J, $A155, 'Raw Data'!$O:$O,""&amp;'Raw Data'!$B$1,'Raw Data'!$D:$D,"&lt;&gt;*ithdr*",'Raw Data'!$D:$D,"&lt;&gt;*ancel*",'Raw Data'!$P:$P,"--")
+
SUMIFS('Raw Data'!$Y:$Y, 'Raw Data'!$AN:$AN,"&lt;=" &amp;DATE(MID($AV$3, 15, 4), MONTH("1 " &amp; AU$6 &amp; " " &amp; MID($AV$3, 15, 4)) + 1, 0 ), 'Raw Data'!$AN:$AN,"&gt;" &amp;DATE(MID($AV$3, 15, 4), MONTH("1 " &amp; AU$6 &amp; " " &amp; MID($AV$3, 15, 4)), 0 ), 'Raw Data'!$J:$J, $A155, 'Raw Data'!$P:$P,""&amp;'Raw Data'!$B$1,'Raw Data'!$D:$D,"&lt;&gt;*ithdr*",'Raw Data'!$D:$D,"&lt;&gt;*ancel*")</f>
        <v>0</v>
      </c>
      <c r="AV164" s="40"/>
      <c r="AW164" s="40"/>
      <c r="AX164" s="52"/>
      <c r="AY164" s="117">
        <f>SUMIFS('Raw Data'!$Y:$Y, 'Raw Data'!$AN:$AN,"&lt;=" &amp;DATE(MID($AV$3, 15, 4), MONTH("1 " &amp; AY$6 &amp; " " &amp; MID($AV$3, 15, 4)) + 1, 0 ), 'Raw Data'!$AN:$AN,"&gt;" &amp;DATE(MID($AV$3, 15, 4), MONTH("1 " &amp; AY$6 &amp; " " &amp; MID($AV$3, 15, 4)), 0 ), 'Raw Data'!$J:$J, $A155, 'Raw Data'!$O:$O,""&amp;'Raw Data'!$B$1,'Raw Data'!$D:$D,"&lt;&gt;*ithdr*",'Raw Data'!$D:$D,"&lt;&gt;*ancel*",'Raw Data'!$P:$P,"--")
+
SUMIFS('Raw Data'!$Y:$Y, 'Raw Data'!$AN:$AN,"&lt;=" &amp;DATE(MID($AV$3, 15, 4), MONTH("1 " &amp; AY$6 &amp; " " &amp; MID($AV$3, 15, 4)) + 1, 0 ), 'Raw Data'!$AN:$AN,"&gt;" &amp;DATE(MID($AV$3, 15, 4), MONTH("1 " &amp; AY$6 &amp; " " &amp; MID($AV$3, 15, 4)), 0 ), 'Raw Data'!$J:$J, $A155, 'Raw Data'!$P:$P,""&amp;'Raw Data'!$B$1,'Raw Data'!$D:$D,"&lt;&gt;*ithdr*",'Raw Data'!$D:$D,"&lt;&gt;*ancel*")</f>
        <v>0</v>
      </c>
      <c r="AZ164" s="40"/>
      <c r="BA164" s="40"/>
      <c r="BB164" s="52"/>
      <c r="BC164" s="117">
        <f>SUMIFS('Raw Data'!$Y:$Y, 'Raw Data'!$AN:$AN,"&lt;=" &amp;DATE(MID($AV$3, 15, 4), MONTH("1 " &amp; BC$6 &amp; " " &amp; MID($AV$3, 15, 4)) + 1, 0 ), 'Raw Data'!$AN:$AN,"&gt;" &amp;DATE(MID($AV$3, 15, 4), MONTH("1 " &amp; BC$6 &amp; " " &amp; MID($AV$3, 15, 4)), 0 ), 'Raw Data'!$J:$J, $A155, 'Raw Data'!$O:$O,""&amp;'Raw Data'!$B$1,'Raw Data'!$D:$D,"&lt;&gt;*ithdr*",'Raw Data'!$D:$D,"&lt;&gt;*ancel*",'Raw Data'!$P:$P,"--")
+
SUMIFS('Raw Data'!$Y:$Y, 'Raw Data'!$AN:$AN,"&lt;=" &amp;DATE(MID($AV$3, 15, 4), MONTH("1 " &amp; BC$6 &amp; " " &amp; MID($AV$3, 15, 4)) + 1, 0 ), 'Raw Data'!$AN:$AN,"&gt;" &amp;DATE(MID($AV$3, 15, 4), MONTH("1 " &amp; BC$6 &amp; " " &amp; MID($AV$3, 15, 4)), 0 ), 'Raw Data'!$J:$J, $A155, 'Raw Data'!$P:$P,""&amp;'Raw Data'!$B$1,'Raw Data'!$D:$D,"&lt;&gt;*ithdr*",'Raw Data'!$D:$D,"&lt;&gt;*ancel*")</f>
        <v>0</v>
      </c>
      <c r="BD164" s="40"/>
      <c r="BE164" s="40"/>
      <c r="BF164" s="52"/>
    </row>
    <row r="165" ht="12.75" customHeight="1">
      <c r="A165" s="47" t="s">
        <v>143</v>
      </c>
      <c r="B165" s="40"/>
      <c r="C165" s="40"/>
      <c r="D165" s="40"/>
      <c r="E165" s="40"/>
      <c r="F165" s="40"/>
      <c r="G165" s="40"/>
      <c r="H165" s="40"/>
      <c r="I165" s="40"/>
      <c r="J165" s="52"/>
      <c r="K165" s="117">
        <f>SUMIFS('Raw Data'!$AA:$AA, 'Raw Data'!$AN:$AN,"&lt;=" &amp;DATE(LEFT($AV$3, 4), MONTH("1 " &amp; K$6 &amp; " " &amp; LEFT($AV$3, 4)) + 1, 0 ), 'Raw Data'!$AN:$AN,"&gt;" &amp;DATE(LEFT($AV$3, 4), MONTH("1 " &amp; K$6 &amp; " " &amp; LEFT($AV$3, 4)), 0 ), 'Raw Data'!$J:$J, $A155, 'Raw Data'!$O:$O,""&amp;'Raw Data'!$B$1,'Raw Data'!$D:$D,"&lt;&gt;*ithdr*",'Raw Data'!$D:$D,"&lt;&gt;*ancel*",'Raw Data'!$P:$P,"--")
+
SUMIFS('Raw Data'!$AA:$AA, 'Raw Data'!$AN:$AN,"&lt;=" &amp;DATE(LEFT($AV$3, 4), MONTH("1 " &amp; K$6 &amp; " " &amp; LEFT($AV$3, 4)) + 1, 0 ), 'Raw Data'!$AN:$AN,"&gt;" &amp;DATE(LEFT($AV$3, 4), MONTH("1 " &amp; K$6 &amp; " " &amp; LEFT($AV$3, 4)), 0 ), 'Raw Data'!$J:$J, $A155, 'Raw Data'!$P:$P,""&amp;'Raw Data'!$B$1,'Raw Data'!$D:$D,"&lt;&gt;*ithdr*",'Raw Data'!$D:$D,"&lt;&gt;*ancel*")
+
SUMIFS('Raw Data'!$X:$X, 'Raw Data'!$AN:$AN,"&lt;=" &amp;DATE(LEFT($AV$3, 4), MONTH("1 " &amp; K$6 &amp; " " &amp; LEFT($AV$3, 4)) + 1, 0 ), 'Raw Data'!$AN:$AN,"&gt;" &amp;DATE(LEFT($AV$3, 4), MONTH("1 " &amp; K$6 &amp; " " &amp; LEFT($AV$3, 4)), 0 ), 'Raw Data'!$J:$J, $A155, 'Raw Data'!$O:$O,""&amp;'Raw Data'!$B$1,'Raw Data'!$D:$D,"&lt;&gt;*ithdr*",'Raw Data'!$D:$D,"&lt;&gt;*ancel*",'Raw Data'!$P:$P,"--")
+
SUMIFS('Raw Data'!$X:$X, 'Raw Data'!$AN:$AN,"&lt;=" &amp;DATE(LEFT($AV$3, 4), MONTH("1 " &amp; K$6 &amp; " " &amp; LEFT($AV$3, 4)) + 1, 0 ), 'Raw Data'!$AN:$AN,"&gt;" &amp;DATE(LEFT($AV$3, 4), MONTH("1 " &amp; K$6 &amp; " " &amp; LEFT($AV$3, 4)), 0 ), 'Raw Data'!$J:$J, $A155, 'Raw Data'!$P:$P,""&amp;'Raw Data'!$B$1,'Raw Data'!$D:$D,"&lt;&gt;*ithdr*",'Raw Data'!$D:$D,"&lt;&gt;*ancel*")
+
SUMIFS('Raw Data'!$V:$V, 'Raw Data'!$AN:$AN,"&lt;=" &amp;DATE(LEFT($AV$3, 4), MONTH("1 " &amp; K$6 &amp; " " &amp; LEFT($AV$3, 4)) + 1, 0 ), 'Raw Data'!$AN:$AN,"&gt;" &amp;DATE(LEFT($AV$3, 4), MONTH("1 " &amp; K$6 &amp; " " &amp; LEFT($AV$3, 4)), 0 ), 'Raw Data'!$J:$J, $A155, 'Raw Data'!$O:$O,""&amp;'Raw Data'!$B$1,'Raw Data'!$D:$D,"&lt;&gt;*ithdr*",'Raw Data'!$D:$D,"&lt;&gt;*ancel*",'Raw Data'!$P:$P,"--")
+
SUMIFS('Raw Data'!$V:$V, 'Raw Data'!$AN:$AN,"&lt;=" &amp;DATE(LEFT($AV$3, 4), MONTH("1 " &amp; K$6 &amp; " " &amp; LEFT($AV$3, 4)) + 1, 0 ), 'Raw Data'!$AN:$AN,"&gt;" &amp;DATE(LEFT($AV$3, 4), MONTH("1 " &amp; K$6 &amp; " " &amp; LEFT($AV$3, 4)), 0 ), 'Raw Data'!$J:$J, $A155, 'Raw Data'!$P:$P,""&amp;'Raw Data'!$B$1,'Raw Data'!$D:$D,"&lt;&gt;*ithdr*",'Raw Data'!$D:$D,"&lt;&gt;*ancel*")</f>
        <v>0</v>
      </c>
      <c r="L165" s="40"/>
      <c r="M165" s="40"/>
      <c r="N165" s="52"/>
      <c r="O165" s="117">
        <f>SUMIFS('Raw Data'!$AA:$AA, 'Raw Data'!$AN:$AN,"&lt;=" &amp;DATE(LEFT($AV$3, 4), MONTH("1 " &amp; O$6 &amp; " " &amp; LEFT($AV$3, 4)) + 1, 0 ), 'Raw Data'!$AN:$AN,"&gt;" &amp;DATE(LEFT($AV$3, 4), MONTH("1 " &amp; O$6 &amp; " " &amp; LEFT($AV$3, 4)), 0 ), 'Raw Data'!$J:$J, $A155, 'Raw Data'!$O:$O,""&amp;'Raw Data'!$B$1,'Raw Data'!$D:$D,"&lt;&gt;*ithdr*",'Raw Data'!$D:$D,"&lt;&gt;*ancel*",'Raw Data'!$P:$P,"--")
+
SUMIFS('Raw Data'!$AA:$AA, 'Raw Data'!$AN:$AN,"&lt;=" &amp;DATE(LEFT($AV$3, 4), MONTH("1 " &amp; O$6 &amp; " " &amp; LEFT($AV$3, 4)) + 1, 0 ), 'Raw Data'!$AN:$AN,"&gt;" &amp;DATE(LEFT($AV$3, 4), MONTH("1 " &amp; O$6 &amp; " " &amp; LEFT($AV$3, 4)), 0 ), 'Raw Data'!$J:$J, $A155, 'Raw Data'!$P:$P,""&amp;'Raw Data'!$B$1,'Raw Data'!$D:$D,"&lt;&gt;*ithdr*",'Raw Data'!$D:$D,"&lt;&gt;*ancel*")
+
SUMIFS('Raw Data'!$X:$X, 'Raw Data'!$AN:$AN,"&lt;=" &amp;DATE(LEFT($AV$3, 4), MONTH("1 " &amp; O$6 &amp; " " &amp; LEFT($AV$3, 4)) + 1, 0 ), 'Raw Data'!$AN:$AN,"&gt;" &amp;DATE(LEFT($AV$3, 4), MONTH("1 " &amp; O$6 &amp; " " &amp; LEFT($AV$3, 4)), 0 ), 'Raw Data'!$J:$J, $A155, 'Raw Data'!$O:$O,""&amp;'Raw Data'!$B$1,'Raw Data'!$D:$D,"&lt;&gt;*ithdr*",'Raw Data'!$D:$D,"&lt;&gt;*ancel*",'Raw Data'!$P:$P,"--")
+
SUMIFS('Raw Data'!$X:$X, 'Raw Data'!$AN:$AN,"&lt;=" &amp;DATE(LEFT($AV$3, 4), MONTH("1 " &amp; O$6 &amp; " " &amp; LEFT($AV$3, 4)) + 1, 0 ), 'Raw Data'!$AN:$AN,"&gt;" &amp;DATE(LEFT($AV$3, 4), MONTH("1 " &amp; O$6 &amp; " " &amp; LEFT($AV$3, 4)), 0 ), 'Raw Data'!$J:$J, $A155, 'Raw Data'!$P:$P,""&amp;'Raw Data'!$B$1,'Raw Data'!$D:$D,"&lt;&gt;*ithdr*",'Raw Data'!$D:$D,"&lt;&gt;*ancel*")
+
SUMIFS('Raw Data'!$V:$V, 'Raw Data'!$AN:$AN,"&lt;=" &amp;DATE(LEFT($AV$3, 4), MONTH("1 " &amp; O$6 &amp; " " &amp; LEFT($AV$3, 4)) + 1, 0 ), 'Raw Data'!$AN:$AN,"&gt;" &amp;DATE(LEFT($AV$3, 4), MONTH("1 " &amp; O$6 &amp; " " &amp; LEFT($AV$3, 4)), 0 ), 'Raw Data'!$J:$J, $A155, 'Raw Data'!$O:$O,""&amp;'Raw Data'!$B$1,'Raw Data'!$D:$D,"&lt;&gt;*ithdr*",'Raw Data'!$D:$D,"&lt;&gt;*ancel*",'Raw Data'!$P:$P,"--")
+
SUMIFS('Raw Data'!$V:$V, 'Raw Data'!$AN:$AN,"&lt;=" &amp;DATE(LEFT($AV$3, 4), MONTH("1 " &amp; O$6 &amp; " " &amp; LEFT($AV$3, 4)) + 1, 0 ), 'Raw Data'!$AN:$AN,"&gt;" &amp;DATE(LEFT($AV$3, 4), MONTH("1 " &amp; O$6 &amp; " " &amp; LEFT($AV$3, 4)), 0 ), 'Raw Data'!$J:$J, $A155, 'Raw Data'!$P:$P,""&amp;'Raw Data'!$B$1,'Raw Data'!$D:$D,"&lt;&gt;*ithdr*",'Raw Data'!$D:$D,"&lt;&gt;*ancel*")</f>
        <v>0</v>
      </c>
      <c r="P165" s="40"/>
      <c r="Q165" s="40"/>
      <c r="R165" s="52"/>
      <c r="S165" s="117">
        <f>SUMIFS('Raw Data'!$AA:$AA, 'Raw Data'!$AN:$AN,"&lt;=" &amp;DATE(LEFT($AV$3, 4), MONTH("1 " &amp; S$6 &amp; " " &amp; LEFT($AV$3, 4)) + 1, 0 ), 'Raw Data'!$AN:$AN,"&gt;" &amp;DATE(LEFT($AV$3, 4), MONTH("1 " &amp; S$6 &amp; " " &amp; LEFT($AV$3, 4)), 0 ), 'Raw Data'!$J:$J, $A155, 'Raw Data'!$O:$O,""&amp;'Raw Data'!$B$1,'Raw Data'!$D:$D,"&lt;&gt;*ithdr*",'Raw Data'!$D:$D,"&lt;&gt;*ancel*",'Raw Data'!$P:$P,"--")
+
SUMIFS('Raw Data'!$AA:$AA, 'Raw Data'!$AN:$AN,"&lt;=" &amp;DATE(LEFT($AV$3, 4), MONTH("1 " &amp; S$6 &amp; " " &amp; LEFT($AV$3, 4)) + 1, 0 ), 'Raw Data'!$AN:$AN,"&gt;" &amp;DATE(LEFT($AV$3, 4), MONTH("1 " &amp; S$6 &amp; " " &amp; LEFT($AV$3, 4)), 0 ), 'Raw Data'!$J:$J, $A155, 'Raw Data'!$P:$P,""&amp;'Raw Data'!$B$1,'Raw Data'!$D:$D,"&lt;&gt;*ithdr*",'Raw Data'!$D:$D,"&lt;&gt;*ancel*")
+
SUMIFS('Raw Data'!$X:$X, 'Raw Data'!$AN:$AN,"&lt;=" &amp;DATE(LEFT($AV$3, 4), MONTH("1 " &amp; S$6 &amp; " " &amp; LEFT($AV$3, 4)) + 1, 0 ), 'Raw Data'!$AN:$AN,"&gt;" &amp;DATE(LEFT($AV$3, 4), MONTH("1 " &amp; S$6 &amp; " " &amp; LEFT($AV$3, 4)), 0 ), 'Raw Data'!$J:$J, $A155, 'Raw Data'!$O:$O,""&amp;'Raw Data'!$B$1,'Raw Data'!$D:$D,"&lt;&gt;*ithdr*",'Raw Data'!$D:$D,"&lt;&gt;*ancel*",'Raw Data'!$P:$P,"--")
+
SUMIFS('Raw Data'!$X:$X, 'Raw Data'!$AN:$AN,"&lt;=" &amp;DATE(LEFT($AV$3, 4), MONTH("1 " &amp; S$6 &amp; " " &amp; LEFT($AV$3, 4)) + 1, 0 ), 'Raw Data'!$AN:$AN,"&gt;" &amp;DATE(LEFT($AV$3, 4), MONTH("1 " &amp; S$6 &amp; " " &amp; LEFT($AV$3, 4)), 0 ), 'Raw Data'!$J:$J, $A155, 'Raw Data'!$P:$P,""&amp;'Raw Data'!$B$1,'Raw Data'!$D:$D,"&lt;&gt;*ithdr*",'Raw Data'!$D:$D,"&lt;&gt;*ancel*")
+
SUMIFS('Raw Data'!$V:$V, 'Raw Data'!$AN:$AN,"&lt;=" &amp;DATE(LEFT($AV$3, 4), MONTH("1 " &amp; S$6 &amp; " " &amp; LEFT($AV$3, 4)) + 1, 0 ), 'Raw Data'!$AN:$AN,"&gt;" &amp;DATE(LEFT($AV$3, 4), MONTH("1 " &amp; S$6 &amp; " " &amp; LEFT($AV$3, 4)), 0 ), 'Raw Data'!$J:$J, $A155, 'Raw Data'!$O:$O,""&amp;'Raw Data'!$B$1,'Raw Data'!$D:$D,"&lt;&gt;*ithdr*",'Raw Data'!$D:$D,"&lt;&gt;*ancel*",'Raw Data'!$P:$P,"--")
+
SUMIFS('Raw Data'!$V:$V, 'Raw Data'!$AN:$AN,"&lt;=" &amp;DATE(LEFT($AV$3, 4), MONTH("1 " &amp; S$6 &amp; " " &amp; LEFT($AV$3, 4)) + 1, 0 ), 'Raw Data'!$AN:$AN,"&gt;" &amp;DATE(LEFT($AV$3, 4), MONTH("1 " &amp; S$6 &amp; " " &amp; LEFT($AV$3, 4)), 0 ), 'Raw Data'!$J:$J, $A155, 'Raw Data'!$P:$P,""&amp;'Raw Data'!$B$1,'Raw Data'!$D:$D,"&lt;&gt;*ithdr*",'Raw Data'!$D:$D,"&lt;&gt;*ancel*")</f>
        <v>0</v>
      </c>
      <c r="T165" s="40"/>
      <c r="U165" s="40"/>
      <c r="V165" s="52"/>
      <c r="W165" s="117">
        <f>SUMIFS('Raw Data'!$AA:$AA, 'Raw Data'!$AN:$AN,"&lt;=" &amp;DATE(LEFT($AV$3, 4), MONTH("1 " &amp; W$6 &amp; " " &amp; LEFT($AV$3, 4)) + 1, 0 ), 'Raw Data'!$AN:$AN,"&gt;" &amp;DATE(LEFT($AV$3, 4), MONTH("1 " &amp; W$6 &amp; " " &amp; LEFT($AV$3, 4)), 0 ), 'Raw Data'!$J:$J, $A155, 'Raw Data'!$O:$O,""&amp;'Raw Data'!$B$1,'Raw Data'!$D:$D,"&lt;&gt;*ithdr*",'Raw Data'!$D:$D,"&lt;&gt;*ancel*",'Raw Data'!$P:$P,"--")
+
SUMIFS('Raw Data'!$AA:$AA, 'Raw Data'!$AN:$AN,"&lt;=" &amp;DATE(LEFT($AV$3, 4), MONTH("1 " &amp; W$6 &amp; " " &amp; LEFT($AV$3, 4)) + 1, 0 ), 'Raw Data'!$AN:$AN,"&gt;" &amp;DATE(LEFT($AV$3, 4), MONTH("1 " &amp; W$6 &amp; " " &amp; LEFT($AV$3, 4)), 0 ), 'Raw Data'!$J:$J, $A155, 'Raw Data'!$P:$P,""&amp;'Raw Data'!$B$1,'Raw Data'!$D:$D,"&lt;&gt;*ithdr*",'Raw Data'!$D:$D,"&lt;&gt;*ancel*")
+
SUMIFS('Raw Data'!$X:$X, 'Raw Data'!$AN:$AN,"&lt;=" &amp;DATE(LEFT($AV$3, 4), MONTH("1 " &amp; W$6 &amp; " " &amp; LEFT($AV$3, 4)) + 1, 0 ), 'Raw Data'!$AN:$AN,"&gt;" &amp;DATE(LEFT($AV$3, 4), MONTH("1 " &amp; W$6 &amp; " " &amp; LEFT($AV$3, 4)), 0 ), 'Raw Data'!$J:$J, $A155, 'Raw Data'!$O:$O,""&amp;'Raw Data'!$B$1,'Raw Data'!$D:$D,"&lt;&gt;*ithdr*",'Raw Data'!$D:$D,"&lt;&gt;*ancel*",'Raw Data'!$P:$P,"--")
+
SUMIFS('Raw Data'!$X:$X, 'Raw Data'!$AN:$AN,"&lt;=" &amp;DATE(LEFT($AV$3, 4), MONTH("1 " &amp; W$6 &amp; " " &amp; LEFT($AV$3, 4)) + 1, 0 ), 'Raw Data'!$AN:$AN,"&gt;" &amp;DATE(LEFT($AV$3, 4), MONTH("1 " &amp; W$6 &amp; " " &amp; LEFT($AV$3, 4)), 0 ), 'Raw Data'!$J:$J, $A155, 'Raw Data'!$P:$P,""&amp;'Raw Data'!$B$1,'Raw Data'!$D:$D,"&lt;&gt;*ithdr*",'Raw Data'!$D:$D,"&lt;&gt;*ancel*")
+
SUMIFS('Raw Data'!$V:$V, 'Raw Data'!$AN:$AN,"&lt;=" &amp;DATE(LEFT($AV$3, 4), MONTH("1 " &amp; W$6 &amp; " " &amp; LEFT($AV$3, 4)) + 1, 0 ), 'Raw Data'!$AN:$AN,"&gt;" &amp;DATE(LEFT($AV$3, 4), MONTH("1 " &amp; W$6 &amp; " " &amp; LEFT($AV$3, 4)), 0 ), 'Raw Data'!$J:$J, $A155, 'Raw Data'!$O:$O,""&amp;'Raw Data'!$B$1,'Raw Data'!$D:$D,"&lt;&gt;*ithdr*",'Raw Data'!$D:$D,"&lt;&gt;*ancel*",'Raw Data'!$P:$P,"--")
+
SUMIFS('Raw Data'!$V:$V, 'Raw Data'!$AN:$AN,"&lt;=" &amp;DATE(LEFT($AV$3, 4), MONTH("1 " &amp; W$6 &amp; " " &amp; LEFT($AV$3, 4)) + 1, 0 ), 'Raw Data'!$AN:$AN,"&gt;" &amp;DATE(LEFT($AV$3, 4), MONTH("1 " &amp; W$6 &amp; " " &amp; LEFT($AV$3, 4)), 0 ), 'Raw Data'!$J:$J, $A155, 'Raw Data'!$P:$P,""&amp;'Raw Data'!$B$1,'Raw Data'!$D:$D,"&lt;&gt;*ithdr*",'Raw Data'!$D:$D,"&lt;&gt;*ancel*")</f>
        <v>0</v>
      </c>
      <c r="X165" s="40"/>
      <c r="Y165" s="40"/>
      <c r="Z165" s="52"/>
      <c r="AA165" s="117">
        <f>SUMIFS('Raw Data'!$AA:$AA, 'Raw Data'!$AN:$AN,"&lt;=" &amp;DATE(LEFT($AV$3, 4), MONTH("1 " &amp; AA$6 &amp; " " &amp; LEFT($AV$3, 4)) + 1, 0 ), 'Raw Data'!$AN:$AN,"&gt;" &amp;DATE(LEFT($AV$3, 4), MONTH("1 " &amp; AA$6 &amp; " " &amp; LEFT($AV$3, 4)), 0 ), 'Raw Data'!$J:$J, $A155, 'Raw Data'!$O:$O,""&amp;'Raw Data'!$B$1,'Raw Data'!$D:$D,"&lt;&gt;*ithdr*",'Raw Data'!$D:$D,"&lt;&gt;*ancel*",'Raw Data'!$P:$P,"--")
+
SUMIFS('Raw Data'!$AA:$AA, 'Raw Data'!$AN:$AN,"&lt;=" &amp;DATE(LEFT($AV$3, 4), MONTH("1 " &amp; AA$6 &amp; " " &amp; LEFT($AV$3, 4)) + 1, 0 ), 'Raw Data'!$AN:$AN,"&gt;" &amp;DATE(LEFT($AV$3, 4), MONTH("1 " &amp; AA$6 &amp; " " &amp; LEFT($AV$3, 4)), 0 ), 'Raw Data'!$J:$J, $A155, 'Raw Data'!$P:$P,""&amp;'Raw Data'!$B$1,'Raw Data'!$D:$D,"&lt;&gt;*ithdr*",'Raw Data'!$D:$D,"&lt;&gt;*ancel*")
+
SUMIFS('Raw Data'!$X:$X, 'Raw Data'!$AN:$AN,"&lt;=" &amp;DATE(LEFT($AV$3, 4), MONTH("1 " &amp; AA$6 &amp; " " &amp; LEFT($AV$3, 4)) + 1, 0 ), 'Raw Data'!$AN:$AN,"&gt;" &amp;DATE(LEFT($AV$3, 4), MONTH("1 " &amp; AA$6 &amp; " " &amp; LEFT($AV$3, 4)), 0 ), 'Raw Data'!$J:$J, $A155, 'Raw Data'!$O:$O,""&amp;'Raw Data'!$B$1,'Raw Data'!$D:$D,"&lt;&gt;*ithdr*",'Raw Data'!$D:$D,"&lt;&gt;*ancel*",'Raw Data'!$P:$P,"--")
+
SUMIFS('Raw Data'!$X:$X, 'Raw Data'!$AN:$AN,"&lt;=" &amp;DATE(LEFT($AV$3, 4), MONTH("1 " &amp; AA$6 &amp; " " &amp; LEFT($AV$3, 4)) + 1, 0 ), 'Raw Data'!$AN:$AN,"&gt;" &amp;DATE(LEFT($AV$3, 4), MONTH("1 " &amp; AA$6 &amp; " " &amp; LEFT($AV$3, 4)), 0 ), 'Raw Data'!$J:$J, $A155, 'Raw Data'!$P:$P,""&amp;'Raw Data'!$B$1,'Raw Data'!$D:$D,"&lt;&gt;*ithdr*",'Raw Data'!$D:$D,"&lt;&gt;*ancel*")
+
SUMIFS('Raw Data'!$V:$V, 'Raw Data'!$AN:$AN,"&lt;=" &amp;DATE(LEFT($AV$3, 4), MONTH("1 " &amp; AA$6 &amp; " " &amp; LEFT($AV$3, 4)) + 1, 0 ), 'Raw Data'!$AN:$AN,"&gt;" &amp;DATE(LEFT($AV$3, 4), MONTH("1 " &amp; AA$6 &amp; " " &amp; LEFT($AV$3, 4)), 0 ), 'Raw Data'!$J:$J, $A155, 'Raw Data'!$O:$O,""&amp;'Raw Data'!$B$1,'Raw Data'!$D:$D,"&lt;&gt;*ithdr*",'Raw Data'!$D:$D,"&lt;&gt;*ancel*",'Raw Data'!$P:$P,"--")
+
SUMIFS('Raw Data'!$V:$V, 'Raw Data'!$AN:$AN,"&lt;=" &amp;DATE(LEFT($AV$3, 4), MONTH("1 " &amp; AA$6 &amp; " " &amp; LEFT($AV$3, 4)) + 1, 0 ), 'Raw Data'!$AN:$AN,"&gt;" &amp;DATE(LEFT($AV$3, 4), MONTH("1 " &amp; AA$6 &amp; " " &amp; LEFT($AV$3, 4)), 0 ), 'Raw Data'!$J:$J, $A155, 'Raw Data'!$P:$P,""&amp;'Raw Data'!$B$1,'Raw Data'!$D:$D,"&lt;&gt;*ithdr*",'Raw Data'!$D:$D,"&lt;&gt;*ancel*")</f>
        <v>0</v>
      </c>
      <c r="AB165" s="40"/>
      <c r="AC165" s="40"/>
      <c r="AD165" s="52"/>
      <c r="AE165" s="117">
        <f>SUMIFS('Raw Data'!$AA:$AA, 'Raw Data'!$AN:$AN,"&lt;=" &amp;DATE(LEFT($AV$3, 4), MONTH("1 " &amp; AE$6 &amp; " " &amp; LEFT($AV$3, 4)) + 1, 0 ), 'Raw Data'!$AN:$AN,"&gt;" &amp;DATE(LEFT($AV$3, 4), MONTH("1 " &amp; AE$6 &amp; " " &amp; LEFT($AV$3, 4)), 0 ), 'Raw Data'!$J:$J, $A155, 'Raw Data'!$O:$O,""&amp;'Raw Data'!$B$1,'Raw Data'!$D:$D,"&lt;&gt;*ithdr*",'Raw Data'!$D:$D,"&lt;&gt;*ancel*",'Raw Data'!$P:$P,"--")
+
SUMIFS('Raw Data'!$AA:$AA, 'Raw Data'!$AN:$AN,"&lt;=" &amp;DATE(LEFT($AV$3, 4), MONTH("1 " &amp; AE$6 &amp; " " &amp; LEFT($AV$3, 4)) + 1, 0 ), 'Raw Data'!$AN:$AN,"&gt;" &amp;DATE(LEFT($AV$3, 4), MONTH("1 " &amp; AE$6 &amp; " " &amp; LEFT($AV$3, 4)), 0 ), 'Raw Data'!$J:$J, $A155, 'Raw Data'!$P:$P,""&amp;'Raw Data'!$B$1,'Raw Data'!$D:$D,"&lt;&gt;*ithdr*",'Raw Data'!$D:$D,"&lt;&gt;*ancel*")
+
SUMIFS('Raw Data'!$X:$X, 'Raw Data'!$AN:$AN,"&lt;=" &amp;DATE(LEFT($AV$3, 4), MONTH("1 " &amp; AE$6 &amp; " " &amp; LEFT($AV$3, 4)) + 1, 0 ), 'Raw Data'!$AN:$AN,"&gt;" &amp;DATE(LEFT($AV$3, 4), MONTH("1 " &amp; AE$6 &amp; " " &amp; LEFT($AV$3, 4)), 0 ), 'Raw Data'!$J:$J, $A155, 'Raw Data'!$O:$O,""&amp;'Raw Data'!$B$1,'Raw Data'!$D:$D,"&lt;&gt;*ithdr*",'Raw Data'!$D:$D,"&lt;&gt;*ancel*",'Raw Data'!$P:$P,"--")
+
SUMIFS('Raw Data'!$X:$X, 'Raw Data'!$AN:$AN,"&lt;=" &amp;DATE(LEFT($AV$3, 4), MONTH("1 " &amp; AE$6 &amp; " " &amp; LEFT($AV$3, 4)) + 1, 0 ), 'Raw Data'!$AN:$AN,"&gt;" &amp;DATE(LEFT($AV$3, 4), MONTH("1 " &amp; AE$6 &amp; " " &amp; LEFT($AV$3, 4)), 0 ), 'Raw Data'!$J:$J, $A155, 'Raw Data'!$P:$P,""&amp;'Raw Data'!$B$1,'Raw Data'!$D:$D,"&lt;&gt;*ithdr*",'Raw Data'!$D:$D,"&lt;&gt;*ancel*")
+
SUMIFS('Raw Data'!$V:$V, 'Raw Data'!$AN:$AN,"&lt;=" &amp;DATE(LEFT($AV$3, 4), MONTH("1 " &amp; AE$6 &amp; " " &amp; LEFT($AV$3, 4)) + 1, 0 ), 'Raw Data'!$AN:$AN,"&gt;" &amp;DATE(LEFT($AV$3, 4), MONTH("1 " &amp; AE$6 &amp; " " &amp; LEFT($AV$3, 4)), 0 ), 'Raw Data'!$J:$J, $A155, 'Raw Data'!$O:$O,""&amp;'Raw Data'!$B$1,'Raw Data'!$D:$D,"&lt;&gt;*ithdr*",'Raw Data'!$D:$D,"&lt;&gt;*ancel*",'Raw Data'!$P:$P,"--")
+
SUMIFS('Raw Data'!$V:$V, 'Raw Data'!$AN:$AN,"&lt;=" &amp;DATE(LEFT($AV$3, 4), MONTH("1 " &amp; AE$6 &amp; " " &amp; LEFT($AV$3, 4)) + 1, 0 ), 'Raw Data'!$AN:$AN,"&gt;" &amp;DATE(LEFT($AV$3, 4), MONTH("1 " &amp; AE$6 &amp; " " &amp; LEFT($AV$3, 4)), 0 ), 'Raw Data'!$J:$J, $A155, 'Raw Data'!$P:$P,""&amp;'Raw Data'!$B$1,'Raw Data'!$D:$D,"&lt;&gt;*ithdr*",'Raw Data'!$D:$D,"&lt;&gt;*ancel*")</f>
        <v>0</v>
      </c>
      <c r="AF165" s="40"/>
      <c r="AG165" s="40"/>
      <c r="AH165" s="52"/>
      <c r="AI165" s="117">
        <f>SUMIFS('Raw Data'!$AA:$AA, 'Raw Data'!$AN:$AN,"&lt;=" &amp;DATE(LEFT($AV$3, 4), MONTH("1 " &amp; AI$6 &amp; " " &amp; LEFT($AV$3, 4)) + 1, 0 ), 'Raw Data'!$AN:$AN,"&gt;" &amp;DATE(LEFT($AV$3, 4), MONTH("1 " &amp; AI$6 &amp; " " &amp; LEFT($AV$3, 4)), 0 ), 'Raw Data'!$J:$J, $A155, 'Raw Data'!$O:$O,""&amp;'Raw Data'!$B$1,'Raw Data'!$D:$D,"&lt;&gt;*ithdr*",'Raw Data'!$D:$D,"&lt;&gt;*ancel*",'Raw Data'!$P:$P,"--")
+
SUMIFS('Raw Data'!$AA:$AA, 'Raw Data'!$AN:$AN,"&lt;=" &amp;DATE(LEFT($AV$3, 4), MONTH("1 " &amp; AI$6 &amp; " " &amp; LEFT($AV$3, 4)) + 1, 0 ), 'Raw Data'!$AN:$AN,"&gt;" &amp;DATE(LEFT($AV$3, 4), MONTH("1 " &amp; AI$6 &amp; " " &amp; LEFT($AV$3, 4)), 0 ), 'Raw Data'!$J:$J, $A155, 'Raw Data'!$P:$P,""&amp;'Raw Data'!$B$1,'Raw Data'!$D:$D,"&lt;&gt;*ithdr*",'Raw Data'!$D:$D,"&lt;&gt;*ancel*")
+
SUMIFS('Raw Data'!$X:$X, 'Raw Data'!$AN:$AN,"&lt;=" &amp;DATE(LEFT($AV$3, 4), MONTH("1 " &amp; AI$6 &amp; " " &amp; LEFT($AV$3, 4)) + 1, 0 ), 'Raw Data'!$AN:$AN,"&gt;" &amp;DATE(LEFT($AV$3, 4), MONTH("1 " &amp; AI$6 &amp; " " &amp; LEFT($AV$3, 4)), 0 ), 'Raw Data'!$J:$J, $A155, 'Raw Data'!$O:$O,""&amp;'Raw Data'!$B$1,'Raw Data'!$D:$D,"&lt;&gt;*ithdr*",'Raw Data'!$D:$D,"&lt;&gt;*ancel*",'Raw Data'!$P:$P,"--")
+
SUMIFS('Raw Data'!$X:$X, 'Raw Data'!$AN:$AN,"&lt;=" &amp;DATE(LEFT($AV$3, 4), MONTH("1 " &amp; AI$6 &amp; " " &amp; LEFT($AV$3, 4)) + 1, 0 ), 'Raw Data'!$AN:$AN,"&gt;" &amp;DATE(LEFT($AV$3, 4), MONTH("1 " &amp; AI$6 &amp; " " &amp; LEFT($AV$3, 4)), 0 ), 'Raw Data'!$J:$J, $A155, 'Raw Data'!$P:$P,""&amp;'Raw Data'!$B$1,'Raw Data'!$D:$D,"&lt;&gt;*ithdr*",'Raw Data'!$D:$D,"&lt;&gt;*ancel*")
+
SUMIFS('Raw Data'!$V:$V, 'Raw Data'!$AN:$AN,"&lt;=" &amp;DATE(LEFT($AV$3, 4), MONTH("1 " &amp; AI$6 &amp; " " &amp; LEFT($AV$3, 4)) + 1, 0 ), 'Raw Data'!$AN:$AN,"&gt;" &amp;DATE(LEFT($AV$3, 4), MONTH("1 " &amp; AI$6 &amp; " " &amp; LEFT($AV$3, 4)), 0 ), 'Raw Data'!$J:$J, $A155, 'Raw Data'!$O:$O,""&amp;'Raw Data'!$B$1,'Raw Data'!$D:$D,"&lt;&gt;*ithdr*",'Raw Data'!$D:$D,"&lt;&gt;*ancel*",'Raw Data'!$P:$P,"--")
+
SUMIFS('Raw Data'!$V:$V, 'Raw Data'!$AN:$AN,"&lt;=" &amp;DATE(LEFT($AV$3, 4), MONTH("1 " &amp; AI$6 &amp; " " &amp; LEFT($AV$3, 4)) + 1, 0 ), 'Raw Data'!$AN:$AN,"&gt;" &amp;DATE(LEFT($AV$3, 4), MONTH("1 " &amp; AI$6 &amp; " " &amp; LEFT($AV$3, 4)), 0 ), 'Raw Data'!$J:$J, $A155, 'Raw Data'!$P:$P,""&amp;'Raw Data'!$B$1,'Raw Data'!$D:$D,"&lt;&gt;*ithdr*",'Raw Data'!$D:$D,"&lt;&gt;*ancel*")</f>
        <v>0</v>
      </c>
      <c r="AJ165" s="40"/>
      <c r="AK165" s="40"/>
      <c r="AL165" s="52"/>
      <c r="AM165" s="117">
        <f>SUMIFS('Raw Data'!$AA:$AA, 'Raw Data'!$AN:$AN,"&lt;=" &amp;DATE(LEFT($AV$3, 4), MONTH("1 " &amp; AM$6 &amp; " " &amp; LEFT($AV$3, 4)) + 1, 0 ), 'Raw Data'!$AN:$AN,"&gt;" &amp;DATE(LEFT($AV$3, 4), MONTH("1 " &amp; AM$6 &amp; " " &amp; LEFT($AV$3, 4)), 0 ), 'Raw Data'!$J:$J, $A155, 'Raw Data'!$O:$O,""&amp;'Raw Data'!$B$1,'Raw Data'!$D:$D,"&lt;&gt;*ithdr*",'Raw Data'!$D:$D,"&lt;&gt;*ancel*",'Raw Data'!$P:$P,"--")
+
SUMIFS('Raw Data'!$AA:$AA, 'Raw Data'!$AN:$AN,"&lt;=" &amp;DATE(LEFT($AV$3, 4), MONTH("1 " &amp; AM$6 &amp; " " &amp; LEFT($AV$3, 4)) + 1, 0 ), 'Raw Data'!$AN:$AN,"&gt;" &amp;DATE(LEFT($AV$3, 4), MONTH("1 " &amp; AM$6 &amp; " " &amp; LEFT($AV$3, 4)), 0 ), 'Raw Data'!$J:$J, $A155, 'Raw Data'!$P:$P,""&amp;'Raw Data'!$B$1,'Raw Data'!$D:$D,"&lt;&gt;*ithdr*",'Raw Data'!$D:$D,"&lt;&gt;*ancel*")
+
SUMIFS('Raw Data'!$X:$X, 'Raw Data'!$AN:$AN,"&lt;=" &amp;DATE(LEFT($AV$3, 4), MONTH("1 " &amp; AM$6 &amp; " " &amp; LEFT($AV$3, 4)) + 1, 0 ), 'Raw Data'!$AN:$AN,"&gt;" &amp;DATE(LEFT($AV$3, 4), MONTH("1 " &amp; AM$6 &amp; " " &amp; LEFT($AV$3, 4)), 0 ), 'Raw Data'!$J:$J, $A155, 'Raw Data'!$O:$O,""&amp;'Raw Data'!$B$1,'Raw Data'!$D:$D,"&lt;&gt;*ithdr*",'Raw Data'!$D:$D,"&lt;&gt;*ancel*",'Raw Data'!$P:$P,"--")
+
SUMIFS('Raw Data'!$X:$X, 'Raw Data'!$AN:$AN,"&lt;=" &amp;DATE(LEFT($AV$3, 4), MONTH("1 " &amp; AM$6 &amp; " " &amp; LEFT($AV$3, 4)) + 1, 0 ), 'Raw Data'!$AN:$AN,"&gt;" &amp;DATE(LEFT($AV$3, 4), MONTH("1 " &amp; AM$6 &amp; " " &amp; LEFT($AV$3, 4)), 0 ), 'Raw Data'!$J:$J, $A155, 'Raw Data'!$P:$P,""&amp;'Raw Data'!$B$1,'Raw Data'!$D:$D,"&lt;&gt;*ithdr*",'Raw Data'!$D:$D,"&lt;&gt;*ancel*")
+
SUMIFS('Raw Data'!$V:$V, 'Raw Data'!$AN:$AN,"&lt;=" &amp;DATE(LEFT($AV$3, 4), MONTH("1 " &amp; AM$6 &amp; " " &amp; LEFT($AV$3, 4)) + 1, 0 ), 'Raw Data'!$AN:$AN,"&gt;" &amp;DATE(LEFT($AV$3, 4), MONTH("1 " &amp; AM$6 &amp; " " &amp; LEFT($AV$3, 4)), 0 ), 'Raw Data'!$J:$J, $A155, 'Raw Data'!$O:$O,""&amp;'Raw Data'!$B$1,'Raw Data'!$D:$D,"&lt;&gt;*ithdr*",'Raw Data'!$D:$D,"&lt;&gt;*ancel*",'Raw Data'!$P:$P,"--")
+
SUMIFS('Raw Data'!$V:$V, 'Raw Data'!$AN:$AN,"&lt;=" &amp;DATE(LEFT($AV$3, 4), MONTH("1 " &amp; AM$6 &amp; " " &amp; LEFT($AV$3, 4)) + 1, 0 ), 'Raw Data'!$AN:$AN,"&gt;" &amp;DATE(LEFT($AV$3, 4), MONTH("1 " &amp; AM$6 &amp; " " &amp; LEFT($AV$3, 4)), 0 ), 'Raw Data'!$J:$J, $A155, 'Raw Data'!$P:$P,""&amp;'Raw Data'!$B$1,'Raw Data'!$D:$D,"&lt;&gt;*ithdr*",'Raw Data'!$D:$D,"&lt;&gt;*ancel*")</f>
        <v>0</v>
      </c>
      <c r="AN165" s="40"/>
      <c r="AO165" s="40"/>
      <c r="AP165" s="52"/>
      <c r="AQ165" s="117">
        <f>SUMIFS('Raw Data'!$AA:$AA, 'Raw Data'!$AN:$AN,"&lt;=" &amp;DATE(LEFT($AV$3, 4), MONTH("1 " &amp; AQ$6 &amp; " " &amp; LEFT($AV$3, 4)) + 1, 0 ), 'Raw Data'!$AN:$AN,"&gt;" &amp;DATE(LEFT($AV$3, 4), MONTH("1 " &amp; AQ$6 &amp; " " &amp; LEFT($AV$3, 4)), 0 ), 'Raw Data'!$J:$J, $A155, 'Raw Data'!$O:$O,""&amp;'Raw Data'!$B$1,'Raw Data'!$D:$D,"&lt;&gt;*ithdr*",'Raw Data'!$D:$D,"&lt;&gt;*ancel*",'Raw Data'!$P:$P,"--")
+
SUMIFS('Raw Data'!$AA:$AA, 'Raw Data'!$AN:$AN,"&lt;=" &amp;DATE(LEFT($AV$3, 4), MONTH("1 " &amp; AQ$6 &amp; " " &amp; LEFT($AV$3, 4)) + 1, 0 ), 'Raw Data'!$AN:$AN,"&gt;" &amp;DATE(LEFT($AV$3, 4), MONTH("1 " &amp; AQ$6 &amp; " " &amp; LEFT($AV$3, 4)), 0 ), 'Raw Data'!$J:$J, $A155, 'Raw Data'!$P:$P,""&amp;'Raw Data'!$B$1,'Raw Data'!$D:$D,"&lt;&gt;*ithdr*",'Raw Data'!$D:$D,"&lt;&gt;*ancel*")
+
SUMIFS('Raw Data'!$X:$X, 'Raw Data'!$AN:$AN,"&lt;=" &amp;DATE(LEFT($AV$3, 4), MONTH("1 " &amp; AQ$6 &amp; " " &amp; LEFT($AV$3, 4)) + 1, 0 ), 'Raw Data'!$AN:$AN,"&gt;" &amp;DATE(LEFT($AV$3, 4), MONTH("1 " &amp; AQ$6 &amp; " " &amp; LEFT($AV$3, 4)), 0 ), 'Raw Data'!$J:$J, $A155, 'Raw Data'!$O:$O,""&amp;'Raw Data'!$B$1,'Raw Data'!$D:$D,"&lt;&gt;*ithdr*",'Raw Data'!$D:$D,"&lt;&gt;*ancel*",'Raw Data'!$P:$P,"--")
+
SUMIFS('Raw Data'!$X:$X, 'Raw Data'!$AN:$AN,"&lt;=" &amp;DATE(LEFT($AV$3, 4), MONTH("1 " &amp; AQ$6 &amp; " " &amp; LEFT($AV$3, 4)) + 1, 0 ), 'Raw Data'!$AN:$AN,"&gt;" &amp;DATE(LEFT($AV$3, 4), MONTH("1 " &amp; AQ$6 &amp; " " &amp; LEFT($AV$3, 4)), 0 ), 'Raw Data'!$J:$J, $A155, 'Raw Data'!$P:$P,""&amp;'Raw Data'!$B$1,'Raw Data'!$D:$D,"&lt;&gt;*ithdr*",'Raw Data'!$D:$D,"&lt;&gt;*ancel*")
+
SUMIFS('Raw Data'!$V:$V, 'Raw Data'!$AN:$AN,"&lt;=" &amp;DATE(LEFT($AV$3, 4), MONTH("1 " &amp; AQ$6 &amp; " " &amp; LEFT($AV$3, 4)) + 1, 0 ), 'Raw Data'!$AN:$AN,"&gt;" &amp;DATE(LEFT($AV$3, 4), MONTH("1 " &amp; AQ$6 &amp; " " &amp; LEFT($AV$3, 4)), 0 ), 'Raw Data'!$J:$J, $A155, 'Raw Data'!$O:$O,""&amp;'Raw Data'!$B$1,'Raw Data'!$D:$D,"&lt;&gt;*ithdr*",'Raw Data'!$D:$D,"&lt;&gt;*ancel*",'Raw Data'!$P:$P,"--")
+
SUMIFS('Raw Data'!$V:$V, 'Raw Data'!$AN:$AN,"&lt;=" &amp;DATE(LEFT($AV$3, 4), MONTH("1 " &amp; AQ$6 &amp; " " &amp; LEFT($AV$3, 4)) + 1, 0 ), 'Raw Data'!$AN:$AN,"&gt;" &amp;DATE(LEFT($AV$3, 4), MONTH("1 " &amp; AQ$6 &amp; " " &amp; LEFT($AV$3, 4)), 0 ), 'Raw Data'!$J:$J, $A155, 'Raw Data'!$P:$P,""&amp;'Raw Data'!$B$1,'Raw Data'!$D:$D,"&lt;&gt;*ithdr*",'Raw Data'!$D:$D,"&lt;&gt;*ancel*")</f>
        <v>0</v>
      </c>
      <c r="AR165" s="40"/>
      <c r="AS165" s="40"/>
      <c r="AT165" s="52"/>
      <c r="AU165" s="117">
        <f>SUMIFS('Raw Data'!$AA:$AA, 'Raw Data'!$AN:$AN,"&lt;=" &amp;DATE(MID($AV$3, 15, 4), MONTH("1 " &amp; AU$6 &amp; " " &amp; MID($AV$3, 15, 4)) + 1, 0 ), 'Raw Data'!$AN:$AN,"&gt;" &amp;DATE(MID($AV$3, 15, 4), MONTH("1 " &amp; AU$6 &amp; " " &amp; MID($AV$3, 15, 4)), 0 ), 'Raw Data'!$J:$J, $A155, 'Raw Data'!$O:$O,""&amp;'Raw Data'!$B$1,'Raw Data'!$D:$D,"&lt;&gt;*ithdr*",'Raw Data'!$D:$D,"&lt;&gt;*ancel*",'Raw Data'!$P:$P,"--")
+
SUMIFS('Raw Data'!$AA:$AA, 'Raw Data'!$AN:$AN,"&lt;=" &amp;DATE(MID($AV$3, 15, 4), MONTH("1 " &amp; AU$6 &amp; " " &amp; MID($AV$3, 15, 4)) + 1, 0 ), 'Raw Data'!$AN:$AN,"&gt;" &amp;DATE(MID($AV$3, 15, 4), MONTH("1 " &amp; AU$6 &amp; " " &amp; MID($AV$3, 15, 4)), 0 ), 'Raw Data'!$J:$J, $A155, 'Raw Data'!$P:$P,""&amp;'Raw Data'!$B$1,'Raw Data'!$D:$D,"&lt;&gt;*ithdr*",'Raw Data'!$D:$D,"&lt;&gt;*ancel*")
+
SUMIFS('Raw Data'!$X:$X, 'Raw Data'!$AN:$AN,"&lt;=" &amp;DATE(MID($AV$3, 15, 4), MONTH("1 " &amp; AU$6 &amp; " " &amp; MID($AV$3, 15, 4)) + 1, 0 ), 'Raw Data'!$AN:$AN,"&gt;" &amp;DATE(MID($AV$3, 15, 4), MONTH("1 " &amp; AU$6 &amp; " " &amp; MID($AV$3, 15, 4)), 0 ), 'Raw Data'!$J:$J, $A155, 'Raw Data'!$O:$O,""&amp;'Raw Data'!$B$1,'Raw Data'!$D:$D,"&lt;&gt;*ithdr*",'Raw Data'!$D:$D,"&lt;&gt;*ancel*",'Raw Data'!$P:$P,"--")
+
SUMIFS('Raw Data'!$X:$X, 'Raw Data'!$AN:$AN,"&lt;=" &amp;DATE(MID($AV$3, 15, 4), MONTH("1 " &amp; AU$6 &amp; " " &amp; MID($AV$3, 15, 4)) + 1, 0 ), 'Raw Data'!$AN:$AN,"&gt;" &amp;DATE(MID($AV$3, 15, 4), MONTH("1 " &amp; AU$6 &amp; " " &amp; MID($AV$3, 15, 4)), 0 ), 'Raw Data'!$J:$J, $A155, 'Raw Data'!$P:$P,""&amp;'Raw Data'!$B$1,'Raw Data'!$D:$D,"&lt;&gt;*ithdr*",'Raw Data'!$D:$D,"&lt;&gt;*ancel*")
+
SUMIFS('Raw Data'!$V:$V, 'Raw Data'!$AN:$AN,"&lt;=" &amp;DATE(MID($AV$3, 15, 4), MONTH("1 " &amp; AU$6 &amp; " " &amp; MID($AV$3, 15, 4)) + 1, 0 ), 'Raw Data'!$AN:$AN,"&gt;" &amp;DATE(MID($AV$3, 15, 4), MONTH("1 " &amp; AU$6 &amp; " " &amp; MID($AV$3, 15, 4)), 0 ), 'Raw Data'!$J:$J, $A155, 'Raw Data'!$O:$O,""&amp;'Raw Data'!$B$1,'Raw Data'!$D:$D,"&lt;&gt;*ithdr*",'Raw Data'!$D:$D,"&lt;&gt;*ancel*",'Raw Data'!$P:$P,"--")
+
SUMIFS('Raw Data'!$V:$V, 'Raw Data'!$AN:$AN,"&lt;=" &amp;DATE(MID($AV$3, 15, 4), MONTH("1 " &amp; AU$6 &amp; " " &amp; MID($AV$3, 15, 4)) + 1, 0 ), 'Raw Data'!$AN:$AN,"&gt;" &amp;DATE(MID($AV$3, 15, 4), MONTH("1 " &amp; AU$6 &amp; " " &amp; MID($AV$3, 15, 4)), 0 ), 'Raw Data'!$J:$J, $A155, 'Raw Data'!$P:$P,""&amp;'Raw Data'!$B$1,'Raw Data'!$D:$D,"&lt;&gt;*ithdr*",'Raw Data'!$D:$D,"&lt;&gt;*ancel*")</f>
        <v>0</v>
      </c>
      <c r="AV165" s="40"/>
      <c r="AW165" s="40"/>
      <c r="AX165" s="52"/>
      <c r="AY165" s="117">
        <f>SUMIFS('Raw Data'!$AA:$AA, 'Raw Data'!$AN:$AN,"&lt;=" &amp;DATE(MID($AV$3, 15, 4), MONTH("1 " &amp; AY$6 &amp; " " &amp; MID($AV$3, 15, 4)) + 1, 0 ), 'Raw Data'!$AN:$AN,"&gt;" &amp;DATE(MID($AV$3, 15, 4), MONTH("1 " &amp; AY$6 &amp; " " &amp; MID($AV$3, 15, 4)), 0 ), 'Raw Data'!$J:$J, $A155, 'Raw Data'!$O:$O,""&amp;'Raw Data'!$B$1,'Raw Data'!$D:$D,"&lt;&gt;*ithdr*",'Raw Data'!$D:$D,"&lt;&gt;*ancel*",'Raw Data'!$P:$P,"--")
+
SUMIFS('Raw Data'!$AA:$AA, 'Raw Data'!$AN:$AN,"&lt;=" &amp;DATE(MID($AV$3, 15, 4), MONTH("1 " &amp; AY$6 &amp; " " &amp; MID($AV$3, 15, 4)) + 1, 0 ), 'Raw Data'!$AN:$AN,"&gt;" &amp;DATE(MID($AV$3, 15, 4), MONTH("1 " &amp; AY$6 &amp; " " &amp; MID($AV$3, 15, 4)), 0 ), 'Raw Data'!$J:$J, $A155, 'Raw Data'!$P:$P,""&amp;'Raw Data'!$B$1,'Raw Data'!$D:$D,"&lt;&gt;*ithdr*",'Raw Data'!$D:$D,"&lt;&gt;*ancel*")
+
SUMIFS('Raw Data'!$X:$X, 'Raw Data'!$AN:$AN,"&lt;=" &amp;DATE(MID($AV$3, 15, 4), MONTH("1 " &amp; AY$6 &amp; " " &amp; MID($AV$3, 15, 4)) + 1, 0 ), 'Raw Data'!$AN:$AN,"&gt;" &amp;DATE(MID($AV$3, 15, 4), MONTH("1 " &amp; AY$6 &amp; " " &amp; MID($AV$3, 15, 4)), 0 ), 'Raw Data'!$J:$J, $A155, 'Raw Data'!$O:$O,""&amp;'Raw Data'!$B$1,'Raw Data'!$D:$D,"&lt;&gt;*ithdr*",'Raw Data'!$D:$D,"&lt;&gt;*ancel*",'Raw Data'!$P:$P,"--")
+
SUMIFS('Raw Data'!$X:$X, 'Raw Data'!$AN:$AN,"&lt;=" &amp;DATE(MID($AV$3, 15, 4), MONTH("1 " &amp; AY$6 &amp; " " &amp; MID($AV$3, 15, 4)) + 1, 0 ), 'Raw Data'!$AN:$AN,"&gt;" &amp;DATE(MID($AV$3, 15, 4), MONTH("1 " &amp; AY$6 &amp; " " &amp; MID($AV$3, 15, 4)), 0 ), 'Raw Data'!$J:$J, $A155, 'Raw Data'!$P:$P,""&amp;'Raw Data'!$B$1,'Raw Data'!$D:$D,"&lt;&gt;*ithdr*",'Raw Data'!$D:$D,"&lt;&gt;*ancel*")
+
SUMIFS('Raw Data'!$V:$V, 'Raw Data'!$AN:$AN,"&lt;=" &amp;DATE(MID($AV$3, 15, 4), MONTH("1 " &amp; AY$6 &amp; " " &amp; MID($AV$3, 15, 4)) + 1, 0 ), 'Raw Data'!$AN:$AN,"&gt;" &amp;DATE(MID($AV$3, 15, 4), MONTH("1 " &amp; AY$6 &amp; " " &amp; MID($AV$3, 15, 4)), 0 ), 'Raw Data'!$J:$J, $A155, 'Raw Data'!$O:$O,""&amp;'Raw Data'!$B$1,'Raw Data'!$D:$D,"&lt;&gt;*ithdr*",'Raw Data'!$D:$D,"&lt;&gt;*ancel*",'Raw Data'!$P:$P,"--")
+
SUMIFS('Raw Data'!$V:$V, 'Raw Data'!$AN:$AN,"&lt;=" &amp;DATE(MID($AV$3, 15, 4), MONTH("1 " &amp; AY$6 &amp; " " &amp; MID($AV$3, 15, 4)) + 1, 0 ), 'Raw Data'!$AN:$AN,"&gt;" &amp;DATE(MID($AV$3, 15, 4), MONTH("1 " &amp; AY$6 &amp; " " &amp; MID($AV$3, 15, 4)), 0 ), 'Raw Data'!$J:$J, $A155, 'Raw Data'!$P:$P,""&amp;'Raw Data'!$B$1,'Raw Data'!$D:$D,"&lt;&gt;*ithdr*",'Raw Data'!$D:$D,"&lt;&gt;*ancel*")</f>
        <v>0</v>
      </c>
      <c r="AZ165" s="40"/>
      <c r="BA165" s="40"/>
      <c r="BB165" s="52"/>
      <c r="BC165" s="117">
        <f>SUMIFS('Raw Data'!$AA:$AA, 'Raw Data'!$AN:$AN,"&lt;=" &amp;DATE(MID($AV$3, 15, 4), MONTH("1 " &amp; BC$6 &amp; " " &amp; MID($AV$3, 15, 4)) + 1, 0 ), 'Raw Data'!$AN:$AN,"&gt;" &amp;DATE(MID($AV$3, 15, 4), MONTH("1 " &amp; BC$6 &amp; " " &amp; MID($AV$3, 15, 4)), 0 ), 'Raw Data'!$J:$J, $A155, 'Raw Data'!$O:$O,""&amp;'Raw Data'!$B$1,'Raw Data'!$D:$D,"&lt;&gt;*ithdr*",'Raw Data'!$D:$D,"&lt;&gt;*ancel*",'Raw Data'!$P:$P,"--")
+
SUMIFS('Raw Data'!$AA:$AA, 'Raw Data'!$AN:$AN,"&lt;=" &amp;DATE(MID($AV$3, 15, 4), MONTH("1 " &amp; BC$6 &amp; " " &amp; MID($AV$3, 15, 4)) + 1, 0 ), 'Raw Data'!$AN:$AN,"&gt;" &amp;DATE(MID($AV$3, 15, 4), MONTH("1 " &amp; BC$6 &amp; " " &amp; MID($AV$3, 15, 4)), 0 ), 'Raw Data'!$J:$J, $A155, 'Raw Data'!$P:$P,""&amp;'Raw Data'!$B$1,'Raw Data'!$D:$D,"&lt;&gt;*ithdr*",'Raw Data'!$D:$D,"&lt;&gt;*ancel*")
+
SUMIFS('Raw Data'!$X:$X, 'Raw Data'!$AN:$AN,"&lt;=" &amp;DATE(MID($AV$3, 15, 4), MONTH("1 " &amp; BC$6 &amp; " " &amp; MID($AV$3, 15, 4)) + 1, 0 ), 'Raw Data'!$AN:$AN,"&gt;" &amp;DATE(MID($AV$3, 15, 4), MONTH("1 " &amp; BC$6 &amp; " " &amp; MID($AV$3, 15, 4)), 0 ), 'Raw Data'!$J:$J, $A155, 'Raw Data'!$O:$O,""&amp;'Raw Data'!$B$1,'Raw Data'!$D:$D,"&lt;&gt;*ithdr*",'Raw Data'!$D:$D,"&lt;&gt;*ancel*",'Raw Data'!$P:$P,"--")
+
SUMIFS('Raw Data'!$X:$X, 'Raw Data'!$AN:$AN,"&lt;=" &amp;DATE(MID($AV$3, 15, 4), MONTH("1 " &amp; BC$6 &amp; " " &amp; MID($AV$3, 15, 4)) + 1, 0 ), 'Raw Data'!$AN:$AN,"&gt;" &amp;DATE(MID($AV$3, 15, 4), MONTH("1 " &amp; BC$6 &amp; " " &amp; MID($AV$3, 15, 4)), 0 ), 'Raw Data'!$J:$J, $A155, 'Raw Data'!$P:$P,""&amp;'Raw Data'!$B$1,'Raw Data'!$D:$D,"&lt;&gt;*ithdr*",'Raw Data'!$D:$D,"&lt;&gt;*ancel*")
+
SUMIFS('Raw Data'!$V:$V, 'Raw Data'!$AN:$AN,"&lt;=" &amp;DATE(MID($AV$3, 15, 4), MONTH("1 " &amp; BC$6 &amp; " " &amp; MID($AV$3, 15, 4)) + 1, 0 ), 'Raw Data'!$AN:$AN,"&gt;" &amp;DATE(MID($AV$3, 15, 4), MONTH("1 " &amp; BC$6 &amp; " " &amp; MID($AV$3, 15, 4)), 0 ), 'Raw Data'!$J:$J, $A155, 'Raw Data'!$O:$O,""&amp;'Raw Data'!$B$1,'Raw Data'!$D:$D,"&lt;&gt;*ithdr*",'Raw Data'!$D:$D,"&lt;&gt;*ancel*",'Raw Data'!$P:$P,"--")
+
SUMIFS('Raw Data'!$V:$V, 'Raw Data'!$AN:$AN,"&lt;=" &amp;DATE(MID($AV$3, 15, 4), MONTH("1 " &amp; BC$6 &amp; " " &amp; MID($AV$3, 15, 4)) + 1, 0 ), 'Raw Data'!$AN:$AN,"&gt;" &amp;DATE(MID($AV$3, 15, 4), MONTH("1 " &amp; BC$6 &amp; " " &amp; MID($AV$3, 15, 4)), 0 ), 'Raw Data'!$J:$J, $A155, 'Raw Data'!$P:$P,""&amp;'Raw Data'!$B$1,'Raw Data'!$D:$D,"&lt;&gt;*ithdr*",'Raw Data'!$D:$D,"&lt;&gt;*ancel*")</f>
        <v>0</v>
      </c>
      <c r="BD165" s="40"/>
      <c r="BE165" s="40"/>
      <c r="BF165" s="52"/>
    </row>
    <row r="166" ht="12.75" customHeight="1">
      <c r="A166" s="47" t="s">
        <v>758</v>
      </c>
      <c r="B166" s="40"/>
      <c r="C166" s="40"/>
      <c r="D166" s="40"/>
      <c r="E166" s="40"/>
      <c r="F166" s="40"/>
      <c r="G166" s="40"/>
      <c r="H166" s="40"/>
      <c r="I166" s="40"/>
      <c r="J166" s="52"/>
      <c r="K166" s="111">
        <f>SUMIFS('Raw Data'!$AI:$AI, 'Raw Data'!$AN:$AN,"&lt;=" &amp;DATE(LEFT($AV$3, 4), MONTH("1 " &amp; K$6 &amp; " " &amp; LEFT($AV$3, 4)) + 1, 0 ), 'Raw Data'!$AN:$AN,"&gt;" &amp;DATE(LEFT($AV$3, 4), MONTH("1 " &amp; K$6 &amp; " " &amp; LEFT($AV$3, 4)), 0 ), 'Raw Data'!$J:$J, $A155, 'Raw Data'!$O:$O,""&amp;'Raw Data'!$B$1,'Raw Data'!$D:$D,"&lt;&gt;*ithdr*",'Raw Data'!$D:$D,"&lt;&gt;*ancel*",'Raw Data'!$P:$P,"--")
+
SUMIFS('Raw Data'!$AI:$AI, 'Raw Data'!$AN:$AN,"&lt;=" &amp;DATE(LEFT($AV$3, 4), MONTH("1 " &amp; K$6 &amp; " " &amp; LEFT($AV$3, 4)) + 1, 0 ), 'Raw Data'!$AN:$AN,"&gt;" &amp;DATE(LEFT($AV$3, 4), MONTH("1 " &amp; K$6 &amp; " " &amp; LEFT($AV$3, 4)), 0 ), 'Raw Data'!$J:$J, $A155, 'Raw Data'!$P:$P,""&amp;'Raw Data'!$B$1,'Raw Data'!$D:$D,"&lt;&gt;*ithdr*",'Raw Data'!$D:$D,"&lt;&gt;*ancel*")</f>
        <v>0</v>
      </c>
      <c r="L166" s="40"/>
      <c r="M166" s="40"/>
      <c r="N166" s="52"/>
      <c r="O166" s="111">
        <f>SUMIFS('Raw Data'!$AI:$AI, 'Raw Data'!$AN:$AN,"&lt;=" &amp;DATE(LEFT($AV$3, 4), MONTH("1 " &amp; O$6 &amp; " " &amp; LEFT($AV$3, 4)) + 1, 0 ), 'Raw Data'!$AN:$AN,"&gt;" &amp;DATE(LEFT($AV$3, 4), MONTH("1 " &amp; O$6 &amp; " " &amp; LEFT($AV$3, 4)), 0 ), 'Raw Data'!$J:$J, $A155, 'Raw Data'!$O:$O,""&amp;'Raw Data'!$B$1,'Raw Data'!$D:$D,"&lt;&gt;*ithdr*",'Raw Data'!$D:$D,"&lt;&gt;*ancel*",'Raw Data'!$P:$P,"--")
+
SUMIFS('Raw Data'!$AI:$AI, 'Raw Data'!$AN:$AN,"&lt;=" &amp;DATE(LEFT($AV$3, 4), MONTH("1 " &amp; O$6 &amp; " " &amp; LEFT($AV$3, 4)) + 1, 0 ), 'Raw Data'!$AN:$AN,"&gt;" &amp;DATE(LEFT($AV$3, 4), MONTH("1 " &amp; O$6 &amp; " " &amp; LEFT($AV$3, 4)), 0 ), 'Raw Data'!$J:$J, $A155, 'Raw Data'!$P:$P,""&amp;'Raw Data'!$B$1,'Raw Data'!$D:$D,"&lt;&gt;*ithdr*",'Raw Data'!$D:$D,"&lt;&gt;*ancel*")</f>
        <v>0</v>
      </c>
      <c r="P166" s="40"/>
      <c r="Q166" s="40"/>
      <c r="R166" s="52"/>
      <c r="S166" s="111">
        <f>SUMIFS('Raw Data'!$AI:$AI, 'Raw Data'!$AN:$AN,"&lt;=" &amp;DATE(LEFT($AV$3, 4), MONTH("1 " &amp; S$6 &amp; " " &amp; LEFT($AV$3, 4)) + 1, 0 ), 'Raw Data'!$AN:$AN,"&gt;" &amp;DATE(LEFT($AV$3, 4), MONTH("1 " &amp; S$6 &amp; " " &amp; LEFT($AV$3, 4)), 0 ), 'Raw Data'!$J:$J, $A155, 'Raw Data'!$O:$O,""&amp;'Raw Data'!$B$1,'Raw Data'!$D:$D,"&lt;&gt;*ithdr*",'Raw Data'!$D:$D,"&lt;&gt;*ancel*",'Raw Data'!$P:$P,"--")
+
SUMIFS('Raw Data'!$AI:$AI, 'Raw Data'!$AN:$AN,"&lt;=" &amp;DATE(LEFT($AV$3, 4), MONTH("1 " &amp; S$6 &amp; " " &amp; LEFT($AV$3, 4)) + 1, 0 ), 'Raw Data'!$AN:$AN,"&gt;" &amp;DATE(LEFT($AV$3, 4), MONTH("1 " &amp; S$6 &amp; " " &amp; LEFT($AV$3, 4)), 0 ), 'Raw Data'!$J:$J, $A155, 'Raw Data'!$P:$P,""&amp;'Raw Data'!$B$1,'Raw Data'!$D:$D,"&lt;&gt;*ithdr*",'Raw Data'!$D:$D,"&lt;&gt;*ancel*")</f>
        <v>0</v>
      </c>
      <c r="T166" s="40"/>
      <c r="U166" s="40"/>
      <c r="V166" s="52"/>
      <c r="W166" s="111">
        <f>SUMIFS('Raw Data'!$AI:$AI, 'Raw Data'!$AN:$AN,"&lt;=" &amp;DATE(LEFT($AV$3, 4), MONTH("1 " &amp; W$6 &amp; " " &amp; LEFT($AV$3, 4)) + 1, 0 ), 'Raw Data'!$AN:$AN,"&gt;" &amp;DATE(LEFT($AV$3, 4), MONTH("1 " &amp; W$6 &amp; " " &amp; LEFT($AV$3, 4)), 0 ), 'Raw Data'!$J:$J, $A155, 'Raw Data'!$O:$O,""&amp;'Raw Data'!$B$1,'Raw Data'!$D:$D,"&lt;&gt;*ithdr*",'Raw Data'!$D:$D,"&lt;&gt;*ancel*",'Raw Data'!$P:$P,"--")
+
SUMIFS('Raw Data'!$AI:$AI, 'Raw Data'!$AN:$AN,"&lt;=" &amp;DATE(LEFT($AV$3, 4), MONTH("1 " &amp; W$6 &amp; " " &amp; LEFT($AV$3, 4)) + 1, 0 ), 'Raw Data'!$AN:$AN,"&gt;" &amp;DATE(LEFT($AV$3, 4), MONTH("1 " &amp; W$6 &amp; " " &amp; LEFT($AV$3, 4)), 0 ), 'Raw Data'!$J:$J, $A155, 'Raw Data'!$P:$P,""&amp;'Raw Data'!$B$1,'Raw Data'!$D:$D,"&lt;&gt;*ithdr*",'Raw Data'!$D:$D,"&lt;&gt;*ancel*")</f>
        <v>0</v>
      </c>
      <c r="X166" s="40"/>
      <c r="Y166" s="40"/>
      <c r="Z166" s="52"/>
      <c r="AA166" s="111">
        <f>SUMIFS('Raw Data'!$AI:$AI, 'Raw Data'!$AN:$AN,"&lt;=" &amp;DATE(LEFT($AV$3, 4), MONTH("1 " &amp; AA$6 &amp; " " &amp; LEFT($AV$3, 4)) + 1, 0 ), 'Raw Data'!$AN:$AN,"&gt;" &amp;DATE(LEFT($AV$3, 4), MONTH("1 " &amp; AA$6 &amp; " " &amp; LEFT($AV$3, 4)), 0 ), 'Raw Data'!$J:$J, $A155, 'Raw Data'!$O:$O,""&amp;'Raw Data'!$B$1,'Raw Data'!$D:$D,"&lt;&gt;*ithdr*",'Raw Data'!$D:$D,"&lt;&gt;*ancel*",'Raw Data'!$P:$P,"--")
+
SUMIFS('Raw Data'!$AI:$AI, 'Raw Data'!$AN:$AN,"&lt;=" &amp;DATE(LEFT($AV$3, 4), MONTH("1 " &amp; AA$6 &amp; " " &amp; LEFT($AV$3, 4)) + 1, 0 ), 'Raw Data'!$AN:$AN,"&gt;" &amp;DATE(LEFT($AV$3, 4), MONTH("1 " &amp; AA$6 &amp; " " &amp; LEFT($AV$3, 4)), 0 ), 'Raw Data'!$J:$J, $A155, 'Raw Data'!$P:$P,""&amp;'Raw Data'!$B$1,'Raw Data'!$D:$D,"&lt;&gt;*ithdr*",'Raw Data'!$D:$D,"&lt;&gt;*ancel*")</f>
        <v>0</v>
      </c>
      <c r="AB166" s="40"/>
      <c r="AC166" s="40"/>
      <c r="AD166" s="52"/>
      <c r="AE166" s="111">
        <f>SUMIFS('Raw Data'!$AI:$AI, 'Raw Data'!$AN:$AN,"&lt;=" &amp;DATE(LEFT($AV$3, 4), MONTH("1 " &amp; AE$6 &amp; " " &amp; LEFT($AV$3, 4)) + 1, 0 ), 'Raw Data'!$AN:$AN,"&gt;" &amp;DATE(LEFT($AV$3, 4), MONTH("1 " &amp; AE$6 &amp; " " &amp; LEFT($AV$3, 4)), 0 ), 'Raw Data'!$J:$J, $A155, 'Raw Data'!$O:$O,""&amp;'Raw Data'!$B$1,'Raw Data'!$D:$D,"&lt;&gt;*ithdr*",'Raw Data'!$D:$D,"&lt;&gt;*ancel*",'Raw Data'!$P:$P,"--")
+
SUMIFS('Raw Data'!$AI:$AI, 'Raw Data'!$AN:$AN,"&lt;=" &amp;DATE(LEFT($AV$3, 4), MONTH("1 " &amp; AE$6 &amp; " " &amp; LEFT($AV$3, 4)) + 1, 0 ), 'Raw Data'!$AN:$AN,"&gt;" &amp;DATE(LEFT($AV$3, 4), MONTH("1 " &amp; AE$6 &amp; " " &amp; LEFT($AV$3, 4)), 0 ), 'Raw Data'!$J:$J, $A155, 'Raw Data'!$P:$P,""&amp;'Raw Data'!$B$1,'Raw Data'!$D:$D,"&lt;&gt;*ithdr*",'Raw Data'!$D:$D,"&lt;&gt;*ancel*")</f>
        <v>0</v>
      </c>
      <c r="AF166" s="40"/>
      <c r="AG166" s="40"/>
      <c r="AH166" s="52"/>
      <c r="AI166" s="111">
        <f>SUMIFS('Raw Data'!$AI:$AI, 'Raw Data'!$AN:$AN,"&lt;=" &amp;DATE(LEFT($AV$3, 4), MONTH("1 " &amp; AI$6 &amp; " " &amp; LEFT($AV$3, 4)) + 1, 0 ), 'Raw Data'!$AN:$AN,"&gt;" &amp;DATE(LEFT($AV$3, 4), MONTH("1 " &amp; AI$6 &amp; " " &amp; LEFT($AV$3, 4)), 0 ), 'Raw Data'!$J:$J, $A155, 'Raw Data'!$O:$O,""&amp;'Raw Data'!$B$1,'Raw Data'!$D:$D,"&lt;&gt;*ithdr*",'Raw Data'!$D:$D,"&lt;&gt;*ancel*",'Raw Data'!$P:$P,"--")
+
SUMIFS('Raw Data'!$AI:$AI, 'Raw Data'!$AN:$AN,"&lt;=" &amp;DATE(LEFT($AV$3, 4), MONTH("1 " &amp; AI$6 &amp; " " &amp; LEFT($AV$3, 4)) + 1, 0 ), 'Raw Data'!$AN:$AN,"&gt;" &amp;DATE(LEFT($AV$3, 4), MONTH("1 " &amp; AI$6 &amp; " " &amp; LEFT($AV$3, 4)), 0 ), 'Raw Data'!$J:$J, $A155, 'Raw Data'!$P:$P,""&amp;'Raw Data'!$B$1,'Raw Data'!$D:$D,"&lt;&gt;*ithdr*",'Raw Data'!$D:$D,"&lt;&gt;*ancel*")</f>
        <v>0</v>
      </c>
      <c r="AJ166" s="40"/>
      <c r="AK166" s="40"/>
      <c r="AL166" s="52"/>
      <c r="AM166" s="111">
        <f>SUMIFS('Raw Data'!$AI:$AI, 'Raw Data'!$AN:$AN,"&lt;=" &amp;DATE(LEFT($AV$3, 4), MONTH("1 " &amp; AM$6 &amp; " " &amp; LEFT($AV$3, 4)) + 1, 0 ), 'Raw Data'!$AN:$AN,"&gt;" &amp;DATE(LEFT($AV$3, 4), MONTH("1 " &amp; AM$6 &amp; " " &amp; LEFT($AV$3, 4)), 0 ), 'Raw Data'!$J:$J, $A155, 'Raw Data'!$O:$O,""&amp;'Raw Data'!$B$1,'Raw Data'!$D:$D,"&lt;&gt;*ithdr*",'Raw Data'!$D:$D,"&lt;&gt;*ancel*",'Raw Data'!$P:$P,"--")
+
SUMIFS('Raw Data'!$AI:$AI, 'Raw Data'!$AN:$AN,"&lt;=" &amp;DATE(LEFT($AV$3, 4), MONTH("1 " &amp; AM$6 &amp; " " &amp; LEFT($AV$3, 4)) + 1, 0 ), 'Raw Data'!$AN:$AN,"&gt;" &amp;DATE(LEFT($AV$3, 4), MONTH("1 " &amp; AM$6 &amp; " " &amp; LEFT($AV$3, 4)), 0 ), 'Raw Data'!$J:$J, $A155, 'Raw Data'!$P:$P,""&amp;'Raw Data'!$B$1,'Raw Data'!$D:$D,"&lt;&gt;*ithdr*",'Raw Data'!$D:$D,"&lt;&gt;*ancel*")</f>
        <v>0</v>
      </c>
      <c r="AN166" s="40"/>
      <c r="AO166" s="40"/>
      <c r="AP166" s="52"/>
      <c r="AQ166" s="111">
        <f>SUMIFS('Raw Data'!$AI:$AI, 'Raw Data'!$AN:$AN,"&lt;=" &amp;DATE(LEFT($AV$3, 4), MONTH("1 " &amp; AQ$6 &amp; " " &amp; LEFT($AV$3, 4)) + 1, 0 ), 'Raw Data'!$AN:$AN,"&gt;" &amp;DATE(LEFT($AV$3, 4), MONTH("1 " &amp; AQ$6 &amp; " " &amp; LEFT($AV$3, 4)), 0 ), 'Raw Data'!$J:$J, $A155, 'Raw Data'!$O:$O,""&amp;'Raw Data'!$B$1,'Raw Data'!$D:$D,"&lt;&gt;*ithdr*",'Raw Data'!$D:$D,"&lt;&gt;*ancel*",'Raw Data'!$P:$P,"--")
+
SUMIFS('Raw Data'!$AI:$AI, 'Raw Data'!$AN:$AN,"&lt;=" &amp;DATE(LEFT($AV$3, 4), MONTH("1 " &amp; AQ$6 &amp; " " &amp; LEFT($AV$3, 4)) + 1, 0 ), 'Raw Data'!$AN:$AN,"&gt;" &amp;DATE(LEFT($AV$3, 4), MONTH("1 " &amp; AQ$6 &amp; " " &amp; LEFT($AV$3, 4)), 0 ), 'Raw Data'!$J:$J, $A155, 'Raw Data'!$P:$P,""&amp;'Raw Data'!$B$1,'Raw Data'!$D:$D,"&lt;&gt;*ithdr*",'Raw Data'!$D:$D,"&lt;&gt;*ancel*")</f>
        <v>0</v>
      </c>
      <c r="AR166" s="40"/>
      <c r="AS166" s="40"/>
      <c r="AT166" s="52"/>
      <c r="AU166" s="111">
        <f>SUMIFS('Raw Data'!$AI:$AI, 'Raw Data'!$AN:$AN,"&lt;=" &amp;DATE(MID($AV$3, 15, 4), MONTH("1 " &amp; AU$6 &amp; " " &amp; MID($AV$3, 15, 4)) + 1, 0 ), 'Raw Data'!$AN:$AN,"&gt;" &amp;DATE(MID($AV$3, 15, 4), MONTH("1 " &amp; AU$6 &amp; " " &amp; MID($AV$3, 15, 4)), 0 ), 'Raw Data'!$J:$J, $A155, 'Raw Data'!$O:$O,""&amp;'Raw Data'!$B$1,'Raw Data'!$D:$D,"&lt;&gt;*ithdr*",'Raw Data'!$D:$D,"&lt;&gt;*ancel*",'Raw Data'!$P:$P,"--")
+
SUMIFS('Raw Data'!$AI:$AI, 'Raw Data'!$AN:$AN,"&lt;=" &amp;DATE(MID($AV$3, 15, 4), MONTH("1 " &amp; AU$6 &amp; " " &amp; MID($AV$3, 15, 4)) + 1, 0 ), 'Raw Data'!$AN:$AN,"&gt;" &amp;DATE(MID($AV$3, 15, 4), MONTH("1 " &amp; AU$6 &amp; " " &amp; MID($AV$3, 15, 4)), 0 ), 'Raw Data'!$J:$J, $A155, 'Raw Data'!$P:$P,""&amp;'Raw Data'!$B$1,'Raw Data'!$D:$D,"&lt;&gt;*ithdr*",'Raw Data'!$D:$D,"&lt;&gt;*ancel*")</f>
        <v>0</v>
      </c>
      <c r="AV166" s="40"/>
      <c r="AW166" s="40"/>
      <c r="AX166" s="52"/>
      <c r="AY166" s="111">
        <f>SUMIFS('Raw Data'!$AI:$AI, 'Raw Data'!$AN:$AN,"&lt;=" &amp;DATE(MID($AV$3, 15, 4), MONTH("1 " &amp; AY$6 &amp; " " &amp; MID($AV$3, 15, 4)) + 1, 0 ), 'Raw Data'!$AN:$AN,"&gt;" &amp;DATE(MID($AV$3, 15, 4), MONTH("1 " &amp; AY$6 &amp; " " &amp; MID($AV$3, 15, 4)), 0 ), 'Raw Data'!$J:$J, $A155, 'Raw Data'!$O:$O,""&amp;'Raw Data'!$B$1,'Raw Data'!$D:$D,"&lt;&gt;*ithdr*",'Raw Data'!$D:$D,"&lt;&gt;*ancel*",'Raw Data'!$P:$P,"--")
+
SUMIFS('Raw Data'!$AI:$AI, 'Raw Data'!$AN:$AN,"&lt;=" &amp;DATE(MID($AV$3, 15, 4), MONTH("1 " &amp; AY$6 &amp; " " &amp; MID($AV$3, 15, 4)) + 1, 0 ), 'Raw Data'!$AN:$AN,"&gt;" &amp;DATE(MID($AV$3, 15, 4), MONTH("1 " &amp; AY$6 &amp; " " &amp; MID($AV$3, 15, 4)), 0 ), 'Raw Data'!$J:$J, $A155, 'Raw Data'!$P:$P,""&amp;'Raw Data'!$B$1,'Raw Data'!$D:$D,"&lt;&gt;*ithdr*",'Raw Data'!$D:$D,"&lt;&gt;*ancel*")</f>
        <v>0</v>
      </c>
      <c r="AZ166" s="40"/>
      <c r="BA166" s="40"/>
      <c r="BB166" s="52"/>
      <c r="BC166" s="111">
        <f>SUMIFS('Raw Data'!$AI:$AI, 'Raw Data'!$AN:$AN,"&lt;=" &amp;DATE(MID($AV$3, 15, 4), MONTH("1 " &amp; BC$6 &amp; " " &amp; MID($AV$3, 15, 4)) + 1, 0 ), 'Raw Data'!$AN:$AN,"&gt;" &amp;DATE(MID($AV$3, 15, 4), MONTH("1 " &amp; BC$6 &amp; " " &amp; MID($AV$3, 15, 4)), 0 ), 'Raw Data'!$J:$J, $A155, 'Raw Data'!$O:$O,""&amp;'Raw Data'!$B$1,'Raw Data'!$D:$D,"&lt;&gt;*ithdr*",'Raw Data'!$D:$D,"&lt;&gt;*ancel*",'Raw Data'!$P:$P,"--")
+
SUMIFS('Raw Data'!$AI:$AI, 'Raw Data'!$AN:$AN,"&lt;=" &amp;DATE(MID($AV$3, 15, 4), MONTH("1 " &amp; BC$6 &amp; " " &amp; MID($AV$3, 15, 4)) + 1, 0 ), 'Raw Data'!$AN:$AN,"&gt;" &amp;DATE(MID($AV$3, 15, 4), MONTH("1 " &amp; BC$6 &amp; " " &amp; MID($AV$3, 15, 4)), 0 ), 'Raw Data'!$J:$J, $A155, 'Raw Data'!$P:$P,""&amp;'Raw Data'!$B$1,'Raw Data'!$D:$D,"&lt;&gt;*ithdr*",'Raw Data'!$D:$D,"&lt;&gt;*ancel*")</f>
        <v>0</v>
      </c>
      <c r="BD166" s="40"/>
      <c r="BE166" s="40"/>
      <c r="BF166" s="52"/>
    </row>
    <row r="167" ht="12.75" customHeight="1">
      <c r="A167" s="119" t="s">
        <v>759</v>
      </c>
      <c r="B167" s="40"/>
      <c r="C167" s="40"/>
      <c r="D167" s="40"/>
      <c r="E167" s="40"/>
      <c r="F167" s="40"/>
      <c r="G167" s="40"/>
      <c r="H167" s="40"/>
      <c r="I167" s="40"/>
      <c r="J167" s="52"/>
      <c r="K167" s="111">
        <f>SUMIFS('Raw Data'!$AI:$AI, 'Raw Data'!$AN:$AN,"&lt;=" &amp;DATE(LEFT($AV$3, 4), MONTH("1 " &amp; K$6 &amp; " " &amp; LEFT($AV$3, 4)) + 1, 0 ), 'Raw Data'!$AN:$AN,"&gt;" &amp;DATE(LEFT($AV$3, 4), MONTH("1 " &amp; K$6 &amp; " " &amp; LEFT($AV$3, 4)), 0 ), 'Raw Data'!$J:$J, $A155, 'Raw Data'!$H:$H, "Ear*", 'Raw Data'!$O:$O,""&amp;'Raw Data'!$B$1,'Raw Data'!$D:$D,"&lt;&gt;*ithdr*",'Raw Data'!$D:$D,"&lt;&gt;*ancel*",'Raw Data'!$P:$P,"--")
+
SUMIFS('Raw Data'!$AI:$AI, 'Raw Data'!$AN:$AN,"&lt;=" &amp;DATE(LEFT($AV$3, 4), MONTH("1 " &amp; K$6 &amp; " " &amp; LEFT($AV$3, 4)) + 1, 0 ), 'Raw Data'!$AN:$AN,"&gt;" &amp;DATE(LEFT($AV$3, 4), MONTH("1 " &amp; K$6 &amp; " " &amp; LEFT($AV$3, 4)), 0 ), 'Raw Data'!$J:$J, $A155, 'Raw Data'!$H:$H, "Ear*", 'Raw Data'!$P:$P,""&amp;'Raw Data'!$B$1,'Raw Data'!$D:$D,"&lt;&gt;*ithdr*",'Raw Data'!$D:$D,"&lt;&gt;*ancel*")</f>
        <v>0</v>
      </c>
      <c r="L167" s="40"/>
      <c r="M167" s="40"/>
      <c r="N167" s="52"/>
      <c r="O167" s="111">
        <f>SUMIFS('Raw Data'!$AI:$AI, 'Raw Data'!$AN:$AN,"&lt;=" &amp;DATE(LEFT($AV$3, 4), MONTH("1 " &amp; O$6 &amp; " " &amp; LEFT($AV$3, 4)) + 1, 0 ), 'Raw Data'!$AN:$AN,"&gt;" &amp;DATE(LEFT($AV$3, 4), MONTH("1 " &amp; O$6 &amp; " " &amp; LEFT($AV$3, 4)), 0 ), 'Raw Data'!$J:$J, $A155, 'Raw Data'!$H:$H, "Ear*", 'Raw Data'!$O:$O,""&amp;'Raw Data'!$B$1,'Raw Data'!$D:$D,"&lt;&gt;*ithdr*",'Raw Data'!$D:$D,"&lt;&gt;*ancel*",'Raw Data'!$P:$P,"--")
+
SUMIFS('Raw Data'!$AI:$AI, 'Raw Data'!$AN:$AN,"&lt;=" &amp;DATE(LEFT($AV$3, 4), MONTH("1 " &amp; O$6 &amp; " " &amp; LEFT($AV$3, 4)) + 1, 0 ), 'Raw Data'!$AN:$AN,"&gt;" &amp;DATE(LEFT($AV$3, 4), MONTH("1 " &amp; O$6 &amp; " " &amp; LEFT($AV$3, 4)), 0 ), 'Raw Data'!$J:$J, $A155, 'Raw Data'!$H:$H, "Ear*", 'Raw Data'!$P:$P,""&amp;'Raw Data'!$B$1,'Raw Data'!$D:$D,"&lt;&gt;*ithdr*",'Raw Data'!$D:$D,"&lt;&gt;*ancel*")</f>
        <v>0</v>
      </c>
      <c r="P167" s="40"/>
      <c r="Q167" s="40"/>
      <c r="R167" s="52"/>
      <c r="S167" s="111">
        <f>SUMIFS('Raw Data'!$AI:$AI, 'Raw Data'!$AN:$AN,"&lt;=" &amp;DATE(LEFT($AV$3, 4), MONTH("1 " &amp; S$6 &amp; " " &amp; LEFT($AV$3, 4)) + 1, 0 ), 'Raw Data'!$AN:$AN,"&gt;" &amp;DATE(LEFT($AV$3, 4), MONTH("1 " &amp; S$6 &amp; " " &amp; LEFT($AV$3, 4)), 0 ), 'Raw Data'!$J:$J, $A155, 'Raw Data'!$H:$H, "Ear*", 'Raw Data'!$O:$O,""&amp;'Raw Data'!$B$1,'Raw Data'!$D:$D,"&lt;&gt;*ithdr*",'Raw Data'!$D:$D,"&lt;&gt;*ancel*",'Raw Data'!$P:$P,"--")
+
SUMIFS('Raw Data'!$AI:$AI, 'Raw Data'!$AN:$AN,"&lt;=" &amp;DATE(LEFT($AV$3, 4), MONTH("1 " &amp; S$6 &amp; " " &amp; LEFT($AV$3, 4)) + 1, 0 ), 'Raw Data'!$AN:$AN,"&gt;" &amp;DATE(LEFT($AV$3, 4), MONTH("1 " &amp; S$6 &amp; " " &amp; LEFT($AV$3, 4)), 0 ), 'Raw Data'!$J:$J, $A155, 'Raw Data'!$H:$H, "Ear*", 'Raw Data'!$P:$P,""&amp;'Raw Data'!$B$1,'Raw Data'!$D:$D,"&lt;&gt;*ithdr*",'Raw Data'!$D:$D,"&lt;&gt;*ancel*")</f>
        <v>0</v>
      </c>
      <c r="T167" s="40"/>
      <c r="U167" s="40"/>
      <c r="V167" s="52"/>
      <c r="W167" s="111">
        <f>SUMIFS('Raw Data'!$AI:$AI, 'Raw Data'!$AN:$AN,"&lt;=" &amp;DATE(LEFT($AV$3, 4), MONTH("1 " &amp; W$6 &amp; " " &amp; LEFT($AV$3, 4)) + 1, 0 ), 'Raw Data'!$AN:$AN,"&gt;" &amp;DATE(LEFT($AV$3, 4), MONTH("1 " &amp; W$6 &amp; " " &amp; LEFT($AV$3, 4)), 0 ), 'Raw Data'!$J:$J, $A155, 'Raw Data'!$H:$H, "Ear*", 'Raw Data'!$O:$O,""&amp;'Raw Data'!$B$1,'Raw Data'!$D:$D,"&lt;&gt;*ithdr*",'Raw Data'!$D:$D,"&lt;&gt;*ancel*",'Raw Data'!$P:$P,"--")
+
SUMIFS('Raw Data'!$AI:$AI, 'Raw Data'!$AN:$AN,"&lt;=" &amp;DATE(LEFT($AV$3, 4), MONTH("1 " &amp; W$6 &amp; " " &amp; LEFT($AV$3, 4)) + 1, 0 ), 'Raw Data'!$AN:$AN,"&gt;" &amp;DATE(LEFT($AV$3, 4), MONTH("1 " &amp; W$6 &amp; " " &amp; LEFT($AV$3, 4)), 0 ), 'Raw Data'!$J:$J, $A155, 'Raw Data'!$H:$H, "Ear*", 'Raw Data'!$P:$P,""&amp;'Raw Data'!$B$1,'Raw Data'!$D:$D,"&lt;&gt;*ithdr*",'Raw Data'!$D:$D,"&lt;&gt;*ancel*")</f>
        <v>0</v>
      </c>
      <c r="X167" s="40"/>
      <c r="Y167" s="40"/>
      <c r="Z167" s="52"/>
      <c r="AA167" s="111">
        <f>SUMIFS('Raw Data'!$AI:$AI, 'Raw Data'!$AN:$AN,"&lt;=" &amp;DATE(LEFT($AV$3, 4), MONTH("1 " &amp; AA$6 &amp; " " &amp; LEFT($AV$3, 4)) + 1, 0 ), 'Raw Data'!$AN:$AN,"&gt;" &amp;DATE(LEFT($AV$3, 4), MONTH("1 " &amp; AA$6 &amp; " " &amp; LEFT($AV$3, 4)), 0 ), 'Raw Data'!$J:$J, $A155, 'Raw Data'!$H:$H, "Ear*", 'Raw Data'!$O:$O,""&amp;'Raw Data'!$B$1,'Raw Data'!$D:$D,"&lt;&gt;*ithdr*",'Raw Data'!$D:$D,"&lt;&gt;*ancel*",'Raw Data'!$P:$P,"--")
+
SUMIFS('Raw Data'!$AI:$AI, 'Raw Data'!$AN:$AN,"&lt;=" &amp;DATE(LEFT($AV$3, 4), MONTH("1 " &amp; AA$6 &amp; " " &amp; LEFT($AV$3, 4)) + 1, 0 ), 'Raw Data'!$AN:$AN,"&gt;" &amp;DATE(LEFT($AV$3, 4), MONTH("1 " &amp; AA$6 &amp; " " &amp; LEFT($AV$3, 4)), 0 ), 'Raw Data'!$J:$J, $A155, 'Raw Data'!$H:$H, "Ear*", 'Raw Data'!$P:$P,""&amp;'Raw Data'!$B$1,'Raw Data'!$D:$D,"&lt;&gt;*ithdr*",'Raw Data'!$D:$D,"&lt;&gt;*ancel*")</f>
        <v>0</v>
      </c>
      <c r="AB167" s="40"/>
      <c r="AC167" s="40"/>
      <c r="AD167" s="52"/>
      <c r="AE167" s="111">
        <f>SUMIFS('Raw Data'!$AI:$AI, 'Raw Data'!$AN:$AN,"&lt;=" &amp;DATE(LEFT($AV$3, 4), MONTH("1 " &amp; AE$6 &amp; " " &amp; LEFT($AV$3, 4)) + 1, 0 ), 'Raw Data'!$AN:$AN,"&gt;" &amp;DATE(LEFT($AV$3, 4), MONTH("1 " &amp; AE$6 &amp; " " &amp; LEFT($AV$3, 4)), 0 ), 'Raw Data'!$J:$J, $A155, 'Raw Data'!$H:$H, "Ear*", 'Raw Data'!$O:$O,""&amp;'Raw Data'!$B$1,'Raw Data'!$D:$D,"&lt;&gt;*ithdr*",'Raw Data'!$D:$D,"&lt;&gt;*ancel*",'Raw Data'!$P:$P,"--")
+
SUMIFS('Raw Data'!$AI:$AI, 'Raw Data'!$AN:$AN,"&lt;=" &amp;DATE(LEFT($AV$3, 4), MONTH("1 " &amp; AE$6 &amp; " " &amp; LEFT($AV$3, 4)) + 1, 0 ), 'Raw Data'!$AN:$AN,"&gt;" &amp;DATE(LEFT($AV$3, 4), MONTH("1 " &amp; AE$6 &amp; " " &amp; LEFT($AV$3, 4)), 0 ), 'Raw Data'!$J:$J, $A155, 'Raw Data'!$H:$H, "Ear*", 'Raw Data'!$P:$P,""&amp;'Raw Data'!$B$1,'Raw Data'!$D:$D,"&lt;&gt;*ithdr*",'Raw Data'!$D:$D,"&lt;&gt;*ancel*")</f>
        <v>0</v>
      </c>
      <c r="AF167" s="40"/>
      <c r="AG167" s="40"/>
      <c r="AH167" s="52"/>
      <c r="AI167" s="111">
        <f>SUMIFS('Raw Data'!$AI:$AI, 'Raw Data'!$AN:$AN,"&lt;=" &amp;DATE(LEFT($AV$3, 4), MONTH("1 " &amp; AI$6 &amp; " " &amp; LEFT($AV$3, 4)) + 1, 0 ), 'Raw Data'!$AN:$AN,"&gt;" &amp;DATE(LEFT($AV$3, 4), MONTH("1 " &amp; AI$6 &amp; " " &amp; LEFT($AV$3, 4)), 0 ), 'Raw Data'!$J:$J, $A155, 'Raw Data'!$H:$H, "Ear*", 'Raw Data'!$O:$O,""&amp;'Raw Data'!$B$1,'Raw Data'!$D:$D,"&lt;&gt;*ithdr*",'Raw Data'!$D:$D,"&lt;&gt;*ancel*",'Raw Data'!$P:$P,"--")
+
SUMIFS('Raw Data'!$AI:$AI, 'Raw Data'!$AN:$AN,"&lt;=" &amp;DATE(LEFT($AV$3, 4), MONTH("1 " &amp; AI$6 &amp; " " &amp; LEFT($AV$3, 4)) + 1, 0 ), 'Raw Data'!$AN:$AN,"&gt;" &amp;DATE(LEFT($AV$3, 4), MONTH("1 " &amp; AI$6 &amp; " " &amp; LEFT($AV$3, 4)), 0 ), 'Raw Data'!$J:$J, $A155, 'Raw Data'!$H:$H, "Ear*", 'Raw Data'!$P:$P,""&amp;'Raw Data'!$B$1,'Raw Data'!$D:$D,"&lt;&gt;*ithdr*",'Raw Data'!$D:$D,"&lt;&gt;*ancel*")</f>
        <v>0</v>
      </c>
      <c r="AJ167" s="40"/>
      <c r="AK167" s="40"/>
      <c r="AL167" s="52"/>
      <c r="AM167" s="111">
        <f>SUMIFS('Raw Data'!$AI:$AI, 'Raw Data'!$AN:$AN,"&lt;=" &amp;DATE(LEFT($AV$3, 4), MONTH("1 " &amp; AM$6 &amp; " " &amp; LEFT($AV$3, 4)) + 1, 0 ), 'Raw Data'!$AN:$AN,"&gt;" &amp;DATE(LEFT($AV$3, 4), MONTH("1 " &amp; AM$6 &amp; " " &amp; LEFT($AV$3, 4)), 0 ), 'Raw Data'!$J:$J, $A155, 'Raw Data'!$H:$H, "Ear*", 'Raw Data'!$O:$O,""&amp;'Raw Data'!$B$1,'Raw Data'!$D:$D,"&lt;&gt;*ithdr*",'Raw Data'!$D:$D,"&lt;&gt;*ancel*",'Raw Data'!$P:$P,"--")
+
SUMIFS('Raw Data'!$AI:$AI, 'Raw Data'!$AN:$AN,"&lt;=" &amp;DATE(LEFT($AV$3, 4), MONTH("1 " &amp; AM$6 &amp; " " &amp; LEFT($AV$3, 4)) + 1, 0 ), 'Raw Data'!$AN:$AN,"&gt;" &amp;DATE(LEFT($AV$3, 4), MONTH("1 " &amp; AM$6 &amp; " " &amp; LEFT($AV$3, 4)), 0 ), 'Raw Data'!$J:$J, $A155, 'Raw Data'!$H:$H, "Ear*", 'Raw Data'!$P:$P,""&amp;'Raw Data'!$B$1,'Raw Data'!$D:$D,"&lt;&gt;*ithdr*",'Raw Data'!$D:$D,"&lt;&gt;*ancel*")</f>
        <v>0</v>
      </c>
      <c r="AN167" s="40"/>
      <c r="AO167" s="40"/>
      <c r="AP167" s="52"/>
      <c r="AQ167" s="111">
        <f>SUMIFS('Raw Data'!$AI:$AI, 'Raw Data'!$AN:$AN,"&lt;=" &amp;DATE(LEFT($AV$3, 4), MONTH("1 " &amp; AQ$6 &amp; " " &amp; LEFT($AV$3, 4)) + 1, 0 ), 'Raw Data'!$AN:$AN,"&gt;" &amp;DATE(LEFT($AV$3, 4), MONTH("1 " &amp; AQ$6 &amp; " " &amp; LEFT($AV$3, 4)), 0 ), 'Raw Data'!$J:$J, $A155, 'Raw Data'!$H:$H, "Ear*", 'Raw Data'!$O:$O,""&amp;'Raw Data'!$B$1,'Raw Data'!$D:$D,"&lt;&gt;*ithdr*",'Raw Data'!$D:$D,"&lt;&gt;*ancel*",'Raw Data'!$P:$P,"--")
+
SUMIFS('Raw Data'!$AI:$AI, 'Raw Data'!$AN:$AN,"&lt;=" &amp;DATE(LEFT($AV$3, 4), MONTH("1 " &amp; AQ$6 &amp; " " &amp; LEFT($AV$3, 4)) + 1, 0 ), 'Raw Data'!$AN:$AN,"&gt;" &amp;DATE(LEFT($AV$3, 4), MONTH("1 " &amp; AQ$6 &amp; " " &amp; LEFT($AV$3, 4)), 0 ), 'Raw Data'!$J:$J, $A155, 'Raw Data'!$H:$H, "Ear*", 'Raw Data'!$P:$P,""&amp;'Raw Data'!$B$1,'Raw Data'!$D:$D,"&lt;&gt;*ithdr*",'Raw Data'!$D:$D,"&lt;&gt;*ancel*")</f>
        <v>0</v>
      </c>
      <c r="AR167" s="40"/>
      <c r="AS167" s="40"/>
      <c r="AT167" s="52"/>
      <c r="AU167" s="111">
        <f>SUMIFS('Raw Data'!$AI:$AI, 'Raw Data'!$AN:$AN,"&lt;=" &amp;DATE(MID($AV$3, 15, 4), MONTH("1 " &amp; AU$6 &amp; " " &amp; MID($AV$3, 15, 4)) + 1, 0 ), 'Raw Data'!$AN:$AN,"&gt;" &amp;DATE(MID($AV$3, 15, 4), MONTH("1 " &amp; AU$6 &amp; " " &amp; MID($AV$3, 15, 4)), 0 ), 'Raw Data'!$J:$J, $A155, 'Raw Data'!$H:$H, "Ear*", 'Raw Data'!$O:$O,""&amp;'Raw Data'!$B$1,'Raw Data'!$D:$D,"&lt;&gt;*ithdr*",'Raw Data'!$D:$D,"&lt;&gt;*ancel*",'Raw Data'!$P:$P,"--")
+
SUMIFS('Raw Data'!$AI:$AI, 'Raw Data'!$AN:$AN,"&lt;=" &amp;DATE(MID($AV$3, 15, 4), MONTH("1 " &amp; AU$6 &amp; " " &amp; MID($AV$3, 15, 4)) + 1, 0 ), 'Raw Data'!$AN:$AN,"&gt;" &amp;DATE(MID($AV$3, 15, 4), MONTH("1 " &amp; AU$6 &amp; " " &amp; MID($AV$3, 15, 4)), 0 ), 'Raw Data'!$J:$J, $A155, 'Raw Data'!$H:$H, "Ear*", 'Raw Data'!$P:$P,""&amp;'Raw Data'!$B$1,'Raw Data'!$D:$D,"&lt;&gt;*ithdr*",'Raw Data'!$D:$D,"&lt;&gt;*ancel*")</f>
        <v>0</v>
      </c>
      <c r="AV167" s="40"/>
      <c r="AW167" s="40"/>
      <c r="AX167" s="52"/>
      <c r="AY167" s="111">
        <f>SUMIFS('Raw Data'!$AI:$AI, 'Raw Data'!$AN:$AN,"&lt;=" &amp;DATE(MID($AV$3, 15, 4), MONTH("1 " &amp; AY$6 &amp; " " &amp; MID($AV$3, 15, 4)) + 1, 0 ), 'Raw Data'!$AN:$AN,"&gt;" &amp;DATE(MID($AV$3, 15, 4), MONTH("1 " &amp; AY$6 &amp; " " &amp; MID($AV$3, 15, 4)), 0 ), 'Raw Data'!$J:$J, $A155, 'Raw Data'!$H:$H, "Ear*", 'Raw Data'!$O:$O,""&amp;'Raw Data'!$B$1,'Raw Data'!$D:$D,"&lt;&gt;*ithdr*",'Raw Data'!$D:$D,"&lt;&gt;*ancel*",'Raw Data'!$P:$P,"--")
+
SUMIFS('Raw Data'!$AI:$AI, 'Raw Data'!$AN:$AN,"&lt;=" &amp;DATE(MID($AV$3, 15, 4), MONTH("1 " &amp; AY$6 &amp; " " &amp; MID($AV$3, 15, 4)) + 1, 0 ), 'Raw Data'!$AN:$AN,"&gt;" &amp;DATE(MID($AV$3, 15, 4), MONTH("1 " &amp; AY$6 &amp; " " &amp; MID($AV$3, 15, 4)), 0 ), 'Raw Data'!$J:$J, $A155, 'Raw Data'!$H:$H, "Ear*", 'Raw Data'!$P:$P,""&amp;'Raw Data'!$B$1,'Raw Data'!$D:$D,"&lt;&gt;*ithdr*",'Raw Data'!$D:$D,"&lt;&gt;*ancel*")</f>
        <v>0</v>
      </c>
      <c r="AZ167" s="40"/>
      <c r="BA167" s="40"/>
      <c r="BB167" s="52"/>
      <c r="BC167" s="111">
        <f>SUMIFS('Raw Data'!$AI:$AI, 'Raw Data'!$AN:$AN,"&lt;=" &amp;DATE(MID($AV$3, 15, 4), MONTH("1 " &amp; BC$6 &amp; " " &amp; MID($AV$3, 15, 4)) + 1, 0 ), 'Raw Data'!$AN:$AN,"&gt;" &amp;DATE(MID($AV$3, 15, 4), MONTH("1 " &amp; BC$6 &amp; " " &amp; MID($AV$3, 15, 4)), 0 ), 'Raw Data'!$J:$J, $A155, 'Raw Data'!$H:$H, "Ear*", 'Raw Data'!$O:$O,""&amp;'Raw Data'!$B$1,'Raw Data'!$D:$D,"&lt;&gt;*ithdr*",'Raw Data'!$D:$D,"&lt;&gt;*ancel*",'Raw Data'!$P:$P,"--")
+
SUMIFS('Raw Data'!$AI:$AI, 'Raw Data'!$AN:$AN,"&lt;=" &amp;DATE(MID($AV$3, 15, 4), MONTH("1 " &amp; BC$6 &amp; " " &amp; MID($AV$3, 15, 4)) + 1, 0 ), 'Raw Data'!$AN:$AN,"&gt;" &amp;DATE(MID($AV$3, 15, 4), MONTH("1 " &amp; BC$6 &amp; " " &amp; MID($AV$3, 15, 4)), 0 ), 'Raw Data'!$J:$J, $A155, 'Raw Data'!$H:$H, "Ear*", 'Raw Data'!$P:$P,""&amp;'Raw Data'!$B$1,'Raw Data'!$D:$D,"&lt;&gt;*ithdr*",'Raw Data'!$D:$D,"&lt;&gt;*ancel*")</f>
        <v>0</v>
      </c>
      <c r="BD167" s="40"/>
      <c r="BE167" s="40"/>
      <c r="BF167" s="52"/>
    </row>
    <row r="168" ht="12.75" customHeight="1">
      <c r="A168" s="119" t="s">
        <v>760</v>
      </c>
      <c r="B168" s="40"/>
      <c r="C168" s="40"/>
      <c r="D168" s="40"/>
      <c r="E168" s="40"/>
      <c r="F168" s="40"/>
      <c r="G168" s="40"/>
      <c r="H168" s="40"/>
      <c r="I168" s="40"/>
      <c r="J168" s="52"/>
      <c r="K168" s="111">
        <f>SUMIFS('Raw Data'!$AI:$AI, 'Raw Data'!$AN:$AN,"&lt;=" &amp;DATE(LEFT($AV$3, 4), MONTH("1 " &amp; K$6 &amp; " " &amp; LEFT($AV$3, 4)) + 1, 0 ), 'Raw Data'!$AN:$AN,"&gt;" &amp;DATE(LEFT($AV$3, 4), MONTH("1 " &amp; K$6 &amp; " " &amp; LEFT($AV$3, 4)), 0 ), 'Raw Data'!$J:$J, $A155, 'Raw Data'!$H:$H, "Non*", 'Raw Data'!$O:$O,""&amp;'Raw Data'!$B$1,'Raw Data'!$D:$D,"&lt;&gt;*ithdr*",'Raw Data'!$D:$D,"&lt;&gt;*ancel*",'Raw Data'!$P:$P,"--")
+
SUMIFS('Raw Data'!$AI:$AI, 'Raw Data'!$AN:$AN,"&lt;=" &amp;DATE(LEFT($AV$3, 4), MONTH("1 " &amp; K$6 &amp; " " &amp; LEFT($AV$3, 4)) + 1, 0 ), 'Raw Data'!$AN:$AN,"&gt;" &amp;DATE(LEFT($AV$3, 4), MONTH("1 " &amp; K$6 &amp; " " &amp; LEFT($AV$3, 4)), 0 ), 'Raw Data'!$J:$J, $A155, 'Raw Data'!$H:$H, "Non*", 'Raw Data'!$P:$P,""&amp;'Raw Data'!$B$1,'Raw Data'!$D:$D,"&lt;&gt;*ithdr*",'Raw Data'!$D:$D,"&lt;&gt;*ancel*")</f>
        <v>0</v>
      </c>
      <c r="L168" s="40"/>
      <c r="M168" s="40"/>
      <c r="N168" s="52"/>
      <c r="O168" s="111">
        <f>SUMIFS('Raw Data'!$AI:$AI, 'Raw Data'!$AN:$AN,"&lt;=" &amp;DATE(LEFT($AV$3, 4), MONTH("1 " &amp; O$6 &amp; " " &amp; LEFT($AV$3, 4)) + 1, 0 ), 'Raw Data'!$AN:$AN,"&gt;" &amp;DATE(LEFT($AV$3, 4), MONTH("1 " &amp; O$6 &amp; " " &amp; LEFT($AV$3, 4)), 0 ), 'Raw Data'!$J:$J, $A155, 'Raw Data'!$H:$H, "Non*", 'Raw Data'!$O:$O,""&amp;'Raw Data'!$B$1,'Raw Data'!$D:$D,"&lt;&gt;*ithdr*",'Raw Data'!$D:$D,"&lt;&gt;*ancel*",'Raw Data'!$P:$P,"--")
+
SUMIFS('Raw Data'!$AI:$AI, 'Raw Data'!$AN:$AN,"&lt;=" &amp;DATE(LEFT($AV$3, 4), MONTH("1 " &amp; O$6 &amp; " " &amp; LEFT($AV$3, 4)) + 1, 0 ), 'Raw Data'!$AN:$AN,"&gt;" &amp;DATE(LEFT($AV$3, 4), MONTH("1 " &amp; O$6 &amp; " " &amp; LEFT($AV$3, 4)), 0 ), 'Raw Data'!$J:$J, $A155, 'Raw Data'!$H:$H, "Non*", 'Raw Data'!$P:$P,""&amp;'Raw Data'!$B$1,'Raw Data'!$D:$D,"&lt;&gt;*ithdr*",'Raw Data'!$D:$D,"&lt;&gt;*ancel*")</f>
        <v>0</v>
      </c>
      <c r="P168" s="40"/>
      <c r="Q168" s="40"/>
      <c r="R168" s="52"/>
      <c r="S168" s="111">
        <f>SUMIFS('Raw Data'!$AI:$AI, 'Raw Data'!$AN:$AN,"&lt;=" &amp;DATE(LEFT($AV$3, 4), MONTH("1 " &amp; S$6 &amp; " " &amp; LEFT($AV$3, 4)) + 1, 0 ), 'Raw Data'!$AN:$AN,"&gt;" &amp;DATE(LEFT($AV$3, 4), MONTH("1 " &amp; S$6 &amp; " " &amp; LEFT($AV$3, 4)), 0 ), 'Raw Data'!$J:$J, $A155, 'Raw Data'!$H:$H, "Non*", 'Raw Data'!$O:$O,""&amp;'Raw Data'!$B$1,'Raw Data'!$D:$D,"&lt;&gt;*ithdr*",'Raw Data'!$D:$D,"&lt;&gt;*ancel*",'Raw Data'!$P:$P,"--")
+
SUMIFS('Raw Data'!$AI:$AI, 'Raw Data'!$AN:$AN,"&lt;=" &amp;DATE(LEFT($AV$3, 4), MONTH("1 " &amp; S$6 &amp; " " &amp; LEFT($AV$3, 4)) + 1, 0 ), 'Raw Data'!$AN:$AN,"&gt;" &amp;DATE(LEFT($AV$3, 4), MONTH("1 " &amp; S$6 &amp; " " &amp; LEFT($AV$3, 4)), 0 ), 'Raw Data'!$J:$J, $A155, 'Raw Data'!$H:$H, "Non*", 'Raw Data'!$P:$P,""&amp;'Raw Data'!$B$1,'Raw Data'!$D:$D,"&lt;&gt;*ithdr*",'Raw Data'!$D:$D,"&lt;&gt;*ancel*")</f>
        <v>0</v>
      </c>
      <c r="T168" s="40"/>
      <c r="U168" s="40"/>
      <c r="V168" s="52"/>
      <c r="W168" s="111">
        <f>SUMIFS('Raw Data'!$AI:$AI, 'Raw Data'!$AN:$AN,"&lt;=" &amp;DATE(LEFT($AV$3, 4), MONTH("1 " &amp; W$6 &amp; " " &amp; LEFT($AV$3, 4)) + 1, 0 ), 'Raw Data'!$AN:$AN,"&gt;" &amp;DATE(LEFT($AV$3, 4), MONTH("1 " &amp; W$6 &amp; " " &amp; LEFT($AV$3, 4)), 0 ), 'Raw Data'!$J:$J, $A155, 'Raw Data'!$H:$H, "Non*", 'Raw Data'!$O:$O,""&amp;'Raw Data'!$B$1,'Raw Data'!$D:$D,"&lt;&gt;*ithdr*",'Raw Data'!$D:$D,"&lt;&gt;*ancel*",'Raw Data'!$P:$P,"--")
+
SUMIFS('Raw Data'!$AI:$AI, 'Raw Data'!$AN:$AN,"&lt;=" &amp;DATE(LEFT($AV$3, 4), MONTH("1 " &amp; W$6 &amp; " " &amp; LEFT($AV$3, 4)) + 1, 0 ), 'Raw Data'!$AN:$AN,"&gt;" &amp;DATE(LEFT($AV$3, 4), MONTH("1 " &amp; W$6 &amp; " " &amp; LEFT($AV$3, 4)), 0 ), 'Raw Data'!$J:$J, $A155, 'Raw Data'!$H:$H, "Non*", 'Raw Data'!$P:$P,""&amp;'Raw Data'!$B$1,'Raw Data'!$D:$D,"&lt;&gt;*ithdr*",'Raw Data'!$D:$D,"&lt;&gt;*ancel*")</f>
        <v>0</v>
      </c>
      <c r="X168" s="40"/>
      <c r="Y168" s="40"/>
      <c r="Z168" s="52"/>
      <c r="AA168" s="111">
        <f>SUMIFS('Raw Data'!$AI:$AI, 'Raw Data'!$AN:$AN,"&lt;=" &amp;DATE(LEFT($AV$3, 4), MONTH("1 " &amp; AA$6 &amp; " " &amp; LEFT($AV$3, 4)) + 1, 0 ), 'Raw Data'!$AN:$AN,"&gt;" &amp;DATE(LEFT($AV$3, 4), MONTH("1 " &amp; AA$6 &amp; " " &amp; LEFT($AV$3, 4)), 0 ), 'Raw Data'!$J:$J, $A155, 'Raw Data'!$H:$H, "Non*", 'Raw Data'!$O:$O,""&amp;'Raw Data'!$B$1,'Raw Data'!$D:$D,"&lt;&gt;*ithdr*",'Raw Data'!$D:$D,"&lt;&gt;*ancel*",'Raw Data'!$P:$P,"--")
+
SUMIFS('Raw Data'!$AI:$AI, 'Raw Data'!$AN:$AN,"&lt;=" &amp;DATE(LEFT($AV$3, 4), MONTH("1 " &amp; AA$6 &amp; " " &amp; LEFT($AV$3, 4)) + 1, 0 ), 'Raw Data'!$AN:$AN,"&gt;" &amp;DATE(LEFT($AV$3, 4), MONTH("1 " &amp; AA$6 &amp; " " &amp; LEFT($AV$3, 4)), 0 ), 'Raw Data'!$J:$J, $A155, 'Raw Data'!$H:$H, "Non*", 'Raw Data'!$P:$P,""&amp;'Raw Data'!$B$1,'Raw Data'!$D:$D,"&lt;&gt;*ithdr*",'Raw Data'!$D:$D,"&lt;&gt;*ancel*")</f>
        <v>0</v>
      </c>
      <c r="AB168" s="40"/>
      <c r="AC168" s="40"/>
      <c r="AD168" s="52"/>
      <c r="AE168" s="111">
        <f>SUMIFS('Raw Data'!$AI:$AI, 'Raw Data'!$AN:$AN,"&lt;=" &amp;DATE(LEFT($AV$3, 4), MONTH("1 " &amp; AE$6 &amp; " " &amp; LEFT($AV$3, 4)) + 1, 0 ), 'Raw Data'!$AN:$AN,"&gt;" &amp;DATE(LEFT($AV$3, 4), MONTH("1 " &amp; AE$6 &amp; " " &amp; LEFT($AV$3, 4)), 0 ), 'Raw Data'!$J:$J, $A155, 'Raw Data'!$H:$H, "Non*", 'Raw Data'!$O:$O,""&amp;'Raw Data'!$B$1,'Raw Data'!$D:$D,"&lt;&gt;*ithdr*",'Raw Data'!$D:$D,"&lt;&gt;*ancel*",'Raw Data'!$P:$P,"--")
+
SUMIFS('Raw Data'!$AI:$AI, 'Raw Data'!$AN:$AN,"&lt;=" &amp;DATE(LEFT($AV$3, 4), MONTH("1 " &amp; AE$6 &amp; " " &amp; LEFT($AV$3, 4)) + 1, 0 ), 'Raw Data'!$AN:$AN,"&gt;" &amp;DATE(LEFT($AV$3, 4), MONTH("1 " &amp; AE$6 &amp; " " &amp; LEFT($AV$3, 4)), 0 ), 'Raw Data'!$J:$J, $A155, 'Raw Data'!$H:$H, "Non*", 'Raw Data'!$P:$P,""&amp;'Raw Data'!$B$1,'Raw Data'!$D:$D,"&lt;&gt;*ithdr*",'Raw Data'!$D:$D,"&lt;&gt;*ancel*")</f>
        <v>0</v>
      </c>
      <c r="AF168" s="40"/>
      <c r="AG168" s="40"/>
      <c r="AH168" s="52"/>
      <c r="AI168" s="111">
        <f>SUMIFS('Raw Data'!$AI:$AI, 'Raw Data'!$AN:$AN,"&lt;=" &amp;DATE(LEFT($AV$3, 4), MONTH("1 " &amp; AI$6 &amp; " " &amp; LEFT($AV$3, 4)) + 1, 0 ), 'Raw Data'!$AN:$AN,"&gt;" &amp;DATE(LEFT($AV$3, 4), MONTH("1 " &amp; AI$6 &amp; " " &amp; LEFT($AV$3, 4)), 0 ), 'Raw Data'!$J:$J, $A155, 'Raw Data'!$H:$H, "Non*", 'Raw Data'!$O:$O,""&amp;'Raw Data'!$B$1,'Raw Data'!$D:$D,"&lt;&gt;*ithdr*",'Raw Data'!$D:$D,"&lt;&gt;*ancel*",'Raw Data'!$P:$P,"--")
+
SUMIFS('Raw Data'!$AI:$AI, 'Raw Data'!$AN:$AN,"&lt;=" &amp;DATE(LEFT($AV$3, 4), MONTH("1 " &amp; AI$6 &amp; " " &amp; LEFT($AV$3, 4)) + 1, 0 ), 'Raw Data'!$AN:$AN,"&gt;" &amp;DATE(LEFT($AV$3, 4), MONTH("1 " &amp; AI$6 &amp; " " &amp; LEFT($AV$3, 4)), 0 ), 'Raw Data'!$J:$J, $A155, 'Raw Data'!$H:$H, "Non*", 'Raw Data'!$P:$P,""&amp;'Raw Data'!$B$1,'Raw Data'!$D:$D,"&lt;&gt;*ithdr*",'Raw Data'!$D:$D,"&lt;&gt;*ancel*")</f>
        <v>0</v>
      </c>
      <c r="AJ168" s="40"/>
      <c r="AK168" s="40"/>
      <c r="AL168" s="52"/>
      <c r="AM168" s="111">
        <f>SUMIFS('Raw Data'!$AI:$AI, 'Raw Data'!$AN:$AN,"&lt;=" &amp;DATE(LEFT($AV$3, 4), MONTH("1 " &amp; AM$6 &amp; " " &amp; LEFT($AV$3, 4)) + 1, 0 ), 'Raw Data'!$AN:$AN,"&gt;" &amp;DATE(LEFT($AV$3, 4), MONTH("1 " &amp; AM$6 &amp; " " &amp; LEFT($AV$3, 4)), 0 ), 'Raw Data'!$J:$J, $A155, 'Raw Data'!$H:$H, "Non*", 'Raw Data'!$O:$O,""&amp;'Raw Data'!$B$1,'Raw Data'!$D:$D,"&lt;&gt;*ithdr*",'Raw Data'!$D:$D,"&lt;&gt;*ancel*",'Raw Data'!$P:$P,"--")
+
SUMIFS('Raw Data'!$AI:$AI, 'Raw Data'!$AN:$AN,"&lt;=" &amp;DATE(LEFT($AV$3, 4), MONTH("1 " &amp; AM$6 &amp; " " &amp; LEFT($AV$3, 4)) + 1, 0 ), 'Raw Data'!$AN:$AN,"&gt;" &amp;DATE(LEFT($AV$3, 4), MONTH("1 " &amp; AM$6 &amp; " " &amp; LEFT($AV$3, 4)), 0 ), 'Raw Data'!$J:$J, $A155, 'Raw Data'!$H:$H, "Non*", 'Raw Data'!$P:$P,""&amp;'Raw Data'!$B$1,'Raw Data'!$D:$D,"&lt;&gt;*ithdr*",'Raw Data'!$D:$D,"&lt;&gt;*ancel*")</f>
        <v>0</v>
      </c>
      <c r="AN168" s="40"/>
      <c r="AO168" s="40"/>
      <c r="AP168" s="52"/>
      <c r="AQ168" s="111">
        <f>SUMIFS('Raw Data'!$AI:$AI, 'Raw Data'!$AN:$AN,"&lt;=" &amp;DATE(LEFT($AV$3, 4), MONTH("1 " &amp; AQ$6 &amp; " " &amp; LEFT($AV$3, 4)) + 1, 0 ), 'Raw Data'!$AN:$AN,"&gt;" &amp;DATE(LEFT($AV$3, 4), MONTH("1 " &amp; AQ$6 &amp; " " &amp; LEFT($AV$3, 4)), 0 ), 'Raw Data'!$J:$J, $A155, 'Raw Data'!$H:$H, "Non*", 'Raw Data'!$O:$O,""&amp;'Raw Data'!$B$1,'Raw Data'!$D:$D,"&lt;&gt;*ithdr*",'Raw Data'!$D:$D,"&lt;&gt;*ancel*",'Raw Data'!$P:$P,"--")
+
SUMIFS('Raw Data'!$AI:$AI, 'Raw Data'!$AN:$AN,"&lt;=" &amp;DATE(LEFT($AV$3, 4), MONTH("1 " &amp; AQ$6 &amp; " " &amp; LEFT($AV$3, 4)) + 1, 0 ), 'Raw Data'!$AN:$AN,"&gt;" &amp;DATE(LEFT($AV$3, 4), MONTH("1 " &amp; AQ$6 &amp; " " &amp; LEFT($AV$3, 4)), 0 ), 'Raw Data'!$J:$J, $A155, 'Raw Data'!$H:$H, "Non*", 'Raw Data'!$P:$P,""&amp;'Raw Data'!$B$1,'Raw Data'!$D:$D,"&lt;&gt;*ithdr*",'Raw Data'!$D:$D,"&lt;&gt;*ancel*")</f>
        <v>0</v>
      </c>
      <c r="AR168" s="40"/>
      <c r="AS168" s="40"/>
      <c r="AT168" s="52"/>
      <c r="AU168" s="111">
        <f>SUMIFS('Raw Data'!$AI:$AI, 'Raw Data'!$AN:$AN,"&lt;=" &amp;DATE(MID($AV$3, 15, 4), MONTH("1 " &amp; AU$6 &amp; " " &amp; MID($AV$3, 15, 4)) + 1, 0 ), 'Raw Data'!$AN:$AN,"&gt;" &amp;DATE(MID($AV$3, 15, 4), MONTH("1 " &amp; AU$6 &amp; " " &amp; MID($AV$3, 15, 4)), 0 ), 'Raw Data'!$J:$J, $A155, 'Raw Data'!$H:$H, "Non*", 'Raw Data'!$O:$O,""&amp;'Raw Data'!$B$1,'Raw Data'!$D:$D,"&lt;&gt;*ithdr*",'Raw Data'!$D:$D,"&lt;&gt;*ancel*",'Raw Data'!$P:$P,"--")
+
SUMIFS('Raw Data'!$AI:$AI, 'Raw Data'!$AN:$AN,"&lt;=" &amp;DATE(MID($AV$3, 15, 4), MONTH("1 " &amp; AU$6 &amp; " " &amp; MID($AV$3, 15, 4)) + 1, 0 ), 'Raw Data'!$AN:$AN,"&gt;" &amp;DATE(MID($AV$3, 15, 4), MONTH("1 " &amp; AU$6 &amp; " " &amp; MID($AV$3, 15, 4)), 0 ), 'Raw Data'!$J:$J, $A155, 'Raw Data'!$H:$H, "Non*", 'Raw Data'!$P:$P,""&amp;'Raw Data'!$B$1,'Raw Data'!$D:$D,"&lt;&gt;*ithdr*",'Raw Data'!$D:$D,"&lt;&gt;*ancel*")</f>
        <v>0</v>
      </c>
      <c r="AV168" s="40"/>
      <c r="AW168" s="40"/>
      <c r="AX168" s="52"/>
      <c r="AY168" s="111">
        <f>SUMIFS('Raw Data'!$AI:$AI, 'Raw Data'!$AN:$AN,"&lt;=" &amp;DATE(MID($AV$3, 15, 4), MONTH("1 " &amp; AY$6 &amp; " " &amp; MID($AV$3, 15, 4)) + 1, 0 ), 'Raw Data'!$AN:$AN,"&gt;" &amp;DATE(MID($AV$3, 15, 4), MONTH("1 " &amp; AY$6 &amp; " " &amp; MID($AV$3, 15, 4)), 0 ), 'Raw Data'!$J:$J, $A155, 'Raw Data'!$H:$H, "Non*", 'Raw Data'!$O:$O,""&amp;'Raw Data'!$B$1,'Raw Data'!$D:$D,"&lt;&gt;*ithdr*",'Raw Data'!$D:$D,"&lt;&gt;*ancel*",'Raw Data'!$P:$P,"--")
+
SUMIFS('Raw Data'!$AI:$AI, 'Raw Data'!$AN:$AN,"&lt;=" &amp;DATE(MID($AV$3, 15, 4), MONTH("1 " &amp; AY$6 &amp; " " &amp; MID($AV$3, 15, 4)) + 1, 0 ), 'Raw Data'!$AN:$AN,"&gt;" &amp;DATE(MID($AV$3, 15, 4), MONTH("1 " &amp; AY$6 &amp; " " &amp; MID($AV$3, 15, 4)), 0 ), 'Raw Data'!$J:$J, $A155, 'Raw Data'!$H:$H, "Non*", 'Raw Data'!$P:$P,""&amp;'Raw Data'!$B$1,'Raw Data'!$D:$D,"&lt;&gt;*ithdr*",'Raw Data'!$D:$D,"&lt;&gt;*ancel*")</f>
        <v>0</v>
      </c>
      <c r="AZ168" s="40"/>
      <c r="BA168" s="40"/>
      <c r="BB168" s="52"/>
      <c r="BC168" s="111">
        <f>SUMIFS('Raw Data'!$AI:$AI, 'Raw Data'!$AN:$AN,"&lt;=" &amp;DATE(MID($AV$3, 15, 4), MONTH("1 " &amp; BC$6 &amp; " " &amp; MID($AV$3, 15, 4)) + 1, 0 ), 'Raw Data'!$AN:$AN,"&gt;" &amp;DATE(MID($AV$3, 15, 4), MONTH("1 " &amp; BC$6 &amp; " " &amp; MID($AV$3, 15, 4)), 0 ), 'Raw Data'!$J:$J, $A155, 'Raw Data'!$H:$H, "Non*", 'Raw Data'!$O:$O,""&amp;'Raw Data'!$B$1,'Raw Data'!$D:$D,"&lt;&gt;*ithdr*",'Raw Data'!$D:$D,"&lt;&gt;*ancel*",'Raw Data'!$P:$P,"--")
+
SUMIFS('Raw Data'!$AI:$AI, 'Raw Data'!$AN:$AN,"&lt;=" &amp;DATE(MID($AV$3, 15, 4), MONTH("1 " &amp; BC$6 &amp; " " &amp; MID($AV$3, 15, 4)) + 1, 0 ), 'Raw Data'!$AN:$AN,"&gt;" &amp;DATE(MID($AV$3, 15, 4), MONTH("1 " &amp; BC$6 &amp; " " &amp; MID($AV$3, 15, 4)), 0 ), 'Raw Data'!$J:$J, $A155, 'Raw Data'!$H:$H, "Non*", 'Raw Data'!$P:$P,""&amp;'Raw Data'!$B$1,'Raw Data'!$D:$D,"&lt;&gt;*ithdr*",'Raw Data'!$D:$D,"&lt;&gt;*ancel*")</f>
        <v>0</v>
      </c>
      <c r="BD168" s="40"/>
      <c r="BE168" s="40"/>
      <c r="BF168" s="52"/>
    </row>
    <row r="169" ht="12.75" customHeight="1">
      <c r="A169" s="47" t="s">
        <v>761</v>
      </c>
      <c r="B169" s="40"/>
      <c r="C169" s="40"/>
      <c r="D169" s="40"/>
      <c r="E169" s="40"/>
      <c r="F169" s="40"/>
      <c r="G169" s="40"/>
      <c r="H169" s="40"/>
      <c r="I169" s="40"/>
      <c r="J169" s="52"/>
      <c r="K169" s="117">
        <f>COUNTIFS( 'Raw Data'!$AM:$AM,"&lt;=" &amp;DATE(LEFT($AV$3, 4), MONTH("1 " &amp; K$6 &amp; " " &amp; LEFT($AV$3, 4)) + 1, 0 ), 'Raw Data'!$AM:$AM,"&gt;" &amp;DATE(LEFT($AV$3, 4), MONTH("1 " &amp; K$6 &amp; " " &amp; LEFT($AV$3, 4)), 0 ), 'Raw Data'!$J:$J, $A155, 'Raw Data'!$O:$O,""&amp;'Raw Data'!$B$1,'Raw Data'!$D:$D,"&lt;&gt;*ithdr*",'Raw Data'!$D:$D,"&lt;&gt;*ancel*",'Raw Data'!$P:$P,"--")
+
COUNTIFS( 'Raw Data'!$AM:$AM,"&lt;=" &amp;DATE(LEFT($AV$3, 4), MONTH("1 " &amp; K$6 &amp; " " &amp; LEFT($AV$3, 4)) + 1, 0 ), 'Raw Data'!$AM:$AM,"&gt;" &amp;DATE(LEFT($AV$3, 4), MONTH("1 " &amp; K$6 &amp; " " &amp; LEFT($AV$3, 4)), 0 ), 'Raw Data'!$J:$J, $A155, 'Raw Data'!$P:$P,""&amp;'Raw Data'!$B$1,'Raw Data'!$D:$D,"&lt;&gt;*ithdr*",'Raw Data'!$D:$D,"&lt;&gt;*ancel*")</f>
        <v>0</v>
      </c>
      <c r="L169" s="40"/>
      <c r="M169" s="40"/>
      <c r="N169" s="52"/>
      <c r="O169" s="117">
        <f>COUNTIFS( 'Raw Data'!$AM:$AM,"&lt;=" &amp;DATE(LEFT($AV$3, 4), MONTH("1 " &amp; O$6 &amp; " " &amp; LEFT($AV$3, 4)) + 1, 0 ), 'Raw Data'!$AM:$AM,"&gt;" &amp;DATE(LEFT($AV$3, 4), MONTH("1 " &amp; O$6 &amp; " " &amp; LEFT($AV$3, 4)), 0 ), 'Raw Data'!$J:$J, $A155, 'Raw Data'!$O:$O,""&amp;'Raw Data'!$B$1,'Raw Data'!$D:$D,"&lt;&gt;*ithdr*",'Raw Data'!$D:$D,"&lt;&gt;*ancel*",'Raw Data'!$P:$P,"--")
+
COUNTIFS( 'Raw Data'!$AM:$AM,"&lt;=" &amp;DATE(LEFT($AV$3, 4), MONTH("1 " &amp; O$6 &amp; " " &amp; LEFT($AV$3, 4)) + 1, 0 ), 'Raw Data'!$AM:$AM,"&gt;" &amp;DATE(LEFT($AV$3, 4), MONTH("1 " &amp; O$6 &amp; " " &amp; LEFT($AV$3, 4)), 0 ), 'Raw Data'!$J:$J, $A155, 'Raw Data'!$P:$P,""&amp;'Raw Data'!$B$1,'Raw Data'!$D:$D,"&lt;&gt;*ithdr*",'Raw Data'!$D:$D,"&lt;&gt;*ancel*")</f>
        <v>0</v>
      </c>
      <c r="P169" s="40"/>
      <c r="Q169" s="40"/>
      <c r="R169" s="52"/>
      <c r="S169" s="117">
        <f>COUNTIFS( 'Raw Data'!$AM:$AM,"&lt;=" &amp;DATE(LEFT($AV$3, 4), MONTH("1 " &amp; S$6 &amp; " " &amp; LEFT($AV$3, 4)) + 1, 0 ), 'Raw Data'!$AM:$AM,"&gt;" &amp;DATE(LEFT($AV$3, 4), MONTH("1 " &amp; S$6 &amp; " " &amp; LEFT($AV$3, 4)), 0 ), 'Raw Data'!$J:$J, $A155, 'Raw Data'!$O:$O,""&amp;'Raw Data'!$B$1,'Raw Data'!$D:$D,"&lt;&gt;*ithdr*",'Raw Data'!$D:$D,"&lt;&gt;*ancel*",'Raw Data'!$P:$P,"--")
+
COUNTIFS( 'Raw Data'!$AM:$AM,"&lt;=" &amp;DATE(LEFT($AV$3, 4), MONTH("1 " &amp; S$6 &amp; " " &amp; LEFT($AV$3, 4)) + 1, 0 ), 'Raw Data'!$AM:$AM,"&gt;" &amp;DATE(LEFT($AV$3, 4), MONTH("1 " &amp; S$6 &amp; " " &amp; LEFT($AV$3, 4)), 0 ), 'Raw Data'!$J:$J, $A155, 'Raw Data'!$P:$P,""&amp;'Raw Data'!$B$1,'Raw Data'!$D:$D,"&lt;&gt;*ithdr*",'Raw Data'!$D:$D,"&lt;&gt;*ancel*")</f>
        <v>0</v>
      </c>
      <c r="T169" s="40"/>
      <c r="U169" s="40"/>
      <c r="V169" s="52"/>
      <c r="W169" s="117">
        <f>COUNTIFS( 'Raw Data'!$AM:$AM,"&lt;=" &amp;DATE(LEFT($AV$3, 4), MONTH("1 " &amp; W$6 &amp; " " &amp; LEFT($AV$3, 4)) + 1, 0 ), 'Raw Data'!$AM:$AM,"&gt;" &amp;DATE(LEFT($AV$3, 4), MONTH("1 " &amp; W$6 &amp; " " &amp; LEFT($AV$3, 4)), 0 ), 'Raw Data'!$J:$J, $A155, 'Raw Data'!$O:$O,""&amp;'Raw Data'!$B$1,'Raw Data'!$D:$D,"&lt;&gt;*ithdr*",'Raw Data'!$D:$D,"&lt;&gt;*ancel*",'Raw Data'!$P:$P,"--")
+
COUNTIFS( 'Raw Data'!$AM:$AM,"&lt;=" &amp;DATE(LEFT($AV$3, 4), MONTH("1 " &amp; W$6 &amp; " " &amp; LEFT($AV$3, 4)) + 1, 0 ), 'Raw Data'!$AM:$AM,"&gt;" &amp;DATE(LEFT($AV$3, 4), MONTH("1 " &amp; W$6 &amp; " " &amp; LEFT($AV$3, 4)), 0 ), 'Raw Data'!$J:$J, $A155, 'Raw Data'!$P:$P,""&amp;'Raw Data'!$B$1,'Raw Data'!$D:$D,"&lt;&gt;*ithdr*",'Raw Data'!$D:$D,"&lt;&gt;*ancel*")</f>
        <v>0</v>
      </c>
      <c r="X169" s="40"/>
      <c r="Y169" s="40"/>
      <c r="Z169" s="52"/>
      <c r="AA169" s="117">
        <f>COUNTIFS( 'Raw Data'!$AM:$AM,"&lt;=" &amp;DATE(LEFT($AV$3, 4), MONTH("1 " &amp; AA$6 &amp; " " &amp; LEFT($AV$3, 4)) + 1, 0 ), 'Raw Data'!$AM:$AM,"&gt;" &amp;DATE(LEFT($AV$3, 4), MONTH("1 " &amp; AA$6 &amp; " " &amp; LEFT($AV$3, 4)), 0 ), 'Raw Data'!$J:$J, $A155, 'Raw Data'!$O:$O,""&amp;'Raw Data'!$B$1,'Raw Data'!$D:$D,"&lt;&gt;*ithdr*",'Raw Data'!$D:$D,"&lt;&gt;*ancel*",'Raw Data'!$P:$P,"--")
+
COUNTIFS( 'Raw Data'!$AM:$AM,"&lt;=" &amp;DATE(LEFT($AV$3, 4), MONTH("1 " &amp; AA$6 &amp; " " &amp; LEFT($AV$3, 4)) + 1, 0 ), 'Raw Data'!$AM:$AM,"&gt;" &amp;DATE(LEFT($AV$3, 4), MONTH("1 " &amp; AA$6 &amp; " " &amp; LEFT($AV$3, 4)), 0 ), 'Raw Data'!$J:$J, $A155, 'Raw Data'!$P:$P,""&amp;'Raw Data'!$B$1,'Raw Data'!$D:$D,"&lt;&gt;*ithdr*",'Raw Data'!$D:$D,"&lt;&gt;*ancel*")</f>
        <v>0</v>
      </c>
      <c r="AB169" s="40"/>
      <c r="AC169" s="40"/>
      <c r="AD169" s="52"/>
      <c r="AE169" s="117">
        <f>COUNTIFS( 'Raw Data'!$AM:$AM,"&lt;=" &amp;DATE(LEFT($AV$3, 4), MONTH("1 " &amp; AE$6 &amp; " " &amp; LEFT($AV$3, 4)) + 1, 0 ), 'Raw Data'!$AM:$AM,"&gt;" &amp;DATE(LEFT($AV$3, 4), MONTH("1 " &amp; AE$6 &amp; " " &amp; LEFT($AV$3, 4)), 0 ), 'Raw Data'!$J:$J, $A155, 'Raw Data'!$O:$O,""&amp;'Raw Data'!$B$1,'Raw Data'!$D:$D,"&lt;&gt;*ithdr*",'Raw Data'!$D:$D,"&lt;&gt;*ancel*",'Raw Data'!$P:$P,"--")
+
COUNTIFS( 'Raw Data'!$AM:$AM,"&lt;=" &amp;DATE(LEFT($AV$3, 4), MONTH("1 " &amp; AE$6 &amp; " " &amp; LEFT($AV$3, 4)) + 1, 0 ), 'Raw Data'!$AM:$AM,"&gt;" &amp;DATE(LEFT($AV$3, 4), MONTH("1 " &amp; AE$6 &amp; " " &amp; LEFT($AV$3, 4)), 0 ), 'Raw Data'!$J:$J, $A155, 'Raw Data'!$P:$P,""&amp;'Raw Data'!$B$1,'Raw Data'!$D:$D,"&lt;&gt;*ithdr*",'Raw Data'!$D:$D,"&lt;&gt;*ancel*")</f>
        <v>0</v>
      </c>
      <c r="AF169" s="40"/>
      <c r="AG169" s="40"/>
      <c r="AH169" s="52"/>
      <c r="AI169" s="117">
        <f>COUNTIFS( 'Raw Data'!$AM:$AM,"&lt;=" &amp;DATE(LEFT($AV$3, 4), MONTH("1 " &amp; AI$6 &amp; " " &amp; LEFT($AV$3, 4)) + 1, 0 ), 'Raw Data'!$AM:$AM,"&gt;" &amp;DATE(LEFT($AV$3, 4), MONTH("1 " &amp; AI$6 &amp; " " &amp; LEFT($AV$3, 4)), 0 ), 'Raw Data'!$J:$J, $A155, 'Raw Data'!$O:$O,""&amp;'Raw Data'!$B$1,'Raw Data'!$D:$D,"&lt;&gt;*ithdr*",'Raw Data'!$D:$D,"&lt;&gt;*ancel*",'Raw Data'!$P:$P,"--")
+
COUNTIFS( 'Raw Data'!$AM:$AM,"&lt;=" &amp;DATE(LEFT($AV$3, 4), MONTH("1 " &amp; AI$6 &amp; " " &amp; LEFT($AV$3, 4)) + 1, 0 ), 'Raw Data'!$AM:$AM,"&gt;" &amp;DATE(LEFT($AV$3, 4), MONTH("1 " &amp; AI$6 &amp; " " &amp; LEFT($AV$3, 4)), 0 ), 'Raw Data'!$J:$J, $A155, 'Raw Data'!$P:$P,""&amp;'Raw Data'!$B$1,'Raw Data'!$D:$D,"&lt;&gt;*ithdr*",'Raw Data'!$D:$D,"&lt;&gt;*ancel*")</f>
        <v>0</v>
      </c>
      <c r="AJ169" s="40"/>
      <c r="AK169" s="40"/>
      <c r="AL169" s="52"/>
      <c r="AM169" s="117">
        <f>COUNTIFS( 'Raw Data'!$AM:$AM,"&lt;=" &amp;DATE(LEFT($AV$3, 4), MONTH("1 " &amp; AM$6 &amp; " " &amp; LEFT($AV$3, 4)) + 1, 0 ), 'Raw Data'!$AM:$AM,"&gt;" &amp;DATE(LEFT($AV$3, 4), MONTH("1 " &amp; AM$6 &amp; " " &amp; LEFT($AV$3, 4)), 0 ), 'Raw Data'!$J:$J, $A155, 'Raw Data'!$O:$O,""&amp;'Raw Data'!$B$1,'Raw Data'!$D:$D,"&lt;&gt;*ithdr*",'Raw Data'!$D:$D,"&lt;&gt;*ancel*",'Raw Data'!$P:$P,"--")
+
COUNTIFS( 'Raw Data'!$AM:$AM,"&lt;=" &amp;DATE(LEFT($AV$3, 4), MONTH("1 " &amp; AM$6 &amp; " " &amp; LEFT($AV$3, 4)) + 1, 0 ), 'Raw Data'!$AM:$AM,"&gt;" &amp;DATE(LEFT($AV$3, 4), MONTH("1 " &amp; AM$6 &amp; " " &amp; LEFT($AV$3, 4)), 0 ), 'Raw Data'!$J:$J, $A155, 'Raw Data'!$P:$P,""&amp;'Raw Data'!$B$1,'Raw Data'!$D:$D,"&lt;&gt;*ithdr*",'Raw Data'!$D:$D,"&lt;&gt;*ancel*")</f>
        <v>0</v>
      </c>
      <c r="AN169" s="40"/>
      <c r="AO169" s="40"/>
      <c r="AP169" s="52"/>
      <c r="AQ169" s="117">
        <f>COUNTIFS( 'Raw Data'!$AM:$AM,"&lt;=" &amp;DATE(LEFT($AV$3, 4), MONTH("1 " &amp; AQ$6 &amp; " " &amp; LEFT($AV$3, 4)) + 1, 0 ), 'Raw Data'!$AM:$AM,"&gt;" &amp;DATE(LEFT($AV$3, 4), MONTH("1 " &amp; AQ$6 &amp; " " &amp; LEFT($AV$3, 4)), 0 ), 'Raw Data'!$J:$J, $A155, 'Raw Data'!$O:$O,""&amp;'Raw Data'!$B$1,'Raw Data'!$D:$D,"&lt;&gt;*ithdr*",'Raw Data'!$D:$D,"&lt;&gt;*ancel*",'Raw Data'!$P:$P,"--")
+
COUNTIFS( 'Raw Data'!$AM:$AM,"&lt;=" &amp;DATE(LEFT($AV$3, 4), MONTH("1 " &amp; AQ$6 &amp; " " &amp; LEFT($AV$3, 4)) + 1, 0 ), 'Raw Data'!$AM:$AM,"&gt;" &amp;DATE(LEFT($AV$3, 4), MONTH("1 " &amp; AQ$6 &amp; " " &amp; LEFT($AV$3, 4)), 0 ), 'Raw Data'!$J:$J, $A155, 'Raw Data'!$P:$P,""&amp;'Raw Data'!$B$1,'Raw Data'!$D:$D,"&lt;&gt;*ithdr*",'Raw Data'!$D:$D,"&lt;&gt;*ancel*")</f>
        <v>0</v>
      </c>
      <c r="AR169" s="40"/>
      <c r="AS169" s="40"/>
      <c r="AT169" s="52"/>
      <c r="AU169" s="117">
        <f>COUNTIFS( 'Raw Data'!$AM:$AM,"&lt;=" &amp;DATE(MID($AV$3, 15, 4), MONTH("1 " &amp; AU$6 &amp; " " &amp; MID($AV$3, 15, 4)) + 1, 0 ), 'Raw Data'!$AN:$AN,"&gt;" &amp;DATE(MID($AV$3, 15, 4), MONTH("1 " &amp; AU$6 &amp; " " &amp; MID($AV$3, 15, 4)), 0 ), 'Raw Data'!$J:$J, $A155, 'Raw Data'!$O:$O,""&amp;'Raw Data'!$B$1,'Raw Data'!$D:$D,"&lt;&gt;*ithdr*",'Raw Data'!$D:$D,"&lt;&gt;*ancel*",'Raw Data'!$P:$P,"--")
+
COUNTIFS( 'Raw Data'!$AM:$AM,"&lt;=" &amp;DATE(MID($AV$3, 15, 4), MONTH("1 " &amp; AU$6 &amp; " " &amp; MID($AV$3, 15, 4)) + 1, 0 ), 'Raw Data'!$AN:$AN,"&gt;" &amp;DATE(MID($AV$3, 15, 4), MONTH("1 " &amp; AU$6 &amp; " " &amp; MID($AV$3, 15, 4)), 0 ), 'Raw Data'!$J:$J, $A155, 'Raw Data'!$P:$P,""&amp;'Raw Data'!$B$1,'Raw Data'!$D:$D,"&lt;&gt;*ithdr*",'Raw Data'!$D:$D,"&lt;&gt;*ancel*")</f>
        <v>0</v>
      </c>
      <c r="AV169" s="40"/>
      <c r="AW169" s="40"/>
      <c r="AX169" s="52"/>
      <c r="AY169" s="117">
        <f>COUNTIFS( 'Raw Data'!$AM:$AM,"&lt;=" &amp;DATE(MID($AV$3, 15, 4), MONTH("1 " &amp; AY$6 &amp; " " &amp; MID($AV$3, 15, 4)) + 1, 0 ), 'Raw Data'!$AN:$AN,"&gt;" &amp;DATE(MID($AV$3, 15, 4), MONTH("1 " &amp; AY$6 &amp; " " &amp; MID($AV$3, 15, 4)), 0 ), 'Raw Data'!$J:$J, $A155, 'Raw Data'!$O:$O,""&amp;'Raw Data'!$B$1,'Raw Data'!$D:$D,"&lt;&gt;*ithdr*",'Raw Data'!$D:$D,"&lt;&gt;*ancel*",'Raw Data'!$P:$P,"--")
+
COUNTIFS( 'Raw Data'!$AM:$AM,"&lt;=" &amp;DATE(MID($AV$3, 15, 4), MONTH("1 " &amp; AY$6 &amp; " " &amp; MID($AV$3, 15, 4)) + 1, 0 ), 'Raw Data'!$AN:$AN,"&gt;" &amp;DATE(MID($AV$3, 15, 4), MONTH("1 " &amp; AY$6 &amp; " " &amp; MID($AV$3, 15, 4)), 0 ), 'Raw Data'!$J:$J, $A155, 'Raw Data'!$P:$P,""&amp;'Raw Data'!$B$1,'Raw Data'!$D:$D,"&lt;&gt;*ithdr*",'Raw Data'!$D:$D,"&lt;&gt;*ancel*")</f>
        <v>0</v>
      </c>
      <c r="AZ169" s="40"/>
      <c r="BA169" s="40"/>
      <c r="BB169" s="52"/>
      <c r="BC169" s="117">
        <f>COUNTIFS( 'Raw Data'!$AM:$AM,"&lt;=" &amp;DATE(MID($AV$3, 15, 4), MONTH("1 " &amp; BC$6 &amp; " " &amp; MID($AV$3, 15, 4)) + 1, 0 ), 'Raw Data'!$AN:$AN,"&gt;" &amp;DATE(MID($AV$3, 15, 4), MONTH("1 " &amp; BC$6 &amp; " " &amp; MID($AV$3, 15, 4)), 0 ), 'Raw Data'!$J:$J, $A155, 'Raw Data'!$O:$O,""&amp;'Raw Data'!$B$1,'Raw Data'!$D:$D,"&lt;&gt;*ithdr*",'Raw Data'!$D:$D,"&lt;&gt;*ancel*",'Raw Data'!$P:$P,"--")
+
COUNTIFS( 'Raw Data'!$AM:$AM,"&lt;=" &amp;DATE(MID($AV$3, 15, 4), MONTH("1 " &amp; BC$6 &amp; " " &amp; MID($AV$3, 15, 4)) + 1, 0 ), 'Raw Data'!$AN:$AN,"&gt;" &amp;DATE(MID($AV$3, 15, 4), MONTH("1 " &amp; BC$6 &amp; " " &amp; MID($AV$3, 15, 4)), 0 ), 'Raw Data'!$J:$J, $A155, 'Raw Data'!$P:$P,""&amp;'Raw Data'!$B$1,'Raw Data'!$D:$D,"&lt;&gt;*ithdr*",'Raw Data'!$D:$D,"&lt;&gt;*ancel*")</f>
        <v>0</v>
      </c>
      <c r="BD169" s="40"/>
      <c r="BE169" s="40"/>
      <c r="BF169" s="52"/>
    </row>
    <row r="170" ht="12.75" customHeight="1">
      <c r="A170" s="119" t="s">
        <v>762</v>
      </c>
      <c r="B170" s="40"/>
      <c r="C170" s="40"/>
      <c r="D170" s="40"/>
      <c r="E170" s="40"/>
      <c r="F170" s="40"/>
      <c r="G170" s="40"/>
      <c r="H170" s="40"/>
      <c r="I170" s="40"/>
      <c r="J170" s="52"/>
      <c r="K170" s="117">
        <f>COUNTIFS('Raw Data'!$AM:$AM,"&lt;=" &amp;DATE(LEFT($AV$3, 4), MONTH("1 " &amp; K$6 &amp; " " &amp; LEFT($AV$3, 4)) + 1, 0 ), 'Raw Data'!$AM:$AM,"&gt;" &amp;DATE(LEFT($AV$3, 4), MONTH("1 " &amp; K$6 &amp; " " &amp; LEFT($AV$3, 4)), 0 ), 'Raw Data'!$J:$J, $A155, 'Raw Data'!$H:$H, "Ear*", 'Raw Data'!$O:$O,""&amp;'Raw Data'!$B$1,'Raw Data'!$D:$D,"&lt;&gt;*ithdr*",'Raw Data'!$D:$D,"&lt;&gt;*ancel*",'Raw Data'!$P:$P,"--")
+
COUNTIFS( 'Raw Data'!$AM:$AM,"&lt;=" &amp;DATE(LEFT($AV$3, 4), MONTH("1 " &amp; K$6 &amp; " " &amp; LEFT($AV$3, 4)) + 1, 0 ), 'Raw Data'!$AM:$AM,"&gt;" &amp;DATE(LEFT($AV$3, 4), MONTH("1 " &amp; K$6 &amp; " " &amp; LEFT($AV$3, 4)), 0 ), 'Raw Data'!$J:$J, $A155, 'Raw Data'!$H:$H, "Ear*", 'Raw Data'!$P:$P,""&amp;'Raw Data'!$B$1,'Raw Data'!$D:$D,"&lt;&gt;*ithdr*",'Raw Data'!$D:$D,"&lt;&gt;*ancel*")</f>
        <v>0</v>
      </c>
      <c r="L170" s="40"/>
      <c r="M170" s="40"/>
      <c r="N170" s="52"/>
      <c r="O170" s="117">
        <f>COUNTIFS('Raw Data'!$AM:$AM,"&lt;=" &amp;DATE(LEFT($AV$3, 4), MONTH("1 " &amp; O$6 &amp; " " &amp; LEFT($AV$3, 4)) + 1, 0 ), 'Raw Data'!$AM:$AM,"&gt;" &amp;DATE(LEFT($AV$3, 4), MONTH("1 " &amp; O$6 &amp; " " &amp; LEFT($AV$3, 4)), 0 ), 'Raw Data'!$J:$J, $A155, 'Raw Data'!$H:$H, "Ear*", 'Raw Data'!$O:$O,""&amp;'Raw Data'!$B$1,'Raw Data'!$D:$D,"&lt;&gt;*ithdr*",'Raw Data'!$D:$D,"&lt;&gt;*ancel*",'Raw Data'!$P:$P,"--")
+
COUNTIFS( 'Raw Data'!$AM:$AM,"&lt;=" &amp;DATE(LEFT($AV$3, 4), MONTH("1 " &amp; O$6 &amp; " " &amp; LEFT($AV$3, 4)) + 1, 0 ), 'Raw Data'!$AM:$AM,"&gt;" &amp;DATE(LEFT($AV$3, 4), MONTH("1 " &amp; O$6 &amp; " " &amp; LEFT($AV$3, 4)), 0 ), 'Raw Data'!$J:$J, $A155, 'Raw Data'!$H:$H, "Ear*", 'Raw Data'!$P:$P,""&amp;'Raw Data'!$B$1,'Raw Data'!$D:$D,"&lt;&gt;*ithdr*",'Raw Data'!$D:$D,"&lt;&gt;*ancel*")</f>
        <v>0</v>
      </c>
      <c r="P170" s="40"/>
      <c r="Q170" s="40"/>
      <c r="R170" s="52"/>
      <c r="S170" s="117">
        <f>COUNTIFS('Raw Data'!$AM:$AM,"&lt;=" &amp;DATE(LEFT($AV$3, 4), MONTH("1 " &amp; S$6 &amp; " " &amp; LEFT($AV$3, 4)) + 1, 0 ), 'Raw Data'!$AM:$AM,"&gt;" &amp;DATE(LEFT($AV$3, 4), MONTH("1 " &amp; S$6 &amp; " " &amp; LEFT($AV$3, 4)), 0 ), 'Raw Data'!$J:$J, $A155, 'Raw Data'!$H:$H, "Ear*", 'Raw Data'!$O:$O,""&amp;'Raw Data'!$B$1,'Raw Data'!$D:$D,"&lt;&gt;*ithdr*",'Raw Data'!$D:$D,"&lt;&gt;*ancel*",'Raw Data'!$P:$P,"--")
+
COUNTIFS( 'Raw Data'!$AM:$AM,"&lt;=" &amp;DATE(LEFT($AV$3, 4), MONTH("1 " &amp; S$6 &amp; " " &amp; LEFT($AV$3, 4)) + 1, 0 ), 'Raw Data'!$AM:$AM,"&gt;" &amp;DATE(LEFT($AV$3, 4), MONTH("1 " &amp; S$6 &amp; " " &amp; LEFT($AV$3, 4)), 0 ), 'Raw Data'!$J:$J, $A155, 'Raw Data'!$H:$H, "Ear*", 'Raw Data'!$P:$P,""&amp;'Raw Data'!$B$1,'Raw Data'!$D:$D,"&lt;&gt;*ithdr*",'Raw Data'!$D:$D,"&lt;&gt;*ancel*")</f>
        <v>0</v>
      </c>
      <c r="T170" s="40"/>
      <c r="U170" s="40"/>
      <c r="V170" s="52"/>
      <c r="W170" s="117">
        <f>COUNTIFS('Raw Data'!$AM:$AM,"&lt;=" &amp;DATE(LEFT($AV$3, 4), MONTH("1 " &amp; W$6 &amp; " " &amp; LEFT($AV$3, 4)) + 1, 0 ), 'Raw Data'!$AM:$AM,"&gt;" &amp;DATE(LEFT($AV$3, 4), MONTH("1 " &amp; W$6 &amp; " " &amp; LEFT($AV$3, 4)), 0 ), 'Raw Data'!$J:$J, $A155, 'Raw Data'!$H:$H, "Ear*", 'Raw Data'!$O:$O,""&amp;'Raw Data'!$B$1,'Raw Data'!$D:$D,"&lt;&gt;*ithdr*",'Raw Data'!$D:$D,"&lt;&gt;*ancel*",'Raw Data'!$P:$P,"--")
+
COUNTIFS( 'Raw Data'!$AM:$AM,"&lt;=" &amp;DATE(LEFT($AV$3, 4), MONTH("1 " &amp; W$6 &amp; " " &amp; LEFT($AV$3, 4)) + 1, 0 ), 'Raw Data'!$AM:$AM,"&gt;" &amp;DATE(LEFT($AV$3, 4), MONTH("1 " &amp; W$6 &amp; " " &amp; LEFT($AV$3, 4)), 0 ), 'Raw Data'!$J:$J, $A155, 'Raw Data'!$H:$H, "Ear*", 'Raw Data'!$P:$P,""&amp;'Raw Data'!$B$1,'Raw Data'!$D:$D,"&lt;&gt;*ithdr*",'Raw Data'!$D:$D,"&lt;&gt;*ancel*")</f>
        <v>0</v>
      </c>
      <c r="X170" s="40"/>
      <c r="Y170" s="40"/>
      <c r="Z170" s="52"/>
      <c r="AA170" s="117">
        <f>COUNTIFS('Raw Data'!$AM:$AM,"&lt;=" &amp;DATE(LEFT($AV$3, 4), MONTH("1 " &amp; AA$6 &amp; " " &amp; LEFT($AV$3, 4)) + 1, 0 ), 'Raw Data'!$AM:$AM,"&gt;" &amp;DATE(LEFT($AV$3, 4), MONTH("1 " &amp; AA$6 &amp; " " &amp; LEFT($AV$3, 4)), 0 ), 'Raw Data'!$J:$J, $A155, 'Raw Data'!$H:$H, "Ear*", 'Raw Data'!$O:$O,""&amp;'Raw Data'!$B$1,'Raw Data'!$D:$D,"&lt;&gt;*ithdr*",'Raw Data'!$D:$D,"&lt;&gt;*ancel*",'Raw Data'!$P:$P,"--")
+
COUNTIFS( 'Raw Data'!$AM:$AM,"&lt;=" &amp;DATE(LEFT($AV$3, 4), MONTH("1 " &amp; AA$6 &amp; " " &amp; LEFT($AV$3, 4)) + 1, 0 ), 'Raw Data'!$AM:$AM,"&gt;" &amp;DATE(LEFT($AV$3, 4), MONTH("1 " &amp; AA$6 &amp; " " &amp; LEFT($AV$3, 4)), 0 ), 'Raw Data'!$J:$J, $A155, 'Raw Data'!$H:$H, "Ear*", 'Raw Data'!$P:$P,""&amp;'Raw Data'!$B$1,'Raw Data'!$D:$D,"&lt;&gt;*ithdr*",'Raw Data'!$D:$D,"&lt;&gt;*ancel*")</f>
        <v>0</v>
      </c>
      <c r="AB170" s="40"/>
      <c r="AC170" s="40"/>
      <c r="AD170" s="52"/>
      <c r="AE170" s="117">
        <f>COUNTIFS('Raw Data'!$AM:$AM,"&lt;=" &amp;DATE(LEFT($AV$3, 4), MONTH("1 " &amp; AE$6 &amp; " " &amp; LEFT($AV$3, 4)) + 1, 0 ), 'Raw Data'!$AM:$AM,"&gt;" &amp;DATE(LEFT($AV$3, 4), MONTH("1 " &amp; AE$6 &amp; " " &amp; LEFT($AV$3, 4)), 0 ), 'Raw Data'!$J:$J, $A155, 'Raw Data'!$H:$H, "Ear*", 'Raw Data'!$O:$O,""&amp;'Raw Data'!$B$1,'Raw Data'!$D:$D,"&lt;&gt;*ithdr*",'Raw Data'!$D:$D,"&lt;&gt;*ancel*",'Raw Data'!$P:$P,"--")
+
COUNTIFS( 'Raw Data'!$AM:$AM,"&lt;=" &amp;DATE(LEFT($AV$3, 4), MONTH("1 " &amp; AE$6 &amp; " " &amp; LEFT($AV$3, 4)) + 1, 0 ), 'Raw Data'!$AM:$AM,"&gt;" &amp;DATE(LEFT($AV$3, 4), MONTH("1 " &amp; AE$6 &amp; " " &amp; LEFT($AV$3, 4)), 0 ), 'Raw Data'!$J:$J, $A155, 'Raw Data'!$H:$H, "Ear*", 'Raw Data'!$P:$P,""&amp;'Raw Data'!$B$1,'Raw Data'!$D:$D,"&lt;&gt;*ithdr*",'Raw Data'!$D:$D,"&lt;&gt;*ancel*")</f>
        <v>0</v>
      </c>
      <c r="AF170" s="40"/>
      <c r="AG170" s="40"/>
      <c r="AH170" s="52"/>
      <c r="AI170" s="117">
        <f>COUNTIFS('Raw Data'!$AM:$AM,"&lt;=" &amp;DATE(LEFT($AV$3, 4), MONTH("1 " &amp; AI$6 &amp; " " &amp; LEFT($AV$3, 4)) + 1, 0 ), 'Raw Data'!$AM:$AM,"&gt;" &amp;DATE(LEFT($AV$3, 4), MONTH("1 " &amp; AI$6 &amp; " " &amp; LEFT($AV$3, 4)), 0 ), 'Raw Data'!$J:$J, $A155, 'Raw Data'!$H:$H, "Ear*", 'Raw Data'!$O:$O,""&amp;'Raw Data'!$B$1,'Raw Data'!$D:$D,"&lt;&gt;*ithdr*",'Raw Data'!$D:$D,"&lt;&gt;*ancel*",'Raw Data'!$P:$P,"--")
+
COUNTIFS( 'Raw Data'!$AM:$AM,"&lt;=" &amp;DATE(LEFT($AV$3, 4), MONTH("1 " &amp; AI$6 &amp; " " &amp; LEFT($AV$3, 4)) + 1, 0 ), 'Raw Data'!$AM:$AM,"&gt;" &amp;DATE(LEFT($AV$3, 4), MONTH("1 " &amp; AI$6 &amp; " " &amp; LEFT($AV$3, 4)), 0 ), 'Raw Data'!$J:$J, $A155, 'Raw Data'!$H:$H, "Ear*", 'Raw Data'!$P:$P,""&amp;'Raw Data'!$B$1,'Raw Data'!$D:$D,"&lt;&gt;*ithdr*",'Raw Data'!$D:$D,"&lt;&gt;*ancel*")</f>
        <v>0</v>
      </c>
      <c r="AJ170" s="40"/>
      <c r="AK170" s="40"/>
      <c r="AL170" s="52"/>
      <c r="AM170" s="117">
        <f>COUNTIFS('Raw Data'!$AM:$AM,"&lt;=" &amp;DATE(LEFT($AV$3, 4), MONTH("1 " &amp; AM$6 &amp; " " &amp; LEFT($AV$3, 4)) + 1, 0 ), 'Raw Data'!$AM:$AM,"&gt;" &amp;DATE(LEFT($AV$3, 4), MONTH("1 " &amp; AM$6 &amp; " " &amp; LEFT($AV$3, 4)), 0 ), 'Raw Data'!$J:$J, $A155, 'Raw Data'!$H:$H, "Ear*", 'Raw Data'!$O:$O,""&amp;'Raw Data'!$B$1,'Raw Data'!$D:$D,"&lt;&gt;*ithdr*",'Raw Data'!$D:$D,"&lt;&gt;*ancel*",'Raw Data'!$P:$P,"--")
+
COUNTIFS( 'Raw Data'!$AM:$AM,"&lt;=" &amp;DATE(LEFT($AV$3, 4), MONTH("1 " &amp; AM$6 &amp; " " &amp; LEFT($AV$3, 4)) + 1, 0 ), 'Raw Data'!$AM:$AM,"&gt;" &amp;DATE(LEFT($AV$3, 4), MONTH("1 " &amp; AM$6 &amp; " " &amp; LEFT($AV$3, 4)), 0 ), 'Raw Data'!$J:$J, $A155, 'Raw Data'!$H:$H, "Ear*", 'Raw Data'!$P:$P,""&amp;'Raw Data'!$B$1,'Raw Data'!$D:$D,"&lt;&gt;*ithdr*",'Raw Data'!$D:$D,"&lt;&gt;*ancel*")</f>
        <v>0</v>
      </c>
      <c r="AN170" s="40"/>
      <c r="AO170" s="40"/>
      <c r="AP170" s="52"/>
      <c r="AQ170" s="117">
        <f>COUNTIFS('Raw Data'!$AM:$AM,"&lt;=" &amp;DATE(LEFT($AV$3, 4), MONTH("1 " &amp; AQ$6 &amp; " " &amp; LEFT($AV$3, 4)) + 1, 0 ), 'Raw Data'!$AM:$AM,"&gt;" &amp;DATE(LEFT($AV$3, 4), MONTH("1 " &amp; AQ$6 &amp; " " &amp; LEFT($AV$3, 4)), 0 ), 'Raw Data'!$J:$J, $A155, 'Raw Data'!$H:$H, "Ear*", 'Raw Data'!$O:$O,""&amp;'Raw Data'!$B$1,'Raw Data'!$D:$D,"&lt;&gt;*ithdr*",'Raw Data'!$D:$D,"&lt;&gt;*ancel*",'Raw Data'!$P:$P,"--")
+
COUNTIFS( 'Raw Data'!$AM:$AM,"&lt;=" &amp;DATE(LEFT($AV$3, 4), MONTH("1 " &amp; AQ$6 &amp; " " &amp; LEFT($AV$3, 4)) + 1, 0 ), 'Raw Data'!$AM:$AM,"&gt;" &amp;DATE(LEFT($AV$3, 4), MONTH("1 " &amp; AQ$6 &amp; " " &amp; LEFT($AV$3, 4)), 0 ), 'Raw Data'!$J:$J, $A155, 'Raw Data'!$H:$H, "Ear*", 'Raw Data'!$P:$P,""&amp;'Raw Data'!$B$1,'Raw Data'!$D:$D,"&lt;&gt;*ithdr*",'Raw Data'!$D:$D,"&lt;&gt;*ancel*")</f>
        <v>0</v>
      </c>
      <c r="AR170" s="40"/>
      <c r="AS170" s="40"/>
      <c r="AT170" s="52"/>
      <c r="AU170" s="117">
        <f>COUNTIFS('Raw Data'!$AM:$AM,"&lt;=" &amp;DATE(MID($AV$3, 15, 4), MONTH("1 " &amp; AU$6 &amp; " " &amp; MID($AV$3, 15, 4)) + 1, 0 ), 'Raw Data'!$AN:$AN,"&gt;" &amp;DATE(MID($AV$3, 15, 4), MONTH("1 " &amp; AU$6 &amp; " " &amp; MID($AV$3, 15, 4)), 0 ), 'Raw Data'!$J:$J, $A155, 'Raw Data'!$H:$H, "Ear*", 'Raw Data'!$O:$O,""&amp;'Raw Data'!$B$1,'Raw Data'!$D:$D,"&lt;&gt;*ithdr*",'Raw Data'!$D:$D,"&lt;&gt;*ancel*",'Raw Data'!$P:$P,"--")
+
COUNTIFS( 'Raw Data'!$AM:$AM,"&lt;=" &amp;DATE(MID($AV$3, 15, 4), MONTH("1 " &amp; AU$6 &amp; " " &amp; MID($AV$3, 15, 4)) + 1, 0 ), 'Raw Data'!$AN:$AN,"&gt;" &amp;DATE(MID($AV$3, 15, 4), MONTH("1 " &amp; AU$6 &amp; " " &amp; MID($AV$3, 15, 4)), 0 ), 'Raw Data'!$J:$J, $A155, 'Raw Data'!$H:$H, "Ear*", 'Raw Data'!$P:$P,""&amp;'Raw Data'!$B$1,'Raw Data'!$D:$D,"&lt;&gt;*ithdr*",'Raw Data'!$D:$D,"&lt;&gt;*ancel*")</f>
        <v>0</v>
      </c>
      <c r="AV170" s="40"/>
      <c r="AW170" s="40"/>
      <c r="AX170" s="52"/>
      <c r="AY170" s="117">
        <f>COUNTIFS('Raw Data'!$AM:$AM,"&lt;=" &amp;DATE(MID($AV$3, 15, 4), MONTH("1 " &amp; AY$6 &amp; " " &amp; MID($AV$3, 15, 4)) + 1, 0 ), 'Raw Data'!$AN:$AN,"&gt;" &amp;DATE(MID($AV$3, 15, 4), MONTH("1 " &amp; AY$6 &amp; " " &amp; MID($AV$3, 15, 4)), 0 ), 'Raw Data'!$J:$J, $A155, 'Raw Data'!$H:$H, "Ear*", 'Raw Data'!$O:$O,""&amp;'Raw Data'!$B$1,'Raw Data'!$D:$D,"&lt;&gt;*ithdr*",'Raw Data'!$D:$D,"&lt;&gt;*ancel*",'Raw Data'!$P:$P,"--")
+
COUNTIFS( 'Raw Data'!$AM:$AM,"&lt;=" &amp;DATE(MID($AV$3, 15, 4), MONTH("1 " &amp; AY$6 &amp; " " &amp; MID($AV$3, 15, 4)) + 1, 0 ), 'Raw Data'!$AN:$AN,"&gt;" &amp;DATE(MID($AV$3, 15, 4), MONTH("1 " &amp; AY$6 &amp; " " &amp; MID($AV$3, 15, 4)), 0 ), 'Raw Data'!$J:$J, $A155, 'Raw Data'!$H:$H, "Ear*", 'Raw Data'!$P:$P,""&amp;'Raw Data'!$B$1,'Raw Data'!$D:$D,"&lt;&gt;*ithdr*",'Raw Data'!$D:$D,"&lt;&gt;*ancel*")</f>
        <v>0</v>
      </c>
      <c r="AZ170" s="40"/>
      <c r="BA170" s="40"/>
      <c r="BB170" s="52"/>
      <c r="BC170" s="117">
        <f>COUNTIFS('Raw Data'!$AM:$AM,"&lt;=" &amp;DATE(MID($AV$3, 15, 4), MONTH("1 " &amp; BC$6 &amp; " " &amp; MID($AV$3, 15, 4)) + 1, 0 ), 'Raw Data'!$AN:$AN,"&gt;" &amp;DATE(MID($AV$3, 15, 4), MONTH("1 " &amp; BC$6 &amp; " " &amp; MID($AV$3, 15, 4)), 0 ), 'Raw Data'!$J:$J, $A155, 'Raw Data'!$H:$H, "Ear*", 'Raw Data'!$O:$O,""&amp;'Raw Data'!$B$1,'Raw Data'!$D:$D,"&lt;&gt;*ithdr*",'Raw Data'!$D:$D,"&lt;&gt;*ancel*",'Raw Data'!$P:$P,"--")
+
COUNTIFS( 'Raw Data'!$AM:$AM,"&lt;=" &amp;DATE(MID($AV$3, 15, 4), MONTH("1 " &amp; BC$6 &amp; " " &amp; MID($AV$3, 15, 4)) + 1, 0 ), 'Raw Data'!$AN:$AN,"&gt;" &amp;DATE(MID($AV$3, 15, 4), MONTH("1 " &amp; BC$6 &amp; " " &amp; MID($AV$3, 15, 4)), 0 ), 'Raw Data'!$J:$J, $A155, 'Raw Data'!$H:$H, "Ear*", 'Raw Data'!$P:$P,""&amp;'Raw Data'!$B$1,'Raw Data'!$D:$D,"&lt;&gt;*ithdr*",'Raw Data'!$D:$D,"&lt;&gt;*ancel*")</f>
        <v>0</v>
      </c>
      <c r="BD170" s="40"/>
      <c r="BE170" s="40"/>
      <c r="BF170" s="52"/>
    </row>
    <row r="171" ht="12.75" customHeight="1">
      <c r="A171" s="119" t="s">
        <v>763</v>
      </c>
      <c r="B171" s="40"/>
      <c r="C171" s="40"/>
      <c r="D171" s="40"/>
      <c r="E171" s="40"/>
      <c r="F171" s="40"/>
      <c r="G171" s="40"/>
      <c r="H171" s="40"/>
      <c r="I171" s="40"/>
      <c r="J171" s="52"/>
      <c r="K171" s="117">
        <f>COUNTIFS('Raw Data'!$AM:$AM,"&lt;=" &amp;DATE(LEFT($AV$3, 4), MONTH("1 " &amp; K$6 &amp; " " &amp; LEFT($AV$3, 4)) + 1, 0 ), 'Raw Data'!$AM:$AM,"&gt;" &amp;DATE(LEFT($AV$3, 4), MONTH("1 " &amp; K$6 &amp; " " &amp; LEFT($AV$3, 4)), 0 ), 'Raw Data'!$J:$J, $A155, 'Raw Data'!$H:$H, "Non*", 'Raw Data'!$O:$O,""&amp;'Raw Data'!$B$1,'Raw Data'!$D:$D,"&lt;&gt;*ithdr*",'Raw Data'!$D:$D,"&lt;&gt;*ancel*",'Raw Data'!$P:$P,"--")
+
COUNTIFS( 'Raw Data'!$AM:$AM,"&lt;=" &amp;DATE(LEFT($AV$3, 4), MONTH("1 " &amp; K$6 &amp; " " &amp; LEFT($AV$3, 4)) + 1, 0 ), 'Raw Data'!$AM:$AM,"&gt;" &amp;DATE(LEFT($AV$3, 4), MONTH("1 " &amp; K$6 &amp; " " &amp; LEFT($AV$3, 4)), 0 ), 'Raw Data'!$J:$J, $A155, 'Raw Data'!$H:$H, "Non*", 'Raw Data'!$P:$P,""&amp;'Raw Data'!$B$1,'Raw Data'!$D:$D,"&lt;&gt;*ithdr*",'Raw Data'!$D:$D,"&lt;&gt;*ancel*")</f>
        <v>0</v>
      </c>
      <c r="L171" s="40"/>
      <c r="M171" s="40"/>
      <c r="N171" s="52"/>
      <c r="O171" s="117">
        <f>COUNTIFS('Raw Data'!$AM:$AM,"&lt;=" &amp;DATE(LEFT($AV$3, 4), MONTH("1 " &amp; O$6 &amp; " " &amp; LEFT($AV$3, 4)) + 1, 0 ), 'Raw Data'!$AM:$AM,"&gt;" &amp;DATE(LEFT($AV$3, 4), MONTH("1 " &amp; O$6 &amp; " " &amp; LEFT($AV$3, 4)), 0 ), 'Raw Data'!$J:$J, $A155, 'Raw Data'!$H:$H, "Non*", 'Raw Data'!$O:$O,""&amp;'Raw Data'!$B$1,'Raw Data'!$D:$D,"&lt;&gt;*ithdr*",'Raw Data'!$D:$D,"&lt;&gt;*ancel*",'Raw Data'!$P:$P,"--")
+
COUNTIFS( 'Raw Data'!$AM:$AM,"&lt;=" &amp;DATE(LEFT($AV$3, 4), MONTH("1 " &amp; O$6 &amp; " " &amp; LEFT($AV$3, 4)) + 1, 0 ), 'Raw Data'!$AM:$AM,"&gt;" &amp;DATE(LEFT($AV$3, 4), MONTH("1 " &amp; O$6 &amp; " " &amp; LEFT($AV$3, 4)), 0 ), 'Raw Data'!$J:$J, $A155, 'Raw Data'!$H:$H, "Non*", 'Raw Data'!$P:$P,""&amp;'Raw Data'!$B$1,'Raw Data'!$D:$D,"&lt;&gt;*ithdr*",'Raw Data'!$D:$D,"&lt;&gt;*ancel*")</f>
        <v>0</v>
      </c>
      <c r="P171" s="40"/>
      <c r="Q171" s="40"/>
      <c r="R171" s="52"/>
      <c r="S171" s="117">
        <f>COUNTIFS('Raw Data'!$AM:$AM,"&lt;=" &amp;DATE(LEFT($AV$3, 4), MONTH("1 " &amp; S$6 &amp; " " &amp; LEFT($AV$3, 4)) + 1, 0 ), 'Raw Data'!$AM:$AM,"&gt;" &amp;DATE(LEFT($AV$3, 4), MONTH("1 " &amp; S$6 &amp; " " &amp; LEFT($AV$3, 4)), 0 ), 'Raw Data'!$J:$J, $A155, 'Raw Data'!$H:$H, "Non*", 'Raw Data'!$O:$O,""&amp;'Raw Data'!$B$1,'Raw Data'!$D:$D,"&lt;&gt;*ithdr*",'Raw Data'!$D:$D,"&lt;&gt;*ancel*",'Raw Data'!$P:$P,"--")
+
COUNTIFS( 'Raw Data'!$AM:$AM,"&lt;=" &amp;DATE(LEFT($AV$3, 4), MONTH("1 " &amp; S$6 &amp; " " &amp; LEFT($AV$3, 4)) + 1, 0 ), 'Raw Data'!$AM:$AM,"&gt;" &amp;DATE(LEFT($AV$3, 4), MONTH("1 " &amp; S$6 &amp; " " &amp; LEFT($AV$3, 4)), 0 ), 'Raw Data'!$J:$J, $A155, 'Raw Data'!$H:$H, "Non*", 'Raw Data'!$P:$P,""&amp;'Raw Data'!$B$1,'Raw Data'!$D:$D,"&lt;&gt;*ithdr*",'Raw Data'!$D:$D,"&lt;&gt;*ancel*")</f>
        <v>0</v>
      </c>
      <c r="T171" s="40"/>
      <c r="U171" s="40"/>
      <c r="V171" s="52"/>
      <c r="W171" s="117">
        <f>COUNTIFS('Raw Data'!$AM:$AM,"&lt;=" &amp;DATE(LEFT($AV$3, 4), MONTH("1 " &amp; W$6 &amp; " " &amp; LEFT($AV$3, 4)) + 1, 0 ), 'Raw Data'!$AM:$AM,"&gt;" &amp;DATE(LEFT($AV$3, 4), MONTH("1 " &amp; W$6 &amp; " " &amp; LEFT($AV$3, 4)), 0 ), 'Raw Data'!$J:$J, $A155, 'Raw Data'!$H:$H, "Non*", 'Raw Data'!$O:$O,""&amp;'Raw Data'!$B$1,'Raw Data'!$D:$D,"&lt;&gt;*ithdr*",'Raw Data'!$D:$D,"&lt;&gt;*ancel*",'Raw Data'!$P:$P,"--")
+
COUNTIFS( 'Raw Data'!$AM:$AM,"&lt;=" &amp;DATE(LEFT($AV$3, 4), MONTH("1 " &amp; W$6 &amp; " " &amp; LEFT($AV$3, 4)) + 1, 0 ), 'Raw Data'!$AM:$AM,"&gt;" &amp;DATE(LEFT($AV$3, 4), MONTH("1 " &amp; W$6 &amp; " " &amp; LEFT($AV$3, 4)), 0 ), 'Raw Data'!$J:$J, $A155, 'Raw Data'!$H:$H, "Non*", 'Raw Data'!$P:$P,""&amp;'Raw Data'!$B$1,'Raw Data'!$D:$D,"&lt;&gt;*ithdr*",'Raw Data'!$D:$D,"&lt;&gt;*ancel*")</f>
        <v>0</v>
      </c>
      <c r="X171" s="40"/>
      <c r="Y171" s="40"/>
      <c r="Z171" s="52"/>
      <c r="AA171" s="117">
        <f>COUNTIFS('Raw Data'!$AM:$AM,"&lt;=" &amp;DATE(LEFT($AV$3, 4), MONTH("1 " &amp; AA$6 &amp; " " &amp; LEFT($AV$3, 4)) + 1, 0 ), 'Raw Data'!$AM:$AM,"&gt;" &amp;DATE(LEFT($AV$3, 4), MONTH("1 " &amp; AA$6 &amp; " " &amp; LEFT($AV$3, 4)), 0 ), 'Raw Data'!$J:$J, $A155, 'Raw Data'!$H:$H, "Non*", 'Raw Data'!$O:$O,""&amp;'Raw Data'!$B$1,'Raw Data'!$D:$D,"&lt;&gt;*ithdr*",'Raw Data'!$D:$D,"&lt;&gt;*ancel*",'Raw Data'!$P:$P,"--")
+
COUNTIFS( 'Raw Data'!$AM:$AM,"&lt;=" &amp;DATE(LEFT($AV$3, 4), MONTH("1 " &amp; AA$6 &amp; " " &amp; LEFT($AV$3, 4)) + 1, 0 ), 'Raw Data'!$AM:$AM,"&gt;" &amp;DATE(LEFT($AV$3, 4), MONTH("1 " &amp; AA$6 &amp; " " &amp; LEFT($AV$3, 4)), 0 ), 'Raw Data'!$J:$J, $A155, 'Raw Data'!$H:$H, "Non*", 'Raw Data'!$P:$P,""&amp;'Raw Data'!$B$1,'Raw Data'!$D:$D,"&lt;&gt;*ithdr*",'Raw Data'!$D:$D,"&lt;&gt;*ancel*")</f>
        <v>0</v>
      </c>
      <c r="AB171" s="40"/>
      <c r="AC171" s="40"/>
      <c r="AD171" s="52"/>
      <c r="AE171" s="117">
        <f>COUNTIFS('Raw Data'!$AM:$AM,"&lt;=" &amp;DATE(LEFT($AV$3, 4), MONTH("1 " &amp; AE$6 &amp; " " &amp; LEFT($AV$3, 4)) + 1, 0 ), 'Raw Data'!$AM:$AM,"&gt;" &amp;DATE(LEFT($AV$3, 4), MONTH("1 " &amp; AE$6 &amp; " " &amp; LEFT($AV$3, 4)), 0 ), 'Raw Data'!$J:$J, $A155, 'Raw Data'!$H:$H, "Non*", 'Raw Data'!$O:$O,""&amp;'Raw Data'!$B$1,'Raw Data'!$D:$D,"&lt;&gt;*ithdr*",'Raw Data'!$D:$D,"&lt;&gt;*ancel*",'Raw Data'!$P:$P,"--")
+
COUNTIFS( 'Raw Data'!$AM:$AM,"&lt;=" &amp;DATE(LEFT($AV$3, 4), MONTH("1 " &amp; AE$6 &amp; " " &amp; LEFT($AV$3, 4)) + 1, 0 ), 'Raw Data'!$AM:$AM,"&gt;" &amp;DATE(LEFT($AV$3, 4), MONTH("1 " &amp; AE$6 &amp; " " &amp; LEFT($AV$3, 4)), 0 ), 'Raw Data'!$J:$J, $A155, 'Raw Data'!$H:$H, "Non*", 'Raw Data'!$P:$P,""&amp;'Raw Data'!$B$1,'Raw Data'!$D:$D,"&lt;&gt;*ithdr*",'Raw Data'!$D:$D,"&lt;&gt;*ancel*")</f>
        <v>0</v>
      </c>
      <c r="AF171" s="40"/>
      <c r="AG171" s="40"/>
      <c r="AH171" s="52"/>
      <c r="AI171" s="117">
        <f>COUNTIFS('Raw Data'!$AM:$AM,"&lt;=" &amp;DATE(LEFT($AV$3, 4), MONTH("1 " &amp; AI$6 &amp; " " &amp; LEFT($AV$3, 4)) + 1, 0 ), 'Raw Data'!$AM:$AM,"&gt;" &amp;DATE(LEFT($AV$3, 4), MONTH("1 " &amp; AI$6 &amp; " " &amp; LEFT($AV$3, 4)), 0 ), 'Raw Data'!$J:$J, $A155, 'Raw Data'!$H:$H, "Non*", 'Raw Data'!$O:$O,""&amp;'Raw Data'!$B$1,'Raw Data'!$D:$D,"&lt;&gt;*ithdr*",'Raw Data'!$D:$D,"&lt;&gt;*ancel*",'Raw Data'!$P:$P,"--")
+
COUNTIFS( 'Raw Data'!$AM:$AM,"&lt;=" &amp;DATE(LEFT($AV$3, 4), MONTH("1 " &amp; AI$6 &amp; " " &amp; LEFT($AV$3, 4)) + 1, 0 ), 'Raw Data'!$AM:$AM,"&gt;" &amp;DATE(LEFT($AV$3, 4), MONTH("1 " &amp; AI$6 &amp; " " &amp; LEFT($AV$3, 4)), 0 ), 'Raw Data'!$J:$J, $A155, 'Raw Data'!$H:$H, "Non*", 'Raw Data'!$P:$P,""&amp;'Raw Data'!$B$1,'Raw Data'!$D:$D,"&lt;&gt;*ithdr*",'Raw Data'!$D:$D,"&lt;&gt;*ancel*")</f>
        <v>0</v>
      </c>
      <c r="AJ171" s="40"/>
      <c r="AK171" s="40"/>
      <c r="AL171" s="52"/>
      <c r="AM171" s="117">
        <f>COUNTIFS('Raw Data'!$AM:$AM,"&lt;=" &amp;DATE(LEFT($AV$3, 4), MONTH("1 " &amp; AM$6 &amp; " " &amp; LEFT($AV$3, 4)) + 1, 0 ), 'Raw Data'!$AM:$AM,"&gt;" &amp;DATE(LEFT($AV$3, 4), MONTH("1 " &amp; AM$6 &amp; " " &amp; LEFT($AV$3, 4)), 0 ), 'Raw Data'!$J:$J, $A155, 'Raw Data'!$H:$H, "Non*", 'Raw Data'!$O:$O,""&amp;'Raw Data'!$B$1,'Raw Data'!$D:$D,"&lt;&gt;*ithdr*",'Raw Data'!$D:$D,"&lt;&gt;*ancel*",'Raw Data'!$P:$P,"--")
+
COUNTIFS( 'Raw Data'!$AM:$AM,"&lt;=" &amp;DATE(LEFT($AV$3, 4), MONTH("1 " &amp; AM$6 &amp; " " &amp; LEFT($AV$3, 4)) + 1, 0 ), 'Raw Data'!$AM:$AM,"&gt;" &amp;DATE(LEFT($AV$3, 4), MONTH("1 " &amp; AM$6 &amp; " " &amp; LEFT($AV$3, 4)), 0 ), 'Raw Data'!$J:$J, $A155, 'Raw Data'!$H:$H, "Non*", 'Raw Data'!$P:$P,""&amp;'Raw Data'!$B$1,'Raw Data'!$D:$D,"&lt;&gt;*ithdr*",'Raw Data'!$D:$D,"&lt;&gt;*ancel*")</f>
        <v>0</v>
      </c>
      <c r="AN171" s="40"/>
      <c r="AO171" s="40"/>
      <c r="AP171" s="52"/>
      <c r="AQ171" s="117">
        <f>COUNTIFS('Raw Data'!$AM:$AM,"&lt;=" &amp;DATE(LEFT($AV$3, 4), MONTH("1 " &amp; AQ$6 &amp; " " &amp; LEFT($AV$3, 4)) + 1, 0 ), 'Raw Data'!$AM:$AM,"&gt;" &amp;DATE(LEFT($AV$3, 4), MONTH("1 " &amp; AQ$6 &amp; " " &amp; LEFT($AV$3, 4)), 0 ), 'Raw Data'!$J:$J, $A155, 'Raw Data'!$H:$H, "Non*", 'Raw Data'!$O:$O,""&amp;'Raw Data'!$B$1,'Raw Data'!$D:$D,"&lt;&gt;*ithdr*",'Raw Data'!$D:$D,"&lt;&gt;*ancel*",'Raw Data'!$P:$P,"--")
+
COUNTIFS( 'Raw Data'!$AM:$AM,"&lt;=" &amp;DATE(LEFT($AV$3, 4), MONTH("1 " &amp; AQ$6 &amp; " " &amp; LEFT($AV$3, 4)) + 1, 0 ), 'Raw Data'!$AM:$AM,"&gt;" &amp;DATE(LEFT($AV$3, 4), MONTH("1 " &amp; AQ$6 &amp; " " &amp; LEFT($AV$3, 4)), 0 ), 'Raw Data'!$J:$J, $A155, 'Raw Data'!$H:$H, "Non*", 'Raw Data'!$P:$P,""&amp;'Raw Data'!$B$1,'Raw Data'!$D:$D,"&lt;&gt;*ithdr*",'Raw Data'!$D:$D,"&lt;&gt;*ancel*")</f>
        <v>0</v>
      </c>
      <c r="AR171" s="40"/>
      <c r="AS171" s="40"/>
      <c r="AT171" s="52"/>
      <c r="AU171" s="117">
        <f>COUNTIFS('Raw Data'!$AM:$AM,"&lt;=" &amp;DATE(MID($AV$3, 15, 4), MONTH("1 " &amp; AU$6 &amp; " " &amp; MID($AV$3, 15, 4)) + 1, 0 ), 'Raw Data'!$AN:$AN,"&gt;" &amp;DATE(MID($AV$3, 15, 4), MONTH("1 " &amp; AU$6 &amp; " " &amp; MID($AV$3, 15, 4)), 0 ), 'Raw Data'!$J:$J, $A155, 'Raw Data'!$H:$H, "Non*", 'Raw Data'!$O:$O,""&amp;'Raw Data'!$B$1,'Raw Data'!$D:$D,"&lt;&gt;*ithdr*",'Raw Data'!$D:$D,"&lt;&gt;*ancel*",'Raw Data'!$P:$P,"--")
+
COUNTIFS( 'Raw Data'!$AM:$AM,"&lt;=" &amp;DATE(MID($AV$3, 15, 4), MONTH("1 " &amp; AU$6 &amp; " " &amp; MID($AV$3, 15, 4)) + 1, 0 ), 'Raw Data'!$AN:$AN,"&gt;" &amp;DATE(MID($AV$3, 15, 4), MONTH("1 " &amp; AU$6 &amp; " " &amp; MID($AV$3, 15, 4)), 0 ), 'Raw Data'!$J:$J, $A155, 'Raw Data'!$H:$H, "Non*", 'Raw Data'!$P:$P,""&amp;'Raw Data'!$B$1,'Raw Data'!$D:$D,"&lt;&gt;*ithdr*",'Raw Data'!$D:$D,"&lt;&gt;*ancel*")</f>
        <v>0</v>
      </c>
      <c r="AV171" s="40"/>
      <c r="AW171" s="40"/>
      <c r="AX171" s="52"/>
      <c r="AY171" s="117">
        <f>COUNTIFS('Raw Data'!$AM:$AM,"&lt;=" &amp;DATE(MID($AV$3, 15, 4), MONTH("1 " &amp; AY$6 &amp; " " &amp; MID($AV$3, 15, 4)) + 1, 0 ), 'Raw Data'!$AN:$AN,"&gt;" &amp;DATE(MID($AV$3, 15, 4), MONTH("1 " &amp; AY$6 &amp; " " &amp; MID($AV$3, 15, 4)), 0 ), 'Raw Data'!$J:$J, $A155, 'Raw Data'!$H:$H, "Non*", 'Raw Data'!$O:$O,""&amp;'Raw Data'!$B$1,'Raw Data'!$D:$D,"&lt;&gt;*ithdr*",'Raw Data'!$D:$D,"&lt;&gt;*ancel*",'Raw Data'!$P:$P,"--")
+
COUNTIFS( 'Raw Data'!$AM:$AM,"&lt;=" &amp;DATE(MID($AV$3, 15, 4), MONTH("1 " &amp; AY$6 &amp; " " &amp; MID($AV$3, 15, 4)) + 1, 0 ), 'Raw Data'!$AN:$AN,"&gt;" &amp;DATE(MID($AV$3, 15, 4), MONTH("1 " &amp; AY$6 &amp; " " &amp; MID($AV$3, 15, 4)), 0 ), 'Raw Data'!$J:$J, $A155, 'Raw Data'!$H:$H, "Non*", 'Raw Data'!$P:$P,""&amp;'Raw Data'!$B$1,'Raw Data'!$D:$D,"&lt;&gt;*ithdr*",'Raw Data'!$D:$D,"&lt;&gt;*ancel*")</f>
        <v>0</v>
      </c>
      <c r="AZ171" s="40"/>
      <c r="BA171" s="40"/>
      <c r="BB171" s="52"/>
      <c r="BC171" s="117">
        <f>COUNTIFS('Raw Data'!$AM:$AM,"&lt;=" &amp;DATE(MID($AV$3, 15, 4), MONTH("1 " &amp; BC$6 &amp; " " &amp; MID($AV$3, 15, 4)) + 1, 0 ), 'Raw Data'!$AN:$AN,"&gt;" &amp;DATE(MID($AV$3, 15, 4), MONTH("1 " &amp; BC$6 &amp; " " &amp; MID($AV$3, 15, 4)), 0 ), 'Raw Data'!$J:$J, $A155, 'Raw Data'!$H:$H, "Non*", 'Raw Data'!$O:$O,""&amp;'Raw Data'!$B$1,'Raw Data'!$D:$D,"&lt;&gt;*ithdr*",'Raw Data'!$D:$D,"&lt;&gt;*ancel*",'Raw Data'!$P:$P,"--")
+
COUNTIFS( 'Raw Data'!$AM:$AM,"&lt;=" &amp;DATE(MID($AV$3, 15, 4), MONTH("1 " &amp; BC$6 &amp; " " &amp; MID($AV$3, 15, 4)) + 1, 0 ), 'Raw Data'!$AN:$AN,"&gt;" &amp;DATE(MID($AV$3, 15, 4), MONTH("1 " &amp; BC$6 &amp; " " &amp; MID($AV$3, 15, 4)), 0 ), 'Raw Data'!$J:$J, $A155, 'Raw Data'!$H:$H, "Non*", 'Raw Data'!$P:$P,""&amp;'Raw Data'!$B$1,'Raw Data'!$D:$D,"&lt;&gt;*ithdr*",'Raw Data'!$D:$D,"&lt;&gt;*ancel*")</f>
        <v>0</v>
      </c>
      <c r="BD171" s="40"/>
      <c r="BE171" s="40"/>
      <c r="BF171" s="52"/>
    </row>
    <row r="172" ht="12.75" customHeight="1">
      <c r="A172" s="47" t="s">
        <v>764</v>
      </c>
      <c r="B172" s="40"/>
      <c r="C172" s="40"/>
      <c r="D172" s="40"/>
      <c r="E172" s="40"/>
      <c r="F172" s="40"/>
      <c r="G172" s="40"/>
      <c r="H172" s="40"/>
      <c r="I172" s="40"/>
      <c r="J172" s="52"/>
      <c r="K172" s="117">
        <f>COUNTIFS( 'Raw Data'!$AM:$AM,"&lt;=" &amp;DATE(LEFT($AV$3, 4), MONTH("1 " &amp; K$6 &amp; " " &amp; LEFT($AV$3, 4)) + 1, 0 ), 'Raw Data'!$AM:$AM,"&gt;" &amp;DATE(LEFT($AV$3, 4), MONTH("1 " &amp; K$6 &amp; " " &amp; LEFT($AV$3, 4)), 0 ), 'Raw Data'!$J:$J, $A155, 'Raw Data'!$O:$O,""&amp;'Raw Data'!$B$1,'Raw Data'!$D:$D,"&lt;&gt;*ithdr*",'Raw Data'!$D:$D,"&lt;&gt;*ancel*",'Raw Data'!$P:$P,"--",'Raw Data'!$AW:$AW,"*arl*")
+
COUNTIFS( 'Raw Data'!$AM:$AM,"&lt;=" &amp;DATE(LEFT($AV$3, 4), MONTH("1 " &amp; K$6 &amp; " " &amp; LEFT($AV$3, 4)) + 1, 0 ), 'Raw Data'!$AM:$AM,"&gt;" &amp;DATE(LEFT($AV$3, 4), MONTH("1 " &amp; K$6 &amp; " " &amp; LEFT($AV$3, 4)), 0 ), 'Raw Data'!$J:$J, $A155, 'Raw Data'!$P:$P,""&amp;'Raw Data'!$B$1,'Raw Data'!$D:$D,"&lt;&gt;*ithdr*",'Raw Data'!$D:$D,"&lt;&gt;*ancel*",'Raw Data'!$AW:$AW,"*arl*")</f>
        <v>0</v>
      </c>
      <c r="L172" s="40"/>
      <c r="M172" s="40"/>
      <c r="N172" s="52"/>
      <c r="O172" s="117">
        <f>COUNTIFS( 'Raw Data'!$AM:$AM,"&lt;=" &amp;DATE(LEFT($AV$3, 4), MONTH("1 " &amp; O$6 &amp; " " &amp; LEFT($AV$3, 4)) + 1, 0 ), 'Raw Data'!$AM:$AM,"&gt;" &amp;DATE(LEFT($AV$3, 4), MONTH("1 " &amp; O$6 &amp; " " &amp; LEFT($AV$3, 4)), 0 ), 'Raw Data'!$J:$J, $A155, 'Raw Data'!$O:$O,""&amp;'Raw Data'!$B$1,'Raw Data'!$D:$D,"&lt;&gt;*ithdr*",'Raw Data'!$D:$D,"&lt;&gt;*ancel*",'Raw Data'!$P:$P,"--",'Raw Data'!$AW:$AW,"*arl*")
+
COUNTIFS( 'Raw Data'!$AM:$AM,"&lt;=" &amp;DATE(LEFT($AV$3, 4), MONTH("1 " &amp; O$6 &amp; " " &amp; LEFT($AV$3, 4)) + 1, 0 ), 'Raw Data'!$AM:$AM,"&gt;" &amp;DATE(LEFT($AV$3, 4), MONTH("1 " &amp; O$6 &amp; " " &amp; LEFT($AV$3, 4)), 0 ), 'Raw Data'!$J:$J, $A155, 'Raw Data'!$P:$P,""&amp;'Raw Data'!$B$1,'Raw Data'!$D:$D,"&lt;&gt;*ithdr*",'Raw Data'!$D:$D,"&lt;&gt;*ancel*",'Raw Data'!$AW:$AW,"*arl*")</f>
        <v>0</v>
      </c>
      <c r="P172" s="40"/>
      <c r="Q172" s="40"/>
      <c r="R172" s="52"/>
      <c r="S172" s="117">
        <f>COUNTIFS( 'Raw Data'!$AM:$AM,"&lt;=" &amp;DATE(LEFT($AV$3, 4), MONTH("1 " &amp; S$6 &amp; " " &amp; LEFT($AV$3, 4)) + 1, 0 ), 'Raw Data'!$AM:$AM,"&gt;" &amp;DATE(LEFT($AV$3, 4), MONTH("1 " &amp; S$6 &amp; " " &amp; LEFT($AV$3, 4)), 0 ), 'Raw Data'!$J:$J, $A155, 'Raw Data'!$O:$O,""&amp;'Raw Data'!$B$1,'Raw Data'!$D:$D,"&lt;&gt;*ithdr*",'Raw Data'!$D:$D,"&lt;&gt;*ancel*",'Raw Data'!$P:$P,"--",'Raw Data'!$AW:$AW,"*arl*")
+
COUNTIFS( 'Raw Data'!$AM:$AM,"&lt;=" &amp;DATE(LEFT($AV$3, 4), MONTH("1 " &amp; S$6 &amp; " " &amp; LEFT($AV$3, 4)) + 1, 0 ), 'Raw Data'!$AM:$AM,"&gt;" &amp;DATE(LEFT($AV$3, 4), MONTH("1 " &amp; S$6 &amp; " " &amp; LEFT($AV$3, 4)), 0 ), 'Raw Data'!$J:$J, $A155, 'Raw Data'!$P:$P,""&amp;'Raw Data'!$B$1,'Raw Data'!$D:$D,"&lt;&gt;*ithdr*",'Raw Data'!$D:$D,"&lt;&gt;*ancel*",'Raw Data'!$AW:$AW,"*arl*")</f>
        <v>0</v>
      </c>
      <c r="T172" s="40"/>
      <c r="U172" s="40"/>
      <c r="V172" s="52"/>
      <c r="W172" s="117">
        <f>COUNTIFS( 'Raw Data'!$AM:$AM,"&lt;=" &amp;DATE(LEFT($AV$3, 4), MONTH("1 " &amp; W$6 &amp; " " &amp; LEFT($AV$3, 4)) + 1, 0 ), 'Raw Data'!$AM:$AM,"&gt;" &amp;DATE(LEFT($AV$3, 4), MONTH("1 " &amp; W$6 &amp; " " &amp; LEFT($AV$3, 4)), 0 ), 'Raw Data'!$J:$J, $A155, 'Raw Data'!$O:$O,""&amp;'Raw Data'!$B$1,'Raw Data'!$D:$D,"&lt;&gt;*ithdr*",'Raw Data'!$D:$D,"&lt;&gt;*ancel*",'Raw Data'!$P:$P,"--",'Raw Data'!$AW:$AW,"*arl*")
+
COUNTIFS( 'Raw Data'!$AM:$AM,"&lt;=" &amp;DATE(LEFT($AV$3, 4), MONTH("1 " &amp; W$6 &amp; " " &amp; LEFT($AV$3, 4)) + 1, 0 ), 'Raw Data'!$AM:$AM,"&gt;" &amp;DATE(LEFT($AV$3, 4), MONTH("1 " &amp; W$6 &amp; " " &amp; LEFT($AV$3, 4)), 0 ), 'Raw Data'!$J:$J, $A155, 'Raw Data'!$P:$P,""&amp;'Raw Data'!$B$1,'Raw Data'!$D:$D,"&lt;&gt;*ithdr*",'Raw Data'!$D:$D,"&lt;&gt;*ancel*",'Raw Data'!$AW:$AW,"*arl*")</f>
        <v>0</v>
      </c>
      <c r="X172" s="40"/>
      <c r="Y172" s="40"/>
      <c r="Z172" s="52"/>
      <c r="AA172" s="117">
        <f>COUNTIFS( 'Raw Data'!$AM:$AM,"&lt;=" &amp;DATE(LEFT($AV$3, 4), MONTH("1 " &amp; AA$6 &amp; " " &amp; LEFT($AV$3, 4)) + 1, 0 ), 'Raw Data'!$AM:$AM,"&gt;" &amp;DATE(LEFT($AV$3, 4), MONTH("1 " &amp; AA$6 &amp; " " &amp; LEFT($AV$3, 4)), 0 ), 'Raw Data'!$J:$J, $A155, 'Raw Data'!$O:$O,""&amp;'Raw Data'!$B$1,'Raw Data'!$D:$D,"&lt;&gt;*ithdr*",'Raw Data'!$D:$D,"&lt;&gt;*ancel*",'Raw Data'!$P:$P,"--",'Raw Data'!$AW:$AW,"*arl*")
+
COUNTIFS( 'Raw Data'!$AM:$AM,"&lt;=" &amp;DATE(LEFT($AV$3, 4), MONTH("1 " &amp; AA$6 &amp; " " &amp; LEFT($AV$3, 4)) + 1, 0 ), 'Raw Data'!$AM:$AM,"&gt;" &amp;DATE(LEFT($AV$3, 4), MONTH("1 " &amp; AA$6 &amp; " " &amp; LEFT($AV$3, 4)), 0 ), 'Raw Data'!$J:$J, $A155, 'Raw Data'!$P:$P,""&amp;'Raw Data'!$B$1,'Raw Data'!$D:$D,"&lt;&gt;*ithdr*",'Raw Data'!$D:$D,"&lt;&gt;*ancel*",'Raw Data'!$AW:$AW,"*arl*")</f>
        <v>0</v>
      </c>
      <c r="AB172" s="40"/>
      <c r="AC172" s="40"/>
      <c r="AD172" s="52"/>
      <c r="AE172" s="117">
        <f>COUNTIFS( 'Raw Data'!$AM:$AM,"&lt;=" &amp;DATE(LEFT($AV$3, 4), MONTH("1 " &amp; AE$6 &amp; " " &amp; LEFT($AV$3, 4)) + 1, 0 ), 'Raw Data'!$AM:$AM,"&gt;" &amp;DATE(LEFT($AV$3, 4), MONTH("1 " &amp; AE$6 &amp; " " &amp; LEFT($AV$3, 4)), 0 ), 'Raw Data'!$J:$J, $A155, 'Raw Data'!$O:$O,""&amp;'Raw Data'!$B$1,'Raw Data'!$D:$D,"&lt;&gt;*ithdr*",'Raw Data'!$D:$D,"&lt;&gt;*ancel*",'Raw Data'!$P:$P,"--",'Raw Data'!$AW:$AW,"*arl*")
+
COUNTIFS( 'Raw Data'!$AM:$AM,"&lt;=" &amp;DATE(LEFT($AV$3, 4), MONTH("1 " &amp; AE$6 &amp; " " &amp; LEFT($AV$3, 4)) + 1, 0 ), 'Raw Data'!$AM:$AM,"&gt;" &amp;DATE(LEFT($AV$3, 4), MONTH("1 " &amp; AE$6 &amp; " " &amp; LEFT($AV$3, 4)), 0 ), 'Raw Data'!$J:$J, $A155, 'Raw Data'!$P:$P,""&amp;'Raw Data'!$B$1,'Raw Data'!$D:$D,"&lt;&gt;*ithdr*",'Raw Data'!$D:$D,"&lt;&gt;*ancel*",'Raw Data'!$AW:$AW,"*arl*")</f>
        <v>0</v>
      </c>
      <c r="AF172" s="40"/>
      <c r="AG172" s="40"/>
      <c r="AH172" s="52"/>
      <c r="AI172" s="117">
        <f>COUNTIFS( 'Raw Data'!$AM:$AM,"&lt;=" &amp;DATE(LEFT($AV$3, 4), MONTH("1 " &amp; AI$6 &amp; " " &amp; LEFT($AV$3, 4)) + 1, 0 ), 'Raw Data'!$AM:$AM,"&gt;" &amp;DATE(LEFT($AV$3, 4), MONTH("1 " &amp; AI$6 &amp; " " &amp; LEFT($AV$3, 4)), 0 ), 'Raw Data'!$J:$J, $A155, 'Raw Data'!$O:$O,""&amp;'Raw Data'!$B$1,'Raw Data'!$D:$D,"&lt;&gt;*ithdr*",'Raw Data'!$D:$D,"&lt;&gt;*ancel*",'Raw Data'!$P:$P,"--",'Raw Data'!$AW:$AW,"*arl*")
+
COUNTIFS( 'Raw Data'!$AM:$AM,"&lt;=" &amp;DATE(LEFT($AV$3, 4), MONTH("1 " &amp; AI$6 &amp; " " &amp; LEFT($AV$3, 4)) + 1, 0 ), 'Raw Data'!$AM:$AM,"&gt;" &amp;DATE(LEFT($AV$3, 4), MONTH("1 " &amp; AI$6 &amp; " " &amp; LEFT($AV$3, 4)), 0 ), 'Raw Data'!$J:$J, $A155, 'Raw Data'!$P:$P,""&amp;'Raw Data'!$B$1,'Raw Data'!$D:$D,"&lt;&gt;*ithdr*",'Raw Data'!$D:$D,"&lt;&gt;*ancel*",'Raw Data'!$AW:$AW,"*arl*")</f>
        <v>0</v>
      </c>
      <c r="AJ172" s="40"/>
      <c r="AK172" s="40"/>
      <c r="AL172" s="52"/>
      <c r="AM172" s="117">
        <f>COUNTIFS( 'Raw Data'!$AM:$AM,"&lt;=" &amp;DATE(LEFT($AV$3, 4), MONTH("1 " &amp; AM$6 &amp; " " &amp; LEFT($AV$3, 4)) + 1, 0 ), 'Raw Data'!$AM:$AM,"&gt;" &amp;DATE(LEFT($AV$3, 4), MONTH("1 " &amp; AM$6 &amp; " " &amp; LEFT($AV$3, 4)), 0 ), 'Raw Data'!$J:$J, $A155, 'Raw Data'!$O:$O,""&amp;'Raw Data'!$B$1,'Raw Data'!$D:$D,"&lt;&gt;*ithdr*",'Raw Data'!$D:$D,"&lt;&gt;*ancel*",'Raw Data'!$P:$P,"--",'Raw Data'!$AW:$AW,"*arl*")
+
COUNTIFS( 'Raw Data'!$AM:$AM,"&lt;=" &amp;DATE(LEFT($AV$3, 4), MONTH("1 " &amp; AM$6 &amp; " " &amp; LEFT($AV$3, 4)) + 1, 0 ), 'Raw Data'!$AM:$AM,"&gt;" &amp;DATE(LEFT($AV$3, 4), MONTH("1 " &amp; AM$6 &amp; " " &amp; LEFT($AV$3, 4)), 0 ), 'Raw Data'!$J:$J, $A155, 'Raw Data'!$P:$P,""&amp;'Raw Data'!$B$1,'Raw Data'!$D:$D,"&lt;&gt;*ithdr*",'Raw Data'!$D:$D,"&lt;&gt;*ancel*",'Raw Data'!$AW:$AW,"*arl*")</f>
        <v>0</v>
      </c>
      <c r="AN172" s="40"/>
      <c r="AO172" s="40"/>
      <c r="AP172" s="52"/>
      <c r="AQ172" s="117">
        <f>COUNTIFS( 'Raw Data'!$AM:$AM,"&lt;=" &amp;DATE(LEFT($AV$3, 4), MONTH("1 " &amp; AQ$6 &amp; " " &amp; LEFT($AV$3, 4)) + 1, 0 ), 'Raw Data'!$AM:$AM,"&gt;" &amp;DATE(LEFT($AV$3, 4), MONTH("1 " &amp; AQ$6 &amp; " " &amp; LEFT($AV$3, 4)), 0 ), 'Raw Data'!$J:$J, $A155, 'Raw Data'!$O:$O,""&amp;'Raw Data'!$B$1,'Raw Data'!$D:$D,"&lt;&gt;*ithdr*",'Raw Data'!$D:$D,"&lt;&gt;*ancel*",'Raw Data'!$P:$P,"--",'Raw Data'!$AW:$AW,"*arl*")
+
COUNTIFS( 'Raw Data'!$AM:$AM,"&lt;=" &amp;DATE(LEFT($AV$3, 4), MONTH("1 " &amp; AQ$6 &amp; " " &amp; LEFT($AV$3, 4)) + 1, 0 ), 'Raw Data'!$AM:$AM,"&gt;" &amp;DATE(LEFT($AV$3, 4), MONTH("1 " &amp; AQ$6 &amp; " " &amp; LEFT($AV$3, 4)), 0 ), 'Raw Data'!$J:$J, $A155, 'Raw Data'!$P:$P,""&amp;'Raw Data'!$B$1,'Raw Data'!$D:$D,"&lt;&gt;*ithdr*",'Raw Data'!$D:$D,"&lt;&gt;*ancel*",'Raw Data'!$AW:$AW,"*arl*")</f>
        <v>0</v>
      </c>
      <c r="AR172" s="40"/>
      <c r="AS172" s="40"/>
      <c r="AT172" s="52"/>
      <c r="AU172" s="117">
        <f>COUNTIFS( 'Raw Data'!$AM:$AM,"&lt;=" &amp;DATE(MID($AV$3, 15, 4), MONTH("1 " &amp; AU$6 &amp; " " &amp; MID($AV$3, 15, 4)) + 1, 0 ), 'Raw Data'!$AN:$AN,"&gt;" &amp;DATE(MID($AV$3, 15, 4), MONTH("1 " &amp; AU$6 &amp; " " &amp; MID($AV$3, 15, 4)), 0 ), 'Raw Data'!$J:$J, $A155, 'Raw Data'!$O:$O,""&amp;'Raw Data'!$B$1,'Raw Data'!$D:$D,"&lt;&gt;*ithdr*",'Raw Data'!$D:$D,"&lt;&gt;*ancel*",'Raw Data'!$P:$P,"--",'Raw Data'!$AW:$AW,"*arl*")
+
COUNTIFS( 'Raw Data'!$AM:$AM,"&lt;=" &amp;DATE(MID($AV$3, 15, 4), MONTH("1 " &amp; AU$6 &amp; " " &amp; MID($AV$3, 15, 4)) + 1, 0 ), 'Raw Data'!$AN:$AN,"&gt;" &amp;DATE(MID($AV$3, 15, 4), MONTH("1 " &amp; AU$6 &amp; " " &amp; MID($AV$3, 15, 4)), 0 ), 'Raw Data'!$J:$J, $A155, 'Raw Data'!$P:$P,""&amp;'Raw Data'!$B$1,'Raw Data'!$D:$D,"&lt;&gt;*ithdr*",'Raw Data'!$D:$D,"&lt;&gt;*ancel*",'Raw Data'!$AW:$AW,"*arl*")</f>
        <v>0</v>
      </c>
      <c r="AV172" s="40"/>
      <c r="AW172" s="40"/>
      <c r="AX172" s="52"/>
      <c r="AY172" s="117">
        <f>COUNTIFS( 'Raw Data'!$AM:$AM,"&lt;=" &amp;DATE(MID($AV$3, 15, 4), MONTH("1 " &amp; AY$6 &amp; " " &amp; MID($AV$3, 15, 4)) + 1, 0 ), 'Raw Data'!$AN:$AN,"&gt;" &amp;DATE(MID($AV$3, 15, 4), MONTH("1 " &amp; AY$6 &amp; " " &amp; MID($AV$3, 15, 4)), 0 ), 'Raw Data'!$J:$J, $A155, 'Raw Data'!$O:$O,""&amp;'Raw Data'!$B$1,'Raw Data'!$D:$D,"&lt;&gt;*ithdr*",'Raw Data'!$D:$D,"&lt;&gt;*ancel*",'Raw Data'!$P:$P,"--",'Raw Data'!$AW:$AW,"*arl*")
+
COUNTIFS( 'Raw Data'!$AM:$AM,"&lt;=" &amp;DATE(MID($AV$3, 15, 4), MONTH("1 " &amp; AY$6 &amp; " " &amp; MID($AV$3, 15, 4)) + 1, 0 ), 'Raw Data'!$AN:$AN,"&gt;" &amp;DATE(MID($AV$3, 15, 4), MONTH("1 " &amp; AY$6 &amp; " " &amp; MID($AV$3, 15, 4)), 0 ), 'Raw Data'!$J:$J, $A155, 'Raw Data'!$P:$P,""&amp;'Raw Data'!$B$1,'Raw Data'!$D:$D,"&lt;&gt;*ithdr*",'Raw Data'!$D:$D,"&lt;&gt;*ancel*",'Raw Data'!$AW:$AW,"*arl*")</f>
        <v>0</v>
      </c>
      <c r="AZ172" s="40"/>
      <c r="BA172" s="40"/>
      <c r="BB172" s="52"/>
      <c r="BC172" s="117">
        <f>COUNTIFS( 'Raw Data'!$AM:$AM,"&lt;=" &amp;DATE(MID($AV$3, 15, 4), MONTH("1 " &amp; BC$6 &amp; " " &amp; MID($AV$3, 15, 4)) + 1, 0 ), 'Raw Data'!$AN:$AN,"&gt;" &amp;DATE(MID($AV$3, 15, 4), MONTH("1 " &amp; BC$6 &amp; " " &amp; MID($AV$3, 15, 4)), 0 ), 'Raw Data'!$J:$J, $A155, 'Raw Data'!$O:$O,""&amp;'Raw Data'!$B$1,'Raw Data'!$D:$D,"&lt;&gt;*ithdr*",'Raw Data'!$D:$D,"&lt;&gt;*ancel*",'Raw Data'!$P:$P,"--",'Raw Data'!$AW:$AW,"*arl*")
+
COUNTIFS( 'Raw Data'!$AM:$AM,"&lt;=" &amp;DATE(MID($AV$3, 15, 4), MONTH("1 " &amp; BC$6 &amp; " " &amp; MID($AV$3, 15, 4)) + 1, 0 ), 'Raw Data'!$AN:$AN,"&gt;" &amp;DATE(MID($AV$3, 15, 4), MONTH("1 " &amp; BC$6 &amp; " " &amp; MID($AV$3, 15, 4)), 0 ), 'Raw Data'!$J:$J, $A155, 'Raw Data'!$P:$P,""&amp;'Raw Data'!$B$1,'Raw Data'!$D:$D,"&lt;&gt;*ithdr*",'Raw Data'!$D:$D,"&lt;&gt;*ancel*",'Raw Data'!$AW:$AW,"*arl*")</f>
        <v>0</v>
      </c>
      <c r="BD172" s="40"/>
      <c r="BE172" s="40"/>
      <c r="BF172" s="52"/>
    </row>
    <row r="173" ht="12.75" customHeight="1">
      <c r="A173" s="47" t="s">
        <v>765</v>
      </c>
      <c r="B173" s="40"/>
      <c r="C173" s="40"/>
      <c r="D173" s="40"/>
      <c r="E173" s="40"/>
      <c r="F173" s="40"/>
      <c r="G173" s="40"/>
      <c r="H173" s="40"/>
      <c r="I173" s="40"/>
      <c r="J173" s="52"/>
      <c r="K173" s="122" t="str">
        <f>IFERROR((K172/K169)*100, "---")</f>
        <v>---</v>
      </c>
      <c r="L173" s="40"/>
      <c r="M173" s="40"/>
      <c r="N173" s="52"/>
      <c r="O173" s="122" t="str">
        <f>IFERROR((O172/O169)*100, "---")</f>
        <v>---</v>
      </c>
      <c r="P173" s="40"/>
      <c r="Q173" s="40"/>
      <c r="R173" s="52"/>
      <c r="S173" s="122" t="str">
        <f>IFERROR((S172/S169)*100, "---")</f>
        <v>---</v>
      </c>
      <c r="T173" s="40"/>
      <c r="U173" s="40"/>
      <c r="V173" s="52"/>
      <c r="W173" s="122" t="str">
        <f>IFERROR((W172/W169)*100, "---")</f>
        <v>---</v>
      </c>
      <c r="X173" s="40"/>
      <c r="Y173" s="40"/>
      <c r="Z173" s="52"/>
      <c r="AA173" s="122" t="str">
        <f>IFERROR((AA172/AA169)*100, "---")</f>
        <v>---</v>
      </c>
      <c r="AB173" s="40"/>
      <c r="AC173" s="40"/>
      <c r="AD173" s="52"/>
      <c r="AE173" s="122" t="str">
        <f>IFERROR((AE172/AE169)*100, "---")</f>
        <v>---</v>
      </c>
      <c r="AF173" s="40"/>
      <c r="AG173" s="40"/>
      <c r="AH173" s="52"/>
      <c r="AI173" s="122" t="str">
        <f>IFERROR((AI172/AI169)*100, "---")</f>
        <v>---</v>
      </c>
      <c r="AJ173" s="40"/>
      <c r="AK173" s="40"/>
      <c r="AL173" s="52"/>
      <c r="AM173" s="122" t="str">
        <f>IFERROR((AM172/AM169)*100, "---")</f>
        <v>---</v>
      </c>
      <c r="AN173" s="40"/>
      <c r="AO173" s="40"/>
      <c r="AP173" s="52"/>
      <c r="AQ173" s="122" t="str">
        <f>IFERROR((AQ172/AQ169)*100, "---")</f>
        <v>---</v>
      </c>
      <c r="AR173" s="40"/>
      <c r="AS173" s="40"/>
      <c r="AT173" s="52"/>
      <c r="AU173" s="122" t="str">
        <f>IFERROR((AU172/AU169)*100, "---")</f>
        <v>---</v>
      </c>
      <c r="AV173" s="40"/>
      <c r="AW173" s="40"/>
      <c r="AX173" s="52"/>
      <c r="AY173" s="122" t="str">
        <f>IFERROR((AY172/AY169)*100, "---")</f>
        <v>---</v>
      </c>
      <c r="AZ173" s="40"/>
      <c r="BA173" s="40"/>
      <c r="BB173" s="52"/>
      <c r="BC173" s="122" t="str">
        <f>IFERROR((BC172/BC169)*100, "---")</f>
        <v>---</v>
      </c>
      <c r="BD173" s="40"/>
      <c r="BE173" s="40"/>
      <c r="BF173" s="52"/>
    </row>
    <row r="174" ht="12.75" customHeight="1">
      <c r="A174" s="47" t="s">
        <v>245</v>
      </c>
      <c r="B174" s="40"/>
      <c r="C174" s="40"/>
      <c r="D174" s="40"/>
      <c r="E174" s="40"/>
      <c r="F174" s="40"/>
      <c r="G174" s="40"/>
      <c r="H174" s="40"/>
      <c r="I174" s="40"/>
      <c r="J174" s="52"/>
      <c r="K174" s="117">
        <f>SUMIFS('Raw Data'!$R:$R, 'Raw Data'!$AN:$AN,"&lt;=" &amp;DATE(LEFT($AV$3, 4), MONTH("1 " &amp; K$6 &amp; " " &amp; LEFT($AV$3, 4)) + 1, 0 ), 'Raw Data'!$AN:$AN,"&gt;" &amp;DATE(LEFT($AV$3, 4), MONTH("1 " &amp; K$6 &amp; " " &amp; LEFT($AV$3, 4)), 0 ), 'Raw Data'!$J:$J, $A155, 'Raw Data'!$O:$O,""&amp;'Raw Data'!$B$1,'Raw Data'!$D:$D,"&lt;&gt;*ithdr*",'Raw Data'!$D:$D,"&lt;&gt;*ancel*",'Raw Data'!$P:$P,"--")
+
SUMIFS('Raw Data'!$R:$R, 'Raw Data'!$AN:$AN,"&lt;=" &amp;DATE(LEFT($AV$3, 4), MONTH("1 " &amp; K$6 &amp; " " &amp; LEFT($AV$3, 4)) + 1, 0 ), 'Raw Data'!$AN:$AN,"&gt;" &amp;DATE(LEFT($AV$3, 4), MONTH("1 " &amp; K$6 &amp; " " &amp; LEFT($AV$3, 4)), 0 ), 'Raw Data'!$J:$J, $A155, 'Raw Data'!$P:$P,""&amp;'Raw Data'!$B$1,'Raw Data'!$D:$D,"&lt;&gt;*ithdr*",'Raw Data'!$D:$D,"&lt;&gt;*ancel*")</f>
        <v>0</v>
      </c>
      <c r="L174" s="40"/>
      <c r="M174" s="40"/>
      <c r="N174" s="52"/>
      <c r="O174" s="117">
        <f>SUMIFS('Raw Data'!$R:$R, 'Raw Data'!$AN:$AN,"&lt;=" &amp;DATE(LEFT($AV$3, 4), MONTH("1 " &amp; O$6 &amp; " " &amp; LEFT($AV$3, 4)) + 1, 0 ), 'Raw Data'!$AN:$AN,"&gt;" &amp;DATE(LEFT($AV$3, 4), MONTH("1 " &amp; O$6 &amp; " " &amp; LEFT($AV$3, 4)), 0 ), 'Raw Data'!$J:$J, $A155, 'Raw Data'!$O:$O,""&amp;'Raw Data'!$B$1,'Raw Data'!$D:$D,"&lt;&gt;*ithdr*",'Raw Data'!$D:$D,"&lt;&gt;*ancel*",'Raw Data'!$P:$P,"--")
+
SUMIFS('Raw Data'!$R:$R, 'Raw Data'!$AN:$AN,"&lt;=" &amp;DATE(LEFT($AV$3, 4), MONTH("1 " &amp; O$6 &amp; " " &amp; LEFT($AV$3, 4)) + 1, 0 ), 'Raw Data'!$AN:$AN,"&gt;" &amp;DATE(LEFT($AV$3, 4), MONTH("1 " &amp; O$6 &amp; " " &amp; LEFT($AV$3, 4)), 0 ), 'Raw Data'!$J:$J, $A155, 'Raw Data'!$P:$P,""&amp;'Raw Data'!$B$1,'Raw Data'!$D:$D,"&lt;&gt;*ithdr*",'Raw Data'!$D:$D,"&lt;&gt;*ancel*")</f>
        <v>0</v>
      </c>
      <c r="P174" s="40"/>
      <c r="Q174" s="40"/>
      <c r="R174" s="52"/>
      <c r="S174" s="117">
        <f>SUMIFS('Raw Data'!$R:$R, 'Raw Data'!$AN:$AN,"&lt;=" &amp;DATE(LEFT($AV$3, 4), MONTH("1 " &amp; S$6 &amp; " " &amp; LEFT($AV$3, 4)) + 1, 0 ), 'Raw Data'!$AN:$AN,"&gt;" &amp;DATE(LEFT($AV$3, 4), MONTH("1 " &amp; S$6 &amp; " " &amp; LEFT($AV$3, 4)), 0 ), 'Raw Data'!$J:$J, $A155, 'Raw Data'!$O:$O,""&amp;'Raw Data'!$B$1,'Raw Data'!$D:$D,"&lt;&gt;*ithdr*",'Raw Data'!$D:$D,"&lt;&gt;*ancel*",'Raw Data'!$P:$P,"--")
+
SUMIFS('Raw Data'!$R:$R, 'Raw Data'!$AN:$AN,"&lt;=" &amp;DATE(LEFT($AV$3, 4), MONTH("1 " &amp; S$6 &amp; " " &amp; LEFT($AV$3, 4)) + 1, 0 ), 'Raw Data'!$AN:$AN,"&gt;" &amp;DATE(LEFT($AV$3, 4), MONTH("1 " &amp; S$6 &amp; " " &amp; LEFT($AV$3, 4)), 0 ), 'Raw Data'!$J:$J, $A155, 'Raw Data'!$P:$P,""&amp;'Raw Data'!$B$1,'Raw Data'!$D:$D,"&lt;&gt;*ithdr*",'Raw Data'!$D:$D,"&lt;&gt;*ancel*")</f>
        <v>0</v>
      </c>
      <c r="T174" s="40"/>
      <c r="U174" s="40"/>
      <c r="V174" s="52"/>
      <c r="W174" s="117">
        <f>SUMIFS('Raw Data'!$R:$R, 'Raw Data'!$AN:$AN,"&lt;=" &amp;DATE(LEFT($AV$3, 4), MONTH("1 " &amp; W$6 &amp; " " &amp; LEFT($AV$3, 4)) + 1, 0 ), 'Raw Data'!$AN:$AN,"&gt;" &amp;DATE(LEFT($AV$3, 4), MONTH("1 " &amp; W$6 &amp; " " &amp; LEFT($AV$3, 4)), 0 ), 'Raw Data'!$J:$J, $A155, 'Raw Data'!$O:$O,""&amp;'Raw Data'!$B$1,'Raw Data'!$D:$D,"&lt;&gt;*ithdr*",'Raw Data'!$D:$D,"&lt;&gt;*ancel*",'Raw Data'!$P:$P,"--")
+
SUMIFS('Raw Data'!$R:$R, 'Raw Data'!$AN:$AN,"&lt;=" &amp;DATE(LEFT($AV$3, 4), MONTH("1 " &amp; W$6 &amp; " " &amp; LEFT($AV$3, 4)) + 1, 0 ), 'Raw Data'!$AN:$AN,"&gt;" &amp;DATE(LEFT($AV$3, 4), MONTH("1 " &amp; W$6 &amp; " " &amp; LEFT($AV$3, 4)), 0 ), 'Raw Data'!$J:$J, $A155, 'Raw Data'!$P:$P,""&amp;'Raw Data'!$B$1,'Raw Data'!$D:$D,"&lt;&gt;*ithdr*",'Raw Data'!$D:$D,"&lt;&gt;*ancel*")</f>
        <v>0</v>
      </c>
      <c r="X174" s="40"/>
      <c r="Y174" s="40"/>
      <c r="Z174" s="52"/>
      <c r="AA174" s="117">
        <f>SUMIFS('Raw Data'!$R:$R, 'Raw Data'!$AN:$AN,"&lt;=" &amp;DATE(LEFT($AV$3, 4), MONTH("1 " &amp; AA$6 &amp; " " &amp; LEFT($AV$3, 4)) + 1, 0 ), 'Raw Data'!$AN:$AN,"&gt;" &amp;DATE(LEFT($AV$3, 4), MONTH("1 " &amp; AA$6 &amp; " " &amp; LEFT($AV$3, 4)), 0 ), 'Raw Data'!$J:$J, $A155, 'Raw Data'!$O:$O,""&amp;'Raw Data'!$B$1,'Raw Data'!$D:$D,"&lt;&gt;*ithdr*",'Raw Data'!$D:$D,"&lt;&gt;*ancel*",'Raw Data'!$P:$P,"--")
+
SUMIFS('Raw Data'!$R:$R, 'Raw Data'!$AN:$AN,"&lt;=" &amp;DATE(LEFT($AV$3, 4), MONTH("1 " &amp; AA$6 &amp; " " &amp; LEFT($AV$3, 4)) + 1, 0 ), 'Raw Data'!$AN:$AN,"&gt;" &amp;DATE(LEFT($AV$3, 4), MONTH("1 " &amp; AA$6 &amp; " " &amp; LEFT($AV$3, 4)), 0 ), 'Raw Data'!$J:$J, $A155, 'Raw Data'!$P:$P,""&amp;'Raw Data'!$B$1,'Raw Data'!$D:$D,"&lt;&gt;*ithdr*",'Raw Data'!$D:$D,"&lt;&gt;*ancel*")</f>
        <v>0</v>
      </c>
      <c r="AB174" s="40"/>
      <c r="AC174" s="40"/>
      <c r="AD174" s="52"/>
      <c r="AE174" s="117">
        <f>SUMIFS('Raw Data'!$R:$R, 'Raw Data'!$AN:$AN,"&lt;=" &amp;DATE(LEFT($AV$3, 4), MONTH("1 " &amp; AE$6 &amp; " " &amp; LEFT($AV$3, 4)) + 1, 0 ), 'Raw Data'!$AN:$AN,"&gt;" &amp;DATE(LEFT($AV$3, 4), MONTH("1 " &amp; AE$6 &amp; " " &amp; LEFT($AV$3, 4)), 0 ), 'Raw Data'!$J:$J, $A155, 'Raw Data'!$O:$O,""&amp;'Raw Data'!$B$1,'Raw Data'!$D:$D,"&lt;&gt;*ithdr*",'Raw Data'!$D:$D,"&lt;&gt;*ancel*",'Raw Data'!$P:$P,"--")
+
SUMIFS('Raw Data'!$R:$R, 'Raw Data'!$AN:$AN,"&lt;=" &amp;DATE(LEFT($AV$3, 4), MONTH("1 " &amp; AE$6 &amp; " " &amp; LEFT($AV$3, 4)) + 1, 0 ), 'Raw Data'!$AN:$AN,"&gt;" &amp;DATE(LEFT($AV$3, 4), MONTH("1 " &amp; AE$6 &amp; " " &amp; LEFT($AV$3, 4)), 0 ), 'Raw Data'!$J:$J, $A155, 'Raw Data'!$P:$P,""&amp;'Raw Data'!$B$1,'Raw Data'!$D:$D,"&lt;&gt;*ithdr*",'Raw Data'!$D:$D,"&lt;&gt;*ancel*")</f>
        <v>0</v>
      </c>
      <c r="AF174" s="40"/>
      <c r="AG174" s="40"/>
      <c r="AH174" s="52"/>
      <c r="AI174" s="117">
        <f>SUMIFS('Raw Data'!$R:$R, 'Raw Data'!$AN:$AN,"&lt;=" &amp;DATE(LEFT($AV$3, 4), MONTH("1 " &amp; AI$6 &amp; " " &amp; LEFT($AV$3, 4)) + 1, 0 ), 'Raw Data'!$AN:$AN,"&gt;" &amp;DATE(LEFT($AV$3, 4), MONTH("1 " &amp; AI$6 &amp; " " &amp; LEFT($AV$3, 4)), 0 ), 'Raw Data'!$J:$J, $A155, 'Raw Data'!$O:$O,""&amp;'Raw Data'!$B$1,'Raw Data'!$D:$D,"&lt;&gt;*ithdr*",'Raw Data'!$D:$D,"&lt;&gt;*ancel*",'Raw Data'!$P:$P,"--")
+
SUMIFS('Raw Data'!$R:$R, 'Raw Data'!$AN:$AN,"&lt;=" &amp;DATE(LEFT($AV$3, 4), MONTH("1 " &amp; AI$6 &amp; " " &amp; LEFT($AV$3, 4)) + 1, 0 ), 'Raw Data'!$AN:$AN,"&gt;" &amp;DATE(LEFT($AV$3, 4), MONTH("1 " &amp; AI$6 &amp; " " &amp; LEFT($AV$3, 4)), 0 ), 'Raw Data'!$J:$J, $A155, 'Raw Data'!$P:$P,""&amp;'Raw Data'!$B$1,'Raw Data'!$D:$D,"&lt;&gt;*ithdr*",'Raw Data'!$D:$D,"&lt;&gt;*ancel*")</f>
        <v>0</v>
      </c>
      <c r="AJ174" s="40"/>
      <c r="AK174" s="40"/>
      <c r="AL174" s="52"/>
      <c r="AM174" s="117">
        <f>SUMIFS('Raw Data'!$R:$R, 'Raw Data'!$AN:$AN,"&lt;=" &amp;DATE(LEFT($AV$3, 4), MONTH("1 " &amp; AM$6 &amp; " " &amp; LEFT($AV$3, 4)) + 1, 0 ), 'Raw Data'!$AN:$AN,"&gt;" &amp;DATE(LEFT($AV$3, 4), MONTH("1 " &amp; AM$6 &amp; " " &amp; LEFT($AV$3, 4)), 0 ), 'Raw Data'!$J:$J, $A155, 'Raw Data'!$O:$O,""&amp;'Raw Data'!$B$1,'Raw Data'!$D:$D,"&lt;&gt;*ithdr*",'Raw Data'!$D:$D,"&lt;&gt;*ancel*",'Raw Data'!$P:$P,"--")
+
SUMIFS('Raw Data'!$R:$R, 'Raw Data'!$AN:$AN,"&lt;=" &amp;DATE(LEFT($AV$3, 4), MONTH("1 " &amp; AM$6 &amp; " " &amp; LEFT($AV$3, 4)) + 1, 0 ), 'Raw Data'!$AN:$AN,"&gt;" &amp;DATE(LEFT($AV$3, 4), MONTH("1 " &amp; AM$6 &amp; " " &amp; LEFT($AV$3, 4)), 0 ), 'Raw Data'!$J:$J, $A155, 'Raw Data'!$P:$P,""&amp;'Raw Data'!$B$1,'Raw Data'!$D:$D,"&lt;&gt;*ithdr*",'Raw Data'!$D:$D,"&lt;&gt;*ancel*")</f>
        <v>0</v>
      </c>
      <c r="AN174" s="40"/>
      <c r="AO174" s="40"/>
      <c r="AP174" s="52"/>
      <c r="AQ174" s="117">
        <f>SUMIFS('Raw Data'!$R:$R, 'Raw Data'!$AN:$AN,"&lt;=" &amp;DATE(LEFT($AV$3, 4), MONTH("1 " &amp; AQ$6 &amp; " " &amp; LEFT($AV$3, 4)) + 1, 0 ), 'Raw Data'!$AN:$AN,"&gt;" &amp;DATE(LEFT($AV$3, 4), MONTH("1 " &amp; AQ$6 &amp; " " &amp; LEFT($AV$3, 4)), 0 ), 'Raw Data'!$J:$J, $A155, 'Raw Data'!$O:$O,""&amp;'Raw Data'!$B$1,'Raw Data'!$D:$D,"&lt;&gt;*ithdr*",'Raw Data'!$D:$D,"&lt;&gt;*ancel*",'Raw Data'!$P:$P,"--")
+
SUMIFS('Raw Data'!$R:$R, 'Raw Data'!$AN:$AN,"&lt;=" &amp;DATE(LEFT($AV$3, 4), MONTH("1 " &amp; AQ$6 &amp; " " &amp; LEFT($AV$3, 4)) + 1, 0 ), 'Raw Data'!$AN:$AN,"&gt;" &amp;DATE(LEFT($AV$3, 4), MONTH("1 " &amp; AQ$6 &amp; " " &amp; LEFT($AV$3, 4)), 0 ), 'Raw Data'!$J:$J, $A155, 'Raw Data'!$P:$P,""&amp;'Raw Data'!$B$1,'Raw Data'!$D:$D,"&lt;&gt;*ithdr*",'Raw Data'!$D:$D,"&lt;&gt;*ancel*")</f>
        <v>0</v>
      </c>
      <c r="AR174" s="40"/>
      <c r="AS174" s="40"/>
      <c r="AT174" s="52"/>
      <c r="AU174" s="117">
        <f>SUMIFS('Raw Data'!$R:$R, 'Raw Data'!$AN:$AN,"&lt;=" &amp;DATE(MID($AV$3, 15, 4), MONTH("1 " &amp; AU$6 &amp; " " &amp; MID($AV$3, 15, 4)) + 1, 0 ), 'Raw Data'!$AN:$AN,"&gt;" &amp;DATE(MID($AV$3, 15, 4), MONTH("1 " &amp; AU$6 &amp; " " &amp; MID($AV$3, 15, 4)), 0 ), 'Raw Data'!$J:$J, $A155, 'Raw Data'!$O:$O,""&amp;'Raw Data'!$B$1,'Raw Data'!$D:$D,"&lt;&gt;*ithdr*",'Raw Data'!$D:$D,"&lt;&gt;*ancel*",'Raw Data'!$P:$P,"--")
+
SUMIFS('Raw Data'!$R:$R, 'Raw Data'!$AN:$AN,"&lt;=" &amp;DATE(MID($AV$3, 15, 4), MONTH("1 " &amp; AU$6 &amp; " " &amp; MID($AV$3, 15, 4)) + 1, 0 ), 'Raw Data'!$AN:$AN,"&gt;" &amp;DATE(MID($AV$3, 15, 4), MONTH("1 " &amp; AU$6 &amp; " " &amp; MID($AV$3, 15, 4)), 0 ), 'Raw Data'!$J:$J, $A155, 'Raw Data'!$P:$P,""&amp;'Raw Data'!$B$1,'Raw Data'!$D:$D,"&lt;&gt;*ithdr*",'Raw Data'!$D:$D,"&lt;&gt;*ancel*")</f>
        <v>0</v>
      </c>
      <c r="AV174" s="40"/>
      <c r="AW174" s="40"/>
      <c r="AX174" s="52"/>
      <c r="AY174" s="117">
        <f>SUMIFS('Raw Data'!$R:$R, 'Raw Data'!$AN:$AN,"&lt;=" &amp;DATE(MID($AV$3, 15, 4), MONTH("1 " &amp; AY$6 &amp; " " &amp; MID($AV$3, 15, 4)) + 1, 0 ), 'Raw Data'!$AN:$AN,"&gt;" &amp;DATE(MID($AV$3, 15, 4), MONTH("1 " &amp; AY$6 &amp; " " &amp; MID($AV$3, 15, 4)), 0 ), 'Raw Data'!$J:$J, $A155, 'Raw Data'!$O:$O,""&amp;'Raw Data'!$B$1,'Raw Data'!$D:$D,"&lt;&gt;*ithdr*",'Raw Data'!$D:$D,"&lt;&gt;*ancel*",'Raw Data'!$P:$P,"--")
+
SUMIFS('Raw Data'!$R:$R, 'Raw Data'!$AN:$AN,"&lt;=" &amp;DATE(MID($AV$3, 15, 4), MONTH("1 " &amp; AY$6 &amp; " " &amp; MID($AV$3, 15, 4)) + 1, 0 ), 'Raw Data'!$AN:$AN,"&gt;" &amp;DATE(MID($AV$3, 15, 4), MONTH("1 " &amp; AY$6 &amp; " " &amp; MID($AV$3, 15, 4)), 0 ), 'Raw Data'!$J:$J, $A155, 'Raw Data'!$P:$P,""&amp;'Raw Data'!$B$1,'Raw Data'!$D:$D,"&lt;&gt;*ithdr*",'Raw Data'!$D:$D,"&lt;&gt;*ancel*")</f>
        <v>0</v>
      </c>
      <c r="AZ174" s="40"/>
      <c r="BA174" s="40"/>
      <c r="BB174" s="52"/>
      <c r="BC174" s="117">
        <f>SUMIFS('Raw Data'!$R:$R, 'Raw Data'!$AN:$AN,"&lt;=" &amp;DATE(MID($AV$3, 15, 4), MONTH("1 " &amp; BC$6 &amp; " " &amp; MID($AV$3, 15, 4)) + 1, 0 ), 'Raw Data'!$AN:$AN,"&gt;" &amp;DATE(MID($AV$3, 15, 4), MONTH("1 " &amp; BC$6 &amp; " " &amp; MID($AV$3, 15, 4)), 0 ), 'Raw Data'!$J:$J, $A155, 'Raw Data'!$O:$O,""&amp;'Raw Data'!$B$1,'Raw Data'!$D:$D,"&lt;&gt;*ithdr*",'Raw Data'!$D:$D,"&lt;&gt;*ancel*",'Raw Data'!$P:$P,"--")
+
SUMIFS('Raw Data'!$R:$R, 'Raw Data'!$AN:$AN,"&lt;=" &amp;DATE(MID($AV$3, 15, 4), MONTH("1 " &amp; BC$6 &amp; " " &amp; MID($AV$3, 15, 4)) + 1, 0 ), 'Raw Data'!$AN:$AN,"&gt;" &amp;DATE(MID($AV$3, 15, 4), MONTH("1 " &amp; BC$6 &amp; " " &amp; MID($AV$3, 15, 4)), 0 ), 'Raw Data'!$J:$J, $A155, 'Raw Data'!$P:$P,""&amp;'Raw Data'!$B$1,'Raw Data'!$D:$D,"&lt;&gt;*ithdr*",'Raw Data'!$D:$D,"&lt;&gt;*ancel*")</f>
        <v>0</v>
      </c>
      <c r="BD174" s="40"/>
      <c r="BE174" s="40"/>
      <c r="BF174" s="52"/>
    </row>
    <row r="175" ht="12.75" customHeight="1">
      <c r="A175" s="39" t="s">
        <v>296</v>
      </c>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5"/>
    </row>
    <row r="176" ht="12.75" customHeight="1">
      <c r="A176" s="47" t="s">
        <v>107</v>
      </c>
      <c r="B176" s="40"/>
      <c r="C176" s="40"/>
      <c r="D176" s="40"/>
      <c r="E176" s="40"/>
      <c r="F176" s="40"/>
      <c r="G176" s="40"/>
      <c r="H176" s="40"/>
      <c r="I176" s="40"/>
      <c r="J176" s="52"/>
      <c r="K176" s="117">
        <f>SUMIFS('Raw Data'!$S:$S, 'Raw Data'!$AN:$AN,"&lt;=" &amp;DATE(LEFT($AV$3, 4), MONTH("1 " &amp; K$6 &amp; " " &amp; LEFT($AV$3, 4)) + 1, 0 ), 'Raw Data'!$AN:$AN,"&gt;" &amp;DATE(LEFT($AV$3, 4), MONTH("1 " &amp; K$6 &amp; " " &amp; LEFT($AV$3, 4)), 0 ), 'Raw Data'!$J:$J, $A175, 'Raw Data'!$O:$O,""&amp;'Raw Data'!$B$1,'Raw Data'!$D:$D,"&lt;&gt;*ithdr*",'Raw Data'!$D:$D,"&lt;&gt;*ancel*",'Raw Data'!$P:$P,"--")
+
SUMIFS('Raw Data'!$S:$S, 'Raw Data'!$AN:$AN,"&lt;=" &amp;DATE(LEFT($AV$3, 4), MONTH("1 " &amp; K$6 &amp; " " &amp; LEFT($AV$3, 4)) + 1, 0 ), 'Raw Data'!$AN:$AN,"&gt;" &amp;DATE(LEFT($AV$3, 4), MONTH("1 " &amp; K$6 &amp; " " &amp; LEFT($AV$3, 4)), 0 ), 'Raw Data'!$J:$J, $A175, 'Raw Data'!$P:$P,""&amp;'Raw Data'!$B$1,'Raw Data'!$D:$D,"&lt;&gt;*ithdr*",'Raw Data'!$D:$D,"&lt;&gt;*ancel*")</f>
        <v>0</v>
      </c>
      <c r="L176" s="40"/>
      <c r="M176" s="40"/>
      <c r="N176" s="52"/>
      <c r="O176" s="117">
        <f>SUMIFS('Raw Data'!$S:$S, 'Raw Data'!$AN:$AN,"&lt;=" &amp;DATE(LEFT($AV$3, 4), MONTH("1 " &amp; O$6 &amp; " " &amp; LEFT($AV$3, 4)) + 1, 0 ), 'Raw Data'!$AN:$AN,"&gt;" &amp;DATE(LEFT($AV$3, 4), MONTH("1 " &amp; O$6 &amp; " " &amp; LEFT($AV$3, 4)), 0 ), 'Raw Data'!$J:$J, $A175, 'Raw Data'!$O:$O,""&amp;'Raw Data'!$B$1,'Raw Data'!$D:$D,"&lt;&gt;*ithdr*",'Raw Data'!$D:$D,"&lt;&gt;*ancel*",'Raw Data'!$P:$P,"--")
+
SUMIFS('Raw Data'!$S:$S, 'Raw Data'!$AN:$AN,"&lt;=" &amp;DATE(LEFT($AV$3, 4), MONTH("1 " &amp; O$6 &amp; " " &amp; LEFT($AV$3, 4)) + 1, 0 ), 'Raw Data'!$AN:$AN,"&gt;" &amp;DATE(LEFT($AV$3, 4), MONTH("1 " &amp; O$6 &amp; " " &amp; LEFT($AV$3, 4)), 0 ), 'Raw Data'!$J:$J, $A175, 'Raw Data'!$P:$P,""&amp;'Raw Data'!$B$1,'Raw Data'!$D:$D,"&lt;&gt;*ithdr*",'Raw Data'!$D:$D,"&lt;&gt;*ancel*")</f>
        <v>0</v>
      </c>
      <c r="P176" s="40"/>
      <c r="Q176" s="40"/>
      <c r="R176" s="52"/>
      <c r="S176" s="117">
        <f>SUMIFS('Raw Data'!$S:$S, 'Raw Data'!$AN:$AN,"&lt;=" &amp;DATE(LEFT($AV$3, 4), MONTH("1 " &amp; S$6 &amp; " " &amp; LEFT($AV$3, 4)) + 1, 0 ), 'Raw Data'!$AN:$AN,"&gt;" &amp;DATE(LEFT($AV$3, 4), MONTH("1 " &amp; S$6 &amp; " " &amp; LEFT($AV$3, 4)), 0 ), 'Raw Data'!$J:$J, $A175, 'Raw Data'!$O:$O,""&amp;'Raw Data'!$B$1,'Raw Data'!$D:$D,"&lt;&gt;*ithdr*",'Raw Data'!$D:$D,"&lt;&gt;*ancel*",'Raw Data'!$P:$P,"--")
+
SUMIFS('Raw Data'!$S:$S, 'Raw Data'!$AN:$AN,"&lt;=" &amp;DATE(LEFT($AV$3, 4), MONTH("1 " &amp; S$6 &amp; " " &amp; LEFT($AV$3, 4)) + 1, 0 ), 'Raw Data'!$AN:$AN,"&gt;" &amp;DATE(LEFT($AV$3, 4), MONTH("1 " &amp; S$6 &amp; " " &amp; LEFT($AV$3, 4)), 0 ), 'Raw Data'!$J:$J, $A175, 'Raw Data'!$P:$P,""&amp;'Raw Data'!$B$1,'Raw Data'!$D:$D,"&lt;&gt;*ithdr*",'Raw Data'!$D:$D,"&lt;&gt;*ancel*")</f>
        <v>0</v>
      </c>
      <c r="T176" s="40"/>
      <c r="U176" s="40"/>
      <c r="V176" s="52"/>
      <c r="W176" s="117">
        <f>SUMIFS('Raw Data'!$S:$S, 'Raw Data'!$AN:$AN,"&lt;=" &amp;DATE(LEFT($AV$3, 4), MONTH("1 " &amp; W$6 &amp; " " &amp; LEFT($AV$3, 4)) + 1, 0 ), 'Raw Data'!$AN:$AN,"&gt;" &amp;DATE(LEFT($AV$3, 4), MONTH("1 " &amp; W$6 &amp; " " &amp; LEFT($AV$3, 4)), 0 ), 'Raw Data'!$J:$J, $A175, 'Raw Data'!$O:$O,""&amp;'Raw Data'!$B$1,'Raw Data'!$D:$D,"&lt;&gt;*ithdr*",'Raw Data'!$D:$D,"&lt;&gt;*ancel*",'Raw Data'!$P:$P,"--")
+
SUMIFS('Raw Data'!$S:$S, 'Raw Data'!$AN:$AN,"&lt;=" &amp;DATE(LEFT($AV$3, 4), MONTH("1 " &amp; W$6 &amp; " " &amp; LEFT($AV$3, 4)) + 1, 0 ), 'Raw Data'!$AN:$AN,"&gt;" &amp;DATE(LEFT($AV$3, 4), MONTH("1 " &amp; W$6 &amp; " " &amp; LEFT($AV$3, 4)), 0 ), 'Raw Data'!$J:$J, $A175, 'Raw Data'!$P:$P,""&amp;'Raw Data'!$B$1,'Raw Data'!$D:$D,"&lt;&gt;*ithdr*",'Raw Data'!$D:$D,"&lt;&gt;*ancel*")</f>
        <v>0</v>
      </c>
      <c r="X176" s="40"/>
      <c r="Y176" s="40"/>
      <c r="Z176" s="52"/>
      <c r="AA176" s="117">
        <f>SUMIFS('Raw Data'!$S:$S, 'Raw Data'!$AN:$AN,"&lt;=" &amp;DATE(LEFT($AV$3, 4), MONTH("1 " &amp; AA$6 &amp; " " &amp; LEFT($AV$3, 4)) + 1, 0 ), 'Raw Data'!$AN:$AN,"&gt;" &amp;DATE(LEFT($AV$3, 4), MONTH("1 " &amp; AA$6 &amp; " " &amp; LEFT($AV$3, 4)), 0 ), 'Raw Data'!$J:$J, $A175, 'Raw Data'!$O:$O,""&amp;'Raw Data'!$B$1,'Raw Data'!$D:$D,"&lt;&gt;*ithdr*",'Raw Data'!$D:$D,"&lt;&gt;*ancel*",'Raw Data'!$P:$P,"--")
+
SUMIFS('Raw Data'!$S:$S, 'Raw Data'!$AN:$AN,"&lt;=" &amp;DATE(LEFT($AV$3, 4), MONTH("1 " &amp; AA$6 &amp; " " &amp; LEFT($AV$3, 4)) + 1, 0 ), 'Raw Data'!$AN:$AN,"&gt;" &amp;DATE(LEFT($AV$3, 4), MONTH("1 " &amp; AA$6 &amp; " " &amp; LEFT($AV$3, 4)), 0 ), 'Raw Data'!$J:$J, $A175, 'Raw Data'!$P:$P,""&amp;'Raw Data'!$B$1,'Raw Data'!$D:$D,"&lt;&gt;*ithdr*",'Raw Data'!$D:$D,"&lt;&gt;*ancel*")</f>
        <v>0</v>
      </c>
      <c r="AB176" s="40"/>
      <c r="AC176" s="40"/>
      <c r="AD176" s="52"/>
      <c r="AE176" s="117">
        <f>SUMIFS('Raw Data'!$S:$S, 'Raw Data'!$AN:$AN,"&lt;=" &amp;DATE(LEFT($AV$3, 4), MONTH("1 " &amp; AE$6 &amp; " " &amp; LEFT($AV$3, 4)) + 1, 0 ), 'Raw Data'!$AN:$AN,"&gt;" &amp;DATE(LEFT($AV$3, 4), MONTH("1 " &amp; AE$6 &amp; " " &amp; LEFT($AV$3, 4)), 0 ), 'Raw Data'!$J:$J, $A175, 'Raw Data'!$O:$O,""&amp;'Raw Data'!$B$1,'Raw Data'!$D:$D,"&lt;&gt;*ithdr*",'Raw Data'!$D:$D,"&lt;&gt;*ancel*",'Raw Data'!$P:$P,"--")
+
SUMIFS('Raw Data'!$S:$S, 'Raw Data'!$AN:$AN,"&lt;=" &amp;DATE(LEFT($AV$3, 4), MONTH("1 " &amp; AE$6 &amp; " " &amp; LEFT($AV$3, 4)) + 1, 0 ), 'Raw Data'!$AN:$AN,"&gt;" &amp;DATE(LEFT($AV$3, 4), MONTH("1 " &amp; AE$6 &amp; " " &amp; LEFT($AV$3, 4)), 0 ), 'Raw Data'!$J:$J, $A175, 'Raw Data'!$P:$P,""&amp;'Raw Data'!$B$1,'Raw Data'!$D:$D,"&lt;&gt;*ithdr*",'Raw Data'!$D:$D,"&lt;&gt;*ancel*")</f>
        <v>0</v>
      </c>
      <c r="AF176" s="40"/>
      <c r="AG176" s="40"/>
      <c r="AH176" s="52"/>
      <c r="AI176" s="117">
        <f>SUMIFS('Raw Data'!$S:$S, 'Raw Data'!$AN:$AN,"&lt;=" &amp;DATE(LEFT($AV$3, 4), MONTH("1 " &amp; AI$6 &amp; " " &amp; LEFT($AV$3, 4)) + 1, 0 ), 'Raw Data'!$AN:$AN,"&gt;" &amp;DATE(LEFT($AV$3, 4), MONTH("1 " &amp; AI$6 &amp; " " &amp; LEFT($AV$3, 4)), 0 ), 'Raw Data'!$J:$J, $A175, 'Raw Data'!$O:$O,""&amp;'Raw Data'!$B$1,'Raw Data'!$D:$D,"&lt;&gt;*ithdr*",'Raw Data'!$D:$D,"&lt;&gt;*ancel*",'Raw Data'!$P:$P,"--")
+
SUMIFS('Raw Data'!$S:$S, 'Raw Data'!$AN:$AN,"&lt;=" &amp;DATE(LEFT($AV$3, 4), MONTH("1 " &amp; AI$6 &amp; " " &amp; LEFT($AV$3, 4)) + 1, 0 ), 'Raw Data'!$AN:$AN,"&gt;" &amp;DATE(LEFT($AV$3, 4), MONTH("1 " &amp; AI$6 &amp; " " &amp; LEFT($AV$3, 4)), 0 ), 'Raw Data'!$J:$J, $A175, 'Raw Data'!$P:$P,""&amp;'Raw Data'!$B$1,'Raw Data'!$D:$D,"&lt;&gt;*ithdr*",'Raw Data'!$D:$D,"&lt;&gt;*ancel*")</f>
        <v>0</v>
      </c>
      <c r="AJ176" s="40"/>
      <c r="AK176" s="40"/>
      <c r="AL176" s="52"/>
      <c r="AM176" s="117">
        <f>SUMIFS('Raw Data'!$S:$S, 'Raw Data'!$AN:$AN,"&lt;=" &amp;DATE(LEFT($AV$3, 4), MONTH("1 " &amp; AM$6 &amp; " " &amp; LEFT($AV$3, 4)) + 1, 0 ), 'Raw Data'!$AN:$AN,"&gt;" &amp;DATE(LEFT($AV$3, 4), MONTH("1 " &amp; AM$6 &amp; " " &amp; LEFT($AV$3, 4)), 0 ), 'Raw Data'!$J:$J, $A175, 'Raw Data'!$O:$O,""&amp;'Raw Data'!$B$1,'Raw Data'!$D:$D,"&lt;&gt;*ithdr*",'Raw Data'!$D:$D,"&lt;&gt;*ancel*",'Raw Data'!$P:$P,"--")
+
SUMIFS('Raw Data'!$S:$S, 'Raw Data'!$AN:$AN,"&lt;=" &amp;DATE(LEFT($AV$3, 4), MONTH("1 " &amp; AM$6 &amp; " " &amp; LEFT($AV$3, 4)) + 1, 0 ), 'Raw Data'!$AN:$AN,"&gt;" &amp;DATE(LEFT($AV$3, 4), MONTH("1 " &amp; AM$6 &amp; " " &amp; LEFT($AV$3, 4)), 0 ), 'Raw Data'!$J:$J, $A175, 'Raw Data'!$P:$P,""&amp;'Raw Data'!$B$1,'Raw Data'!$D:$D,"&lt;&gt;*ithdr*",'Raw Data'!$D:$D,"&lt;&gt;*ancel*")</f>
        <v>0</v>
      </c>
      <c r="AN176" s="40"/>
      <c r="AO176" s="40"/>
      <c r="AP176" s="52"/>
      <c r="AQ176" s="117">
        <f>SUMIFS('Raw Data'!$S:$S, 'Raw Data'!$AN:$AN,"&lt;=" &amp;DATE(LEFT($AV$3, 4), MONTH("1 " &amp; AQ$6 &amp; " " &amp; LEFT($AV$3, 4)) + 1, 0 ), 'Raw Data'!$AN:$AN,"&gt;" &amp;DATE(LEFT($AV$3, 4), MONTH("1 " &amp; AQ$6 &amp; " " &amp; LEFT($AV$3, 4)), 0 ), 'Raw Data'!$J:$J, $A175, 'Raw Data'!$O:$O,""&amp;'Raw Data'!$B$1,'Raw Data'!$D:$D,"&lt;&gt;*ithdr*",'Raw Data'!$D:$D,"&lt;&gt;*ancel*",'Raw Data'!$P:$P,"--")
+
SUMIFS('Raw Data'!$S:$S, 'Raw Data'!$AN:$AN,"&lt;=" &amp;DATE(LEFT($AV$3, 4), MONTH("1 " &amp; AQ$6 &amp; " " &amp; LEFT($AV$3, 4)) + 1, 0 ), 'Raw Data'!$AN:$AN,"&gt;" &amp;DATE(LEFT($AV$3, 4), MONTH("1 " &amp; AQ$6 &amp; " " &amp; LEFT($AV$3, 4)), 0 ), 'Raw Data'!$J:$J, $A175, 'Raw Data'!$P:$P,""&amp;'Raw Data'!$B$1,'Raw Data'!$D:$D,"&lt;&gt;*ithdr*",'Raw Data'!$D:$D,"&lt;&gt;*ancel*")</f>
        <v>0</v>
      </c>
      <c r="AR176" s="40"/>
      <c r="AS176" s="40"/>
      <c r="AT176" s="52"/>
      <c r="AU176" s="117">
        <f>SUMIFS('Raw Data'!$S:$S, 'Raw Data'!$AN:$AN,"&lt;=" &amp;DATE(MID($AV$3, 15, 4), MONTH("1 " &amp; AU$6 &amp; " " &amp; MID($AV$3, 15, 4)) + 1, 0 ), 'Raw Data'!$AN:$AN,"&gt;" &amp;DATE(MID($AV$3, 15, 4), MONTH("1 " &amp; AU$6 &amp; " " &amp; MID($AV$3, 15, 4)), 0 ), 'Raw Data'!$J:$J, $A175, 'Raw Data'!$O:$O,""&amp;'Raw Data'!$B$1,'Raw Data'!$D:$D,"&lt;&gt;*ithdr*",'Raw Data'!$D:$D,"&lt;&gt;*ancel*",'Raw Data'!$P:$P,"--")
+
SUMIFS('Raw Data'!$S:$S, 'Raw Data'!$AN:$AN,"&lt;=" &amp;DATE(MID($AV$3, 15, 4), MONTH("1 " &amp; AU$6 &amp; " " &amp; MID($AV$3, 15, 4)) + 1, 0 ), 'Raw Data'!$AN:$AN,"&gt;" &amp;DATE(MID($AV$3, 15, 4), MONTH("1 " &amp; AU$6 &amp; " " &amp; MID($AV$3, 15, 4)), 0 ), 'Raw Data'!$J:$J, $A175, 'Raw Data'!$P:$P,""&amp;'Raw Data'!$B$1,'Raw Data'!$D:$D,"&lt;&gt;*ithdr*",'Raw Data'!$D:$D,"&lt;&gt;*ancel*")</f>
        <v>0</v>
      </c>
      <c r="AV176" s="40"/>
      <c r="AW176" s="40"/>
      <c r="AX176" s="52"/>
      <c r="AY176" s="117">
        <f>SUMIFS('Raw Data'!$S:$S, 'Raw Data'!$AN:$AN,"&lt;=" &amp;DATE(MID($AV$3, 15, 4), MONTH("1 " &amp; AY$6 &amp; " " &amp; MID($AV$3, 15, 4)) + 1, 0 ), 'Raw Data'!$AN:$AN,"&gt;" &amp;DATE(MID($AV$3, 15, 4), MONTH("1 " &amp; AY$6 &amp; " " &amp; MID($AV$3, 15, 4)), 0 ), 'Raw Data'!$J:$J, $A175, 'Raw Data'!$O:$O,""&amp;'Raw Data'!$B$1,'Raw Data'!$D:$D,"&lt;&gt;*ithdr*",'Raw Data'!$D:$D,"&lt;&gt;*ancel*",'Raw Data'!$P:$P,"--")
+
SUMIFS('Raw Data'!$S:$S, 'Raw Data'!$AN:$AN,"&lt;=" &amp;DATE(MID($AV$3, 15, 4), MONTH("1 " &amp; AY$6 &amp; " " &amp; MID($AV$3, 15, 4)) + 1, 0 ), 'Raw Data'!$AN:$AN,"&gt;" &amp;DATE(MID($AV$3, 15, 4), MONTH("1 " &amp; AY$6 &amp; " " &amp; MID($AV$3, 15, 4)), 0 ), 'Raw Data'!$J:$J, $A175, 'Raw Data'!$P:$P,""&amp;'Raw Data'!$B$1,'Raw Data'!$D:$D,"&lt;&gt;*ithdr*",'Raw Data'!$D:$D,"&lt;&gt;*ancel*")</f>
        <v>0</v>
      </c>
      <c r="AZ176" s="40"/>
      <c r="BA176" s="40"/>
      <c r="BB176" s="52"/>
      <c r="BC176" s="117">
        <f>SUMIFS('Raw Data'!$S:$S, 'Raw Data'!$AN:$AN,"&lt;=" &amp;DATE(MID($AV$3, 15, 4), MONTH("1 " &amp; BC$6 &amp; " " &amp; MID($AV$3, 15, 4)) + 1, 0 ), 'Raw Data'!$AN:$AN,"&gt;" &amp;DATE(MID($AV$3, 15, 4), MONTH("1 " &amp; BC$6 &amp; " " &amp; MID($AV$3, 15, 4)), 0 ), 'Raw Data'!$J:$J, $A175, 'Raw Data'!$O:$O,""&amp;'Raw Data'!$B$1,'Raw Data'!$D:$D,"&lt;&gt;*ithdr*",'Raw Data'!$D:$D,"&lt;&gt;*ancel*",'Raw Data'!$P:$P,"--")
+
SUMIFS('Raw Data'!$S:$S, 'Raw Data'!$AN:$AN,"&lt;=" &amp;DATE(MID($AV$3, 15, 4), MONTH("1 " &amp; BC$6 &amp; " " &amp; MID($AV$3, 15, 4)) + 1, 0 ), 'Raw Data'!$AN:$AN,"&gt;" &amp;DATE(MID($AV$3, 15, 4), MONTH("1 " &amp; BC$6 &amp; " " &amp; MID($AV$3, 15, 4)), 0 ), 'Raw Data'!$J:$J, $A175, 'Raw Data'!$P:$P,""&amp;'Raw Data'!$B$1,'Raw Data'!$D:$D,"&lt;&gt;*ithdr*",'Raw Data'!$D:$D,"&lt;&gt;*ancel*")</f>
        <v>0</v>
      </c>
      <c r="BD176" s="40"/>
      <c r="BE176" s="40"/>
      <c r="BF176" s="52"/>
    </row>
    <row r="177" ht="12.75" customHeight="1">
      <c r="A177" s="119" t="s">
        <v>111</v>
      </c>
      <c r="B177" s="40"/>
      <c r="C177" s="40"/>
      <c r="D177" s="40"/>
      <c r="E177" s="40"/>
      <c r="F177" s="40"/>
      <c r="G177" s="40"/>
      <c r="H177" s="40"/>
      <c r="I177" s="40"/>
      <c r="J177" s="52"/>
      <c r="K177" s="117">
        <f>SUMIFS('Raw Data'!$S:$S, 'Raw Data'!$AN:$AN,"&lt;=" &amp;DATE(LEFT($AV$3, 4), MONTH("1 " &amp; K$6 &amp; " " &amp; LEFT($AV$3, 4)) + 1, 0 ), 'Raw Data'!$AN:$AN,"&gt;" &amp;DATE(LEFT($AV$3, 4), MONTH("1 " &amp; K$6 &amp; " " &amp; LEFT($AV$3, 4)), 0 ), 'Raw Data'!$J:$J, $A175, 'Raw Data'!$H:$H, "Ear*", 'Raw Data'!$O:$O,""&amp;'Raw Data'!$B$1,'Raw Data'!$D:$D,"&lt;&gt;*ithdr*",'Raw Data'!$D:$D,"&lt;&gt;*ancel*",'Raw Data'!$P:$P,"--")
+
SUMIFS('Raw Data'!$S:$S, 'Raw Data'!$AN:$AN,"&lt;=" &amp;DATE(LEFT($AV$3, 4), MONTH("1 " &amp; K$6 &amp; " " &amp; LEFT($AV$3, 4)) + 1, 0 ), 'Raw Data'!$AN:$AN,"&gt;" &amp;DATE(LEFT($AV$3, 4), MONTH("1 " &amp; K$6 &amp; " " &amp; LEFT($AV$3, 4)), 0 ), 'Raw Data'!$J:$J, $A175, 'Raw Data'!$H:$H, "Ear*", 'Raw Data'!$P:$P,""&amp;'Raw Data'!$B$1,'Raw Data'!$D:$D,"&lt;&gt;*ithdr*",'Raw Data'!$D:$D,"&lt;&gt;*ancel*")</f>
        <v>0</v>
      </c>
      <c r="L177" s="40"/>
      <c r="M177" s="40"/>
      <c r="N177" s="52"/>
      <c r="O177" s="117">
        <f>SUMIFS('Raw Data'!$S:$S, 'Raw Data'!$AN:$AN,"&lt;=" &amp;DATE(LEFT($AV$3, 4), MONTH("1 " &amp; O$6 &amp; " " &amp; LEFT($AV$3, 4)) + 1, 0 ), 'Raw Data'!$AN:$AN,"&gt;" &amp;DATE(LEFT($AV$3, 4), MONTH("1 " &amp; O$6 &amp; " " &amp; LEFT($AV$3, 4)), 0 ), 'Raw Data'!$J:$J, $A175, 'Raw Data'!$H:$H, "Ear*", 'Raw Data'!$O:$O,""&amp;'Raw Data'!$B$1,'Raw Data'!$D:$D,"&lt;&gt;*ithdr*",'Raw Data'!$D:$D,"&lt;&gt;*ancel*",'Raw Data'!$P:$P,"--")
+
SUMIFS('Raw Data'!$S:$S, 'Raw Data'!$AN:$AN,"&lt;=" &amp;DATE(LEFT($AV$3, 4), MONTH("1 " &amp; O$6 &amp; " " &amp; LEFT($AV$3, 4)) + 1, 0 ), 'Raw Data'!$AN:$AN,"&gt;" &amp;DATE(LEFT($AV$3, 4), MONTH("1 " &amp; O$6 &amp; " " &amp; LEFT($AV$3, 4)), 0 ), 'Raw Data'!$J:$J, $A175, 'Raw Data'!$H:$H, "Ear*", 'Raw Data'!$P:$P,""&amp;'Raw Data'!$B$1,'Raw Data'!$D:$D,"&lt;&gt;*ithdr*",'Raw Data'!$D:$D,"&lt;&gt;*ancel*")</f>
        <v>0</v>
      </c>
      <c r="P177" s="40"/>
      <c r="Q177" s="40"/>
      <c r="R177" s="52"/>
      <c r="S177" s="117">
        <f>SUMIFS('Raw Data'!$S:$S, 'Raw Data'!$AN:$AN,"&lt;=" &amp;DATE(LEFT($AV$3, 4), MONTH("1 " &amp; S$6 &amp; " " &amp; LEFT($AV$3, 4)) + 1, 0 ), 'Raw Data'!$AN:$AN,"&gt;" &amp;DATE(LEFT($AV$3, 4), MONTH("1 " &amp; S$6 &amp; " " &amp; LEFT($AV$3, 4)), 0 ), 'Raw Data'!$J:$J, $A175, 'Raw Data'!$H:$H, "Ear*", 'Raw Data'!$O:$O,""&amp;'Raw Data'!$B$1,'Raw Data'!$D:$D,"&lt;&gt;*ithdr*",'Raw Data'!$D:$D,"&lt;&gt;*ancel*",'Raw Data'!$P:$P,"--")
+
SUMIFS('Raw Data'!$S:$S, 'Raw Data'!$AN:$AN,"&lt;=" &amp;DATE(LEFT($AV$3, 4), MONTH("1 " &amp; S$6 &amp; " " &amp; LEFT($AV$3, 4)) + 1, 0 ), 'Raw Data'!$AN:$AN,"&gt;" &amp;DATE(LEFT($AV$3, 4), MONTH("1 " &amp; S$6 &amp; " " &amp; LEFT($AV$3, 4)), 0 ), 'Raw Data'!$J:$J, $A175, 'Raw Data'!$H:$H, "Ear*", 'Raw Data'!$P:$P,""&amp;'Raw Data'!$B$1,'Raw Data'!$D:$D,"&lt;&gt;*ithdr*",'Raw Data'!$D:$D,"&lt;&gt;*ancel*")</f>
        <v>0</v>
      </c>
      <c r="T177" s="40"/>
      <c r="U177" s="40"/>
      <c r="V177" s="52"/>
      <c r="W177" s="117">
        <f>SUMIFS('Raw Data'!$S:$S, 'Raw Data'!$AN:$AN,"&lt;=" &amp;DATE(LEFT($AV$3, 4), MONTH("1 " &amp; W$6 &amp; " " &amp; LEFT($AV$3, 4)) + 1, 0 ), 'Raw Data'!$AN:$AN,"&gt;" &amp;DATE(LEFT($AV$3, 4), MONTH("1 " &amp; W$6 &amp; " " &amp; LEFT($AV$3, 4)), 0 ), 'Raw Data'!$J:$J, $A175, 'Raw Data'!$H:$H, "Ear*", 'Raw Data'!$O:$O,""&amp;'Raw Data'!$B$1,'Raw Data'!$D:$D,"&lt;&gt;*ithdr*",'Raw Data'!$D:$D,"&lt;&gt;*ancel*",'Raw Data'!$P:$P,"--")
+
SUMIFS('Raw Data'!$S:$S, 'Raw Data'!$AN:$AN,"&lt;=" &amp;DATE(LEFT($AV$3, 4), MONTH("1 " &amp; W$6 &amp; " " &amp; LEFT($AV$3, 4)) + 1, 0 ), 'Raw Data'!$AN:$AN,"&gt;" &amp;DATE(LEFT($AV$3, 4), MONTH("1 " &amp; W$6 &amp; " " &amp; LEFT($AV$3, 4)), 0 ), 'Raw Data'!$J:$J, $A175, 'Raw Data'!$H:$H, "Ear*", 'Raw Data'!$P:$P,""&amp;'Raw Data'!$B$1,'Raw Data'!$D:$D,"&lt;&gt;*ithdr*",'Raw Data'!$D:$D,"&lt;&gt;*ancel*")</f>
        <v>0</v>
      </c>
      <c r="X177" s="40"/>
      <c r="Y177" s="40"/>
      <c r="Z177" s="52"/>
      <c r="AA177" s="117">
        <f>SUMIFS('Raw Data'!$S:$S, 'Raw Data'!$AN:$AN,"&lt;=" &amp;DATE(LEFT($AV$3, 4), MONTH("1 " &amp; AA$6 &amp; " " &amp; LEFT($AV$3, 4)) + 1, 0 ), 'Raw Data'!$AN:$AN,"&gt;" &amp;DATE(LEFT($AV$3, 4), MONTH("1 " &amp; AA$6 &amp; " " &amp; LEFT($AV$3, 4)), 0 ), 'Raw Data'!$J:$J, $A175, 'Raw Data'!$H:$H, "Ear*", 'Raw Data'!$O:$O,""&amp;'Raw Data'!$B$1,'Raw Data'!$D:$D,"&lt;&gt;*ithdr*",'Raw Data'!$D:$D,"&lt;&gt;*ancel*",'Raw Data'!$P:$P,"--")
+
SUMIFS('Raw Data'!$S:$S, 'Raw Data'!$AN:$AN,"&lt;=" &amp;DATE(LEFT($AV$3, 4), MONTH("1 " &amp; AA$6 &amp; " " &amp; LEFT($AV$3, 4)) + 1, 0 ), 'Raw Data'!$AN:$AN,"&gt;" &amp;DATE(LEFT($AV$3, 4), MONTH("1 " &amp; AA$6 &amp; " " &amp; LEFT($AV$3, 4)), 0 ), 'Raw Data'!$J:$J, $A175, 'Raw Data'!$H:$H, "Ear*", 'Raw Data'!$P:$P,""&amp;'Raw Data'!$B$1,'Raw Data'!$D:$D,"&lt;&gt;*ithdr*",'Raw Data'!$D:$D,"&lt;&gt;*ancel*")</f>
        <v>0</v>
      </c>
      <c r="AB177" s="40"/>
      <c r="AC177" s="40"/>
      <c r="AD177" s="52"/>
      <c r="AE177" s="117">
        <f>SUMIFS('Raw Data'!$S:$S, 'Raw Data'!$AN:$AN,"&lt;=" &amp;DATE(LEFT($AV$3, 4), MONTH("1 " &amp; AE$6 &amp; " " &amp; LEFT($AV$3, 4)) + 1, 0 ), 'Raw Data'!$AN:$AN,"&gt;" &amp;DATE(LEFT($AV$3, 4), MONTH("1 " &amp; AE$6 &amp; " " &amp; LEFT($AV$3, 4)), 0 ), 'Raw Data'!$J:$J, $A175, 'Raw Data'!$H:$H, "Ear*", 'Raw Data'!$O:$O,""&amp;'Raw Data'!$B$1,'Raw Data'!$D:$D,"&lt;&gt;*ithdr*",'Raw Data'!$D:$D,"&lt;&gt;*ancel*",'Raw Data'!$P:$P,"--")
+
SUMIFS('Raw Data'!$S:$S, 'Raw Data'!$AN:$AN,"&lt;=" &amp;DATE(LEFT($AV$3, 4), MONTH("1 " &amp; AE$6 &amp; " " &amp; LEFT($AV$3, 4)) + 1, 0 ), 'Raw Data'!$AN:$AN,"&gt;" &amp;DATE(LEFT($AV$3, 4), MONTH("1 " &amp; AE$6 &amp; " " &amp; LEFT($AV$3, 4)), 0 ), 'Raw Data'!$J:$J, $A175, 'Raw Data'!$H:$H, "Ear*", 'Raw Data'!$P:$P,""&amp;'Raw Data'!$B$1,'Raw Data'!$D:$D,"&lt;&gt;*ithdr*",'Raw Data'!$D:$D,"&lt;&gt;*ancel*")</f>
        <v>0</v>
      </c>
      <c r="AF177" s="40"/>
      <c r="AG177" s="40"/>
      <c r="AH177" s="52"/>
      <c r="AI177" s="117">
        <f>SUMIFS('Raw Data'!$S:$S, 'Raw Data'!$AN:$AN,"&lt;=" &amp;DATE(LEFT($AV$3, 4), MONTH("1 " &amp; AI$6 &amp; " " &amp; LEFT($AV$3, 4)) + 1, 0 ), 'Raw Data'!$AN:$AN,"&gt;" &amp;DATE(LEFT($AV$3, 4), MONTH("1 " &amp; AI$6 &amp; " " &amp; LEFT($AV$3, 4)), 0 ), 'Raw Data'!$J:$J, $A175, 'Raw Data'!$H:$H, "Ear*", 'Raw Data'!$O:$O,""&amp;'Raw Data'!$B$1,'Raw Data'!$D:$D,"&lt;&gt;*ithdr*",'Raw Data'!$D:$D,"&lt;&gt;*ancel*",'Raw Data'!$P:$P,"--")
+
SUMIFS('Raw Data'!$S:$S, 'Raw Data'!$AN:$AN,"&lt;=" &amp;DATE(LEFT($AV$3, 4), MONTH("1 " &amp; AI$6 &amp; " " &amp; LEFT($AV$3, 4)) + 1, 0 ), 'Raw Data'!$AN:$AN,"&gt;" &amp;DATE(LEFT($AV$3, 4), MONTH("1 " &amp; AI$6 &amp; " " &amp; LEFT($AV$3, 4)), 0 ), 'Raw Data'!$J:$J, $A175, 'Raw Data'!$H:$H, "Ear*", 'Raw Data'!$P:$P,""&amp;'Raw Data'!$B$1,'Raw Data'!$D:$D,"&lt;&gt;*ithdr*",'Raw Data'!$D:$D,"&lt;&gt;*ancel*")</f>
        <v>0</v>
      </c>
      <c r="AJ177" s="40"/>
      <c r="AK177" s="40"/>
      <c r="AL177" s="52"/>
      <c r="AM177" s="117">
        <f>SUMIFS('Raw Data'!$S:$S, 'Raw Data'!$AN:$AN,"&lt;=" &amp;DATE(LEFT($AV$3, 4), MONTH("1 " &amp; AM$6 &amp; " " &amp; LEFT($AV$3, 4)) + 1, 0 ), 'Raw Data'!$AN:$AN,"&gt;" &amp;DATE(LEFT($AV$3, 4), MONTH("1 " &amp; AM$6 &amp; " " &amp; LEFT($AV$3, 4)), 0 ), 'Raw Data'!$J:$J, $A175, 'Raw Data'!$H:$H, "Ear*", 'Raw Data'!$O:$O,""&amp;'Raw Data'!$B$1,'Raw Data'!$D:$D,"&lt;&gt;*ithdr*",'Raw Data'!$D:$D,"&lt;&gt;*ancel*",'Raw Data'!$P:$P,"--")
+
SUMIFS('Raw Data'!$S:$S, 'Raw Data'!$AN:$AN,"&lt;=" &amp;DATE(LEFT($AV$3, 4), MONTH("1 " &amp; AM$6 &amp; " " &amp; LEFT($AV$3, 4)) + 1, 0 ), 'Raw Data'!$AN:$AN,"&gt;" &amp;DATE(LEFT($AV$3, 4), MONTH("1 " &amp; AM$6 &amp; " " &amp; LEFT($AV$3, 4)), 0 ), 'Raw Data'!$J:$J, $A175, 'Raw Data'!$H:$H, "Ear*", 'Raw Data'!$P:$P,""&amp;'Raw Data'!$B$1,'Raw Data'!$D:$D,"&lt;&gt;*ithdr*",'Raw Data'!$D:$D,"&lt;&gt;*ancel*")</f>
        <v>0</v>
      </c>
      <c r="AN177" s="40"/>
      <c r="AO177" s="40"/>
      <c r="AP177" s="52"/>
      <c r="AQ177" s="117">
        <f>SUMIFS('Raw Data'!$S:$S, 'Raw Data'!$AN:$AN,"&lt;=" &amp;DATE(LEFT($AV$3, 4), MONTH("1 " &amp; AQ$6 &amp; " " &amp; LEFT($AV$3, 4)) + 1, 0 ), 'Raw Data'!$AN:$AN,"&gt;" &amp;DATE(LEFT($AV$3, 4), MONTH("1 " &amp; AQ$6 &amp; " " &amp; LEFT($AV$3, 4)), 0 ), 'Raw Data'!$J:$J, $A175, 'Raw Data'!$H:$H, "Ear*", 'Raw Data'!$O:$O,""&amp;'Raw Data'!$B$1,'Raw Data'!$D:$D,"&lt;&gt;*ithdr*",'Raw Data'!$D:$D,"&lt;&gt;*ancel*",'Raw Data'!$P:$P,"--")
+
SUMIFS('Raw Data'!$S:$S, 'Raw Data'!$AN:$AN,"&lt;=" &amp;DATE(LEFT($AV$3, 4), MONTH("1 " &amp; AQ$6 &amp; " " &amp; LEFT($AV$3, 4)) + 1, 0 ), 'Raw Data'!$AN:$AN,"&gt;" &amp;DATE(LEFT($AV$3, 4), MONTH("1 " &amp; AQ$6 &amp; " " &amp; LEFT($AV$3, 4)), 0 ), 'Raw Data'!$J:$J, $A175, 'Raw Data'!$H:$H, "Ear*", 'Raw Data'!$P:$P,""&amp;'Raw Data'!$B$1,'Raw Data'!$D:$D,"&lt;&gt;*ithdr*",'Raw Data'!$D:$D,"&lt;&gt;*ancel*")</f>
        <v>0</v>
      </c>
      <c r="AR177" s="40"/>
      <c r="AS177" s="40"/>
      <c r="AT177" s="52"/>
      <c r="AU177" s="117">
        <f>SUMIFS('Raw Data'!$S:$S, 'Raw Data'!$AN:$AN,"&lt;=" &amp;DATE(MID($AV$3, 15, 4), MONTH("1 " &amp; AU$6 &amp; " " &amp; MID($AV$3, 15, 4)) + 1, 0 ), 'Raw Data'!$AN:$AN,"&gt;" &amp;DATE(MID($AV$3, 15, 4), MONTH("1 " &amp; AU$6 &amp; " " &amp; MID($AV$3, 15, 4)), 0 ), 'Raw Data'!$J:$J, $A175, 'Raw Data'!$H:$H, "Ear*", 'Raw Data'!$O:$O,""&amp;'Raw Data'!$B$1,'Raw Data'!$D:$D,"&lt;&gt;*ithdr*",'Raw Data'!$D:$D,"&lt;&gt;*ancel*",'Raw Data'!$P:$P,"--")
+
SUMIFS('Raw Data'!$S:$S, 'Raw Data'!$AN:$AN,"&lt;=" &amp;DATE(MID($AV$3, 15, 4), MONTH("1 " &amp; AU$6 &amp; " " &amp; MID($AV$3, 15, 4)) + 1, 0 ), 'Raw Data'!$AN:$AN,"&gt;" &amp;DATE(MID($AV$3, 15, 4), MONTH("1 " &amp; AU$6 &amp; " " &amp; MID($AV$3, 15, 4)), 0 ), 'Raw Data'!$J:$J, $A175, 'Raw Data'!$H:$H, "Ear*", 'Raw Data'!$P:$P,""&amp;'Raw Data'!$B$1,'Raw Data'!$D:$D,"&lt;&gt;*ithdr*",'Raw Data'!$D:$D,"&lt;&gt;*ancel*")</f>
        <v>0</v>
      </c>
      <c r="AV177" s="40"/>
      <c r="AW177" s="40"/>
      <c r="AX177" s="52"/>
      <c r="AY177" s="117">
        <f>SUMIFS('Raw Data'!$S:$S, 'Raw Data'!$AN:$AN,"&lt;=" &amp;DATE(MID($AV$3, 15, 4), MONTH("1 " &amp; AY$6 &amp; " " &amp; MID($AV$3, 15, 4)) + 1, 0 ), 'Raw Data'!$AN:$AN,"&gt;" &amp;DATE(MID($AV$3, 15, 4), MONTH("1 " &amp; AY$6 &amp; " " &amp; MID($AV$3, 15, 4)), 0 ), 'Raw Data'!$J:$J, $A175, 'Raw Data'!$H:$H, "Ear*", 'Raw Data'!$O:$O,""&amp;'Raw Data'!$B$1,'Raw Data'!$D:$D,"&lt;&gt;*ithdr*",'Raw Data'!$D:$D,"&lt;&gt;*ancel*",'Raw Data'!$P:$P,"--")
+
SUMIFS('Raw Data'!$S:$S, 'Raw Data'!$AN:$AN,"&lt;=" &amp;DATE(MID($AV$3, 15, 4), MONTH("1 " &amp; AY$6 &amp; " " &amp; MID($AV$3, 15, 4)) + 1, 0 ), 'Raw Data'!$AN:$AN,"&gt;" &amp;DATE(MID($AV$3, 15, 4), MONTH("1 " &amp; AY$6 &amp; " " &amp; MID($AV$3, 15, 4)), 0 ), 'Raw Data'!$J:$J, $A175, 'Raw Data'!$H:$H, "Ear*", 'Raw Data'!$P:$P,""&amp;'Raw Data'!$B$1,'Raw Data'!$D:$D,"&lt;&gt;*ithdr*",'Raw Data'!$D:$D,"&lt;&gt;*ancel*")</f>
        <v>0</v>
      </c>
      <c r="AZ177" s="40"/>
      <c r="BA177" s="40"/>
      <c r="BB177" s="52"/>
      <c r="BC177" s="117">
        <f>SUMIFS('Raw Data'!$S:$S, 'Raw Data'!$AN:$AN,"&lt;=" &amp;DATE(MID($AV$3, 15, 4), MONTH("1 " &amp; BC$6 &amp; " " &amp; MID($AV$3, 15, 4)) + 1, 0 ), 'Raw Data'!$AN:$AN,"&gt;" &amp;DATE(MID($AV$3, 15, 4), MONTH("1 " &amp; BC$6 &amp; " " &amp; MID($AV$3, 15, 4)), 0 ), 'Raw Data'!$J:$J, $A175, 'Raw Data'!$H:$H, "Ear*", 'Raw Data'!$O:$O,""&amp;'Raw Data'!$B$1,'Raw Data'!$D:$D,"&lt;&gt;*ithdr*",'Raw Data'!$D:$D,"&lt;&gt;*ancel*",'Raw Data'!$P:$P,"--")
+
SUMIFS('Raw Data'!$S:$S, 'Raw Data'!$AN:$AN,"&lt;=" &amp;DATE(MID($AV$3, 15, 4), MONTH("1 " &amp; BC$6 &amp; " " &amp; MID($AV$3, 15, 4)) + 1, 0 ), 'Raw Data'!$AN:$AN,"&gt;" &amp;DATE(MID($AV$3, 15, 4), MONTH("1 " &amp; BC$6 &amp; " " &amp; MID($AV$3, 15, 4)), 0 ), 'Raw Data'!$J:$J, $A175, 'Raw Data'!$H:$H, "Ear*", 'Raw Data'!$P:$P,""&amp;'Raw Data'!$B$1,'Raw Data'!$D:$D,"&lt;&gt;*ithdr*",'Raw Data'!$D:$D,"&lt;&gt;*ancel*")</f>
        <v>0</v>
      </c>
      <c r="BD177" s="40"/>
      <c r="BE177" s="40"/>
      <c r="BF177" s="52"/>
    </row>
    <row r="178" ht="12.75" customHeight="1">
      <c r="A178" s="119" t="s">
        <v>114</v>
      </c>
      <c r="B178" s="40"/>
      <c r="C178" s="40"/>
      <c r="D178" s="40"/>
      <c r="E178" s="40"/>
      <c r="F178" s="40"/>
      <c r="G178" s="40"/>
      <c r="H178" s="40"/>
      <c r="I178" s="40"/>
      <c r="J178" s="52"/>
      <c r="K178" s="117">
        <f>SUMIFS('Raw Data'!$S:$S, 'Raw Data'!$AN:$AN,"&lt;=" &amp;DATE(LEFT($AV$3, 4), MONTH("1 " &amp; K$6 &amp; " " &amp; LEFT($AV$3, 4)) + 1, 0 ), 'Raw Data'!$AN:$AN,"&gt;" &amp;DATE(LEFT($AV$3, 4), MONTH("1 " &amp; K$6 &amp; " " &amp; LEFT($AV$3, 4)), 0 ), 'Raw Data'!$J:$J, $A175, 'Raw Data'!$H:$H, "Non*", 'Raw Data'!$O:$O,""&amp;'Raw Data'!$B$1,'Raw Data'!$D:$D,"&lt;&gt;*ithdr*",'Raw Data'!$D:$D,"&lt;&gt;*ancel*",'Raw Data'!$P:$P,"--")
+
SUMIFS('Raw Data'!$S:$S, 'Raw Data'!$AN:$AN,"&lt;=" &amp;DATE(LEFT($AV$3, 4), MONTH("1 " &amp; K$6 &amp; " " &amp; LEFT($AV$3, 4)) + 1, 0 ), 'Raw Data'!$AN:$AN,"&gt;" &amp;DATE(LEFT($AV$3, 4), MONTH("1 " &amp; K$6 &amp; " " &amp; LEFT($AV$3, 4)), 0 ), 'Raw Data'!$J:$J, $A175, 'Raw Data'!$H:$H, "Non*", 'Raw Data'!$P:$P,""&amp;'Raw Data'!$B$1,'Raw Data'!$D:$D,"&lt;&gt;*ithdr*",'Raw Data'!$D:$D,"&lt;&gt;*ancel*")</f>
        <v>0</v>
      </c>
      <c r="L178" s="40"/>
      <c r="M178" s="40"/>
      <c r="N178" s="52"/>
      <c r="O178" s="117">
        <f>SUMIFS('Raw Data'!$S:$S, 'Raw Data'!$AN:$AN,"&lt;=" &amp;DATE(LEFT($AV$3, 4), MONTH("1 " &amp; O$6 &amp; " " &amp; LEFT($AV$3, 4)) + 1, 0 ), 'Raw Data'!$AN:$AN,"&gt;" &amp;DATE(LEFT($AV$3, 4), MONTH("1 " &amp; O$6 &amp; " " &amp; LEFT($AV$3, 4)), 0 ), 'Raw Data'!$J:$J, $A175, 'Raw Data'!$H:$H, "Non*", 'Raw Data'!$O:$O,""&amp;'Raw Data'!$B$1,'Raw Data'!$D:$D,"&lt;&gt;*ithdr*",'Raw Data'!$D:$D,"&lt;&gt;*ancel*",'Raw Data'!$P:$P,"--")
+
SUMIFS('Raw Data'!$S:$S, 'Raw Data'!$AN:$AN,"&lt;=" &amp;DATE(LEFT($AV$3, 4), MONTH("1 " &amp; O$6 &amp; " " &amp; LEFT($AV$3, 4)) + 1, 0 ), 'Raw Data'!$AN:$AN,"&gt;" &amp;DATE(LEFT($AV$3, 4), MONTH("1 " &amp; O$6 &amp; " " &amp; LEFT($AV$3, 4)), 0 ), 'Raw Data'!$J:$J, $A175, 'Raw Data'!$H:$H, "Non*", 'Raw Data'!$P:$P,""&amp;'Raw Data'!$B$1,'Raw Data'!$D:$D,"&lt;&gt;*ithdr*",'Raw Data'!$D:$D,"&lt;&gt;*ancel*")</f>
        <v>0</v>
      </c>
      <c r="P178" s="40"/>
      <c r="Q178" s="40"/>
      <c r="R178" s="52"/>
      <c r="S178" s="117">
        <f>SUMIFS('Raw Data'!$S:$S, 'Raw Data'!$AN:$AN,"&lt;=" &amp;DATE(LEFT($AV$3, 4), MONTH("1 " &amp; S$6 &amp; " " &amp; LEFT($AV$3, 4)) + 1, 0 ), 'Raw Data'!$AN:$AN,"&gt;" &amp;DATE(LEFT($AV$3, 4), MONTH("1 " &amp; S$6 &amp; " " &amp; LEFT($AV$3, 4)), 0 ), 'Raw Data'!$J:$J, $A175, 'Raw Data'!$H:$H, "Non*", 'Raw Data'!$O:$O,""&amp;'Raw Data'!$B$1,'Raw Data'!$D:$D,"&lt;&gt;*ithdr*",'Raw Data'!$D:$D,"&lt;&gt;*ancel*",'Raw Data'!$P:$P,"--")
+
SUMIFS('Raw Data'!$S:$S, 'Raw Data'!$AN:$AN,"&lt;=" &amp;DATE(LEFT($AV$3, 4), MONTH("1 " &amp; S$6 &amp; " " &amp; LEFT($AV$3, 4)) + 1, 0 ), 'Raw Data'!$AN:$AN,"&gt;" &amp;DATE(LEFT($AV$3, 4), MONTH("1 " &amp; S$6 &amp; " " &amp; LEFT($AV$3, 4)), 0 ), 'Raw Data'!$J:$J, $A175, 'Raw Data'!$H:$H, "Non*", 'Raw Data'!$P:$P,""&amp;'Raw Data'!$B$1,'Raw Data'!$D:$D,"&lt;&gt;*ithdr*",'Raw Data'!$D:$D,"&lt;&gt;*ancel*")</f>
        <v>0</v>
      </c>
      <c r="T178" s="40"/>
      <c r="U178" s="40"/>
      <c r="V178" s="52"/>
      <c r="W178" s="117">
        <f>SUMIFS('Raw Data'!$S:$S, 'Raw Data'!$AN:$AN,"&lt;=" &amp;DATE(LEFT($AV$3, 4), MONTH("1 " &amp; W$6 &amp; " " &amp; LEFT($AV$3, 4)) + 1, 0 ), 'Raw Data'!$AN:$AN,"&gt;" &amp;DATE(LEFT($AV$3, 4), MONTH("1 " &amp; W$6 &amp; " " &amp; LEFT($AV$3, 4)), 0 ), 'Raw Data'!$J:$J, $A175, 'Raw Data'!$H:$H, "Non*", 'Raw Data'!$O:$O,""&amp;'Raw Data'!$B$1,'Raw Data'!$D:$D,"&lt;&gt;*ithdr*",'Raw Data'!$D:$D,"&lt;&gt;*ancel*",'Raw Data'!$P:$P,"--")
+
SUMIFS('Raw Data'!$S:$S, 'Raw Data'!$AN:$AN,"&lt;=" &amp;DATE(LEFT($AV$3, 4), MONTH("1 " &amp; W$6 &amp; " " &amp; LEFT($AV$3, 4)) + 1, 0 ), 'Raw Data'!$AN:$AN,"&gt;" &amp;DATE(LEFT($AV$3, 4), MONTH("1 " &amp; W$6 &amp; " " &amp; LEFT($AV$3, 4)), 0 ), 'Raw Data'!$J:$J, $A175, 'Raw Data'!$H:$H, "Non*", 'Raw Data'!$P:$P,""&amp;'Raw Data'!$B$1,'Raw Data'!$D:$D,"&lt;&gt;*ithdr*",'Raw Data'!$D:$D,"&lt;&gt;*ancel*")</f>
        <v>0</v>
      </c>
      <c r="X178" s="40"/>
      <c r="Y178" s="40"/>
      <c r="Z178" s="52"/>
      <c r="AA178" s="117">
        <f>SUMIFS('Raw Data'!$S:$S, 'Raw Data'!$AN:$AN,"&lt;=" &amp;DATE(LEFT($AV$3, 4), MONTH("1 " &amp; AA$6 &amp; " " &amp; LEFT($AV$3, 4)) + 1, 0 ), 'Raw Data'!$AN:$AN,"&gt;" &amp;DATE(LEFT($AV$3, 4), MONTH("1 " &amp; AA$6 &amp; " " &amp; LEFT($AV$3, 4)), 0 ), 'Raw Data'!$J:$J, $A175, 'Raw Data'!$H:$H, "Non*", 'Raw Data'!$O:$O,""&amp;'Raw Data'!$B$1,'Raw Data'!$D:$D,"&lt;&gt;*ithdr*",'Raw Data'!$D:$D,"&lt;&gt;*ancel*",'Raw Data'!$P:$P,"--")
+
SUMIFS('Raw Data'!$S:$S, 'Raw Data'!$AN:$AN,"&lt;=" &amp;DATE(LEFT($AV$3, 4), MONTH("1 " &amp; AA$6 &amp; " " &amp; LEFT($AV$3, 4)) + 1, 0 ), 'Raw Data'!$AN:$AN,"&gt;" &amp;DATE(LEFT($AV$3, 4), MONTH("1 " &amp; AA$6 &amp; " " &amp; LEFT($AV$3, 4)), 0 ), 'Raw Data'!$J:$J, $A175, 'Raw Data'!$H:$H, "Non*", 'Raw Data'!$P:$P,""&amp;'Raw Data'!$B$1,'Raw Data'!$D:$D,"&lt;&gt;*ithdr*",'Raw Data'!$D:$D,"&lt;&gt;*ancel*")</f>
        <v>0</v>
      </c>
      <c r="AB178" s="40"/>
      <c r="AC178" s="40"/>
      <c r="AD178" s="52"/>
      <c r="AE178" s="117">
        <f>SUMIFS('Raw Data'!$S:$S, 'Raw Data'!$AN:$AN,"&lt;=" &amp;DATE(LEFT($AV$3, 4), MONTH("1 " &amp; AE$6 &amp; " " &amp; LEFT($AV$3, 4)) + 1, 0 ), 'Raw Data'!$AN:$AN,"&gt;" &amp;DATE(LEFT($AV$3, 4), MONTH("1 " &amp; AE$6 &amp; " " &amp; LEFT($AV$3, 4)), 0 ), 'Raw Data'!$J:$J, $A175, 'Raw Data'!$H:$H, "Non*", 'Raw Data'!$O:$O,""&amp;'Raw Data'!$B$1,'Raw Data'!$D:$D,"&lt;&gt;*ithdr*",'Raw Data'!$D:$D,"&lt;&gt;*ancel*",'Raw Data'!$P:$P,"--")
+
SUMIFS('Raw Data'!$S:$S, 'Raw Data'!$AN:$AN,"&lt;=" &amp;DATE(LEFT($AV$3, 4), MONTH("1 " &amp; AE$6 &amp; " " &amp; LEFT($AV$3, 4)) + 1, 0 ), 'Raw Data'!$AN:$AN,"&gt;" &amp;DATE(LEFT($AV$3, 4), MONTH("1 " &amp; AE$6 &amp; " " &amp; LEFT($AV$3, 4)), 0 ), 'Raw Data'!$J:$J, $A175, 'Raw Data'!$H:$H, "Non*", 'Raw Data'!$P:$P,""&amp;'Raw Data'!$B$1,'Raw Data'!$D:$D,"&lt;&gt;*ithdr*",'Raw Data'!$D:$D,"&lt;&gt;*ancel*")</f>
        <v>0</v>
      </c>
      <c r="AF178" s="40"/>
      <c r="AG178" s="40"/>
      <c r="AH178" s="52"/>
      <c r="AI178" s="117">
        <f>SUMIFS('Raw Data'!$S:$S, 'Raw Data'!$AN:$AN,"&lt;=" &amp;DATE(LEFT($AV$3, 4), MONTH("1 " &amp; AI$6 &amp; " " &amp; LEFT($AV$3, 4)) + 1, 0 ), 'Raw Data'!$AN:$AN,"&gt;" &amp;DATE(LEFT($AV$3, 4), MONTH("1 " &amp; AI$6 &amp; " " &amp; LEFT($AV$3, 4)), 0 ), 'Raw Data'!$J:$J, $A175, 'Raw Data'!$H:$H, "Non*", 'Raw Data'!$O:$O,""&amp;'Raw Data'!$B$1,'Raw Data'!$D:$D,"&lt;&gt;*ithdr*",'Raw Data'!$D:$D,"&lt;&gt;*ancel*",'Raw Data'!$P:$P,"--")
+
SUMIFS('Raw Data'!$S:$S, 'Raw Data'!$AN:$AN,"&lt;=" &amp;DATE(LEFT($AV$3, 4), MONTH("1 " &amp; AI$6 &amp; " " &amp; LEFT($AV$3, 4)) + 1, 0 ), 'Raw Data'!$AN:$AN,"&gt;" &amp;DATE(LEFT($AV$3, 4), MONTH("1 " &amp; AI$6 &amp; " " &amp; LEFT($AV$3, 4)), 0 ), 'Raw Data'!$J:$J, $A175, 'Raw Data'!$H:$H, "Non*", 'Raw Data'!$P:$P,""&amp;'Raw Data'!$B$1,'Raw Data'!$D:$D,"&lt;&gt;*ithdr*",'Raw Data'!$D:$D,"&lt;&gt;*ancel*")</f>
        <v>0</v>
      </c>
      <c r="AJ178" s="40"/>
      <c r="AK178" s="40"/>
      <c r="AL178" s="52"/>
      <c r="AM178" s="117">
        <f>SUMIFS('Raw Data'!$S:$S, 'Raw Data'!$AN:$AN,"&lt;=" &amp;DATE(LEFT($AV$3, 4), MONTH("1 " &amp; AM$6 &amp; " " &amp; LEFT($AV$3, 4)) + 1, 0 ), 'Raw Data'!$AN:$AN,"&gt;" &amp;DATE(LEFT($AV$3, 4), MONTH("1 " &amp; AM$6 &amp; " " &amp; LEFT($AV$3, 4)), 0 ), 'Raw Data'!$J:$J, $A175, 'Raw Data'!$H:$H, "Non*", 'Raw Data'!$O:$O,""&amp;'Raw Data'!$B$1,'Raw Data'!$D:$D,"&lt;&gt;*ithdr*",'Raw Data'!$D:$D,"&lt;&gt;*ancel*",'Raw Data'!$P:$P,"--")
+
SUMIFS('Raw Data'!$S:$S, 'Raw Data'!$AN:$AN,"&lt;=" &amp;DATE(LEFT($AV$3, 4), MONTH("1 " &amp; AM$6 &amp; " " &amp; LEFT($AV$3, 4)) + 1, 0 ), 'Raw Data'!$AN:$AN,"&gt;" &amp;DATE(LEFT($AV$3, 4), MONTH("1 " &amp; AM$6 &amp; " " &amp; LEFT($AV$3, 4)), 0 ), 'Raw Data'!$J:$J, $A175, 'Raw Data'!$H:$H, "Non*", 'Raw Data'!$P:$P,""&amp;'Raw Data'!$B$1,'Raw Data'!$D:$D,"&lt;&gt;*ithdr*",'Raw Data'!$D:$D,"&lt;&gt;*ancel*")</f>
        <v>0</v>
      </c>
      <c r="AN178" s="40"/>
      <c r="AO178" s="40"/>
      <c r="AP178" s="52"/>
      <c r="AQ178" s="117">
        <f>SUMIFS('Raw Data'!$S:$S, 'Raw Data'!$AN:$AN,"&lt;=" &amp;DATE(LEFT($AV$3, 4), MONTH("1 " &amp; AQ$6 &amp; " " &amp; LEFT($AV$3, 4)) + 1, 0 ), 'Raw Data'!$AN:$AN,"&gt;" &amp;DATE(LEFT($AV$3, 4), MONTH("1 " &amp; AQ$6 &amp; " " &amp; LEFT($AV$3, 4)), 0 ), 'Raw Data'!$J:$J, $A175, 'Raw Data'!$H:$H, "Non*", 'Raw Data'!$O:$O,""&amp;'Raw Data'!$B$1,'Raw Data'!$D:$D,"&lt;&gt;*ithdr*",'Raw Data'!$D:$D,"&lt;&gt;*ancel*",'Raw Data'!$P:$P,"--")
+
SUMIFS('Raw Data'!$S:$S, 'Raw Data'!$AN:$AN,"&lt;=" &amp;DATE(LEFT($AV$3, 4), MONTH("1 " &amp; AQ$6 &amp; " " &amp; LEFT($AV$3, 4)) + 1, 0 ), 'Raw Data'!$AN:$AN,"&gt;" &amp;DATE(LEFT($AV$3, 4), MONTH("1 " &amp; AQ$6 &amp; " " &amp; LEFT($AV$3, 4)), 0 ), 'Raw Data'!$J:$J, $A175, 'Raw Data'!$H:$H, "Non*", 'Raw Data'!$P:$P,""&amp;'Raw Data'!$B$1,'Raw Data'!$D:$D,"&lt;&gt;*ithdr*",'Raw Data'!$D:$D,"&lt;&gt;*ancel*")</f>
        <v>0</v>
      </c>
      <c r="AR178" s="40"/>
      <c r="AS178" s="40"/>
      <c r="AT178" s="52"/>
      <c r="AU178" s="117">
        <f>SUMIFS('Raw Data'!$S:$S, 'Raw Data'!$AN:$AN,"&lt;=" &amp;DATE(MID($AV$3, 15, 4), MONTH("1 " &amp; AU$6 &amp; " " &amp; MID($AV$3, 15, 4)) + 1, 0 ), 'Raw Data'!$AN:$AN,"&gt;" &amp;DATE(MID($AV$3, 15, 4), MONTH("1 " &amp; AU$6 &amp; " " &amp; MID($AV$3, 15, 4)), 0 ), 'Raw Data'!$J:$J, $A175, 'Raw Data'!$H:$H, "Non*", 'Raw Data'!$O:$O,""&amp;'Raw Data'!$B$1,'Raw Data'!$D:$D,"&lt;&gt;*ithdr*",'Raw Data'!$D:$D,"&lt;&gt;*ancel*",'Raw Data'!$P:$P,"--")
+
SUMIFS('Raw Data'!$S:$S, 'Raw Data'!$AN:$AN,"&lt;=" &amp;DATE(MID($AV$3, 15, 4), MONTH("1 " &amp; AU$6 &amp; " " &amp; MID($AV$3, 15, 4)) + 1, 0 ), 'Raw Data'!$AN:$AN,"&gt;" &amp;DATE(MID($AV$3, 15, 4), MONTH("1 " &amp; AU$6 &amp; " " &amp; MID($AV$3, 15, 4)), 0 ), 'Raw Data'!$J:$J, $A175, 'Raw Data'!$H:$H, "Non*", 'Raw Data'!$P:$P,""&amp;'Raw Data'!$B$1,'Raw Data'!$D:$D,"&lt;&gt;*ithdr*",'Raw Data'!$D:$D,"&lt;&gt;*ancel*")</f>
        <v>0</v>
      </c>
      <c r="AV178" s="40"/>
      <c r="AW178" s="40"/>
      <c r="AX178" s="52"/>
      <c r="AY178" s="117">
        <f>SUMIFS('Raw Data'!$S:$S, 'Raw Data'!$AN:$AN,"&lt;=" &amp;DATE(MID($AV$3, 15, 4), MONTH("1 " &amp; AY$6 &amp; " " &amp; MID($AV$3, 15, 4)) + 1, 0 ), 'Raw Data'!$AN:$AN,"&gt;" &amp;DATE(MID($AV$3, 15, 4), MONTH("1 " &amp; AY$6 &amp; " " &amp; MID($AV$3, 15, 4)), 0 ), 'Raw Data'!$J:$J, $A175, 'Raw Data'!$H:$H, "Non*", 'Raw Data'!$O:$O,""&amp;'Raw Data'!$B$1,'Raw Data'!$D:$D,"&lt;&gt;*ithdr*",'Raw Data'!$D:$D,"&lt;&gt;*ancel*",'Raw Data'!$P:$P,"--")
+
SUMIFS('Raw Data'!$S:$S, 'Raw Data'!$AN:$AN,"&lt;=" &amp;DATE(MID($AV$3, 15, 4), MONTH("1 " &amp; AY$6 &amp; " " &amp; MID($AV$3, 15, 4)) + 1, 0 ), 'Raw Data'!$AN:$AN,"&gt;" &amp;DATE(MID($AV$3, 15, 4), MONTH("1 " &amp; AY$6 &amp; " " &amp; MID($AV$3, 15, 4)), 0 ), 'Raw Data'!$J:$J, $A175, 'Raw Data'!$H:$H, "Non*", 'Raw Data'!$P:$P,""&amp;'Raw Data'!$B$1,'Raw Data'!$D:$D,"&lt;&gt;*ithdr*",'Raw Data'!$D:$D,"&lt;&gt;*ancel*")</f>
        <v>0</v>
      </c>
      <c r="AZ178" s="40"/>
      <c r="BA178" s="40"/>
      <c r="BB178" s="52"/>
      <c r="BC178" s="117">
        <f>SUMIFS('Raw Data'!$S:$S, 'Raw Data'!$AN:$AN,"&lt;=" &amp;DATE(MID($AV$3, 15, 4), MONTH("1 " &amp; BC$6 &amp; " " &amp; MID($AV$3, 15, 4)) + 1, 0 ), 'Raw Data'!$AN:$AN,"&gt;" &amp;DATE(MID($AV$3, 15, 4), MONTH("1 " &amp; BC$6 &amp; " " &amp; MID($AV$3, 15, 4)), 0 ), 'Raw Data'!$J:$J, $A175, 'Raw Data'!$H:$H, "Non*", 'Raw Data'!$O:$O,""&amp;'Raw Data'!$B$1,'Raw Data'!$D:$D,"&lt;&gt;*ithdr*",'Raw Data'!$D:$D,"&lt;&gt;*ancel*",'Raw Data'!$P:$P,"--")
+
SUMIFS('Raw Data'!$S:$S, 'Raw Data'!$AN:$AN,"&lt;=" &amp;DATE(MID($AV$3, 15, 4), MONTH("1 " &amp; BC$6 &amp; " " &amp; MID($AV$3, 15, 4)) + 1, 0 ), 'Raw Data'!$AN:$AN,"&gt;" &amp;DATE(MID($AV$3, 15, 4), MONTH("1 " &amp; BC$6 &amp; " " &amp; MID($AV$3, 15, 4)), 0 ), 'Raw Data'!$J:$J, $A175, 'Raw Data'!$H:$H, "Non*", 'Raw Data'!$P:$P,""&amp;'Raw Data'!$B$1,'Raw Data'!$D:$D,"&lt;&gt;*ithdr*",'Raw Data'!$D:$D,"&lt;&gt;*ancel*")</f>
        <v>0</v>
      </c>
      <c r="BD178" s="40"/>
      <c r="BE178" s="40"/>
      <c r="BF178" s="52"/>
    </row>
    <row r="179" ht="12.75" customHeight="1">
      <c r="A179" s="47" t="s">
        <v>117</v>
      </c>
      <c r="B179" s="40"/>
      <c r="C179" s="40"/>
      <c r="D179" s="40"/>
      <c r="E179" s="40"/>
      <c r="F179" s="40"/>
      <c r="G179" s="40"/>
      <c r="H179" s="40"/>
      <c r="I179" s="40"/>
      <c r="J179" s="52"/>
      <c r="K179" s="117">
        <f>SUMIFS('Raw Data'!$T:$T, 'Raw Data'!$AN:$AN,"&lt;=" &amp;DATE(LEFT($AV$3, 4), MONTH("1 " &amp; K$6 &amp; " " &amp; LEFT($AV$3, 4)) + 1, 0 ), 'Raw Data'!$AN:$AN,"&gt;" &amp;DATE(LEFT($AV$3, 4), MONTH("1 " &amp; K$6 &amp; " " &amp; LEFT($AV$3, 4)), 0 ), 'Raw Data'!$J:$J, $A175, 'Raw Data'!$O:$O,""&amp;'Raw Data'!$B$1,'Raw Data'!$D:$D,"&lt;&gt;*ithdr*",'Raw Data'!$D:$D,"&lt;&gt;*ancel*",'Raw Data'!$P:$P,"--")
+
SUMIFS('Raw Data'!$T:$T, 'Raw Data'!$AN:$AN,"&lt;=" &amp;DATE(LEFT($AV$3, 4), MONTH("1 " &amp; K$6 &amp; " " &amp; LEFT($AV$3, 4)) + 1, 0 ), 'Raw Data'!$AN:$AN,"&gt;" &amp;DATE(LEFT($AV$3, 4), MONTH("1 " &amp; K$6 &amp; " " &amp; LEFT($AV$3, 4)), 0 ), 'Raw Data'!$J:$J, $A175, 'Raw Data'!$P:$P,""&amp;'Raw Data'!$B$1,'Raw Data'!$D:$D,"&lt;&gt;*ithdr*",'Raw Data'!$D:$D,"&lt;&gt;*ancel*")</f>
        <v>0</v>
      </c>
      <c r="L179" s="40"/>
      <c r="M179" s="40"/>
      <c r="N179" s="52"/>
      <c r="O179" s="117">
        <f>SUMIFS('Raw Data'!$T:$T, 'Raw Data'!$AN:$AN,"&lt;=" &amp;DATE(LEFT($AV$3, 4), MONTH("1 " &amp; O$6 &amp; " " &amp; LEFT($AV$3, 4)) + 1, 0 ), 'Raw Data'!$AN:$AN,"&gt;" &amp;DATE(LEFT($AV$3, 4), MONTH("1 " &amp; O$6 &amp; " " &amp; LEFT($AV$3, 4)), 0 ), 'Raw Data'!$J:$J, $A175, 'Raw Data'!$O:$O,""&amp;'Raw Data'!$B$1,'Raw Data'!$D:$D,"&lt;&gt;*ithdr*",'Raw Data'!$D:$D,"&lt;&gt;*ancel*",'Raw Data'!$P:$P,"--")
+
SUMIFS('Raw Data'!$T:$T, 'Raw Data'!$AN:$AN,"&lt;=" &amp;DATE(LEFT($AV$3, 4), MONTH("1 " &amp; O$6 &amp; " " &amp; LEFT($AV$3, 4)) + 1, 0 ), 'Raw Data'!$AN:$AN,"&gt;" &amp;DATE(LEFT($AV$3, 4), MONTH("1 " &amp; O$6 &amp; " " &amp; LEFT($AV$3, 4)), 0 ), 'Raw Data'!$J:$J, $A175, 'Raw Data'!$P:$P,""&amp;'Raw Data'!$B$1,'Raw Data'!$D:$D,"&lt;&gt;*ithdr*",'Raw Data'!$D:$D,"&lt;&gt;*ancel*")</f>
        <v>0</v>
      </c>
      <c r="P179" s="40"/>
      <c r="Q179" s="40"/>
      <c r="R179" s="52"/>
      <c r="S179" s="117">
        <f>SUMIFS('Raw Data'!$T:$T, 'Raw Data'!$AN:$AN,"&lt;=" &amp;DATE(LEFT($AV$3, 4), MONTH("1 " &amp; S$6 &amp; " " &amp; LEFT($AV$3, 4)) + 1, 0 ), 'Raw Data'!$AN:$AN,"&gt;" &amp;DATE(LEFT($AV$3, 4), MONTH("1 " &amp; S$6 &amp; " " &amp; LEFT($AV$3, 4)), 0 ), 'Raw Data'!$J:$J, $A175, 'Raw Data'!$O:$O,""&amp;'Raw Data'!$B$1,'Raw Data'!$D:$D,"&lt;&gt;*ithdr*",'Raw Data'!$D:$D,"&lt;&gt;*ancel*",'Raw Data'!$P:$P,"--")
+
SUMIFS('Raw Data'!$T:$T, 'Raw Data'!$AN:$AN,"&lt;=" &amp;DATE(LEFT($AV$3, 4), MONTH("1 " &amp; S$6 &amp; " " &amp; LEFT($AV$3, 4)) + 1, 0 ), 'Raw Data'!$AN:$AN,"&gt;" &amp;DATE(LEFT($AV$3, 4), MONTH("1 " &amp; S$6 &amp; " " &amp; LEFT($AV$3, 4)), 0 ), 'Raw Data'!$J:$J, $A175, 'Raw Data'!$P:$P,""&amp;'Raw Data'!$B$1,'Raw Data'!$D:$D,"&lt;&gt;*ithdr*",'Raw Data'!$D:$D,"&lt;&gt;*ancel*")</f>
        <v>0</v>
      </c>
      <c r="T179" s="40"/>
      <c r="U179" s="40"/>
      <c r="V179" s="52"/>
      <c r="W179" s="117">
        <f>SUMIFS('Raw Data'!$T:$T, 'Raw Data'!$AN:$AN,"&lt;=" &amp;DATE(LEFT($AV$3, 4), MONTH("1 " &amp; W$6 &amp; " " &amp; LEFT($AV$3, 4)) + 1, 0 ), 'Raw Data'!$AN:$AN,"&gt;" &amp;DATE(LEFT($AV$3, 4), MONTH("1 " &amp; W$6 &amp; " " &amp; LEFT($AV$3, 4)), 0 ), 'Raw Data'!$J:$J, $A175, 'Raw Data'!$O:$O,""&amp;'Raw Data'!$B$1,'Raw Data'!$D:$D,"&lt;&gt;*ithdr*",'Raw Data'!$D:$D,"&lt;&gt;*ancel*",'Raw Data'!$P:$P,"--")
+
SUMIFS('Raw Data'!$T:$T, 'Raw Data'!$AN:$AN,"&lt;=" &amp;DATE(LEFT($AV$3, 4), MONTH("1 " &amp; W$6 &amp; " " &amp; LEFT($AV$3, 4)) + 1, 0 ), 'Raw Data'!$AN:$AN,"&gt;" &amp;DATE(LEFT($AV$3, 4), MONTH("1 " &amp; W$6 &amp; " " &amp; LEFT($AV$3, 4)), 0 ), 'Raw Data'!$J:$J, $A175, 'Raw Data'!$P:$P,""&amp;'Raw Data'!$B$1,'Raw Data'!$D:$D,"&lt;&gt;*ithdr*",'Raw Data'!$D:$D,"&lt;&gt;*ancel*")</f>
        <v>0</v>
      </c>
      <c r="X179" s="40"/>
      <c r="Y179" s="40"/>
      <c r="Z179" s="52"/>
      <c r="AA179" s="117">
        <f>SUMIFS('Raw Data'!$T:$T, 'Raw Data'!$AN:$AN,"&lt;=" &amp;DATE(LEFT($AV$3, 4), MONTH("1 " &amp; AA$6 &amp; " " &amp; LEFT($AV$3, 4)) + 1, 0 ), 'Raw Data'!$AN:$AN,"&gt;" &amp;DATE(LEFT($AV$3, 4), MONTH("1 " &amp; AA$6 &amp; " " &amp; LEFT($AV$3, 4)), 0 ), 'Raw Data'!$J:$J, $A175, 'Raw Data'!$O:$O,""&amp;'Raw Data'!$B$1,'Raw Data'!$D:$D,"&lt;&gt;*ithdr*",'Raw Data'!$D:$D,"&lt;&gt;*ancel*",'Raw Data'!$P:$P,"--")
+
SUMIFS('Raw Data'!$T:$T, 'Raw Data'!$AN:$AN,"&lt;=" &amp;DATE(LEFT($AV$3, 4), MONTH("1 " &amp; AA$6 &amp; " " &amp; LEFT($AV$3, 4)) + 1, 0 ), 'Raw Data'!$AN:$AN,"&gt;" &amp;DATE(LEFT($AV$3, 4), MONTH("1 " &amp; AA$6 &amp; " " &amp; LEFT($AV$3, 4)), 0 ), 'Raw Data'!$J:$J, $A175, 'Raw Data'!$P:$P,""&amp;'Raw Data'!$B$1,'Raw Data'!$D:$D,"&lt;&gt;*ithdr*",'Raw Data'!$D:$D,"&lt;&gt;*ancel*")</f>
        <v>0</v>
      </c>
      <c r="AB179" s="40"/>
      <c r="AC179" s="40"/>
      <c r="AD179" s="52"/>
      <c r="AE179" s="117">
        <f>SUMIFS('Raw Data'!$T:$T, 'Raw Data'!$AN:$AN,"&lt;=" &amp;DATE(LEFT($AV$3, 4), MONTH("1 " &amp; AE$6 &amp; " " &amp; LEFT($AV$3, 4)) + 1, 0 ), 'Raw Data'!$AN:$AN,"&gt;" &amp;DATE(LEFT($AV$3, 4), MONTH("1 " &amp; AE$6 &amp; " " &amp; LEFT($AV$3, 4)), 0 ), 'Raw Data'!$J:$J, $A175, 'Raw Data'!$O:$O,""&amp;'Raw Data'!$B$1,'Raw Data'!$D:$D,"&lt;&gt;*ithdr*",'Raw Data'!$D:$D,"&lt;&gt;*ancel*",'Raw Data'!$P:$P,"--")
+
SUMIFS('Raw Data'!$T:$T, 'Raw Data'!$AN:$AN,"&lt;=" &amp;DATE(LEFT($AV$3, 4), MONTH("1 " &amp; AE$6 &amp; " " &amp; LEFT($AV$3, 4)) + 1, 0 ), 'Raw Data'!$AN:$AN,"&gt;" &amp;DATE(LEFT($AV$3, 4), MONTH("1 " &amp; AE$6 &amp; " " &amp; LEFT($AV$3, 4)), 0 ), 'Raw Data'!$J:$J, $A175, 'Raw Data'!$P:$P,""&amp;'Raw Data'!$B$1,'Raw Data'!$D:$D,"&lt;&gt;*ithdr*",'Raw Data'!$D:$D,"&lt;&gt;*ancel*")</f>
        <v>0</v>
      </c>
      <c r="AF179" s="40"/>
      <c r="AG179" s="40"/>
      <c r="AH179" s="52"/>
      <c r="AI179" s="117">
        <f>SUMIFS('Raw Data'!$T:$T, 'Raw Data'!$AN:$AN,"&lt;=" &amp;DATE(LEFT($AV$3, 4), MONTH("1 " &amp; AI$6 &amp; " " &amp; LEFT($AV$3, 4)) + 1, 0 ), 'Raw Data'!$AN:$AN,"&gt;" &amp;DATE(LEFT($AV$3, 4), MONTH("1 " &amp; AI$6 &amp; " " &amp; LEFT($AV$3, 4)), 0 ), 'Raw Data'!$J:$J, $A175, 'Raw Data'!$O:$O,""&amp;'Raw Data'!$B$1,'Raw Data'!$D:$D,"&lt;&gt;*ithdr*",'Raw Data'!$D:$D,"&lt;&gt;*ancel*",'Raw Data'!$P:$P,"--")
+
SUMIFS('Raw Data'!$T:$T, 'Raw Data'!$AN:$AN,"&lt;=" &amp;DATE(LEFT($AV$3, 4), MONTH("1 " &amp; AI$6 &amp; " " &amp; LEFT($AV$3, 4)) + 1, 0 ), 'Raw Data'!$AN:$AN,"&gt;" &amp;DATE(LEFT($AV$3, 4), MONTH("1 " &amp; AI$6 &amp; " " &amp; LEFT($AV$3, 4)), 0 ), 'Raw Data'!$J:$J, $A175, 'Raw Data'!$P:$P,""&amp;'Raw Data'!$B$1,'Raw Data'!$D:$D,"&lt;&gt;*ithdr*",'Raw Data'!$D:$D,"&lt;&gt;*ancel*")</f>
        <v>0</v>
      </c>
      <c r="AJ179" s="40"/>
      <c r="AK179" s="40"/>
      <c r="AL179" s="52"/>
      <c r="AM179" s="117">
        <f>SUMIFS('Raw Data'!$T:$T, 'Raw Data'!$AN:$AN,"&lt;=" &amp;DATE(LEFT($AV$3, 4), MONTH("1 " &amp; AM$6 &amp; " " &amp; LEFT($AV$3, 4)) + 1, 0 ), 'Raw Data'!$AN:$AN,"&gt;" &amp;DATE(LEFT($AV$3, 4), MONTH("1 " &amp; AM$6 &amp; " " &amp; LEFT($AV$3, 4)), 0 ), 'Raw Data'!$J:$J, $A175, 'Raw Data'!$O:$O,""&amp;'Raw Data'!$B$1,'Raw Data'!$D:$D,"&lt;&gt;*ithdr*",'Raw Data'!$D:$D,"&lt;&gt;*ancel*",'Raw Data'!$P:$P,"--")
+
SUMIFS('Raw Data'!$T:$T, 'Raw Data'!$AN:$AN,"&lt;=" &amp;DATE(LEFT($AV$3, 4), MONTH("1 " &amp; AM$6 &amp; " " &amp; LEFT($AV$3, 4)) + 1, 0 ), 'Raw Data'!$AN:$AN,"&gt;" &amp;DATE(LEFT($AV$3, 4), MONTH("1 " &amp; AM$6 &amp; " " &amp; LEFT($AV$3, 4)), 0 ), 'Raw Data'!$J:$J, $A175, 'Raw Data'!$P:$P,""&amp;'Raw Data'!$B$1,'Raw Data'!$D:$D,"&lt;&gt;*ithdr*",'Raw Data'!$D:$D,"&lt;&gt;*ancel*")</f>
        <v>0</v>
      </c>
      <c r="AN179" s="40"/>
      <c r="AO179" s="40"/>
      <c r="AP179" s="52"/>
      <c r="AQ179" s="117">
        <f>SUMIFS('Raw Data'!$T:$T, 'Raw Data'!$AN:$AN,"&lt;=" &amp;DATE(LEFT($AV$3, 4), MONTH("1 " &amp; AQ$6 &amp; " " &amp; LEFT($AV$3, 4)) + 1, 0 ), 'Raw Data'!$AN:$AN,"&gt;" &amp;DATE(LEFT($AV$3, 4), MONTH("1 " &amp; AQ$6 &amp; " " &amp; LEFT($AV$3, 4)), 0 ), 'Raw Data'!$J:$J, $A175, 'Raw Data'!$O:$O,""&amp;'Raw Data'!$B$1,'Raw Data'!$D:$D,"&lt;&gt;*ithdr*",'Raw Data'!$D:$D,"&lt;&gt;*ancel*",'Raw Data'!$P:$P,"--")
+
SUMIFS('Raw Data'!$T:$T, 'Raw Data'!$AN:$AN,"&lt;=" &amp;DATE(LEFT($AV$3, 4), MONTH("1 " &amp; AQ$6 &amp; " " &amp; LEFT($AV$3, 4)) + 1, 0 ), 'Raw Data'!$AN:$AN,"&gt;" &amp;DATE(LEFT($AV$3, 4), MONTH("1 " &amp; AQ$6 &amp; " " &amp; LEFT($AV$3, 4)), 0 ), 'Raw Data'!$J:$J, $A175, 'Raw Data'!$P:$P,""&amp;'Raw Data'!$B$1,'Raw Data'!$D:$D,"&lt;&gt;*ithdr*",'Raw Data'!$D:$D,"&lt;&gt;*ancel*")</f>
        <v>0</v>
      </c>
      <c r="AR179" s="40"/>
      <c r="AS179" s="40"/>
      <c r="AT179" s="52"/>
      <c r="AU179" s="117">
        <f>SUMIFS('Raw Data'!$T:$T, 'Raw Data'!$AN:$AN,"&lt;=" &amp;DATE(MID($AV$3, 15, 4), MONTH("1 " &amp; AU$6 &amp; " " &amp; MID($AV$3, 15, 4)) + 1, 0 ), 'Raw Data'!$AN:$AN,"&gt;" &amp;DATE(MID($AV$3, 15, 4), MONTH("1 " &amp; AU$6 &amp; " " &amp; MID($AV$3, 15, 4)), 0 ), 'Raw Data'!$J:$J, $A175, 'Raw Data'!$O:$O,""&amp;'Raw Data'!$B$1,'Raw Data'!$D:$D,"&lt;&gt;*ithdr*",'Raw Data'!$D:$D,"&lt;&gt;*ancel*",'Raw Data'!$P:$P,"--")
+
SUMIFS('Raw Data'!$T:$T, 'Raw Data'!$AN:$AN,"&lt;=" &amp;DATE(MID($AV$3, 15, 4), MONTH("1 " &amp; AU$6 &amp; " " &amp; MID($AV$3, 15, 4)) + 1, 0 ), 'Raw Data'!$AN:$AN,"&gt;" &amp;DATE(MID($AV$3, 15, 4), MONTH("1 " &amp; AU$6 &amp; " " &amp; MID($AV$3, 15, 4)), 0 ), 'Raw Data'!$J:$J, $A175, 'Raw Data'!$P:$P,""&amp;'Raw Data'!$B$1,'Raw Data'!$D:$D,"&lt;&gt;*ithdr*",'Raw Data'!$D:$D,"&lt;&gt;*ancel*")</f>
        <v>0</v>
      </c>
      <c r="AV179" s="40"/>
      <c r="AW179" s="40"/>
      <c r="AX179" s="52"/>
      <c r="AY179" s="117">
        <f>SUMIFS('Raw Data'!$T:$T, 'Raw Data'!$AN:$AN,"&lt;=" &amp;DATE(MID($AV$3, 15, 4), MONTH("1 " &amp; AY$6 &amp; " " &amp; MID($AV$3, 15, 4)) + 1, 0 ), 'Raw Data'!$AN:$AN,"&gt;" &amp;DATE(MID($AV$3, 15, 4), MONTH("1 " &amp; AY$6 &amp; " " &amp; MID($AV$3, 15, 4)), 0 ), 'Raw Data'!$J:$J, $A175, 'Raw Data'!$O:$O,""&amp;'Raw Data'!$B$1,'Raw Data'!$D:$D,"&lt;&gt;*ithdr*",'Raw Data'!$D:$D,"&lt;&gt;*ancel*",'Raw Data'!$P:$P,"--")
+
SUMIFS('Raw Data'!$T:$T, 'Raw Data'!$AN:$AN,"&lt;=" &amp;DATE(MID($AV$3, 15, 4), MONTH("1 " &amp; AY$6 &amp; " " &amp; MID($AV$3, 15, 4)) + 1, 0 ), 'Raw Data'!$AN:$AN,"&gt;" &amp;DATE(MID($AV$3, 15, 4), MONTH("1 " &amp; AY$6 &amp; " " &amp; MID($AV$3, 15, 4)), 0 ), 'Raw Data'!$J:$J, $A175, 'Raw Data'!$P:$P,""&amp;'Raw Data'!$B$1,'Raw Data'!$D:$D,"&lt;&gt;*ithdr*",'Raw Data'!$D:$D,"&lt;&gt;*ancel*")</f>
        <v>0</v>
      </c>
      <c r="AZ179" s="40"/>
      <c r="BA179" s="40"/>
      <c r="BB179" s="52"/>
      <c r="BC179" s="117">
        <f>SUMIFS('Raw Data'!$T:$T, 'Raw Data'!$AN:$AN,"&lt;=" &amp;DATE(MID($AV$3, 15, 4), MONTH("1 " &amp; BC$6 &amp; " " &amp; MID($AV$3, 15, 4)) + 1, 0 ), 'Raw Data'!$AN:$AN,"&gt;" &amp;DATE(MID($AV$3, 15, 4), MONTH("1 " &amp; BC$6 &amp; " " &amp; MID($AV$3, 15, 4)), 0 ), 'Raw Data'!$J:$J, $A175, 'Raw Data'!$O:$O,""&amp;'Raw Data'!$B$1,'Raw Data'!$D:$D,"&lt;&gt;*ithdr*",'Raw Data'!$D:$D,"&lt;&gt;*ancel*",'Raw Data'!$P:$P,"--")
+
SUMIFS('Raw Data'!$T:$T, 'Raw Data'!$AN:$AN,"&lt;=" &amp;DATE(MID($AV$3, 15, 4), MONTH("1 " &amp; BC$6 &amp; " " &amp; MID($AV$3, 15, 4)) + 1, 0 ), 'Raw Data'!$AN:$AN,"&gt;" &amp;DATE(MID($AV$3, 15, 4), MONTH("1 " &amp; BC$6 &amp; " " &amp; MID($AV$3, 15, 4)), 0 ), 'Raw Data'!$J:$J, $A175, 'Raw Data'!$P:$P,""&amp;'Raw Data'!$B$1,'Raw Data'!$D:$D,"&lt;&gt;*ithdr*",'Raw Data'!$D:$D,"&lt;&gt;*ancel*")</f>
        <v>0</v>
      </c>
      <c r="BD179" s="40"/>
      <c r="BE179" s="40"/>
      <c r="BF179" s="52"/>
    </row>
    <row r="180" ht="12.75" customHeight="1">
      <c r="A180" s="119" t="s">
        <v>753</v>
      </c>
      <c r="B180" s="40"/>
      <c r="C180" s="40"/>
      <c r="D180" s="40"/>
      <c r="E180" s="40"/>
      <c r="F180" s="40"/>
      <c r="G180" s="40"/>
      <c r="H180" s="40"/>
      <c r="I180" s="40"/>
      <c r="J180" s="52"/>
      <c r="K180" s="117">
        <f>SUMIFS('Raw Data'!$T:$T, 'Raw Data'!$AN:$AN,"&lt;=" &amp;DATE(LEFT($AV$3, 4), MONTH("1 " &amp; K$6 &amp; " " &amp; LEFT($AV$3, 4)) + 1, 0 ), 'Raw Data'!$AN:$AN,"&gt;" &amp;DATE(LEFT($AV$3, 4), MONTH("1 " &amp; K$6 &amp; " " &amp; LEFT($AV$3, 4)), 0 ), 'Raw Data'!$J:$J, $A175, 'Raw Data'!$H:$H, "Ear*", 'Raw Data'!$O:$O,""&amp;'Raw Data'!$B$1,'Raw Data'!$D:$D,"&lt;&gt;*ithdr*",'Raw Data'!$D:$D,"&lt;&gt;*ancel*",'Raw Data'!$P:$P,"--")
+
SUMIFS('Raw Data'!$T:$T, 'Raw Data'!$AN:$AN,"&lt;=" &amp;DATE(LEFT($AV$3, 4), MONTH("1 " &amp; K$6 &amp; " " &amp; LEFT($AV$3, 4)) + 1, 0 ), 'Raw Data'!$AN:$AN,"&gt;" &amp;DATE(LEFT($AV$3, 4), MONTH("1 " &amp; K$6 &amp; " " &amp; LEFT($AV$3, 4)), 0 ), 'Raw Data'!$J:$J, $A175, 'Raw Data'!$H:$H, "Ear*", 'Raw Data'!$P:$P,""&amp;'Raw Data'!$B$1,'Raw Data'!$D:$D,"&lt;&gt;*ithdr*",'Raw Data'!$D:$D,"&lt;&gt;*ancel*")</f>
        <v>0</v>
      </c>
      <c r="L180" s="40"/>
      <c r="M180" s="40"/>
      <c r="N180" s="52"/>
      <c r="O180" s="117">
        <f>SUMIFS('Raw Data'!$T:$T, 'Raw Data'!$AN:$AN,"&lt;=" &amp;DATE(LEFT($AV$3, 4), MONTH("1 " &amp; O$6 &amp; " " &amp; LEFT($AV$3, 4)) + 1, 0 ), 'Raw Data'!$AN:$AN,"&gt;" &amp;DATE(LEFT($AV$3, 4), MONTH("1 " &amp; O$6 &amp; " " &amp; LEFT($AV$3, 4)), 0 ), 'Raw Data'!$J:$J, $A175, 'Raw Data'!$H:$H, "Ear*", 'Raw Data'!$O:$O,""&amp;'Raw Data'!$B$1,'Raw Data'!$D:$D,"&lt;&gt;*ithdr*",'Raw Data'!$D:$D,"&lt;&gt;*ancel*",'Raw Data'!$P:$P,"--")
+
SUMIFS('Raw Data'!$T:$T, 'Raw Data'!$AN:$AN,"&lt;=" &amp;DATE(LEFT($AV$3, 4), MONTH("1 " &amp; O$6 &amp; " " &amp; LEFT($AV$3, 4)) + 1, 0 ), 'Raw Data'!$AN:$AN,"&gt;" &amp;DATE(LEFT($AV$3, 4), MONTH("1 " &amp; O$6 &amp; " " &amp; LEFT($AV$3, 4)), 0 ), 'Raw Data'!$J:$J, $A175, 'Raw Data'!$H:$H, "Ear*", 'Raw Data'!$P:$P,""&amp;'Raw Data'!$B$1,'Raw Data'!$D:$D,"&lt;&gt;*ithdr*",'Raw Data'!$D:$D,"&lt;&gt;*ancel*")</f>
        <v>0</v>
      </c>
      <c r="P180" s="40"/>
      <c r="Q180" s="40"/>
      <c r="R180" s="52"/>
      <c r="S180" s="117">
        <f>SUMIFS('Raw Data'!$T:$T, 'Raw Data'!$AN:$AN,"&lt;=" &amp;DATE(LEFT($AV$3, 4), MONTH("1 " &amp; S$6 &amp; " " &amp; LEFT($AV$3, 4)) + 1, 0 ), 'Raw Data'!$AN:$AN,"&gt;" &amp;DATE(LEFT($AV$3, 4), MONTH("1 " &amp; S$6 &amp; " " &amp; LEFT($AV$3, 4)), 0 ), 'Raw Data'!$J:$J, $A175, 'Raw Data'!$H:$H, "Ear*", 'Raw Data'!$O:$O,""&amp;'Raw Data'!$B$1,'Raw Data'!$D:$D,"&lt;&gt;*ithdr*",'Raw Data'!$D:$D,"&lt;&gt;*ancel*",'Raw Data'!$P:$P,"--")
+
SUMIFS('Raw Data'!$T:$T, 'Raw Data'!$AN:$AN,"&lt;=" &amp;DATE(LEFT($AV$3, 4), MONTH("1 " &amp; S$6 &amp; " " &amp; LEFT($AV$3, 4)) + 1, 0 ), 'Raw Data'!$AN:$AN,"&gt;" &amp;DATE(LEFT($AV$3, 4), MONTH("1 " &amp; S$6 &amp; " " &amp; LEFT($AV$3, 4)), 0 ), 'Raw Data'!$J:$J, $A175, 'Raw Data'!$H:$H, "Ear*", 'Raw Data'!$P:$P,""&amp;'Raw Data'!$B$1,'Raw Data'!$D:$D,"&lt;&gt;*ithdr*",'Raw Data'!$D:$D,"&lt;&gt;*ancel*")</f>
        <v>0</v>
      </c>
      <c r="T180" s="40"/>
      <c r="U180" s="40"/>
      <c r="V180" s="52"/>
      <c r="W180" s="117">
        <f>SUMIFS('Raw Data'!$T:$T, 'Raw Data'!$AN:$AN,"&lt;=" &amp;DATE(LEFT($AV$3, 4), MONTH("1 " &amp; W$6 &amp; " " &amp; LEFT($AV$3, 4)) + 1, 0 ), 'Raw Data'!$AN:$AN,"&gt;" &amp;DATE(LEFT($AV$3, 4), MONTH("1 " &amp; W$6 &amp; " " &amp; LEFT($AV$3, 4)), 0 ), 'Raw Data'!$J:$J, $A175, 'Raw Data'!$H:$H, "Ear*", 'Raw Data'!$O:$O,""&amp;'Raw Data'!$B$1,'Raw Data'!$D:$D,"&lt;&gt;*ithdr*",'Raw Data'!$D:$D,"&lt;&gt;*ancel*",'Raw Data'!$P:$P,"--")
+
SUMIFS('Raw Data'!$T:$T, 'Raw Data'!$AN:$AN,"&lt;=" &amp;DATE(LEFT($AV$3, 4), MONTH("1 " &amp; W$6 &amp; " " &amp; LEFT($AV$3, 4)) + 1, 0 ), 'Raw Data'!$AN:$AN,"&gt;" &amp;DATE(LEFT($AV$3, 4), MONTH("1 " &amp; W$6 &amp; " " &amp; LEFT($AV$3, 4)), 0 ), 'Raw Data'!$J:$J, $A175, 'Raw Data'!$H:$H, "Ear*", 'Raw Data'!$P:$P,""&amp;'Raw Data'!$B$1,'Raw Data'!$D:$D,"&lt;&gt;*ithdr*",'Raw Data'!$D:$D,"&lt;&gt;*ancel*")</f>
        <v>0</v>
      </c>
      <c r="X180" s="40"/>
      <c r="Y180" s="40"/>
      <c r="Z180" s="52"/>
      <c r="AA180" s="117">
        <f>SUMIFS('Raw Data'!$T:$T, 'Raw Data'!$AN:$AN,"&lt;=" &amp;DATE(LEFT($AV$3, 4), MONTH("1 " &amp; AA$6 &amp; " " &amp; LEFT($AV$3, 4)) + 1, 0 ), 'Raw Data'!$AN:$AN,"&gt;" &amp;DATE(LEFT($AV$3, 4), MONTH("1 " &amp; AA$6 &amp; " " &amp; LEFT($AV$3, 4)), 0 ), 'Raw Data'!$J:$J, $A175, 'Raw Data'!$H:$H, "Ear*", 'Raw Data'!$O:$O,""&amp;'Raw Data'!$B$1,'Raw Data'!$D:$D,"&lt;&gt;*ithdr*",'Raw Data'!$D:$D,"&lt;&gt;*ancel*",'Raw Data'!$P:$P,"--")
+
SUMIFS('Raw Data'!$T:$T, 'Raw Data'!$AN:$AN,"&lt;=" &amp;DATE(LEFT($AV$3, 4), MONTH("1 " &amp; AA$6 &amp; " " &amp; LEFT($AV$3, 4)) + 1, 0 ), 'Raw Data'!$AN:$AN,"&gt;" &amp;DATE(LEFT($AV$3, 4), MONTH("1 " &amp; AA$6 &amp; " " &amp; LEFT($AV$3, 4)), 0 ), 'Raw Data'!$J:$J, $A175, 'Raw Data'!$H:$H, "Ear*", 'Raw Data'!$P:$P,""&amp;'Raw Data'!$B$1,'Raw Data'!$D:$D,"&lt;&gt;*ithdr*",'Raw Data'!$D:$D,"&lt;&gt;*ancel*")</f>
        <v>0</v>
      </c>
      <c r="AB180" s="40"/>
      <c r="AC180" s="40"/>
      <c r="AD180" s="52"/>
      <c r="AE180" s="117">
        <f>SUMIFS('Raw Data'!$T:$T, 'Raw Data'!$AN:$AN,"&lt;=" &amp;DATE(LEFT($AV$3, 4), MONTH("1 " &amp; AE$6 &amp; " " &amp; LEFT($AV$3, 4)) + 1, 0 ), 'Raw Data'!$AN:$AN,"&gt;" &amp;DATE(LEFT($AV$3, 4), MONTH("1 " &amp; AE$6 &amp; " " &amp; LEFT($AV$3, 4)), 0 ), 'Raw Data'!$J:$J, $A175, 'Raw Data'!$H:$H, "Ear*", 'Raw Data'!$O:$O,""&amp;'Raw Data'!$B$1,'Raw Data'!$D:$D,"&lt;&gt;*ithdr*",'Raw Data'!$D:$D,"&lt;&gt;*ancel*",'Raw Data'!$P:$P,"--")
+
SUMIFS('Raw Data'!$T:$T, 'Raw Data'!$AN:$AN,"&lt;=" &amp;DATE(LEFT($AV$3, 4), MONTH("1 " &amp; AE$6 &amp; " " &amp; LEFT($AV$3, 4)) + 1, 0 ), 'Raw Data'!$AN:$AN,"&gt;" &amp;DATE(LEFT($AV$3, 4), MONTH("1 " &amp; AE$6 &amp; " " &amp; LEFT($AV$3, 4)), 0 ), 'Raw Data'!$J:$J, $A175, 'Raw Data'!$H:$H, "Ear*", 'Raw Data'!$P:$P,""&amp;'Raw Data'!$B$1,'Raw Data'!$D:$D,"&lt;&gt;*ithdr*",'Raw Data'!$D:$D,"&lt;&gt;*ancel*")</f>
        <v>0</v>
      </c>
      <c r="AF180" s="40"/>
      <c r="AG180" s="40"/>
      <c r="AH180" s="52"/>
      <c r="AI180" s="117">
        <f>SUMIFS('Raw Data'!$T:$T, 'Raw Data'!$AN:$AN,"&lt;=" &amp;DATE(LEFT($AV$3, 4), MONTH("1 " &amp; AI$6 &amp; " " &amp; LEFT($AV$3, 4)) + 1, 0 ), 'Raw Data'!$AN:$AN,"&gt;" &amp;DATE(LEFT($AV$3, 4), MONTH("1 " &amp; AI$6 &amp; " " &amp; LEFT($AV$3, 4)), 0 ), 'Raw Data'!$J:$J, $A175, 'Raw Data'!$H:$H, "Ear*", 'Raw Data'!$O:$O,""&amp;'Raw Data'!$B$1,'Raw Data'!$D:$D,"&lt;&gt;*ithdr*",'Raw Data'!$D:$D,"&lt;&gt;*ancel*",'Raw Data'!$P:$P,"--")
+
SUMIFS('Raw Data'!$T:$T, 'Raw Data'!$AN:$AN,"&lt;=" &amp;DATE(LEFT($AV$3, 4), MONTH("1 " &amp; AI$6 &amp; " " &amp; LEFT($AV$3, 4)) + 1, 0 ), 'Raw Data'!$AN:$AN,"&gt;" &amp;DATE(LEFT($AV$3, 4), MONTH("1 " &amp; AI$6 &amp; " " &amp; LEFT($AV$3, 4)), 0 ), 'Raw Data'!$J:$J, $A175, 'Raw Data'!$H:$H, "Ear*", 'Raw Data'!$P:$P,""&amp;'Raw Data'!$B$1,'Raw Data'!$D:$D,"&lt;&gt;*ithdr*",'Raw Data'!$D:$D,"&lt;&gt;*ancel*")</f>
        <v>0</v>
      </c>
      <c r="AJ180" s="40"/>
      <c r="AK180" s="40"/>
      <c r="AL180" s="52"/>
      <c r="AM180" s="117">
        <f>SUMIFS('Raw Data'!$T:$T, 'Raw Data'!$AN:$AN,"&lt;=" &amp;DATE(LEFT($AV$3, 4), MONTH("1 " &amp; AM$6 &amp; " " &amp; LEFT($AV$3, 4)) + 1, 0 ), 'Raw Data'!$AN:$AN,"&gt;" &amp;DATE(LEFT($AV$3, 4), MONTH("1 " &amp; AM$6 &amp; " " &amp; LEFT($AV$3, 4)), 0 ), 'Raw Data'!$J:$J, $A175, 'Raw Data'!$H:$H, "Ear*", 'Raw Data'!$O:$O,""&amp;'Raw Data'!$B$1,'Raw Data'!$D:$D,"&lt;&gt;*ithdr*",'Raw Data'!$D:$D,"&lt;&gt;*ancel*",'Raw Data'!$P:$P,"--")
+
SUMIFS('Raw Data'!$T:$T, 'Raw Data'!$AN:$AN,"&lt;=" &amp;DATE(LEFT($AV$3, 4), MONTH("1 " &amp; AM$6 &amp; " " &amp; LEFT($AV$3, 4)) + 1, 0 ), 'Raw Data'!$AN:$AN,"&gt;" &amp;DATE(LEFT($AV$3, 4), MONTH("1 " &amp; AM$6 &amp; " " &amp; LEFT($AV$3, 4)), 0 ), 'Raw Data'!$J:$J, $A175, 'Raw Data'!$H:$H, "Ear*", 'Raw Data'!$P:$P,""&amp;'Raw Data'!$B$1,'Raw Data'!$D:$D,"&lt;&gt;*ithdr*",'Raw Data'!$D:$D,"&lt;&gt;*ancel*")</f>
        <v>0</v>
      </c>
      <c r="AN180" s="40"/>
      <c r="AO180" s="40"/>
      <c r="AP180" s="52"/>
      <c r="AQ180" s="117">
        <f>SUMIFS('Raw Data'!$T:$T, 'Raw Data'!$AN:$AN,"&lt;=" &amp;DATE(LEFT($AV$3, 4), MONTH("1 " &amp; AQ$6 &amp; " " &amp; LEFT($AV$3, 4)) + 1, 0 ), 'Raw Data'!$AN:$AN,"&gt;" &amp;DATE(LEFT($AV$3, 4), MONTH("1 " &amp; AQ$6 &amp; " " &amp; LEFT($AV$3, 4)), 0 ), 'Raw Data'!$J:$J, $A175, 'Raw Data'!$H:$H, "Ear*", 'Raw Data'!$O:$O,""&amp;'Raw Data'!$B$1,'Raw Data'!$D:$D,"&lt;&gt;*ithdr*",'Raw Data'!$D:$D,"&lt;&gt;*ancel*",'Raw Data'!$P:$P,"--")
+
SUMIFS('Raw Data'!$T:$T, 'Raw Data'!$AN:$AN,"&lt;=" &amp;DATE(LEFT($AV$3, 4), MONTH("1 " &amp; AQ$6 &amp; " " &amp; LEFT($AV$3, 4)) + 1, 0 ), 'Raw Data'!$AN:$AN,"&gt;" &amp;DATE(LEFT($AV$3, 4), MONTH("1 " &amp; AQ$6 &amp; " " &amp; LEFT($AV$3, 4)), 0 ), 'Raw Data'!$J:$J, $A175, 'Raw Data'!$H:$H, "Ear*", 'Raw Data'!$P:$P,""&amp;'Raw Data'!$B$1,'Raw Data'!$D:$D,"&lt;&gt;*ithdr*",'Raw Data'!$D:$D,"&lt;&gt;*ancel*")</f>
        <v>0</v>
      </c>
      <c r="AR180" s="40"/>
      <c r="AS180" s="40"/>
      <c r="AT180" s="52"/>
      <c r="AU180" s="117">
        <f>SUMIFS('Raw Data'!$T:$T, 'Raw Data'!$AN:$AN,"&lt;=" &amp;DATE(MID($AV$3, 15, 4), MONTH("1 " &amp; AU$6 &amp; " " &amp; MID($AV$3, 15, 4)) + 1, 0 ), 'Raw Data'!$AN:$AN,"&gt;" &amp;DATE(MID($AV$3, 15, 4), MONTH("1 " &amp; AU$6 &amp; " " &amp; MID($AV$3, 15, 4)), 0 ), 'Raw Data'!$J:$J, $A175, 'Raw Data'!$H:$H, "Ear*", 'Raw Data'!$O:$O,""&amp;'Raw Data'!$B$1,'Raw Data'!$D:$D,"&lt;&gt;*ithdr*",'Raw Data'!$D:$D,"&lt;&gt;*ancel*",'Raw Data'!$P:$P,"--")
+
SUMIFS('Raw Data'!$T:$T, 'Raw Data'!$AN:$AN,"&lt;=" &amp;DATE(MID($AV$3, 15, 4), MONTH("1 " &amp; AU$6 &amp; " " &amp; MID($AV$3, 15, 4)) + 1, 0 ), 'Raw Data'!$AN:$AN,"&gt;" &amp;DATE(MID($AV$3, 15, 4), MONTH("1 " &amp; AU$6 &amp; " " &amp; MID($AV$3, 15, 4)), 0 ), 'Raw Data'!$J:$J, $A175, 'Raw Data'!$H:$H, "Ear*", 'Raw Data'!$P:$P,""&amp;'Raw Data'!$B$1,'Raw Data'!$D:$D,"&lt;&gt;*ithdr*",'Raw Data'!$D:$D,"&lt;&gt;*ancel*")</f>
        <v>0</v>
      </c>
      <c r="AV180" s="40"/>
      <c r="AW180" s="40"/>
      <c r="AX180" s="52"/>
      <c r="AY180" s="117">
        <f>SUMIFS('Raw Data'!$T:$T, 'Raw Data'!$AN:$AN,"&lt;=" &amp;DATE(MID($AV$3, 15, 4), MONTH("1 " &amp; AY$6 &amp; " " &amp; MID($AV$3, 15, 4)) + 1, 0 ), 'Raw Data'!$AN:$AN,"&gt;" &amp;DATE(MID($AV$3, 15, 4), MONTH("1 " &amp; AY$6 &amp; " " &amp; MID($AV$3, 15, 4)), 0 ), 'Raw Data'!$J:$J, $A175, 'Raw Data'!$H:$H, "Ear*", 'Raw Data'!$O:$O,""&amp;'Raw Data'!$B$1,'Raw Data'!$D:$D,"&lt;&gt;*ithdr*",'Raw Data'!$D:$D,"&lt;&gt;*ancel*",'Raw Data'!$P:$P,"--")
+
SUMIFS('Raw Data'!$T:$T, 'Raw Data'!$AN:$AN,"&lt;=" &amp;DATE(MID($AV$3, 15, 4), MONTH("1 " &amp; AY$6 &amp; " " &amp; MID($AV$3, 15, 4)) + 1, 0 ), 'Raw Data'!$AN:$AN,"&gt;" &amp;DATE(MID($AV$3, 15, 4), MONTH("1 " &amp; AY$6 &amp; " " &amp; MID($AV$3, 15, 4)), 0 ), 'Raw Data'!$J:$J, $A175, 'Raw Data'!$H:$H, "Ear*", 'Raw Data'!$P:$P,""&amp;'Raw Data'!$B$1,'Raw Data'!$D:$D,"&lt;&gt;*ithdr*",'Raw Data'!$D:$D,"&lt;&gt;*ancel*")</f>
        <v>0</v>
      </c>
      <c r="AZ180" s="40"/>
      <c r="BA180" s="40"/>
      <c r="BB180" s="52"/>
      <c r="BC180" s="117">
        <f>SUMIFS('Raw Data'!$T:$T, 'Raw Data'!$AN:$AN,"&lt;=" &amp;DATE(MID($AV$3, 15, 4), MONTH("1 " &amp; BC$6 &amp; " " &amp; MID($AV$3, 15, 4)) + 1, 0 ), 'Raw Data'!$AN:$AN,"&gt;" &amp;DATE(MID($AV$3, 15, 4), MONTH("1 " &amp; BC$6 &amp; " " &amp; MID($AV$3, 15, 4)), 0 ), 'Raw Data'!$J:$J, $A175, 'Raw Data'!$H:$H, "Ear*", 'Raw Data'!$O:$O,""&amp;'Raw Data'!$B$1,'Raw Data'!$D:$D,"&lt;&gt;*ithdr*",'Raw Data'!$D:$D,"&lt;&gt;*ancel*",'Raw Data'!$P:$P,"--")
+
SUMIFS('Raw Data'!$T:$T, 'Raw Data'!$AN:$AN,"&lt;=" &amp;DATE(MID($AV$3, 15, 4), MONTH("1 " &amp; BC$6 &amp; " " &amp; MID($AV$3, 15, 4)) + 1, 0 ), 'Raw Data'!$AN:$AN,"&gt;" &amp;DATE(MID($AV$3, 15, 4), MONTH("1 " &amp; BC$6 &amp; " " &amp; MID($AV$3, 15, 4)), 0 ), 'Raw Data'!$J:$J, $A175, 'Raw Data'!$H:$H, "Ear*", 'Raw Data'!$P:$P,""&amp;'Raw Data'!$B$1,'Raw Data'!$D:$D,"&lt;&gt;*ithdr*",'Raw Data'!$D:$D,"&lt;&gt;*ancel*")</f>
        <v>0</v>
      </c>
      <c r="BD180" s="40"/>
      <c r="BE180" s="40"/>
      <c r="BF180" s="52"/>
    </row>
    <row r="181" ht="12.75" customHeight="1">
      <c r="A181" s="119" t="s">
        <v>754</v>
      </c>
      <c r="B181" s="40"/>
      <c r="C181" s="40"/>
      <c r="D181" s="40"/>
      <c r="E181" s="40"/>
      <c r="F181" s="40"/>
      <c r="G181" s="40"/>
      <c r="H181" s="40"/>
      <c r="I181" s="40"/>
      <c r="J181" s="52"/>
      <c r="K181" s="117">
        <f>SUMIFS('Raw Data'!$T:$T, 'Raw Data'!$AN:$AN,"&lt;=" &amp;DATE(LEFT($AV$3, 4), MONTH("1 " &amp; K$6 &amp; " " &amp; LEFT($AV$3, 4)) + 1, 0 ), 'Raw Data'!$AN:$AN,"&gt;" &amp;DATE(LEFT($AV$3, 4), MONTH("1 " &amp; K$6 &amp; " " &amp; LEFT($AV$3, 4)), 0 ), 'Raw Data'!$J:$J, $A175, 'Raw Data'!$H:$H, "Non*", 'Raw Data'!$O:$O,""&amp;'Raw Data'!$B$1,'Raw Data'!$D:$D,"&lt;&gt;*ithdr*",'Raw Data'!$D:$D,"&lt;&gt;*ancel*",'Raw Data'!$P:$P,"--")
+
SUMIFS('Raw Data'!$T:$T, 'Raw Data'!$AN:$AN,"&lt;=" &amp;DATE(LEFT($AV$3, 4), MONTH("1 " &amp; K$6 &amp; " " &amp; LEFT($AV$3, 4)) + 1, 0 ), 'Raw Data'!$AN:$AN,"&gt;" &amp;DATE(LEFT($AV$3, 4), MONTH("1 " &amp; K$6 &amp; " " &amp; LEFT($AV$3, 4)), 0 ), 'Raw Data'!$J:$J, $A175, 'Raw Data'!$H:$H, "Non*", 'Raw Data'!$P:$P,""&amp;'Raw Data'!$B$1,'Raw Data'!$D:$D,"&lt;&gt;*ithdr*",'Raw Data'!$D:$D,"&lt;&gt;*ancel*")</f>
        <v>0</v>
      </c>
      <c r="L181" s="40"/>
      <c r="M181" s="40"/>
      <c r="N181" s="52"/>
      <c r="O181" s="117">
        <f>SUMIFS('Raw Data'!$T:$T, 'Raw Data'!$AN:$AN,"&lt;=" &amp;DATE(LEFT($AV$3, 4), MONTH("1 " &amp; O$6 &amp; " " &amp; LEFT($AV$3, 4)) + 1, 0 ), 'Raw Data'!$AN:$AN,"&gt;" &amp;DATE(LEFT($AV$3, 4), MONTH("1 " &amp; O$6 &amp; " " &amp; LEFT($AV$3, 4)), 0 ), 'Raw Data'!$J:$J, $A175, 'Raw Data'!$H:$H, "Non*", 'Raw Data'!$O:$O,""&amp;'Raw Data'!$B$1,'Raw Data'!$D:$D,"&lt;&gt;*ithdr*",'Raw Data'!$D:$D,"&lt;&gt;*ancel*",'Raw Data'!$P:$P,"--")
+
SUMIFS('Raw Data'!$T:$T, 'Raw Data'!$AN:$AN,"&lt;=" &amp;DATE(LEFT($AV$3, 4), MONTH("1 " &amp; O$6 &amp; " " &amp; LEFT($AV$3, 4)) + 1, 0 ), 'Raw Data'!$AN:$AN,"&gt;" &amp;DATE(LEFT($AV$3, 4), MONTH("1 " &amp; O$6 &amp; " " &amp; LEFT($AV$3, 4)), 0 ), 'Raw Data'!$J:$J, $A175, 'Raw Data'!$H:$H, "Non*", 'Raw Data'!$P:$P,""&amp;'Raw Data'!$B$1,'Raw Data'!$D:$D,"&lt;&gt;*ithdr*",'Raw Data'!$D:$D,"&lt;&gt;*ancel*")</f>
        <v>0</v>
      </c>
      <c r="P181" s="40"/>
      <c r="Q181" s="40"/>
      <c r="R181" s="52"/>
      <c r="S181" s="117">
        <f>SUMIFS('Raw Data'!$T:$T, 'Raw Data'!$AN:$AN,"&lt;=" &amp;DATE(LEFT($AV$3, 4), MONTH("1 " &amp; S$6 &amp; " " &amp; LEFT($AV$3, 4)) + 1, 0 ), 'Raw Data'!$AN:$AN,"&gt;" &amp;DATE(LEFT($AV$3, 4), MONTH("1 " &amp; S$6 &amp; " " &amp; LEFT($AV$3, 4)), 0 ), 'Raw Data'!$J:$J, $A175, 'Raw Data'!$H:$H, "Non*", 'Raw Data'!$O:$O,""&amp;'Raw Data'!$B$1,'Raw Data'!$D:$D,"&lt;&gt;*ithdr*",'Raw Data'!$D:$D,"&lt;&gt;*ancel*",'Raw Data'!$P:$P,"--")
+
SUMIFS('Raw Data'!$T:$T, 'Raw Data'!$AN:$AN,"&lt;=" &amp;DATE(LEFT($AV$3, 4), MONTH("1 " &amp; S$6 &amp; " " &amp; LEFT($AV$3, 4)) + 1, 0 ), 'Raw Data'!$AN:$AN,"&gt;" &amp;DATE(LEFT($AV$3, 4), MONTH("1 " &amp; S$6 &amp; " " &amp; LEFT($AV$3, 4)), 0 ), 'Raw Data'!$J:$J, $A175, 'Raw Data'!$H:$H, "Non*", 'Raw Data'!$P:$P,""&amp;'Raw Data'!$B$1,'Raw Data'!$D:$D,"&lt;&gt;*ithdr*",'Raw Data'!$D:$D,"&lt;&gt;*ancel*")</f>
        <v>0</v>
      </c>
      <c r="T181" s="40"/>
      <c r="U181" s="40"/>
      <c r="V181" s="52"/>
      <c r="W181" s="117">
        <f>SUMIFS('Raw Data'!$T:$T, 'Raw Data'!$AN:$AN,"&lt;=" &amp;DATE(LEFT($AV$3, 4), MONTH("1 " &amp; W$6 &amp; " " &amp; LEFT($AV$3, 4)) + 1, 0 ), 'Raw Data'!$AN:$AN,"&gt;" &amp;DATE(LEFT($AV$3, 4), MONTH("1 " &amp; W$6 &amp; " " &amp; LEFT($AV$3, 4)), 0 ), 'Raw Data'!$J:$J, $A175, 'Raw Data'!$H:$H, "Non*", 'Raw Data'!$O:$O,""&amp;'Raw Data'!$B$1,'Raw Data'!$D:$D,"&lt;&gt;*ithdr*",'Raw Data'!$D:$D,"&lt;&gt;*ancel*",'Raw Data'!$P:$P,"--")
+
SUMIFS('Raw Data'!$T:$T, 'Raw Data'!$AN:$AN,"&lt;=" &amp;DATE(LEFT($AV$3, 4), MONTH("1 " &amp; W$6 &amp; " " &amp; LEFT($AV$3, 4)) + 1, 0 ), 'Raw Data'!$AN:$AN,"&gt;" &amp;DATE(LEFT($AV$3, 4), MONTH("1 " &amp; W$6 &amp; " " &amp; LEFT($AV$3, 4)), 0 ), 'Raw Data'!$J:$J, $A175, 'Raw Data'!$H:$H, "Non*", 'Raw Data'!$P:$P,""&amp;'Raw Data'!$B$1,'Raw Data'!$D:$D,"&lt;&gt;*ithdr*",'Raw Data'!$D:$D,"&lt;&gt;*ancel*")</f>
        <v>0</v>
      </c>
      <c r="X181" s="40"/>
      <c r="Y181" s="40"/>
      <c r="Z181" s="52"/>
      <c r="AA181" s="117">
        <f>SUMIFS('Raw Data'!$T:$T, 'Raw Data'!$AN:$AN,"&lt;=" &amp;DATE(LEFT($AV$3, 4), MONTH("1 " &amp; AA$6 &amp; " " &amp; LEFT($AV$3, 4)) + 1, 0 ), 'Raw Data'!$AN:$AN,"&gt;" &amp;DATE(LEFT($AV$3, 4), MONTH("1 " &amp; AA$6 &amp; " " &amp; LEFT($AV$3, 4)), 0 ), 'Raw Data'!$J:$J, $A175, 'Raw Data'!$H:$H, "Non*", 'Raw Data'!$O:$O,""&amp;'Raw Data'!$B$1,'Raw Data'!$D:$D,"&lt;&gt;*ithdr*",'Raw Data'!$D:$D,"&lt;&gt;*ancel*",'Raw Data'!$P:$P,"--")
+
SUMIFS('Raw Data'!$T:$T, 'Raw Data'!$AN:$AN,"&lt;=" &amp;DATE(LEFT($AV$3, 4), MONTH("1 " &amp; AA$6 &amp; " " &amp; LEFT($AV$3, 4)) + 1, 0 ), 'Raw Data'!$AN:$AN,"&gt;" &amp;DATE(LEFT($AV$3, 4), MONTH("1 " &amp; AA$6 &amp; " " &amp; LEFT($AV$3, 4)), 0 ), 'Raw Data'!$J:$J, $A175, 'Raw Data'!$H:$H, "Non*", 'Raw Data'!$P:$P,""&amp;'Raw Data'!$B$1,'Raw Data'!$D:$D,"&lt;&gt;*ithdr*",'Raw Data'!$D:$D,"&lt;&gt;*ancel*")</f>
        <v>0</v>
      </c>
      <c r="AB181" s="40"/>
      <c r="AC181" s="40"/>
      <c r="AD181" s="52"/>
      <c r="AE181" s="117">
        <f>SUMIFS('Raw Data'!$T:$T, 'Raw Data'!$AN:$AN,"&lt;=" &amp;DATE(LEFT($AV$3, 4), MONTH("1 " &amp; AE$6 &amp; " " &amp; LEFT($AV$3, 4)) + 1, 0 ), 'Raw Data'!$AN:$AN,"&gt;" &amp;DATE(LEFT($AV$3, 4), MONTH("1 " &amp; AE$6 &amp; " " &amp; LEFT($AV$3, 4)), 0 ), 'Raw Data'!$J:$J, $A175, 'Raw Data'!$H:$H, "Non*", 'Raw Data'!$O:$O,""&amp;'Raw Data'!$B$1,'Raw Data'!$D:$D,"&lt;&gt;*ithdr*",'Raw Data'!$D:$D,"&lt;&gt;*ancel*",'Raw Data'!$P:$P,"--")
+
SUMIFS('Raw Data'!$T:$T, 'Raw Data'!$AN:$AN,"&lt;=" &amp;DATE(LEFT($AV$3, 4), MONTH("1 " &amp; AE$6 &amp; " " &amp; LEFT($AV$3, 4)) + 1, 0 ), 'Raw Data'!$AN:$AN,"&gt;" &amp;DATE(LEFT($AV$3, 4), MONTH("1 " &amp; AE$6 &amp; " " &amp; LEFT($AV$3, 4)), 0 ), 'Raw Data'!$J:$J, $A175, 'Raw Data'!$H:$H, "Non*", 'Raw Data'!$P:$P,""&amp;'Raw Data'!$B$1,'Raw Data'!$D:$D,"&lt;&gt;*ithdr*",'Raw Data'!$D:$D,"&lt;&gt;*ancel*")</f>
        <v>0</v>
      </c>
      <c r="AF181" s="40"/>
      <c r="AG181" s="40"/>
      <c r="AH181" s="52"/>
      <c r="AI181" s="117">
        <f>SUMIFS('Raw Data'!$T:$T, 'Raw Data'!$AN:$AN,"&lt;=" &amp;DATE(LEFT($AV$3, 4), MONTH("1 " &amp; AI$6 &amp; " " &amp; LEFT($AV$3, 4)) + 1, 0 ), 'Raw Data'!$AN:$AN,"&gt;" &amp;DATE(LEFT($AV$3, 4), MONTH("1 " &amp; AI$6 &amp; " " &amp; LEFT($AV$3, 4)), 0 ), 'Raw Data'!$J:$J, $A175, 'Raw Data'!$H:$H, "Non*", 'Raw Data'!$O:$O,""&amp;'Raw Data'!$B$1,'Raw Data'!$D:$D,"&lt;&gt;*ithdr*",'Raw Data'!$D:$D,"&lt;&gt;*ancel*",'Raw Data'!$P:$P,"--")
+
SUMIFS('Raw Data'!$T:$T, 'Raw Data'!$AN:$AN,"&lt;=" &amp;DATE(LEFT($AV$3, 4), MONTH("1 " &amp; AI$6 &amp; " " &amp; LEFT($AV$3, 4)) + 1, 0 ), 'Raw Data'!$AN:$AN,"&gt;" &amp;DATE(LEFT($AV$3, 4), MONTH("1 " &amp; AI$6 &amp; " " &amp; LEFT($AV$3, 4)), 0 ), 'Raw Data'!$J:$J, $A175, 'Raw Data'!$H:$H, "Non*", 'Raw Data'!$P:$P,""&amp;'Raw Data'!$B$1,'Raw Data'!$D:$D,"&lt;&gt;*ithdr*",'Raw Data'!$D:$D,"&lt;&gt;*ancel*")</f>
        <v>0</v>
      </c>
      <c r="AJ181" s="40"/>
      <c r="AK181" s="40"/>
      <c r="AL181" s="52"/>
      <c r="AM181" s="117">
        <f>SUMIFS('Raw Data'!$T:$T, 'Raw Data'!$AN:$AN,"&lt;=" &amp;DATE(LEFT($AV$3, 4), MONTH("1 " &amp; AM$6 &amp; " " &amp; LEFT($AV$3, 4)) + 1, 0 ), 'Raw Data'!$AN:$AN,"&gt;" &amp;DATE(LEFT($AV$3, 4), MONTH("1 " &amp; AM$6 &amp; " " &amp; LEFT($AV$3, 4)), 0 ), 'Raw Data'!$J:$J, $A175, 'Raw Data'!$H:$H, "Non*", 'Raw Data'!$O:$O,""&amp;'Raw Data'!$B$1,'Raw Data'!$D:$D,"&lt;&gt;*ithdr*",'Raw Data'!$D:$D,"&lt;&gt;*ancel*",'Raw Data'!$P:$P,"--")
+
SUMIFS('Raw Data'!$T:$T, 'Raw Data'!$AN:$AN,"&lt;=" &amp;DATE(LEFT($AV$3, 4), MONTH("1 " &amp; AM$6 &amp; " " &amp; LEFT($AV$3, 4)) + 1, 0 ), 'Raw Data'!$AN:$AN,"&gt;" &amp;DATE(LEFT($AV$3, 4), MONTH("1 " &amp; AM$6 &amp; " " &amp; LEFT($AV$3, 4)), 0 ), 'Raw Data'!$J:$J, $A175, 'Raw Data'!$H:$H, "Non*", 'Raw Data'!$P:$P,""&amp;'Raw Data'!$B$1,'Raw Data'!$D:$D,"&lt;&gt;*ithdr*",'Raw Data'!$D:$D,"&lt;&gt;*ancel*")</f>
        <v>0</v>
      </c>
      <c r="AN181" s="40"/>
      <c r="AO181" s="40"/>
      <c r="AP181" s="52"/>
      <c r="AQ181" s="117">
        <f>SUMIFS('Raw Data'!$T:$T, 'Raw Data'!$AN:$AN,"&lt;=" &amp;DATE(LEFT($AV$3, 4), MONTH("1 " &amp; AQ$6 &amp; " " &amp; LEFT($AV$3, 4)) + 1, 0 ), 'Raw Data'!$AN:$AN,"&gt;" &amp;DATE(LEFT($AV$3, 4), MONTH("1 " &amp; AQ$6 &amp; " " &amp; LEFT($AV$3, 4)), 0 ), 'Raw Data'!$J:$J, $A175, 'Raw Data'!$H:$H, "Non*", 'Raw Data'!$O:$O,""&amp;'Raw Data'!$B$1,'Raw Data'!$D:$D,"&lt;&gt;*ithdr*",'Raw Data'!$D:$D,"&lt;&gt;*ancel*",'Raw Data'!$P:$P,"--")
+
SUMIFS('Raw Data'!$T:$T, 'Raw Data'!$AN:$AN,"&lt;=" &amp;DATE(LEFT($AV$3, 4), MONTH("1 " &amp; AQ$6 &amp; " " &amp; LEFT($AV$3, 4)) + 1, 0 ), 'Raw Data'!$AN:$AN,"&gt;" &amp;DATE(LEFT($AV$3, 4), MONTH("1 " &amp; AQ$6 &amp; " " &amp; LEFT($AV$3, 4)), 0 ), 'Raw Data'!$J:$J, $A175, 'Raw Data'!$H:$H, "Non*", 'Raw Data'!$P:$P,""&amp;'Raw Data'!$B$1,'Raw Data'!$D:$D,"&lt;&gt;*ithdr*",'Raw Data'!$D:$D,"&lt;&gt;*ancel*")</f>
        <v>0</v>
      </c>
      <c r="AR181" s="40"/>
      <c r="AS181" s="40"/>
      <c r="AT181" s="52"/>
      <c r="AU181" s="117">
        <f>SUMIFS('Raw Data'!$T:$T, 'Raw Data'!$AN:$AN,"&lt;=" &amp;DATE(MID($AV$3, 15, 4), MONTH("1 " &amp; AU$6 &amp; " " &amp; MID($AV$3, 15, 4)) + 1, 0 ), 'Raw Data'!$AN:$AN,"&gt;" &amp;DATE(MID($AV$3, 15, 4), MONTH("1 " &amp; AU$6 &amp; " " &amp; MID($AV$3, 15, 4)), 0 ), 'Raw Data'!$J:$J, $A175, 'Raw Data'!$H:$H, "Non*", 'Raw Data'!$O:$O,""&amp;'Raw Data'!$B$1,'Raw Data'!$D:$D,"&lt;&gt;*ithdr*",'Raw Data'!$D:$D,"&lt;&gt;*ancel*",'Raw Data'!$P:$P,"--")
+
SUMIFS('Raw Data'!$T:$T, 'Raw Data'!$AN:$AN,"&lt;=" &amp;DATE(MID($AV$3, 15, 4), MONTH("1 " &amp; AU$6 &amp; " " &amp; MID($AV$3, 15, 4)) + 1, 0 ), 'Raw Data'!$AN:$AN,"&gt;" &amp;DATE(MID($AV$3, 15, 4), MONTH("1 " &amp; AU$6 &amp; " " &amp; MID($AV$3, 15, 4)), 0 ), 'Raw Data'!$J:$J, $A175, 'Raw Data'!$H:$H, "Non*", 'Raw Data'!$P:$P,""&amp;'Raw Data'!$B$1,'Raw Data'!$D:$D,"&lt;&gt;*ithdr*",'Raw Data'!$D:$D,"&lt;&gt;*ancel*")</f>
        <v>0</v>
      </c>
      <c r="AV181" s="40"/>
      <c r="AW181" s="40"/>
      <c r="AX181" s="52"/>
      <c r="AY181" s="117">
        <f>SUMIFS('Raw Data'!$T:$T, 'Raw Data'!$AN:$AN,"&lt;=" &amp;DATE(MID($AV$3, 15, 4), MONTH("1 " &amp; AY$6 &amp; " " &amp; MID($AV$3, 15, 4)) + 1, 0 ), 'Raw Data'!$AN:$AN,"&gt;" &amp;DATE(MID($AV$3, 15, 4), MONTH("1 " &amp; AY$6 &amp; " " &amp; MID($AV$3, 15, 4)), 0 ), 'Raw Data'!$J:$J, $A175, 'Raw Data'!$H:$H, "Non*", 'Raw Data'!$O:$O,""&amp;'Raw Data'!$B$1,'Raw Data'!$D:$D,"&lt;&gt;*ithdr*",'Raw Data'!$D:$D,"&lt;&gt;*ancel*",'Raw Data'!$P:$P,"--")
+
SUMIFS('Raw Data'!$T:$T, 'Raw Data'!$AN:$AN,"&lt;=" &amp;DATE(MID($AV$3, 15, 4), MONTH("1 " &amp; AY$6 &amp; " " &amp; MID($AV$3, 15, 4)) + 1, 0 ), 'Raw Data'!$AN:$AN,"&gt;" &amp;DATE(MID($AV$3, 15, 4), MONTH("1 " &amp; AY$6 &amp; " " &amp; MID($AV$3, 15, 4)), 0 ), 'Raw Data'!$J:$J, $A175, 'Raw Data'!$H:$H, "Non*", 'Raw Data'!$P:$P,""&amp;'Raw Data'!$B$1,'Raw Data'!$D:$D,"&lt;&gt;*ithdr*",'Raw Data'!$D:$D,"&lt;&gt;*ancel*")</f>
        <v>0</v>
      </c>
      <c r="AZ181" s="40"/>
      <c r="BA181" s="40"/>
      <c r="BB181" s="52"/>
      <c r="BC181" s="117">
        <f>SUMIFS('Raw Data'!$T:$T, 'Raw Data'!$AN:$AN,"&lt;=" &amp;DATE(MID($AV$3, 15, 4), MONTH("1 " &amp; BC$6 &amp; " " &amp; MID($AV$3, 15, 4)) + 1, 0 ), 'Raw Data'!$AN:$AN,"&gt;" &amp;DATE(MID($AV$3, 15, 4), MONTH("1 " &amp; BC$6 &amp; " " &amp; MID($AV$3, 15, 4)), 0 ), 'Raw Data'!$J:$J, $A175, 'Raw Data'!$H:$H, "Non*", 'Raw Data'!$O:$O,""&amp;'Raw Data'!$B$1,'Raw Data'!$D:$D,"&lt;&gt;*ithdr*",'Raw Data'!$D:$D,"&lt;&gt;*ancel*",'Raw Data'!$P:$P,"--")
+
SUMIFS('Raw Data'!$T:$T, 'Raw Data'!$AN:$AN,"&lt;=" &amp;DATE(MID($AV$3, 15, 4), MONTH("1 " &amp; BC$6 &amp; " " &amp; MID($AV$3, 15, 4)) + 1, 0 ), 'Raw Data'!$AN:$AN,"&gt;" &amp;DATE(MID($AV$3, 15, 4), MONTH("1 " &amp; BC$6 &amp; " " &amp; MID($AV$3, 15, 4)), 0 ), 'Raw Data'!$J:$J, $A175, 'Raw Data'!$H:$H, "Non*", 'Raw Data'!$P:$P,""&amp;'Raw Data'!$B$1,'Raw Data'!$D:$D,"&lt;&gt;*ithdr*",'Raw Data'!$D:$D,"&lt;&gt;*ancel*")</f>
        <v>0</v>
      </c>
      <c r="BD181" s="40"/>
      <c r="BE181" s="40"/>
      <c r="BF181" s="52"/>
    </row>
    <row r="182" ht="12.75" customHeight="1">
      <c r="A182" s="47" t="s">
        <v>128</v>
      </c>
      <c r="B182" s="40"/>
      <c r="C182" s="40"/>
      <c r="D182" s="40"/>
      <c r="E182" s="40"/>
      <c r="F182" s="40"/>
      <c r="G182" s="40"/>
      <c r="H182" s="40"/>
      <c r="I182" s="40"/>
      <c r="J182" s="52"/>
      <c r="K182" s="117">
        <f>SUMIFS('Raw Data'!$W:$W, 'Raw Data'!$AN:$AN,"&lt;=" &amp;DATE(LEFT($AV$3, 4), MONTH("1 " &amp; K$6 &amp; " " &amp; LEFT($AV$3, 4)) + 1, 0 ), 'Raw Data'!$AN:$AN,"&gt;" &amp;DATE(LEFT($AV$3, 4), MONTH("1 " &amp; K$6 &amp; " " &amp; LEFT($AV$3, 4)), 0 ), 'Raw Data'!$J:$J, $A175, 'Raw Data'!$O:$O,""&amp;'Raw Data'!$B$1,'Raw Data'!$D:$D,"&lt;&gt;*ithdr*",'Raw Data'!$D:$D,"&lt;&gt;*ancel*",'Raw Data'!$P:$P,"--")
+
SUMIFS('Raw Data'!$W:$W, 'Raw Data'!$AN:$AN,"&lt;=" &amp;DATE(LEFT($AV$3, 4), MONTH("1 " &amp; K$6 &amp; " " &amp; LEFT($AV$3, 4)) + 1, 0 ), 'Raw Data'!$AN:$AN,"&gt;" &amp;DATE(LEFT($AV$3, 4), MONTH("1 " &amp; K$6 &amp; " " &amp; LEFT($AV$3, 4)), 0 ), 'Raw Data'!$J:$J, $A175, 'Raw Data'!$P:$P,""&amp;'Raw Data'!$B$1,'Raw Data'!$D:$D,"&lt;&gt;*ithdr*",'Raw Data'!$D:$D,"&lt;&gt;*ancel*")</f>
        <v>0</v>
      </c>
      <c r="L182" s="40"/>
      <c r="M182" s="40"/>
      <c r="N182" s="52"/>
      <c r="O182" s="117">
        <f>SUMIFS('Raw Data'!$W:$W, 'Raw Data'!$AN:$AN,"&lt;=" &amp;DATE(LEFT($AV$3, 4), MONTH("1 " &amp; O$6 &amp; " " &amp; LEFT($AV$3, 4)) + 1, 0 ), 'Raw Data'!$AN:$AN,"&gt;" &amp;DATE(LEFT($AV$3, 4), MONTH("1 " &amp; O$6 &amp; " " &amp; LEFT($AV$3, 4)), 0 ), 'Raw Data'!$J:$J, $A175, 'Raw Data'!$O:$O,""&amp;'Raw Data'!$B$1,'Raw Data'!$D:$D,"&lt;&gt;*ithdr*",'Raw Data'!$D:$D,"&lt;&gt;*ancel*",'Raw Data'!$P:$P,"--")
+
SUMIFS('Raw Data'!$W:$W, 'Raw Data'!$AN:$AN,"&lt;=" &amp;DATE(LEFT($AV$3, 4), MONTH("1 " &amp; O$6 &amp; " " &amp; LEFT($AV$3, 4)) + 1, 0 ), 'Raw Data'!$AN:$AN,"&gt;" &amp;DATE(LEFT($AV$3, 4), MONTH("1 " &amp; O$6 &amp; " " &amp; LEFT($AV$3, 4)), 0 ), 'Raw Data'!$J:$J, $A175, 'Raw Data'!$P:$P,""&amp;'Raw Data'!$B$1,'Raw Data'!$D:$D,"&lt;&gt;*ithdr*",'Raw Data'!$D:$D,"&lt;&gt;*ancel*")</f>
        <v>0</v>
      </c>
      <c r="P182" s="40"/>
      <c r="Q182" s="40"/>
      <c r="R182" s="52"/>
      <c r="S182" s="117">
        <f>SUMIFS('Raw Data'!$W:$W, 'Raw Data'!$AN:$AN,"&lt;=" &amp;DATE(LEFT($AV$3, 4), MONTH("1 " &amp; S$6 &amp; " " &amp; LEFT($AV$3, 4)) + 1, 0 ), 'Raw Data'!$AN:$AN,"&gt;" &amp;DATE(LEFT($AV$3, 4), MONTH("1 " &amp; S$6 &amp; " " &amp; LEFT($AV$3, 4)), 0 ), 'Raw Data'!$J:$J, $A175, 'Raw Data'!$O:$O,""&amp;'Raw Data'!$B$1,'Raw Data'!$D:$D,"&lt;&gt;*ithdr*",'Raw Data'!$D:$D,"&lt;&gt;*ancel*",'Raw Data'!$P:$P,"--")
+
SUMIFS('Raw Data'!$W:$W, 'Raw Data'!$AN:$AN,"&lt;=" &amp;DATE(LEFT($AV$3, 4), MONTH("1 " &amp; S$6 &amp; " " &amp; LEFT($AV$3, 4)) + 1, 0 ), 'Raw Data'!$AN:$AN,"&gt;" &amp;DATE(LEFT($AV$3, 4), MONTH("1 " &amp; S$6 &amp; " " &amp; LEFT($AV$3, 4)), 0 ), 'Raw Data'!$J:$J, $A175, 'Raw Data'!$P:$P,""&amp;'Raw Data'!$B$1,'Raw Data'!$D:$D,"&lt;&gt;*ithdr*",'Raw Data'!$D:$D,"&lt;&gt;*ancel*")</f>
        <v>0</v>
      </c>
      <c r="T182" s="40"/>
      <c r="U182" s="40"/>
      <c r="V182" s="52"/>
      <c r="W182" s="117">
        <f>SUMIFS('Raw Data'!$W:$W, 'Raw Data'!$AN:$AN,"&lt;=" &amp;DATE(LEFT($AV$3, 4), MONTH("1 " &amp; W$6 &amp; " " &amp; LEFT($AV$3, 4)) + 1, 0 ), 'Raw Data'!$AN:$AN,"&gt;" &amp;DATE(LEFT($AV$3, 4), MONTH("1 " &amp; W$6 &amp; " " &amp; LEFT($AV$3, 4)), 0 ), 'Raw Data'!$J:$J, $A175, 'Raw Data'!$O:$O,""&amp;'Raw Data'!$B$1,'Raw Data'!$D:$D,"&lt;&gt;*ithdr*",'Raw Data'!$D:$D,"&lt;&gt;*ancel*",'Raw Data'!$P:$P,"--")
+
SUMIFS('Raw Data'!$W:$W, 'Raw Data'!$AN:$AN,"&lt;=" &amp;DATE(LEFT($AV$3, 4), MONTH("1 " &amp; W$6 &amp; " " &amp; LEFT($AV$3, 4)) + 1, 0 ), 'Raw Data'!$AN:$AN,"&gt;" &amp;DATE(LEFT($AV$3, 4), MONTH("1 " &amp; W$6 &amp; " " &amp; LEFT($AV$3, 4)), 0 ), 'Raw Data'!$J:$J, $A175, 'Raw Data'!$P:$P,""&amp;'Raw Data'!$B$1,'Raw Data'!$D:$D,"&lt;&gt;*ithdr*",'Raw Data'!$D:$D,"&lt;&gt;*ancel*")</f>
        <v>0</v>
      </c>
      <c r="X182" s="40"/>
      <c r="Y182" s="40"/>
      <c r="Z182" s="52"/>
      <c r="AA182" s="117">
        <f>SUMIFS('Raw Data'!$W:$W, 'Raw Data'!$AN:$AN,"&lt;=" &amp;DATE(LEFT($AV$3, 4), MONTH("1 " &amp; AA$6 &amp; " " &amp; LEFT($AV$3, 4)) + 1, 0 ), 'Raw Data'!$AN:$AN,"&gt;" &amp;DATE(LEFT($AV$3, 4), MONTH("1 " &amp; AA$6 &amp; " " &amp; LEFT($AV$3, 4)), 0 ), 'Raw Data'!$J:$J, $A175, 'Raw Data'!$O:$O,""&amp;'Raw Data'!$B$1,'Raw Data'!$D:$D,"&lt;&gt;*ithdr*",'Raw Data'!$D:$D,"&lt;&gt;*ancel*",'Raw Data'!$P:$P,"--")
+
SUMIFS('Raw Data'!$W:$W, 'Raw Data'!$AN:$AN,"&lt;=" &amp;DATE(LEFT($AV$3, 4), MONTH("1 " &amp; AA$6 &amp; " " &amp; LEFT($AV$3, 4)) + 1, 0 ), 'Raw Data'!$AN:$AN,"&gt;" &amp;DATE(LEFT($AV$3, 4), MONTH("1 " &amp; AA$6 &amp; " " &amp; LEFT($AV$3, 4)), 0 ), 'Raw Data'!$J:$J, $A175, 'Raw Data'!$P:$P,""&amp;'Raw Data'!$B$1,'Raw Data'!$D:$D,"&lt;&gt;*ithdr*",'Raw Data'!$D:$D,"&lt;&gt;*ancel*")</f>
        <v>0</v>
      </c>
      <c r="AB182" s="40"/>
      <c r="AC182" s="40"/>
      <c r="AD182" s="52"/>
      <c r="AE182" s="117">
        <f>SUMIFS('Raw Data'!$W:$W, 'Raw Data'!$AN:$AN,"&lt;=" &amp;DATE(LEFT($AV$3, 4), MONTH("1 " &amp; AE$6 &amp; " " &amp; LEFT($AV$3, 4)) + 1, 0 ), 'Raw Data'!$AN:$AN,"&gt;" &amp;DATE(LEFT($AV$3, 4), MONTH("1 " &amp; AE$6 &amp; " " &amp; LEFT($AV$3, 4)), 0 ), 'Raw Data'!$J:$J, $A175, 'Raw Data'!$O:$O,""&amp;'Raw Data'!$B$1,'Raw Data'!$D:$D,"&lt;&gt;*ithdr*",'Raw Data'!$D:$D,"&lt;&gt;*ancel*",'Raw Data'!$P:$P,"--")
+
SUMIFS('Raw Data'!$W:$W, 'Raw Data'!$AN:$AN,"&lt;=" &amp;DATE(LEFT($AV$3, 4), MONTH("1 " &amp; AE$6 &amp; " " &amp; LEFT($AV$3, 4)) + 1, 0 ), 'Raw Data'!$AN:$AN,"&gt;" &amp;DATE(LEFT($AV$3, 4), MONTH("1 " &amp; AE$6 &amp; " " &amp; LEFT($AV$3, 4)), 0 ), 'Raw Data'!$J:$J, $A175, 'Raw Data'!$P:$P,""&amp;'Raw Data'!$B$1,'Raw Data'!$D:$D,"&lt;&gt;*ithdr*",'Raw Data'!$D:$D,"&lt;&gt;*ancel*")</f>
        <v>0</v>
      </c>
      <c r="AF182" s="40"/>
      <c r="AG182" s="40"/>
      <c r="AH182" s="52"/>
      <c r="AI182" s="117">
        <f>SUMIFS('Raw Data'!$W:$W, 'Raw Data'!$AN:$AN,"&lt;=" &amp;DATE(LEFT($AV$3, 4), MONTH("1 " &amp; AI$6 &amp; " " &amp; LEFT($AV$3, 4)) + 1, 0 ), 'Raw Data'!$AN:$AN,"&gt;" &amp;DATE(LEFT($AV$3, 4), MONTH("1 " &amp; AI$6 &amp; " " &amp; LEFT($AV$3, 4)), 0 ), 'Raw Data'!$J:$J, $A175, 'Raw Data'!$O:$O,""&amp;'Raw Data'!$B$1,'Raw Data'!$D:$D,"&lt;&gt;*ithdr*",'Raw Data'!$D:$D,"&lt;&gt;*ancel*",'Raw Data'!$P:$P,"--")
+
SUMIFS('Raw Data'!$W:$W, 'Raw Data'!$AN:$AN,"&lt;=" &amp;DATE(LEFT($AV$3, 4), MONTH("1 " &amp; AI$6 &amp; " " &amp; LEFT($AV$3, 4)) + 1, 0 ), 'Raw Data'!$AN:$AN,"&gt;" &amp;DATE(LEFT($AV$3, 4), MONTH("1 " &amp; AI$6 &amp; " " &amp; LEFT($AV$3, 4)), 0 ), 'Raw Data'!$J:$J, $A175, 'Raw Data'!$P:$P,""&amp;'Raw Data'!$B$1,'Raw Data'!$D:$D,"&lt;&gt;*ithdr*",'Raw Data'!$D:$D,"&lt;&gt;*ancel*")</f>
        <v>0</v>
      </c>
      <c r="AJ182" s="40"/>
      <c r="AK182" s="40"/>
      <c r="AL182" s="52"/>
      <c r="AM182" s="117">
        <f>SUMIFS('Raw Data'!$W:$W, 'Raw Data'!$AN:$AN,"&lt;=" &amp;DATE(LEFT($AV$3, 4), MONTH("1 " &amp; AM$6 &amp; " " &amp; LEFT($AV$3, 4)) + 1, 0 ), 'Raw Data'!$AN:$AN,"&gt;" &amp;DATE(LEFT($AV$3, 4), MONTH("1 " &amp; AM$6 &amp; " " &amp; LEFT($AV$3, 4)), 0 ), 'Raw Data'!$J:$J, $A175, 'Raw Data'!$O:$O,""&amp;'Raw Data'!$B$1,'Raw Data'!$D:$D,"&lt;&gt;*ithdr*",'Raw Data'!$D:$D,"&lt;&gt;*ancel*",'Raw Data'!$P:$P,"--")
+
SUMIFS('Raw Data'!$W:$W, 'Raw Data'!$AN:$AN,"&lt;=" &amp;DATE(LEFT($AV$3, 4), MONTH("1 " &amp; AM$6 &amp; " " &amp; LEFT($AV$3, 4)) + 1, 0 ), 'Raw Data'!$AN:$AN,"&gt;" &amp;DATE(LEFT($AV$3, 4), MONTH("1 " &amp; AM$6 &amp; " " &amp; LEFT($AV$3, 4)), 0 ), 'Raw Data'!$J:$J, $A175, 'Raw Data'!$P:$P,""&amp;'Raw Data'!$B$1,'Raw Data'!$D:$D,"&lt;&gt;*ithdr*",'Raw Data'!$D:$D,"&lt;&gt;*ancel*")</f>
        <v>0</v>
      </c>
      <c r="AN182" s="40"/>
      <c r="AO182" s="40"/>
      <c r="AP182" s="52"/>
      <c r="AQ182" s="117">
        <f>SUMIFS('Raw Data'!$W:$W, 'Raw Data'!$AN:$AN,"&lt;=" &amp;DATE(LEFT($AV$3, 4), MONTH("1 " &amp; AQ$6 &amp; " " &amp; LEFT($AV$3, 4)) + 1, 0 ), 'Raw Data'!$AN:$AN,"&gt;" &amp;DATE(LEFT($AV$3, 4), MONTH("1 " &amp; AQ$6 &amp; " " &amp; LEFT($AV$3, 4)), 0 ), 'Raw Data'!$J:$J, $A175, 'Raw Data'!$O:$O,""&amp;'Raw Data'!$B$1,'Raw Data'!$D:$D,"&lt;&gt;*ithdr*",'Raw Data'!$D:$D,"&lt;&gt;*ancel*",'Raw Data'!$P:$P,"--")
+
SUMIFS('Raw Data'!$W:$W, 'Raw Data'!$AN:$AN,"&lt;=" &amp;DATE(LEFT($AV$3, 4), MONTH("1 " &amp; AQ$6 &amp; " " &amp; LEFT($AV$3, 4)) + 1, 0 ), 'Raw Data'!$AN:$AN,"&gt;" &amp;DATE(LEFT($AV$3, 4), MONTH("1 " &amp; AQ$6 &amp; " " &amp; LEFT($AV$3, 4)), 0 ), 'Raw Data'!$J:$J, $A175, 'Raw Data'!$P:$P,""&amp;'Raw Data'!$B$1,'Raw Data'!$D:$D,"&lt;&gt;*ithdr*",'Raw Data'!$D:$D,"&lt;&gt;*ancel*")</f>
        <v>0</v>
      </c>
      <c r="AR182" s="40"/>
      <c r="AS182" s="40"/>
      <c r="AT182" s="52"/>
      <c r="AU182" s="117">
        <f>SUMIFS('Raw Data'!$W:$W, 'Raw Data'!$AN:$AN,"&lt;=" &amp;DATE(MID($AV$3, 15, 4), MONTH("1 " &amp; AU$6 &amp; " " &amp; MID($AV$3, 15, 4)) + 1, 0 ), 'Raw Data'!$AN:$AN,"&gt;" &amp;DATE(MID($AV$3, 15, 4), MONTH("1 " &amp; AU$6 &amp; " " &amp; MID($AV$3, 15, 4)), 0 ), 'Raw Data'!$J:$J, $A175, 'Raw Data'!$O:$O,""&amp;'Raw Data'!$B$1,'Raw Data'!$D:$D,"&lt;&gt;*ithdr*",'Raw Data'!$D:$D,"&lt;&gt;*ancel*",'Raw Data'!$P:$P,"--")
+
SUMIFS('Raw Data'!$W:$W, 'Raw Data'!$AN:$AN,"&lt;=" &amp;DATE(MID($AV$3, 15, 4), MONTH("1 " &amp; AU$6 &amp; " " &amp; MID($AV$3, 15, 4)) + 1, 0 ), 'Raw Data'!$AN:$AN,"&gt;" &amp;DATE(MID($AV$3, 15, 4), MONTH("1 " &amp; AU$6 &amp; " " &amp; MID($AV$3, 15, 4)), 0 ), 'Raw Data'!$J:$J, $A175, 'Raw Data'!$P:$P,""&amp;'Raw Data'!$B$1,'Raw Data'!$D:$D,"&lt;&gt;*ithdr*",'Raw Data'!$D:$D,"&lt;&gt;*ancel*")</f>
        <v>0</v>
      </c>
      <c r="AV182" s="40"/>
      <c r="AW182" s="40"/>
      <c r="AX182" s="52"/>
      <c r="AY182" s="117">
        <f>SUMIFS('Raw Data'!$W:$W, 'Raw Data'!$AN:$AN,"&lt;=" &amp;DATE(MID($AV$3, 15, 4), MONTH("1 " &amp; AY$6 &amp; " " &amp; MID($AV$3, 15, 4)) + 1, 0 ), 'Raw Data'!$AN:$AN,"&gt;" &amp;DATE(MID($AV$3, 15, 4), MONTH("1 " &amp; AY$6 &amp; " " &amp; MID($AV$3, 15, 4)), 0 ), 'Raw Data'!$J:$J, $A175, 'Raw Data'!$O:$O,""&amp;'Raw Data'!$B$1,'Raw Data'!$D:$D,"&lt;&gt;*ithdr*",'Raw Data'!$D:$D,"&lt;&gt;*ancel*",'Raw Data'!$P:$P,"--")
+
SUMIFS('Raw Data'!$W:$W, 'Raw Data'!$AN:$AN,"&lt;=" &amp;DATE(MID($AV$3, 15, 4), MONTH("1 " &amp; AY$6 &amp; " " &amp; MID($AV$3, 15, 4)) + 1, 0 ), 'Raw Data'!$AN:$AN,"&gt;" &amp;DATE(MID($AV$3, 15, 4), MONTH("1 " &amp; AY$6 &amp; " " &amp; MID($AV$3, 15, 4)), 0 ), 'Raw Data'!$J:$J, $A175, 'Raw Data'!$P:$P,""&amp;'Raw Data'!$B$1,'Raw Data'!$D:$D,"&lt;&gt;*ithdr*",'Raw Data'!$D:$D,"&lt;&gt;*ancel*")</f>
        <v>0</v>
      </c>
      <c r="AZ182" s="40"/>
      <c r="BA182" s="40"/>
      <c r="BB182" s="52"/>
      <c r="BC182" s="117">
        <f>SUMIFS('Raw Data'!$W:$W, 'Raw Data'!$AN:$AN,"&lt;=" &amp;DATE(MID($AV$3, 15, 4), MONTH("1 " &amp; BC$6 &amp; " " &amp; MID($AV$3, 15, 4)) + 1, 0 ), 'Raw Data'!$AN:$AN,"&gt;" &amp;DATE(MID($AV$3, 15, 4), MONTH("1 " &amp; BC$6 &amp; " " &amp; MID($AV$3, 15, 4)), 0 ), 'Raw Data'!$J:$J, $A175, 'Raw Data'!$O:$O,""&amp;'Raw Data'!$B$1,'Raw Data'!$D:$D,"&lt;&gt;*ithdr*",'Raw Data'!$D:$D,"&lt;&gt;*ancel*",'Raw Data'!$P:$P,"--")
+
SUMIFS('Raw Data'!$W:$W, 'Raw Data'!$AN:$AN,"&lt;=" &amp;DATE(MID($AV$3, 15, 4), MONTH("1 " &amp; BC$6 &amp; " " &amp; MID($AV$3, 15, 4)) + 1, 0 ), 'Raw Data'!$AN:$AN,"&gt;" &amp;DATE(MID($AV$3, 15, 4), MONTH("1 " &amp; BC$6 &amp; " " &amp; MID($AV$3, 15, 4)), 0 ), 'Raw Data'!$J:$J, $A175, 'Raw Data'!$P:$P,""&amp;'Raw Data'!$B$1,'Raw Data'!$D:$D,"&lt;&gt;*ithdr*",'Raw Data'!$D:$D,"&lt;&gt;*ancel*")</f>
        <v>0</v>
      </c>
      <c r="BD182" s="40"/>
      <c r="BE182" s="40"/>
      <c r="BF182" s="52"/>
    </row>
    <row r="183" ht="12.75" customHeight="1">
      <c r="A183" s="47" t="s">
        <v>755</v>
      </c>
      <c r="B183" s="40"/>
      <c r="C183" s="40"/>
      <c r="D183" s="40"/>
      <c r="E183" s="40"/>
      <c r="F183" s="40"/>
      <c r="G183" s="40"/>
      <c r="H183" s="40"/>
      <c r="I183" s="40"/>
      <c r="J183" s="52"/>
      <c r="K183" s="117">
        <f>SUMIFS('Raw Data'!$U:$U, 'Raw Data'!$AN:$AN,"&lt;=" &amp;DATE(LEFT($AV$3, 4), MONTH("1 " &amp; K$6 &amp; " " &amp; LEFT($AV$3, 4)) + 1, 0 ), 'Raw Data'!$AN:$AN,"&gt;" &amp;DATE(LEFT($AV$3, 4), MONTH("1 " &amp; K$6 &amp; " " &amp; LEFT($AV$3, 4)), 0 ), 'Raw Data'!$J:$J, $A175, 'Raw Data'!$O:$O,""&amp;'Raw Data'!$B$1,'Raw Data'!$D:$D,"&lt;&gt;*ithdr*",'Raw Data'!$D:$D,"&lt;&gt;*ancel*",'Raw Data'!$P:$P,"--")
+
SUMIFS('Raw Data'!$U:$U, 'Raw Data'!$AN:$AN,"&lt;=" &amp;DATE(LEFT($AV$3, 4), MONTH("1 " &amp; K$6 &amp; " " &amp; LEFT($AV$3, 4)) + 1, 0 ), 'Raw Data'!$AN:$AN,"&gt;" &amp;DATE(LEFT($AV$3, 4), MONTH("1 " &amp; K$6 &amp; " " &amp; LEFT($AV$3, 4)), 0 ), 'Raw Data'!$J:$J, $A175, 'Raw Data'!$P:$P,""&amp;'Raw Data'!$B$1,'Raw Data'!$D:$D,"&lt;&gt;*ithdr*",'Raw Data'!$D:$D,"&lt;&gt;*ancel*")</f>
        <v>0</v>
      </c>
      <c r="L183" s="40"/>
      <c r="M183" s="40"/>
      <c r="N183" s="52"/>
      <c r="O183" s="117">
        <f>SUMIFS('Raw Data'!$U:$U, 'Raw Data'!$AN:$AN,"&lt;=" &amp;DATE(LEFT($AV$3, 4), MONTH("1 " &amp; O$6 &amp; " " &amp; LEFT($AV$3, 4)) + 1, 0 ), 'Raw Data'!$AN:$AN,"&gt;" &amp;DATE(LEFT($AV$3, 4), MONTH("1 " &amp; O$6 &amp; " " &amp; LEFT($AV$3, 4)), 0 ), 'Raw Data'!$J:$J, $A175, 'Raw Data'!$O:$O,""&amp;'Raw Data'!$B$1,'Raw Data'!$D:$D,"&lt;&gt;*ithdr*",'Raw Data'!$D:$D,"&lt;&gt;*ancel*",'Raw Data'!$P:$P,"--")
+
SUMIFS('Raw Data'!$U:$U, 'Raw Data'!$AN:$AN,"&lt;=" &amp;DATE(LEFT($AV$3, 4), MONTH("1 " &amp; O$6 &amp; " " &amp; LEFT($AV$3, 4)) + 1, 0 ), 'Raw Data'!$AN:$AN,"&gt;" &amp;DATE(LEFT($AV$3, 4), MONTH("1 " &amp; O$6 &amp; " " &amp; LEFT($AV$3, 4)), 0 ), 'Raw Data'!$J:$J, $A175, 'Raw Data'!$P:$P,""&amp;'Raw Data'!$B$1,'Raw Data'!$D:$D,"&lt;&gt;*ithdr*",'Raw Data'!$D:$D,"&lt;&gt;*ancel*")</f>
        <v>0</v>
      </c>
      <c r="P183" s="40"/>
      <c r="Q183" s="40"/>
      <c r="R183" s="52"/>
      <c r="S183" s="117">
        <f>SUMIFS('Raw Data'!$U:$U, 'Raw Data'!$AN:$AN,"&lt;=" &amp;DATE(LEFT($AV$3, 4), MONTH("1 " &amp; S$6 &amp; " " &amp; LEFT($AV$3, 4)) + 1, 0 ), 'Raw Data'!$AN:$AN,"&gt;" &amp;DATE(LEFT($AV$3, 4), MONTH("1 " &amp; S$6 &amp; " " &amp; LEFT($AV$3, 4)), 0 ), 'Raw Data'!$J:$J, $A175, 'Raw Data'!$O:$O,""&amp;'Raw Data'!$B$1,'Raw Data'!$D:$D,"&lt;&gt;*ithdr*",'Raw Data'!$D:$D,"&lt;&gt;*ancel*",'Raw Data'!$P:$P,"--")
+
SUMIFS('Raw Data'!$U:$U, 'Raw Data'!$AN:$AN,"&lt;=" &amp;DATE(LEFT($AV$3, 4), MONTH("1 " &amp; S$6 &amp; " " &amp; LEFT($AV$3, 4)) + 1, 0 ), 'Raw Data'!$AN:$AN,"&gt;" &amp;DATE(LEFT($AV$3, 4), MONTH("1 " &amp; S$6 &amp; " " &amp; LEFT($AV$3, 4)), 0 ), 'Raw Data'!$J:$J, $A175, 'Raw Data'!$P:$P,""&amp;'Raw Data'!$B$1,'Raw Data'!$D:$D,"&lt;&gt;*ithdr*",'Raw Data'!$D:$D,"&lt;&gt;*ancel*")</f>
        <v>0</v>
      </c>
      <c r="T183" s="40"/>
      <c r="U183" s="40"/>
      <c r="V183" s="52"/>
      <c r="W183" s="117">
        <f>SUMIFS('Raw Data'!$U:$U, 'Raw Data'!$AN:$AN,"&lt;=" &amp;DATE(LEFT($AV$3, 4), MONTH("1 " &amp; W$6 &amp; " " &amp; LEFT($AV$3, 4)) + 1, 0 ), 'Raw Data'!$AN:$AN,"&gt;" &amp;DATE(LEFT($AV$3, 4), MONTH("1 " &amp; W$6 &amp; " " &amp; LEFT($AV$3, 4)), 0 ), 'Raw Data'!$J:$J, $A175, 'Raw Data'!$O:$O,""&amp;'Raw Data'!$B$1,'Raw Data'!$D:$D,"&lt;&gt;*ithdr*",'Raw Data'!$D:$D,"&lt;&gt;*ancel*",'Raw Data'!$P:$P,"--")
+
SUMIFS('Raw Data'!$U:$U, 'Raw Data'!$AN:$AN,"&lt;=" &amp;DATE(LEFT($AV$3, 4), MONTH("1 " &amp; W$6 &amp; " " &amp; LEFT($AV$3, 4)) + 1, 0 ), 'Raw Data'!$AN:$AN,"&gt;" &amp;DATE(LEFT($AV$3, 4), MONTH("1 " &amp; W$6 &amp; " " &amp; LEFT($AV$3, 4)), 0 ), 'Raw Data'!$J:$J, $A175, 'Raw Data'!$P:$P,""&amp;'Raw Data'!$B$1,'Raw Data'!$D:$D,"&lt;&gt;*ithdr*",'Raw Data'!$D:$D,"&lt;&gt;*ancel*")</f>
        <v>0</v>
      </c>
      <c r="X183" s="40"/>
      <c r="Y183" s="40"/>
      <c r="Z183" s="52"/>
      <c r="AA183" s="117">
        <f>SUMIFS('Raw Data'!$U:$U, 'Raw Data'!$AN:$AN,"&lt;=" &amp;DATE(LEFT($AV$3, 4), MONTH("1 " &amp; AA$6 &amp; " " &amp; LEFT($AV$3, 4)) + 1, 0 ), 'Raw Data'!$AN:$AN,"&gt;" &amp;DATE(LEFT($AV$3, 4), MONTH("1 " &amp; AA$6 &amp; " " &amp; LEFT($AV$3, 4)), 0 ), 'Raw Data'!$J:$J, $A175, 'Raw Data'!$O:$O,""&amp;'Raw Data'!$B$1,'Raw Data'!$D:$D,"&lt;&gt;*ithdr*",'Raw Data'!$D:$D,"&lt;&gt;*ancel*",'Raw Data'!$P:$P,"--")
+
SUMIFS('Raw Data'!$U:$U, 'Raw Data'!$AN:$AN,"&lt;=" &amp;DATE(LEFT($AV$3, 4), MONTH("1 " &amp; AA$6 &amp; " " &amp; LEFT($AV$3, 4)) + 1, 0 ), 'Raw Data'!$AN:$AN,"&gt;" &amp;DATE(LEFT($AV$3, 4), MONTH("1 " &amp; AA$6 &amp; " " &amp; LEFT($AV$3, 4)), 0 ), 'Raw Data'!$J:$J, $A175, 'Raw Data'!$P:$P,""&amp;'Raw Data'!$B$1,'Raw Data'!$D:$D,"&lt;&gt;*ithdr*",'Raw Data'!$D:$D,"&lt;&gt;*ancel*")</f>
        <v>0</v>
      </c>
      <c r="AB183" s="40"/>
      <c r="AC183" s="40"/>
      <c r="AD183" s="52"/>
      <c r="AE183" s="117">
        <f>SUMIFS('Raw Data'!$U:$U, 'Raw Data'!$AN:$AN,"&lt;=" &amp;DATE(LEFT($AV$3, 4), MONTH("1 " &amp; AE$6 &amp; " " &amp; LEFT($AV$3, 4)) + 1, 0 ), 'Raw Data'!$AN:$AN,"&gt;" &amp;DATE(LEFT($AV$3, 4), MONTH("1 " &amp; AE$6 &amp; " " &amp; LEFT($AV$3, 4)), 0 ), 'Raw Data'!$J:$J, $A175, 'Raw Data'!$O:$O,""&amp;'Raw Data'!$B$1,'Raw Data'!$D:$D,"&lt;&gt;*ithdr*",'Raw Data'!$D:$D,"&lt;&gt;*ancel*",'Raw Data'!$P:$P,"--")
+
SUMIFS('Raw Data'!$U:$U, 'Raw Data'!$AN:$AN,"&lt;=" &amp;DATE(LEFT($AV$3, 4), MONTH("1 " &amp; AE$6 &amp; " " &amp; LEFT($AV$3, 4)) + 1, 0 ), 'Raw Data'!$AN:$AN,"&gt;" &amp;DATE(LEFT($AV$3, 4), MONTH("1 " &amp; AE$6 &amp; " " &amp; LEFT($AV$3, 4)), 0 ), 'Raw Data'!$J:$J, $A175, 'Raw Data'!$P:$P,""&amp;'Raw Data'!$B$1,'Raw Data'!$D:$D,"&lt;&gt;*ithdr*",'Raw Data'!$D:$D,"&lt;&gt;*ancel*")</f>
        <v>0</v>
      </c>
      <c r="AF183" s="40"/>
      <c r="AG183" s="40"/>
      <c r="AH183" s="52"/>
      <c r="AI183" s="117">
        <f>SUMIFS('Raw Data'!$U:$U, 'Raw Data'!$AN:$AN,"&lt;=" &amp;DATE(LEFT($AV$3, 4), MONTH("1 " &amp; AI$6 &amp; " " &amp; LEFT($AV$3, 4)) + 1, 0 ), 'Raw Data'!$AN:$AN,"&gt;" &amp;DATE(LEFT($AV$3, 4), MONTH("1 " &amp; AI$6 &amp; " " &amp; LEFT($AV$3, 4)), 0 ), 'Raw Data'!$J:$J, $A175, 'Raw Data'!$O:$O,""&amp;'Raw Data'!$B$1,'Raw Data'!$D:$D,"&lt;&gt;*ithdr*",'Raw Data'!$D:$D,"&lt;&gt;*ancel*",'Raw Data'!$P:$P,"--")
+
SUMIFS('Raw Data'!$U:$U, 'Raw Data'!$AN:$AN,"&lt;=" &amp;DATE(LEFT($AV$3, 4), MONTH("1 " &amp; AI$6 &amp; " " &amp; LEFT($AV$3, 4)) + 1, 0 ), 'Raw Data'!$AN:$AN,"&gt;" &amp;DATE(LEFT($AV$3, 4), MONTH("1 " &amp; AI$6 &amp; " " &amp; LEFT($AV$3, 4)), 0 ), 'Raw Data'!$J:$J, $A175, 'Raw Data'!$P:$P,""&amp;'Raw Data'!$B$1,'Raw Data'!$D:$D,"&lt;&gt;*ithdr*",'Raw Data'!$D:$D,"&lt;&gt;*ancel*")</f>
        <v>0</v>
      </c>
      <c r="AJ183" s="40"/>
      <c r="AK183" s="40"/>
      <c r="AL183" s="52"/>
      <c r="AM183" s="117">
        <f>SUMIFS('Raw Data'!$U:$U, 'Raw Data'!$AN:$AN,"&lt;=" &amp;DATE(LEFT($AV$3, 4), MONTH("1 " &amp; AM$6 &amp; " " &amp; LEFT($AV$3, 4)) + 1, 0 ), 'Raw Data'!$AN:$AN,"&gt;" &amp;DATE(LEFT($AV$3, 4), MONTH("1 " &amp; AM$6 &amp; " " &amp; LEFT($AV$3, 4)), 0 ), 'Raw Data'!$J:$J, $A175, 'Raw Data'!$O:$O,""&amp;'Raw Data'!$B$1,'Raw Data'!$D:$D,"&lt;&gt;*ithdr*",'Raw Data'!$D:$D,"&lt;&gt;*ancel*",'Raw Data'!$P:$P,"--")
+
SUMIFS('Raw Data'!$U:$U, 'Raw Data'!$AN:$AN,"&lt;=" &amp;DATE(LEFT($AV$3, 4), MONTH("1 " &amp; AM$6 &amp; " " &amp; LEFT($AV$3, 4)) + 1, 0 ), 'Raw Data'!$AN:$AN,"&gt;" &amp;DATE(LEFT($AV$3, 4), MONTH("1 " &amp; AM$6 &amp; " " &amp; LEFT($AV$3, 4)), 0 ), 'Raw Data'!$J:$J, $A175, 'Raw Data'!$P:$P,""&amp;'Raw Data'!$B$1,'Raw Data'!$D:$D,"&lt;&gt;*ithdr*",'Raw Data'!$D:$D,"&lt;&gt;*ancel*")</f>
        <v>0</v>
      </c>
      <c r="AN183" s="40"/>
      <c r="AO183" s="40"/>
      <c r="AP183" s="52"/>
      <c r="AQ183" s="117">
        <f>SUMIFS('Raw Data'!$U:$U, 'Raw Data'!$AN:$AN,"&lt;=" &amp;DATE(LEFT($AV$3, 4), MONTH("1 " &amp; AQ$6 &amp; " " &amp; LEFT($AV$3, 4)) + 1, 0 ), 'Raw Data'!$AN:$AN,"&gt;" &amp;DATE(LEFT($AV$3, 4), MONTH("1 " &amp; AQ$6 &amp; " " &amp; LEFT($AV$3, 4)), 0 ), 'Raw Data'!$J:$J, $A175, 'Raw Data'!$O:$O,""&amp;'Raw Data'!$B$1,'Raw Data'!$D:$D,"&lt;&gt;*ithdr*",'Raw Data'!$D:$D,"&lt;&gt;*ancel*",'Raw Data'!$P:$P,"--")
+
SUMIFS('Raw Data'!$U:$U, 'Raw Data'!$AN:$AN,"&lt;=" &amp;DATE(LEFT($AV$3, 4), MONTH("1 " &amp; AQ$6 &amp; " " &amp; LEFT($AV$3, 4)) + 1, 0 ), 'Raw Data'!$AN:$AN,"&gt;" &amp;DATE(LEFT($AV$3, 4), MONTH("1 " &amp; AQ$6 &amp; " " &amp; LEFT($AV$3, 4)), 0 ), 'Raw Data'!$J:$J, $A175, 'Raw Data'!$P:$P,""&amp;'Raw Data'!$B$1,'Raw Data'!$D:$D,"&lt;&gt;*ithdr*",'Raw Data'!$D:$D,"&lt;&gt;*ancel*")</f>
        <v>0</v>
      </c>
      <c r="AR183" s="40"/>
      <c r="AS183" s="40"/>
      <c r="AT183" s="52"/>
      <c r="AU183" s="117">
        <f>SUMIFS('Raw Data'!$U:$U, 'Raw Data'!$AN:$AN,"&lt;=" &amp;DATE(MID($AV$3, 15, 4), MONTH("1 " &amp; AU$6 &amp; " " &amp; MID($AV$3, 15, 4)) + 1, 0 ), 'Raw Data'!$AN:$AN,"&gt;" &amp;DATE(MID($AV$3, 15, 4), MONTH("1 " &amp; AU$6 &amp; " " &amp; MID($AV$3, 15, 4)), 0 ), 'Raw Data'!$J:$J, $A175, 'Raw Data'!$O:$O,""&amp;'Raw Data'!$B$1,'Raw Data'!$D:$D,"&lt;&gt;*ithdr*",'Raw Data'!$D:$D,"&lt;&gt;*ancel*",'Raw Data'!$P:$P,"--")
+
SUMIFS('Raw Data'!$U:$U, 'Raw Data'!$AN:$AN,"&lt;=" &amp;DATE(MID($AV$3, 15, 4), MONTH("1 " &amp; AU$6 &amp; " " &amp; MID($AV$3, 15, 4)) + 1, 0 ), 'Raw Data'!$AN:$AN,"&gt;" &amp;DATE(MID($AV$3, 15, 4), MONTH("1 " &amp; AU$6 &amp; " " &amp; MID($AV$3, 15, 4)), 0 ), 'Raw Data'!$J:$J, $A175, 'Raw Data'!$P:$P,""&amp;'Raw Data'!$B$1,'Raw Data'!$D:$D,"&lt;&gt;*ithdr*",'Raw Data'!$D:$D,"&lt;&gt;*ancel*")</f>
        <v>0</v>
      </c>
      <c r="AV183" s="40"/>
      <c r="AW183" s="40"/>
      <c r="AX183" s="52"/>
      <c r="AY183" s="117">
        <f>SUMIFS('Raw Data'!$U:$U, 'Raw Data'!$AN:$AN,"&lt;=" &amp;DATE(MID($AV$3, 15, 4), MONTH("1 " &amp; AY$6 &amp; " " &amp; MID($AV$3, 15, 4)) + 1, 0 ), 'Raw Data'!$AN:$AN,"&gt;" &amp;DATE(MID($AV$3, 15, 4), MONTH("1 " &amp; AY$6 &amp; " " &amp; MID($AV$3, 15, 4)), 0 ), 'Raw Data'!$J:$J, $A175, 'Raw Data'!$O:$O,""&amp;'Raw Data'!$B$1,'Raw Data'!$D:$D,"&lt;&gt;*ithdr*",'Raw Data'!$D:$D,"&lt;&gt;*ancel*",'Raw Data'!$P:$P,"--")
+
SUMIFS('Raw Data'!$U:$U, 'Raw Data'!$AN:$AN,"&lt;=" &amp;DATE(MID($AV$3, 15, 4), MONTH("1 " &amp; AY$6 &amp; " " &amp; MID($AV$3, 15, 4)) + 1, 0 ), 'Raw Data'!$AN:$AN,"&gt;" &amp;DATE(MID($AV$3, 15, 4), MONTH("1 " &amp; AY$6 &amp; " " &amp; MID($AV$3, 15, 4)), 0 ), 'Raw Data'!$J:$J, $A175, 'Raw Data'!$P:$P,""&amp;'Raw Data'!$B$1,'Raw Data'!$D:$D,"&lt;&gt;*ithdr*",'Raw Data'!$D:$D,"&lt;&gt;*ancel*")</f>
        <v>0</v>
      </c>
      <c r="AZ183" s="40"/>
      <c r="BA183" s="40"/>
      <c r="BB183" s="52"/>
      <c r="BC183" s="117">
        <f>SUMIFS('Raw Data'!$U:$U, 'Raw Data'!$AN:$AN,"&lt;=" &amp;DATE(MID($AV$3, 15, 4), MONTH("1 " &amp; BC$6 &amp; " " &amp; MID($AV$3, 15, 4)) + 1, 0 ), 'Raw Data'!$AN:$AN,"&gt;" &amp;DATE(MID($AV$3, 15, 4), MONTH("1 " &amp; BC$6 &amp; " " &amp; MID($AV$3, 15, 4)), 0 ), 'Raw Data'!$J:$J, $A175, 'Raw Data'!$O:$O,""&amp;'Raw Data'!$B$1,'Raw Data'!$D:$D,"&lt;&gt;*ithdr*",'Raw Data'!$D:$D,"&lt;&gt;*ancel*",'Raw Data'!$P:$P,"--")
+
SUMIFS('Raw Data'!$U:$U, 'Raw Data'!$AN:$AN,"&lt;=" &amp;DATE(MID($AV$3, 15, 4), MONTH("1 " &amp; BC$6 &amp; " " &amp; MID($AV$3, 15, 4)) + 1, 0 ), 'Raw Data'!$AN:$AN,"&gt;" &amp;DATE(MID($AV$3, 15, 4), MONTH("1 " &amp; BC$6 &amp; " " &amp; MID($AV$3, 15, 4)), 0 ), 'Raw Data'!$J:$J, $A175, 'Raw Data'!$P:$P,""&amp;'Raw Data'!$B$1,'Raw Data'!$D:$D,"&lt;&gt;*ithdr*",'Raw Data'!$D:$D,"&lt;&gt;*ancel*")</f>
        <v>0</v>
      </c>
      <c r="BD183" s="40"/>
      <c r="BE183" s="40"/>
      <c r="BF183" s="52"/>
    </row>
    <row r="184" ht="12.75" customHeight="1">
      <c r="A184" s="47" t="s">
        <v>141</v>
      </c>
      <c r="B184" s="40"/>
      <c r="C184" s="40"/>
      <c r="D184" s="40"/>
      <c r="E184" s="40"/>
      <c r="F184" s="40"/>
      <c r="G184" s="40"/>
      <c r="H184" s="40"/>
      <c r="I184" s="40"/>
      <c r="J184" s="52"/>
      <c r="K184" s="117">
        <f>SUMIFS('Raw Data'!$Y:$Y, 'Raw Data'!$AN:$AN,"&lt;=" &amp;DATE(LEFT($AV$3, 4), MONTH("1 " &amp; K$6 &amp; " " &amp; LEFT($AV$3, 4)) + 1, 0 ), 'Raw Data'!$AN:$AN,"&gt;" &amp;DATE(LEFT($AV$3, 4), MONTH("1 " &amp; K$6 &amp; " " &amp; LEFT($AV$3, 4)), 0 ), 'Raw Data'!$J:$J, $A175, 'Raw Data'!$O:$O,""&amp;'Raw Data'!$B$1,'Raw Data'!$D:$D,"&lt;&gt;*ithdr*",'Raw Data'!$D:$D,"&lt;&gt;*ancel*",'Raw Data'!$P:$P,"--")
+
SUMIFS('Raw Data'!$Y:$Y, 'Raw Data'!$AN:$AN,"&lt;=" &amp;DATE(LEFT($AV$3, 4), MONTH("1 " &amp; K$6 &amp; " " &amp; LEFT($AV$3, 4)) + 1, 0 ), 'Raw Data'!$AN:$AN,"&gt;" &amp;DATE(LEFT($AV$3, 4), MONTH("1 " &amp; K$6 &amp; " " &amp; LEFT($AV$3, 4)), 0 ), 'Raw Data'!$J:$J, $A175, 'Raw Data'!$P:$P,""&amp;'Raw Data'!$B$1,'Raw Data'!$D:$D,"&lt;&gt;*ithdr*",'Raw Data'!$D:$D,"&lt;&gt;*ancel*")</f>
        <v>0</v>
      </c>
      <c r="L184" s="40"/>
      <c r="M184" s="40"/>
      <c r="N184" s="52"/>
      <c r="O184" s="117">
        <f>SUMIFS('Raw Data'!$Y:$Y, 'Raw Data'!$AN:$AN,"&lt;=" &amp;DATE(LEFT($AV$3, 4), MONTH("1 " &amp; O$6 &amp; " " &amp; LEFT($AV$3, 4)) + 1, 0 ), 'Raw Data'!$AN:$AN,"&gt;" &amp;DATE(LEFT($AV$3, 4), MONTH("1 " &amp; O$6 &amp; " " &amp; LEFT($AV$3, 4)), 0 ), 'Raw Data'!$J:$J, $A175, 'Raw Data'!$O:$O,""&amp;'Raw Data'!$B$1,'Raw Data'!$D:$D,"&lt;&gt;*ithdr*",'Raw Data'!$D:$D,"&lt;&gt;*ancel*",'Raw Data'!$P:$P,"--")
+
SUMIFS('Raw Data'!$Y:$Y, 'Raw Data'!$AN:$AN,"&lt;=" &amp;DATE(LEFT($AV$3, 4), MONTH("1 " &amp; O$6 &amp; " " &amp; LEFT($AV$3, 4)) + 1, 0 ), 'Raw Data'!$AN:$AN,"&gt;" &amp;DATE(LEFT($AV$3, 4), MONTH("1 " &amp; O$6 &amp; " " &amp; LEFT($AV$3, 4)), 0 ), 'Raw Data'!$J:$J, $A175, 'Raw Data'!$P:$P,""&amp;'Raw Data'!$B$1,'Raw Data'!$D:$D,"&lt;&gt;*ithdr*",'Raw Data'!$D:$D,"&lt;&gt;*ancel*")</f>
        <v>0</v>
      </c>
      <c r="P184" s="40"/>
      <c r="Q184" s="40"/>
      <c r="R184" s="52"/>
      <c r="S184" s="117">
        <f>SUMIFS('Raw Data'!$Y:$Y, 'Raw Data'!$AN:$AN,"&lt;=" &amp;DATE(LEFT($AV$3, 4), MONTH("1 " &amp; S$6 &amp; " " &amp; LEFT($AV$3, 4)) + 1, 0 ), 'Raw Data'!$AN:$AN,"&gt;" &amp;DATE(LEFT($AV$3, 4), MONTH("1 " &amp; S$6 &amp; " " &amp; LEFT($AV$3, 4)), 0 ), 'Raw Data'!$J:$J, $A175, 'Raw Data'!$O:$O,""&amp;'Raw Data'!$B$1,'Raw Data'!$D:$D,"&lt;&gt;*ithdr*",'Raw Data'!$D:$D,"&lt;&gt;*ancel*",'Raw Data'!$P:$P,"--")
+
SUMIFS('Raw Data'!$Y:$Y, 'Raw Data'!$AN:$AN,"&lt;=" &amp;DATE(LEFT($AV$3, 4), MONTH("1 " &amp; S$6 &amp; " " &amp; LEFT($AV$3, 4)) + 1, 0 ), 'Raw Data'!$AN:$AN,"&gt;" &amp;DATE(LEFT($AV$3, 4), MONTH("1 " &amp; S$6 &amp; " " &amp; LEFT($AV$3, 4)), 0 ), 'Raw Data'!$J:$J, $A175, 'Raw Data'!$P:$P,""&amp;'Raw Data'!$B$1,'Raw Data'!$D:$D,"&lt;&gt;*ithdr*",'Raw Data'!$D:$D,"&lt;&gt;*ancel*")</f>
        <v>0</v>
      </c>
      <c r="T184" s="40"/>
      <c r="U184" s="40"/>
      <c r="V184" s="52"/>
      <c r="W184" s="117">
        <f>SUMIFS('Raw Data'!$Y:$Y, 'Raw Data'!$AN:$AN,"&lt;=" &amp;DATE(LEFT($AV$3, 4), MONTH("1 " &amp; W$6 &amp; " " &amp; LEFT($AV$3, 4)) + 1, 0 ), 'Raw Data'!$AN:$AN,"&gt;" &amp;DATE(LEFT($AV$3, 4), MONTH("1 " &amp; W$6 &amp; " " &amp; LEFT($AV$3, 4)), 0 ), 'Raw Data'!$J:$J, $A175, 'Raw Data'!$O:$O,""&amp;'Raw Data'!$B$1,'Raw Data'!$D:$D,"&lt;&gt;*ithdr*",'Raw Data'!$D:$D,"&lt;&gt;*ancel*",'Raw Data'!$P:$P,"--")
+
SUMIFS('Raw Data'!$Y:$Y, 'Raw Data'!$AN:$AN,"&lt;=" &amp;DATE(LEFT($AV$3, 4), MONTH("1 " &amp; W$6 &amp; " " &amp; LEFT($AV$3, 4)) + 1, 0 ), 'Raw Data'!$AN:$AN,"&gt;" &amp;DATE(LEFT($AV$3, 4), MONTH("1 " &amp; W$6 &amp; " " &amp; LEFT($AV$3, 4)), 0 ), 'Raw Data'!$J:$J, $A175, 'Raw Data'!$P:$P,""&amp;'Raw Data'!$B$1,'Raw Data'!$D:$D,"&lt;&gt;*ithdr*",'Raw Data'!$D:$D,"&lt;&gt;*ancel*")</f>
        <v>0</v>
      </c>
      <c r="X184" s="40"/>
      <c r="Y184" s="40"/>
      <c r="Z184" s="52"/>
      <c r="AA184" s="117">
        <f>SUMIFS('Raw Data'!$Y:$Y, 'Raw Data'!$AN:$AN,"&lt;=" &amp;DATE(LEFT($AV$3, 4), MONTH("1 " &amp; AA$6 &amp; " " &amp; LEFT($AV$3, 4)) + 1, 0 ), 'Raw Data'!$AN:$AN,"&gt;" &amp;DATE(LEFT($AV$3, 4), MONTH("1 " &amp; AA$6 &amp; " " &amp; LEFT($AV$3, 4)), 0 ), 'Raw Data'!$J:$J, $A175, 'Raw Data'!$O:$O,""&amp;'Raw Data'!$B$1,'Raw Data'!$D:$D,"&lt;&gt;*ithdr*",'Raw Data'!$D:$D,"&lt;&gt;*ancel*",'Raw Data'!$P:$P,"--")
+
SUMIFS('Raw Data'!$Y:$Y, 'Raw Data'!$AN:$AN,"&lt;=" &amp;DATE(LEFT($AV$3, 4), MONTH("1 " &amp; AA$6 &amp; " " &amp; LEFT($AV$3, 4)) + 1, 0 ), 'Raw Data'!$AN:$AN,"&gt;" &amp;DATE(LEFT($AV$3, 4), MONTH("1 " &amp; AA$6 &amp; " " &amp; LEFT($AV$3, 4)), 0 ), 'Raw Data'!$J:$J, $A175, 'Raw Data'!$P:$P,""&amp;'Raw Data'!$B$1,'Raw Data'!$D:$D,"&lt;&gt;*ithdr*",'Raw Data'!$D:$D,"&lt;&gt;*ancel*")</f>
        <v>0</v>
      </c>
      <c r="AB184" s="40"/>
      <c r="AC184" s="40"/>
      <c r="AD184" s="52"/>
      <c r="AE184" s="117">
        <f>SUMIFS('Raw Data'!$Y:$Y, 'Raw Data'!$AN:$AN,"&lt;=" &amp;DATE(LEFT($AV$3, 4), MONTH("1 " &amp; AE$6 &amp; " " &amp; LEFT($AV$3, 4)) + 1, 0 ), 'Raw Data'!$AN:$AN,"&gt;" &amp;DATE(LEFT($AV$3, 4), MONTH("1 " &amp; AE$6 &amp; " " &amp; LEFT($AV$3, 4)), 0 ), 'Raw Data'!$J:$J, $A175, 'Raw Data'!$O:$O,""&amp;'Raw Data'!$B$1,'Raw Data'!$D:$D,"&lt;&gt;*ithdr*",'Raw Data'!$D:$D,"&lt;&gt;*ancel*",'Raw Data'!$P:$P,"--")
+
SUMIFS('Raw Data'!$Y:$Y, 'Raw Data'!$AN:$AN,"&lt;=" &amp;DATE(LEFT($AV$3, 4), MONTH("1 " &amp; AE$6 &amp; " " &amp; LEFT($AV$3, 4)) + 1, 0 ), 'Raw Data'!$AN:$AN,"&gt;" &amp;DATE(LEFT($AV$3, 4), MONTH("1 " &amp; AE$6 &amp; " " &amp; LEFT($AV$3, 4)), 0 ), 'Raw Data'!$J:$J, $A175, 'Raw Data'!$P:$P,""&amp;'Raw Data'!$B$1,'Raw Data'!$D:$D,"&lt;&gt;*ithdr*",'Raw Data'!$D:$D,"&lt;&gt;*ancel*")</f>
        <v>0</v>
      </c>
      <c r="AF184" s="40"/>
      <c r="AG184" s="40"/>
      <c r="AH184" s="52"/>
      <c r="AI184" s="117">
        <f>SUMIFS('Raw Data'!$Y:$Y, 'Raw Data'!$AN:$AN,"&lt;=" &amp;DATE(LEFT($AV$3, 4), MONTH("1 " &amp; AI$6 &amp; " " &amp; LEFT($AV$3, 4)) + 1, 0 ), 'Raw Data'!$AN:$AN,"&gt;" &amp;DATE(LEFT($AV$3, 4), MONTH("1 " &amp; AI$6 &amp; " " &amp; LEFT($AV$3, 4)), 0 ), 'Raw Data'!$J:$J, $A175, 'Raw Data'!$O:$O,""&amp;'Raw Data'!$B$1,'Raw Data'!$D:$D,"&lt;&gt;*ithdr*",'Raw Data'!$D:$D,"&lt;&gt;*ancel*",'Raw Data'!$P:$P,"--")
+
SUMIFS('Raw Data'!$Y:$Y, 'Raw Data'!$AN:$AN,"&lt;=" &amp;DATE(LEFT($AV$3, 4), MONTH("1 " &amp; AI$6 &amp; " " &amp; LEFT($AV$3, 4)) + 1, 0 ), 'Raw Data'!$AN:$AN,"&gt;" &amp;DATE(LEFT($AV$3, 4), MONTH("1 " &amp; AI$6 &amp; " " &amp; LEFT($AV$3, 4)), 0 ), 'Raw Data'!$J:$J, $A175, 'Raw Data'!$P:$P,""&amp;'Raw Data'!$B$1,'Raw Data'!$D:$D,"&lt;&gt;*ithdr*",'Raw Data'!$D:$D,"&lt;&gt;*ancel*")</f>
        <v>0</v>
      </c>
      <c r="AJ184" s="40"/>
      <c r="AK184" s="40"/>
      <c r="AL184" s="52"/>
      <c r="AM184" s="117">
        <f>SUMIFS('Raw Data'!$Y:$Y, 'Raw Data'!$AN:$AN,"&lt;=" &amp;DATE(LEFT($AV$3, 4), MONTH("1 " &amp; AM$6 &amp; " " &amp; LEFT($AV$3, 4)) + 1, 0 ), 'Raw Data'!$AN:$AN,"&gt;" &amp;DATE(LEFT($AV$3, 4), MONTH("1 " &amp; AM$6 &amp; " " &amp; LEFT($AV$3, 4)), 0 ), 'Raw Data'!$J:$J, $A175, 'Raw Data'!$O:$O,""&amp;'Raw Data'!$B$1,'Raw Data'!$D:$D,"&lt;&gt;*ithdr*",'Raw Data'!$D:$D,"&lt;&gt;*ancel*",'Raw Data'!$P:$P,"--")
+
SUMIFS('Raw Data'!$Y:$Y, 'Raw Data'!$AN:$AN,"&lt;=" &amp;DATE(LEFT($AV$3, 4), MONTH("1 " &amp; AM$6 &amp; " " &amp; LEFT($AV$3, 4)) + 1, 0 ), 'Raw Data'!$AN:$AN,"&gt;" &amp;DATE(LEFT($AV$3, 4), MONTH("1 " &amp; AM$6 &amp; " " &amp; LEFT($AV$3, 4)), 0 ), 'Raw Data'!$J:$J, $A175, 'Raw Data'!$P:$P,""&amp;'Raw Data'!$B$1,'Raw Data'!$D:$D,"&lt;&gt;*ithdr*",'Raw Data'!$D:$D,"&lt;&gt;*ancel*")</f>
        <v>0</v>
      </c>
      <c r="AN184" s="40"/>
      <c r="AO184" s="40"/>
      <c r="AP184" s="52"/>
      <c r="AQ184" s="117">
        <f>SUMIFS('Raw Data'!$Y:$Y, 'Raw Data'!$AN:$AN,"&lt;=" &amp;DATE(LEFT($AV$3, 4), MONTH("1 " &amp; AQ$6 &amp; " " &amp; LEFT($AV$3, 4)) + 1, 0 ), 'Raw Data'!$AN:$AN,"&gt;" &amp;DATE(LEFT($AV$3, 4), MONTH("1 " &amp; AQ$6 &amp; " " &amp; LEFT($AV$3, 4)), 0 ), 'Raw Data'!$J:$J, $A175, 'Raw Data'!$O:$O,""&amp;'Raw Data'!$B$1,'Raw Data'!$D:$D,"&lt;&gt;*ithdr*",'Raw Data'!$D:$D,"&lt;&gt;*ancel*",'Raw Data'!$P:$P,"--")
+
SUMIFS('Raw Data'!$Y:$Y, 'Raw Data'!$AN:$AN,"&lt;=" &amp;DATE(LEFT($AV$3, 4), MONTH("1 " &amp; AQ$6 &amp; " " &amp; LEFT($AV$3, 4)) + 1, 0 ), 'Raw Data'!$AN:$AN,"&gt;" &amp;DATE(LEFT($AV$3, 4), MONTH("1 " &amp; AQ$6 &amp; " " &amp; LEFT($AV$3, 4)), 0 ), 'Raw Data'!$J:$J, $A175, 'Raw Data'!$P:$P,""&amp;'Raw Data'!$B$1,'Raw Data'!$D:$D,"&lt;&gt;*ithdr*",'Raw Data'!$D:$D,"&lt;&gt;*ancel*")</f>
        <v>0</v>
      </c>
      <c r="AR184" s="40"/>
      <c r="AS184" s="40"/>
      <c r="AT184" s="52"/>
      <c r="AU184" s="117">
        <f>SUMIFS('Raw Data'!$Y:$Y, 'Raw Data'!$AN:$AN,"&lt;=" &amp;DATE(MID($AV$3, 15, 4), MONTH("1 " &amp; AU$6 &amp; " " &amp; MID($AV$3, 15, 4)) + 1, 0 ), 'Raw Data'!$AN:$AN,"&gt;" &amp;DATE(MID($AV$3, 15, 4), MONTH("1 " &amp; AU$6 &amp; " " &amp; MID($AV$3, 15, 4)), 0 ), 'Raw Data'!$J:$J, $A175, 'Raw Data'!$O:$O,""&amp;'Raw Data'!$B$1,'Raw Data'!$D:$D,"&lt;&gt;*ithdr*",'Raw Data'!$D:$D,"&lt;&gt;*ancel*",'Raw Data'!$P:$P,"--")
+
SUMIFS('Raw Data'!$Y:$Y, 'Raw Data'!$AN:$AN,"&lt;=" &amp;DATE(MID($AV$3, 15, 4), MONTH("1 " &amp; AU$6 &amp; " " &amp; MID($AV$3, 15, 4)) + 1, 0 ), 'Raw Data'!$AN:$AN,"&gt;" &amp;DATE(MID($AV$3, 15, 4), MONTH("1 " &amp; AU$6 &amp; " " &amp; MID($AV$3, 15, 4)), 0 ), 'Raw Data'!$J:$J, $A175, 'Raw Data'!$P:$P,""&amp;'Raw Data'!$B$1,'Raw Data'!$D:$D,"&lt;&gt;*ithdr*",'Raw Data'!$D:$D,"&lt;&gt;*ancel*")</f>
        <v>0</v>
      </c>
      <c r="AV184" s="40"/>
      <c r="AW184" s="40"/>
      <c r="AX184" s="52"/>
      <c r="AY184" s="117">
        <f>SUMIFS('Raw Data'!$Y:$Y, 'Raw Data'!$AN:$AN,"&lt;=" &amp;DATE(MID($AV$3, 15, 4), MONTH("1 " &amp; AY$6 &amp; " " &amp; MID($AV$3, 15, 4)) + 1, 0 ), 'Raw Data'!$AN:$AN,"&gt;" &amp;DATE(MID($AV$3, 15, 4), MONTH("1 " &amp; AY$6 &amp; " " &amp; MID($AV$3, 15, 4)), 0 ), 'Raw Data'!$J:$J, $A175, 'Raw Data'!$O:$O,""&amp;'Raw Data'!$B$1,'Raw Data'!$D:$D,"&lt;&gt;*ithdr*",'Raw Data'!$D:$D,"&lt;&gt;*ancel*",'Raw Data'!$P:$P,"--")
+
SUMIFS('Raw Data'!$Y:$Y, 'Raw Data'!$AN:$AN,"&lt;=" &amp;DATE(MID($AV$3, 15, 4), MONTH("1 " &amp; AY$6 &amp; " " &amp; MID($AV$3, 15, 4)) + 1, 0 ), 'Raw Data'!$AN:$AN,"&gt;" &amp;DATE(MID($AV$3, 15, 4), MONTH("1 " &amp; AY$6 &amp; " " &amp; MID($AV$3, 15, 4)), 0 ), 'Raw Data'!$J:$J, $A175, 'Raw Data'!$P:$P,""&amp;'Raw Data'!$B$1,'Raw Data'!$D:$D,"&lt;&gt;*ithdr*",'Raw Data'!$D:$D,"&lt;&gt;*ancel*")</f>
        <v>0</v>
      </c>
      <c r="AZ184" s="40"/>
      <c r="BA184" s="40"/>
      <c r="BB184" s="52"/>
      <c r="BC184" s="117">
        <f>SUMIFS('Raw Data'!$Y:$Y, 'Raw Data'!$AN:$AN,"&lt;=" &amp;DATE(MID($AV$3, 15, 4), MONTH("1 " &amp; BC$6 &amp; " " &amp; MID($AV$3, 15, 4)) + 1, 0 ), 'Raw Data'!$AN:$AN,"&gt;" &amp;DATE(MID($AV$3, 15, 4), MONTH("1 " &amp; BC$6 &amp; " " &amp; MID($AV$3, 15, 4)), 0 ), 'Raw Data'!$J:$J, $A175, 'Raw Data'!$O:$O,""&amp;'Raw Data'!$B$1,'Raw Data'!$D:$D,"&lt;&gt;*ithdr*",'Raw Data'!$D:$D,"&lt;&gt;*ancel*",'Raw Data'!$P:$P,"--")
+
SUMIFS('Raw Data'!$Y:$Y, 'Raw Data'!$AN:$AN,"&lt;=" &amp;DATE(MID($AV$3, 15, 4), MONTH("1 " &amp; BC$6 &amp; " " &amp; MID($AV$3, 15, 4)) + 1, 0 ), 'Raw Data'!$AN:$AN,"&gt;" &amp;DATE(MID($AV$3, 15, 4), MONTH("1 " &amp; BC$6 &amp; " " &amp; MID($AV$3, 15, 4)), 0 ), 'Raw Data'!$J:$J, $A175, 'Raw Data'!$P:$P,""&amp;'Raw Data'!$B$1,'Raw Data'!$D:$D,"&lt;&gt;*ithdr*",'Raw Data'!$D:$D,"&lt;&gt;*ancel*")</f>
        <v>0</v>
      </c>
      <c r="BD184" s="40"/>
      <c r="BE184" s="40"/>
      <c r="BF184" s="52"/>
    </row>
    <row r="185" ht="12.75" customHeight="1">
      <c r="A185" s="47" t="s">
        <v>143</v>
      </c>
      <c r="B185" s="40"/>
      <c r="C185" s="40"/>
      <c r="D185" s="40"/>
      <c r="E185" s="40"/>
      <c r="F185" s="40"/>
      <c r="G185" s="40"/>
      <c r="H185" s="40"/>
      <c r="I185" s="40"/>
      <c r="J185" s="52"/>
      <c r="K185" s="117">
        <f>SUMIFS('Raw Data'!$AA:$AA, 'Raw Data'!$AN:$AN,"&lt;=" &amp;DATE(LEFT($AV$3, 4), MONTH("1 " &amp; K$6 &amp; " " &amp; LEFT($AV$3, 4)) + 1, 0 ), 'Raw Data'!$AN:$AN,"&gt;" &amp;DATE(LEFT($AV$3, 4), MONTH("1 " &amp; K$6 &amp; " " &amp; LEFT($AV$3, 4)), 0 ), 'Raw Data'!$J:$J, $A175, 'Raw Data'!$O:$O,""&amp;'Raw Data'!$B$1,'Raw Data'!$D:$D,"&lt;&gt;*ithdr*",'Raw Data'!$D:$D,"&lt;&gt;*ancel*",'Raw Data'!$P:$P,"--")
+
SUMIFS('Raw Data'!$AA:$AA, 'Raw Data'!$AN:$AN,"&lt;=" &amp;DATE(LEFT($AV$3, 4), MONTH("1 " &amp; K$6 &amp; " " &amp; LEFT($AV$3, 4)) + 1, 0 ), 'Raw Data'!$AN:$AN,"&gt;" &amp;DATE(LEFT($AV$3, 4), MONTH("1 " &amp; K$6 &amp; " " &amp; LEFT($AV$3, 4)), 0 ), 'Raw Data'!$J:$J, $A175, 'Raw Data'!$P:$P,""&amp;'Raw Data'!$B$1,'Raw Data'!$D:$D,"&lt;&gt;*ithdr*",'Raw Data'!$D:$D,"&lt;&gt;*ancel*")
+
SUMIFS('Raw Data'!$X:$X, 'Raw Data'!$AN:$AN,"&lt;=" &amp;DATE(LEFT($AV$3, 4), MONTH("1 " &amp; K$6 &amp; " " &amp; LEFT($AV$3, 4)) + 1, 0 ), 'Raw Data'!$AN:$AN,"&gt;" &amp;DATE(LEFT($AV$3, 4), MONTH("1 " &amp; K$6 &amp; " " &amp; LEFT($AV$3, 4)), 0 ), 'Raw Data'!$J:$J, $A175, 'Raw Data'!$O:$O,""&amp;'Raw Data'!$B$1,'Raw Data'!$D:$D,"&lt;&gt;*ithdr*",'Raw Data'!$D:$D,"&lt;&gt;*ancel*",'Raw Data'!$P:$P,"--")
+
SUMIFS('Raw Data'!$X:$X, 'Raw Data'!$AN:$AN,"&lt;=" &amp;DATE(LEFT($AV$3, 4), MONTH("1 " &amp; K$6 &amp; " " &amp; LEFT($AV$3, 4)) + 1, 0 ), 'Raw Data'!$AN:$AN,"&gt;" &amp;DATE(LEFT($AV$3, 4), MONTH("1 " &amp; K$6 &amp; " " &amp; LEFT($AV$3, 4)), 0 ), 'Raw Data'!$J:$J, $A175, 'Raw Data'!$P:$P,""&amp;'Raw Data'!$B$1,'Raw Data'!$D:$D,"&lt;&gt;*ithdr*",'Raw Data'!$D:$D,"&lt;&gt;*ancel*")
+
SUMIFS('Raw Data'!$V:$V, 'Raw Data'!$AN:$AN,"&lt;=" &amp;DATE(LEFT($AV$3, 4), MONTH("1 " &amp; K$6 &amp; " " &amp; LEFT($AV$3, 4)) + 1, 0 ), 'Raw Data'!$AN:$AN,"&gt;" &amp;DATE(LEFT($AV$3, 4), MONTH("1 " &amp; K$6 &amp; " " &amp; LEFT($AV$3, 4)), 0 ), 'Raw Data'!$J:$J, $A175, 'Raw Data'!$O:$O,""&amp;'Raw Data'!$B$1,'Raw Data'!$D:$D,"&lt;&gt;*ithdr*",'Raw Data'!$D:$D,"&lt;&gt;*ancel*",'Raw Data'!$P:$P,"--")
+
SUMIFS('Raw Data'!$V:$V, 'Raw Data'!$AN:$AN,"&lt;=" &amp;DATE(LEFT($AV$3, 4), MONTH("1 " &amp; K$6 &amp; " " &amp; LEFT($AV$3, 4)) + 1, 0 ), 'Raw Data'!$AN:$AN,"&gt;" &amp;DATE(LEFT($AV$3, 4), MONTH("1 " &amp; K$6 &amp; " " &amp; LEFT($AV$3, 4)), 0 ), 'Raw Data'!$J:$J, $A175, 'Raw Data'!$P:$P,""&amp;'Raw Data'!$B$1,'Raw Data'!$D:$D,"&lt;&gt;*ithdr*",'Raw Data'!$D:$D,"&lt;&gt;*ancel*")</f>
        <v>0</v>
      </c>
      <c r="L185" s="40"/>
      <c r="M185" s="40"/>
      <c r="N185" s="52"/>
      <c r="O185" s="117">
        <f>SUMIFS('Raw Data'!$AA:$AA, 'Raw Data'!$AN:$AN,"&lt;=" &amp;DATE(LEFT($AV$3, 4), MONTH("1 " &amp; O$6 &amp; " " &amp; LEFT($AV$3, 4)) + 1, 0 ), 'Raw Data'!$AN:$AN,"&gt;" &amp;DATE(LEFT($AV$3, 4), MONTH("1 " &amp; O$6 &amp; " " &amp; LEFT($AV$3, 4)), 0 ), 'Raw Data'!$J:$J, $A175, 'Raw Data'!$O:$O,""&amp;'Raw Data'!$B$1,'Raw Data'!$D:$D,"&lt;&gt;*ithdr*",'Raw Data'!$D:$D,"&lt;&gt;*ancel*",'Raw Data'!$P:$P,"--")
+
SUMIFS('Raw Data'!$AA:$AA, 'Raw Data'!$AN:$AN,"&lt;=" &amp;DATE(LEFT($AV$3, 4), MONTH("1 " &amp; O$6 &amp; " " &amp; LEFT($AV$3, 4)) + 1, 0 ), 'Raw Data'!$AN:$AN,"&gt;" &amp;DATE(LEFT($AV$3, 4), MONTH("1 " &amp; O$6 &amp; " " &amp; LEFT($AV$3, 4)), 0 ), 'Raw Data'!$J:$J, $A175, 'Raw Data'!$P:$P,""&amp;'Raw Data'!$B$1,'Raw Data'!$D:$D,"&lt;&gt;*ithdr*",'Raw Data'!$D:$D,"&lt;&gt;*ancel*")
+
SUMIFS('Raw Data'!$X:$X, 'Raw Data'!$AN:$AN,"&lt;=" &amp;DATE(LEFT($AV$3, 4), MONTH("1 " &amp; O$6 &amp; " " &amp; LEFT($AV$3, 4)) + 1, 0 ), 'Raw Data'!$AN:$AN,"&gt;" &amp;DATE(LEFT($AV$3, 4), MONTH("1 " &amp; O$6 &amp; " " &amp; LEFT($AV$3, 4)), 0 ), 'Raw Data'!$J:$J, $A175, 'Raw Data'!$O:$O,""&amp;'Raw Data'!$B$1,'Raw Data'!$D:$D,"&lt;&gt;*ithdr*",'Raw Data'!$D:$D,"&lt;&gt;*ancel*",'Raw Data'!$P:$P,"--")
+
SUMIFS('Raw Data'!$X:$X, 'Raw Data'!$AN:$AN,"&lt;=" &amp;DATE(LEFT($AV$3, 4), MONTH("1 " &amp; O$6 &amp; " " &amp; LEFT($AV$3, 4)) + 1, 0 ), 'Raw Data'!$AN:$AN,"&gt;" &amp;DATE(LEFT($AV$3, 4), MONTH("1 " &amp; O$6 &amp; " " &amp; LEFT($AV$3, 4)), 0 ), 'Raw Data'!$J:$J, $A175, 'Raw Data'!$P:$P,""&amp;'Raw Data'!$B$1,'Raw Data'!$D:$D,"&lt;&gt;*ithdr*",'Raw Data'!$D:$D,"&lt;&gt;*ancel*")
+
SUMIFS('Raw Data'!$V:$V, 'Raw Data'!$AN:$AN,"&lt;=" &amp;DATE(LEFT($AV$3, 4), MONTH("1 " &amp; O$6 &amp; " " &amp; LEFT($AV$3, 4)) + 1, 0 ), 'Raw Data'!$AN:$AN,"&gt;" &amp;DATE(LEFT($AV$3, 4), MONTH("1 " &amp; O$6 &amp; " " &amp; LEFT($AV$3, 4)), 0 ), 'Raw Data'!$J:$J, $A175, 'Raw Data'!$O:$O,""&amp;'Raw Data'!$B$1,'Raw Data'!$D:$D,"&lt;&gt;*ithdr*",'Raw Data'!$D:$D,"&lt;&gt;*ancel*",'Raw Data'!$P:$P,"--")
+
SUMIFS('Raw Data'!$V:$V, 'Raw Data'!$AN:$AN,"&lt;=" &amp;DATE(LEFT($AV$3, 4), MONTH("1 " &amp; O$6 &amp; " " &amp; LEFT($AV$3, 4)) + 1, 0 ), 'Raw Data'!$AN:$AN,"&gt;" &amp;DATE(LEFT($AV$3, 4), MONTH("1 " &amp; O$6 &amp; " " &amp; LEFT($AV$3, 4)), 0 ), 'Raw Data'!$J:$J, $A175, 'Raw Data'!$P:$P,""&amp;'Raw Data'!$B$1,'Raw Data'!$D:$D,"&lt;&gt;*ithdr*",'Raw Data'!$D:$D,"&lt;&gt;*ancel*")</f>
        <v>0</v>
      </c>
      <c r="P185" s="40"/>
      <c r="Q185" s="40"/>
      <c r="R185" s="52"/>
      <c r="S185" s="117">
        <f>SUMIFS('Raw Data'!$AA:$AA, 'Raw Data'!$AN:$AN,"&lt;=" &amp;DATE(LEFT($AV$3, 4), MONTH("1 " &amp; S$6 &amp; " " &amp; LEFT($AV$3, 4)) + 1, 0 ), 'Raw Data'!$AN:$AN,"&gt;" &amp;DATE(LEFT($AV$3, 4), MONTH("1 " &amp; S$6 &amp; " " &amp; LEFT($AV$3, 4)), 0 ), 'Raw Data'!$J:$J, $A175, 'Raw Data'!$O:$O,""&amp;'Raw Data'!$B$1,'Raw Data'!$D:$D,"&lt;&gt;*ithdr*",'Raw Data'!$D:$D,"&lt;&gt;*ancel*",'Raw Data'!$P:$P,"--")
+
SUMIFS('Raw Data'!$AA:$AA, 'Raw Data'!$AN:$AN,"&lt;=" &amp;DATE(LEFT($AV$3, 4), MONTH("1 " &amp; S$6 &amp; " " &amp; LEFT($AV$3, 4)) + 1, 0 ), 'Raw Data'!$AN:$AN,"&gt;" &amp;DATE(LEFT($AV$3, 4), MONTH("1 " &amp; S$6 &amp; " " &amp; LEFT($AV$3, 4)), 0 ), 'Raw Data'!$J:$J, $A175, 'Raw Data'!$P:$P,""&amp;'Raw Data'!$B$1,'Raw Data'!$D:$D,"&lt;&gt;*ithdr*",'Raw Data'!$D:$D,"&lt;&gt;*ancel*")
+
SUMIFS('Raw Data'!$X:$X, 'Raw Data'!$AN:$AN,"&lt;=" &amp;DATE(LEFT($AV$3, 4), MONTH("1 " &amp; S$6 &amp; " " &amp; LEFT($AV$3, 4)) + 1, 0 ), 'Raw Data'!$AN:$AN,"&gt;" &amp;DATE(LEFT($AV$3, 4), MONTH("1 " &amp; S$6 &amp; " " &amp; LEFT($AV$3, 4)), 0 ), 'Raw Data'!$J:$J, $A175, 'Raw Data'!$O:$O,""&amp;'Raw Data'!$B$1,'Raw Data'!$D:$D,"&lt;&gt;*ithdr*",'Raw Data'!$D:$D,"&lt;&gt;*ancel*",'Raw Data'!$P:$P,"--")
+
SUMIFS('Raw Data'!$X:$X, 'Raw Data'!$AN:$AN,"&lt;=" &amp;DATE(LEFT($AV$3, 4), MONTH("1 " &amp; S$6 &amp; " " &amp; LEFT($AV$3, 4)) + 1, 0 ), 'Raw Data'!$AN:$AN,"&gt;" &amp;DATE(LEFT($AV$3, 4), MONTH("1 " &amp; S$6 &amp; " " &amp; LEFT($AV$3, 4)), 0 ), 'Raw Data'!$J:$J, $A175, 'Raw Data'!$P:$P,""&amp;'Raw Data'!$B$1,'Raw Data'!$D:$D,"&lt;&gt;*ithdr*",'Raw Data'!$D:$D,"&lt;&gt;*ancel*")
+
SUMIFS('Raw Data'!$V:$V, 'Raw Data'!$AN:$AN,"&lt;=" &amp;DATE(LEFT($AV$3, 4), MONTH("1 " &amp; S$6 &amp; " " &amp; LEFT($AV$3, 4)) + 1, 0 ), 'Raw Data'!$AN:$AN,"&gt;" &amp;DATE(LEFT($AV$3, 4), MONTH("1 " &amp; S$6 &amp; " " &amp; LEFT($AV$3, 4)), 0 ), 'Raw Data'!$J:$J, $A175, 'Raw Data'!$O:$O,""&amp;'Raw Data'!$B$1,'Raw Data'!$D:$D,"&lt;&gt;*ithdr*",'Raw Data'!$D:$D,"&lt;&gt;*ancel*",'Raw Data'!$P:$P,"--")
+
SUMIFS('Raw Data'!$V:$V, 'Raw Data'!$AN:$AN,"&lt;=" &amp;DATE(LEFT($AV$3, 4), MONTH("1 " &amp; S$6 &amp; " " &amp; LEFT($AV$3, 4)) + 1, 0 ), 'Raw Data'!$AN:$AN,"&gt;" &amp;DATE(LEFT($AV$3, 4), MONTH("1 " &amp; S$6 &amp; " " &amp; LEFT($AV$3, 4)), 0 ), 'Raw Data'!$J:$J, $A175, 'Raw Data'!$P:$P,""&amp;'Raw Data'!$B$1,'Raw Data'!$D:$D,"&lt;&gt;*ithdr*",'Raw Data'!$D:$D,"&lt;&gt;*ancel*")</f>
        <v>0</v>
      </c>
      <c r="T185" s="40"/>
      <c r="U185" s="40"/>
      <c r="V185" s="52"/>
      <c r="W185" s="117">
        <f>SUMIFS('Raw Data'!$AA:$AA, 'Raw Data'!$AN:$AN,"&lt;=" &amp;DATE(LEFT($AV$3, 4), MONTH("1 " &amp; W$6 &amp; " " &amp; LEFT($AV$3, 4)) + 1, 0 ), 'Raw Data'!$AN:$AN,"&gt;" &amp;DATE(LEFT($AV$3, 4), MONTH("1 " &amp; W$6 &amp; " " &amp; LEFT($AV$3, 4)), 0 ), 'Raw Data'!$J:$J, $A175, 'Raw Data'!$O:$O,""&amp;'Raw Data'!$B$1,'Raw Data'!$D:$D,"&lt;&gt;*ithdr*",'Raw Data'!$D:$D,"&lt;&gt;*ancel*",'Raw Data'!$P:$P,"--")
+
SUMIFS('Raw Data'!$AA:$AA, 'Raw Data'!$AN:$AN,"&lt;=" &amp;DATE(LEFT($AV$3, 4), MONTH("1 " &amp; W$6 &amp; " " &amp; LEFT($AV$3, 4)) + 1, 0 ), 'Raw Data'!$AN:$AN,"&gt;" &amp;DATE(LEFT($AV$3, 4), MONTH("1 " &amp; W$6 &amp; " " &amp; LEFT($AV$3, 4)), 0 ), 'Raw Data'!$J:$J, $A175, 'Raw Data'!$P:$P,""&amp;'Raw Data'!$B$1,'Raw Data'!$D:$D,"&lt;&gt;*ithdr*",'Raw Data'!$D:$D,"&lt;&gt;*ancel*")
+
SUMIFS('Raw Data'!$X:$X, 'Raw Data'!$AN:$AN,"&lt;=" &amp;DATE(LEFT($AV$3, 4), MONTH("1 " &amp; W$6 &amp; " " &amp; LEFT($AV$3, 4)) + 1, 0 ), 'Raw Data'!$AN:$AN,"&gt;" &amp;DATE(LEFT($AV$3, 4), MONTH("1 " &amp; W$6 &amp; " " &amp; LEFT($AV$3, 4)), 0 ), 'Raw Data'!$J:$J, $A175, 'Raw Data'!$O:$O,""&amp;'Raw Data'!$B$1,'Raw Data'!$D:$D,"&lt;&gt;*ithdr*",'Raw Data'!$D:$D,"&lt;&gt;*ancel*",'Raw Data'!$P:$P,"--")
+
SUMIFS('Raw Data'!$X:$X, 'Raw Data'!$AN:$AN,"&lt;=" &amp;DATE(LEFT($AV$3, 4), MONTH("1 " &amp; W$6 &amp; " " &amp; LEFT($AV$3, 4)) + 1, 0 ), 'Raw Data'!$AN:$AN,"&gt;" &amp;DATE(LEFT($AV$3, 4), MONTH("1 " &amp; W$6 &amp; " " &amp; LEFT($AV$3, 4)), 0 ), 'Raw Data'!$J:$J, $A175, 'Raw Data'!$P:$P,""&amp;'Raw Data'!$B$1,'Raw Data'!$D:$D,"&lt;&gt;*ithdr*",'Raw Data'!$D:$D,"&lt;&gt;*ancel*")
+
SUMIFS('Raw Data'!$V:$V, 'Raw Data'!$AN:$AN,"&lt;=" &amp;DATE(LEFT($AV$3, 4), MONTH("1 " &amp; W$6 &amp; " " &amp; LEFT($AV$3, 4)) + 1, 0 ), 'Raw Data'!$AN:$AN,"&gt;" &amp;DATE(LEFT($AV$3, 4), MONTH("1 " &amp; W$6 &amp; " " &amp; LEFT($AV$3, 4)), 0 ), 'Raw Data'!$J:$J, $A175, 'Raw Data'!$O:$O,""&amp;'Raw Data'!$B$1,'Raw Data'!$D:$D,"&lt;&gt;*ithdr*",'Raw Data'!$D:$D,"&lt;&gt;*ancel*",'Raw Data'!$P:$P,"--")
+
SUMIFS('Raw Data'!$V:$V, 'Raw Data'!$AN:$AN,"&lt;=" &amp;DATE(LEFT($AV$3, 4), MONTH("1 " &amp; W$6 &amp; " " &amp; LEFT($AV$3, 4)) + 1, 0 ), 'Raw Data'!$AN:$AN,"&gt;" &amp;DATE(LEFT($AV$3, 4), MONTH("1 " &amp; W$6 &amp; " " &amp; LEFT($AV$3, 4)), 0 ), 'Raw Data'!$J:$J, $A175, 'Raw Data'!$P:$P,""&amp;'Raw Data'!$B$1,'Raw Data'!$D:$D,"&lt;&gt;*ithdr*",'Raw Data'!$D:$D,"&lt;&gt;*ancel*")</f>
        <v>0</v>
      </c>
      <c r="X185" s="40"/>
      <c r="Y185" s="40"/>
      <c r="Z185" s="52"/>
      <c r="AA185" s="117">
        <f>SUMIFS('Raw Data'!$AA:$AA, 'Raw Data'!$AN:$AN,"&lt;=" &amp;DATE(LEFT($AV$3, 4), MONTH("1 " &amp; AA$6 &amp; " " &amp; LEFT($AV$3, 4)) + 1, 0 ), 'Raw Data'!$AN:$AN,"&gt;" &amp;DATE(LEFT($AV$3, 4), MONTH("1 " &amp; AA$6 &amp; " " &amp; LEFT($AV$3, 4)), 0 ), 'Raw Data'!$J:$J, $A175, 'Raw Data'!$O:$O,""&amp;'Raw Data'!$B$1,'Raw Data'!$D:$D,"&lt;&gt;*ithdr*",'Raw Data'!$D:$D,"&lt;&gt;*ancel*",'Raw Data'!$P:$P,"--")
+
SUMIFS('Raw Data'!$AA:$AA, 'Raw Data'!$AN:$AN,"&lt;=" &amp;DATE(LEFT($AV$3, 4), MONTH("1 " &amp; AA$6 &amp; " " &amp; LEFT($AV$3, 4)) + 1, 0 ), 'Raw Data'!$AN:$AN,"&gt;" &amp;DATE(LEFT($AV$3, 4), MONTH("1 " &amp; AA$6 &amp; " " &amp; LEFT($AV$3, 4)), 0 ), 'Raw Data'!$J:$J, $A175, 'Raw Data'!$P:$P,""&amp;'Raw Data'!$B$1,'Raw Data'!$D:$D,"&lt;&gt;*ithdr*",'Raw Data'!$D:$D,"&lt;&gt;*ancel*")
+
SUMIFS('Raw Data'!$X:$X, 'Raw Data'!$AN:$AN,"&lt;=" &amp;DATE(LEFT($AV$3, 4), MONTH("1 " &amp; AA$6 &amp; " " &amp; LEFT($AV$3, 4)) + 1, 0 ), 'Raw Data'!$AN:$AN,"&gt;" &amp;DATE(LEFT($AV$3, 4), MONTH("1 " &amp; AA$6 &amp; " " &amp; LEFT($AV$3, 4)), 0 ), 'Raw Data'!$J:$J, $A175, 'Raw Data'!$O:$O,""&amp;'Raw Data'!$B$1,'Raw Data'!$D:$D,"&lt;&gt;*ithdr*",'Raw Data'!$D:$D,"&lt;&gt;*ancel*",'Raw Data'!$P:$P,"--")
+
SUMIFS('Raw Data'!$X:$X, 'Raw Data'!$AN:$AN,"&lt;=" &amp;DATE(LEFT($AV$3, 4), MONTH("1 " &amp; AA$6 &amp; " " &amp; LEFT($AV$3, 4)) + 1, 0 ), 'Raw Data'!$AN:$AN,"&gt;" &amp;DATE(LEFT($AV$3, 4), MONTH("1 " &amp; AA$6 &amp; " " &amp; LEFT($AV$3, 4)), 0 ), 'Raw Data'!$J:$J, $A175, 'Raw Data'!$P:$P,""&amp;'Raw Data'!$B$1,'Raw Data'!$D:$D,"&lt;&gt;*ithdr*",'Raw Data'!$D:$D,"&lt;&gt;*ancel*")
+
SUMIFS('Raw Data'!$V:$V, 'Raw Data'!$AN:$AN,"&lt;=" &amp;DATE(LEFT($AV$3, 4), MONTH("1 " &amp; AA$6 &amp; " " &amp; LEFT($AV$3, 4)) + 1, 0 ), 'Raw Data'!$AN:$AN,"&gt;" &amp;DATE(LEFT($AV$3, 4), MONTH("1 " &amp; AA$6 &amp; " " &amp; LEFT($AV$3, 4)), 0 ), 'Raw Data'!$J:$J, $A175, 'Raw Data'!$O:$O,""&amp;'Raw Data'!$B$1,'Raw Data'!$D:$D,"&lt;&gt;*ithdr*",'Raw Data'!$D:$D,"&lt;&gt;*ancel*",'Raw Data'!$P:$P,"--")
+
SUMIFS('Raw Data'!$V:$V, 'Raw Data'!$AN:$AN,"&lt;=" &amp;DATE(LEFT($AV$3, 4), MONTH("1 " &amp; AA$6 &amp; " " &amp; LEFT($AV$3, 4)) + 1, 0 ), 'Raw Data'!$AN:$AN,"&gt;" &amp;DATE(LEFT($AV$3, 4), MONTH("1 " &amp; AA$6 &amp; " " &amp; LEFT($AV$3, 4)), 0 ), 'Raw Data'!$J:$J, $A175, 'Raw Data'!$P:$P,""&amp;'Raw Data'!$B$1,'Raw Data'!$D:$D,"&lt;&gt;*ithdr*",'Raw Data'!$D:$D,"&lt;&gt;*ancel*")</f>
        <v>0</v>
      </c>
      <c r="AB185" s="40"/>
      <c r="AC185" s="40"/>
      <c r="AD185" s="52"/>
      <c r="AE185" s="117">
        <f>SUMIFS('Raw Data'!$AA:$AA, 'Raw Data'!$AN:$AN,"&lt;=" &amp;DATE(LEFT($AV$3, 4), MONTH("1 " &amp; AE$6 &amp; " " &amp; LEFT($AV$3, 4)) + 1, 0 ), 'Raw Data'!$AN:$AN,"&gt;" &amp;DATE(LEFT($AV$3, 4), MONTH("1 " &amp; AE$6 &amp; " " &amp; LEFT($AV$3, 4)), 0 ), 'Raw Data'!$J:$J, $A175, 'Raw Data'!$O:$O,""&amp;'Raw Data'!$B$1,'Raw Data'!$D:$D,"&lt;&gt;*ithdr*",'Raw Data'!$D:$D,"&lt;&gt;*ancel*",'Raw Data'!$P:$P,"--")
+
SUMIFS('Raw Data'!$AA:$AA, 'Raw Data'!$AN:$AN,"&lt;=" &amp;DATE(LEFT($AV$3, 4), MONTH("1 " &amp; AE$6 &amp; " " &amp; LEFT($AV$3, 4)) + 1, 0 ), 'Raw Data'!$AN:$AN,"&gt;" &amp;DATE(LEFT($AV$3, 4), MONTH("1 " &amp; AE$6 &amp; " " &amp; LEFT($AV$3, 4)), 0 ), 'Raw Data'!$J:$J, $A175, 'Raw Data'!$P:$P,""&amp;'Raw Data'!$B$1,'Raw Data'!$D:$D,"&lt;&gt;*ithdr*",'Raw Data'!$D:$D,"&lt;&gt;*ancel*")
+
SUMIFS('Raw Data'!$X:$X, 'Raw Data'!$AN:$AN,"&lt;=" &amp;DATE(LEFT($AV$3, 4), MONTH("1 " &amp; AE$6 &amp; " " &amp; LEFT($AV$3, 4)) + 1, 0 ), 'Raw Data'!$AN:$AN,"&gt;" &amp;DATE(LEFT($AV$3, 4), MONTH("1 " &amp; AE$6 &amp; " " &amp; LEFT($AV$3, 4)), 0 ), 'Raw Data'!$J:$J, $A175, 'Raw Data'!$O:$O,""&amp;'Raw Data'!$B$1,'Raw Data'!$D:$D,"&lt;&gt;*ithdr*",'Raw Data'!$D:$D,"&lt;&gt;*ancel*",'Raw Data'!$P:$P,"--")
+
SUMIFS('Raw Data'!$X:$X, 'Raw Data'!$AN:$AN,"&lt;=" &amp;DATE(LEFT($AV$3, 4), MONTH("1 " &amp; AE$6 &amp; " " &amp; LEFT($AV$3, 4)) + 1, 0 ), 'Raw Data'!$AN:$AN,"&gt;" &amp;DATE(LEFT($AV$3, 4), MONTH("1 " &amp; AE$6 &amp; " " &amp; LEFT($AV$3, 4)), 0 ), 'Raw Data'!$J:$J, $A175, 'Raw Data'!$P:$P,""&amp;'Raw Data'!$B$1,'Raw Data'!$D:$D,"&lt;&gt;*ithdr*",'Raw Data'!$D:$D,"&lt;&gt;*ancel*")
+
SUMIFS('Raw Data'!$V:$V, 'Raw Data'!$AN:$AN,"&lt;=" &amp;DATE(LEFT($AV$3, 4), MONTH("1 " &amp; AE$6 &amp; " " &amp; LEFT($AV$3, 4)) + 1, 0 ), 'Raw Data'!$AN:$AN,"&gt;" &amp;DATE(LEFT($AV$3, 4), MONTH("1 " &amp; AE$6 &amp; " " &amp; LEFT($AV$3, 4)), 0 ), 'Raw Data'!$J:$J, $A175, 'Raw Data'!$O:$O,""&amp;'Raw Data'!$B$1,'Raw Data'!$D:$D,"&lt;&gt;*ithdr*",'Raw Data'!$D:$D,"&lt;&gt;*ancel*",'Raw Data'!$P:$P,"--")
+
SUMIFS('Raw Data'!$V:$V, 'Raw Data'!$AN:$AN,"&lt;=" &amp;DATE(LEFT($AV$3, 4), MONTH("1 " &amp; AE$6 &amp; " " &amp; LEFT($AV$3, 4)) + 1, 0 ), 'Raw Data'!$AN:$AN,"&gt;" &amp;DATE(LEFT($AV$3, 4), MONTH("1 " &amp; AE$6 &amp; " " &amp; LEFT($AV$3, 4)), 0 ), 'Raw Data'!$J:$J, $A175, 'Raw Data'!$P:$P,""&amp;'Raw Data'!$B$1,'Raw Data'!$D:$D,"&lt;&gt;*ithdr*",'Raw Data'!$D:$D,"&lt;&gt;*ancel*")</f>
        <v>0</v>
      </c>
      <c r="AF185" s="40"/>
      <c r="AG185" s="40"/>
      <c r="AH185" s="52"/>
      <c r="AI185" s="117">
        <f>SUMIFS('Raw Data'!$AA:$AA, 'Raw Data'!$AN:$AN,"&lt;=" &amp;DATE(LEFT($AV$3, 4), MONTH("1 " &amp; AI$6 &amp; " " &amp; LEFT($AV$3, 4)) + 1, 0 ), 'Raw Data'!$AN:$AN,"&gt;" &amp;DATE(LEFT($AV$3, 4), MONTH("1 " &amp; AI$6 &amp; " " &amp; LEFT($AV$3, 4)), 0 ), 'Raw Data'!$J:$J, $A175, 'Raw Data'!$O:$O,""&amp;'Raw Data'!$B$1,'Raw Data'!$D:$D,"&lt;&gt;*ithdr*",'Raw Data'!$D:$D,"&lt;&gt;*ancel*",'Raw Data'!$P:$P,"--")
+
SUMIFS('Raw Data'!$AA:$AA, 'Raw Data'!$AN:$AN,"&lt;=" &amp;DATE(LEFT($AV$3, 4), MONTH("1 " &amp; AI$6 &amp; " " &amp; LEFT($AV$3, 4)) + 1, 0 ), 'Raw Data'!$AN:$AN,"&gt;" &amp;DATE(LEFT($AV$3, 4), MONTH("1 " &amp; AI$6 &amp; " " &amp; LEFT($AV$3, 4)), 0 ), 'Raw Data'!$J:$J, $A175, 'Raw Data'!$P:$P,""&amp;'Raw Data'!$B$1,'Raw Data'!$D:$D,"&lt;&gt;*ithdr*",'Raw Data'!$D:$D,"&lt;&gt;*ancel*")
+
SUMIFS('Raw Data'!$X:$X, 'Raw Data'!$AN:$AN,"&lt;=" &amp;DATE(LEFT($AV$3, 4), MONTH("1 " &amp; AI$6 &amp; " " &amp; LEFT($AV$3, 4)) + 1, 0 ), 'Raw Data'!$AN:$AN,"&gt;" &amp;DATE(LEFT($AV$3, 4), MONTH("1 " &amp; AI$6 &amp; " " &amp; LEFT($AV$3, 4)), 0 ), 'Raw Data'!$J:$J, $A175, 'Raw Data'!$O:$O,""&amp;'Raw Data'!$B$1,'Raw Data'!$D:$D,"&lt;&gt;*ithdr*",'Raw Data'!$D:$D,"&lt;&gt;*ancel*",'Raw Data'!$P:$P,"--")
+
SUMIFS('Raw Data'!$X:$X, 'Raw Data'!$AN:$AN,"&lt;=" &amp;DATE(LEFT($AV$3, 4), MONTH("1 " &amp; AI$6 &amp; " " &amp; LEFT($AV$3, 4)) + 1, 0 ), 'Raw Data'!$AN:$AN,"&gt;" &amp;DATE(LEFT($AV$3, 4), MONTH("1 " &amp; AI$6 &amp; " " &amp; LEFT($AV$3, 4)), 0 ), 'Raw Data'!$J:$J, $A175, 'Raw Data'!$P:$P,""&amp;'Raw Data'!$B$1,'Raw Data'!$D:$D,"&lt;&gt;*ithdr*",'Raw Data'!$D:$D,"&lt;&gt;*ancel*")
+
SUMIFS('Raw Data'!$V:$V, 'Raw Data'!$AN:$AN,"&lt;=" &amp;DATE(LEFT($AV$3, 4), MONTH("1 " &amp; AI$6 &amp; " " &amp; LEFT($AV$3, 4)) + 1, 0 ), 'Raw Data'!$AN:$AN,"&gt;" &amp;DATE(LEFT($AV$3, 4), MONTH("1 " &amp; AI$6 &amp; " " &amp; LEFT($AV$3, 4)), 0 ), 'Raw Data'!$J:$J, $A175, 'Raw Data'!$O:$O,""&amp;'Raw Data'!$B$1,'Raw Data'!$D:$D,"&lt;&gt;*ithdr*",'Raw Data'!$D:$D,"&lt;&gt;*ancel*",'Raw Data'!$P:$P,"--")
+
SUMIFS('Raw Data'!$V:$V, 'Raw Data'!$AN:$AN,"&lt;=" &amp;DATE(LEFT($AV$3, 4), MONTH("1 " &amp; AI$6 &amp; " " &amp; LEFT($AV$3, 4)) + 1, 0 ), 'Raw Data'!$AN:$AN,"&gt;" &amp;DATE(LEFT($AV$3, 4), MONTH("1 " &amp; AI$6 &amp; " " &amp; LEFT($AV$3, 4)), 0 ), 'Raw Data'!$J:$J, $A175, 'Raw Data'!$P:$P,""&amp;'Raw Data'!$B$1,'Raw Data'!$D:$D,"&lt;&gt;*ithdr*",'Raw Data'!$D:$D,"&lt;&gt;*ancel*")</f>
        <v>0</v>
      </c>
      <c r="AJ185" s="40"/>
      <c r="AK185" s="40"/>
      <c r="AL185" s="52"/>
      <c r="AM185" s="117">
        <f>SUMIFS('Raw Data'!$AA:$AA, 'Raw Data'!$AN:$AN,"&lt;=" &amp;DATE(LEFT($AV$3, 4), MONTH("1 " &amp; AM$6 &amp; " " &amp; LEFT($AV$3, 4)) + 1, 0 ), 'Raw Data'!$AN:$AN,"&gt;" &amp;DATE(LEFT($AV$3, 4), MONTH("1 " &amp; AM$6 &amp; " " &amp; LEFT($AV$3, 4)), 0 ), 'Raw Data'!$J:$J, $A175, 'Raw Data'!$O:$O,""&amp;'Raw Data'!$B$1,'Raw Data'!$D:$D,"&lt;&gt;*ithdr*",'Raw Data'!$D:$D,"&lt;&gt;*ancel*",'Raw Data'!$P:$P,"--")
+
SUMIFS('Raw Data'!$AA:$AA, 'Raw Data'!$AN:$AN,"&lt;=" &amp;DATE(LEFT($AV$3, 4), MONTH("1 " &amp; AM$6 &amp; " " &amp; LEFT($AV$3, 4)) + 1, 0 ), 'Raw Data'!$AN:$AN,"&gt;" &amp;DATE(LEFT($AV$3, 4), MONTH("1 " &amp; AM$6 &amp; " " &amp; LEFT($AV$3, 4)), 0 ), 'Raw Data'!$J:$J, $A175, 'Raw Data'!$P:$P,""&amp;'Raw Data'!$B$1,'Raw Data'!$D:$D,"&lt;&gt;*ithdr*",'Raw Data'!$D:$D,"&lt;&gt;*ancel*")
+
SUMIFS('Raw Data'!$X:$X, 'Raw Data'!$AN:$AN,"&lt;=" &amp;DATE(LEFT($AV$3, 4), MONTH("1 " &amp; AM$6 &amp; " " &amp; LEFT($AV$3, 4)) + 1, 0 ), 'Raw Data'!$AN:$AN,"&gt;" &amp;DATE(LEFT($AV$3, 4), MONTH("1 " &amp; AM$6 &amp; " " &amp; LEFT($AV$3, 4)), 0 ), 'Raw Data'!$J:$J, $A175, 'Raw Data'!$O:$O,""&amp;'Raw Data'!$B$1,'Raw Data'!$D:$D,"&lt;&gt;*ithdr*",'Raw Data'!$D:$D,"&lt;&gt;*ancel*",'Raw Data'!$P:$P,"--")
+
SUMIFS('Raw Data'!$X:$X, 'Raw Data'!$AN:$AN,"&lt;=" &amp;DATE(LEFT($AV$3, 4), MONTH("1 " &amp; AM$6 &amp; " " &amp; LEFT($AV$3, 4)) + 1, 0 ), 'Raw Data'!$AN:$AN,"&gt;" &amp;DATE(LEFT($AV$3, 4), MONTH("1 " &amp; AM$6 &amp; " " &amp; LEFT($AV$3, 4)), 0 ), 'Raw Data'!$J:$J, $A175, 'Raw Data'!$P:$P,""&amp;'Raw Data'!$B$1,'Raw Data'!$D:$D,"&lt;&gt;*ithdr*",'Raw Data'!$D:$D,"&lt;&gt;*ancel*")
+
SUMIFS('Raw Data'!$V:$V, 'Raw Data'!$AN:$AN,"&lt;=" &amp;DATE(LEFT($AV$3, 4), MONTH("1 " &amp; AM$6 &amp; " " &amp; LEFT($AV$3, 4)) + 1, 0 ), 'Raw Data'!$AN:$AN,"&gt;" &amp;DATE(LEFT($AV$3, 4), MONTH("1 " &amp; AM$6 &amp; " " &amp; LEFT($AV$3, 4)), 0 ), 'Raw Data'!$J:$J, $A175, 'Raw Data'!$O:$O,""&amp;'Raw Data'!$B$1,'Raw Data'!$D:$D,"&lt;&gt;*ithdr*",'Raw Data'!$D:$D,"&lt;&gt;*ancel*",'Raw Data'!$P:$P,"--")
+
SUMIFS('Raw Data'!$V:$V, 'Raw Data'!$AN:$AN,"&lt;=" &amp;DATE(LEFT($AV$3, 4), MONTH("1 " &amp; AM$6 &amp; " " &amp; LEFT($AV$3, 4)) + 1, 0 ), 'Raw Data'!$AN:$AN,"&gt;" &amp;DATE(LEFT($AV$3, 4), MONTH("1 " &amp; AM$6 &amp; " " &amp; LEFT($AV$3, 4)), 0 ), 'Raw Data'!$J:$J, $A175, 'Raw Data'!$P:$P,""&amp;'Raw Data'!$B$1,'Raw Data'!$D:$D,"&lt;&gt;*ithdr*",'Raw Data'!$D:$D,"&lt;&gt;*ancel*")</f>
        <v>0</v>
      </c>
      <c r="AN185" s="40"/>
      <c r="AO185" s="40"/>
      <c r="AP185" s="52"/>
      <c r="AQ185" s="117">
        <f>SUMIFS('Raw Data'!$AA:$AA, 'Raw Data'!$AN:$AN,"&lt;=" &amp;DATE(LEFT($AV$3, 4), MONTH("1 " &amp; AQ$6 &amp; " " &amp; LEFT($AV$3, 4)) + 1, 0 ), 'Raw Data'!$AN:$AN,"&gt;" &amp;DATE(LEFT($AV$3, 4), MONTH("1 " &amp; AQ$6 &amp; " " &amp; LEFT($AV$3, 4)), 0 ), 'Raw Data'!$J:$J, $A175, 'Raw Data'!$O:$O,""&amp;'Raw Data'!$B$1,'Raw Data'!$D:$D,"&lt;&gt;*ithdr*",'Raw Data'!$D:$D,"&lt;&gt;*ancel*",'Raw Data'!$P:$P,"--")
+
SUMIFS('Raw Data'!$AA:$AA, 'Raw Data'!$AN:$AN,"&lt;=" &amp;DATE(LEFT($AV$3, 4), MONTH("1 " &amp; AQ$6 &amp; " " &amp; LEFT($AV$3, 4)) + 1, 0 ), 'Raw Data'!$AN:$AN,"&gt;" &amp;DATE(LEFT($AV$3, 4), MONTH("1 " &amp; AQ$6 &amp; " " &amp; LEFT($AV$3, 4)), 0 ), 'Raw Data'!$J:$J, $A175, 'Raw Data'!$P:$P,""&amp;'Raw Data'!$B$1,'Raw Data'!$D:$D,"&lt;&gt;*ithdr*",'Raw Data'!$D:$D,"&lt;&gt;*ancel*")
+
SUMIFS('Raw Data'!$X:$X, 'Raw Data'!$AN:$AN,"&lt;=" &amp;DATE(LEFT($AV$3, 4), MONTH("1 " &amp; AQ$6 &amp; " " &amp; LEFT($AV$3, 4)) + 1, 0 ), 'Raw Data'!$AN:$AN,"&gt;" &amp;DATE(LEFT($AV$3, 4), MONTH("1 " &amp; AQ$6 &amp; " " &amp; LEFT($AV$3, 4)), 0 ), 'Raw Data'!$J:$J, $A175, 'Raw Data'!$O:$O,""&amp;'Raw Data'!$B$1,'Raw Data'!$D:$D,"&lt;&gt;*ithdr*",'Raw Data'!$D:$D,"&lt;&gt;*ancel*",'Raw Data'!$P:$P,"--")
+
SUMIFS('Raw Data'!$X:$X, 'Raw Data'!$AN:$AN,"&lt;=" &amp;DATE(LEFT($AV$3, 4), MONTH("1 " &amp; AQ$6 &amp; " " &amp; LEFT($AV$3, 4)) + 1, 0 ), 'Raw Data'!$AN:$AN,"&gt;" &amp;DATE(LEFT($AV$3, 4), MONTH("1 " &amp; AQ$6 &amp; " " &amp; LEFT($AV$3, 4)), 0 ), 'Raw Data'!$J:$J, $A175, 'Raw Data'!$P:$P,""&amp;'Raw Data'!$B$1,'Raw Data'!$D:$D,"&lt;&gt;*ithdr*",'Raw Data'!$D:$D,"&lt;&gt;*ancel*")
+
SUMIFS('Raw Data'!$V:$V, 'Raw Data'!$AN:$AN,"&lt;=" &amp;DATE(LEFT($AV$3, 4), MONTH("1 " &amp; AQ$6 &amp; " " &amp; LEFT($AV$3, 4)) + 1, 0 ), 'Raw Data'!$AN:$AN,"&gt;" &amp;DATE(LEFT($AV$3, 4), MONTH("1 " &amp; AQ$6 &amp; " " &amp; LEFT($AV$3, 4)), 0 ), 'Raw Data'!$J:$J, $A175, 'Raw Data'!$O:$O,""&amp;'Raw Data'!$B$1,'Raw Data'!$D:$D,"&lt;&gt;*ithdr*",'Raw Data'!$D:$D,"&lt;&gt;*ancel*",'Raw Data'!$P:$P,"--")
+
SUMIFS('Raw Data'!$V:$V, 'Raw Data'!$AN:$AN,"&lt;=" &amp;DATE(LEFT($AV$3, 4), MONTH("1 " &amp; AQ$6 &amp; " " &amp; LEFT($AV$3, 4)) + 1, 0 ), 'Raw Data'!$AN:$AN,"&gt;" &amp;DATE(LEFT($AV$3, 4), MONTH("1 " &amp; AQ$6 &amp; " " &amp; LEFT($AV$3, 4)), 0 ), 'Raw Data'!$J:$J, $A175, 'Raw Data'!$P:$P,""&amp;'Raw Data'!$B$1,'Raw Data'!$D:$D,"&lt;&gt;*ithdr*",'Raw Data'!$D:$D,"&lt;&gt;*ancel*")</f>
        <v>0</v>
      </c>
      <c r="AR185" s="40"/>
      <c r="AS185" s="40"/>
      <c r="AT185" s="52"/>
      <c r="AU185" s="117">
        <f>SUMIFS('Raw Data'!$AA:$AA, 'Raw Data'!$AN:$AN,"&lt;=" &amp;DATE(MID($AV$3, 15, 4), MONTH("1 " &amp; AU$6 &amp; " " &amp; MID($AV$3, 15, 4)) + 1, 0 ), 'Raw Data'!$AN:$AN,"&gt;" &amp;DATE(MID($AV$3, 15, 4), MONTH("1 " &amp; AU$6 &amp; " " &amp; MID($AV$3, 15, 4)), 0 ), 'Raw Data'!$J:$J, $A175, 'Raw Data'!$O:$O,""&amp;'Raw Data'!$B$1,'Raw Data'!$D:$D,"&lt;&gt;*ithdr*",'Raw Data'!$D:$D,"&lt;&gt;*ancel*",'Raw Data'!$P:$P,"--")
+
SUMIFS('Raw Data'!$AA:$AA, 'Raw Data'!$AN:$AN,"&lt;=" &amp;DATE(MID($AV$3, 15, 4), MONTH("1 " &amp; AU$6 &amp; " " &amp; MID($AV$3, 15, 4)) + 1, 0 ), 'Raw Data'!$AN:$AN,"&gt;" &amp;DATE(MID($AV$3, 15, 4), MONTH("1 " &amp; AU$6 &amp; " " &amp; MID($AV$3, 15, 4)), 0 ), 'Raw Data'!$J:$J, $A175, 'Raw Data'!$P:$P,""&amp;'Raw Data'!$B$1,'Raw Data'!$D:$D,"&lt;&gt;*ithdr*",'Raw Data'!$D:$D,"&lt;&gt;*ancel*")
+
SUMIFS('Raw Data'!$X:$X, 'Raw Data'!$AN:$AN,"&lt;=" &amp;DATE(MID($AV$3, 15, 4), MONTH("1 " &amp; AU$6 &amp; " " &amp; MID($AV$3, 15, 4)) + 1, 0 ), 'Raw Data'!$AN:$AN,"&gt;" &amp;DATE(MID($AV$3, 15, 4), MONTH("1 " &amp; AU$6 &amp; " " &amp; MID($AV$3, 15, 4)), 0 ), 'Raw Data'!$J:$J, $A175, 'Raw Data'!$O:$O,""&amp;'Raw Data'!$B$1,'Raw Data'!$D:$D,"&lt;&gt;*ithdr*",'Raw Data'!$D:$D,"&lt;&gt;*ancel*",'Raw Data'!$P:$P,"--")
+
SUMIFS('Raw Data'!$X:$X, 'Raw Data'!$AN:$AN,"&lt;=" &amp;DATE(MID($AV$3, 15, 4), MONTH("1 " &amp; AU$6 &amp; " " &amp; MID($AV$3, 15, 4)) + 1, 0 ), 'Raw Data'!$AN:$AN,"&gt;" &amp;DATE(MID($AV$3, 15, 4), MONTH("1 " &amp; AU$6 &amp; " " &amp; MID($AV$3, 15, 4)), 0 ), 'Raw Data'!$J:$J, $A175, 'Raw Data'!$P:$P,""&amp;'Raw Data'!$B$1,'Raw Data'!$D:$D,"&lt;&gt;*ithdr*",'Raw Data'!$D:$D,"&lt;&gt;*ancel*")
+
SUMIFS('Raw Data'!$V:$V, 'Raw Data'!$AN:$AN,"&lt;=" &amp;DATE(MID($AV$3, 15, 4), MONTH("1 " &amp; AU$6 &amp; " " &amp; MID($AV$3, 15, 4)) + 1, 0 ), 'Raw Data'!$AN:$AN,"&gt;" &amp;DATE(MID($AV$3, 15, 4), MONTH("1 " &amp; AU$6 &amp; " " &amp; MID($AV$3, 15, 4)), 0 ), 'Raw Data'!$J:$J, $A175, 'Raw Data'!$O:$O,""&amp;'Raw Data'!$B$1,'Raw Data'!$D:$D,"&lt;&gt;*ithdr*",'Raw Data'!$D:$D,"&lt;&gt;*ancel*",'Raw Data'!$P:$P,"--")
+
SUMIFS('Raw Data'!$V:$V, 'Raw Data'!$AN:$AN,"&lt;=" &amp;DATE(MID($AV$3, 15, 4), MONTH("1 " &amp; AU$6 &amp; " " &amp; MID($AV$3, 15, 4)) + 1, 0 ), 'Raw Data'!$AN:$AN,"&gt;" &amp;DATE(MID($AV$3, 15, 4), MONTH("1 " &amp; AU$6 &amp; " " &amp; MID($AV$3, 15, 4)), 0 ), 'Raw Data'!$J:$J, $A175, 'Raw Data'!$P:$P,""&amp;'Raw Data'!$B$1,'Raw Data'!$D:$D,"&lt;&gt;*ithdr*",'Raw Data'!$D:$D,"&lt;&gt;*ancel*")</f>
        <v>0</v>
      </c>
      <c r="AV185" s="40"/>
      <c r="AW185" s="40"/>
      <c r="AX185" s="52"/>
      <c r="AY185" s="117">
        <f>SUMIFS('Raw Data'!$AA:$AA, 'Raw Data'!$AN:$AN,"&lt;=" &amp;DATE(MID($AV$3, 15, 4), MONTH("1 " &amp; AY$6 &amp; " " &amp; MID($AV$3, 15, 4)) + 1, 0 ), 'Raw Data'!$AN:$AN,"&gt;" &amp;DATE(MID($AV$3, 15, 4), MONTH("1 " &amp; AY$6 &amp; " " &amp; MID($AV$3, 15, 4)), 0 ), 'Raw Data'!$J:$J, $A175, 'Raw Data'!$O:$O,""&amp;'Raw Data'!$B$1,'Raw Data'!$D:$D,"&lt;&gt;*ithdr*",'Raw Data'!$D:$D,"&lt;&gt;*ancel*",'Raw Data'!$P:$P,"--")
+
SUMIFS('Raw Data'!$AA:$AA, 'Raw Data'!$AN:$AN,"&lt;=" &amp;DATE(MID($AV$3, 15, 4), MONTH("1 " &amp; AY$6 &amp; " " &amp; MID($AV$3, 15, 4)) + 1, 0 ), 'Raw Data'!$AN:$AN,"&gt;" &amp;DATE(MID($AV$3, 15, 4), MONTH("1 " &amp; AY$6 &amp; " " &amp; MID($AV$3, 15, 4)), 0 ), 'Raw Data'!$J:$J, $A175, 'Raw Data'!$P:$P,""&amp;'Raw Data'!$B$1,'Raw Data'!$D:$D,"&lt;&gt;*ithdr*",'Raw Data'!$D:$D,"&lt;&gt;*ancel*")
+
SUMIFS('Raw Data'!$X:$X, 'Raw Data'!$AN:$AN,"&lt;=" &amp;DATE(MID($AV$3, 15, 4), MONTH("1 " &amp; AY$6 &amp; " " &amp; MID($AV$3, 15, 4)) + 1, 0 ), 'Raw Data'!$AN:$AN,"&gt;" &amp;DATE(MID($AV$3, 15, 4), MONTH("1 " &amp; AY$6 &amp; " " &amp; MID($AV$3, 15, 4)), 0 ), 'Raw Data'!$J:$J, $A175, 'Raw Data'!$O:$O,""&amp;'Raw Data'!$B$1,'Raw Data'!$D:$D,"&lt;&gt;*ithdr*",'Raw Data'!$D:$D,"&lt;&gt;*ancel*",'Raw Data'!$P:$P,"--")
+
SUMIFS('Raw Data'!$X:$X, 'Raw Data'!$AN:$AN,"&lt;=" &amp;DATE(MID($AV$3, 15, 4), MONTH("1 " &amp; AY$6 &amp; " " &amp; MID($AV$3, 15, 4)) + 1, 0 ), 'Raw Data'!$AN:$AN,"&gt;" &amp;DATE(MID($AV$3, 15, 4), MONTH("1 " &amp; AY$6 &amp; " " &amp; MID($AV$3, 15, 4)), 0 ), 'Raw Data'!$J:$J, $A175, 'Raw Data'!$P:$P,""&amp;'Raw Data'!$B$1,'Raw Data'!$D:$D,"&lt;&gt;*ithdr*",'Raw Data'!$D:$D,"&lt;&gt;*ancel*")
+
SUMIFS('Raw Data'!$V:$V, 'Raw Data'!$AN:$AN,"&lt;=" &amp;DATE(MID($AV$3, 15, 4), MONTH("1 " &amp; AY$6 &amp; " " &amp; MID($AV$3, 15, 4)) + 1, 0 ), 'Raw Data'!$AN:$AN,"&gt;" &amp;DATE(MID($AV$3, 15, 4), MONTH("1 " &amp; AY$6 &amp; " " &amp; MID($AV$3, 15, 4)), 0 ), 'Raw Data'!$J:$J, $A175, 'Raw Data'!$O:$O,""&amp;'Raw Data'!$B$1,'Raw Data'!$D:$D,"&lt;&gt;*ithdr*",'Raw Data'!$D:$D,"&lt;&gt;*ancel*",'Raw Data'!$P:$P,"--")
+
SUMIFS('Raw Data'!$V:$V, 'Raw Data'!$AN:$AN,"&lt;=" &amp;DATE(MID($AV$3, 15, 4), MONTH("1 " &amp; AY$6 &amp; " " &amp; MID($AV$3, 15, 4)) + 1, 0 ), 'Raw Data'!$AN:$AN,"&gt;" &amp;DATE(MID($AV$3, 15, 4), MONTH("1 " &amp; AY$6 &amp; " " &amp; MID($AV$3, 15, 4)), 0 ), 'Raw Data'!$J:$J, $A175, 'Raw Data'!$P:$P,""&amp;'Raw Data'!$B$1,'Raw Data'!$D:$D,"&lt;&gt;*ithdr*",'Raw Data'!$D:$D,"&lt;&gt;*ancel*")</f>
        <v>0</v>
      </c>
      <c r="AZ185" s="40"/>
      <c r="BA185" s="40"/>
      <c r="BB185" s="52"/>
      <c r="BC185" s="117">
        <f>SUMIFS('Raw Data'!$AA:$AA, 'Raw Data'!$AN:$AN,"&lt;=" &amp;DATE(MID($AV$3, 15, 4), MONTH("1 " &amp; BC$6 &amp; " " &amp; MID($AV$3, 15, 4)) + 1, 0 ), 'Raw Data'!$AN:$AN,"&gt;" &amp;DATE(MID($AV$3, 15, 4), MONTH("1 " &amp; BC$6 &amp; " " &amp; MID($AV$3, 15, 4)), 0 ), 'Raw Data'!$J:$J, $A175, 'Raw Data'!$O:$O,""&amp;'Raw Data'!$B$1,'Raw Data'!$D:$D,"&lt;&gt;*ithdr*",'Raw Data'!$D:$D,"&lt;&gt;*ancel*",'Raw Data'!$P:$P,"--")
+
SUMIFS('Raw Data'!$AA:$AA, 'Raw Data'!$AN:$AN,"&lt;=" &amp;DATE(MID($AV$3, 15, 4), MONTH("1 " &amp; BC$6 &amp; " " &amp; MID($AV$3, 15, 4)) + 1, 0 ), 'Raw Data'!$AN:$AN,"&gt;" &amp;DATE(MID($AV$3, 15, 4), MONTH("1 " &amp; BC$6 &amp; " " &amp; MID($AV$3, 15, 4)), 0 ), 'Raw Data'!$J:$J, $A175, 'Raw Data'!$P:$P,""&amp;'Raw Data'!$B$1,'Raw Data'!$D:$D,"&lt;&gt;*ithdr*",'Raw Data'!$D:$D,"&lt;&gt;*ancel*")
+
SUMIFS('Raw Data'!$X:$X, 'Raw Data'!$AN:$AN,"&lt;=" &amp;DATE(MID($AV$3, 15, 4), MONTH("1 " &amp; BC$6 &amp; " " &amp; MID($AV$3, 15, 4)) + 1, 0 ), 'Raw Data'!$AN:$AN,"&gt;" &amp;DATE(MID($AV$3, 15, 4), MONTH("1 " &amp; BC$6 &amp; " " &amp; MID($AV$3, 15, 4)), 0 ), 'Raw Data'!$J:$J, $A175, 'Raw Data'!$O:$O,""&amp;'Raw Data'!$B$1,'Raw Data'!$D:$D,"&lt;&gt;*ithdr*",'Raw Data'!$D:$D,"&lt;&gt;*ancel*",'Raw Data'!$P:$P,"--")
+
SUMIFS('Raw Data'!$X:$X, 'Raw Data'!$AN:$AN,"&lt;=" &amp;DATE(MID($AV$3, 15, 4), MONTH("1 " &amp; BC$6 &amp; " " &amp; MID($AV$3, 15, 4)) + 1, 0 ), 'Raw Data'!$AN:$AN,"&gt;" &amp;DATE(MID($AV$3, 15, 4), MONTH("1 " &amp; BC$6 &amp; " " &amp; MID($AV$3, 15, 4)), 0 ), 'Raw Data'!$J:$J, $A175, 'Raw Data'!$P:$P,""&amp;'Raw Data'!$B$1,'Raw Data'!$D:$D,"&lt;&gt;*ithdr*",'Raw Data'!$D:$D,"&lt;&gt;*ancel*")
+
SUMIFS('Raw Data'!$V:$V, 'Raw Data'!$AN:$AN,"&lt;=" &amp;DATE(MID($AV$3, 15, 4), MONTH("1 " &amp; BC$6 &amp; " " &amp; MID($AV$3, 15, 4)) + 1, 0 ), 'Raw Data'!$AN:$AN,"&gt;" &amp;DATE(MID($AV$3, 15, 4), MONTH("1 " &amp; BC$6 &amp; " " &amp; MID($AV$3, 15, 4)), 0 ), 'Raw Data'!$J:$J, $A175, 'Raw Data'!$O:$O,""&amp;'Raw Data'!$B$1,'Raw Data'!$D:$D,"&lt;&gt;*ithdr*",'Raw Data'!$D:$D,"&lt;&gt;*ancel*",'Raw Data'!$P:$P,"--")
+
SUMIFS('Raw Data'!$V:$V, 'Raw Data'!$AN:$AN,"&lt;=" &amp;DATE(MID($AV$3, 15, 4), MONTH("1 " &amp; BC$6 &amp; " " &amp; MID($AV$3, 15, 4)) + 1, 0 ), 'Raw Data'!$AN:$AN,"&gt;" &amp;DATE(MID($AV$3, 15, 4), MONTH("1 " &amp; BC$6 &amp; " " &amp; MID($AV$3, 15, 4)), 0 ), 'Raw Data'!$J:$J, $A175, 'Raw Data'!$P:$P,""&amp;'Raw Data'!$B$1,'Raw Data'!$D:$D,"&lt;&gt;*ithdr*",'Raw Data'!$D:$D,"&lt;&gt;*ancel*")</f>
        <v>0</v>
      </c>
      <c r="BD185" s="40"/>
      <c r="BE185" s="40"/>
      <c r="BF185" s="52"/>
    </row>
    <row r="186" ht="12.75" customHeight="1">
      <c r="A186" s="47" t="s">
        <v>758</v>
      </c>
      <c r="B186" s="40"/>
      <c r="C186" s="40"/>
      <c r="D186" s="40"/>
      <c r="E186" s="40"/>
      <c r="F186" s="40"/>
      <c r="G186" s="40"/>
      <c r="H186" s="40"/>
      <c r="I186" s="40"/>
      <c r="J186" s="52"/>
      <c r="K186" s="111">
        <f>SUMIFS('Raw Data'!$AI:$AI, 'Raw Data'!$AN:$AN,"&lt;=" &amp;DATE(LEFT($AV$3, 4), MONTH("1 " &amp; K$6 &amp; " " &amp; LEFT($AV$3, 4)) + 1, 0 ), 'Raw Data'!$AN:$AN,"&gt;" &amp;DATE(LEFT($AV$3, 4), MONTH("1 " &amp; K$6 &amp; " " &amp; LEFT($AV$3, 4)), 0 ), 'Raw Data'!$J:$J, $A175, 'Raw Data'!$O:$O,""&amp;'Raw Data'!$B$1,'Raw Data'!$D:$D,"&lt;&gt;*ithdr*",'Raw Data'!$D:$D,"&lt;&gt;*ancel*",'Raw Data'!$P:$P,"--")
+
SUMIFS('Raw Data'!$AI:$AI, 'Raw Data'!$AN:$AN,"&lt;=" &amp;DATE(LEFT($AV$3, 4), MONTH("1 " &amp; K$6 &amp; " " &amp; LEFT($AV$3, 4)) + 1, 0 ), 'Raw Data'!$AN:$AN,"&gt;" &amp;DATE(LEFT($AV$3, 4), MONTH("1 " &amp; K$6 &amp; " " &amp; LEFT($AV$3, 4)), 0 ), 'Raw Data'!$J:$J, $A175, 'Raw Data'!$P:$P,""&amp;'Raw Data'!$B$1,'Raw Data'!$D:$D,"&lt;&gt;*ithdr*",'Raw Data'!$D:$D,"&lt;&gt;*ancel*")</f>
        <v>0</v>
      </c>
      <c r="L186" s="40"/>
      <c r="M186" s="40"/>
      <c r="N186" s="52"/>
      <c r="O186" s="111">
        <f>SUMIFS('Raw Data'!$AI:$AI, 'Raw Data'!$AN:$AN,"&lt;=" &amp;DATE(LEFT($AV$3, 4), MONTH("1 " &amp; O$6 &amp; " " &amp; LEFT($AV$3, 4)) + 1, 0 ), 'Raw Data'!$AN:$AN,"&gt;" &amp;DATE(LEFT($AV$3, 4), MONTH("1 " &amp; O$6 &amp; " " &amp; LEFT($AV$3, 4)), 0 ), 'Raw Data'!$J:$J, $A175, 'Raw Data'!$O:$O,""&amp;'Raw Data'!$B$1,'Raw Data'!$D:$D,"&lt;&gt;*ithdr*",'Raw Data'!$D:$D,"&lt;&gt;*ancel*",'Raw Data'!$P:$P,"--")
+
SUMIFS('Raw Data'!$AI:$AI, 'Raw Data'!$AN:$AN,"&lt;=" &amp;DATE(LEFT($AV$3, 4), MONTH("1 " &amp; O$6 &amp; " " &amp; LEFT($AV$3, 4)) + 1, 0 ), 'Raw Data'!$AN:$AN,"&gt;" &amp;DATE(LEFT($AV$3, 4), MONTH("1 " &amp; O$6 &amp; " " &amp; LEFT($AV$3, 4)), 0 ), 'Raw Data'!$J:$J, $A175, 'Raw Data'!$P:$P,""&amp;'Raw Data'!$B$1,'Raw Data'!$D:$D,"&lt;&gt;*ithdr*",'Raw Data'!$D:$D,"&lt;&gt;*ancel*")</f>
        <v>0</v>
      </c>
      <c r="P186" s="40"/>
      <c r="Q186" s="40"/>
      <c r="R186" s="52"/>
      <c r="S186" s="111">
        <f>SUMIFS('Raw Data'!$AI:$AI, 'Raw Data'!$AN:$AN,"&lt;=" &amp;DATE(LEFT($AV$3, 4), MONTH("1 " &amp; S$6 &amp; " " &amp; LEFT($AV$3, 4)) + 1, 0 ), 'Raw Data'!$AN:$AN,"&gt;" &amp;DATE(LEFT($AV$3, 4), MONTH("1 " &amp; S$6 &amp; " " &amp; LEFT($AV$3, 4)), 0 ), 'Raw Data'!$J:$J, $A175, 'Raw Data'!$O:$O,""&amp;'Raw Data'!$B$1,'Raw Data'!$D:$D,"&lt;&gt;*ithdr*",'Raw Data'!$D:$D,"&lt;&gt;*ancel*",'Raw Data'!$P:$P,"--")
+
SUMIFS('Raw Data'!$AI:$AI, 'Raw Data'!$AN:$AN,"&lt;=" &amp;DATE(LEFT($AV$3, 4), MONTH("1 " &amp; S$6 &amp; " " &amp; LEFT($AV$3, 4)) + 1, 0 ), 'Raw Data'!$AN:$AN,"&gt;" &amp;DATE(LEFT($AV$3, 4), MONTH("1 " &amp; S$6 &amp; " " &amp; LEFT($AV$3, 4)), 0 ), 'Raw Data'!$J:$J, $A175, 'Raw Data'!$P:$P,""&amp;'Raw Data'!$B$1,'Raw Data'!$D:$D,"&lt;&gt;*ithdr*",'Raw Data'!$D:$D,"&lt;&gt;*ancel*")</f>
        <v>0</v>
      </c>
      <c r="T186" s="40"/>
      <c r="U186" s="40"/>
      <c r="V186" s="52"/>
      <c r="W186" s="111">
        <f>SUMIFS('Raw Data'!$AI:$AI, 'Raw Data'!$AN:$AN,"&lt;=" &amp;DATE(LEFT($AV$3, 4), MONTH("1 " &amp; W$6 &amp; " " &amp; LEFT($AV$3, 4)) + 1, 0 ), 'Raw Data'!$AN:$AN,"&gt;" &amp;DATE(LEFT($AV$3, 4), MONTH("1 " &amp; W$6 &amp; " " &amp; LEFT($AV$3, 4)), 0 ), 'Raw Data'!$J:$J, $A175, 'Raw Data'!$O:$O,""&amp;'Raw Data'!$B$1,'Raw Data'!$D:$D,"&lt;&gt;*ithdr*",'Raw Data'!$D:$D,"&lt;&gt;*ancel*",'Raw Data'!$P:$P,"--")
+
SUMIFS('Raw Data'!$AI:$AI, 'Raw Data'!$AN:$AN,"&lt;=" &amp;DATE(LEFT($AV$3, 4), MONTH("1 " &amp; W$6 &amp; " " &amp; LEFT($AV$3, 4)) + 1, 0 ), 'Raw Data'!$AN:$AN,"&gt;" &amp;DATE(LEFT($AV$3, 4), MONTH("1 " &amp; W$6 &amp; " " &amp; LEFT($AV$3, 4)), 0 ), 'Raw Data'!$J:$J, $A175, 'Raw Data'!$P:$P,""&amp;'Raw Data'!$B$1,'Raw Data'!$D:$D,"&lt;&gt;*ithdr*",'Raw Data'!$D:$D,"&lt;&gt;*ancel*")</f>
        <v>0</v>
      </c>
      <c r="X186" s="40"/>
      <c r="Y186" s="40"/>
      <c r="Z186" s="52"/>
      <c r="AA186" s="111">
        <f>SUMIFS('Raw Data'!$AI:$AI, 'Raw Data'!$AN:$AN,"&lt;=" &amp;DATE(LEFT($AV$3, 4), MONTH("1 " &amp; AA$6 &amp; " " &amp; LEFT($AV$3, 4)) + 1, 0 ), 'Raw Data'!$AN:$AN,"&gt;" &amp;DATE(LEFT($AV$3, 4), MONTH("1 " &amp; AA$6 &amp; " " &amp; LEFT($AV$3, 4)), 0 ), 'Raw Data'!$J:$J, $A175, 'Raw Data'!$O:$O,""&amp;'Raw Data'!$B$1,'Raw Data'!$D:$D,"&lt;&gt;*ithdr*",'Raw Data'!$D:$D,"&lt;&gt;*ancel*",'Raw Data'!$P:$P,"--")
+
SUMIFS('Raw Data'!$AI:$AI, 'Raw Data'!$AN:$AN,"&lt;=" &amp;DATE(LEFT($AV$3, 4), MONTH("1 " &amp; AA$6 &amp; " " &amp; LEFT($AV$3, 4)) + 1, 0 ), 'Raw Data'!$AN:$AN,"&gt;" &amp;DATE(LEFT($AV$3, 4), MONTH("1 " &amp; AA$6 &amp; " " &amp; LEFT($AV$3, 4)), 0 ), 'Raw Data'!$J:$J, $A175, 'Raw Data'!$P:$P,""&amp;'Raw Data'!$B$1,'Raw Data'!$D:$D,"&lt;&gt;*ithdr*",'Raw Data'!$D:$D,"&lt;&gt;*ancel*")</f>
        <v>0</v>
      </c>
      <c r="AB186" s="40"/>
      <c r="AC186" s="40"/>
      <c r="AD186" s="52"/>
      <c r="AE186" s="111">
        <f>SUMIFS('Raw Data'!$AI:$AI, 'Raw Data'!$AN:$AN,"&lt;=" &amp;DATE(LEFT($AV$3, 4), MONTH("1 " &amp; AE$6 &amp; " " &amp; LEFT($AV$3, 4)) + 1, 0 ), 'Raw Data'!$AN:$AN,"&gt;" &amp;DATE(LEFT($AV$3, 4), MONTH("1 " &amp; AE$6 &amp; " " &amp; LEFT($AV$3, 4)), 0 ), 'Raw Data'!$J:$J, $A175, 'Raw Data'!$O:$O,""&amp;'Raw Data'!$B$1,'Raw Data'!$D:$D,"&lt;&gt;*ithdr*",'Raw Data'!$D:$D,"&lt;&gt;*ancel*",'Raw Data'!$P:$P,"--")
+
SUMIFS('Raw Data'!$AI:$AI, 'Raw Data'!$AN:$AN,"&lt;=" &amp;DATE(LEFT($AV$3, 4), MONTH("1 " &amp; AE$6 &amp; " " &amp; LEFT($AV$3, 4)) + 1, 0 ), 'Raw Data'!$AN:$AN,"&gt;" &amp;DATE(LEFT($AV$3, 4), MONTH("1 " &amp; AE$6 &amp; " " &amp; LEFT($AV$3, 4)), 0 ), 'Raw Data'!$J:$J, $A175, 'Raw Data'!$P:$P,""&amp;'Raw Data'!$B$1,'Raw Data'!$D:$D,"&lt;&gt;*ithdr*",'Raw Data'!$D:$D,"&lt;&gt;*ancel*")</f>
        <v>0</v>
      </c>
      <c r="AF186" s="40"/>
      <c r="AG186" s="40"/>
      <c r="AH186" s="52"/>
      <c r="AI186" s="111">
        <f>SUMIFS('Raw Data'!$AI:$AI, 'Raw Data'!$AN:$AN,"&lt;=" &amp;DATE(LEFT($AV$3, 4), MONTH("1 " &amp; AI$6 &amp; " " &amp; LEFT($AV$3, 4)) + 1, 0 ), 'Raw Data'!$AN:$AN,"&gt;" &amp;DATE(LEFT($AV$3, 4), MONTH("1 " &amp; AI$6 &amp; " " &amp; LEFT($AV$3, 4)), 0 ), 'Raw Data'!$J:$J, $A175, 'Raw Data'!$O:$O,""&amp;'Raw Data'!$B$1,'Raw Data'!$D:$D,"&lt;&gt;*ithdr*",'Raw Data'!$D:$D,"&lt;&gt;*ancel*",'Raw Data'!$P:$P,"--")
+
SUMIFS('Raw Data'!$AI:$AI, 'Raw Data'!$AN:$AN,"&lt;=" &amp;DATE(LEFT($AV$3, 4), MONTH("1 " &amp; AI$6 &amp; " " &amp; LEFT($AV$3, 4)) + 1, 0 ), 'Raw Data'!$AN:$AN,"&gt;" &amp;DATE(LEFT($AV$3, 4), MONTH("1 " &amp; AI$6 &amp; " " &amp; LEFT($AV$3, 4)), 0 ), 'Raw Data'!$J:$J, $A175, 'Raw Data'!$P:$P,""&amp;'Raw Data'!$B$1,'Raw Data'!$D:$D,"&lt;&gt;*ithdr*",'Raw Data'!$D:$D,"&lt;&gt;*ancel*")</f>
        <v>0</v>
      </c>
      <c r="AJ186" s="40"/>
      <c r="AK186" s="40"/>
      <c r="AL186" s="52"/>
      <c r="AM186" s="111">
        <f>SUMIFS('Raw Data'!$AI:$AI, 'Raw Data'!$AN:$AN,"&lt;=" &amp;DATE(LEFT($AV$3, 4), MONTH("1 " &amp; AM$6 &amp; " " &amp; LEFT($AV$3, 4)) + 1, 0 ), 'Raw Data'!$AN:$AN,"&gt;" &amp;DATE(LEFT($AV$3, 4), MONTH("1 " &amp; AM$6 &amp; " " &amp; LEFT($AV$3, 4)), 0 ), 'Raw Data'!$J:$J, $A175, 'Raw Data'!$O:$O,""&amp;'Raw Data'!$B$1,'Raw Data'!$D:$D,"&lt;&gt;*ithdr*",'Raw Data'!$D:$D,"&lt;&gt;*ancel*",'Raw Data'!$P:$P,"--")
+
SUMIFS('Raw Data'!$AI:$AI, 'Raw Data'!$AN:$AN,"&lt;=" &amp;DATE(LEFT($AV$3, 4), MONTH("1 " &amp; AM$6 &amp; " " &amp; LEFT($AV$3, 4)) + 1, 0 ), 'Raw Data'!$AN:$AN,"&gt;" &amp;DATE(LEFT($AV$3, 4), MONTH("1 " &amp; AM$6 &amp; " " &amp; LEFT($AV$3, 4)), 0 ), 'Raw Data'!$J:$J, $A175, 'Raw Data'!$P:$P,""&amp;'Raw Data'!$B$1,'Raw Data'!$D:$D,"&lt;&gt;*ithdr*",'Raw Data'!$D:$D,"&lt;&gt;*ancel*")</f>
        <v>0</v>
      </c>
      <c r="AN186" s="40"/>
      <c r="AO186" s="40"/>
      <c r="AP186" s="52"/>
      <c r="AQ186" s="111">
        <f>SUMIFS('Raw Data'!$AI:$AI, 'Raw Data'!$AN:$AN,"&lt;=" &amp;DATE(LEFT($AV$3, 4), MONTH("1 " &amp; AQ$6 &amp; " " &amp; LEFT($AV$3, 4)) + 1, 0 ), 'Raw Data'!$AN:$AN,"&gt;" &amp;DATE(LEFT($AV$3, 4), MONTH("1 " &amp; AQ$6 &amp; " " &amp; LEFT($AV$3, 4)), 0 ), 'Raw Data'!$J:$J, $A175, 'Raw Data'!$O:$O,""&amp;'Raw Data'!$B$1,'Raw Data'!$D:$D,"&lt;&gt;*ithdr*",'Raw Data'!$D:$D,"&lt;&gt;*ancel*",'Raw Data'!$P:$P,"--")
+
SUMIFS('Raw Data'!$AI:$AI, 'Raw Data'!$AN:$AN,"&lt;=" &amp;DATE(LEFT($AV$3, 4), MONTH("1 " &amp; AQ$6 &amp; " " &amp; LEFT($AV$3, 4)) + 1, 0 ), 'Raw Data'!$AN:$AN,"&gt;" &amp;DATE(LEFT($AV$3, 4), MONTH("1 " &amp; AQ$6 &amp; " " &amp; LEFT($AV$3, 4)), 0 ), 'Raw Data'!$J:$J, $A175, 'Raw Data'!$P:$P,""&amp;'Raw Data'!$B$1,'Raw Data'!$D:$D,"&lt;&gt;*ithdr*",'Raw Data'!$D:$D,"&lt;&gt;*ancel*")</f>
        <v>0</v>
      </c>
      <c r="AR186" s="40"/>
      <c r="AS186" s="40"/>
      <c r="AT186" s="52"/>
      <c r="AU186" s="111">
        <f>SUMIFS('Raw Data'!$AI:$AI, 'Raw Data'!$AN:$AN,"&lt;=" &amp;DATE(MID($AV$3, 15, 4), MONTH("1 " &amp; AU$6 &amp; " " &amp; MID($AV$3, 15, 4)) + 1, 0 ), 'Raw Data'!$AN:$AN,"&gt;" &amp;DATE(MID($AV$3, 15, 4), MONTH("1 " &amp; AU$6 &amp; " " &amp; MID($AV$3, 15, 4)), 0 ), 'Raw Data'!$J:$J, $A175, 'Raw Data'!$O:$O,""&amp;'Raw Data'!$B$1,'Raw Data'!$D:$D,"&lt;&gt;*ithdr*",'Raw Data'!$D:$D,"&lt;&gt;*ancel*",'Raw Data'!$P:$P,"--")
+
SUMIFS('Raw Data'!$AI:$AI, 'Raw Data'!$AN:$AN,"&lt;=" &amp;DATE(MID($AV$3, 15, 4), MONTH("1 " &amp; AU$6 &amp; " " &amp; MID($AV$3, 15, 4)) + 1, 0 ), 'Raw Data'!$AN:$AN,"&gt;" &amp;DATE(MID($AV$3, 15, 4), MONTH("1 " &amp; AU$6 &amp; " " &amp; MID($AV$3, 15, 4)), 0 ), 'Raw Data'!$J:$J, $A175, 'Raw Data'!$P:$P,""&amp;'Raw Data'!$B$1,'Raw Data'!$D:$D,"&lt;&gt;*ithdr*",'Raw Data'!$D:$D,"&lt;&gt;*ancel*")</f>
        <v>0</v>
      </c>
      <c r="AV186" s="40"/>
      <c r="AW186" s="40"/>
      <c r="AX186" s="52"/>
      <c r="AY186" s="111">
        <f>SUMIFS('Raw Data'!$AI:$AI, 'Raw Data'!$AN:$AN,"&lt;=" &amp;DATE(MID($AV$3, 15, 4), MONTH("1 " &amp; AY$6 &amp; " " &amp; MID($AV$3, 15, 4)) + 1, 0 ), 'Raw Data'!$AN:$AN,"&gt;" &amp;DATE(MID($AV$3, 15, 4), MONTH("1 " &amp; AY$6 &amp; " " &amp; MID($AV$3, 15, 4)), 0 ), 'Raw Data'!$J:$J, $A175, 'Raw Data'!$O:$O,""&amp;'Raw Data'!$B$1,'Raw Data'!$D:$D,"&lt;&gt;*ithdr*",'Raw Data'!$D:$D,"&lt;&gt;*ancel*",'Raw Data'!$P:$P,"--")
+
SUMIFS('Raw Data'!$AI:$AI, 'Raw Data'!$AN:$AN,"&lt;=" &amp;DATE(MID($AV$3, 15, 4), MONTH("1 " &amp; AY$6 &amp; " " &amp; MID($AV$3, 15, 4)) + 1, 0 ), 'Raw Data'!$AN:$AN,"&gt;" &amp;DATE(MID($AV$3, 15, 4), MONTH("1 " &amp; AY$6 &amp; " " &amp; MID($AV$3, 15, 4)), 0 ), 'Raw Data'!$J:$J, $A175, 'Raw Data'!$P:$P,""&amp;'Raw Data'!$B$1,'Raw Data'!$D:$D,"&lt;&gt;*ithdr*",'Raw Data'!$D:$D,"&lt;&gt;*ancel*")</f>
        <v>0</v>
      </c>
      <c r="AZ186" s="40"/>
      <c r="BA186" s="40"/>
      <c r="BB186" s="52"/>
      <c r="BC186" s="111">
        <f>SUMIFS('Raw Data'!$AI:$AI, 'Raw Data'!$AN:$AN,"&lt;=" &amp;DATE(MID($AV$3, 15, 4), MONTH("1 " &amp; BC$6 &amp; " " &amp; MID($AV$3, 15, 4)) + 1, 0 ), 'Raw Data'!$AN:$AN,"&gt;" &amp;DATE(MID($AV$3, 15, 4), MONTH("1 " &amp; BC$6 &amp; " " &amp; MID($AV$3, 15, 4)), 0 ), 'Raw Data'!$J:$J, $A175, 'Raw Data'!$O:$O,""&amp;'Raw Data'!$B$1,'Raw Data'!$D:$D,"&lt;&gt;*ithdr*",'Raw Data'!$D:$D,"&lt;&gt;*ancel*",'Raw Data'!$P:$P,"--")
+
SUMIFS('Raw Data'!$AI:$AI, 'Raw Data'!$AN:$AN,"&lt;=" &amp;DATE(MID($AV$3, 15, 4), MONTH("1 " &amp; BC$6 &amp; " " &amp; MID($AV$3, 15, 4)) + 1, 0 ), 'Raw Data'!$AN:$AN,"&gt;" &amp;DATE(MID($AV$3, 15, 4), MONTH("1 " &amp; BC$6 &amp; " " &amp; MID($AV$3, 15, 4)), 0 ), 'Raw Data'!$J:$J, $A175, 'Raw Data'!$P:$P,""&amp;'Raw Data'!$B$1,'Raw Data'!$D:$D,"&lt;&gt;*ithdr*",'Raw Data'!$D:$D,"&lt;&gt;*ancel*")</f>
        <v>0</v>
      </c>
      <c r="BD186" s="40"/>
      <c r="BE186" s="40"/>
      <c r="BF186" s="52"/>
    </row>
    <row r="187" ht="12.75" customHeight="1">
      <c r="A187" s="119" t="s">
        <v>759</v>
      </c>
      <c r="B187" s="40"/>
      <c r="C187" s="40"/>
      <c r="D187" s="40"/>
      <c r="E187" s="40"/>
      <c r="F187" s="40"/>
      <c r="G187" s="40"/>
      <c r="H187" s="40"/>
      <c r="I187" s="40"/>
      <c r="J187" s="52"/>
      <c r="K187" s="111">
        <f>SUMIFS('Raw Data'!$AI:$AI, 'Raw Data'!$AN:$AN,"&lt;=" &amp;DATE(LEFT($AV$3, 4), MONTH("1 " &amp; K$6 &amp; " " &amp; LEFT($AV$3, 4)) + 1, 0 ), 'Raw Data'!$AN:$AN,"&gt;" &amp;DATE(LEFT($AV$3, 4), MONTH("1 " &amp; K$6 &amp; " " &amp; LEFT($AV$3, 4)), 0 ), 'Raw Data'!$J:$J, $A175, 'Raw Data'!$H:$H, "Ear*", 'Raw Data'!$O:$O,""&amp;'Raw Data'!$B$1,'Raw Data'!$D:$D,"&lt;&gt;*ithdr*",'Raw Data'!$D:$D,"&lt;&gt;*ancel*",'Raw Data'!$P:$P,"--")
+
SUMIFS('Raw Data'!$AI:$AI, 'Raw Data'!$AN:$AN,"&lt;=" &amp;DATE(LEFT($AV$3, 4), MONTH("1 " &amp; K$6 &amp; " " &amp; LEFT($AV$3, 4)) + 1, 0 ), 'Raw Data'!$AN:$AN,"&gt;" &amp;DATE(LEFT($AV$3, 4), MONTH("1 " &amp; K$6 &amp; " " &amp; LEFT($AV$3, 4)), 0 ), 'Raw Data'!$J:$J, $A175, 'Raw Data'!$H:$H, "Ear*", 'Raw Data'!$P:$P,""&amp;'Raw Data'!$B$1,'Raw Data'!$D:$D,"&lt;&gt;*ithdr*",'Raw Data'!$D:$D,"&lt;&gt;*ancel*")</f>
        <v>0</v>
      </c>
      <c r="L187" s="40"/>
      <c r="M187" s="40"/>
      <c r="N187" s="52"/>
      <c r="O187" s="111">
        <f>SUMIFS('Raw Data'!$AI:$AI, 'Raw Data'!$AN:$AN,"&lt;=" &amp;DATE(LEFT($AV$3, 4), MONTH("1 " &amp; O$6 &amp; " " &amp; LEFT($AV$3, 4)) + 1, 0 ), 'Raw Data'!$AN:$AN,"&gt;" &amp;DATE(LEFT($AV$3, 4), MONTH("1 " &amp; O$6 &amp; " " &amp; LEFT($AV$3, 4)), 0 ), 'Raw Data'!$J:$J, $A175, 'Raw Data'!$H:$H, "Ear*", 'Raw Data'!$O:$O,""&amp;'Raw Data'!$B$1,'Raw Data'!$D:$D,"&lt;&gt;*ithdr*",'Raw Data'!$D:$D,"&lt;&gt;*ancel*",'Raw Data'!$P:$P,"--")
+
SUMIFS('Raw Data'!$AI:$AI, 'Raw Data'!$AN:$AN,"&lt;=" &amp;DATE(LEFT($AV$3, 4), MONTH("1 " &amp; O$6 &amp; " " &amp; LEFT($AV$3, 4)) + 1, 0 ), 'Raw Data'!$AN:$AN,"&gt;" &amp;DATE(LEFT($AV$3, 4), MONTH("1 " &amp; O$6 &amp; " " &amp; LEFT($AV$3, 4)), 0 ), 'Raw Data'!$J:$J, $A175, 'Raw Data'!$H:$H, "Ear*", 'Raw Data'!$P:$P,""&amp;'Raw Data'!$B$1,'Raw Data'!$D:$D,"&lt;&gt;*ithdr*",'Raw Data'!$D:$D,"&lt;&gt;*ancel*")</f>
        <v>0</v>
      </c>
      <c r="P187" s="40"/>
      <c r="Q187" s="40"/>
      <c r="R187" s="52"/>
      <c r="S187" s="111">
        <f>SUMIFS('Raw Data'!$AI:$AI, 'Raw Data'!$AN:$AN,"&lt;=" &amp;DATE(LEFT($AV$3, 4), MONTH("1 " &amp; S$6 &amp; " " &amp; LEFT($AV$3, 4)) + 1, 0 ), 'Raw Data'!$AN:$AN,"&gt;" &amp;DATE(LEFT($AV$3, 4), MONTH("1 " &amp; S$6 &amp; " " &amp; LEFT($AV$3, 4)), 0 ), 'Raw Data'!$J:$J, $A175, 'Raw Data'!$H:$H, "Ear*", 'Raw Data'!$O:$O,""&amp;'Raw Data'!$B$1,'Raw Data'!$D:$D,"&lt;&gt;*ithdr*",'Raw Data'!$D:$D,"&lt;&gt;*ancel*",'Raw Data'!$P:$P,"--")
+
SUMIFS('Raw Data'!$AI:$AI, 'Raw Data'!$AN:$AN,"&lt;=" &amp;DATE(LEFT($AV$3, 4), MONTH("1 " &amp; S$6 &amp; " " &amp; LEFT($AV$3, 4)) + 1, 0 ), 'Raw Data'!$AN:$AN,"&gt;" &amp;DATE(LEFT($AV$3, 4), MONTH("1 " &amp; S$6 &amp; " " &amp; LEFT($AV$3, 4)), 0 ), 'Raw Data'!$J:$J, $A175, 'Raw Data'!$H:$H, "Ear*", 'Raw Data'!$P:$P,""&amp;'Raw Data'!$B$1,'Raw Data'!$D:$D,"&lt;&gt;*ithdr*",'Raw Data'!$D:$D,"&lt;&gt;*ancel*")</f>
        <v>0</v>
      </c>
      <c r="T187" s="40"/>
      <c r="U187" s="40"/>
      <c r="V187" s="52"/>
      <c r="W187" s="111">
        <f>SUMIFS('Raw Data'!$AI:$AI, 'Raw Data'!$AN:$AN,"&lt;=" &amp;DATE(LEFT($AV$3, 4), MONTH("1 " &amp; W$6 &amp; " " &amp; LEFT($AV$3, 4)) + 1, 0 ), 'Raw Data'!$AN:$AN,"&gt;" &amp;DATE(LEFT($AV$3, 4), MONTH("1 " &amp; W$6 &amp; " " &amp; LEFT($AV$3, 4)), 0 ), 'Raw Data'!$J:$J, $A175, 'Raw Data'!$H:$H, "Ear*", 'Raw Data'!$O:$O,""&amp;'Raw Data'!$B$1,'Raw Data'!$D:$D,"&lt;&gt;*ithdr*",'Raw Data'!$D:$D,"&lt;&gt;*ancel*",'Raw Data'!$P:$P,"--")
+
SUMIFS('Raw Data'!$AI:$AI, 'Raw Data'!$AN:$AN,"&lt;=" &amp;DATE(LEFT($AV$3, 4), MONTH("1 " &amp; W$6 &amp; " " &amp; LEFT($AV$3, 4)) + 1, 0 ), 'Raw Data'!$AN:$AN,"&gt;" &amp;DATE(LEFT($AV$3, 4), MONTH("1 " &amp; W$6 &amp; " " &amp; LEFT($AV$3, 4)), 0 ), 'Raw Data'!$J:$J, $A175, 'Raw Data'!$H:$H, "Ear*", 'Raw Data'!$P:$P,""&amp;'Raw Data'!$B$1,'Raw Data'!$D:$D,"&lt;&gt;*ithdr*",'Raw Data'!$D:$D,"&lt;&gt;*ancel*")</f>
        <v>0</v>
      </c>
      <c r="X187" s="40"/>
      <c r="Y187" s="40"/>
      <c r="Z187" s="52"/>
      <c r="AA187" s="111">
        <f>SUMIFS('Raw Data'!$AI:$AI, 'Raw Data'!$AN:$AN,"&lt;=" &amp;DATE(LEFT($AV$3, 4), MONTH("1 " &amp; AA$6 &amp; " " &amp; LEFT($AV$3, 4)) + 1, 0 ), 'Raw Data'!$AN:$AN,"&gt;" &amp;DATE(LEFT($AV$3, 4), MONTH("1 " &amp; AA$6 &amp; " " &amp; LEFT($AV$3, 4)), 0 ), 'Raw Data'!$J:$J, $A175, 'Raw Data'!$H:$H, "Ear*", 'Raw Data'!$O:$O,""&amp;'Raw Data'!$B$1,'Raw Data'!$D:$D,"&lt;&gt;*ithdr*",'Raw Data'!$D:$D,"&lt;&gt;*ancel*",'Raw Data'!$P:$P,"--")
+
SUMIFS('Raw Data'!$AI:$AI, 'Raw Data'!$AN:$AN,"&lt;=" &amp;DATE(LEFT($AV$3, 4), MONTH("1 " &amp; AA$6 &amp; " " &amp; LEFT($AV$3, 4)) + 1, 0 ), 'Raw Data'!$AN:$AN,"&gt;" &amp;DATE(LEFT($AV$3, 4), MONTH("1 " &amp; AA$6 &amp; " " &amp; LEFT($AV$3, 4)), 0 ), 'Raw Data'!$J:$J, $A175, 'Raw Data'!$H:$H, "Ear*", 'Raw Data'!$P:$P,""&amp;'Raw Data'!$B$1,'Raw Data'!$D:$D,"&lt;&gt;*ithdr*",'Raw Data'!$D:$D,"&lt;&gt;*ancel*")</f>
        <v>0</v>
      </c>
      <c r="AB187" s="40"/>
      <c r="AC187" s="40"/>
      <c r="AD187" s="52"/>
      <c r="AE187" s="111">
        <f>SUMIFS('Raw Data'!$AI:$AI, 'Raw Data'!$AN:$AN,"&lt;=" &amp;DATE(LEFT($AV$3, 4), MONTH("1 " &amp; AE$6 &amp; " " &amp; LEFT($AV$3, 4)) + 1, 0 ), 'Raw Data'!$AN:$AN,"&gt;" &amp;DATE(LEFT($AV$3, 4), MONTH("1 " &amp; AE$6 &amp; " " &amp; LEFT($AV$3, 4)), 0 ), 'Raw Data'!$J:$J, $A175, 'Raw Data'!$H:$H, "Ear*", 'Raw Data'!$O:$O,""&amp;'Raw Data'!$B$1,'Raw Data'!$D:$D,"&lt;&gt;*ithdr*",'Raw Data'!$D:$D,"&lt;&gt;*ancel*",'Raw Data'!$P:$P,"--")
+
SUMIFS('Raw Data'!$AI:$AI, 'Raw Data'!$AN:$AN,"&lt;=" &amp;DATE(LEFT($AV$3, 4), MONTH("1 " &amp; AE$6 &amp; " " &amp; LEFT($AV$3, 4)) + 1, 0 ), 'Raw Data'!$AN:$AN,"&gt;" &amp;DATE(LEFT($AV$3, 4), MONTH("1 " &amp; AE$6 &amp; " " &amp; LEFT($AV$3, 4)), 0 ), 'Raw Data'!$J:$J, $A175, 'Raw Data'!$H:$H, "Ear*", 'Raw Data'!$P:$P,""&amp;'Raw Data'!$B$1,'Raw Data'!$D:$D,"&lt;&gt;*ithdr*",'Raw Data'!$D:$D,"&lt;&gt;*ancel*")</f>
        <v>0</v>
      </c>
      <c r="AF187" s="40"/>
      <c r="AG187" s="40"/>
      <c r="AH187" s="52"/>
      <c r="AI187" s="111">
        <f>SUMIFS('Raw Data'!$AI:$AI, 'Raw Data'!$AN:$AN,"&lt;=" &amp;DATE(LEFT($AV$3, 4), MONTH("1 " &amp; AI$6 &amp; " " &amp; LEFT($AV$3, 4)) + 1, 0 ), 'Raw Data'!$AN:$AN,"&gt;" &amp;DATE(LEFT($AV$3, 4), MONTH("1 " &amp; AI$6 &amp; " " &amp; LEFT($AV$3, 4)), 0 ), 'Raw Data'!$J:$J, $A175, 'Raw Data'!$H:$H, "Ear*", 'Raw Data'!$O:$O,""&amp;'Raw Data'!$B$1,'Raw Data'!$D:$D,"&lt;&gt;*ithdr*",'Raw Data'!$D:$D,"&lt;&gt;*ancel*",'Raw Data'!$P:$P,"--")
+
SUMIFS('Raw Data'!$AI:$AI, 'Raw Data'!$AN:$AN,"&lt;=" &amp;DATE(LEFT($AV$3, 4), MONTH("1 " &amp; AI$6 &amp; " " &amp; LEFT($AV$3, 4)) + 1, 0 ), 'Raw Data'!$AN:$AN,"&gt;" &amp;DATE(LEFT($AV$3, 4), MONTH("1 " &amp; AI$6 &amp; " " &amp; LEFT($AV$3, 4)), 0 ), 'Raw Data'!$J:$J, $A175, 'Raw Data'!$H:$H, "Ear*", 'Raw Data'!$P:$P,""&amp;'Raw Data'!$B$1,'Raw Data'!$D:$D,"&lt;&gt;*ithdr*",'Raw Data'!$D:$D,"&lt;&gt;*ancel*")</f>
        <v>0</v>
      </c>
      <c r="AJ187" s="40"/>
      <c r="AK187" s="40"/>
      <c r="AL187" s="52"/>
      <c r="AM187" s="111">
        <f>SUMIFS('Raw Data'!$AI:$AI, 'Raw Data'!$AN:$AN,"&lt;=" &amp;DATE(LEFT($AV$3, 4), MONTH("1 " &amp; AM$6 &amp; " " &amp; LEFT($AV$3, 4)) + 1, 0 ), 'Raw Data'!$AN:$AN,"&gt;" &amp;DATE(LEFT($AV$3, 4), MONTH("1 " &amp; AM$6 &amp; " " &amp; LEFT($AV$3, 4)), 0 ), 'Raw Data'!$J:$J, $A175, 'Raw Data'!$H:$H, "Ear*", 'Raw Data'!$O:$O,""&amp;'Raw Data'!$B$1,'Raw Data'!$D:$D,"&lt;&gt;*ithdr*",'Raw Data'!$D:$D,"&lt;&gt;*ancel*",'Raw Data'!$P:$P,"--")
+
SUMIFS('Raw Data'!$AI:$AI, 'Raw Data'!$AN:$AN,"&lt;=" &amp;DATE(LEFT($AV$3, 4), MONTH("1 " &amp; AM$6 &amp; " " &amp; LEFT($AV$3, 4)) + 1, 0 ), 'Raw Data'!$AN:$AN,"&gt;" &amp;DATE(LEFT($AV$3, 4), MONTH("1 " &amp; AM$6 &amp; " " &amp; LEFT($AV$3, 4)), 0 ), 'Raw Data'!$J:$J, $A175, 'Raw Data'!$H:$H, "Ear*", 'Raw Data'!$P:$P,""&amp;'Raw Data'!$B$1,'Raw Data'!$D:$D,"&lt;&gt;*ithdr*",'Raw Data'!$D:$D,"&lt;&gt;*ancel*")</f>
        <v>0</v>
      </c>
      <c r="AN187" s="40"/>
      <c r="AO187" s="40"/>
      <c r="AP187" s="52"/>
      <c r="AQ187" s="111">
        <f>SUMIFS('Raw Data'!$AI:$AI, 'Raw Data'!$AN:$AN,"&lt;=" &amp;DATE(LEFT($AV$3, 4), MONTH("1 " &amp; AQ$6 &amp; " " &amp; LEFT($AV$3, 4)) + 1, 0 ), 'Raw Data'!$AN:$AN,"&gt;" &amp;DATE(LEFT($AV$3, 4), MONTH("1 " &amp; AQ$6 &amp; " " &amp; LEFT($AV$3, 4)), 0 ), 'Raw Data'!$J:$J, $A175, 'Raw Data'!$H:$H, "Ear*", 'Raw Data'!$O:$O,""&amp;'Raw Data'!$B$1,'Raw Data'!$D:$D,"&lt;&gt;*ithdr*",'Raw Data'!$D:$D,"&lt;&gt;*ancel*",'Raw Data'!$P:$P,"--")
+
SUMIFS('Raw Data'!$AI:$AI, 'Raw Data'!$AN:$AN,"&lt;=" &amp;DATE(LEFT($AV$3, 4), MONTH("1 " &amp; AQ$6 &amp; " " &amp; LEFT($AV$3, 4)) + 1, 0 ), 'Raw Data'!$AN:$AN,"&gt;" &amp;DATE(LEFT($AV$3, 4), MONTH("1 " &amp; AQ$6 &amp; " " &amp; LEFT($AV$3, 4)), 0 ), 'Raw Data'!$J:$J, $A175, 'Raw Data'!$H:$H, "Ear*", 'Raw Data'!$P:$P,""&amp;'Raw Data'!$B$1,'Raw Data'!$D:$D,"&lt;&gt;*ithdr*",'Raw Data'!$D:$D,"&lt;&gt;*ancel*")</f>
        <v>0</v>
      </c>
      <c r="AR187" s="40"/>
      <c r="AS187" s="40"/>
      <c r="AT187" s="52"/>
      <c r="AU187" s="111">
        <f>SUMIFS('Raw Data'!$AI:$AI, 'Raw Data'!$AN:$AN,"&lt;=" &amp;DATE(MID($AV$3, 15, 4), MONTH("1 " &amp; AU$6 &amp; " " &amp; MID($AV$3, 15, 4)) + 1, 0 ), 'Raw Data'!$AN:$AN,"&gt;" &amp;DATE(MID($AV$3, 15, 4), MONTH("1 " &amp; AU$6 &amp; " " &amp; MID($AV$3, 15, 4)), 0 ), 'Raw Data'!$J:$J, $A175, 'Raw Data'!$H:$H, "Ear*", 'Raw Data'!$O:$O,""&amp;'Raw Data'!$B$1,'Raw Data'!$D:$D,"&lt;&gt;*ithdr*",'Raw Data'!$D:$D,"&lt;&gt;*ancel*",'Raw Data'!$P:$P,"--")
+
SUMIFS('Raw Data'!$AI:$AI, 'Raw Data'!$AN:$AN,"&lt;=" &amp;DATE(MID($AV$3, 15, 4), MONTH("1 " &amp; AU$6 &amp; " " &amp; MID($AV$3, 15, 4)) + 1, 0 ), 'Raw Data'!$AN:$AN,"&gt;" &amp;DATE(MID($AV$3, 15, 4), MONTH("1 " &amp; AU$6 &amp; " " &amp; MID($AV$3, 15, 4)), 0 ), 'Raw Data'!$J:$J, $A175, 'Raw Data'!$H:$H, "Ear*", 'Raw Data'!$P:$P,""&amp;'Raw Data'!$B$1,'Raw Data'!$D:$D,"&lt;&gt;*ithdr*",'Raw Data'!$D:$D,"&lt;&gt;*ancel*")</f>
        <v>0</v>
      </c>
      <c r="AV187" s="40"/>
      <c r="AW187" s="40"/>
      <c r="AX187" s="52"/>
      <c r="AY187" s="111">
        <f>SUMIFS('Raw Data'!$AI:$AI, 'Raw Data'!$AN:$AN,"&lt;=" &amp;DATE(MID($AV$3, 15, 4), MONTH("1 " &amp; AY$6 &amp; " " &amp; MID($AV$3, 15, 4)) + 1, 0 ), 'Raw Data'!$AN:$AN,"&gt;" &amp;DATE(MID($AV$3, 15, 4), MONTH("1 " &amp; AY$6 &amp; " " &amp; MID($AV$3, 15, 4)), 0 ), 'Raw Data'!$J:$J, $A175, 'Raw Data'!$H:$H, "Ear*", 'Raw Data'!$O:$O,""&amp;'Raw Data'!$B$1,'Raw Data'!$D:$D,"&lt;&gt;*ithdr*",'Raw Data'!$D:$D,"&lt;&gt;*ancel*",'Raw Data'!$P:$P,"--")
+
SUMIFS('Raw Data'!$AI:$AI, 'Raw Data'!$AN:$AN,"&lt;=" &amp;DATE(MID($AV$3, 15, 4), MONTH("1 " &amp; AY$6 &amp; " " &amp; MID($AV$3, 15, 4)) + 1, 0 ), 'Raw Data'!$AN:$AN,"&gt;" &amp;DATE(MID($AV$3, 15, 4), MONTH("1 " &amp; AY$6 &amp; " " &amp; MID($AV$3, 15, 4)), 0 ), 'Raw Data'!$J:$J, $A175, 'Raw Data'!$H:$H, "Ear*", 'Raw Data'!$P:$P,""&amp;'Raw Data'!$B$1,'Raw Data'!$D:$D,"&lt;&gt;*ithdr*",'Raw Data'!$D:$D,"&lt;&gt;*ancel*")</f>
        <v>0</v>
      </c>
      <c r="AZ187" s="40"/>
      <c r="BA187" s="40"/>
      <c r="BB187" s="52"/>
      <c r="BC187" s="111">
        <f>SUMIFS('Raw Data'!$AI:$AI, 'Raw Data'!$AN:$AN,"&lt;=" &amp;DATE(MID($AV$3, 15, 4), MONTH("1 " &amp; BC$6 &amp; " " &amp; MID($AV$3, 15, 4)) + 1, 0 ), 'Raw Data'!$AN:$AN,"&gt;" &amp;DATE(MID($AV$3, 15, 4), MONTH("1 " &amp; BC$6 &amp; " " &amp; MID($AV$3, 15, 4)), 0 ), 'Raw Data'!$J:$J, $A175, 'Raw Data'!$H:$H, "Ear*", 'Raw Data'!$O:$O,""&amp;'Raw Data'!$B$1,'Raw Data'!$D:$D,"&lt;&gt;*ithdr*",'Raw Data'!$D:$D,"&lt;&gt;*ancel*",'Raw Data'!$P:$P,"--")
+
SUMIFS('Raw Data'!$AI:$AI, 'Raw Data'!$AN:$AN,"&lt;=" &amp;DATE(MID($AV$3, 15, 4), MONTH("1 " &amp; BC$6 &amp; " " &amp; MID($AV$3, 15, 4)) + 1, 0 ), 'Raw Data'!$AN:$AN,"&gt;" &amp;DATE(MID($AV$3, 15, 4), MONTH("1 " &amp; BC$6 &amp; " " &amp; MID($AV$3, 15, 4)), 0 ), 'Raw Data'!$J:$J, $A175, 'Raw Data'!$H:$H, "Ear*", 'Raw Data'!$P:$P,""&amp;'Raw Data'!$B$1,'Raw Data'!$D:$D,"&lt;&gt;*ithdr*",'Raw Data'!$D:$D,"&lt;&gt;*ancel*")</f>
        <v>0</v>
      </c>
      <c r="BD187" s="40"/>
      <c r="BE187" s="40"/>
      <c r="BF187" s="52"/>
    </row>
    <row r="188" ht="12.75" customHeight="1">
      <c r="A188" s="119" t="s">
        <v>760</v>
      </c>
      <c r="B188" s="40"/>
      <c r="C188" s="40"/>
      <c r="D188" s="40"/>
      <c r="E188" s="40"/>
      <c r="F188" s="40"/>
      <c r="G188" s="40"/>
      <c r="H188" s="40"/>
      <c r="I188" s="40"/>
      <c r="J188" s="52"/>
      <c r="K188" s="111">
        <f>SUMIFS('Raw Data'!$AI:$AI, 'Raw Data'!$AN:$AN,"&lt;=" &amp;DATE(LEFT($AV$3, 4), MONTH("1 " &amp; K$6 &amp; " " &amp; LEFT($AV$3, 4)) + 1, 0 ), 'Raw Data'!$AN:$AN,"&gt;" &amp;DATE(LEFT($AV$3, 4), MONTH("1 " &amp; K$6 &amp; " " &amp; LEFT($AV$3, 4)), 0 ), 'Raw Data'!$J:$J, $A175, 'Raw Data'!$H:$H, "Non*", 'Raw Data'!$O:$O,""&amp;'Raw Data'!$B$1,'Raw Data'!$D:$D,"&lt;&gt;*ithdr*",'Raw Data'!$D:$D,"&lt;&gt;*ancel*",'Raw Data'!$P:$P,"--")
+
SUMIFS('Raw Data'!$AI:$AI, 'Raw Data'!$AN:$AN,"&lt;=" &amp;DATE(LEFT($AV$3, 4), MONTH("1 " &amp; K$6 &amp; " " &amp; LEFT($AV$3, 4)) + 1, 0 ), 'Raw Data'!$AN:$AN,"&gt;" &amp;DATE(LEFT($AV$3, 4), MONTH("1 " &amp; K$6 &amp; " " &amp; LEFT($AV$3, 4)), 0 ), 'Raw Data'!$J:$J, $A175, 'Raw Data'!$H:$H, "Non*", 'Raw Data'!$P:$P,""&amp;'Raw Data'!$B$1,'Raw Data'!$D:$D,"&lt;&gt;*ithdr*",'Raw Data'!$D:$D,"&lt;&gt;*ancel*")</f>
        <v>0</v>
      </c>
      <c r="L188" s="40"/>
      <c r="M188" s="40"/>
      <c r="N188" s="52"/>
      <c r="O188" s="111">
        <f>SUMIFS('Raw Data'!$AI:$AI, 'Raw Data'!$AN:$AN,"&lt;=" &amp;DATE(LEFT($AV$3, 4), MONTH("1 " &amp; O$6 &amp; " " &amp; LEFT($AV$3, 4)) + 1, 0 ), 'Raw Data'!$AN:$AN,"&gt;" &amp;DATE(LEFT($AV$3, 4), MONTH("1 " &amp; O$6 &amp; " " &amp; LEFT($AV$3, 4)), 0 ), 'Raw Data'!$J:$J, $A175, 'Raw Data'!$H:$H, "Non*", 'Raw Data'!$O:$O,""&amp;'Raw Data'!$B$1,'Raw Data'!$D:$D,"&lt;&gt;*ithdr*",'Raw Data'!$D:$D,"&lt;&gt;*ancel*",'Raw Data'!$P:$P,"--")
+
SUMIFS('Raw Data'!$AI:$AI, 'Raw Data'!$AN:$AN,"&lt;=" &amp;DATE(LEFT($AV$3, 4), MONTH("1 " &amp; O$6 &amp; " " &amp; LEFT($AV$3, 4)) + 1, 0 ), 'Raw Data'!$AN:$AN,"&gt;" &amp;DATE(LEFT($AV$3, 4), MONTH("1 " &amp; O$6 &amp; " " &amp; LEFT($AV$3, 4)), 0 ), 'Raw Data'!$J:$J, $A175, 'Raw Data'!$H:$H, "Non*", 'Raw Data'!$P:$P,""&amp;'Raw Data'!$B$1,'Raw Data'!$D:$D,"&lt;&gt;*ithdr*",'Raw Data'!$D:$D,"&lt;&gt;*ancel*")</f>
        <v>0</v>
      </c>
      <c r="P188" s="40"/>
      <c r="Q188" s="40"/>
      <c r="R188" s="52"/>
      <c r="S188" s="111">
        <f>SUMIFS('Raw Data'!$AI:$AI, 'Raw Data'!$AN:$AN,"&lt;=" &amp;DATE(LEFT($AV$3, 4), MONTH("1 " &amp; S$6 &amp; " " &amp; LEFT($AV$3, 4)) + 1, 0 ), 'Raw Data'!$AN:$AN,"&gt;" &amp;DATE(LEFT($AV$3, 4), MONTH("1 " &amp; S$6 &amp; " " &amp; LEFT($AV$3, 4)), 0 ), 'Raw Data'!$J:$J, $A175, 'Raw Data'!$H:$H, "Non*", 'Raw Data'!$O:$O,""&amp;'Raw Data'!$B$1,'Raw Data'!$D:$D,"&lt;&gt;*ithdr*",'Raw Data'!$D:$D,"&lt;&gt;*ancel*",'Raw Data'!$P:$P,"--")
+
SUMIFS('Raw Data'!$AI:$AI, 'Raw Data'!$AN:$AN,"&lt;=" &amp;DATE(LEFT($AV$3, 4), MONTH("1 " &amp; S$6 &amp; " " &amp; LEFT($AV$3, 4)) + 1, 0 ), 'Raw Data'!$AN:$AN,"&gt;" &amp;DATE(LEFT($AV$3, 4), MONTH("1 " &amp; S$6 &amp; " " &amp; LEFT($AV$3, 4)), 0 ), 'Raw Data'!$J:$J, $A175, 'Raw Data'!$H:$H, "Non*", 'Raw Data'!$P:$P,""&amp;'Raw Data'!$B$1,'Raw Data'!$D:$D,"&lt;&gt;*ithdr*",'Raw Data'!$D:$D,"&lt;&gt;*ancel*")</f>
        <v>0</v>
      </c>
      <c r="T188" s="40"/>
      <c r="U188" s="40"/>
      <c r="V188" s="52"/>
      <c r="W188" s="111">
        <f>SUMIFS('Raw Data'!$AI:$AI, 'Raw Data'!$AN:$AN,"&lt;=" &amp;DATE(LEFT($AV$3, 4), MONTH("1 " &amp; W$6 &amp; " " &amp; LEFT($AV$3, 4)) + 1, 0 ), 'Raw Data'!$AN:$AN,"&gt;" &amp;DATE(LEFT($AV$3, 4), MONTH("1 " &amp; W$6 &amp; " " &amp; LEFT($AV$3, 4)), 0 ), 'Raw Data'!$J:$J, $A175, 'Raw Data'!$H:$H, "Non*", 'Raw Data'!$O:$O,""&amp;'Raw Data'!$B$1,'Raw Data'!$D:$D,"&lt;&gt;*ithdr*",'Raw Data'!$D:$D,"&lt;&gt;*ancel*",'Raw Data'!$P:$P,"--")
+
SUMIFS('Raw Data'!$AI:$AI, 'Raw Data'!$AN:$AN,"&lt;=" &amp;DATE(LEFT($AV$3, 4), MONTH("1 " &amp; W$6 &amp; " " &amp; LEFT($AV$3, 4)) + 1, 0 ), 'Raw Data'!$AN:$AN,"&gt;" &amp;DATE(LEFT($AV$3, 4), MONTH("1 " &amp; W$6 &amp; " " &amp; LEFT($AV$3, 4)), 0 ), 'Raw Data'!$J:$J, $A175, 'Raw Data'!$H:$H, "Non*", 'Raw Data'!$P:$P,""&amp;'Raw Data'!$B$1,'Raw Data'!$D:$D,"&lt;&gt;*ithdr*",'Raw Data'!$D:$D,"&lt;&gt;*ancel*")</f>
        <v>0</v>
      </c>
      <c r="X188" s="40"/>
      <c r="Y188" s="40"/>
      <c r="Z188" s="52"/>
      <c r="AA188" s="111">
        <f>SUMIFS('Raw Data'!$AI:$AI, 'Raw Data'!$AN:$AN,"&lt;=" &amp;DATE(LEFT($AV$3, 4), MONTH("1 " &amp; AA$6 &amp; " " &amp; LEFT($AV$3, 4)) + 1, 0 ), 'Raw Data'!$AN:$AN,"&gt;" &amp;DATE(LEFT($AV$3, 4), MONTH("1 " &amp; AA$6 &amp; " " &amp; LEFT($AV$3, 4)), 0 ), 'Raw Data'!$J:$J, $A175, 'Raw Data'!$H:$H, "Non*", 'Raw Data'!$O:$O,""&amp;'Raw Data'!$B$1,'Raw Data'!$D:$D,"&lt;&gt;*ithdr*",'Raw Data'!$D:$D,"&lt;&gt;*ancel*",'Raw Data'!$P:$P,"--")
+
SUMIFS('Raw Data'!$AI:$AI, 'Raw Data'!$AN:$AN,"&lt;=" &amp;DATE(LEFT($AV$3, 4), MONTH("1 " &amp; AA$6 &amp; " " &amp; LEFT($AV$3, 4)) + 1, 0 ), 'Raw Data'!$AN:$AN,"&gt;" &amp;DATE(LEFT($AV$3, 4), MONTH("1 " &amp; AA$6 &amp; " " &amp; LEFT($AV$3, 4)), 0 ), 'Raw Data'!$J:$J, $A175, 'Raw Data'!$H:$H, "Non*", 'Raw Data'!$P:$P,""&amp;'Raw Data'!$B$1,'Raw Data'!$D:$D,"&lt;&gt;*ithdr*",'Raw Data'!$D:$D,"&lt;&gt;*ancel*")</f>
        <v>0</v>
      </c>
      <c r="AB188" s="40"/>
      <c r="AC188" s="40"/>
      <c r="AD188" s="52"/>
      <c r="AE188" s="111">
        <f>SUMIFS('Raw Data'!$AI:$AI, 'Raw Data'!$AN:$AN,"&lt;=" &amp;DATE(LEFT($AV$3, 4), MONTH("1 " &amp; AE$6 &amp; " " &amp; LEFT($AV$3, 4)) + 1, 0 ), 'Raw Data'!$AN:$AN,"&gt;" &amp;DATE(LEFT($AV$3, 4), MONTH("1 " &amp; AE$6 &amp; " " &amp; LEFT($AV$3, 4)), 0 ), 'Raw Data'!$J:$J, $A175, 'Raw Data'!$H:$H, "Non*", 'Raw Data'!$O:$O,""&amp;'Raw Data'!$B$1,'Raw Data'!$D:$D,"&lt;&gt;*ithdr*",'Raw Data'!$D:$D,"&lt;&gt;*ancel*",'Raw Data'!$P:$P,"--")
+
SUMIFS('Raw Data'!$AI:$AI, 'Raw Data'!$AN:$AN,"&lt;=" &amp;DATE(LEFT($AV$3, 4), MONTH("1 " &amp; AE$6 &amp; " " &amp; LEFT($AV$3, 4)) + 1, 0 ), 'Raw Data'!$AN:$AN,"&gt;" &amp;DATE(LEFT($AV$3, 4), MONTH("1 " &amp; AE$6 &amp; " " &amp; LEFT($AV$3, 4)), 0 ), 'Raw Data'!$J:$J, $A175, 'Raw Data'!$H:$H, "Non*", 'Raw Data'!$P:$P,""&amp;'Raw Data'!$B$1,'Raw Data'!$D:$D,"&lt;&gt;*ithdr*",'Raw Data'!$D:$D,"&lt;&gt;*ancel*")</f>
        <v>0</v>
      </c>
      <c r="AF188" s="40"/>
      <c r="AG188" s="40"/>
      <c r="AH188" s="52"/>
      <c r="AI188" s="111">
        <f>SUMIFS('Raw Data'!$AI:$AI, 'Raw Data'!$AN:$AN,"&lt;=" &amp;DATE(LEFT($AV$3, 4), MONTH("1 " &amp; AI$6 &amp; " " &amp; LEFT($AV$3, 4)) + 1, 0 ), 'Raw Data'!$AN:$AN,"&gt;" &amp;DATE(LEFT($AV$3, 4), MONTH("1 " &amp; AI$6 &amp; " " &amp; LEFT($AV$3, 4)), 0 ), 'Raw Data'!$J:$J, $A175, 'Raw Data'!$H:$H, "Non*", 'Raw Data'!$O:$O,""&amp;'Raw Data'!$B$1,'Raw Data'!$D:$D,"&lt;&gt;*ithdr*",'Raw Data'!$D:$D,"&lt;&gt;*ancel*",'Raw Data'!$P:$P,"--")
+
SUMIFS('Raw Data'!$AI:$AI, 'Raw Data'!$AN:$AN,"&lt;=" &amp;DATE(LEFT($AV$3, 4), MONTH("1 " &amp; AI$6 &amp; " " &amp; LEFT($AV$3, 4)) + 1, 0 ), 'Raw Data'!$AN:$AN,"&gt;" &amp;DATE(LEFT($AV$3, 4), MONTH("1 " &amp; AI$6 &amp; " " &amp; LEFT($AV$3, 4)), 0 ), 'Raw Data'!$J:$J, $A175, 'Raw Data'!$H:$H, "Non*", 'Raw Data'!$P:$P,""&amp;'Raw Data'!$B$1,'Raw Data'!$D:$D,"&lt;&gt;*ithdr*",'Raw Data'!$D:$D,"&lt;&gt;*ancel*")</f>
        <v>0</v>
      </c>
      <c r="AJ188" s="40"/>
      <c r="AK188" s="40"/>
      <c r="AL188" s="52"/>
      <c r="AM188" s="111">
        <f>SUMIFS('Raw Data'!$AI:$AI, 'Raw Data'!$AN:$AN,"&lt;=" &amp;DATE(LEFT($AV$3, 4), MONTH("1 " &amp; AM$6 &amp; " " &amp; LEFT($AV$3, 4)) + 1, 0 ), 'Raw Data'!$AN:$AN,"&gt;" &amp;DATE(LEFT($AV$3, 4), MONTH("1 " &amp; AM$6 &amp; " " &amp; LEFT($AV$3, 4)), 0 ), 'Raw Data'!$J:$J, $A175, 'Raw Data'!$H:$H, "Non*", 'Raw Data'!$O:$O,""&amp;'Raw Data'!$B$1,'Raw Data'!$D:$D,"&lt;&gt;*ithdr*",'Raw Data'!$D:$D,"&lt;&gt;*ancel*",'Raw Data'!$P:$P,"--")
+
SUMIFS('Raw Data'!$AI:$AI, 'Raw Data'!$AN:$AN,"&lt;=" &amp;DATE(LEFT($AV$3, 4), MONTH("1 " &amp; AM$6 &amp; " " &amp; LEFT($AV$3, 4)) + 1, 0 ), 'Raw Data'!$AN:$AN,"&gt;" &amp;DATE(LEFT($AV$3, 4), MONTH("1 " &amp; AM$6 &amp; " " &amp; LEFT($AV$3, 4)), 0 ), 'Raw Data'!$J:$J, $A175, 'Raw Data'!$H:$H, "Non*", 'Raw Data'!$P:$P,""&amp;'Raw Data'!$B$1,'Raw Data'!$D:$D,"&lt;&gt;*ithdr*",'Raw Data'!$D:$D,"&lt;&gt;*ancel*")</f>
        <v>0</v>
      </c>
      <c r="AN188" s="40"/>
      <c r="AO188" s="40"/>
      <c r="AP188" s="52"/>
      <c r="AQ188" s="111">
        <f>SUMIFS('Raw Data'!$AI:$AI, 'Raw Data'!$AN:$AN,"&lt;=" &amp;DATE(LEFT($AV$3, 4), MONTH("1 " &amp; AQ$6 &amp; " " &amp; LEFT($AV$3, 4)) + 1, 0 ), 'Raw Data'!$AN:$AN,"&gt;" &amp;DATE(LEFT($AV$3, 4), MONTH("1 " &amp; AQ$6 &amp; " " &amp; LEFT($AV$3, 4)), 0 ), 'Raw Data'!$J:$J, $A175, 'Raw Data'!$H:$H, "Non*", 'Raw Data'!$O:$O,""&amp;'Raw Data'!$B$1,'Raw Data'!$D:$D,"&lt;&gt;*ithdr*",'Raw Data'!$D:$D,"&lt;&gt;*ancel*",'Raw Data'!$P:$P,"--")
+
SUMIFS('Raw Data'!$AI:$AI, 'Raw Data'!$AN:$AN,"&lt;=" &amp;DATE(LEFT($AV$3, 4), MONTH("1 " &amp; AQ$6 &amp; " " &amp; LEFT($AV$3, 4)) + 1, 0 ), 'Raw Data'!$AN:$AN,"&gt;" &amp;DATE(LEFT($AV$3, 4), MONTH("1 " &amp; AQ$6 &amp; " " &amp; LEFT($AV$3, 4)), 0 ), 'Raw Data'!$J:$J, $A175, 'Raw Data'!$H:$H, "Non*", 'Raw Data'!$P:$P,""&amp;'Raw Data'!$B$1,'Raw Data'!$D:$D,"&lt;&gt;*ithdr*",'Raw Data'!$D:$D,"&lt;&gt;*ancel*")</f>
        <v>0</v>
      </c>
      <c r="AR188" s="40"/>
      <c r="AS188" s="40"/>
      <c r="AT188" s="52"/>
      <c r="AU188" s="111">
        <f>SUMIFS('Raw Data'!$AI:$AI, 'Raw Data'!$AN:$AN,"&lt;=" &amp;DATE(MID($AV$3, 15, 4), MONTH("1 " &amp; AU$6 &amp; " " &amp; MID($AV$3, 15, 4)) + 1, 0 ), 'Raw Data'!$AN:$AN,"&gt;" &amp;DATE(MID($AV$3, 15, 4), MONTH("1 " &amp; AU$6 &amp; " " &amp; MID($AV$3, 15, 4)), 0 ), 'Raw Data'!$J:$J, $A175, 'Raw Data'!$H:$H, "Non*", 'Raw Data'!$O:$O,""&amp;'Raw Data'!$B$1,'Raw Data'!$D:$D,"&lt;&gt;*ithdr*",'Raw Data'!$D:$D,"&lt;&gt;*ancel*",'Raw Data'!$P:$P,"--")
+
SUMIFS('Raw Data'!$AI:$AI, 'Raw Data'!$AN:$AN,"&lt;=" &amp;DATE(MID($AV$3, 15, 4), MONTH("1 " &amp; AU$6 &amp; " " &amp; MID($AV$3, 15, 4)) + 1, 0 ), 'Raw Data'!$AN:$AN,"&gt;" &amp;DATE(MID($AV$3, 15, 4), MONTH("1 " &amp; AU$6 &amp; " " &amp; MID($AV$3, 15, 4)), 0 ), 'Raw Data'!$J:$J, $A175, 'Raw Data'!$H:$H, "Non*", 'Raw Data'!$P:$P,""&amp;'Raw Data'!$B$1,'Raw Data'!$D:$D,"&lt;&gt;*ithdr*",'Raw Data'!$D:$D,"&lt;&gt;*ancel*")</f>
        <v>0</v>
      </c>
      <c r="AV188" s="40"/>
      <c r="AW188" s="40"/>
      <c r="AX188" s="52"/>
      <c r="AY188" s="111">
        <f>SUMIFS('Raw Data'!$AI:$AI, 'Raw Data'!$AN:$AN,"&lt;=" &amp;DATE(MID($AV$3, 15, 4), MONTH("1 " &amp; AY$6 &amp; " " &amp; MID($AV$3, 15, 4)) + 1, 0 ), 'Raw Data'!$AN:$AN,"&gt;" &amp;DATE(MID($AV$3, 15, 4), MONTH("1 " &amp; AY$6 &amp; " " &amp; MID($AV$3, 15, 4)), 0 ), 'Raw Data'!$J:$J, $A175, 'Raw Data'!$H:$H, "Non*", 'Raw Data'!$O:$O,""&amp;'Raw Data'!$B$1,'Raw Data'!$D:$D,"&lt;&gt;*ithdr*",'Raw Data'!$D:$D,"&lt;&gt;*ancel*",'Raw Data'!$P:$P,"--")
+
SUMIFS('Raw Data'!$AI:$AI, 'Raw Data'!$AN:$AN,"&lt;=" &amp;DATE(MID($AV$3, 15, 4), MONTH("1 " &amp; AY$6 &amp; " " &amp; MID($AV$3, 15, 4)) + 1, 0 ), 'Raw Data'!$AN:$AN,"&gt;" &amp;DATE(MID($AV$3, 15, 4), MONTH("1 " &amp; AY$6 &amp; " " &amp; MID($AV$3, 15, 4)), 0 ), 'Raw Data'!$J:$J, $A175, 'Raw Data'!$H:$H, "Non*", 'Raw Data'!$P:$P,""&amp;'Raw Data'!$B$1,'Raw Data'!$D:$D,"&lt;&gt;*ithdr*",'Raw Data'!$D:$D,"&lt;&gt;*ancel*")</f>
        <v>0</v>
      </c>
      <c r="AZ188" s="40"/>
      <c r="BA188" s="40"/>
      <c r="BB188" s="52"/>
      <c r="BC188" s="111">
        <f>SUMIFS('Raw Data'!$AI:$AI, 'Raw Data'!$AN:$AN,"&lt;=" &amp;DATE(MID($AV$3, 15, 4), MONTH("1 " &amp; BC$6 &amp; " " &amp; MID($AV$3, 15, 4)) + 1, 0 ), 'Raw Data'!$AN:$AN,"&gt;" &amp;DATE(MID($AV$3, 15, 4), MONTH("1 " &amp; BC$6 &amp; " " &amp; MID($AV$3, 15, 4)), 0 ), 'Raw Data'!$J:$J, $A175, 'Raw Data'!$H:$H, "Non*", 'Raw Data'!$O:$O,""&amp;'Raw Data'!$B$1,'Raw Data'!$D:$D,"&lt;&gt;*ithdr*",'Raw Data'!$D:$D,"&lt;&gt;*ancel*",'Raw Data'!$P:$P,"--")
+
SUMIFS('Raw Data'!$AI:$AI, 'Raw Data'!$AN:$AN,"&lt;=" &amp;DATE(MID($AV$3, 15, 4), MONTH("1 " &amp; BC$6 &amp; " " &amp; MID($AV$3, 15, 4)) + 1, 0 ), 'Raw Data'!$AN:$AN,"&gt;" &amp;DATE(MID($AV$3, 15, 4), MONTH("1 " &amp; BC$6 &amp; " " &amp; MID($AV$3, 15, 4)), 0 ), 'Raw Data'!$J:$J, $A175, 'Raw Data'!$H:$H, "Non*", 'Raw Data'!$P:$P,""&amp;'Raw Data'!$B$1,'Raw Data'!$D:$D,"&lt;&gt;*ithdr*",'Raw Data'!$D:$D,"&lt;&gt;*ancel*")</f>
        <v>0</v>
      </c>
      <c r="BD188" s="40"/>
      <c r="BE188" s="40"/>
      <c r="BF188" s="52"/>
    </row>
    <row r="189" ht="12.75" customHeight="1">
      <c r="A189" s="47" t="s">
        <v>761</v>
      </c>
      <c r="B189" s="40"/>
      <c r="C189" s="40"/>
      <c r="D189" s="40"/>
      <c r="E189" s="40"/>
      <c r="F189" s="40"/>
      <c r="G189" s="40"/>
      <c r="H189" s="40"/>
      <c r="I189" s="40"/>
      <c r="J189" s="52"/>
      <c r="K189" s="117">
        <f>COUNTIFS( 'Raw Data'!$AM:$AM,"&lt;=" &amp;DATE(LEFT($AV$3, 4), MONTH("1 " &amp; K$6 &amp; " " &amp; LEFT($AV$3, 4)) + 1, 0 ), 'Raw Data'!$AM:$AM,"&gt;" &amp;DATE(LEFT($AV$3, 4), MONTH("1 " &amp; K$6 &amp; " " &amp; LEFT($AV$3, 4)), 0 ), 'Raw Data'!$J:$J, $A175, 'Raw Data'!$O:$O,""&amp;'Raw Data'!$B$1,'Raw Data'!$D:$D,"&lt;&gt;*ithdr*",'Raw Data'!$D:$D,"&lt;&gt;*ancel*",'Raw Data'!$P:$P,"--")
+
COUNTIFS( 'Raw Data'!$AM:$AM,"&lt;=" &amp;DATE(LEFT($AV$3, 4), MONTH("1 " &amp; K$6 &amp; " " &amp; LEFT($AV$3, 4)) + 1, 0 ), 'Raw Data'!$AM:$AM,"&gt;" &amp;DATE(LEFT($AV$3, 4), MONTH("1 " &amp; K$6 &amp; " " &amp; LEFT($AV$3, 4)), 0 ), 'Raw Data'!$J:$J, $A175, 'Raw Data'!$P:$P,""&amp;'Raw Data'!$B$1,'Raw Data'!$D:$D,"&lt;&gt;*ithdr*",'Raw Data'!$D:$D,"&lt;&gt;*ancel*")</f>
        <v>0</v>
      </c>
      <c r="L189" s="40"/>
      <c r="M189" s="40"/>
      <c r="N189" s="52"/>
      <c r="O189" s="117">
        <f>COUNTIFS( 'Raw Data'!$AM:$AM,"&lt;=" &amp;DATE(LEFT($AV$3, 4), MONTH("1 " &amp; O$6 &amp; " " &amp; LEFT($AV$3, 4)) + 1, 0 ), 'Raw Data'!$AM:$AM,"&gt;" &amp;DATE(LEFT($AV$3, 4), MONTH("1 " &amp; O$6 &amp; " " &amp; LEFT($AV$3, 4)), 0 ), 'Raw Data'!$J:$J, $A175, 'Raw Data'!$O:$O,""&amp;'Raw Data'!$B$1,'Raw Data'!$D:$D,"&lt;&gt;*ithdr*",'Raw Data'!$D:$D,"&lt;&gt;*ancel*",'Raw Data'!$P:$P,"--")
+
COUNTIFS( 'Raw Data'!$AM:$AM,"&lt;=" &amp;DATE(LEFT($AV$3, 4), MONTH("1 " &amp; O$6 &amp; " " &amp; LEFT($AV$3, 4)) + 1, 0 ), 'Raw Data'!$AM:$AM,"&gt;" &amp;DATE(LEFT($AV$3, 4), MONTH("1 " &amp; O$6 &amp; " " &amp; LEFT($AV$3, 4)), 0 ), 'Raw Data'!$J:$J, $A175, 'Raw Data'!$P:$P,""&amp;'Raw Data'!$B$1,'Raw Data'!$D:$D,"&lt;&gt;*ithdr*",'Raw Data'!$D:$D,"&lt;&gt;*ancel*")</f>
        <v>0</v>
      </c>
      <c r="P189" s="40"/>
      <c r="Q189" s="40"/>
      <c r="R189" s="52"/>
      <c r="S189" s="117">
        <f>COUNTIFS( 'Raw Data'!$AM:$AM,"&lt;=" &amp;DATE(LEFT($AV$3, 4), MONTH("1 " &amp; S$6 &amp; " " &amp; LEFT($AV$3, 4)) + 1, 0 ), 'Raw Data'!$AM:$AM,"&gt;" &amp;DATE(LEFT($AV$3, 4), MONTH("1 " &amp; S$6 &amp; " " &amp; LEFT($AV$3, 4)), 0 ), 'Raw Data'!$J:$J, $A175, 'Raw Data'!$O:$O,""&amp;'Raw Data'!$B$1,'Raw Data'!$D:$D,"&lt;&gt;*ithdr*",'Raw Data'!$D:$D,"&lt;&gt;*ancel*",'Raw Data'!$P:$P,"--")
+
COUNTIFS( 'Raw Data'!$AM:$AM,"&lt;=" &amp;DATE(LEFT($AV$3, 4), MONTH("1 " &amp; S$6 &amp; " " &amp; LEFT($AV$3, 4)) + 1, 0 ), 'Raw Data'!$AM:$AM,"&gt;" &amp;DATE(LEFT($AV$3, 4), MONTH("1 " &amp; S$6 &amp; " " &amp; LEFT($AV$3, 4)), 0 ), 'Raw Data'!$J:$J, $A175, 'Raw Data'!$P:$P,""&amp;'Raw Data'!$B$1,'Raw Data'!$D:$D,"&lt;&gt;*ithdr*",'Raw Data'!$D:$D,"&lt;&gt;*ancel*")</f>
        <v>0</v>
      </c>
      <c r="T189" s="40"/>
      <c r="U189" s="40"/>
      <c r="V189" s="52"/>
      <c r="W189" s="117">
        <f>COUNTIFS( 'Raw Data'!$AM:$AM,"&lt;=" &amp;DATE(LEFT($AV$3, 4), MONTH("1 " &amp; W$6 &amp; " " &amp; LEFT($AV$3, 4)) + 1, 0 ), 'Raw Data'!$AM:$AM,"&gt;" &amp;DATE(LEFT($AV$3, 4), MONTH("1 " &amp; W$6 &amp; " " &amp; LEFT($AV$3, 4)), 0 ), 'Raw Data'!$J:$J, $A175, 'Raw Data'!$O:$O,""&amp;'Raw Data'!$B$1,'Raw Data'!$D:$D,"&lt;&gt;*ithdr*",'Raw Data'!$D:$D,"&lt;&gt;*ancel*",'Raw Data'!$P:$P,"--")
+
COUNTIFS( 'Raw Data'!$AM:$AM,"&lt;=" &amp;DATE(LEFT($AV$3, 4), MONTH("1 " &amp; W$6 &amp; " " &amp; LEFT($AV$3, 4)) + 1, 0 ), 'Raw Data'!$AM:$AM,"&gt;" &amp;DATE(LEFT($AV$3, 4), MONTH("1 " &amp; W$6 &amp; " " &amp; LEFT($AV$3, 4)), 0 ), 'Raw Data'!$J:$J, $A175, 'Raw Data'!$P:$P,""&amp;'Raw Data'!$B$1,'Raw Data'!$D:$D,"&lt;&gt;*ithdr*",'Raw Data'!$D:$D,"&lt;&gt;*ancel*")</f>
        <v>0</v>
      </c>
      <c r="X189" s="40"/>
      <c r="Y189" s="40"/>
      <c r="Z189" s="52"/>
      <c r="AA189" s="117">
        <f>COUNTIFS( 'Raw Data'!$AM:$AM,"&lt;=" &amp;DATE(LEFT($AV$3, 4), MONTH("1 " &amp; AA$6 &amp; " " &amp; LEFT($AV$3, 4)) + 1, 0 ), 'Raw Data'!$AM:$AM,"&gt;" &amp;DATE(LEFT($AV$3, 4), MONTH("1 " &amp; AA$6 &amp; " " &amp; LEFT($AV$3, 4)), 0 ), 'Raw Data'!$J:$J, $A175, 'Raw Data'!$O:$O,""&amp;'Raw Data'!$B$1,'Raw Data'!$D:$D,"&lt;&gt;*ithdr*",'Raw Data'!$D:$D,"&lt;&gt;*ancel*",'Raw Data'!$P:$P,"--")
+
COUNTIFS( 'Raw Data'!$AM:$AM,"&lt;=" &amp;DATE(LEFT($AV$3, 4), MONTH("1 " &amp; AA$6 &amp; " " &amp; LEFT($AV$3, 4)) + 1, 0 ), 'Raw Data'!$AM:$AM,"&gt;" &amp;DATE(LEFT($AV$3, 4), MONTH("1 " &amp; AA$6 &amp; " " &amp; LEFT($AV$3, 4)), 0 ), 'Raw Data'!$J:$J, $A175, 'Raw Data'!$P:$P,""&amp;'Raw Data'!$B$1,'Raw Data'!$D:$D,"&lt;&gt;*ithdr*",'Raw Data'!$D:$D,"&lt;&gt;*ancel*")</f>
        <v>0</v>
      </c>
      <c r="AB189" s="40"/>
      <c r="AC189" s="40"/>
      <c r="AD189" s="52"/>
      <c r="AE189" s="117">
        <f>COUNTIFS( 'Raw Data'!$AM:$AM,"&lt;=" &amp;DATE(LEFT($AV$3, 4), MONTH("1 " &amp; AE$6 &amp; " " &amp; LEFT($AV$3, 4)) + 1, 0 ), 'Raw Data'!$AM:$AM,"&gt;" &amp;DATE(LEFT($AV$3, 4), MONTH("1 " &amp; AE$6 &amp; " " &amp; LEFT($AV$3, 4)), 0 ), 'Raw Data'!$J:$J, $A175, 'Raw Data'!$O:$O,""&amp;'Raw Data'!$B$1,'Raw Data'!$D:$D,"&lt;&gt;*ithdr*",'Raw Data'!$D:$D,"&lt;&gt;*ancel*",'Raw Data'!$P:$P,"--")
+
COUNTIFS( 'Raw Data'!$AM:$AM,"&lt;=" &amp;DATE(LEFT($AV$3, 4), MONTH("1 " &amp; AE$6 &amp; " " &amp; LEFT($AV$3, 4)) + 1, 0 ), 'Raw Data'!$AM:$AM,"&gt;" &amp;DATE(LEFT($AV$3, 4), MONTH("1 " &amp; AE$6 &amp; " " &amp; LEFT($AV$3, 4)), 0 ), 'Raw Data'!$J:$J, $A175, 'Raw Data'!$P:$P,""&amp;'Raw Data'!$B$1,'Raw Data'!$D:$D,"&lt;&gt;*ithdr*",'Raw Data'!$D:$D,"&lt;&gt;*ancel*")</f>
        <v>0</v>
      </c>
      <c r="AF189" s="40"/>
      <c r="AG189" s="40"/>
      <c r="AH189" s="52"/>
      <c r="AI189" s="117">
        <f>COUNTIFS( 'Raw Data'!$AM:$AM,"&lt;=" &amp;DATE(LEFT($AV$3, 4), MONTH("1 " &amp; AI$6 &amp; " " &amp; LEFT($AV$3, 4)) + 1, 0 ), 'Raw Data'!$AM:$AM,"&gt;" &amp;DATE(LEFT($AV$3, 4), MONTH("1 " &amp; AI$6 &amp; " " &amp; LEFT($AV$3, 4)), 0 ), 'Raw Data'!$J:$J, $A175, 'Raw Data'!$O:$O,""&amp;'Raw Data'!$B$1,'Raw Data'!$D:$D,"&lt;&gt;*ithdr*",'Raw Data'!$D:$D,"&lt;&gt;*ancel*",'Raw Data'!$P:$P,"--")
+
COUNTIFS( 'Raw Data'!$AM:$AM,"&lt;=" &amp;DATE(LEFT($AV$3, 4), MONTH("1 " &amp; AI$6 &amp; " " &amp; LEFT($AV$3, 4)) + 1, 0 ), 'Raw Data'!$AM:$AM,"&gt;" &amp;DATE(LEFT($AV$3, 4), MONTH("1 " &amp; AI$6 &amp; " " &amp; LEFT($AV$3, 4)), 0 ), 'Raw Data'!$J:$J, $A175, 'Raw Data'!$P:$P,""&amp;'Raw Data'!$B$1,'Raw Data'!$D:$D,"&lt;&gt;*ithdr*",'Raw Data'!$D:$D,"&lt;&gt;*ancel*")</f>
        <v>0</v>
      </c>
      <c r="AJ189" s="40"/>
      <c r="AK189" s="40"/>
      <c r="AL189" s="52"/>
      <c r="AM189" s="117">
        <f>COUNTIFS( 'Raw Data'!$AM:$AM,"&lt;=" &amp;DATE(LEFT($AV$3, 4), MONTH("1 " &amp; AM$6 &amp; " " &amp; LEFT($AV$3, 4)) + 1, 0 ), 'Raw Data'!$AM:$AM,"&gt;" &amp;DATE(LEFT($AV$3, 4), MONTH("1 " &amp; AM$6 &amp; " " &amp; LEFT($AV$3, 4)), 0 ), 'Raw Data'!$J:$J, $A175, 'Raw Data'!$O:$O,""&amp;'Raw Data'!$B$1,'Raw Data'!$D:$D,"&lt;&gt;*ithdr*",'Raw Data'!$D:$D,"&lt;&gt;*ancel*",'Raw Data'!$P:$P,"--")
+
COUNTIFS( 'Raw Data'!$AM:$AM,"&lt;=" &amp;DATE(LEFT($AV$3, 4), MONTH("1 " &amp; AM$6 &amp; " " &amp; LEFT($AV$3, 4)) + 1, 0 ), 'Raw Data'!$AM:$AM,"&gt;" &amp;DATE(LEFT($AV$3, 4), MONTH("1 " &amp; AM$6 &amp; " " &amp; LEFT($AV$3, 4)), 0 ), 'Raw Data'!$J:$J, $A175, 'Raw Data'!$P:$P,""&amp;'Raw Data'!$B$1,'Raw Data'!$D:$D,"&lt;&gt;*ithdr*",'Raw Data'!$D:$D,"&lt;&gt;*ancel*")</f>
        <v>0</v>
      </c>
      <c r="AN189" s="40"/>
      <c r="AO189" s="40"/>
      <c r="AP189" s="52"/>
      <c r="AQ189" s="117">
        <f>COUNTIFS( 'Raw Data'!$AM:$AM,"&lt;=" &amp;DATE(LEFT($AV$3, 4), MONTH("1 " &amp; AQ$6 &amp; " " &amp; LEFT($AV$3, 4)) + 1, 0 ), 'Raw Data'!$AM:$AM,"&gt;" &amp;DATE(LEFT($AV$3, 4), MONTH("1 " &amp; AQ$6 &amp; " " &amp; LEFT($AV$3, 4)), 0 ), 'Raw Data'!$J:$J, $A175, 'Raw Data'!$O:$O,""&amp;'Raw Data'!$B$1,'Raw Data'!$D:$D,"&lt;&gt;*ithdr*",'Raw Data'!$D:$D,"&lt;&gt;*ancel*",'Raw Data'!$P:$P,"--")
+
COUNTIFS( 'Raw Data'!$AM:$AM,"&lt;=" &amp;DATE(LEFT($AV$3, 4), MONTH("1 " &amp; AQ$6 &amp; " " &amp; LEFT($AV$3, 4)) + 1, 0 ), 'Raw Data'!$AM:$AM,"&gt;" &amp;DATE(LEFT($AV$3, 4), MONTH("1 " &amp; AQ$6 &amp; " " &amp; LEFT($AV$3, 4)), 0 ), 'Raw Data'!$J:$J, $A175, 'Raw Data'!$P:$P,""&amp;'Raw Data'!$B$1,'Raw Data'!$D:$D,"&lt;&gt;*ithdr*",'Raw Data'!$D:$D,"&lt;&gt;*ancel*")</f>
        <v>0</v>
      </c>
      <c r="AR189" s="40"/>
      <c r="AS189" s="40"/>
      <c r="AT189" s="52"/>
      <c r="AU189" s="117">
        <f>COUNTIFS( 'Raw Data'!$AM:$AM,"&lt;=" &amp;DATE(MID($AV$3, 15, 4), MONTH("1 " &amp; AU$6 &amp; " " &amp; MID($AV$3, 15, 4)) + 1, 0 ), 'Raw Data'!$AN:$AN,"&gt;" &amp;DATE(MID($AV$3, 15, 4), MONTH("1 " &amp; AU$6 &amp; " " &amp; MID($AV$3, 15, 4)), 0 ), 'Raw Data'!$J:$J, $A175, 'Raw Data'!$O:$O,""&amp;'Raw Data'!$B$1,'Raw Data'!$D:$D,"&lt;&gt;*ithdr*",'Raw Data'!$D:$D,"&lt;&gt;*ancel*",'Raw Data'!$P:$P,"--")
+
COUNTIFS( 'Raw Data'!$AM:$AM,"&lt;=" &amp;DATE(MID($AV$3, 15, 4), MONTH("1 " &amp; AU$6 &amp; " " &amp; MID($AV$3, 15, 4)) + 1, 0 ), 'Raw Data'!$AN:$AN,"&gt;" &amp;DATE(MID($AV$3, 15, 4), MONTH("1 " &amp; AU$6 &amp; " " &amp; MID($AV$3, 15, 4)), 0 ), 'Raw Data'!$J:$J, $A175, 'Raw Data'!$P:$P,""&amp;'Raw Data'!$B$1,'Raw Data'!$D:$D,"&lt;&gt;*ithdr*",'Raw Data'!$D:$D,"&lt;&gt;*ancel*")</f>
        <v>0</v>
      </c>
      <c r="AV189" s="40"/>
      <c r="AW189" s="40"/>
      <c r="AX189" s="52"/>
      <c r="AY189" s="117">
        <f>COUNTIFS( 'Raw Data'!$AM:$AM,"&lt;=" &amp;DATE(MID($AV$3, 15, 4), MONTH("1 " &amp; AY$6 &amp; " " &amp; MID($AV$3, 15, 4)) + 1, 0 ), 'Raw Data'!$AN:$AN,"&gt;" &amp;DATE(MID($AV$3, 15, 4), MONTH("1 " &amp; AY$6 &amp; " " &amp; MID($AV$3, 15, 4)), 0 ), 'Raw Data'!$J:$J, $A175, 'Raw Data'!$O:$O,""&amp;'Raw Data'!$B$1,'Raw Data'!$D:$D,"&lt;&gt;*ithdr*",'Raw Data'!$D:$D,"&lt;&gt;*ancel*",'Raw Data'!$P:$P,"--")
+
COUNTIFS( 'Raw Data'!$AM:$AM,"&lt;=" &amp;DATE(MID($AV$3, 15, 4), MONTH("1 " &amp; AY$6 &amp; " " &amp; MID($AV$3, 15, 4)) + 1, 0 ), 'Raw Data'!$AN:$AN,"&gt;" &amp;DATE(MID($AV$3, 15, 4), MONTH("1 " &amp; AY$6 &amp; " " &amp; MID($AV$3, 15, 4)), 0 ), 'Raw Data'!$J:$J, $A175, 'Raw Data'!$P:$P,""&amp;'Raw Data'!$B$1,'Raw Data'!$D:$D,"&lt;&gt;*ithdr*",'Raw Data'!$D:$D,"&lt;&gt;*ancel*")</f>
        <v>0</v>
      </c>
      <c r="AZ189" s="40"/>
      <c r="BA189" s="40"/>
      <c r="BB189" s="52"/>
      <c r="BC189" s="117">
        <f>COUNTIFS( 'Raw Data'!$AM:$AM,"&lt;=" &amp;DATE(MID($AV$3, 15, 4), MONTH("1 " &amp; BC$6 &amp; " " &amp; MID($AV$3, 15, 4)) + 1, 0 ), 'Raw Data'!$AN:$AN,"&gt;" &amp;DATE(MID($AV$3, 15, 4), MONTH("1 " &amp; BC$6 &amp; " " &amp; MID($AV$3, 15, 4)), 0 ), 'Raw Data'!$J:$J, $A175, 'Raw Data'!$O:$O,""&amp;'Raw Data'!$B$1,'Raw Data'!$D:$D,"&lt;&gt;*ithdr*",'Raw Data'!$D:$D,"&lt;&gt;*ancel*",'Raw Data'!$P:$P,"--")
+
COUNTIFS( 'Raw Data'!$AM:$AM,"&lt;=" &amp;DATE(MID($AV$3, 15, 4), MONTH("1 " &amp; BC$6 &amp; " " &amp; MID($AV$3, 15, 4)) + 1, 0 ), 'Raw Data'!$AN:$AN,"&gt;" &amp;DATE(MID($AV$3, 15, 4), MONTH("1 " &amp; BC$6 &amp; " " &amp; MID($AV$3, 15, 4)), 0 ), 'Raw Data'!$J:$J, $A175, 'Raw Data'!$P:$P,""&amp;'Raw Data'!$B$1,'Raw Data'!$D:$D,"&lt;&gt;*ithdr*",'Raw Data'!$D:$D,"&lt;&gt;*ancel*")</f>
        <v>0</v>
      </c>
      <c r="BD189" s="40"/>
      <c r="BE189" s="40"/>
      <c r="BF189" s="52"/>
    </row>
    <row r="190" ht="12.75" customHeight="1">
      <c r="A190" s="119" t="s">
        <v>762</v>
      </c>
      <c r="B190" s="40"/>
      <c r="C190" s="40"/>
      <c r="D190" s="40"/>
      <c r="E190" s="40"/>
      <c r="F190" s="40"/>
      <c r="G190" s="40"/>
      <c r="H190" s="40"/>
      <c r="I190" s="40"/>
      <c r="J190" s="52"/>
      <c r="K190" s="117">
        <f>COUNTIFS('Raw Data'!$AM:$AM,"&lt;=" &amp;DATE(LEFT($AV$3, 4), MONTH("1 " &amp; K$6 &amp; " " &amp; LEFT($AV$3, 4)) + 1, 0 ), 'Raw Data'!$AM:$AM,"&gt;" &amp;DATE(LEFT($AV$3, 4), MONTH("1 " &amp; K$6 &amp; " " &amp; LEFT($AV$3, 4)), 0 ), 'Raw Data'!$J:$J, $A175, 'Raw Data'!$H:$H, "Ear*", 'Raw Data'!$O:$O,""&amp;'Raw Data'!$B$1,'Raw Data'!$D:$D,"&lt;&gt;*ithdr*",'Raw Data'!$D:$D,"&lt;&gt;*ancel*",'Raw Data'!$P:$P,"--")
+
COUNTIFS( 'Raw Data'!$AM:$AM,"&lt;=" &amp;DATE(LEFT($AV$3, 4), MONTH("1 " &amp; K$6 &amp; " " &amp; LEFT($AV$3, 4)) + 1, 0 ), 'Raw Data'!$AM:$AM,"&gt;" &amp;DATE(LEFT($AV$3, 4), MONTH("1 " &amp; K$6 &amp; " " &amp; LEFT($AV$3, 4)), 0 ), 'Raw Data'!$J:$J, $A175, 'Raw Data'!$H:$H, "Ear*", 'Raw Data'!$P:$P,""&amp;'Raw Data'!$B$1,'Raw Data'!$D:$D,"&lt;&gt;*ithdr*",'Raw Data'!$D:$D,"&lt;&gt;*ancel*")</f>
        <v>0</v>
      </c>
      <c r="L190" s="40"/>
      <c r="M190" s="40"/>
      <c r="N190" s="52"/>
      <c r="O190" s="117">
        <f>COUNTIFS('Raw Data'!$AM:$AM,"&lt;=" &amp;DATE(LEFT($AV$3, 4), MONTH("1 " &amp; O$6 &amp; " " &amp; LEFT($AV$3, 4)) + 1, 0 ), 'Raw Data'!$AM:$AM,"&gt;" &amp;DATE(LEFT($AV$3, 4), MONTH("1 " &amp; O$6 &amp; " " &amp; LEFT($AV$3, 4)), 0 ), 'Raw Data'!$J:$J, $A175, 'Raw Data'!$H:$H, "Ear*", 'Raw Data'!$O:$O,""&amp;'Raw Data'!$B$1,'Raw Data'!$D:$D,"&lt;&gt;*ithdr*",'Raw Data'!$D:$D,"&lt;&gt;*ancel*",'Raw Data'!$P:$P,"--")
+
COUNTIFS( 'Raw Data'!$AM:$AM,"&lt;=" &amp;DATE(LEFT($AV$3, 4), MONTH("1 " &amp; O$6 &amp; " " &amp; LEFT($AV$3, 4)) + 1, 0 ), 'Raw Data'!$AM:$AM,"&gt;" &amp;DATE(LEFT($AV$3, 4), MONTH("1 " &amp; O$6 &amp; " " &amp; LEFT($AV$3, 4)), 0 ), 'Raw Data'!$J:$J, $A175, 'Raw Data'!$H:$H, "Ear*", 'Raw Data'!$P:$P,""&amp;'Raw Data'!$B$1,'Raw Data'!$D:$D,"&lt;&gt;*ithdr*",'Raw Data'!$D:$D,"&lt;&gt;*ancel*")</f>
        <v>0</v>
      </c>
      <c r="P190" s="40"/>
      <c r="Q190" s="40"/>
      <c r="R190" s="52"/>
      <c r="S190" s="117">
        <f>COUNTIFS('Raw Data'!$AM:$AM,"&lt;=" &amp;DATE(LEFT($AV$3, 4), MONTH("1 " &amp; S$6 &amp; " " &amp; LEFT($AV$3, 4)) + 1, 0 ), 'Raw Data'!$AM:$AM,"&gt;" &amp;DATE(LEFT($AV$3, 4), MONTH("1 " &amp; S$6 &amp; " " &amp; LEFT($AV$3, 4)), 0 ), 'Raw Data'!$J:$J, $A175, 'Raw Data'!$H:$H, "Ear*", 'Raw Data'!$O:$O,""&amp;'Raw Data'!$B$1,'Raw Data'!$D:$D,"&lt;&gt;*ithdr*",'Raw Data'!$D:$D,"&lt;&gt;*ancel*",'Raw Data'!$P:$P,"--")
+
COUNTIFS( 'Raw Data'!$AM:$AM,"&lt;=" &amp;DATE(LEFT($AV$3, 4), MONTH("1 " &amp; S$6 &amp; " " &amp; LEFT($AV$3, 4)) + 1, 0 ), 'Raw Data'!$AM:$AM,"&gt;" &amp;DATE(LEFT($AV$3, 4), MONTH("1 " &amp; S$6 &amp; " " &amp; LEFT($AV$3, 4)), 0 ), 'Raw Data'!$J:$J, $A175, 'Raw Data'!$H:$H, "Ear*", 'Raw Data'!$P:$P,""&amp;'Raw Data'!$B$1,'Raw Data'!$D:$D,"&lt;&gt;*ithdr*",'Raw Data'!$D:$D,"&lt;&gt;*ancel*")</f>
        <v>0</v>
      </c>
      <c r="T190" s="40"/>
      <c r="U190" s="40"/>
      <c r="V190" s="52"/>
      <c r="W190" s="117">
        <f>COUNTIFS('Raw Data'!$AM:$AM,"&lt;=" &amp;DATE(LEFT($AV$3, 4), MONTH("1 " &amp; W$6 &amp; " " &amp; LEFT($AV$3, 4)) + 1, 0 ), 'Raw Data'!$AM:$AM,"&gt;" &amp;DATE(LEFT($AV$3, 4), MONTH("1 " &amp; W$6 &amp; " " &amp; LEFT($AV$3, 4)), 0 ), 'Raw Data'!$J:$J, $A175, 'Raw Data'!$H:$H, "Ear*", 'Raw Data'!$O:$O,""&amp;'Raw Data'!$B$1,'Raw Data'!$D:$D,"&lt;&gt;*ithdr*",'Raw Data'!$D:$D,"&lt;&gt;*ancel*",'Raw Data'!$P:$P,"--")
+
COUNTIFS( 'Raw Data'!$AM:$AM,"&lt;=" &amp;DATE(LEFT($AV$3, 4), MONTH("1 " &amp; W$6 &amp; " " &amp; LEFT($AV$3, 4)) + 1, 0 ), 'Raw Data'!$AM:$AM,"&gt;" &amp;DATE(LEFT($AV$3, 4), MONTH("1 " &amp; W$6 &amp; " " &amp; LEFT($AV$3, 4)), 0 ), 'Raw Data'!$J:$J, $A175, 'Raw Data'!$H:$H, "Ear*", 'Raw Data'!$P:$P,""&amp;'Raw Data'!$B$1,'Raw Data'!$D:$D,"&lt;&gt;*ithdr*",'Raw Data'!$D:$D,"&lt;&gt;*ancel*")</f>
        <v>0</v>
      </c>
      <c r="X190" s="40"/>
      <c r="Y190" s="40"/>
      <c r="Z190" s="52"/>
      <c r="AA190" s="117">
        <f>COUNTIFS('Raw Data'!$AM:$AM,"&lt;=" &amp;DATE(LEFT($AV$3, 4), MONTH("1 " &amp; AA$6 &amp; " " &amp; LEFT($AV$3, 4)) + 1, 0 ), 'Raw Data'!$AM:$AM,"&gt;" &amp;DATE(LEFT($AV$3, 4), MONTH("1 " &amp; AA$6 &amp; " " &amp; LEFT($AV$3, 4)), 0 ), 'Raw Data'!$J:$J, $A175, 'Raw Data'!$H:$H, "Ear*", 'Raw Data'!$O:$O,""&amp;'Raw Data'!$B$1,'Raw Data'!$D:$D,"&lt;&gt;*ithdr*",'Raw Data'!$D:$D,"&lt;&gt;*ancel*",'Raw Data'!$P:$P,"--")
+
COUNTIFS( 'Raw Data'!$AM:$AM,"&lt;=" &amp;DATE(LEFT($AV$3, 4), MONTH("1 " &amp; AA$6 &amp; " " &amp; LEFT($AV$3, 4)) + 1, 0 ), 'Raw Data'!$AM:$AM,"&gt;" &amp;DATE(LEFT($AV$3, 4), MONTH("1 " &amp; AA$6 &amp; " " &amp; LEFT($AV$3, 4)), 0 ), 'Raw Data'!$J:$J, $A175, 'Raw Data'!$H:$H, "Ear*", 'Raw Data'!$P:$P,""&amp;'Raw Data'!$B$1,'Raw Data'!$D:$D,"&lt;&gt;*ithdr*",'Raw Data'!$D:$D,"&lt;&gt;*ancel*")</f>
        <v>0</v>
      </c>
      <c r="AB190" s="40"/>
      <c r="AC190" s="40"/>
      <c r="AD190" s="52"/>
      <c r="AE190" s="117">
        <f>COUNTIFS('Raw Data'!$AM:$AM,"&lt;=" &amp;DATE(LEFT($AV$3, 4), MONTH("1 " &amp; AE$6 &amp; " " &amp; LEFT($AV$3, 4)) + 1, 0 ), 'Raw Data'!$AM:$AM,"&gt;" &amp;DATE(LEFT($AV$3, 4), MONTH("1 " &amp; AE$6 &amp; " " &amp; LEFT($AV$3, 4)), 0 ), 'Raw Data'!$J:$J, $A175, 'Raw Data'!$H:$H, "Ear*", 'Raw Data'!$O:$O,""&amp;'Raw Data'!$B$1,'Raw Data'!$D:$D,"&lt;&gt;*ithdr*",'Raw Data'!$D:$D,"&lt;&gt;*ancel*",'Raw Data'!$P:$P,"--")
+
COUNTIFS( 'Raw Data'!$AM:$AM,"&lt;=" &amp;DATE(LEFT($AV$3, 4), MONTH("1 " &amp; AE$6 &amp; " " &amp; LEFT($AV$3, 4)) + 1, 0 ), 'Raw Data'!$AM:$AM,"&gt;" &amp;DATE(LEFT($AV$3, 4), MONTH("1 " &amp; AE$6 &amp; " " &amp; LEFT($AV$3, 4)), 0 ), 'Raw Data'!$J:$J, $A175, 'Raw Data'!$H:$H, "Ear*", 'Raw Data'!$P:$P,""&amp;'Raw Data'!$B$1,'Raw Data'!$D:$D,"&lt;&gt;*ithdr*",'Raw Data'!$D:$D,"&lt;&gt;*ancel*")</f>
        <v>0</v>
      </c>
      <c r="AF190" s="40"/>
      <c r="AG190" s="40"/>
      <c r="AH190" s="52"/>
      <c r="AI190" s="117">
        <f>COUNTIFS('Raw Data'!$AM:$AM,"&lt;=" &amp;DATE(LEFT($AV$3, 4), MONTH("1 " &amp; AI$6 &amp; " " &amp; LEFT($AV$3, 4)) + 1, 0 ), 'Raw Data'!$AM:$AM,"&gt;" &amp;DATE(LEFT($AV$3, 4), MONTH("1 " &amp; AI$6 &amp; " " &amp; LEFT($AV$3, 4)), 0 ), 'Raw Data'!$J:$J, $A175, 'Raw Data'!$H:$H, "Ear*", 'Raw Data'!$O:$O,""&amp;'Raw Data'!$B$1,'Raw Data'!$D:$D,"&lt;&gt;*ithdr*",'Raw Data'!$D:$D,"&lt;&gt;*ancel*",'Raw Data'!$P:$P,"--")
+
COUNTIFS( 'Raw Data'!$AM:$AM,"&lt;=" &amp;DATE(LEFT($AV$3, 4), MONTH("1 " &amp; AI$6 &amp; " " &amp; LEFT($AV$3, 4)) + 1, 0 ), 'Raw Data'!$AM:$AM,"&gt;" &amp;DATE(LEFT($AV$3, 4), MONTH("1 " &amp; AI$6 &amp; " " &amp; LEFT($AV$3, 4)), 0 ), 'Raw Data'!$J:$J, $A175, 'Raw Data'!$H:$H, "Ear*", 'Raw Data'!$P:$P,""&amp;'Raw Data'!$B$1,'Raw Data'!$D:$D,"&lt;&gt;*ithdr*",'Raw Data'!$D:$D,"&lt;&gt;*ancel*")</f>
        <v>0</v>
      </c>
      <c r="AJ190" s="40"/>
      <c r="AK190" s="40"/>
      <c r="AL190" s="52"/>
      <c r="AM190" s="117">
        <f>COUNTIFS('Raw Data'!$AM:$AM,"&lt;=" &amp;DATE(LEFT($AV$3, 4), MONTH("1 " &amp; AM$6 &amp; " " &amp; LEFT($AV$3, 4)) + 1, 0 ), 'Raw Data'!$AM:$AM,"&gt;" &amp;DATE(LEFT($AV$3, 4), MONTH("1 " &amp; AM$6 &amp; " " &amp; LEFT($AV$3, 4)), 0 ), 'Raw Data'!$J:$J, $A175, 'Raw Data'!$H:$H, "Ear*", 'Raw Data'!$O:$O,""&amp;'Raw Data'!$B$1,'Raw Data'!$D:$D,"&lt;&gt;*ithdr*",'Raw Data'!$D:$D,"&lt;&gt;*ancel*",'Raw Data'!$P:$P,"--")
+
COUNTIFS( 'Raw Data'!$AM:$AM,"&lt;=" &amp;DATE(LEFT($AV$3, 4), MONTH("1 " &amp; AM$6 &amp; " " &amp; LEFT($AV$3, 4)) + 1, 0 ), 'Raw Data'!$AM:$AM,"&gt;" &amp;DATE(LEFT($AV$3, 4), MONTH("1 " &amp; AM$6 &amp; " " &amp; LEFT($AV$3, 4)), 0 ), 'Raw Data'!$J:$J, $A175, 'Raw Data'!$H:$H, "Ear*", 'Raw Data'!$P:$P,""&amp;'Raw Data'!$B$1,'Raw Data'!$D:$D,"&lt;&gt;*ithdr*",'Raw Data'!$D:$D,"&lt;&gt;*ancel*")</f>
        <v>0</v>
      </c>
      <c r="AN190" s="40"/>
      <c r="AO190" s="40"/>
      <c r="AP190" s="52"/>
      <c r="AQ190" s="117">
        <f>COUNTIFS('Raw Data'!$AM:$AM,"&lt;=" &amp;DATE(LEFT($AV$3, 4), MONTH("1 " &amp; AQ$6 &amp; " " &amp; LEFT($AV$3, 4)) + 1, 0 ), 'Raw Data'!$AM:$AM,"&gt;" &amp;DATE(LEFT($AV$3, 4), MONTH("1 " &amp; AQ$6 &amp; " " &amp; LEFT($AV$3, 4)), 0 ), 'Raw Data'!$J:$J, $A175, 'Raw Data'!$H:$H, "Ear*", 'Raw Data'!$O:$O,""&amp;'Raw Data'!$B$1,'Raw Data'!$D:$D,"&lt;&gt;*ithdr*",'Raw Data'!$D:$D,"&lt;&gt;*ancel*",'Raw Data'!$P:$P,"--")
+
COUNTIFS( 'Raw Data'!$AM:$AM,"&lt;=" &amp;DATE(LEFT($AV$3, 4), MONTH("1 " &amp; AQ$6 &amp; " " &amp; LEFT($AV$3, 4)) + 1, 0 ), 'Raw Data'!$AM:$AM,"&gt;" &amp;DATE(LEFT($AV$3, 4), MONTH("1 " &amp; AQ$6 &amp; " " &amp; LEFT($AV$3, 4)), 0 ), 'Raw Data'!$J:$J, $A175, 'Raw Data'!$H:$H, "Ear*", 'Raw Data'!$P:$P,""&amp;'Raw Data'!$B$1,'Raw Data'!$D:$D,"&lt;&gt;*ithdr*",'Raw Data'!$D:$D,"&lt;&gt;*ancel*")</f>
        <v>0</v>
      </c>
      <c r="AR190" s="40"/>
      <c r="AS190" s="40"/>
      <c r="AT190" s="52"/>
      <c r="AU190" s="117">
        <f>COUNTIFS('Raw Data'!$AM:$AM,"&lt;=" &amp;DATE(MID($AV$3, 15, 4), MONTH("1 " &amp; AU$6 &amp; " " &amp; MID($AV$3, 15, 4)) + 1, 0 ), 'Raw Data'!$AN:$AN,"&gt;" &amp;DATE(MID($AV$3, 15, 4), MONTH("1 " &amp; AU$6 &amp; " " &amp; MID($AV$3, 15, 4)), 0 ), 'Raw Data'!$J:$J, $A175, 'Raw Data'!$H:$H, "Ear*", 'Raw Data'!$O:$O,""&amp;'Raw Data'!$B$1,'Raw Data'!$D:$D,"&lt;&gt;*ithdr*",'Raw Data'!$D:$D,"&lt;&gt;*ancel*",'Raw Data'!$P:$P,"--")
+
COUNTIFS( 'Raw Data'!$AM:$AM,"&lt;=" &amp;DATE(MID($AV$3, 15, 4), MONTH("1 " &amp; AU$6 &amp; " " &amp; MID($AV$3, 15, 4)) + 1, 0 ), 'Raw Data'!$AN:$AN,"&gt;" &amp;DATE(MID($AV$3, 15, 4), MONTH("1 " &amp; AU$6 &amp; " " &amp; MID($AV$3, 15, 4)), 0 ), 'Raw Data'!$J:$J, $A175, 'Raw Data'!$H:$H, "Ear*", 'Raw Data'!$P:$P,""&amp;'Raw Data'!$B$1,'Raw Data'!$D:$D,"&lt;&gt;*ithdr*",'Raw Data'!$D:$D,"&lt;&gt;*ancel*")</f>
        <v>0</v>
      </c>
      <c r="AV190" s="40"/>
      <c r="AW190" s="40"/>
      <c r="AX190" s="52"/>
      <c r="AY190" s="117">
        <f>COUNTIFS('Raw Data'!$AM:$AM,"&lt;=" &amp;DATE(MID($AV$3, 15, 4), MONTH("1 " &amp; AY$6 &amp; " " &amp; MID($AV$3, 15, 4)) + 1, 0 ), 'Raw Data'!$AN:$AN,"&gt;" &amp;DATE(MID($AV$3, 15, 4), MONTH("1 " &amp; AY$6 &amp; " " &amp; MID($AV$3, 15, 4)), 0 ), 'Raw Data'!$J:$J, $A175, 'Raw Data'!$H:$H, "Ear*", 'Raw Data'!$O:$O,""&amp;'Raw Data'!$B$1,'Raw Data'!$D:$D,"&lt;&gt;*ithdr*",'Raw Data'!$D:$D,"&lt;&gt;*ancel*",'Raw Data'!$P:$P,"--")
+
COUNTIFS( 'Raw Data'!$AM:$AM,"&lt;=" &amp;DATE(MID($AV$3, 15, 4), MONTH("1 " &amp; AY$6 &amp; " " &amp; MID($AV$3, 15, 4)) + 1, 0 ), 'Raw Data'!$AN:$AN,"&gt;" &amp;DATE(MID($AV$3, 15, 4), MONTH("1 " &amp; AY$6 &amp; " " &amp; MID($AV$3, 15, 4)), 0 ), 'Raw Data'!$J:$J, $A175, 'Raw Data'!$H:$H, "Ear*", 'Raw Data'!$P:$P,""&amp;'Raw Data'!$B$1,'Raw Data'!$D:$D,"&lt;&gt;*ithdr*",'Raw Data'!$D:$D,"&lt;&gt;*ancel*")</f>
        <v>0</v>
      </c>
      <c r="AZ190" s="40"/>
      <c r="BA190" s="40"/>
      <c r="BB190" s="52"/>
      <c r="BC190" s="117">
        <f>COUNTIFS('Raw Data'!$AM:$AM,"&lt;=" &amp;DATE(MID($AV$3, 15, 4), MONTH("1 " &amp; BC$6 &amp; " " &amp; MID($AV$3, 15, 4)) + 1, 0 ), 'Raw Data'!$AN:$AN,"&gt;" &amp;DATE(MID($AV$3, 15, 4), MONTH("1 " &amp; BC$6 &amp; " " &amp; MID($AV$3, 15, 4)), 0 ), 'Raw Data'!$J:$J, $A175, 'Raw Data'!$H:$H, "Ear*", 'Raw Data'!$O:$O,""&amp;'Raw Data'!$B$1,'Raw Data'!$D:$D,"&lt;&gt;*ithdr*",'Raw Data'!$D:$D,"&lt;&gt;*ancel*",'Raw Data'!$P:$P,"--")
+
COUNTIFS( 'Raw Data'!$AM:$AM,"&lt;=" &amp;DATE(MID($AV$3, 15, 4), MONTH("1 " &amp; BC$6 &amp; " " &amp; MID($AV$3, 15, 4)) + 1, 0 ), 'Raw Data'!$AN:$AN,"&gt;" &amp;DATE(MID($AV$3, 15, 4), MONTH("1 " &amp; BC$6 &amp; " " &amp; MID($AV$3, 15, 4)), 0 ), 'Raw Data'!$J:$J, $A175, 'Raw Data'!$H:$H, "Ear*", 'Raw Data'!$P:$P,""&amp;'Raw Data'!$B$1,'Raw Data'!$D:$D,"&lt;&gt;*ithdr*",'Raw Data'!$D:$D,"&lt;&gt;*ancel*")</f>
        <v>0</v>
      </c>
      <c r="BD190" s="40"/>
      <c r="BE190" s="40"/>
      <c r="BF190" s="52"/>
    </row>
    <row r="191" ht="12.75" customHeight="1">
      <c r="A191" s="119" t="s">
        <v>763</v>
      </c>
      <c r="B191" s="40"/>
      <c r="C191" s="40"/>
      <c r="D191" s="40"/>
      <c r="E191" s="40"/>
      <c r="F191" s="40"/>
      <c r="G191" s="40"/>
      <c r="H191" s="40"/>
      <c r="I191" s="40"/>
      <c r="J191" s="52"/>
      <c r="K191" s="117">
        <f>COUNTIFS('Raw Data'!$AM:$AM,"&lt;=" &amp;DATE(LEFT($AV$3, 4), MONTH("1 " &amp; K$6 &amp; " " &amp; LEFT($AV$3, 4)) + 1, 0 ), 'Raw Data'!$AM:$AM,"&gt;" &amp;DATE(LEFT($AV$3, 4), MONTH("1 " &amp; K$6 &amp; " " &amp; LEFT($AV$3, 4)), 0 ), 'Raw Data'!$J:$J, $A175, 'Raw Data'!$H:$H, "Non*", 'Raw Data'!$O:$O,""&amp;'Raw Data'!$B$1,'Raw Data'!$D:$D,"&lt;&gt;*ithdr*",'Raw Data'!$D:$D,"&lt;&gt;*ancel*",'Raw Data'!$P:$P,"--")
+
COUNTIFS( 'Raw Data'!$AM:$AM,"&lt;=" &amp;DATE(LEFT($AV$3, 4), MONTH("1 " &amp; K$6 &amp; " " &amp; LEFT($AV$3, 4)) + 1, 0 ), 'Raw Data'!$AM:$AM,"&gt;" &amp;DATE(LEFT($AV$3, 4), MONTH("1 " &amp; K$6 &amp; " " &amp; LEFT($AV$3, 4)), 0 ), 'Raw Data'!$J:$J, $A175, 'Raw Data'!$H:$H, "Non*", 'Raw Data'!$P:$P,""&amp;'Raw Data'!$B$1,'Raw Data'!$D:$D,"&lt;&gt;*ithdr*",'Raw Data'!$D:$D,"&lt;&gt;*ancel*")</f>
        <v>0</v>
      </c>
      <c r="L191" s="40"/>
      <c r="M191" s="40"/>
      <c r="N191" s="52"/>
      <c r="O191" s="117">
        <f>COUNTIFS('Raw Data'!$AM:$AM,"&lt;=" &amp;DATE(LEFT($AV$3, 4), MONTH("1 " &amp; O$6 &amp; " " &amp; LEFT($AV$3, 4)) + 1, 0 ), 'Raw Data'!$AM:$AM,"&gt;" &amp;DATE(LEFT($AV$3, 4), MONTH("1 " &amp; O$6 &amp; " " &amp; LEFT($AV$3, 4)), 0 ), 'Raw Data'!$J:$J, $A175, 'Raw Data'!$H:$H, "Non*", 'Raw Data'!$O:$O,""&amp;'Raw Data'!$B$1,'Raw Data'!$D:$D,"&lt;&gt;*ithdr*",'Raw Data'!$D:$D,"&lt;&gt;*ancel*",'Raw Data'!$P:$P,"--")
+
COUNTIFS( 'Raw Data'!$AM:$AM,"&lt;=" &amp;DATE(LEFT($AV$3, 4), MONTH("1 " &amp; O$6 &amp; " " &amp; LEFT($AV$3, 4)) + 1, 0 ), 'Raw Data'!$AM:$AM,"&gt;" &amp;DATE(LEFT($AV$3, 4), MONTH("1 " &amp; O$6 &amp; " " &amp; LEFT($AV$3, 4)), 0 ), 'Raw Data'!$J:$J, $A175, 'Raw Data'!$H:$H, "Non*", 'Raw Data'!$P:$P,""&amp;'Raw Data'!$B$1,'Raw Data'!$D:$D,"&lt;&gt;*ithdr*",'Raw Data'!$D:$D,"&lt;&gt;*ancel*")</f>
        <v>0</v>
      </c>
      <c r="P191" s="40"/>
      <c r="Q191" s="40"/>
      <c r="R191" s="52"/>
      <c r="S191" s="117">
        <f>COUNTIFS('Raw Data'!$AM:$AM,"&lt;=" &amp;DATE(LEFT($AV$3, 4), MONTH("1 " &amp; S$6 &amp; " " &amp; LEFT($AV$3, 4)) + 1, 0 ), 'Raw Data'!$AM:$AM,"&gt;" &amp;DATE(LEFT($AV$3, 4), MONTH("1 " &amp; S$6 &amp; " " &amp; LEFT($AV$3, 4)), 0 ), 'Raw Data'!$J:$J, $A175, 'Raw Data'!$H:$H, "Non*", 'Raw Data'!$O:$O,""&amp;'Raw Data'!$B$1,'Raw Data'!$D:$D,"&lt;&gt;*ithdr*",'Raw Data'!$D:$D,"&lt;&gt;*ancel*",'Raw Data'!$P:$P,"--")
+
COUNTIFS( 'Raw Data'!$AM:$AM,"&lt;=" &amp;DATE(LEFT($AV$3, 4), MONTH("1 " &amp; S$6 &amp; " " &amp; LEFT($AV$3, 4)) + 1, 0 ), 'Raw Data'!$AM:$AM,"&gt;" &amp;DATE(LEFT($AV$3, 4), MONTH("1 " &amp; S$6 &amp; " " &amp; LEFT($AV$3, 4)), 0 ), 'Raw Data'!$J:$J, $A175, 'Raw Data'!$H:$H, "Non*", 'Raw Data'!$P:$P,""&amp;'Raw Data'!$B$1,'Raw Data'!$D:$D,"&lt;&gt;*ithdr*",'Raw Data'!$D:$D,"&lt;&gt;*ancel*")</f>
        <v>0</v>
      </c>
      <c r="T191" s="40"/>
      <c r="U191" s="40"/>
      <c r="V191" s="52"/>
      <c r="W191" s="117">
        <f>COUNTIFS('Raw Data'!$AM:$AM,"&lt;=" &amp;DATE(LEFT($AV$3, 4), MONTH("1 " &amp; W$6 &amp; " " &amp; LEFT($AV$3, 4)) + 1, 0 ), 'Raw Data'!$AM:$AM,"&gt;" &amp;DATE(LEFT($AV$3, 4), MONTH("1 " &amp; W$6 &amp; " " &amp; LEFT($AV$3, 4)), 0 ), 'Raw Data'!$J:$J, $A175, 'Raw Data'!$H:$H, "Non*", 'Raw Data'!$O:$O,""&amp;'Raw Data'!$B$1,'Raw Data'!$D:$D,"&lt;&gt;*ithdr*",'Raw Data'!$D:$D,"&lt;&gt;*ancel*",'Raw Data'!$P:$P,"--")
+
COUNTIFS( 'Raw Data'!$AM:$AM,"&lt;=" &amp;DATE(LEFT($AV$3, 4), MONTH("1 " &amp; W$6 &amp; " " &amp; LEFT($AV$3, 4)) + 1, 0 ), 'Raw Data'!$AM:$AM,"&gt;" &amp;DATE(LEFT($AV$3, 4), MONTH("1 " &amp; W$6 &amp; " " &amp; LEFT($AV$3, 4)), 0 ), 'Raw Data'!$J:$J, $A175, 'Raw Data'!$H:$H, "Non*", 'Raw Data'!$P:$P,""&amp;'Raw Data'!$B$1,'Raw Data'!$D:$D,"&lt;&gt;*ithdr*",'Raw Data'!$D:$D,"&lt;&gt;*ancel*")</f>
        <v>0</v>
      </c>
      <c r="X191" s="40"/>
      <c r="Y191" s="40"/>
      <c r="Z191" s="52"/>
      <c r="AA191" s="117">
        <f>COUNTIFS('Raw Data'!$AM:$AM,"&lt;=" &amp;DATE(LEFT($AV$3, 4), MONTH("1 " &amp; AA$6 &amp; " " &amp; LEFT($AV$3, 4)) + 1, 0 ), 'Raw Data'!$AM:$AM,"&gt;" &amp;DATE(LEFT($AV$3, 4), MONTH("1 " &amp; AA$6 &amp; " " &amp; LEFT($AV$3, 4)), 0 ), 'Raw Data'!$J:$J, $A175, 'Raw Data'!$H:$H, "Non*", 'Raw Data'!$O:$O,""&amp;'Raw Data'!$B$1,'Raw Data'!$D:$D,"&lt;&gt;*ithdr*",'Raw Data'!$D:$D,"&lt;&gt;*ancel*",'Raw Data'!$P:$P,"--")
+
COUNTIFS( 'Raw Data'!$AM:$AM,"&lt;=" &amp;DATE(LEFT($AV$3, 4), MONTH("1 " &amp; AA$6 &amp; " " &amp; LEFT($AV$3, 4)) + 1, 0 ), 'Raw Data'!$AM:$AM,"&gt;" &amp;DATE(LEFT($AV$3, 4), MONTH("1 " &amp; AA$6 &amp; " " &amp; LEFT($AV$3, 4)), 0 ), 'Raw Data'!$J:$J, $A175, 'Raw Data'!$H:$H, "Non*", 'Raw Data'!$P:$P,""&amp;'Raw Data'!$B$1,'Raw Data'!$D:$D,"&lt;&gt;*ithdr*",'Raw Data'!$D:$D,"&lt;&gt;*ancel*")</f>
        <v>0</v>
      </c>
      <c r="AB191" s="40"/>
      <c r="AC191" s="40"/>
      <c r="AD191" s="52"/>
      <c r="AE191" s="117">
        <f>COUNTIFS('Raw Data'!$AM:$AM,"&lt;=" &amp;DATE(LEFT($AV$3, 4), MONTH("1 " &amp; AE$6 &amp; " " &amp; LEFT($AV$3, 4)) + 1, 0 ), 'Raw Data'!$AM:$AM,"&gt;" &amp;DATE(LEFT($AV$3, 4), MONTH("1 " &amp; AE$6 &amp; " " &amp; LEFT($AV$3, 4)), 0 ), 'Raw Data'!$J:$J, $A175, 'Raw Data'!$H:$H, "Non*", 'Raw Data'!$O:$O,""&amp;'Raw Data'!$B$1,'Raw Data'!$D:$D,"&lt;&gt;*ithdr*",'Raw Data'!$D:$D,"&lt;&gt;*ancel*",'Raw Data'!$P:$P,"--")
+
COUNTIFS( 'Raw Data'!$AM:$AM,"&lt;=" &amp;DATE(LEFT($AV$3, 4), MONTH("1 " &amp; AE$6 &amp; " " &amp; LEFT($AV$3, 4)) + 1, 0 ), 'Raw Data'!$AM:$AM,"&gt;" &amp;DATE(LEFT($AV$3, 4), MONTH("1 " &amp; AE$6 &amp; " " &amp; LEFT($AV$3, 4)), 0 ), 'Raw Data'!$J:$J, $A175, 'Raw Data'!$H:$H, "Non*", 'Raw Data'!$P:$P,""&amp;'Raw Data'!$B$1,'Raw Data'!$D:$D,"&lt;&gt;*ithdr*",'Raw Data'!$D:$D,"&lt;&gt;*ancel*")</f>
        <v>0</v>
      </c>
      <c r="AF191" s="40"/>
      <c r="AG191" s="40"/>
      <c r="AH191" s="52"/>
      <c r="AI191" s="117">
        <f>COUNTIFS('Raw Data'!$AM:$AM,"&lt;=" &amp;DATE(LEFT($AV$3, 4), MONTH("1 " &amp; AI$6 &amp; " " &amp; LEFT($AV$3, 4)) + 1, 0 ), 'Raw Data'!$AM:$AM,"&gt;" &amp;DATE(LEFT($AV$3, 4), MONTH("1 " &amp; AI$6 &amp; " " &amp; LEFT($AV$3, 4)), 0 ), 'Raw Data'!$J:$J, $A175, 'Raw Data'!$H:$H, "Non*", 'Raw Data'!$O:$O,""&amp;'Raw Data'!$B$1,'Raw Data'!$D:$D,"&lt;&gt;*ithdr*",'Raw Data'!$D:$D,"&lt;&gt;*ancel*",'Raw Data'!$P:$P,"--")
+
COUNTIFS( 'Raw Data'!$AM:$AM,"&lt;=" &amp;DATE(LEFT($AV$3, 4), MONTH("1 " &amp; AI$6 &amp; " " &amp; LEFT($AV$3, 4)) + 1, 0 ), 'Raw Data'!$AM:$AM,"&gt;" &amp;DATE(LEFT($AV$3, 4), MONTH("1 " &amp; AI$6 &amp; " " &amp; LEFT($AV$3, 4)), 0 ), 'Raw Data'!$J:$J, $A175, 'Raw Data'!$H:$H, "Non*", 'Raw Data'!$P:$P,""&amp;'Raw Data'!$B$1,'Raw Data'!$D:$D,"&lt;&gt;*ithdr*",'Raw Data'!$D:$D,"&lt;&gt;*ancel*")</f>
        <v>0</v>
      </c>
      <c r="AJ191" s="40"/>
      <c r="AK191" s="40"/>
      <c r="AL191" s="52"/>
      <c r="AM191" s="117">
        <f>COUNTIFS('Raw Data'!$AM:$AM,"&lt;=" &amp;DATE(LEFT($AV$3, 4), MONTH("1 " &amp; AM$6 &amp; " " &amp; LEFT($AV$3, 4)) + 1, 0 ), 'Raw Data'!$AM:$AM,"&gt;" &amp;DATE(LEFT($AV$3, 4), MONTH("1 " &amp; AM$6 &amp; " " &amp; LEFT($AV$3, 4)), 0 ), 'Raw Data'!$J:$J, $A175, 'Raw Data'!$H:$H, "Non*", 'Raw Data'!$O:$O,""&amp;'Raw Data'!$B$1,'Raw Data'!$D:$D,"&lt;&gt;*ithdr*",'Raw Data'!$D:$D,"&lt;&gt;*ancel*",'Raw Data'!$P:$P,"--")
+
COUNTIFS( 'Raw Data'!$AM:$AM,"&lt;=" &amp;DATE(LEFT($AV$3, 4), MONTH("1 " &amp; AM$6 &amp; " " &amp; LEFT($AV$3, 4)) + 1, 0 ), 'Raw Data'!$AM:$AM,"&gt;" &amp;DATE(LEFT($AV$3, 4), MONTH("1 " &amp; AM$6 &amp; " " &amp; LEFT($AV$3, 4)), 0 ), 'Raw Data'!$J:$J, $A175, 'Raw Data'!$H:$H, "Non*", 'Raw Data'!$P:$P,""&amp;'Raw Data'!$B$1,'Raw Data'!$D:$D,"&lt;&gt;*ithdr*",'Raw Data'!$D:$D,"&lt;&gt;*ancel*")</f>
        <v>0</v>
      </c>
      <c r="AN191" s="40"/>
      <c r="AO191" s="40"/>
      <c r="AP191" s="52"/>
      <c r="AQ191" s="117">
        <f>COUNTIFS('Raw Data'!$AM:$AM,"&lt;=" &amp;DATE(LEFT($AV$3, 4), MONTH("1 " &amp; AQ$6 &amp; " " &amp; LEFT($AV$3, 4)) + 1, 0 ), 'Raw Data'!$AM:$AM,"&gt;" &amp;DATE(LEFT($AV$3, 4), MONTH("1 " &amp; AQ$6 &amp; " " &amp; LEFT($AV$3, 4)), 0 ), 'Raw Data'!$J:$J, $A175, 'Raw Data'!$H:$H, "Non*", 'Raw Data'!$O:$O,""&amp;'Raw Data'!$B$1,'Raw Data'!$D:$D,"&lt;&gt;*ithdr*",'Raw Data'!$D:$D,"&lt;&gt;*ancel*",'Raw Data'!$P:$P,"--")
+
COUNTIFS( 'Raw Data'!$AM:$AM,"&lt;=" &amp;DATE(LEFT($AV$3, 4), MONTH("1 " &amp; AQ$6 &amp; " " &amp; LEFT($AV$3, 4)) + 1, 0 ), 'Raw Data'!$AM:$AM,"&gt;" &amp;DATE(LEFT($AV$3, 4), MONTH("1 " &amp; AQ$6 &amp; " " &amp; LEFT($AV$3, 4)), 0 ), 'Raw Data'!$J:$J, $A175, 'Raw Data'!$H:$H, "Non*", 'Raw Data'!$P:$P,""&amp;'Raw Data'!$B$1,'Raw Data'!$D:$D,"&lt;&gt;*ithdr*",'Raw Data'!$D:$D,"&lt;&gt;*ancel*")</f>
        <v>0</v>
      </c>
      <c r="AR191" s="40"/>
      <c r="AS191" s="40"/>
      <c r="AT191" s="52"/>
      <c r="AU191" s="117">
        <f>COUNTIFS('Raw Data'!$AM:$AM,"&lt;=" &amp;DATE(MID($AV$3, 15, 4), MONTH("1 " &amp; AU$6 &amp; " " &amp; MID($AV$3, 15, 4)) + 1, 0 ), 'Raw Data'!$AN:$AN,"&gt;" &amp;DATE(MID($AV$3, 15, 4), MONTH("1 " &amp; AU$6 &amp; " " &amp; MID($AV$3, 15, 4)), 0 ), 'Raw Data'!$J:$J, $A175, 'Raw Data'!$H:$H, "Non*", 'Raw Data'!$O:$O,""&amp;'Raw Data'!$B$1,'Raw Data'!$D:$D,"&lt;&gt;*ithdr*",'Raw Data'!$D:$D,"&lt;&gt;*ancel*",'Raw Data'!$P:$P,"--")
+
COUNTIFS( 'Raw Data'!$AM:$AM,"&lt;=" &amp;DATE(MID($AV$3, 15, 4), MONTH("1 " &amp; AU$6 &amp; " " &amp; MID($AV$3, 15, 4)) + 1, 0 ), 'Raw Data'!$AN:$AN,"&gt;" &amp;DATE(MID($AV$3, 15, 4), MONTH("1 " &amp; AU$6 &amp; " " &amp; MID($AV$3, 15, 4)), 0 ), 'Raw Data'!$J:$J, $A175, 'Raw Data'!$H:$H, "Non*", 'Raw Data'!$P:$P,""&amp;'Raw Data'!$B$1,'Raw Data'!$D:$D,"&lt;&gt;*ithdr*",'Raw Data'!$D:$D,"&lt;&gt;*ancel*")</f>
        <v>0</v>
      </c>
      <c r="AV191" s="40"/>
      <c r="AW191" s="40"/>
      <c r="AX191" s="52"/>
      <c r="AY191" s="117">
        <f>COUNTIFS('Raw Data'!$AM:$AM,"&lt;=" &amp;DATE(MID($AV$3, 15, 4), MONTH("1 " &amp; AY$6 &amp; " " &amp; MID($AV$3, 15, 4)) + 1, 0 ), 'Raw Data'!$AN:$AN,"&gt;" &amp;DATE(MID($AV$3, 15, 4), MONTH("1 " &amp; AY$6 &amp; " " &amp; MID($AV$3, 15, 4)), 0 ), 'Raw Data'!$J:$J, $A175, 'Raw Data'!$H:$H, "Non*", 'Raw Data'!$O:$O,""&amp;'Raw Data'!$B$1,'Raw Data'!$D:$D,"&lt;&gt;*ithdr*",'Raw Data'!$D:$D,"&lt;&gt;*ancel*",'Raw Data'!$P:$P,"--")
+
COUNTIFS( 'Raw Data'!$AM:$AM,"&lt;=" &amp;DATE(MID($AV$3, 15, 4), MONTH("1 " &amp; AY$6 &amp; " " &amp; MID($AV$3, 15, 4)) + 1, 0 ), 'Raw Data'!$AN:$AN,"&gt;" &amp;DATE(MID($AV$3, 15, 4), MONTH("1 " &amp; AY$6 &amp; " " &amp; MID($AV$3, 15, 4)), 0 ), 'Raw Data'!$J:$J, $A175, 'Raw Data'!$H:$H, "Non*", 'Raw Data'!$P:$P,""&amp;'Raw Data'!$B$1,'Raw Data'!$D:$D,"&lt;&gt;*ithdr*",'Raw Data'!$D:$D,"&lt;&gt;*ancel*")</f>
        <v>0</v>
      </c>
      <c r="AZ191" s="40"/>
      <c r="BA191" s="40"/>
      <c r="BB191" s="52"/>
      <c r="BC191" s="117">
        <f>COUNTIFS('Raw Data'!$AM:$AM,"&lt;=" &amp;DATE(MID($AV$3, 15, 4), MONTH("1 " &amp; BC$6 &amp; " " &amp; MID($AV$3, 15, 4)) + 1, 0 ), 'Raw Data'!$AN:$AN,"&gt;" &amp;DATE(MID($AV$3, 15, 4), MONTH("1 " &amp; BC$6 &amp; " " &amp; MID($AV$3, 15, 4)), 0 ), 'Raw Data'!$J:$J, $A175, 'Raw Data'!$H:$H, "Non*", 'Raw Data'!$O:$O,""&amp;'Raw Data'!$B$1,'Raw Data'!$D:$D,"&lt;&gt;*ithdr*",'Raw Data'!$D:$D,"&lt;&gt;*ancel*",'Raw Data'!$P:$P,"--")
+
COUNTIFS( 'Raw Data'!$AM:$AM,"&lt;=" &amp;DATE(MID($AV$3, 15, 4), MONTH("1 " &amp; BC$6 &amp; " " &amp; MID($AV$3, 15, 4)) + 1, 0 ), 'Raw Data'!$AN:$AN,"&gt;" &amp;DATE(MID($AV$3, 15, 4), MONTH("1 " &amp; BC$6 &amp; " " &amp; MID($AV$3, 15, 4)), 0 ), 'Raw Data'!$J:$J, $A175, 'Raw Data'!$H:$H, "Non*", 'Raw Data'!$P:$P,""&amp;'Raw Data'!$B$1,'Raw Data'!$D:$D,"&lt;&gt;*ithdr*",'Raw Data'!$D:$D,"&lt;&gt;*ancel*")</f>
        <v>0</v>
      </c>
      <c r="BD191" s="40"/>
      <c r="BE191" s="40"/>
      <c r="BF191" s="52"/>
    </row>
    <row r="192" ht="12.75" customHeight="1">
      <c r="A192" s="47" t="s">
        <v>764</v>
      </c>
      <c r="B192" s="40"/>
      <c r="C192" s="40"/>
      <c r="D192" s="40"/>
      <c r="E192" s="40"/>
      <c r="F192" s="40"/>
      <c r="G192" s="40"/>
      <c r="H192" s="40"/>
      <c r="I192" s="40"/>
      <c r="J192" s="52"/>
      <c r="K192" s="117">
        <f>COUNTIFS( 'Raw Data'!$AM:$AM,"&lt;=" &amp;DATE(LEFT($AV$3, 4), MONTH("1 " &amp; K$6 &amp; " " &amp; LEFT($AV$3, 4)) + 1, 0 ), 'Raw Data'!$AM:$AM,"&gt;" &amp;DATE(LEFT($AV$3, 4), MONTH("1 " &amp; K$6 &amp; " " &amp; LEFT($AV$3, 4)), 0 ), 'Raw Data'!$J:$J, $A175, 'Raw Data'!$O:$O,""&amp;'Raw Data'!$B$1,'Raw Data'!$D:$D,"&lt;&gt;*ithdr*",'Raw Data'!$D:$D,"&lt;&gt;*ancel*",'Raw Data'!$P:$P,"--",'Raw Data'!$AW:$AW,"*arl*")
+
COUNTIFS( 'Raw Data'!$AM:$AM,"&lt;=" &amp;DATE(LEFT($AV$3, 4), MONTH("1 " &amp; K$6 &amp; " " &amp; LEFT($AV$3, 4)) + 1, 0 ), 'Raw Data'!$AM:$AM,"&gt;" &amp;DATE(LEFT($AV$3, 4), MONTH("1 " &amp; K$6 &amp; " " &amp; LEFT($AV$3, 4)), 0 ), 'Raw Data'!$J:$J, $A175, 'Raw Data'!$P:$P,""&amp;'Raw Data'!$B$1,'Raw Data'!$D:$D,"&lt;&gt;*ithdr*",'Raw Data'!$D:$D,"&lt;&gt;*ancel*",'Raw Data'!$AW:$AW,"*arl*")</f>
        <v>0</v>
      </c>
      <c r="L192" s="40"/>
      <c r="M192" s="40"/>
      <c r="N192" s="52"/>
      <c r="O192" s="117">
        <f>COUNTIFS( 'Raw Data'!$AM:$AM,"&lt;=" &amp;DATE(LEFT($AV$3, 4), MONTH("1 " &amp; O$6 &amp; " " &amp; LEFT($AV$3, 4)) + 1, 0 ), 'Raw Data'!$AM:$AM,"&gt;" &amp;DATE(LEFT($AV$3, 4), MONTH("1 " &amp; O$6 &amp; " " &amp; LEFT($AV$3, 4)), 0 ), 'Raw Data'!$J:$J, $A175, 'Raw Data'!$O:$O,""&amp;'Raw Data'!$B$1,'Raw Data'!$D:$D,"&lt;&gt;*ithdr*",'Raw Data'!$D:$D,"&lt;&gt;*ancel*",'Raw Data'!$P:$P,"--",'Raw Data'!$AW:$AW,"*arl*")
+
COUNTIFS( 'Raw Data'!$AM:$AM,"&lt;=" &amp;DATE(LEFT($AV$3, 4), MONTH("1 " &amp; O$6 &amp; " " &amp; LEFT($AV$3, 4)) + 1, 0 ), 'Raw Data'!$AM:$AM,"&gt;" &amp;DATE(LEFT($AV$3, 4), MONTH("1 " &amp; O$6 &amp; " " &amp; LEFT($AV$3, 4)), 0 ), 'Raw Data'!$J:$J, $A175, 'Raw Data'!$P:$P,""&amp;'Raw Data'!$B$1,'Raw Data'!$D:$D,"&lt;&gt;*ithdr*",'Raw Data'!$D:$D,"&lt;&gt;*ancel*",'Raw Data'!$AW:$AW,"*arl*")</f>
        <v>0</v>
      </c>
      <c r="P192" s="40"/>
      <c r="Q192" s="40"/>
      <c r="R192" s="52"/>
      <c r="S192" s="117">
        <f>COUNTIFS( 'Raw Data'!$AM:$AM,"&lt;=" &amp;DATE(LEFT($AV$3, 4), MONTH("1 " &amp; S$6 &amp; " " &amp; LEFT($AV$3, 4)) + 1, 0 ), 'Raw Data'!$AM:$AM,"&gt;" &amp;DATE(LEFT($AV$3, 4), MONTH("1 " &amp; S$6 &amp; " " &amp; LEFT($AV$3, 4)), 0 ), 'Raw Data'!$J:$J, $A175, 'Raw Data'!$O:$O,""&amp;'Raw Data'!$B$1,'Raw Data'!$D:$D,"&lt;&gt;*ithdr*",'Raw Data'!$D:$D,"&lt;&gt;*ancel*",'Raw Data'!$P:$P,"--",'Raw Data'!$AW:$AW,"*arl*")
+
COUNTIFS( 'Raw Data'!$AM:$AM,"&lt;=" &amp;DATE(LEFT($AV$3, 4), MONTH("1 " &amp; S$6 &amp; " " &amp; LEFT($AV$3, 4)) + 1, 0 ), 'Raw Data'!$AM:$AM,"&gt;" &amp;DATE(LEFT($AV$3, 4), MONTH("1 " &amp; S$6 &amp; " " &amp; LEFT($AV$3, 4)), 0 ), 'Raw Data'!$J:$J, $A175, 'Raw Data'!$P:$P,""&amp;'Raw Data'!$B$1,'Raw Data'!$D:$D,"&lt;&gt;*ithdr*",'Raw Data'!$D:$D,"&lt;&gt;*ancel*",'Raw Data'!$AW:$AW,"*arl*")</f>
        <v>0</v>
      </c>
      <c r="T192" s="40"/>
      <c r="U192" s="40"/>
      <c r="V192" s="52"/>
      <c r="W192" s="117">
        <f>COUNTIFS( 'Raw Data'!$AM:$AM,"&lt;=" &amp;DATE(LEFT($AV$3, 4), MONTH("1 " &amp; W$6 &amp; " " &amp; LEFT($AV$3, 4)) + 1, 0 ), 'Raw Data'!$AM:$AM,"&gt;" &amp;DATE(LEFT($AV$3, 4), MONTH("1 " &amp; W$6 &amp; " " &amp; LEFT($AV$3, 4)), 0 ), 'Raw Data'!$J:$J, $A175, 'Raw Data'!$O:$O,""&amp;'Raw Data'!$B$1,'Raw Data'!$D:$D,"&lt;&gt;*ithdr*",'Raw Data'!$D:$D,"&lt;&gt;*ancel*",'Raw Data'!$P:$P,"--",'Raw Data'!$AW:$AW,"*arl*")
+
COUNTIFS( 'Raw Data'!$AM:$AM,"&lt;=" &amp;DATE(LEFT($AV$3, 4), MONTH("1 " &amp; W$6 &amp; " " &amp; LEFT($AV$3, 4)) + 1, 0 ), 'Raw Data'!$AM:$AM,"&gt;" &amp;DATE(LEFT($AV$3, 4), MONTH("1 " &amp; W$6 &amp; " " &amp; LEFT($AV$3, 4)), 0 ), 'Raw Data'!$J:$J, $A175, 'Raw Data'!$P:$P,""&amp;'Raw Data'!$B$1,'Raw Data'!$D:$D,"&lt;&gt;*ithdr*",'Raw Data'!$D:$D,"&lt;&gt;*ancel*",'Raw Data'!$AW:$AW,"*arl*")</f>
        <v>0</v>
      </c>
      <c r="X192" s="40"/>
      <c r="Y192" s="40"/>
      <c r="Z192" s="52"/>
      <c r="AA192" s="117">
        <f>COUNTIFS( 'Raw Data'!$AM:$AM,"&lt;=" &amp;DATE(LEFT($AV$3, 4), MONTH("1 " &amp; AA$6 &amp; " " &amp; LEFT($AV$3, 4)) + 1, 0 ), 'Raw Data'!$AM:$AM,"&gt;" &amp;DATE(LEFT($AV$3, 4), MONTH("1 " &amp; AA$6 &amp; " " &amp; LEFT($AV$3, 4)), 0 ), 'Raw Data'!$J:$J, $A175, 'Raw Data'!$O:$O,""&amp;'Raw Data'!$B$1,'Raw Data'!$D:$D,"&lt;&gt;*ithdr*",'Raw Data'!$D:$D,"&lt;&gt;*ancel*",'Raw Data'!$P:$P,"--",'Raw Data'!$AW:$AW,"*arl*")
+
COUNTIFS( 'Raw Data'!$AM:$AM,"&lt;=" &amp;DATE(LEFT($AV$3, 4), MONTH("1 " &amp; AA$6 &amp; " " &amp; LEFT($AV$3, 4)) + 1, 0 ), 'Raw Data'!$AM:$AM,"&gt;" &amp;DATE(LEFT($AV$3, 4), MONTH("1 " &amp; AA$6 &amp; " " &amp; LEFT($AV$3, 4)), 0 ), 'Raw Data'!$J:$J, $A175, 'Raw Data'!$P:$P,""&amp;'Raw Data'!$B$1,'Raw Data'!$D:$D,"&lt;&gt;*ithdr*",'Raw Data'!$D:$D,"&lt;&gt;*ancel*",'Raw Data'!$AW:$AW,"*arl*")</f>
        <v>0</v>
      </c>
      <c r="AB192" s="40"/>
      <c r="AC192" s="40"/>
      <c r="AD192" s="52"/>
      <c r="AE192" s="117">
        <f>COUNTIFS( 'Raw Data'!$AM:$AM,"&lt;=" &amp;DATE(LEFT($AV$3, 4), MONTH("1 " &amp; AE$6 &amp; " " &amp; LEFT($AV$3, 4)) + 1, 0 ), 'Raw Data'!$AM:$AM,"&gt;" &amp;DATE(LEFT($AV$3, 4), MONTH("1 " &amp; AE$6 &amp; " " &amp; LEFT($AV$3, 4)), 0 ), 'Raw Data'!$J:$J, $A175, 'Raw Data'!$O:$O,""&amp;'Raw Data'!$B$1,'Raw Data'!$D:$D,"&lt;&gt;*ithdr*",'Raw Data'!$D:$D,"&lt;&gt;*ancel*",'Raw Data'!$P:$P,"--",'Raw Data'!$AW:$AW,"*arl*")
+
COUNTIFS( 'Raw Data'!$AM:$AM,"&lt;=" &amp;DATE(LEFT($AV$3, 4), MONTH("1 " &amp; AE$6 &amp; " " &amp; LEFT($AV$3, 4)) + 1, 0 ), 'Raw Data'!$AM:$AM,"&gt;" &amp;DATE(LEFT($AV$3, 4), MONTH("1 " &amp; AE$6 &amp; " " &amp; LEFT($AV$3, 4)), 0 ), 'Raw Data'!$J:$J, $A175, 'Raw Data'!$P:$P,""&amp;'Raw Data'!$B$1,'Raw Data'!$D:$D,"&lt;&gt;*ithdr*",'Raw Data'!$D:$D,"&lt;&gt;*ancel*",'Raw Data'!$AW:$AW,"*arl*")</f>
        <v>0</v>
      </c>
      <c r="AF192" s="40"/>
      <c r="AG192" s="40"/>
      <c r="AH192" s="52"/>
      <c r="AI192" s="117">
        <f>COUNTIFS( 'Raw Data'!$AM:$AM,"&lt;=" &amp;DATE(LEFT($AV$3, 4), MONTH("1 " &amp; AI$6 &amp; " " &amp; LEFT($AV$3, 4)) + 1, 0 ), 'Raw Data'!$AM:$AM,"&gt;" &amp;DATE(LEFT($AV$3, 4), MONTH("1 " &amp; AI$6 &amp; " " &amp; LEFT($AV$3, 4)), 0 ), 'Raw Data'!$J:$J, $A175, 'Raw Data'!$O:$O,""&amp;'Raw Data'!$B$1,'Raw Data'!$D:$D,"&lt;&gt;*ithdr*",'Raw Data'!$D:$D,"&lt;&gt;*ancel*",'Raw Data'!$P:$P,"--",'Raw Data'!$AW:$AW,"*arl*")
+
COUNTIFS( 'Raw Data'!$AM:$AM,"&lt;=" &amp;DATE(LEFT($AV$3, 4), MONTH("1 " &amp; AI$6 &amp; " " &amp; LEFT($AV$3, 4)) + 1, 0 ), 'Raw Data'!$AM:$AM,"&gt;" &amp;DATE(LEFT($AV$3, 4), MONTH("1 " &amp; AI$6 &amp; " " &amp; LEFT($AV$3, 4)), 0 ), 'Raw Data'!$J:$J, $A175, 'Raw Data'!$P:$P,""&amp;'Raw Data'!$B$1,'Raw Data'!$D:$D,"&lt;&gt;*ithdr*",'Raw Data'!$D:$D,"&lt;&gt;*ancel*",'Raw Data'!$AW:$AW,"*arl*")</f>
        <v>0</v>
      </c>
      <c r="AJ192" s="40"/>
      <c r="AK192" s="40"/>
      <c r="AL192" s="52"/>
      <c r="AM192" s="117">
        <f>COUNTIFS( 'Raw Data'!$AM:$AM,"&lt;=" &amp;DATE(LEFT($AV$3, 4), MONTH("1 " &amp; AM$6 &amp; " " &amp; LEFT($AV$3, 4)) + 1, 0 ), 'Raw Data'!$AM:$AM,"&gt;" &amp;DATE(LEFT($AV$3, 4), MONTH("1 " &amp; AM$6 &amp; " " &amp; LEFT($AV$3, 4)), 0 ), 'Raw Data'!$J:$J, $A175, 'Raw Data'!$O:$O,""&amp;'Raw Data'!$B$1,'Raw Data'!$D:$D,"&lt;&gt;*ithdr*",'Raw Data'!$D:$D,"&lt;&gt;*ancel*",'Raw Data'!$P:$P,"--",'Raw Data'!$AW:$AW,"*arl*")
+
COUNTIFS( 'Raw Data'!$AM:$AM,"&lt;=" &amp;DATE(LEFT($AV$3, 4), MONTH("1 " &amp; AM$6 &amp; " " &amp; LEFT($AV$3, 4)) + 1, 0 ), 'Raw Data'!$AM:$AM,"&gt;" &amp;DATE(LEFT($AV$3, 4), MONTH("1 " &amp; AM$6 &amp; " " &amp; LEFT($AV$3, 4)), 0 ), 'Raw Data'!$J:$J, $A175, 'Raw Data'!$P:$P,""&amp;'Raw Data'!$B$1,'Raw Data'!$D:$D,"&lt;&gt;*ithdr*",'Raw Data'!$D:$D,"&lt;&gt;*ancel*",'Raw Data'!$AW:$AW,"*arl*")</f>
        <v>0</v>
      </c>
      <c r="AN192" s="40"/>
      <c r="AO192" s="40"/>
      <c r="AP192" s="52"/>
      <c r="AQ192" s="117">
        <f>COUNTIFS( 'Raw Data'!$AM:$AM,"&lt;=" &amp;DATE(LEFT($AV$3, 4), MONTH("1 " &amp; AQ$6 &amp; " " &amp; LEFT($AV$3, 4)) + 1, 0 ), 'Raw Data'!$AM:$AM,"&gt;" &amp;DATE(LEFT($AV$3, 4), MONTH("1 " &amp; AQ$6 &amp; " " &amp; LEFT($AV$3, 4)), 0 ), 'Raw Data'!$J:$J, $A175, 'Raw Data'!$O:$O,""&amp;'Raw Data'!$B$1,'Raw Data'!$D:$D,"&lt;&gt;*ithdr*",'Raw Data'!$D:$D,"&lt;&gt;*ancel*",'Raw Data'!$P:$P,"--",'Raw Data'!$AW:$AW,"*arl*")
+
COUNTIFS( 'Raw Data'!$AM:$AM,"&lt;=" &amp;DATE(LEFT($AV$3, 4), MONTH("1 " &amp; AQ$6 &amp; " " &amp; LEFT($AV$3, 4)) + 1, 0 ), 'Raw Data'!$AM:$AM,"&gt;" &amp;DATE(LEFT($AV$3, 4), MONTH("1 " &amp; AQ$6 &amp; " " &amp; LEFT($AV$3, 4)), 0 ), 'Raw Data'!$J:$J, $A175, 'Raw Data'!$P:$P,""&amp;'Raw Data'!$B$1,'Raw Data'!$D:$D,"&lt;&gt;*ithdr*",'Raw Data'!$D:$D,"&lt;&gt;*ancel*",'Raw Data'!$AW:$AW,"*arl*")</f>
        <v>0</v>
      </c>
      <c r="AR192" s="40"/>
      <c r="AS192" s="40"/>
      <c r="AT192" s="52"/>
      <c r="AU192" s="117">
        <f>COUNTIFS( 'Raw Data'!$AM:$AM,"&lt;=" &amp;DATE(MID($AV$3, 15, 4), MONTH("1 " &amp; AU$6 &amp; " " &amp; MID($AV$3, 15, 4)) + 1, 0 ), 'Raw Data'!$AN:$AN,"&gt;" &amp;DATE(MID($AV$3, 15, 4), MONTH("1 " &amp; AU$6 &amp; " " &amp; MID($AV$3, 15, 4)), 0 ), 'Raw Data'!$J:$J, $A175, 'Raw Data'!$O:$O,""&amp;'Raw Data'!$B$1,'Raw Data'!$D:$D,"&lt;&gt;*ithdr*",'Raw Data'!$D:$D,"&lt;&gt;*ancel*",'Raw Data'!$P:$P,"--",'Raw Data'!$AW:$AW,"*arl*")
+
COUNTIFS( 'Raw Data'!$AM:$AM,"&lt;=" &amp;DATE(MID($AV$3, 15, 4), MONTH("1 " &amp; AU$6 &amp; " " &amp; MID($AV$3, 15, 4)) + 1, 0 ), 'Raw Data'!$AN:$AN,"&gt;" &amp;DATE(MID($AV$3, 15, 4), MONTH("1 " &amp; AU$6 &amp; " " &amp; MID($AV$3, 15, 4)), 0 ), 'Raw Data'!$J:$J, $A175, 'Raw Data'!$P:$P,""&amp;'Raw Data'!$B$1,'Raw Data'!$D:$D,"&lt;&gt;*ithdr*",'Raw Data'!$D:$D,"&lt;&gt;*ancel*",'Raw Data'!$AW:$AW,"*arl*")</f>
        <v>0</v>
      </c>
      <c r="AV192" s="40"/>
      <c r="AW192" s="40"/>
      <c r="AX192" s="52"/>
      <c r="AY192" s="117">
        <f>COUNTIFS( 'Raw Data'!$AM:$AM,"&lt;=" &amp;DATE(MID($AV$3, 15, 4), MONTH("1 " &amp; AY$6 &amp; " " &amp; MID($AV$3, 15, 4)) + 1, 0 ), 'Raw Data'!$AN:$AN,"&gt;" &amp;DATE(MID($AV$3, 15, 4), MONTH("1 " &amp; AY$6 &amp; " " &amp; MID($AV$3, 15, 4)), 0 ), 'Raw Data'!$J:$J, $A175, 'Raw Data'!$O:$O,""&amp;'Raw Data'!$B$1,'Raw Data'!$D:$D,"&lt;&gt;*ithdr*",'Raw Data'!$D:$D,"&lt;&gt;*ancel*",'Raw Data'!$P:$P,"--",'Raw Data'!$AW:$AW,"*arl*")
+
COUNTIFS( 'Raw Data'!$AM:$AM,"&lt;=" &amp;DATE(MID($AV$3, 15, 4), MONTH("1 " &amp; AY$6 &amp; " " &amp; MID($AV$3, 15, 4)) + 1, 0 ), 'Raw Data'!$AN:$AN,"&gt;" &amp;DATE(MID($AV$3, 15, 4), MONTH("1 " &amp; AY$6 &amp; " " &amp; MID($AV$3, 15, 4)), 0 ), 'Raw Data'!$J:$J, $A175, 'Raw Data'!$P:$P,""&amp;'Raw Data'!$B$1,'Raw Data'!$D:$D,"&lt;&gt;*ithdr*",'Raw Data'!$D:$D,"&lt;&gt;*ancel*",'Raw Data'!$AW:$AW,"*arl*")</f>
        <v>0</v>
      </c>
      <c r="AZ192" s="40"/>
      <c r="BA192" s="40"/>
      <c r="BB192" s="52"/>
      <c r="BC192" s="117">
        <f>COUNTIFS( 'Raw Data'!$AM:$AM,"&lt;=" &amp;DATE(MID($AV$3, 15, 4), MONTH("1 " &amp; BC$6 &amp; " " &amp; MID($AV$3, 15, 4)) + 1, 0 ), 'Raw Data'!$AN:$AN,"&gt;" &amp;DATE(MID($AV$3, 15, 4), MONTH("1 " &amp; BC$6 &amp; " " &amp; MID($AV$3, 15, 4)), 0 ), 'Raw Data'!$J:$J, $A175, 'Raw Data'!$O:$O,""&amp;'Raw Data'!$B$1,'Raw Data'!$D:$D,"&lt;&gt;*ithdr*",'Raw Data'!$D:$D,"&lt;&gt;*ancel*",'Raw Data'!$P:$P,"--",'Raw Data'!$AW:$AW,"*arl*")
+
COUNTIFS( 'Raw Data'!$AM:$AM,"&lt;=" &amp;DATE(MID($AV$3, 15, 4), MONTH("1 " &amp; BC$6 &amp; " " &amp; MID($AV$3, 15, 4)) + 1, 0 ), 'Raw Data'!$AN:$AN,"&gt;" &amp;DATE(MID($AV$3, 15, 4), MONTH("1 " &amp; BC$6 &amp; " " &amp; MID($AV$3, 15, 4)), 0 ), 'Raw Data'!$J:$J, $A175, 'Raw Data'!$P:$P,""&amp;'Raw Data'!$B$1,'Raw Data'!$D:$D,"&lt;&gt;*ithdr*",'Raw Data'!$D:$D,"&lt;&gt;*ancel*",'Raw Data'!$AW:$AW,"*arl*")</f>
        <v>0</v>
      </c>
      <c r="BD192" s="40"/>
      <c r="BE192" s="40"/>
      <c r="BF192" s="52"/>
    </row>
    <row r="193" ht="12.75" customHeight="1">
      <c r="A193" s="47" t="s">
        <v>765</v>
      </c>
      <c r="B193" s="40"/>
      <c r="C193" s="40"/>
      <c r="D193" s="40"/>
      <c r="E193" s="40"/>
      <c r="F193" s="40"/>
      <c r="G193" s="40"/>
      <c r="H193" s="40"/>
      <c r="I193" s="40"/>
      <c r="J193" s="52"/>
      <c r="K193" s="122" t="str">
        <f>IFERROR((K192/K189)*100, "---")</f>
        <v>---</v>
      </c>
      <c r="L193" s="40"/>
      <c r="M193" s="40"/>
      <c r="N193" s="52"/>
      <c r="O193" s="122" t="str">
        <f>IFERROR((O192/O189)*100, "---")</f>
        <v>---</v>
      </c>
      <c r="P193" s="40"/>
      <c r="Q193" s="40"/>
      <c r="R193" s="52"/>
      <c r="S193" s="122" t="str">
        <f>IFERROR((S192/S189)*100, "---")</f>
        <v>---</v>
      </c>
      <c r="T193" s="40"/>
      <c r="U193" s="40"/>
      <c r="V193" s="52"/>
      <c r="W193" s="122" t="str">
        <f>IFERROR((W192/W189)*100, "---")</f>
        <v>---</v>
      </c>
      <c r="X193" s="40"/>
      <c r="Y193" s="40"/>
      <c r="Z193" s="52"/>
      <c r="AA193" s="122" t="str">
        <f>IFERROR((AA192/AA189)*100, "---")</f>
        <v>---</v>
      </c>
      <c r="AB193" s="40"/>
      <c r="AC193" s="40"/>
      <c r="AD193" s="52"/>
      <c r="AE193" s="122" t="str">
        <f>IFERROR((AE192/AE189)*100, "---")</f>
        <v>---</v>
      </c>
      <c r="AF193" s="40"/>
      <c r="AG193" s="40"/>
      <c r="AH193" s="52"/>
      <c r="AI193" s="122" t="str">
        <f>IFERROR((AI192/AI189)*100, "---")</f>
        <v>---</v>
      </c>
      <c r="AJ193" s="40"/>
      <c r="AK193" s="40"/>
      <c r="AL193" s="52"/>
      <c r="AM193" s="122" t="str">
        <f>IFERROR((AM192/AM189)*100, "---")</f>
        <v>---</v>
      </c>
      <c r="AN193" s="40"/>
      <c r="AO193" s="40"/>
      <c r="AP193" s="52"/>
      <c r="AQ193" s="122" t="str">
        <f>IFERROR((AQ192/AQ189)*100, "---")</f>
        <v>---</v>
      </c>
      <c r="AR193" s="40"/>
      <c r="AS193" s="40"/>
      <c r="AT193" s="52"/>
      <c r="AU193" s="122" t="str">
        <f>IFERROR((AU192/AU189)*100, "---")</f>
        <v>---</v>
      </c>
      <c r="AV193" s="40"/>
      <c r="AW193" s="40"/>
      <c r="AX193" s="52"/>
      <c r="AY193" s="122" t="str">
        <f>IFERROR((AY192/AY189)*100, "---")</f>
        <v>---</v>
      </c>
      <c r="AZ193" s="40"/>
      <c r="BA193" s="40"/>
      <c r="BB193" s="52"/>
      <c r="BC193" s="122" t="str">
        <f>IFERROR((BC192/BC189)*100, "---")</f>
        <v>---</v>
      </c>
      <c r="BD193" s="40"/>
      <c r="BE193" s="40"/>
      <c r="BF193" s="52"/>
    </row>
    <row r="194" ht="12.75" customHeight="1">
      <c r="A194" s="47" t="s">
        <v>245</v>
      </c>
      <c r="B194" s="40"/>
      <c r="C194" s="40"/>
      <c r="D194" s="40"/>
      <c r="E194" s="40"/>
      <c r="F194" s="40"/>
      <c r="G194" s="40"/>
      <c r="H194" s="40"/>
      <c r="I194" s="40"/>
      <c r="J194" s="52"/>
      <c r="K194" s="117">
        <f>SUMIFS('Raw Data'!$R:$R, 'Raw Data'!$AN:$AN,"&lt;=" &amp;DATE(LEFT($AV$3, 4), MONTH("1 " &amp; K$6 &amp; " " &amp; LEFT($AV$3, 4)) + 1, 0 ), 'Raw Data'!$AN:$AN,"&gt;" &amp;DATE(LEFT($AV$3, 4), MONTH("1 " &amp; K$6 &amp; " " &amp; LEFT($AV$3, 4)), 0 ), 'Raw Data'!$J:$J, $A175, 'Raw Data'!$O:$O,""&amp;'Raw Data'!$B$1,'Raw Data'!$D:$D,"&lt;&gt;*ithdr*",'Raw Data'!$D:$D,"&lt;&gt;*ancel*",'Raw Data'!$P:$P,"--")
+
SUMIFS('Raw Data'!$R:$R, 'Raw Data'!$AN:$AN,"&lt;=" &amp;DATE(LEFT($AV$3, 4), MONTH("1 " &amp; K$6 &amp; " " &amp; LEFT($AV$3, 4)) + 1, 0 ), 'Raw Data'!$AN:$AN,"&gt;" &amp;DATE(LEFT($AV$3, 4), MONTH("1 " &amp; K$6 &amp; " " &amp; LEFT($AV$3, 4)), 0 ), 'Raw Data'!$J:$J, $A175, 'Raw Data'!$P:$P,""&amp;'Raw Data'!$B$1,'Raw Data'!$D:$D,"&lt;&gt;*ithdr*",'Raw Data'!$D:$D,"&lt;&gt;*ancel*")</f>
        <v>0</v>
      </c>
      <c r="L194" s="40"/>
      <c r="M194" s="40"/>
      <c r="N194" s="52"/>
      <c r="O194" s="117">
        <f>SUMIFS('Raw Data'!$R:$R, 'Raw Data'!$AN:$AN,"&lt;=" &amp;DATE(LEFT($AV$3, 4), MONTH("1 " &amp; O$6 &amp; " " &amp; LEFT($AV$3, 4)) + 1, 0 ), 'Raw Data'!$AN:$AN,"&gt;" &amp;DATE(LEFT($AV$3, 4), MONTH("1 " &amp; O$6 &amp; " " &amp; LEFT($AV$3, 4)), 0 ), 'Raw Data'!$J:$J, $A175, 'Raw Data'!$O:$O,""&amp;'Raw Data'!$B$1,'Raw Data'!$D:$D,"&lt;&gt;*ithdr*",'Raw Data'!$D:$D,"&lt;&gt;*ancel*",'Raw Data'!$P:$P,"--")
+
SUMIFS('Raw Data'!$R:$R, 'Raw Data'!$AN:$AN,"&lt;=" &amp;DATE(LEFT($AV$3, 4), MONTH("1 " &amp; O$6 &amp; " " &amp; LEFT($AV$3, 4)) + 1, 0 ), 'Raw Data'!$AN:$AN,"&gt;" &amp;DATE(LEFT($AV$3, 4), MONTH("1 " &amp; O$6 &amp; " " &amp; LEFT($AV$3, 4)), 0 ), 'Raw Data'!$J:$J, $A175, 'Raw Data'!$P:$P,""&amp;'Raw Data'!$B$1,'Raw Data'!$D:$D,"&lt;&gt;*ithdr*",'Raw Data'!$D:$D,"&lt;&gt;*ancel*")</f>
        <v>0</v>
      </c>
      <c r="P194" s="40"/>
      <c r="Q194" s="40"/>
      <c r="R194" s="52"/>
      <c r="S194" s="117">
        <f>SUMIFS('Raw Data'!$R:$R, 'Raw Data'!$AN:$AN,"&lt;=" &amp;DATE(LEFT($AV$3, 4), MONTH("1 " &amp; S$6 &amp; " " &amp; LEFT($AV$3, 4)) + 1, 0 ), 'Raw Data'!$AN:$AN,"&gt;" &amp;DATE(LEFT($AV$3, 4), MONTH("1 " &amp; S$6 &amp; " " &amp; LEFT($AV$3, 4)), 0 ), 'Raw Data'!$J:$J, $A175, 'Raw Data'!$O:$O,""&amp;'Raw Data'!$B$1,'Raw Data'!$D:$D,"&lt;&gt;*ithdr*",'Raw Data'!$D:$D,"&lt;&gt;*ancel*",'Raw Data'!$P:$P,"--")
+
SUMIFS('Raw Data'!$R:$R, 'Raw Data'!$AN:$AN,"&lt;=" &amp;DATE(LEFT($AV$3, 4), MONTH("1 " &amp; S$6 &amp; " " &amp; LEFT($AV$3, 4)) + 1, 0 ), 'Raw Data'!$AN:$AN,"&gt;" &amp;DATE(LEFT($AV$3, 4), MONTH("1 " &amp; S$6 &amp; " " &amp; LEFT($AV$3, 4)), 0 ), 'Raw Data'!$J:$J, $A175, 'Raw Data'!$P:$P,""&amp;'Raw Data'!$B$1,'Raw Data'!$D:$D,"&lt;&gt;*ithdr*",'Raw Data'!$D:$D,"&lt;&gt;*ancel*")</f>
        <v>0</v>
      </c>
      <c r="T194" s="40"/>
      <c r="U194" s="40"/>
      <c r="V194" s="52"/>
      <c r="W194" s="117">
        <f>SUMIFS('Raw Data'!$R:$R, 'Raw Data'!$AN:$AN,"&lt;=" &amp;DATE(LEFT($AV$3, 4), MONTH("1 " &amp; W$6 &amp; " " &amp; LEFT($AV$3, 4)) + 1, 0 ), 'Raw Data'!$AN:$AN,"&gt;" &amp;DATE(LEFT($AV$3, 4), MONTH("1 " &amp; W$6 &amp; " " &amp; LEFT($AV$3, 4)), 0 ), 'Raw Data'!$J:$J, $A175, 'Raw Data'!$O:$O,""&amp;'Raw Data'!$B$1,'Raw Data'!$D:$D,"&lt;&gt;*ithdr*",'Raw Data'!$D:$D,"&lt;&gt;*ancel*",'Raw Data'!$P:$P,"--")
+
SUMIFS('Raw Data'!$R:$R, 'Raw Data'!$AN:$AN,"&lt;=" &amp;DATE(LEFT($AV$3, 4), MONTH("1 " &amp; W$6 &amp; " " &amp; LEFT($AV$3, 4)) + 1, 0 ), 'Raw Data'!$AN:$AN,"&gt;" &amp;DATE(LEFT($AV$3, 4), MONTH("1 " &amp; W$6 &amp; " " &amp; LEFT($AV$3, 4)), 0 ), 'Raw Data'!$J:$J, $A175, 'Raw Data'!$P:$P,""&amp;'Raw Data'!$B$1,'Raw Data'!$D:$D,"&lt;&gt;*ithdr*",'Raw Data'!$D:$D,"&lt;&gt;*ancel*")</f>
        <v>0</v>
      </c>
      <c r="X194" s="40"/>
      <c r="Y194" s="40"/>
      <c r="Z194" s="52"/>
      <c r="AA194" s="117">
        <f>SUMIFS('Raw Data'!$R:$R, 'Raw Data'!$AN:$AN,"&lt;=" &amp;DATE(LEFT($AV$3, 4), MONTH("1 " &amp; AA$6 &amp; " " &amp; LEFT($AV$3, 4)) + 1, 0 ), 'Raw Data'!$AN:$AN,"&gt;" &amp;DATE(LEFT($AV$3, 4), MONTH("1 " &amp; AA$6 &amp; " " &amp; LEFT($AV$3, 4)), 0 ), 'Raw Data'!$J:$J, $A175, 'Raw Data'!$O:$O,""&amp;'Raw Data'!$B$1,'Raw Data'!$D:$D,"&lt;&gt;*ithdr*",'Raw Data'!$D:$D,"&lt;&gt;*ancel*",'Raw Data'!$P:$P,"--")
+
SUMIFS('Raw Data'!$R:$R, 'Raw Data'!$AN:$AN,"&lt;=" &amp;DATE(LEFT($AV$3, 4), MONTH("1 " &amp; AA$6 &amp; " " &amp; LEFT($AV$3, 4)) + 1, 0 ), 'Raw Data'!$AN:$AN,"&gt;" &amp;DATE(LEFT($AV$3, 4), MONTH("1 " &amp; AA$6 &amp; " " &amp; LEFT($AV$3, 4)), 0 ), 'Raw Data'!$J:$J, $A175, 'Raw Data'!$P:$P,""&amp;'Raw Data'!$B$1,'Raw Data'!$D:$D,"&lt;&gt;*ithdr*",'Raw Data'!$D:$D,"&lt;&gt;*ancel*")</f>
        <v>0</v>
      </c>
      <c r="AB194" s="40"/>
      <c r="AC194" s="40"/>
      <c r="AD194" s="52"/>
      <c r="AE194" s="117">
        <f>SUMIFS('Raw Data'!$R:$R, 'Raw Data'!$AN:$AN,"&lt;=" &amp;DATE(LEFT($AV$3, 4), MONTH("1 " &amp; AE$6 &amp; " " &amp; LEFT($AV$3, 4)) + 1, 0 ), 'Raw Data'!$AN:$AN,"&gt;" &amp;DATE(LEFT($AV$3, 4), MONTH("1 " &amp; AE$6 &amp; " " &amp; LEFT($AV$3, 4)), 0 ), 'Raw Data'!$J:$J, $A175, 'Raw Data'!$O:$O,""&amp;'Raw Data'!$B$1,'Raw Data'!$D:$D,"&lt;&gt;*ithdr*",'Raw Data'!$D:$D,"&lt;&gt;*ancel*",'Raw Data'!$P:$P,"--")
+
SUMIFS('Raw Data'!$R:$R, 'Raw Data'!$AN:$AN,"&lt;=" &amp;DATE(LEFT($AV$3, 4), MONTH("1 " &amp; AE$6 &amp; " " &amp; LEFT($AV$3, 4)) + 1, 0 ), 'Raw Data'!$AN:$AN,"&gt;" &amp;DATE(LEFT($AV$3, 4), MONTH("1 " &amp; AE$6 &amp; " " &amp; LEFT($AV$3, 4)), 0 ), 'Raw Data'!$J:$J, $A175, 'Raw Data'!$P:$P,""&amp;'Raw Data'!$B$1,'Raw Data'!$D:$D,"&lt;&gt;*ithdr*",'Raw Data'!$D:$D,"&lt;&gt;*ancel*")</f>
        <v>0</v>
      </c>
      <c r="AF194" s="40"/>
      <c r="AG194" s="40"/>
      <c r="AH194" s="52"/>
      <c r="AI194" s="117">
        <f>SUMIFS('Raw Data'!$R:$R, 'Raw Data'!$AN:$AN,"&lt;=" &amp;DATE(LEFT($AV$3, 4), MONTH("1 " &amp; AI$6 &amp; " " &amp; LEFT($AV$3, 4)) + 1, 0 ), 'Raw Data'!$AN:$AN,"&gt;" &amp;DATE(LEFT($AV$3, 4), MONTH("1 " &amp; AI$6 &amp; " " &amp; LEFT($AV$3, 4)), 0 ), 'Raw Data'!$J:$J, $A175, 'Raw Data'!$O:$O,""&amp;'Raw Data'!$B$1,'Raw Data'!$D:$D,"&lt;&gt;*ithdr*",'Raw Data'!$D:$D,"&lt;&gt;*ancel*",'Raw Data'!$P:$P,"--")
+
SUMIFS('Raw Data'!$R:$R, 'Raw Data'!$AN:$AN,"&lt;=" &amp;DATE(LEFT($AV$3, 4), MONTH("1 " &amp; AI$6 &amp; " " &amp; LEFT($AV$3, 4)) + 1, 0 ), 'Raw Data'!$AN:$AN,"&gt;" &amp;DATE(LEFT($AV$3, 4), MONTH("1 " &amp; AI$6 &amp; " " &amp; LEFT($AV$3, 4)), 0 ), 'Raw Data'!$J:$J, $A175, 'Raw Data'!$P:$P,""&amp;'Raw Data'!$B$1,'Raw Data'!$D:$D,"&lt;&gt;*ithdr*",'Raw Data'!$D:$D,"&lt;&gt;*ancel*")</f>
        <v>0</v>
      </c>
      <c r="AJ194" s="40"/>
      <c r="AK194" s="40"/>
      <c r="AL194" s="52"/>
      <c r="AM194" s="117">
        <f>SUMIFS('Raw Data'!$R:$R, 'Raw Data'!$AN:$AN,"&lt;=" &amp;DATE(LEFT($AV$3, 4), MONTH("1 " &amp; AM$6 &amp; " " &amp; LEFT($AV$3, 4)) + 1, 0 ), 'Raw Data'!$AN:$AN,"&gt;" &amp;DATE(LEFT($AV$3, 4), MONTH("1 " &amp; AM$6 &amp; " " &amp; LEFT($AV$3, 4)), 0 ), 'Raw Data'!$J:$J, $A175, 'Raw Data'!$O:$O,""&amp;'Raw Data'!$B$1,'Raw Data'!$D:$D,"&lt;&gt;*ithdr*",'Raw Data'!$D:$D,"&lt;&gt;*ancel*",'Raw Data'!$P:$P,"--")
+
SUMIFS('Raw Data'!$R:$R, 'Raw Data'!$AN:$AN,"&lt;=" &amp;DATE(LEFT($AV$3, 4), MONTH("1 " &amp; AM$6 &amp; " " &amp; LEFT($AV$3, 4)) + 1, 0 ), 'Raw Data'!$AN:$AN,"&gt;" &amp;DATE(LEFT($AV$3, 4), MONTH("1 " &amp; AM$6 &amp; " " &amp; LEFT($AV$3, 4)), 0 ), 'Raw Data'!$J:$J, $A175, 'Raw Data'!$P:$P,""&amp;'Raw Data'!$B$1,'Raw Data'!$D:$D,"&lt;&gt;*ithdr*",'Raw Data'!$D:$D,"&lt;&gt;*ancel*")</f>
        <v>0</v>
      </c>
      <c r="AN194" s="40"/>
      <c r="AO194" s="40"/>
      <c r="AP194" s="52"/>
      <c r="AQ194" s="117">
        <f>SUMIFS('Raw Data'!$R:$R, 'Raw Data'!$AN:$AN,"&lt;=" &amp;DATE(LEFT($AV$3, 4), MONTH("1 " &amp; AQ$6 &amp; " " &amp; LEFT($AV$3, 4)) + 1, 0 ), 'Raw Data'!$AN:$AN,"&gt;" &amp;DATE(LEFT($AV$3, 4), MONTH("1 " &amp; AQ$6 &amp; " " &amp; LEFT($AV$3, 4)), 0 ), 'Raw Data'!$J:$J, $A175, 'Raw Data'!$O:$O,""&amp;'Raw Data'!$B$1,'Raw Data'!$D:$D,"&lt;&gt;*ithdr*",'Raw Data'!$D:$D,"&lt;&gt;*ancel*",'Raw Data'!$P:$P,"--")
+
SUMIFS('Raw Data'!$R:$R, 'Raw Data'!$AN:$AN,"&lt;=" &amp;DATE(LEFT($AV$3, 4), MONTH("1 " &amp; AQ$6 &amp; " " &amp; LEFT($AV$3, 4)) + 1, 0 ), 'Raw Data'!$AN:$AN,"&gt;" &amp;DATE(LEFT($AV$3, 4), MONTH("1 " &amp; AQ$6 &amp; " " &amp; LEFT($AV$3, 4)), 0 ), 'Raw Data'!$J:$J, $A175, 'Raw Data'!$P:$P,""&amp;'Raw Data'!$B$1,'Raw Data'!$D:$D,"&lt;&gt;*ithdr*",'Raw Data'!$D:$D,"&lt;&gt;*ancel*")</f>
        <v>0</v>
      </c>
      <c r="AR194" s="40"/>
      <c r="AS194" s="40"/>
      <c r="AT194" s="52"/>
      <c r="AU194" s="117">
        <f>SUMIFS('Raw Data'!$R:$R, 'Raw Data'!$AN:$AN,"&lt;=" &amp;DATE(MID($AV$3, 15, 4), MONTH("1 " &amp; AU$6 &amp; " " &amp; MID($AV$3, 15, 4)) + 1, 0 ), 'Raw Data'!$AN:$AN,"&gt;" &amp;DATE(MID($AV$3, 15, 4), MONTH("1 " &amp; AU$6 &amp; " " &amp; MID($AV$3, 15, 4)), 0 ), 'Raw Data'!$J:$J, $A175, 'Raw Data'!$O:$O,""&amp;'Raw Data'!$B$1,'Raw Data'!$D:$D,"&lt;&gt;*ithdr*",'Raw Data'!$D:$D,"&lt;&gt;*ancel*",'Raw Data'!$P:$P,"--")
+
SUMIFS('Raw Data'!$R:$R, 'Raw Data'!$AN:$AN,"&lt;=" &amp;DATE(MID($AV$3, 15, 4), MONTH("1 " &amp; AU$6 &amp; " " &amp; MID($AV$3, 15, 4)) + 1, 0 ), 'Raw Data'!$AN:$AN,"&gt;" &amp;DATE(MID($AV$3, 15, 4), MONTH("1 " &amp; AU$6 &amp; " " &amp; MID($AV$3, 15, 4)), 0 ), 'Raw Data'!$J:$J, $A175, 'Raw Data'!$P:$P,""&amp;'Raw Data'!$B$1,'Raw Data'!$D:$D,"&lt;&gt;*ithdr*",'Raw Data'!$D:$D,"&lt;&gt;*ancel*")</f>
        <v>0</v>
      </c>
      <c r="AV194" s="40"/>
      <c r="AW194" s="40"/>
      <c r="AX194" s="52"/>
      <c r="AY194" s="117">
        <f>SUMIFS('Raw Data'!$R:$R, 'Raw Data'!$AN:$AN,"&lt;=" &amp;DATE(MID($AV$3, 15, 4), MONTH("1 " &amp; AY$6 &amp; " " &amp; MID($AV$3, 15, 4)) + 1, 0 ), 'Raw Data'!$AN:$AN,"&gt;" &amp;DATE(MID($AV$3, 15, 4), MONTH("1 " &amp; AY$6 &amp; " " &amp; MID($AV$3, 15, 4)), 0 ), 'Raw Data'!$J:$J, $A175, 'Raw Data'!$O:$O,""&amp;'Raw Data'!$B$1,'Raw Data'!$D:$D,"&lt;&gt;*ithdr*",'Raw Data'!$D:$D,"&lt;&gt;*ancel*",'Raw Data'!$P:$P,"--")
+
SUMIFS('Raw Data'!$R:$R, 'Raw Data'!$AN:$AN,"&lt;=" &amp;DATE(MID($AV$3, 15, 4), MONTH("1 " &amp; AY$6 &amp; " " &amp; MID($AV$3, 15, 4)) + 1, 0 ), 'Raw Data'!$AN:$AN,"&gt;" &amp;DATE(MID($AV$3, 15, 4), MONTH("1 " &amp; AY$6 &amp; " " &amp; MID($AV$3, 15, 4)), 0 ), 'Raw Data'!$J:$J, $A175, 'Raw Data'!$P:$P,""&amp;'Raw Data'!$B$1,'Raw Data'!$D:$D,"&lt;&gt;*ithdr*",'Raw Data'!$D:$D,"&lt;&gt;*ancel*")</f>
        <v>0</v>
      </c>
      <c r="AZ194" s="40"/>
      <c r="BA194" s="40"/>
      <c r="BB194" s="52"/>
      <c r="BC194" s="117">
        <f>SUMIFS('Raw Data'!$R:$R, 'Raw Data'!$AN:$AN,"&lt;=" &amp;DATE(MID($AV$3, 15, 4), MONTH("1 " &amp; BC$6 &amp; " " &amp; MID($AV$3, 15, 4)) + 1, 0 ), 'Raw Data'!$AN:$AN,"&gt;" &amp;DATE(MID($AV$3, 15, 4), MONTH("1 " &amp; BC$6 &amp; " " &amp; MID($AV$3, 15, 4)), 0 ), 'Raw Data'!$J:$J, $A175, 'Raw Data'!$O:$O,""&amp;'Raw Data'!$B$1,'Raw Data'!$D:$D,"&lt;&gt;*ithdr*",'Raw Data'!$D:$D,"&lt;&gt;*ancel*",'Raw Data'!$P:$P,"--")
+
SUMIFS('Raw Data'!$R:$R, 'Raw Data'!$AN:$AN,"&lt;=" &amp;DATE(MID($AV$3, 15, 4), MONTH("1 " &amp; BC$6 &amp; " " &amp; MID($AV$3, 15, 4)) + 1, 0 ), 'Raw Data'!$AN:$AN,"&gt;" &amp;DATE(MID($AV$3, 15, 4), MONTH("1 " &amp; BC$6 &amp; " " &amp; MID($AV$3, 15, 4)), 0 ), 'Raw Data'!$J:$J, $A175, 'Raw Data'!$P:$P,""&amp;'Raw Data'!$B$1,'Raw Data'!$D:$D,"&lt;&gt;*ithdr*",'Raw Data'!$D:$D,"&lt;&gt;*ancel*")</f>
        <v>0</v>
      </c>
      <c r="BD194" s="40"/>
      <c r="BE194" s="40"/>
      <c r="BF194" s="52"/>
    </row>
    <row r="195" ht="15.75" customHeight="1">
      <c r="A195" s="39" t="s">
        <v>129</v>
      </c>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5"/>
    </row>
    <row r="196" ht="15.75" customHeight="1">
      <c r="A196" s="47" t="s">
        <v>107</v>
      </c>
      <c r="B196" s="40"/>
      <c r="C196" s="40"/>
      <c r="D196" s="40"/>
      <c r="E196" s="40"/>
      <c r="F196" s="40"/>
      <c r="G196" s="40"/>
      <c r="H196" s="40"/>
      <c r="I196" s="40"/>
      <c r="J196" s="52"/>
      <c r="K196" s="117">
        <f>SUMIFS('Raw Data'!$S:$S, 'Raw Data'!$AN:$AN,"&lt;=" &amp;DATE(LEFT($AV$3, 4), MONTH("1 " &amp; K$6 &amp; " " &amp; LEFT($AV$3, 4)) + 1, 0 ), 'Raw Data'!$AN:$AN,"&gt;" &amp;DATE(LEFT($AV$3, 4), MONTH("1 " &amp; K$6 &amp; " " &amp; LEFT($AV$3, 4)), 0 ), 'Raw Data'!$J:$J, $A195, 'Raw Data'!$O:$O,""&amp;'Raw Data'!$B$1,'Raw Data'!$D:$D,"&lt;&gt;*ithdr*",'Raw Data'!$D:$D,"&lt;&gt;*ancel*",'Raw Data'!$P:$P,"--")
+
SUMIFS('Raw Data'!$S:$S, 'Raw Data'!$AN:$AN,"&lt;=" &amp;DATE(LEFT($AV$3, 4), MONTH("1 " &amp; K$6 &amp; " " &amp; LEFT($AV$3, 4)) + 1, 0 ), 'Raw Data'!$AN:$AN,"&gt;" &amp;DATE(LEFT($AV$3, 4), MONTH("1 " &amp; K$6 &amp; " " &amp; LEFT($AV$3, 4)), 0 ), 'Raw Data'!$J:$J, $A195, 'Raw Data'!$P:$P,""&amp;'Raw Data'!$B$1,'Raw Data'!$D:$D,"&lt;&gt;*ithdr*",'Raw Data'!$D:$D,"&lt;&gt;*ancel*")</f>
        <v>0</v>
      </c>
      <c r="L196" s="40"/>
      <c r="M196" s="40"/>
      <c r="N196" s="52"/>
      <c r="O196" s="117">
        <f>SUMIFS('Raw Data'!$S:$S, 'Raw Data'!$AN:$AN,"&lt;=" &amp;DATE(LEFT($AV$3, 4), MONTH("1 " &amp; O$6 &amp; " " &amp; LEFT($AV$3, 4)) + 1, 0 ), 'Raw Data'!$AN:$AN,"&gt;" &amp;DATE(LEFT($AV$3, 4), MONTH("1 " &amp; O$6 &amp; " " &amp; LEFT($AV$3, 4)), 0 ), 'Raw Data'!$J:$J, $A195, 'Raw Data'!$O:$O,""&amp;'Raw Data'!$B$1,'Raw Data'!$D:$D,"&lt;&gt;*ithdr*",'Raw Data'!$D:$D,"&lt;&gt;*ancel*",'Raw Data'!$P:$P,"--")
+
SUMIFS('Raw Data'!$S:$S, 'Raw Data'!$AN:$AN,"&lt;=" &amp;DATE(LEFT($AV$3, 4), MONTH("1 " &amp; O$6 &amp; " " &amp; LEFT($AV$3, 4)) + 1, 0 ), 'Raw Data'!$AN:$AN,"&gt;" &amp;DATE(LEFT($AV$3, 4), MONTH("1 " &amp; O$6 &amp; " " &amp; LEFT($AV$3, 4)), 0 ), 'Raw Data'!$J:$J, $A195, 'Raw Data'!$P:$P,""&amp;'Raw Data'!$B$1,'Raw Data'!$D:$D,"&lt;&gt;*ithdr*",'Raw Data'!$D:$D,"&lt;&gt;*ancel*")</f>
        <v>0</v>
      </c>
      <c r="P196" s="40"/>
      <c r="Q196" s="40"/>
      <c r="R196" s="52"/>
      <c r="S196" s="117">
        <f>SUMIFS('Raw Data'!$S:$S, 'Raw Data'!$AN:$AN,"&lt;=" &amp;DATE(LEFT($AV$3, 4), MONTH("1 " &amp; S$6 &amp; " " &amp; LEFT($AV$3, 4)) + 1, 0 ), 'Raw Data'!$AN:$AN,"&gt;" &amp;DATE(LEFT($AV$3, 4), MONTH("1 " &amp; S$6 &amp; " " &amp; LEFT($AV$3, 4)), 0 ), 'Raw Data'!$J:$J, $A195, 'Raw Data'!$O:$O,""&amp;'Raw Data'!$B$1,'Raw Data'!$D:$D,"&lt;&gt;*ithdr*",'Raw Data'!$D:$D,"&lt;&gt;*ancel*",'Raw Data'!$P:$P,"--")
+
SUMIFS('Raw Data'!$S:$S, 'Raw Data'!$AN:$AN,"&lt;=" &amp;DATE(LEFT($AV$3, 4), MONTH("1 " &amp; S$6 &amp; " " &amp; LEFT($AV$3, 4)) + 1, 0 ), 'Raw Data'!$AN:$AN,"&gt;" &amp;DATE(LEFT($AV$3, 4), MONTH("1 " &amp; S$6 &amp; " " &amp; LEFT($AV$3, 4)), 0 ), 'Raw Data'!$J:$J, $A195, 'Raw Data'!$P:$P,""&amp;'Raw Data'!$B$1,'Raw Data'!$D:$D,"&lt;&gt;*ithdr*",'Raw Data'!$D:$D,"&lt;&gt;*ancel*")</f>
        <v>0</v>
      </c>
      <c r="T196" s="40"/>
      <c r="U196" s="40"/>
      <c r="V196" s="52"/>
      <c r="W196" s="117">
        <f>SUMIFS('Raw Data'!$S:$S, 'Raw Data'!$AN:$AN,"&lt;=" &amp;DATE(LEFT($AV$3, 4), MONTH("1 " &amp; W$6 &amp; " " &amp; LEFT($AV$3, 4)) + 1, 0 ), 'Raw Data'!$AN:$AN,"&gt;" &amp;DATE(LEFT($AV$3, 4), MONTH("1 " &amp; W$6 &amp; " " &amp; LEFT($AV$3, 4)), 0 ), 'Raw Data'!$J:$J, $A195, 'Raw Data'!$O:$O,""&amp;'Raw Data'!$B$1,'Raw Data'!$D:$D,"&lt;&gt;*ithdr*",'Raw Data'!$D:$D,"&lt;&gt;*ancel*",'Raw Data'!$P:$P,"--")
+
SUMIFS('Raw Data'!$S:$S, 'Raw Data'!$AN:$AN,"&lt;=" &amp;DATE(LEFT($AV$3, 4), MONTH("1 " &amp; W$6 &amp; " " &amp; LEFT($AV$3, 4)) + 1, 0 ), 'Raw Data'!$AN:$AN,"&gt;" &amp;DATE(LEFT($AV$3, 4), MONTH("1 " &amp; W$6 &amp; " " &amp; LEFT($AV$3, 4)), 0 ), 'Raw Data'!$J:$J, $A195, 'Raw Data'!$P:$P,""&amp;'Raw Data'!$B$1,'Raw Data'!$D:$D,"&lt;&gt;*ithdr*",'Raw Data'!$D:$D,"&lt;&gt;*ancel*")</f>
        <v>0</v>
      </c>
      <c r="X196" s="40"/>
      <c r="Y196" s="40"/>
      <c r="Z196" s="52"/>
      <c r="AA196" s="117">
        <f>SUMIFS('Raw Data'!$S:$S, 'Raw Data'!$AN:$AN,"&lt;=" &amp;DATE(LEFT($AV$3, 4), MONTH("1 " &amp; AA$6 &amp; " " &amp; LEFT($AV$3, 4)) + 1, 0 ), 'Raw Data'!$AN:$AN,"&gt;" &amp;DATE(LEFT($AV$3, 4), MONTH("1 " &amp; AA$6 &amp; " " &amp; LEFT($AV$3, 4)), 0 ), 'Raw Data'!$J:$J, $A195, 'Raw Data'!$O:$O,""&amp;'Raw Data'!$B$1,'Raw Data'!$D:$D,"&lt;&gt;*ithdr*",'Raw Data'!$D:$D,"&lt;&gt;*ancel*",'Raw Data'!$P:$P,"--")
+
SUMIFS('Raw Data'!$S:$S, 'Raw Data'!$AN:$AN,"&lt;=" &amp;DATE(LEFT($AV$3, 4), MONTH("1 " &amp; AA$6 &amp; " " &amp; LEFT($AV$3, 4)) + 1, 0 ), 'Raw Data'!$AN:$AN,"&gt;" &amp;DATE(LEFT($AV$3, 4), MONTH("1 " &amp; AA$6 &amp; " " &amp; LEFT($AV$3, 4)), 0 ), 'Raw Data'!$J:$J, $A195, 'Raw Data'!$P:$P,""&amp;'Raw Data'!$B$1,'Raw Data'!$D:$D,"&lt;&gt;*ithdr*",'Raw Data'!$D:$D,"&lt;&gt;*ancel*")</f>
        <v>0</v>
      </c>
      <c r="AB196" s="40"/>
      <c r="AC196" s="40"/>
      <c r="AD196" s="52"/>
      <c r="AE196" s="117">
        <f>SUMIFS('Raw Data'!$S:$S, 'Raw Data'!$AN:$AN,"&lt;=" &amp;DATE(LEFT($AV$3, 4), MONTH("1 " &amp; AE$6 &amp; " " &amp; LEFT($AV$3, 4)) + 1, 0 ), 'Raw Data'!$AN:$AN,"&gt;" &amp;DATE(LEFT($AV$3, 4), MONTH("1 " &amp; AE$6 &amp; " " &amp; LEFT($AV$3, 4)), 0 ), 'Raw Data'!$J:$J, $A195, 'Raw Data'!$O:$O,""&amp;'Raw Data'!$B$1,'Raw Data'!$D:$D,"&lt;&gt;*ithdr*",'Raw Data'!$D:$D,"&lt;&gt;*ancel*",'Raw Data'!$P:$P,"--")
+
SUMIFS('Raw Data'!$S:$S, 'Raw Data'!$AN:$AN,"&lt;=" &amp;DATE(LEFT($AV$3, 4), MONTH("1 " &amp; AE$6 &amp; " " &amp; LEFT($AV$3, 4)) + 1, 0 ), 'Raw Data'!$AN:$AN,"&gt;" &amp;DATE(LEFT($AV$3, 4), MONTH("1 " &amp; AE$6 &amp; " " &amp; LEFT($AV$3, 4)), 0 ), 'Raw Data'!$J:$J, $A195, 'Raw Data'!$P:$P,""&amp;'Raw Data'!$B$1,'Raw Data'!$D:$D,"&lt;&gt;*ithdr*",'Raw Data'!$D:$D,"&lt;&gt;*ancel*")</f>
        <v>0</v>
      </c>
      <c r="AF196" s="40"/>
      <c r="AG196" s="40"/>
      <c r="AH196" s="52"/>
      <c r="AI196" s="117">
        <f>SUMIFS('Raw Data'!$S:$S, 'Raw Data'!$AN:$AN,"&lt;=" &amp;DATE(LEFT($AV$3, 4), MONTH("1 " &amp; AI$6 &amp; " " &amp; LEFT($AV$3, 4)) + 1, 0 ), 'Raw Data'!$AN:$AN,"&gt;" &amp;DATE(LEFT($AV$3, 4), MONTH("1 " &amp; AI$6 &amp; " " &amp; LEFT($AV$3, 4)), 0 ), 'Raw Data'!$J:$J, $A195, 'Raw Data'!$O:$O,""&amp;'Raw Data'!$B$1,'Raw Data'!$D:$D,"&lt;&gt;*ithdr*",'Raw Data'!$D:$D,"&lt;&gt;*ancel*",'Raw Data'!$P:$P,"--")
+
SUMIFS('Raw Data'!$S:$S, 'Raw Data'!$AN:$AN,"&lt;=" &amp;DATE(LEFT($AV$3, 4), MONTH("1 " &amp; AI$6 &amp; " " &amp; LEFT($AV$3, 4)) + 1, 0 ), 'Raw Data'!$AN:$AN,"&gt;" &amp;DATE(LEFT($AV$3, 4), MONTH("1 " &amp; AI$6 &amp; " " &amp; LEFT($AV$3, 4)), 0 ), 'Raw Data'!$J:$J, $A195, 'Raw Data'!$P:$P,""&amp;'Raw Data'!$B$1,'Raw Data'!$D:$D,"&lt;&gt;*ithdr*",'Raw Data'!$D:$D,"&lt;&gt;*ancel*")</f>
        <v>0</v>
      </c>
      <c r="AJ196" s="40"/>
      <c r="AK196" s="40"/>
      <c r="AL196" s="52"/>
      <c r="AM196" s="117">
        <f>SUMIFS('Raw Data'!$S:$S, 'Raw Data'!$AN:$AN,"&lt;=" &amp;DATE(LEFT($AV$3, 4), MONTH("1 " &amp; AM$6 &amp; " " &amp; LEFT($AV$3, 4)) + 1, 0 ), 'Raw Data'!$AN:$AN,"&gt;" &amp;DATE(LEFT($AV$3, 4), MONTH("1 " &amp; AM$6 &amp; " " &amp; LEFT($AV$3, 4)), 0 ), 'Raw Data'!$J:$J, $A195, 'Raw Data'!$O:$O,""&amp;'Raw Data'!$B$1,'Raw Data'!$D:$D,"&lt;&gt;*ithdr*",'Raw Data'!$D:$D,"&lt;&gt;*ancel*",'Raw Data'!$P:$P,"--")
+
SUMIFS('Raw Data'!$S:$S, 'Raw Data'!$AN:$AN,"&lt;=" &amp;DATE(LEFT($AV$3, 4), MONTH("1 " &amp; AM$6 &amp; " " &amp; LEFT($AV$3, 4)) + 1, 0 ), 'Raw Data'!$AN:$AN,"&gt;" &amp;DATE(LEFT($AV$3, 4), MONTH("1 " &amp; AM$6 &amp; " " &amp; LEFT($AV$3, 4)), 0 ), 'Raw Data'!$J:$J, $A195, 'Raw Data'!$P:$P,""&amp;'Raw Data'!$B$1,'Raw Data'!$D:$D,"&lt;&gt;*ithdr*",'Raw Data'!$D:$D,"&lt;&gt;*ancel*")</f>
        <v>0</v>
      </c>
      <c r="AN196" s="40"/>
      <c r="AO196" s="40"/>
      <c r="AP196" s="52"/>
      <c r="AQ196" s="117">
        <f>SUMIFS('Raw Data'!$S:$S, 'Raw Data'!$AN:$AN,"&lt;=" &amp;DATE(LEFT($AV$3, 4), MONTH("1 " &amp; AQ$6 &amp; " " &amp; LEFT($AV$3, 4)) + 1, 0 ), 'Raw Data'!$AN:$AN,"&gt;" &amp;DATE(LEFT($AV$3, 4), MONTH("1 " &amp; AQ$6 &amp; " " &amp; LEFT($AV$3, 4)), 0 ), 'Raw Data'!$J:$J, $A195, 'Raw Data'!$O:$O,""&amp;'Raw Data'!$B$1,'Raw Data'!$D:$D,"&lt;&gt;*ithdr*",'Raw Data'!$D:$D,"&lt;&gt;*ancel*",'Raw Data'!$P:$P,"--")
+
SUMIFS('Raw Data'!$S:$S, 'Raw Data'!$AN:$AN,"&lt;=" &amp;DATE(LEFT($AV$3, 4), MONTH("1 " &amp; AQ$6 &amp; " " &amp; LEFT($AV$3, 4)) + 1, 0 ), 'Raw Data'!$AN:$AN,"&gt;" &amp;DATE(LEFT($AV$3, 4), MONTH("1 " &amp; AQ$6 &amp; " " &amp; LEFT($AV$3, 4)), 0 ), 'Raw Data'!$J:$J, $A195, 'Raw Data'!$P:$P,""&amp;'Raw Data'!$B$1,'Raw Data'!$D:$D,"&lt;&gt;*ithdr*",'Raw Data'!$D:$D,"&lt;&gt;*ancel*")</f>
        <v>0</v>
      </c>
      <c r="AR196" s="40"/>
      <c r="AS196" s="40"/>
      <c r="AT196" s="52"/>
      <c r="AU196" s="117">
        <f>SUMIFS('Raw Data'!$S:$S, 'Raw Data'!$AN:$AN,"&lt;=" &amp;DATE(MID($AV$3, 15, 4), MONTH("1 " &amp; AU$6 &amp; " " &amp; MID($AV$3, 15, 4)) + 1, 0 ), 'Raw Data'!$AN:$AN,"&gt;" &amp;DATE(MID($AV$3, 15, 4), MONTH("1 " &amp; AU$6 &amp; " " &amp; MID($AV$3, 15, 4)), 0 ), 'Raw Data'!$J:$J, $A195, 'Raw Data'!$O:$O,""&amp;'Raw Data'!$B$1,'Raw Data'!$D:$D,"&lt;&gt;*ithdr*",'Raw Data'!$D:$D,"&lt;&gt;*ancel*",'Raw Data'!$P:$P,"--")
+
SUMIFS('Raw Data'!$S:$S, 'Raw Data'!$AN:$AN,"&lt;=" &amp;DATE(MID($AV$3, 15, 4), MONTH("1 " &amp; AU$6 &amp; " " &amp; MID($AV$3, 15, 4)) + 1, 0 ), 'Raw Data'!$AN:$AN,"&gt;" &amp;DATE(MID($AV$3, 15, 4), MONTH("1 " &amp; AU$6 &amp; " " &amp; MID($AV$3, 15, 4)), 0 ), 'Raw Data'!$J:$J, $A195, 'Raw Data'!$P:$P,""&amp;'Raw Data'!$B$1,'Raw Data'!$D:$D,"&lt;&gt;*ithdr*",'Raw Data'!$D:$D,"&lt;&gt;*ancel*")</f>
        <v>0</v>
      </c>
      <c r="AV196" s="40"/>
      <c r="AW196" s="40"/>
      <c r="AX196" s="52"/>
      <c r="AY196" s="117">
        <f>SUMIFS('Raw Data'!$S:$S, 'Raw Data'!$AN:$AN,"&lt;=" &amp;DATE(MID($AV$3, 15, 4), MONTH("1 " &amp; AY$6 &amp; " " &amp; MID($AV$3, 15, 4)) + 1, 0 ), 'Raw Data'!$AN:$AN,"&gt;" &amp;DATE(MID($AV$3, 15, 4), MONTH("1 " &amp; AY$6 &amp; " " &amp; MID($AV$3, 15, 4)), 0 ), 'Raw Data'!$J:$J, $A195, 'Raw Data'!$O:$O,""&amp;'Raw Data'!$B$1,'Raw Data'!$D:$D,"&lt;&gt;*ithdr*",'Raw Data'!$D:$D,"&lt;&gt;*ancel*",'Raw Data'!$P:$P,"--")
+
SUMIFS('Raw Data'!$S:$S, 'Raw Data'!$AN:$AN,"&lt;=" &amp;DATE(MID($AV$3, 15, 4), MONTH("1 " &amp; AY$6 &amp; " " &amp; MID($AV$3, 15, 4)) + 1, 0 ), 'Raw Data'!$AN:$AN,"&gt;" &amp;DATE(MID($AV$3, 15, 4), MONTH("1 " &amp; AY$6 &amp; " " &amp; MID($AV$3, 15, 4)), 0 ), 'Raw Data'!$J:$J, $A195, 'Raw Data'!$P:$P,""&amp;'Raw Data'!$B$1,'Raw Data'!$D:$D,"&lt;&gt;*ithdr*",'Raw Data'!$D:$D,"&lt;&gt;*ancel*")</f>
        <v>0</v>
      </c>
      <c r="AZ196" s="40"/>
      <c r="BA196" s="40"/>
      <c r="BB196" s="52"/>
      <c r="BC196" s="117">
        <f>SUMIFS('Raw Data'!$S:$S, 'Raw Data'!$AN:$AN,"&lt;=" &amp;DATE(MID($AV$3, 15, 4), MONTH("1 " &amp; BC$6 &amp; " " &amp; MID($AV$3, 15, 4)) + 1, 0 ), 'Raw Data'!$AN:$AN,"&gt;" &amp;DATE(MID($AV$3, 15, 4), MONTH("1 " &amp; BC$6 &amp; " " &amp; MID($AV$3, 15, 4)), 0 ), 'Raw Data'!$J:$J, $A195, 'Raw Data'!$O:$O,""&amp;'Raw Data'!$B$1,'Raw Data'!$D:$D,"&lt;&gt;*ithdr*",'Raw Data'!$D:$D,"&lt;&gt;*ancel*",'Raw Data'!$P:$P,"--")
+
SUMIFS('Raw Data'!$S:$S, 'Raw Data'!$AN:$AN,"&lt;=" &amp;DATE(MID($AV$3, 15, 4), MONTH("1 " &amp; BC$6 &amp; " " &amp; MID($AV$3, 15, 4)) + 1, 0 ), 'Raw Data'!$AN:$AN,"&gt;" &amp;DATE(MID($AV$3, 15, 4), MONTH("1 " &amp; BC$6 &amp; " " &amp; MID($AV$3, 15, 4)), 0 ), 'Raw Data'!$J:$J, $A195, 'Raw Data'!$P:$P,""&amp;'Raw Data'!$B$1,'Raw Data'!$D:$D,"&lt;&gt;*ithdr*",'Raw Data'!$D:$D,"&lt;&gt;*ancel*")</f>
        <v>0</v>
      </c>
      <c r="BD196" s="40"/>
      <c r="BE196" s="40"/>
      <c r="BF196" s="52"/>
    </row>
    <row r="197" ht="15.75" customHeight="1">
      <c r="A197" s="119" t="s">
        <v>111</v>
      </c>
      <c r="B197" s="40"/>
      <c r="C197" s="40"/>
      <c r="D197" s="40"/>
      <c r="E197" s="40"/>
      <c r="F197" s="40"/>
      <c r="G197" s="40"/>
      <c r="H197" s="40"/>
      <c r="I197" s="40"/>
      <c r="J197" s="52"/>
      <c r="K197" s="117">
        <f>SUMIFS('Raw Data'!$S:$S, 'Raw Data'!$AN:$AN,"&lt;=" &amp;DATE(LEFT($AV$3, 4), MONTH("1 " &amp; K$6 &amp; " " &amp; LEFT($AV$3, 4)) + 1, 0 ), 'Raw Data'!$AN:$AN,"&gt;" &amp;DATE(LEFT($AV$3, 4), MONTH("1 " &amp; K$6 &amp; " " &amp; LEFT($AV$3, 4)), 0 ), 'Raw Data'!$J:$J, $A195, 'Raw Data'!$H:$H, "Ear*", 'Raw Data'!$O:$O,""&amp;'Raw Data'!$B$1,'Raw Data'!$D:$D,"&lt;&gt;*ithdr*",'Raw Data'!$D:$D,"&lt;&gt;*ancel*",'Raw Data'!$P:$P,"--")
+
SUMIFS('Raw Data'!$S:$S, 'Raw Data'!$AN:$AN,"&lt;=" &amp;DATE(LEFT($AV$3, 4), MONTH("1 " &amp; K$6 &amp; " " &amp; LEFT($AV$3, 4)) + 1, 0 ), 'Raw Data'!$AN:$AN,"&gt;" &amp;DATE(LEFT($AV$3, 4), MONTH("1 " &amp; K$6 &amp; " " &amp; LEFT($AV$3, 4)), 0 ), 'Raw Data'!$J:$J, $A195, 'Raw Data'!$H:$H, "Ear*", 'Raw Data'!$P:$P,""&amp;'Raw Data'!$B$1,'Raw Data'!$D:$D,"&lt;&gt;*ithdr*",'Raw Data'!$D:$D,"&lt;&gt;*ancel*")</f>
        <v>0</v>
      </c>
      <c r="L197" s="40"/>
      <c r="M197" s="40"/>
      <c r="N197" s="52"/>
      <c r="O197" s="117">
        <f>SUMIFS('Raw Data'!$S:$S, 'Raw Data'!$AN:$AN,"&lt;=" &amp;DATE(LEFT($AV$3, 4), MONTH("1 " &amp; O$6 &amp; " " &amp; LEFT($AV$3, 4)) + 1, 0 ), 'Raw Data'!$AN:$AN,"&gt;" &amp;DATE(LEFT($AV$3, 4), MONTH("1 " &amp; O$6 &amp; " " &amp; LEFT($AV$3, 4)), 0 ), 'Raw Data'!$J:$J, $A195, 'Raw Data'!$H:$H, "Ear*", 'Raw Data'!$O:$O,""&amp;'Raw Data'!$B$1,'Raw Data'!$D:$D,"&lt;&gt;*ithdr*",'Raw Data'!$D:$D,"&lt;&gt;*ancel*",'Raw Data'!$P:$P,"--")
+
SUMIFS('Raw Data'!$S:$S, 'Raw Data'!$AN:$AN,"&lt;=" &amp;DATE(LEFT($AV$3, 4), MONTH("1 " &amp; O$6 &amp; " " &amp; LEFT($AV$3, 4)) + 1, 0 ), 'Raw Data'!$AN:$AN,"&gt;" &amp;DATE(LEFT($AV$3, 4), MONTH("1 " &amp; O$6 &amp; " " &amp; LEFT($AV$3, 4)), 0 ), 'Raw Data'!$J:$J, $A195, 'Raw Data'!$H:$H, "Ear*", 'Raw Data'!$P:$P,""&amp;'Raw Data'!$B$1,'Raw Data'!$D:$D,"&lt;&gt;*ithdr*",'Raw Data'!$D:$D,"&lt;&gt;*ancel*")</f>
        <v>0</v>
      </c>
      <c r="P197" s="40"/>
      <c r="Q197" s="40"/>
      <c r="R197" s="52"/>
      <c r="S197" s="117">
        <f>SUMIFS('Raw Data'!$S:$S, 'Raw Data'!$AN:$AN,"&lt;=" &amp;DATE(LEFT($AV$3, 4), MONTH("1 " &amp; S$6 &amp; " " &amp; LEFT($AV$3, 4)) + 1, 0 ), 'Raw Data'!$AN:$AN,"&gt;" &amp;DATE(LEFT($AV$3, 4), MONTH("1 " &amp; S$6 &amp; " " &amp; LEFT($AV$3, 4)), 0 ), 'Raw Data'!$J:$J, $A195, 'Raw Data'!$H:$H, "Ear*", 'Raw Data'!$O:$O,""&amp;'Raw Data'!$B$1,'Raw Data'!$D:$D,"&lt;&gt;*ithdr*",'Raw Data'!$D:$D,"&lt;&gt;*ancel*",'Raw Data'!$P:$P,"--")
+
SUMIFS('Raw Data'!$S:$S, 'Raw Data'!$AN:$AN,"&lt;=" &amp;DATE(LEFT($AV$3, 4), MONTH("1 " &amp; S$6 &amp; " " &amp; LEFT($AV$3, 4)) + 1, 0 ), 'Raw Data'!$AN:$AN,"&gt;" &amp;DATE(LEFT($AV$3, 4), MONTH("1 " &amp; S$6 &amp; " " &amp; LEFT($AV$3, 4)), 0 ), 'Raw Data'!$J:$J, $A195, 'Raw Data'!$H:$H, "Ear*", 'Raw Data'!$P:$P,""&amp;'Raw Data'!$B$1,'Raw Data'!$D:$D,"&lt;&gt;*ithdr*",'Raw Data'!$D:$D,"&lt;&gt;*ancel*")</f>
        <v>0</v>
      </c>
      <c r="T197" s="40"/>
      <c r="U197" s="40"/>
      <c r="V197" s="52"/>
      <c r="W197" s="117">
        <f>SUMIFS('Raw Data'!$S:$S, 'Raw Data'!$AN:$AN,"&lt;=" &amp;DATE(LEFT($AV$3, 4), MONTH("1 " &amp; W$6 &amp; " " &amp; LEFT($AV$3, 4)) + 1, 0 ), 'Raw Data'!$AN:$AN,"&gt;" &amp;DATE(LEFT($AV$3, 4), MONTH("1 " &amp; W$6 &amp; " " &amp; LEFT($AV$3, 4)), 0 ), 'Raw Data'!$J:$J, $A195, 'Raw Data'!$H:$H, "Ear*", 'Raw Data'!$O:$O,""&amp;'Raw Data'!$B$1,'Raw Data'!$D:$D,"&lt;&gt;*ithdr*",'Raw Data'!$D:$D,"&lt;&gt;*ancel*",'Raw Data'!$P:$P,"--")
+
SUMIFS('Raw Data'!$S:$S, 'Raw Data'!$AN:$AN,"&lt;=" &amp;DATE(LEFT($AV$3, 4), MONTH("1 " &amp; W$6 &amp; " " &amp; LEFT($AV$3, 4)) + 1, 0 ), 'Raw Data'!$AN:$AN,"&gt;" &amp;DATE(LEFT($AV$3, 4), MONTH("1 " &amp; W$6 &amp; " " &amp; LEFT($AV$3, 4)), 0 ), 'Raw Data'!$J:$J, $A195, 'Raw Data'!$H:$H, "Ear*", 'Raw Data'!$P:$P,""&amp;'Raw Data'!$B$1,'Raw Data'!$D:$D,"&lt;&gt;*ithdr*",'Raw Data'!$D:$D,"&lt;&gt;*ancel*")</f>
        <v>0</v>
      </c>
      <c r="X197" s="40"/>
      <c r="Y197" s="40"/>
      <c r="Z197" s="52"/>
      <c r="AA197" s="117">
        <f>SUMIFS('Raw Data'!$S:$S, 'Raw Data'!$AN:$AN,"&lt;=" &amp;DATE(LEFT($AV$3, 4), MONTH("1 " &amp; AA$6 &amp; " " &amp; LEFT($AV$3, 4)) + 1, 0 ), 'Raw Data'!$AN:$AN,"&gt;" &amp;DATE(LEFT($AV$3, 4), MONTH("1 " &amp; AA$6 &amp; " " &amp; LEFT($AV$3, 4)), 0 ), 'Raw Data'!$J:$J, $A195, 'Raw Data'!$H:$H, "Ear*", 'Raw Data'!$O:$O,""&amp;'Raw Data'!$B$1,'Raw Data'!$D:$D,"&lt;&gt;*ithdr*",'Raw Data'!$D:$D,"&lt;&gt;*ancel*",'Raw Data'!$P:$P,"--")
+
SUMIFS('Raw Data'!$S:$S, 'Raw Data'!$AN:$AN,"&lt;=" &amp;DATE(LEFT($AV$3, 4), MONTH("1 " &amp; AA$6 &amp; " " &amp; LEFT($AV$3, 4)) + 1, 0 ), 'Raw Data'!$AN:$AN,"&gt;" &amp;DATE(LEFT($AV$3, 4), MONTH("1 " &amp; AA$6 &amp; " " &amp; LEFT($AV$3, 4)), 0 ), 'Raw Data'!$J:$J, $A195, 'Raw Data'!$H:$H, "Ear*", 'Raw Data'!$P:$P,""&amp;'Raw Data'!$B$1,'Raw Data'!$D:$D,"&lt;&gt;*ithdr*",'Raw Data'!$D:$D,"&lt;&gt;*ancel*")</f>
        <v>0</v>
      </c>
      <c r="AB197" s="40"/>
      <c r="AC197" s="40"/>
      <c r="AD197" s="52"/>
      <c r="AE197" s="117">
        <f>SUMIFS('Raw Data'!$S:$S, 'Raw Data'!$AN:$AN,"&lt;=" &amp;DATE(LEFT($AV$3, 4), MONTH("1 " &amp; AE$6 &amp; " " &amp; LEFT($AV$3, 4)) + 1, 0 ), 'Raw Data'!$AN:$AN,"&gt;" &amp;DATE(LEFT($AV$3, 4), MONTH("1 " &amp; AE$6 &amp; " " &amp; LEFT($AV$3, 4)), 0 ), 'Raw Data'!$J:$J, $A195, 'Raw Data'!$H:$H, "Ear*", 'Raw Data'!$O:$O,""&amp;'Raw Data'!$B$1,'Raw Data'!$D:$D,"&lt;&gt;*ithdr*",'Raw Data'!$D:$D,"&lt;&gt;*ancel*",'Raw Data'!$P:$P,"--")
+
SUMIFS('Raw Data'!$S:$S, 'Raw Data'!$AN:$AN,"&lt;=" &amp;DATE(LEFT($AV$3, 4), MONTH("1 " &amp; AE$6 &amp; " " &amp; LEFT($AV$3, 4)) + 1, 0 ), 'Raw Data'!$AN:$AN,"&gt;" &amp;DATE(LEFT($AV$3, 4), MONTH("1 " &amp; AE$6 &amp; " " &amp; LEFT($AV$3, 4)), 0 ), 'Raw Data'!$J:$J, $A195, 'Raw Data'!$H:$H, "Ear*", 'Raw Data'!$P:$P,""&amp;'Raw Data'!$B$1,'Raw Data'!$D:$D,"&lt;&gt;*ithdr*",'Raw Data'!$D:$D,"&lt;&gt;*ancel*")</f>
        <v>0</v>
      </c>
      <c r="AF197" s="40"/>
      <c r="AG197" s="40"/>
      <c r="AH197" s="52"/>
      <c r="AI197" s="117">
        <f>SUMIFS('Raw Data'!$S:$S, 'Raw Data'!$AN:$AN,"&lt;=" &amp;DATE(LEFT($AV$3, 4), MONTH("1 " &amp; AI$6 &amp; " " &amp; LEFT($AV$3, 4)) + 1, 0 ), 'Raw Data'!$AN:$AN,"&gt;" &amp;DATE(LEFT($AV$3, 4), MONTH("1 " &amp; AI$6 &amp; " " &amp; LEFT($AV$3, 4)), 0 ), 'Raw Data'!$J:$J, $A195, 'Raw Data'!$H:$H, "Ear*", 'Raw Data'!$O:$O,""&amp;'Raw Data'!$B$1,'Raw Data'!$D:$D,"&lt;&gt;*ithdr*",'Raw Data'!$D:$D,"&lt;&gt;*ancel*",'Raw Data'!$P:$P,"--")
+
SUMIFS('Raw Data'!$S:$S, 'Raw Data'!$AN:$AN,"&lt;=" &amp;DATE(LEFT($AV$3, 4), MONTH("1 " &amp; AI$6 &amp; " " &amp; LEFT($AV$3, 4)) + 1, 0 ), 'Raw Data'!$AN:$AN,"&gt;" &amp;DATE(LEFT($AV$3, 4), MONTH("1 " &amp; AI$6 &amp; " " &amp; LEFT($AV$3, 4)), 0 ), 'Raw Data'!$J:$J, $A195, 'Raw Data'!$H:$H, "Ear*", 'Raw Data'!$P:$P,""&amp;'Raw Data'!$B$1,'Raw Data'!$D:$D,"&lt;&gt;*ithdr*",'Raw Data'!$D:$D,"&lt;&gt;*ancel*")</f>
        <v>0</v>
      </c>
      <c r="AJ197" s="40"/>
      <c r="AK197" s="40"/>
      <c r="AL197" s="52"/>
      <c r="AM197" s="117">
        <f>SUMIFS('Raw Data'!$S:$S, 'Raw Data'!$AN:$AN,"&lt;=" &amp;DATE(LEFT($AV$3, 4), MONTH("1 " &amp; AM$6 &amp; " " &amp; LEFT($AV$3, 4)) + 1, 0 ), 'Raw Data'!$AN:$AN,"&gt;" &amp;DATE(LEFT($AV$3, 4), MONTH("1 " &amp; AM$6 &amp; " " &amp; LEFT($AV$3, 4)), 0 ), 'Raw Data'!$J:$J, $A195, 'Raw Data'!$H:$H, "Ear*", 'Raw Data'!$O:$O,""&amp;'Raw Data'!$B$1,'Raw Data'!$D:$D,"&lt;&gt;*ithdr*",'Raw Data'!$D:$D,"&lt;&gt;*ancel*",'Raw Data'!$P:$P,"--")
+
SUMIFS('Raw Data'!$S:$S, 'Raw Data'!$AN:$AN,"&lt;=" &amp;DATE(LEFT($AV$3, 4), MONTH("1 " &amp; AM$6 &amp; " " &amp; LEFT($AV$3, 4)) + 1, 0 ), 'Raw Data'!$AN:$AN,"&gt;" &amp;DATE(LEFT($AV$3, 4), MONTH("1 " &amp; AM$6 &amp; " " &amp; LEFT($AV$3, 4)), 0 ), 'Raw Data'!$J:$J, $A195, 'Raw Data'!$H:$H, "Ear*", 'Raw Data'!$P:$P,""&amp;'Raw Data'!$B$1,'Raw Data'!$D:$D,"&lt;&gt;*ithdr*",'Raw Data'!$D:$D,"&lt;&gt;*ancel*")</f>
        <v>0</v>
      </c>
      <c r="AN197" s="40"/>
      <c r="AO197" s="40"/>
      <c r="AP197" s="52"/>
      <c r="AQ197" s="117">
        <f>SUMIFS('Raw Data'!$S:$S, 'Raw Data'!$AN:$AN,"&lt;=" &amp;DATE(LEFT($AV$3, 4), MONTH("1 " &amp; AQ$6 &amp; " " &amp; LEFT($AV$3, 4)) + 1, 0 ), 'Raw Data'!$AN:$AN,"&gt;" &amp;DATE(LEFT($AV$3, 4), MONTH("1 " &amp; AQ$6 &amp; " " &amp; LEFT($AV$3, 4)), 0 ), 'Raw Data'!$J:$J, $A195, 'Raw Data'!$H:$H, "Ear*", 'Raw Data'!$O:$O,""&amp;'Raw Data'!$B$1,'Raw Data'!$D:$D,"&lt;&gt;*ithdr*",'Raw Data'!$D:$D,"&lt;&gt;*ancel*",'Raw Data'!$P:$P,"--")
+
SUMIFS('Raw Data'!$S:$S, 'Raw Data'!$AN:$AN,"&lt;=" &amp;DATE(LEFT($AV$3, 4), MONTH("1 " &amp; AQ$6 &amp; " " &amp; LEFT($AV$3, 4)) + 1, 0 ), 'Raw Data'!$AN:$AN,"&gt;" &amp;DATE(LEFT($AV$3, 4), MONTH("1 " &amp; AQ$6 &amp; " " &amp; LEFT($AV$3, 4)), 0 ), 'Raw Data'!$J:$J, $A195, 'Raw Data'!$H:$H, "Ear*", 'Raw Data'!$P:$P,""&amp;'Raw Data'!$B$1,'Raw Data'!$D:$D,"&lt;&gt;*ithdr*",'Raw Data'!$D:$D,"&lt;&gt;*ancel*")</f>
        <v>0</v>
      </c>
      <c r="AR197" s="40"/>
      <c r="AS197" s="40"/>
      <c r="AT197" s="52"/>
      <c r="AU197" s="117">
        <f>SUMIFS('Raw Data'!$S:$S, 'Raw Data'!$AN:$AN,"&lt;=" &amp;DATE(MID($AV$3, 15, 4), MONTH("1 " &amp; AU$6 &amp; " " &amp; MID($AV$3, 15, 4)) + 1, 0 ), 'Raw Data'!$AN:$AN,"&gt;" &amp;DATE(MID($AV$3, 15, 4), MONTH("1 " &amp; AU$6 &amp; " " &amp; MID($AV$3, 15, 4)), 0 ), 'Raw Data'!$J:$J, $A195, 'Raw Data'!$H:$H, "Ear*", 'Raw Data'!$O:$O,""&amp;'Raw Data'!$B$1,'Raw Data'!$D:$D,"&lt;&gt;*ithdr*",'Raw Data'!$D:$D,"&lt;&gt;*ancel*",'Raw Data'!$P:$P,"--")
+
SUMIFS('Raw Data'!$S:$S, 'Raw Data'!$AN:$AN,"&lt;=" &amp;DATE(MID($AV$3, 15, 4), MONTH("1 " &amp; AU$6 &amp; " " &amp; MID($AV$3, 15, 4)) + 1, 0 ), 'Raw Data'!$AN:$AN,"&gt;" &amp;DATE(MID($AV$3, 15, 4), MONTH("1 " &amp; AU$6 &amp; " " &amp; MID($AV$3, 15, 4)), 0 ), 'Raw Data'!$J:$J, $A195, 'Raw Data'!$H:$H, "Ear*", 'Raw Data'!$P:$P,""&amp;'Raw Data'!$B$1,'Raw Data'!$D:$D,"&lt;&gt;*ithdr*",'Raw Data'!$D:$D,"&lt;&gt;*ancel*")</f>
        <v>0</v>
      </c>
      <c r="AV197" s="40"/>
      <c r="AW197" s="40"/>
      <c r="AX197" s="52"/>
      <c r="AY197" s="117">
        <f>SUMIFS('Raw Data'!$S:$S, 'Raw Data'!$AN:$AN,"&lt;=" &amp;DATE(MID($AV$3, 15, 4), MONTH("1 " &amp; AY$6 &amp; " " &amp; MID($AV$3, 15, 4)) + 1, 0 ), 'Raw Data'!$AN:$AN,"&gt;" &amp;DATE(MID($AV$3, 15, 4), MONTH("1 " &amp; AY$6 &amp; " " &amp; MID($AV$3, 15, 4)), 0 ), 'Raw Data'!$J:$J, $A195, 'Raw Data'!$H:$H, "Ear*", 'Raw Data'!$O:$O,""&amp;'Raw Data'!$B$1,'Raw Data'!$D:$D,"&lt;&gt;*ithdr*",'Raw Data'!$D:$D,"&lt;&gt;*ancel*",'Raw Data'!$P:$P,"--")
+
SUMIFS('Raw Data'!$S:$S, 'Raw Data'!$AN:$AN,"&lt;=" &amp;DATE(MID($AV$3, 15, 4), MONTH("1 " &amp; AY$6 &amp; " " &amp; MID($AV$3, 15, 4)) + 1, 0 ), 'Raw Data'!$AN:$AN,"&gt;" &amp;DATE(MID($AV$3, 15, 4), MONTH("1 " &amp; AY$6 &amp; " " &amp; MID($AV$3, 15, 4)), 0 ), 'Raw Data'!$J:$J, $A195, 'Raw Data'!$H:$H, "Ear*", 'Raw Data'!$P:$P,""&amp;'Raw Data'!$B$1,'Raw Data'!$D:$D,"&lt;&gt;*ithdr*",'Raw Data'!$D:$D,"&lt;&gt;*ancel*")</f>
        <v>0</v>
      </c>
      <c r="AZ197" s="40"/>
      <c r="BA197" s="40"/>
      <c r="BB197" s="52"/>
      <c r="BC197" s="117">
        <f>SUMIFS('Raw Data'!$S:$S, 'Raw Data'!$AN:$AN,"&lt;=" &amp;DATE(MID($AV$3, 15, 4), MONTH("1 " &amp; BC$6 &amp; " " &amp; MID($AV$3, 15, 4)) + 1, 0 ), 'Raw Data'!$AN:$AN,"&gt;" &amp;DATE(MID($AV$3, 15, 4), MONTH("1 " &amp; BC$6 &amp; " " &amp; MID($AV$3, 15, 4)), 0 ), 'Raw Data'!$J:$J, $A195, 'Raw Data'!$H:$H, "Ear*", 'Raw Data'!$O:$O,""&amp;'Raw Data'!$B$1,'Raw Data'!$D:$D,"&lt;&gt;*ithdr*",'Raw Data'!$D:$D,"&lt;&gt;*ancel*",'Raw Data'!$P:$P,"--")
+
SUMIFS('Raw Data'!$S:$S, 'Raw Data'!$AN:$AN,"&lt;=" &amp;DATE(MID($AV$3, 15, 4), MONTH("1 " &amp; BC$6 &amp; " " &amp; MID($AV$3, 15, 4)) + 1, 0 ), 'Raw Data'!$AN:$AN,"&gt;" &amp;DATE(MID($AV$3, 15, 4), MONTH("1 " &amp; BC$6 &amp; " " &amp; MID($AV$3, 15, 4)), 0 ), 'Raw Data'!$J:$J, $A195, 'Raw Data'!$H:$H, "Ear*", 'Raw Data'!$P:$P,""&amp;'Raw Data'!$B$1,'Raw Data'!$D:$D,"&lt;&gt;*ithdr*",'Raw Data'!$D:$D,"&lt;&gt;*ancel*")</f>
        <v>0</v>
      </c>
      <c r="BD197" s="40"/>
      <c r="BE197" s="40"/>
      <c r="BF197" s="52"/>
    </row>
    <row r="198" ht="15.75" customHeight="1">
      <c r="A198" s="119" t="s">
        <v>114</v>
      </c>
      <c r="B198" s="40"/>
      <c r="C198" s="40"/>
      <c r="D198" s="40"/>
      <c r="E198" s="40"/>
      <c r="F198" s="40"/>
      <c r="G198" s="40"/>
      <c r="H198" s="40"/>
      <c r="I198" s="40"/>
      <c r="J198" s="52"/>
      <c r="K198" s="117">
        <f>SUMIFS('Raw Data'!$S:$S, 'Raw Data'!$AN:$AN,"&lt;=" &amp;DATE(LEFT($AV$3, 4), MONTH("1 " &amp; K$6 &amp; " " &amp; LEFT($AV$3, 4)) + 1, 0 ), 'Raw Data'!$AN:$AN,"&gt;" &amp;DATE(LEFT($AV$3, 4), MONTH("1 " &amp; K$6 &amp; " " &amp; LEFT($AV$3, 4)), 0 ), 'Raw Data'!$J:$J, $A195, 'Raw Data'!$H:$H, "Non*", 'Raw Data'!$O:$O,""&amp;'Raw Data'!$B$1,'Raw Data'!$D:$D,"&lt;&gt;*ithdr*",'Raw Data'!$D:$D,"&lt;&gt;*ancel*",'Raw Data'!$P:$P,"--")
+
SUMIFS('Raw Data'!$S:$S, 'Raw Data'!$AN:$AN,"&lt;=" &amp;DATE(LEFT($AV$3, 4), MONTH("1 " &amp; K$6 &amp; " " &amp; LEFT($AV$3, 4)) + 1, 0 ), 'Raw Data'!$AN:$AN,"&gt;" &amp;DATE(LEFT($AV$3, 4), MONTH("1 " &amp; K$6 &amp; " " &amp; LEFT($AV$3, 4)), 0 ), 'Raw Data'!$J:$J, $A195, 'Raw Data'!$H:$H, "Non*", 'Raw Data'!$P:$P,""&amp;'Raw Data'!$B$1,'Raw Data'!$D:$D,"&lt;&gt;*ithdr*",'Raw Data'!$D:$D,"&lt;&gt;*ancel*")</f>
        <v>0</v>
      </c>
      <c r="L198" s="40"/>
      <c r="M198" s="40"/>
      <c r="N198" s="52"/>
      <c r="O198" s="117">
        <f>SUMIFS('Raw Data'!$S:$S, 'Raw Data'!$AN:$AN,"&lt;=" &amp;DATE(LEFT($AV$3, 4), MONTH("1 " &amp; O$6 &amp; " " &amp; LEFT($AV$3, 4)) + 1, 0 ), 'Raw Data'!$AN:$AN,"&gt;" &amp;DATE(LEFT($AV$3, 4), MONTH("1 " &amp; O$6 &amp; " " &amp; LEFT($AV$3, 4)), 0 ), 'Raw Data'!$J:$J, $A195, 'Raw Data'!$H:$H, "Non*", 'Raw Data'!$O:$O,""&amp;'Raw Data'!$B$1,'Raw Data'!$D:$D,"&lt;&gt;*ithdr*",'Raw Data'!$D:$D,"&lt;&gt;*ancel*",'Raw Data'!$P:$P,"--")
+
SUMIFS('Raw Data'!$S:$S, 'Raw Data'!$AN:$AN,"&lt;=" &amp;DATE(LEFT($AV$3, 4), MONTH("1 " &amp; O$6 &amp; " " &amp; LEFT($AV$3, 4)) + 1, 0 ), 'Raw Data'!$AN:$AN,"&gt;" &amp;DATE(LEFT($AV$3, 4), MONTH("1 " &amp; O$6 &amp; " " &amp; LEFT($AV$3, 4)), 0 ), 'Raw Data'!$J:$J, $A195, 'Raw Data'!$H:$H, "Non*", 'Raw Data'!$P:$P,""&amp;'Raw Data'!$B$1,'Raw Data'!$D:$D,"&lt;&gt;*ithdr*",'Raw Data'!$D:$D,"&lt;&gt;*ancel*")</f>
        <v>0</v>
      </c>
      <c r="P198" s="40"/>
      <c r="Q198" s="40"/>
      <c r="R198" s="52"/>
      <c r="S198" s="117">
        <f>SUMIFS('Raw Data'!$S:$S, 'Raw Data'!$AN:$AN,"&lt;=" &amp;DATE(LEFT($AV$3, 4), MONTH("1 " &amp; S$6 &amp; " " &amp; LEFT($AV$3, 4)) + 1, 0 ), 'Raw Data'!$AN:$AN,"&gt;" &amp;DATE(LEFT($AV$3, 4), MONTH("1 " &amp; S$6 &amp; " " &amp; LEFT($AV$3, 4)), 0 ), 'Raw Data'!$J:$J, $A195, 'Raw Data'!$H:$H, "Non*", 'Raw Data'!$O:$O,""&amp;'Raw Data'!$B$1,'Raw Data'!$D:$D,"&lt;&gt;*ithdr*",'Raw Data'!$D:$D,"&lt;&gt;*ancel*",'Raw Data'!$P:$P,"--")
+
SUMIFS('Raw Data'!$S:$S, 'Raw Data'!$AN:$AN,"&lt;=" &amp;DATE(LEFT($AV$3, 4), MONTH("1 " &amp; S$6 &amp; " " &amp; LEFT($AV$3, 4)) + 1, 0 ), 'Raw Data'!$AN:$AN,"&gt;" &amp;DATE(LEFT($AV$3, 4), MONTH("1 " &amp; S$6 &amp; " " &amp; LEFT($AV$3, 4)), 0 ), 'Raw Data'!$J:$J, $A195, 'Raw Data'!$H:$H, "Non*", 'Raw Data'!$P:$P,""&amp;'Raw Data'!$B$1,'Raw Data'!$D:$D,"&lt;&gt;*ithdr*",'Raw Data'!$D:$D,"&lt;&gt;*ancel*")</f>
        <v>0</v>
      </c>
      <c r="T198" s="40"/>
      <c r="U198" s="40"/>
      <c r="V198" s="52"/>
      <c r="W198" s="117">
        <f>SUMIFS('Raw Data'!$S:$S, 'Raw Data'!$AN:$AN,"&lt;=" &amp;DATE(LEFT($AV$3, 4), MONTH("1 " &amp; W$6 &amp; " " &amp; LEFT($AV$3, 4)) + 1, 0 ), 'Raw Data'!$AN:$AN,"&gt;" &amp;DATE(LEFT($AV$3, 4), MONTH("1 " &amp; W$6 &amp; " " &amp; LEFT($AV$3, 4)), 0 ), 'Raw Data'!$J:$J, $A195, 'Raw Data'!$H:$H, "Non*", 'Raw Data'!$O:$O,""&amp;'Raw Data'!$B$1,'Raw Data'!$D:$D,"&lt;&gt;*ithdr*",'Raw Data'!$D:$D,"&lt;&gt;*ancel*",'Raw Data'!$P:$P,"--")
+
SUMIFS('Raw Data'!$S:$S, 'Raw Data'!$AN:$AN,"&lt;=" &amp;DATE(LEFT($AV$3, 4), MONTH("1 " &amp; W$6 &amp; " " &amp; LEFT($AV$3, 4)) + 1, 0 ), 'Raw Data'!$AN:$AN,"&gt;" &amp;DATE(LEFT($AV$3, 4), MONTH("1 " &amp; W$6 &amp; " " &amp; LEFT($AV$3, 4)), 0 ), 'Raw Data'!$J:$J, $A195, 'Raw Data'!$H:$H, "Non*", 'Raw Data'!$P:$P,""&amp;'Raw Data'!$B$1,'Raw Data'!$D:$D,"&lt;&gt;*ithdr*",'Raw Data'!$D:$D,"&lt;&gt;*ancel*")</f>
        <v>0</v>
      </c>
      <c r="X198" s="40"/>
      <c r="Y198" s="40"/>
      <c r="Z198" s="52"/>
      <c r="AA198" s="117">
        <f>SUMIFS('Raw Data'!$S:$S, 'Raw Data'!$AN:$AN,"&lt;=" &amp;DATE(LEFT($AV$3, 4), MONTH("1 " &amp; AA$6 &amp; " " &amp; LEFT($AV$3, 4)) + 1, 0 ), 'Raw Data'!$AN:$AN,"&gt;" &amp;DATE(LEFT($AV$3, 4), MONTH("1 " &amp; AA$6 &amp; " " &amp; LEFT($AV$3, 4)), 0 ), 'Raw Data'!$J:$J, $A195, 'Raw Data'!$H:$H, "Non*", 'Raw Data'!$O:$O,""&amp;'Raw Data'!$B$1,'Raw Data'!$D:$D,"&lt;&gt;*ithdr*",'Raw Data'!$D:$D,"&lt;&gt;*ancel*",'Raw Data'!$P:$P,"--")
+
SUMIFS('Raw Data'!$S:$S, 'Raw Data'!$AN:$AN,"&lt;=" &amp;DATE(LEFT($AV$3, 4), MONTH("1 " &amp; AA$6 &amp; " " &amp; LEFT($AV$3, 4)) + 1, 0 ), 'Raw Data'!$AN:$AN,"&gt;" &amp;DATE(LEFT($AV$3, 4), MONTH("1 " &amp; AA$6 &amp; " " &amp; LEFT($AV$3, 4)), 0 ), 'Raw Data'!$J:$J, $A195, 'Raw Data'!$H:$H, "Non*", 'Raw Data'!$P:$P,""&amp;'Raw Data'!$B$1,'Raw Data'!$D:$D,"&lt;&gt;*ithdr*",'Raw Data'!$D:$D,"&lt;&gt;*ancel*")</f>
        <v>0</v>
      </c>
      <c r="AB198" s="40"/>
      <c r="AC198" s="40"/>
      <c r="AD198" s="52"/>
      <c r="AE198" s="117">
        <f>SUMIFS('Raw Data'!$S:$S, 'Raw Data'!$AN:$AN,"&lt;=" &amp;DATE(LEFT($AV$3, 4), MONTH("1 " &amp; AE$6 &amp; " " &amp; LEFT($AV$3, 4)) + 1, 0 ), 'Raw Data'!$AN:$AN,"&gt;" &amp;DATE(LEFT($AV$3, 4), MONTH("1 " &amp; AE$6 &amp; " " &amp; LEFT($AV$3, 4)), 0 ), 'Raw Data'!$J:$J, $A195, 'Raw Data'!$H:$H, "Non*", 'Raw Data'!$O:$O,""&amp;'Raw Data'!$B$1,'Raw Data'!$D:$D,"&lt;&gt;*ithdr*",'Raw Data'!$D:$D,"&lt;&gt;*ancel*",'Raw Data'!$P:$P,"--")
+
SUMIFS('Raw Data'!$S:$S, 'Raw Data'!$AN:$AN,"&lt;=" &amp;DATE(LEFT($AV$3, 4), MONTH("1 " &amp; AE$6 &amp; " " &amp; LEFT($AV$3, 4)) + 1, 0 ), 'Raw Data'!$AN:$AN,"&gt;" &amp;DATE(LEFT($AV$3, 4), MONTH("1 " &amp; AE$6 &amp; " " &amp; LEFT($AV$3, 4)), 0 ), 'Raw Data'!$J:$J, $A195, 'Raw Data'!$H:$H, "Non*", 'Raw Data'!$P:$P,""&amp;'Raw Data'!$B$1,'Raw Data'!$D:$D,"&lt;&gt;*ithdr*",'Raw Data'!$D:$D,"&lt;&gt;*ancel*")</f>
        <v>0</v>
      </c>
      <c r="AF198" s="40"/>
      <c r="AG198" s="40"/>
      <c r="AH198" s="52"/>
      <c r="AI198" s="117">
        <f>SUMIFS('Raw Data'!$S:$S, 'Raw Data'!$AN:$AN,"&lt;=" &amp;DATE(LEFT($AV$3, 4), MONTH("1 " &amp; AI$6 &amp; " " &amp; LEFT($AV$3, 4)) + 1, 0 ), 'Raw Data'!$AN:$AN,"&gt;" &amp;DATE(LEFT($AV$3, 4), MONTH("1 " &amp; AI$6 &amp; " " &amp; LEFT($AV$3, 4)), 0 ), 'Raw Data'!$J:$J, $A195, 'Raw Data'!$H:$H, "Non*", 'Raw Data'!$O:$O,""&amp;'Raw Data'!$B$1,'Raw Data'!$D:$D,"&lt;&gt;*ithdr*",'Raw Data'!$D:$D,"&lt;&gt;*ancel*",'Raw Data'!$P:$P,"--")
+
SUMIFS('Raw Data'!$S:$S, 'Raw Data'!$AN:$AN,"&lt;=" &amp;DATE(LEFT($AV$3, 4), MONTH("1 " &amp; AI$6 &amp; " " &amp; LEFT($AV$3, 4)) + 1, 0 ), 'Raw Data'!$AN:$AN,"&gt;" &amp;DATE(LEFT($AV$3, 4), MONTH("1 " &amp; AI$6 &amp; " " &amp; LEFT($AV$3, 4)), 0 ), 'Raw Data'!$J:$J, $A195, 'Raw Data'!$H:$H, "Non*", 'Raw Data'!$P:$P,""&amp;'Raw Data'!$B$1,'Raw Data'!$D:$D,"&lt;&gt;*ithdr*",'Raw Data'!$D:$D,"&lt;&gt;*ancel*")</f>
        <v>0</v>
      </c>
      <c r="AJ198" s="40"/>
      <c r="AK198" s="40"/>
      <c r="AL198" s="52"/>
      <c r="AM198" s="117">
        <f>SUMIFS('Raw Data'!$S:$S, 'Raw Data'!$AN:$AN,"&lt;=" &amp;DATE(LEFT($AV$3, 4), MONTH("1 " &amp; AM$6 &amp; " " &amp; LEFT($AV$3, 4)) + 1, 0 ), 'Raw Data'!$AN:$AN,"&gt;" &amp;DATE(LEFT($AV$3, 4), MONTH("1 " &amp; AM$6 &amp; " " &amp; LEFT($AV$3, 4)), 0 ), 'Raw Data'!$J:$J, $A195, 'Raw Data'!$H:$H, "Non*", 'Raw Data'!$O:$O,""&amp;'Raw Data'!$B$1,'Raw Data'!$D:$D,"&lt;&gt;*ithdr*",'Raw Data'!$D:$D,"&lt;&gt;*ancel*",'Raw Data'!$P:$P,"--")
+
SUMIFS('Raw Data'!$S:$S, 'Raw Data'!$AN:$AN,"&lt;=" &amp;DATE(LEFT($AV$3, 4), MONTH("1 " &amp; AM$6 &amp; " " &amp; LEFT($AV$3, 4)) + 1, 0 ), 'Raw Data'!$AN:$AN,"&gt;" &amp;DATE(LEFT($AV$3, 4), MONTH("1 " &amp; AM$6 &amp; " " &amp; LEFT($AV$3, 4)), 0 ), 'Raw Data'!$J:$J, $A195, 'Raw Data'!$H:$H, "Non*", 'Raw Data'!$P:$P,""&amp;'Raw Data'!$B$1,'Raw Data'!$D:$D,"&lt;&gt;*ithdr*",'Raw Data'!$D:$D,"&lt;&gt;*ancel*")</f>
        <v>0</v>
      </c>
      <c r="AN198" s="40"/>
      <c r="AO198" s="40"/>
      <c r="AP198" s="52"/>
      <c r="AQ198" s="117">
        <f>SUMIFS('Raw Data'!$S:$S, 'Raw Data'!$AN:$AN,"&lt;=" &amp;DATE(LEFT($AV$3, 4), MONTH("1 " &amp; AQ$6 &amp; " " &amp; LEFT($AV$3, 4)) + 1, 0 ), 'Raw Data'!$AN:$AN,"&gt;" &amp;DATE(LEFT($AV$3, 4), MONTH("1 " &amp; AQ$6 &amp; " " &amp; LEFT($AV$3, 4)), 0 ), 'Raw Data'!$J:$J, $A195, 'Raw Data'!$H:$H, "Non*", 'Raw Data'!$O:$O,""&amp;'Raw Data'!$B$1,'Raw Data'!$D:$D,"&lt;&gt;*ithdr*",'Raw Data'!$D:$D,"&lt;&gt;*ancel*",'Raw Data'!$P:$P,"--")
+
SUMIFS('Raw Data'!$S:$S, 'Raw Data'!$AN:$AN,"&lt;=" &amp;DATE(LEFT($AV$3, 4), MONTH("1 " &amp; AQ$6 &amp; " " &amp; LEFT($AV$3, 4)) + 1, 0 ), 'Raw Data'!$AN:$AN,"&gt;" &amp;DATE(LEFT($AV$3, 4), MONTH("1 " &amp; AQ$6 &amp; " " &amp; LEFT($AV$3, 4)), 0 ), 'Raw Data'!$J:$J, $A195, 'Raw Data'!$H:$H, "Non*", 'Raw Data'!$P:$P,""&amp;'Raw Data'!$B$1,'Raw Data'!$D:$D,"&lt;&gt;*ithdr*",'Raw Data'!$D:$D,"&lt;&gt;*ancel*")</f>
        <v>0</v>
      </c>
      <c r="AR198" s="40"/>
      <c r="AS198" s="40"/>
      <c r="AT198" s="52"/>
      <c r="AU198" s="117">
        <f>SUMIFS('Raw Data'!$S:$S, 'Raw Data'!$AN:$AN,"&lt;=" &amp;DATE(MID($AV$3, 15, 4), MONTH("1 " &amp; AU$6 &amp; " " &amp; MID($AV$3, 15, 4)) + 1, 0 ), 'Raw Data'!$AN:$AN,"&gt;" &amp;DATE(MID($AV$3, 15, 4), MONTH("1 " &amp; AU$6 &amp; " " &amp; MID($AV$3, 15, 4)), 0 ), 'Raw Data'!$J:$J, $A195, 'Raw Data'!$H:$H, "Non*", 'Raw Data'!$O:$O,""&amp;'Raw Data'!$B$1,'Raw Data'!$D:$D,"&lt;&gt;*ithdr*",'Raw Data'!$D:$D,"&lt;&gt;*ancel*",'Raw Data'!$P:$P,"--")
+
SUMIFS('Raw Data'!$S:$S, 'Raw Data'!$AN:$AN,"&lt;=" &amp;DATE(MID($AV$3, 15, 4), MONTH("1 " &amp; AU$6 &amp; " " &amp; MID($AV$3, 15, 4)) + 1, 0 ), 'Raw Data'!$AN:$AN,"&gt;" &amp;DATE(MID($AV$3, 15, 4), MONTH("1 " &amp; AU$6 &amp; " " &amp; MID($AV$3, 15, 4)), 0 ), 'Raw Data'!$J:$J, $A195, 'Raw Data'!$H:$H, "Non*", 'Raw Data'!$P:$P,""&amp;'Raw Data'!$B$1,'Raw Data'!$D:$D,"&lt;&gt;*ithdr*",'Raw Data'!$D:$D,"&lt;&gt;*ancel*")</f>
        <v>0</v>
      </c>
      <c r="AV198" s="40"/>
      <c r="AW198" s="40"/>
      <c r="AX198" s="52"/>
      <c r="AY198" s="117">
        <f>SUMIFS('Raw Data'!$S:$S, 'Raw Data'!$AN:$AN,"&lt;=" &amp;DATE(MID($AV$3, 15, 4), MONTH("1 " &amp; AY$6 &amp; " " &amp; MID($AV$3, 15, 4)) + 1, 0 ), 'Raw Data'!$AN:$AN,"&gt;" &amp;DATE(MID($AV$3, 15, 4), MONTH("1 " &amp; AY$6 &amp; " " &amp; MID($AV$3, 15, 4)), 0 ), 'Raw Data'!$J:$J, $A195, 'Raw Data'!$H:$H, "Non*", 'Raw Data'!$O:$O,""&amp;'Raw Data'!$B$1,'Raw Data'!$D:$D,"&lt;&gt;*ithdr*",'Raw Data'!$D:$D,"&lt;&gt;*ancel*",'Raw Data'!$P:$P,"--")
+
SUMIFS('Raw Data'!$S:$S, 'Raw Data'!$AN:$AN,"&lt;=" &amp;DATE(MID($AV$3, 15, 4), MONTH("1 " &amp; AY$6 &amp; " " &amp; MID($AV$3, 15, 4)) + 1, 0 ), 'Raw Data'!$AN:$AN,"&gt;" &amp;DATE(MID($AV$3, 15, 4), MONTH("1 " &amp; AY$6 &amp; " " &amp; MID($AV$3, 15, 4)), 0 ), 'Raw Data'!$J:$J, $A195, 'Raw Data'!$H:$H, "Non*", 'Raw Data'!$P:$P,""&amp;'Raw Data'!$B$1,'Raw Data'!$D:$D,"&lt;&gt;*ithdr*",'Raw Data'!$D:$D,"&lt;&gt;*ancel*")</f>
        <v>0</v>
      </c>
      <c r="AZ198" s="40"/>
      <c r="BA198" s="40"/>
      <c r="BB198" s="52"/>
      <c r="BC198" s="117">
        <f>SUMIFS('Raw Data'!$S:$S, 'Raw Data'!$AN:$AN,"&lt;=" &amp;DATE(MID($AV$3, 15, 4), MONTH("1 " &amp; BC$6 &amp; " " &amp; MID($AV$3, 15, 4)) + 1, 0 ), 'Raw Data'!$AN:$AN,"&gt;" &amp;DATE(MID($AV$3, 15, 4), MONTH("1 " &amp; BC$6 &amp; " " &amp; MID($AV$3, 15, 4)), 0 ), 'Raw Data'!$J:$J, $A195, 'Raw Data'!$H:$H, "Non*", 'Raw Data'!$O:$O,""&amp;'Raw Data'!$B$1,'Raw Data'!$D:$D,"&lt;&gt;*ithdr*",'Raw Data'!$D:$D,"&lt;&gt;*ancel*",'Raw Data'!$P:$P,"--")
+
SUMIFS('Raw Data'!$S:$S, 'Raw Data'!$AN:$AN,"&lt;=" &amp;DATE(MID($AV$3, 15, 4), MONTH("1 " &amp; BC$6 &amp; " " &amp; MID($AV$3, 15, 4)) + 1, 0 ), 'Raw Data'!$AN:$AN,"&gt;" &amp;DATE(MID($AV$3, 15, 4), MONTH("1 " &amp; BC$6 &amp; " " &amp; MID($AV$3, 15, 4)), 0 ), 'Raw Data'!$J:$J, $A195, 'Raw Data'!$H:$H, "Non*", 'Raw Data'!$P:$P,""&amp;'Raw Data'!$B$1,'Raw Data'!$D:$D,"&lt;&gt;*ithdr*",'Raw Data'!$D:$D,"&lt;&gt;*ancel*")</f>
        <v>0</v>
      </c>
      <c r="BD198" s="40"/>
      <c r="BE198" s="40"/>
      <c r="BF198" s="52"/>
    </row>
    <row r="199" ht="15.75" customHeight="1">
      <c r="A199" s="47" t="s">
        <v>117</v>
      </c>
      <c r="B199" s="40"/>
      <c r="C199" s="40"/>
      <c r="D199" s="40"/>
      <c r="E199" s="40"/>
      <c r="F199" s="40"/>
      <c r="G199" s="40"/>
      <c r="H199" s="40"/>
      <c r="I199" s="40"/>
      <c r="J199" s="52"/>
      <c r="K199" s="117">
        <f>SUMIFS('Raw Data'!$T:$T, 'Raw Data'!$AN:$AN,"&lt;=" &amp;DATE(LEFT($AV$3, 4), MONTH("1 " &amp; K$6 &amp; " " &amp; LEFT($AV$3, 4)) + 1, 0 ), 'Raw Data'!$AN:$AN,"&gt;" &amp;DATE(LEFT($AV$3, 4), MONTH("1 " &amp; K$6 &amp; " " &amp; LEFT($AV$3, 4)), 0 ), 'Raw Data'!$J:$J, $A195, 'Raw Data'!$O:$O,""&amp;'Raw Data'!$B$1,'Raw Data'!$D:$D,"&lt;&gt;*ithdr*",'Raw Data'!$D:$D,"&lt;&gt;*ancel*",'Raw Data'!$P:$P,"--")
+
SUMIFS('Raw Data'!$T:$T, 'Raw Data'!$AN:$AN,"&lt;=" &amp;DATE(LEFT($AV$3, 4), MONTH("1 " &amp; K$6 &amp; " " &amp; LEFT($AV$3, 4)) + 1, 0 ), 'Raw Data'!$AN:$AN,"&gt;" &amp;DATE(LEFT($AV$3, 4), MONTH("1 " &amp; K$6 &amp; " " &amp; LEFT($AV$3, 4)), 0 ), 'Raw Data'!$J:$J, $A195, 'Raw Data'!$P:$P,""&amp;'Raw Data'!$B$1,'Raw Data'!$D:$D,"&lt;&gt;*ithdr*",'Raw Data'!$D:$D,"&lt;&gt;*ancel*")</f>
        <v>0</v>
      </c>
      <c r="L199" s="40"/>
      <c r="M199" s="40"/>
      <c r="N199" s="52"/>
      <c r="O199" s="117">
        <f>SUMIFS('Raw Data'!$T:$T, 'Raw Data'!$AN:$AN,"&lt;=" &amp;DATE(LEFT($AV$3, 4), MONTH("1 " &amp; O$6 &amp; " " &amp; LEFT($AV$3, 4)) + 1, 0 ), 'Raw Data'!$AN:$AN,"&gt;" &amp;DATE(LEFT($AV$3, 4), MONTH("1 " &amp; O$6 &amp; " " &amp; LEFT($AV$3, 4)), 0 ), 'Raw Data'!$J:$J, $A195, 'Raw Data'!$O:$O,""&amp;'Raw Data'!$B$1,'Raw Data'!$D:$D,"&lt;&gt;*ithdr*",'Raw Data'!$D:$D,"&lt;&gt;*ancel*",'Raw Data'!$P:$P,"--")
+
SUMIFS('Raw Data'!$T:$T, 'Raw Data'!$AN:$AN,"&lt;=" &amp;DATE(LEFT($AV$3, 4), MONTH("1 " &amp; O$6 &amp; " " &amp; LEFT($AV$3, 4)) + 1, 0 ), 'Raw Data'!$AN:$AN,"&gt;" &amp;DATE(LEFT($AV$3, 4), MONTH("1 " &amp; O$6 &amp; " " &amp; LEFT($AV$3, 4)), 0 ), 'Raw Data'!$J:$J, $A195, 'Raw Data'!$P:$P,""&amp;'Raw Data'!$B$1,'Raw Data'!$D:$D,"&lt;&gt;*ithdr*",'Raw Data'!$D:$D,"&lt;&gt;*ancel*")</f>
        <v>0</v>
      </c>
      <c r="P199" s="40"/>
      <c r="Q199" s="40"/>
      <c r="R199" s="52"/>
      <c r="S199" s="117">
        <f>SUMIFS('Raw Data'!$T:$T, 'Raw Data'!$AN:$AN,"&lt;=" &amp;DATE(LEFT($AV$3, 4), MONTH("1 " &amp; S$6 &amp; " " &amp; LEFT($AV$3, 4)) + 1, 0 ), 'Raw Data'!$AN:$AN,"&gt;" &amp;DATE(LEFT($AV$3, 4), MONTH("1 " &amp; S$6 &amp; " " &amp; LEFT($AV$3, 4)), 0 ), 'Raw Data'!$J:$J, $A195, 'Raw Data'!$O:$O,""&amp;'Raw Data'!$B$1,'Raw Data'!$D:$D,"&lt;&gt;*ithdr*",'Raw Data'!$D:$D,"&lt;&gt;*ancel*",'Raw Data'!$P:$P,"--")
+
SUMIFS('Raw Data'!$T:$T, 'Raw Data'!$AN:$AN,"&lt;=" &amp;DATE(LEFT($AV$3, 4), MONTH("1 " &amp; S$6 &amp; " " &amp; LEFT($AV$3, 4)) + 1, 0 ), 'Raw Data'!$AN:$AN,"&gt;" &amp;DATE(LEFT($AV$3, 4), MONTH("1 " &amp; S$6 &amp; " " &amp; LEFT($AV$3, 4)), 0 ), 'Raw Data'!$J:$J, $A195, 'Raw Data'!$P:$P,""&amp;'Raw Data'!$B$1,'Raw Data'!$D:$D,"&lt;&gt;*ithdr*",'Raw Data'!$D:$D,"&lt;&gt;*ancel*")</f>
        <v>0</v>
      </c>
      <c r="T199" s="40"/>
      <c r="U199" s="40"/>
      <c r="V199" s="52"/>
      <c r="W199" s="117">
        <f>SUMIFS('Raw Data'!$T:$T, 'Raw Data'!$AN:$AN,"&lt;=" &amp;DATE(LEFT($AV$3, 4), MONTH("1 " &amp; W$6 &amp; " " &amp; LEFT($AV$3, 4)) + 1, 0 ), 'Raw Data'!$AN:$AN,"&gt;" &amp;DATE(LEFT($AV$3, 4), MONTH("1 " &amp; W$6 &amp; " " &amp; LEFT($AV$3, 4)), 0 ), 'Raw Data'!$J:$J, $A195, 'Raw Data'!$O:$O,""&amp;'Raw Data'!$B$1,'Raw Data'!$D:$D,"&lt;&gt;*ithdr*",'Raw Data'!$D:$D,"&lt;&gt;*ancel*",'Raw Data'!$P:$P,"--")
+
SUMIFS('Raw Data'!$T:$T, 'Raw Data'!$AN:$AN,"&lt;=" &amp;DATE(LEFT($AV$3, 4), MONTH("1 " &amp; W$6 &amp; " " &amp; LEFT($AV$3, 4)) + 1, 0 ), 'Raw Data'!$AN:$AN,"&gt;" &amp;DATE(LEFT($AV$3, 4), MONTH("1 " &amp; W$6 &amp; " " &amp; LEFT($AV$3, 4)), 0 ), 'Raw Data'!$J:$J, $A195, 'Raw Data'!$P:$P,""&amp;'Raw Data'!$B$1,'Raw Data'!$D:$D,"&lt;&gt;*ithdr*",'Raw Data'!$D:$D,"&lt;&gt;*ancel*")</f>
        <v>0</v>
      </c>
      <c r="X199" s="40"/>
      <c r="Y199" s="40"/>
      <c r="Z199" s="52"/>
      <c r="AA199" s="117">
        <f>SUMIFS('Raw Data'!$T:$T, 'Raw Data'!$AN:$AN,"&lt;=" &amp;DATE(LEFT($AV$3, 4), MONTH("1 " &amp; AA$6 &amp; " " &amp; LEFT($AV$3, 4)) + 1, 0 ), 'Raw Data'!$AN:$AN,"&gt;" &amp;DATE(LEFT($AV$3, 4), MONTH("1 " &amp; AA$6 &amp; " " &amp; LEFT($AV$3, 4)), 0 ), 'Raw Data'!$J:$J, $A195, 'Raw Data'!$O:$O,""&amp;'Raw Data'!$B$1,'Raw Data'!$D:$D,"&lt;&gt;*ithdr*",'Raw Data'!$D:$D,"&lt;&gt;*ancel*",'Raw Data'!$P:$P,"--")
+
SUMIFS('Raw Data'!$T:$T, 'Raw Data'!$AN:$AN,"&lt;=" &amp;DATE(LEFT($AV$3, 4), MONTH("1 " &amp; AA$6 &amp; " " &amp; LEFT($AV$3, 4)) + 1, 0 ), 'Raw Data'!$AN:$AN,"&gt;" &amp;DATE(LEFT($AV$3, 4), MONTH("1 " &amp; AA$6 &amp; " " &amp; LEFT($AV$3, 4)), 0 ), 'Raw Data'!$J:$J, $A195, 'Raw Data'!$P:$P,""&amp;'Raw Data'!$B$1,'Raw Data'!$D:$D,"&lt;&gt;*ithdr*",'Raw Data'!$D:$D,"&lt;&gt;*ancel*")</f>
        <v>0</v>
      </c>
      <c r="AB199" s="40"/>
      <c r="AC199" s="40"/>
      <c r="AD199" s="52"/>
      <c r="AE199" s="117">
        <f>SUMIFS('Raw Data'!$T:$T, 'Raw Data'!$AN:$AN,"&lt;=" &amp;DATE(LEFT($AV$3, 4), MONTH("1 " &amp; AE$6 &amp; " " &amp; LEFT($AV$3, 4)) + 1, 0 ), 'Raw Data'!$AN:$AN,"&gt;" &amp;DATE(LEFT($AV$3, 4), MONTH("1 " &amp; AE$6 &amp; " " &amp; LEFT($AV$3, 4)), 0 ), 'Raw Data'!$J:$J, $A195, 'Raw Data'!$O:$O,""&amp;'Raw Data'!$B$1,'Raw Data'!$D:$D,"&lt;&gt;*ithdr*",'Raw Data'!$D:$D,"&lt;&gt;*ancel*",'Raw Data'!$P:$P,"--")
+
SUMIFS('Raw Data'!$T:$T, 'Raw Data'!$AN:$AN,"&lt;=" &amp;DATE(LEFT($AV$3, 4), MONTH("1 " &amp; AE$6 &amp; " " &amp; LEFT($AV$3, 4)) + 1, 0 ), 'Raw Data'!$AN:$AN,"&gt;" &amp;DATE(LEFT($AV$3, 4), MONTH("1 " &amp; AE$6 &amp; " " &amp; LEFT($AV$3, 4)), 0 ), 'Raw Data'!$J:$J, $A195, 'Raw Data'!$P:$P,""&amp;'Raw Data'!$B$1,'Raw Data'!$D:$D,"&lt;&gt;*ithdr*",'Raw Data'!$D:$D,"&lt;&gt;*ancel*")</f>
        <v>0</v>
      </c>
      <c r="AF199" s="40"/>
      <c r="AG199" s="40"/>
      <c r="AH199" s="52"/>
      <c r="AI199" s="117">
        <f>SUMIFS('Raw Data'!$T:$T, 'Raw Data'!$AN:$AN,"&lt;=" &amp;DATE(LEFT($AV$3, 4), MONTH("1 " &amp; AI$6 &amp; " " &amp; LEFT($AV$3, 4)) + 1, 0 ), 'Raw Data'!$AN:$AN,"&gt;" &amp;DATE(LEFT($AV$3, 4), MONTH("1 " &amp; AI$6 &amp; " " &amp; LEFT($AV$3, 4)), 0 ), 'Raw Data'!$J:$J, $A195, 'Raw Data'!$O:$O,""&amp;'Raw Data'!$B$1,'Raw Data'!$D:$D,"&lt;&gt;*ithdr*",'Raw Data'!$D:$D,"&lt;&gt;*ancel*",'Raw Data'!$P:$P,"--")
+
SUMIFS('Raw Data'!$T:$T, 'Raw Data'!$AN:$AN,"&lt;=" &amp;DATE(LEFT($AV$3, 4), MONTH("1 " &amp; AI$6 &amp; " " &amp; LEFT($AV$3, 4)) + 1, 0 ), 'Raw Data'!$AN:$AN,"&gt;" &amp;DATE(LEFT($AV$3, 4), MONTH("1 " &amp; AI$6 &amp; " " &amp; LEFT($AV$3, 4)), 0 ), 'Raw Data'!$J:$J, $A195, 'Raw Data'!$P:$P,""&amp;'Raw Data'!$B$1,'Raw Data'!$D:$D,"&lt;&gt;*ithdr*",'Raw Data'!$D:$D,"&lt;&gt;*ancel*")</f>
        <v>0</v>
      </c>
      <c r="AJ199" s="40"/>
      <c r="AK199" s="40"/>
      <c r="AL199" s="52"/>
      <c r="AM199" s="117">
        <f>SUMIFS('Raw Data'!$T:$T, 'Raw Data'!$AN:$AN,"&lt;=" &amp;DATE(LEFT($AV$3, 4), MONTH("1 " &amp; AM$6 &amp; " " &amp; LEFT($AV$3, 4)) + 1, 0 ), 'Raw Data'!$AN:$AN,"&gt;" &amp;DATE(LEFT($AV$3, 4), MONTH("1 " &amp; AM$6 &amp; " " &amp; LEFT($AV$3, 4)), 0 ), 'Raw Data'!$J:$J, $A195, 'Raw Data'!$O:$O,""&amp;'Raw Data'!$B$1,'Raw Data'!$D:$D,"&lt;&gt;*ithdr*",'Raw Data'!$D:$D,"&lt;&gt;*ancel*",'Raw Data'!$P:$P,"--")
+
SUMIFS('Raw Data'!$T:$T, 'Raw Data'!$AN:$AN,"&lt;=" &amp;DATE(LEFT($AV$3, 4), MONTH("1 " &amp; AM$6 &amp; " " &amp; LEFT($AV$3, 4)) + 1, 0 ), 'Raw Data'!$AN:$AN,"&gt;" &amp;DATE(LEFT($AV$3, 4), MONTH("1 " &amp; AM$6 &amp; " " &amp; LEFT($AV$3, 4)), 0 ), 'Raw Data'!$J:$J, $A195, 'Raw Data'!$P:$P,""&amp;'Raw Data'!$B$1,'Raw Data'!$D:$D,"&lt;&gt;*ithdr*",'Raw Data'!$D:$D,"&lt;&gt;*ancel*")</f>
        <v>0</v>
      </c>
      <c r="AN199" s="40"/>
      <c r="AO199" s="40"/>
      <c r="AP199" s="52"/>
      <c r="AQ199" s="117">
        <f>SUMIFS('Raw Data'!$T:$T, 'Raw Data'!$AN:$AN,"&lt;=" &amp;DATE(LEFT($AV$3, 4), MONTH("1 " &amp; AQ$6 &amp; " " &amp; LEFT($AV$3, 4)) + 1, 0 ), 'Raw Data'!$AN:$AN,"&gt;" &amp;DATE(LEFT($AV$3, 4), MONTH("1 " &amp; AQ$6 &amp; " " &amp; LEFT($AV$3, 4)), 0 ), 'Raw Data'!$J:$J, $A195, 'Raw Data'!$O:$O,""&amp;'Raw Data'!$B$1,'Raw Data'!$D:$D,"&lt;&gt;*ithdr*",'Raw Data'!$D:$D,"&lt;&gt;*ancel*",'Raw Data'!$P:$P,"--")
+
SUMIFS('Raw Data'!$T:$T, 'Raw Data'!$AN:$AN,"&lt;=" &amp;DATE(LEFT($AV$3, 4), MONTH("1 " &amp; AQ$6 &amp; " " &amp; LEFT($AV$3, 4)) + 1, 0 ), 'Raw Data'!$AN:$AN,"&gt;" &amp;DATE(LEFT($AV$3, 4), MONTH("1 " &amp; AQ$6 &amp; " " &amp; LEFT($AV$3, 4)), 0 ), 'Raw Data'!$J:$J, $A195, 'Raw Data'!$P:$P,""&amp;'Raw Data'!$B$1,'Raw Data'!$D:$D,"&lt;&gt;*ithdr*",'Raw Data'!$D:$D,"&lt;&gt;*ancel*")</f>
        <v>0</v>
      </c>
      <c r="AR199" s="40"/>
      <c r="AS199" s="40"/>
      <c r="AT199" s="52"/>
      <c r="AU199" s="117">
        <f>SUMIFS('Raw Data'!$T:$T, 'Raw Data'!$AN:$AN,"&lt;=" &amp;DATE(MID($AV$3, 15, 4), MONTH("1 " &amp; AU$6 &amp; " " &amp; MID($AV$3, 15, 4)) + 1, 0 ), 'Raw Data'!$AN:$AN,"&gt;" &amp;DATE(MID($AV$3, 15, 4), MONTH("1 " &amp; AU$6 &amp; " " &amp; MID($AV$3, 15, 4)), 0 ), 'Raw Data'!$J:$J, $A195, 'Raw Data'!$O:$O,""&amp;'Raw Data'!$B$1,'Raw Data'!$D:$D,"&lt;&gt;*ithdr*",'Raw Data'!$D:$D,"&lt;&gt;*ancel*",'Raw Data'!$P:$P,"--")
+
SUMIFS('Raw Data'!$T:$T, 'Raw Data'!$AN:$AN,"&lt;=" &amp;DATE(MID($AV$3, 15, 4), MONTH("1 " &amp; AU$6 &amp; " " &amp; MID($AV$3, 15, 4)) + 1, 0 ), 'Raw Data'!$AN:$AN,"&gt;" &amp;DATE(MID($AV$3, 15, 4), MONTH("1 " &amp; AU$6 &amp; " " &amp; MID($AV$3, 15, 4)), 0 ), 'Raw Data'!$J:$J, $A195, 'Raw Data'!$P:$P,""&amp;'Raw Data'!$B$1,'Raw Data'!$D:$D,"&lt;&gt;*ithdr*",'Raw Data'!$D:$D,"&lt;&gt;*ancel*")</f>
        <v>0</v>
      </c>
      <c r="AV199" s="40"/>
      <c r="AW199" s="40"/>
      <c r="AX199" s="52"/>
      <c r="AY199" s="117">
        <f>SUMIFS('Raw Data'!$T:$T, 'Raw Data'!$AN:$AN,"&lt;=" &amp;DATE(MID($AV$3, 15, 4), MONTH("1 " &amp; AY$6 &amp; " " &amp; MID($AV$3, 15, 4)) + 1, 0 ), 'Raw Data'!$AN:$AN,"&gt;" &amp;DATE(MID($AV$3, 15, 4), MONTH("1 " &amp; AY$6 &amp; " " &amp; MID($AV$3, 15, 4)), 0 ), 'Raw Data'!$J:$J, $A195, 'Raw Data'!$O:$O,""&amp;'Raw Data'!$B$1,'Raw Data'!$D:$D,"&lt;&gt;*ithdr*",'Raw Data'!$D:$D,"&lt;&gt;*ancel*",'Raw Data'!$P:$P,"--")
+
SUMIFS('Raw Data'!$T:$T, 'Raw Data'!$AN:$AN,"&lt;=" &amp;DATE(MID($AV$3, 15, 4), MONTH("1 " &amp; AY$6 &amp; " " &amp; MID($AV$3, 15, 4)) + 1, 0 ), 'Raw Data'!$AN:$AN,"&gt;" &amp;DATE(MID($AV$3, 15, 4), MONTH("1 " &amp; AY$6 &amp; " " &amp; MID($AV$3, 15, 4)), 0 ), 'Raw Data'!$J:$J, $A195, 'Raw Data'!$P:$P,""&amp;'Raw Data'!$B$1,'Raw Data'!$D:$D,"&lt;&gt;*ithdr*",'Raw Data'!$D:$D,"&lt;&gt;*ancel*")</f>
        <v>0</v>
      </c>
      <c r="AZ199" s="40"/>
      <c r="BA199" s="40"/>
      <c r="BB199" s="52"/>
      <c r="BC199" s="117">
        <f>SUMIFS('Raw Data'!$T:$T, 'Raw Data'!$AN:$AN,"&lt;=" &amp;DATE(MID($AV$3, 15, 4), MONTH("1 " &amp; BC$6 &amp; " " &amp; MID($AV$3, 15, 4)) + 1, 0 ), 'Raw Data'!$AN:$AN,"&gt;" &amp;DATE(MID($AV$3, 15, 4), MONTH("1 " &amp; BC$6 &amp; " " &amp; MID($AV$3, 15, 4)), 0 ), 'Raw Data'!$J:$J, $A195, 'Raw Data'!$O:$O,""&amp;'Raw Data'!$B$1,'Raw Data'!$D:$D,"&lt;&gt;*ithdr*",'Raw Data'!$D:$D,"&lt;&gt;*ancel*",'Raw Data'!$P:$P,"--")
+
SUMIFS('Raw Data'!$T:$T, 'Raw Data'!$AN:$AN,"&lt;=" &amp;DATE(MID($AV$3, 15, 4), MONTH("1 " &amp; BC$6 &amp; " " &amp; MID($AV$3, 15, 4)) + 1, 0 ), 'Raw Data'!$AN:$AN,"&gt;" &amp;DATE(MID($AV$3, 15, 4), MONTH("1 " &amp; BC$6 &amp; " " &amp; MID($AV$3, 15, 4)), 0 ), 'Raw Data'!$J:$J, $A195, 'Raw Data'!$P:$P,""&amp;'Raw Data'!$B$1,'Raw Data'!$D:$D,"&lt;&gt;*ithdr*",'Raw Data'!$D:$D,"&lt;&gt;*ancel*")</f>
        <v>0</v>
      </c>
      <c r="BD199" s="40"/>
      <c r="BE199" s="40"/>
      <c r="BF199" s="52"/>
    </row>
    <row r="200" ht="15.75" customHeight="1">
      <c r="A200" s="119" t="s">
        <v>753</v>
      </c>
      <c r="B200" s="40"/>
      <c r="C200" s="40"/>
      <c r="D200" s="40"/>
      <c r="E200" s="40"/>
      <c r="F200" s="40"/>
      <c r="G200" s="40"/>
      <c r="H200" s="40"/>
      <c r="I200" s="40"/>
      <c r="J200" s="52"/>
      <c r="K200" s="117">
        <f>SUMIFS('Raw Data'!$T:$T, 'Raw Data'!$AN:$AN,"&lt;=" &amp;DATE(LEFT($AV$3, 4), MONTH("1 " &amp; K$6 &amp; " " &amp; LEFT($AV$3, 4)) + 1, 0 ), 'Raw Data'!$AN:$AN,"&gt;" &amp;DATE(LEFT($AV$3, 4), MONTH("1 " &amp; K$6 &amp; " " &amp; LEFT($AV$3, 4)), 0 ), 'Raw Data'!$J:$J, $A195, 'Raw Data'!$H:$H, "Ear*", 'Raw Data'!$O:$O,""&amp;'Raw Data'!$B$1,'Raw Data'!$D:$D,"&lt;&gt;*ithdr*",'Raw Data'!$D:$D,"&lt;&gt;*ancel*",'Raw Data'!$P:$P,"--")
+
SUMIFS('Raw Data'!$T:$T, 'Raw Data'!$AN:$AN,"&lt;=" &amp;DATE(LEFT($AV$3, 4), MONTH("1 " &amp; K$6 &amp; " " &amp; LEFT($AV$3, 4)) + 1, 0 ), 'Raw Data'!$AN:$AN,"&gt;" &amp;DATE(LEFT($AV$3, 4), MONTH("1 " &amp; K$6 &amp; " " &amp; LEFT($AV$3, 4)), 0 ), 'Raw Data'!$J:$J, $A195, 'Raw Data'!$H:$H, "Ear*", 'Raw Data'!$P:$P,""&amp;'Raw Data'!$B$1,'Raw Data'!$D:$D,"&lt;&gt;*ithdr*",'Raw Data'!$D:$D,"&lt;&gt;*ancel*")</f>
        <v>0</v>
      </c>
      <c r="L200" s="40"/>
      <c r="M200" s="40"/>
      <c r="N200" s="52"/>
      <c r="O200" s="117">
        <f>SUMIFS('Raw Data'!$T:$T, 'Raw Data'!$AN:$AN,"&lt;=" &amp;DATE(LEFT($AV$3, 4), MONTH("1 " &amp; O$6 &amp; " " &amp; LEFT($AV$3, 4)) + 1, 0 ), 'Raw Data'!$AN:$AN,"&gt;" &amp;DATE(LEFT($AV$3, 4), MONTH("1 " &amp; O$6 &amp; " " &amp; LEFT($AV$3, 4)), 0 ), 'Raw Data'!$J:$J, $A195, 'Raw Data'!$H:$H, "Ear*", 'Raw Data'!$O:$O,""&amp;'Raw Data'!$B$1,'Raw Data'!$D:$D,"&lt;&gt;*ithdr*",'Raw Data'!$D:$D,"&lt;&gt;*ancel*",'Raw Data'!$P:$P,"--")
+
SUMIFS('Raw Data'!$T:$T, 'Raw Data'!$AN:$AN,"&lt;=" &amp;DATE(LEFT($AV$3, 4), MONTH("1 " &amp; O$6 &amp; " " &amp; LEFT($AV$3, 4)) + 1, 0 ), 'Raw Data'!$AN:$AN,"&gt;" &amp;DATE(LEFT($AV$3, 4), MONTH("1 " &amp; O$6 &amp; " " &amp; LEFT($AV$3, 4)), 0 ), 'Raw Data'!$J:$J, $A195, 'Raw Data'!$H:$H, "Ear*", 'Raw Data'!$P:$P,""&amp;'Raw Data'!$B$1,'Raw Data'!$D:$D,"&lt;&gt;*ithdr*",'Raw Data'!$D:$D,"&lt;&gt;*ancel*")</f>
        <v>0</v>
      </c>
      <c r="P200" s="40"/>
      <c r="Q200" s="40"/>
      <c r="R200" s="52"/>
      <c r="S200" s="117">
        <f>SUMIFS('Raw Data'!$T:$T, 'Raw Data'!$AN:$AN,"&lt;=" &amp;DATE(LEFT($AV$3, 4), MONTH("1 " &amp; S$6 &amp; " " &amp; LEFT($AV$3, 4)) + 1, 0 ), 'Raw Data'!$AN:$AN,"&gt;" &amp;DATE(LEFT($AV$3, 4), MONTH("1 " &amp; S$6 &amp; " " &amp; LEFT($AV$3, 4)), 0 ), 'Raw Data'!$J:$J, $A195, 'Raw Data'!$H:$H, "Ear*", 'Raw Data'!$O:$O,""&amp;'Raw Data'!$B$1,'Raw Data'!$D:$D,"&lt;&gt;*ithdr*",'Raw Data'!$D:$D,"&lt;&gt;*ancel*",'Raw Data'!$P:$P,"--")
+
SUMIFS('Raw Data'!$T:$T, 'Raw Data'!$AN:$AN,"&lt;=" &amp;DATE(LEFT($AV$3, 4), MONTH("1 " &amp; S$6 &amp; " " &amp; LEFT($AV$3, 4)) + 1, 0 ), 'Raw Data'!$AN:$AN,"&gt;" &amp;DATE(LEFT($AV$3, 4), MONTH("1 " &amp; S$6 &amp; " " &amp; LEFT($AV$3, 4)), 0 ), 'Raw Data'!$J:$J, $A195, 'Raw Data'!$H:$H, "Ear*", 'Raw Data'!$P:$P,""&amp;'Raw Data'!$B$1,'Raw Data'!$D:$D,"&lt;&gt;*ithdr*",'Raw Data'!$D:$D,"&lt;&gt;*ancel*")</f>
        <v>0</v>
      </c>
      <c r="T200" s="40"/>
      <c r="U200" s="40"/>
      <c r="V200" s="52"/>
      <c r="W200" s="117">
        <f>SUMIFS('Raw Data'!$T:$T, 'Raw Data'!$AN:$AN,"&lt;=" &amp;DATE(LEFT($AV$3, 4), MONTH("1 " &amp; W$6 &amp; " " &amp; LEFT($AV$3, 4)) + 1, 0 ), 'Raw Data'!$AN:$AN,"&gt;" &amp;DATE(LEFT($AV$3, 4), MONTH("1 " &amp; W$6 &amp; " " &amp; LEFT($AV$3, 4)), 0 ), 'Raw Data'!$J:$J, $A195, 'Raw Data'!$H:$H, "Ear*", 'Raw Data'!$O:$O,""&amp;'Raw Data'!$B$1,'Raw Data'!$D:$D,"&lt;&gt;*ithdr*",'Raw Data'!$D:$D,"&lt;&gt;*ancel*",'Raw Data'!$P:$P,"--")
+
SUMIFS('Raw Data'!$T:$T, 'Raw Data'!$AN:$AN,"&lt;=" &amp;DATE(LEFT($AV$3, 4), MONTH("1 " &amp; W$6 &amp; " " &amp; LEFT($AV$3, 4)) + 1, 0 ), 'Raw Data'!$AN:$AN,"&gt;" &amp;DATE(LEFT($AV$3, 4), MONTH("1 " &amp; W$6 &amp; " " &amp; LEFT($AV$3, 4)), 0 ), 'Raw Data'!$J:$J, $A195, 'Raw Data'!$H:$H, "Ear*", 'Raw Data'!$P:$P,""&amp;'Raw Data'!$B$1,'Raw Data'!$D:$D,"&lt;&gt;*ithdr*",'Raw Data'!$D:$D,"&lt;&gt;*ancel*")</f>
        <v>0</v>
      </c>
      <c r="X200" s="40"/>
      <c r="Y200" s="40"/>
      <c r="Z200" s="52"/>
      <c r="AA200" s="117">
        <f>SUMIFS('Raw Data'!$T:$T, 'Raw Data'!$AN:$AN,"&lt;=" &amp;DATE(LEFT($AV$3, 4), MONTH("1 " &amp; AA$6 &amp; " " &amp; LEFT($AV$3, 4)) + 1, 0 ), 'Raw Data'!$AN:$AN,"&gt;" &amp;DATE(LEFT($AV$3, 4), MONTH("1 " &amp; AA$6 &amp; " " &amp; LEFT($AV$3, 4)), 0 ), 'Raw Data'!$J:$J, $A195, 'Raw Data'!$H:$H, "Ear*", 'Raw Data'!$O:$O,""&amp;'Raw Data'!$B$1,'Raw Data'!$D:$D,"&lt;&gt;*ithdr*",'Raw Data'!$D:$D,"&lt;&gt;*ancel*",'Raw Data'!$P:$P,"--")
+
SUMIFS('Raw Data'!$T:$T, 'Raw Data'!$AN:$AN,"&lt;=" &amp;DATE(LEFT($AV$3, 4), MONTH("1 " &amp; AA$6 &amp; " " &amp; LEFT($AV$3, 4)) + 1, 0 ), 'Raw Data'!$AN:$AN,"&gt;" &amp;DATE(LEFT($AV$3, 4), MONTH("1 " &amp; AA$6 &amp; " " &amp; LEFT($AV$3, 4)), 0 ), 'Raw Data'!$J:$J, $A195, 'Raw Data'!$H:$H, "Ear*", 'Raw Data'!$P:$P,""&amp;'Raw Data'!$B$1,'Raw Data'!$D:$D,"&lt;&gt;*ithdr*",'Raw Data'!$D:$D,"&lt;&gt;*ancel*")</f>
        <v>0</v>
      </c>
      <c r="AB200" s="40"/>
      <c r="AC200" s="40"/>
      <c r="AD200" s="52"/>
      <c r="AE200" s="117">
        <f>SUMIFS('Raw Data'!$T:$T, 'Raw Data'!$AN:$AN,"&lt;=" &amp;DATE(LEFT($AV$3, 4), MONTH("1 " &amp; AE$6 &amp; " " &amp; LEFT($AV$3, 4)) + 1, 0 ), 'Raw Data'!$AN:$AN,"&gt;" &amp;DATE(LEFT($AV$3, 4), MONTH("1 " &amp; AE$6 &amp; " " &amp; LEFT($AV$3, 4)), 0 ), 'Raw Data'!$J:$J, $A195, 'Raw Data'!$H:$H, "Ear*", 'Raw Data'!$O:$O,""&amp;'Raw Data'!$B$1,'Raw Data'!$D:$D,"&lt;&gt;*ithdr*",'Raw Data'!$D:$D,"&lt;&gt;*ancel*",'Raw Data'!$P:$P,"--")
+
SUMIFS('Raw Data'!$T:$T, 'Raw Data'!$AN:$AN,"&lt;=" &amp;DATE(LEFT($AV$3, 4), MONTH("1 " &amp; AE$6 &amp; " " &amp; LEFT($AV$3, 4)) + 1, 0 ), 'Raw Data'!$AN:$AN,"&gt;" &amp;DATE(LEFT($AV$3, 4), MONTH("1 " &amp; AE$6 &amp; " " &amp; LEFT($AV$3, 4)), 0 ), 'Raw Data'!$J:$J, $A195, 'Raw Data'!$H:$H, "Ear*", 'Raw Data'!$P:$P,""&amp;'Raw Data'!$B$1,'Raw Data'!$D:$D,"&lt;&gt;*ithdr*",'Raw Data'!$D:$D,"&lt;&gt;*ancel*")</f>
        <v>0</v>
      </c>
      <c r="AF200" s="40"/>
      <c r="AG200" s="40"/>
      <c r="AH200" s="52"/>
      <c r="AI200" s="117">
        <f>SUMIFS('Raw Data'!$T:$T, 'Raw Data'!$AN:$AN,"&lt;=" &amp;DATE(LEFT($AV$3, 4), MONTH("1 " &amp; AI$6 &amp; " " &amp; LEFT($AV$3, 4)) + 1, 0 ), 'Raw Data'!$AN:$AN,"&gt;" &amp;DATE(LEFT($AV$3, 4), MONTH("1 " &amp; AI$6 &amp; " " &amp; LEFT($AV$3, 4)), 0 ), 'Raw Data'!$J:$J, $A195, 'Raw Data'!$H:$H, "Ear*", 'Raw Data'!$O:$O,""&amp;'Raw Data'!$B$1,'Raw Data'!$D:$D,"&lt;&gt;*ithdr*",'Raw Data'!$D:$D,"&lt;&gt;*ancel*",'Raw Data'!$P:$P,"--")
+
SUMIFS('Raw Data'!$T:$T, 'Raw Data'!$AN:$AN,"&lt;=" &amp;DATE(LEFT($AV$3, 4), MONTH("1 " &amp; AI$6 &amp; " " &amp; LEFT($AV$3, 4)) + 1, 0 ), 'Raw Data'!$AN:$AN,"&gt;" &amp;DATE(LEFT($AV$3, 4), MONTH("1 " &amp; AI$6 &amp; " " &amp; LEFT($AV$3, 4)), 0 ), 'Raw Data'!$J:$J, $A195, 'Raw Data'!$H:$H, "Ear*", 'Raw Data'!$P:$P,""&amp;'Raw Data'!$B$1,'Raw Data'!$D:$D,"&lt;&gt;*ithdr*",'Raw Data'!$D:$D,"&lt;&gt;*ancel*")</f>
        <v>0</v>
      </c>
      <c r="AJ200" s="40"/>
      <c r="AK200" s="40"/>
      <c r="AL200" s="52"/>
      <c r="AM200" s="117">
        <f>SUMIFS('Raw Data'!$T:$T, 'Raw Data'!$AN:$AN,"&lt;=" &amp;DATE(LEFT($AV$3, 4), MONTH("1 " &amp; AM$6 &amp; " " &amp; LEFT($AV$3, 4)) + 1, 0 ), 'Raw Data'!$AN:$AN,"&gt;" &amp;DATE(LEFT($AV$3, 4), MONTH("1 " &amp; AM$6 &amp; " " &amp; LEFT($AV$3, 4)), 0 ), 'Raw Data'!$J:$J, $A195, 'Raw Data'!$H:$H, "Ear*", 'Raw Data'!$O:$O,""&amp;'Raw Data'!$B$1,'Raw Data'!$D:$D,"&lt;&gt;*ithdr*",'Raw Data'!$D:$D,"&lt;&gt;*ancel*",'Raw Data'!$P:$P,"--")
+
SUMIFS('Raw Data'!$T:$T, 'Raw Data'!$AN:$AN,"&lt;=" &amp;DATE(LEFT($AV$3, 4), MONTH("1 " &amp; AM$6 &amp; " " &amp; LEFT($AV$3, 4)) + 1, 0 ), 'Raw Data'!$AN:$AN,"&gt;" &amp;DATE(LEFT($AV$3, 4), MONTH("1 " &amp; AM$6 &amp; " " &amp; LEFT($AV$3, 4)), 0 ), 'Raw Data'!$J:$J, $A195, 'Raw Data'!$H:$H, "Ear*", 'Raw Data'!$P:$P,""&amp;'Raw Data'!$B$1,'Raw Data'!$D:$D,"&lt;&gt;*ithdr*",'Raw Data'!$D:$D,"&lt;&gt;*ancel*")</f>
        <v>0</v>
      </c>
      <c r="AN200" s="40"/>
      <c r="AO200" s="40"/>
      <c r="AP200" s="52"/>
      <c r="AQ200" s="117">
        <f>SUMIFS('Raw Data'!$T:$T, 'Raw Data'!$AN:$AN,"&lt;=" &amp;DATE(LEFT($AV$3, 4), MONTH("1 " &amp; AQ$6 &amp; " " &amp; LEFT($AV$3, 4)) + 1, 0 ), 'Raw Data'!$AN:$AN,"&gt;" &amp;DATE(LEFT($AV$3, 4), MONTH("1 " &amp; AQ$6 &amp; " " &amp; LEFT($AV$3, 4)), 0 ), 'Raw Data'!$J:$J, $A195, 'Raw Data'!$H:$H, "Ear*", 'Raw Data'!$O:$O,""&amp;'Raw Data'!$B$1,'Raw Data'!$D:$D,"&lt;&gt;*ithdr*",'Raw Data'!$D:$D,"&lt;&gt;*ancel*",'Raw Data'!$P:$P,"--")
+
SUMIFS('Raw Data'!$T:$T, 'Raw Data'!$AN:$AN,"&lt;=" &amp;DATE(LEFT($AV$3, 4), MONTH("1 " &amp; AQ$6 &amp; " " &amp; LEFT($AV$3, 4)) + 1, 0 ), 'Raw Data'!$AN:$AN,"&gt;" &amp;DATE(LEFT($AV$3, 4), MONTH("1 " &amp; AQ$6 &amp; " " &amp; LEFT($AV$3, 4)), 0 ), 'Raw Data'!$J:$J, $A195, 'Raw Data'!$H:$H, "Ear*", 'Raw Data'!$P:$P,""&amp;'Raw Data'!$B$1,'Raw Data'!$D:$D,"&lt;&gt;*ithdr*",'Raw Data'!$D:$D,"&lt;&gt;*ancel*")</f>
        <v>0</v>
      </c>
      <c r="AR200" s="40"/>
      <c r="AS200" s="40"/>
      <c r="AT200" s="52"/>
      <c r="AU200" s="117">
        <f>SUMIFS('Raw Data'!$T:$T, 'Raw Data'!$AN:$AN,"&lt;=" &amp;DATE(MID($AV$3, 15, 4), MONTH("1 " &amp; AU$6 &amp; " " &amp; MID($AV$3, 15, 4)) + 1, 0 ), 'Raw Data'!$AN:$AN,"&gt;" &amp;DATE(MID($AV$3, 15, 4), MONTH("1 " &amp; AU$6 &amp; " " &amp; MID($AV$3, 15, 4)), 0 ), 'Raw Data'!$J:$J, $A195, 'Raw Data'!$H:$H, "Ear*", 'Raw Data'!$O:$O,""&amp;'Raw Data'!$B$1,'Raw Data'!$D:$D,"&lt;&gt;*ithdr*",'Raw Data'!$D:$D,"&lt;&gt;*ancel*",'Raw Data'!$P:$P,"--")
+
SUMIFS('Raw Data'!$T:$T, 'Raw Data'!$AN:$AN,"&lt;=" &amp;DATE(MID($AV$3, 15, 4), MONTH("1 " &amp; AU$6 &amp; " " &amp; MID($AV$3, 15, 4)) + 1, 0 ), 'Raw Data'!$AN:$AN,"&gt;" &amp;DATE(MID($AV$3, 15, 4), MONTH("1 " &amp; AU$6 &amp; " " &amp; MID($AV$3, 15, 4)), 0 ), 'Raw Data'!$J:$J, $A195, 'Raw Data'!$H:$H, "Ear*", 'Raw Data'!$P:$P,""&amp;'Raw Data'!$B$1,'Raw Data'!$D:$D,"&lt;&gt;*ithdr*",'Raw Data'!$D:$D,"&lt;&gt;*ancel*")</f>
        <v>0</v>
      </c>
      <c r="AV200" s="40"/>
      <c r="AW200" s="40"/>
      <c r="AX200" s="52"/>
      <c r="AY200" s="117">
        <f>SUMIFS('Raw Data'!$T:$T, 'Raw Data'!$AN:$AN,"&lt;=" &amp;DATE(MID($AV$3, 15, 4), MONTH("1 " &amp; AY$6 &amp; " " &amp; MID($AV$3, 15, 4)) + 1, 0 ), 'Raw Data'!$AN:$AN,"&gt;" &amp;DATE(MID($AV$3, 15, 4), MONTH("1 " &amp; AY$6 &amp; " " &amp; MID($AV$3, 15, 4)), 0 ), 'Raw Data'!$J:$J, $A195, 'Raw Data'!$H:$H, "Ear*", 'Raw Data'!$O:$O,""&amp;'Raw Data'!$B$1,'Raw Data'!$D:$D,"&lt;&gt;*ithdr*",'Raw Data'!$D:$D,"&lt;&gt;*ancel*",'Raw Data'!$P:$P,"--")
+
SUMIFS('Raw Data'!$T:$T, 'Raw Data'!$AN:$AN,"&lt;=" &amp;DATE(MID($AV$3, 15, 4), MONTH("1 " &amp; AY$6 &amp; " " &amp; MID($AV$3, 15, 4)) + 1, 0 ), 'Raw Data'!$AN:$AN,"&gt;" &amp;DATE(MID($AV$3, 15, 4), MONTH("1 " &amp; AY$6 &amp; " " &amp; MID($AV$3, 15, 4)), 0 ), 'Raw Data'!$J:$J, $A195, 'Raw Data'!$H:$H, "Ear*", 'Raw Data'!$P:$P,""&amp;'Raw Data'!$B$1,'Raw Data'!$D:$D,"&lt;&gt;*ithdr*",'Raw Data'!$D:$D,"&lt;&gt;*ancel*")</f>
        <v>0</v>
      </c>
      <c r="AZ200" s="40"/>
      <c r="BA200" s="40"/>
      <c r="BB200" s="52"/>
      <c r="BC200" s="117">
        <f>SUMIFS('Raw Data'!$T:$T, 'Raw Data'!$AN:$AN,"&lt;=" &amp;DATE(MID($AV$3, 15, 4), MONTH("1 " &amp; BC$6 &amp; " " &amp; MID($AV$3, 15, 4)) + 1, 0 ), 'Raw Data'!$AN:$AN,"&gt;" &amp;DATE(MID($AV$3, 15, 4), MONTH("1 " &amp; BC$6 &amp; " " &amp; MID($AV$3, 15, 4)), 0 ), 'Raw Data'!$J:$J, $A195, 'Raw Data'!$H:$H, "Ear*", 'Raw Data'!$O:$O,""&amp;'Raw Data'!$B$1,'Raw Data'!$D:$D,"&lt;&gt;*ithdr*",'Raw Data'!$D:$D,"&lt;&gt;*ancel*",'Raw Data'!$P:$P,"--")
+
SUMIFS('Raw Data'!$T:$T, 'Raw Data'!$AN:$AN,"&lt;=" &amp;DATE(MID($AV$3, 15, 4), MONTH("1 " &amp; BC$6 &amp; " " &amp; MID($AV$3, 15, 4)) + 1, 0 ), 'Raw Data'!$AN:$AN,"&gt;" &amp;DATE(MID($AV$3, 15, 4), MONTH("1 " &amp; BC$6 &amp; " " &amp; MID($AV$3, 15, 4)), 0 ), 'Raw Data'!$J:$J, $A195, 'Raw Data'!$H:$H, "Ear*", 'Raw Data'!$P:$P,""&amp;'Raw Data'!$B$1,'Raw Data'!$D:$D,"&lt;&gt;*ithdr*",'Raw Data'!$D:$D,"&lt;&gt;*ancel*")</f>
        <v>0</v>
      </c>
      <c r="BD200" s="40"/>
      <c r="BE200" s="40"/>
      <c r="BF200" s="52"/>
    </row>
    <row r="201" ht="15.75" customHeight="1">
      <c r="A201" s="119" t="s">
        <v>754</v>
      </c>
      <c r="B201" s="40"/>
      <c r="C201" s="40"/>
      <c r="D201" s="40"/>
      <c r="E201" s="40"/>
      <c r="F201" s="40"/>
      <c r="G201" s="40"/>
      <c r="H201" s="40"/>
      <c r="I201" s="40"/>
      <c r="J201" s="52"/>
      <c r="K201" s="117">
        <f>SUMIFS('Raw Data'!$T:$T, 'Raw Data'!$AN:$AN,"&lt;=" &amp;DATE(LEFT($AV$3, 4), MONTH("1 " &amp; K$6 &amp; " " &amp; LEFT($AV$3, 4)) + 1, 0 ), 'Raw Data'!$AN:$AN,"&gt;" &amp;DATE(LEFT($AV$3, 4), MONTH("1 " &amp; K$6 &amp; " " &amp; LEFT($AV$3, 4)), 0 ), 'Raw Data'!$J:$J, $A195, 'Raw Data'!$H:$H, "Non*", 'Raw Data'!$O:$O,""&amp;'Raw Data'!$B$1,'Raw Data'!$D:$D,"&lt;&gt;*ithdr*",'Raw Data'!$D:$D,"&lt;&gt;*ancel*",'Raw Data'!$P:$P,"--")
+
SUMIFS('Raw Data'!$T:$T, 'Raw Data'!$AN:$AN,"&lt;=" &amp;DATE(LEFT($AV$3, 4), MONTH("1 " &amp; K$6 &amp; " " &amp; LEFT($AV$3, 4)) + 1, 0 ), 'Raw Data'!$AN:$AN,"&gt;" &amp;DATE(LEFT($AV$3, 4), MONTH("1 " &amp; K$6 &amp; " " &amp; LEFT($AV$3, 4)), 0 ), 'Raw Data'!$J:$J, $A195, 'Raw Data'!$H:$H, "Non*", 'Raw Data'!$P:$P,""&amp;'Raw Data'!$B$1,'Raw Data'!$D:$D,"&lt;&gt;*ithdr*",'Raw Data'!$D:$D,"&lt;&gt;*ancel*")</f>
        <v>0</v>
      </c>
      <c r="L201" s="40"/>
      <c r="M201" s="40"/>
      <c r="N201" s="52"/>
      <c r="O201" s="117">
        <f>SUMIFS('Raw Data'!$T:$T, 'Raw Data'!$AN:$AN,"&lt;=" &amp;DATE(LEFT($AV$3, 4), MONTH("1 " &amp; O$6 &amp; " " &amp; LEFT($AV$3, 4)) + 1, 0 ), 'Raw Data'!$AN:$AN,"&gt;" &amp;DATE(LEFT($AV$3, 4), MONTH("1 " &amp; O$6 &amp; " " &amp; LEFT($AV$3, 4)), 0 ), 'Raw Data'!$J:$J, $A195, 'Raw Data'!$H:$H, "Non*", 'Raw Data'!$O:$O,""&amp;'Raw Data'!$B$1,'Raw Data'!$D:$D,"&lt;&gt;*ithdr*",'Raw Data'!$D:$D,"&lt;&gt;*ancel*",'Raw Data'!$P:$P,"--")
+
SUMIFS('Raw Data'!$T:$T, 'Raw Data'!$AN:$AN,"&lt;=" &amp;DATE(LEFT($AV$3, 4), MONTH("1 " &amp; O$6 &amp; " " &amp; LEFT($AV$3, 4)) + 1, 0 ), 'Raw Data'!$AN:$AN,"&gt;" &amp;DATE(LEFT($AV$3, 4), MONTH("1 " &amp; O$6 &amp; " " &amp; LEFT($AV$3, 4)), 0 ), 'Raw Data'!$J:$J, $A195, 'Raw Data'!$H:$H, "Non*", 'Raw Data'!$P:$P,""&amp;'Raw Data'!$B$1,'Raw Data'!$D:$D,"&lt;&gt;*ithdr*",'Raw Data'!$D:$D,"&lt;&gt;*ancel*")</f>
        <v>0</v>
      </c>
      <c r="P201" s="40"/>
      <c r="Q201" s="40"/>
      <c r="R201" s="52"/>
      <c r="S201" s="117">
        <f>SUMIFS('Raw Data'!$T:$T, 'Raw Data'!$AN:$AN,"&lt;=" &amp;DATE(LEFT($AV$3, 4), MONTH("1 " &amp; S$6 &amp; " " &amp; LEFT($AV$3, 4)) + 1, 0 ), 'Raw Data'!$AN:$AN,"&gt;" &amp;DATE(LEFT($AV$3, 4), MONTH("1 " &amp; S$6 &amp; " " &amp; LEFT($AV$3, 4)), 0 ), 'Raw Data'!$J:$J, $A195, 'Raw Data'!$H:$H, "Non*", 'Raw Data'!$O:$O,""&amp;'Raw Data'!$B$1,'Raw Data'!$D:$D,"&lt;&gt;*ithdr*",'Raw Data'!$D:$D,"&lt;&gt;*ancel*",'Raw Data'!$P:$P,"--")
+
SUMIFS('Raw Data'!$T:$T, 'Raw Data'!$AN:$AN,"&lt;=" &amp;DATE(LEFT($AV$3, 4), MONTH("1 " &amp; S$6 &amp; " " &amp; LEFT($AV$3, 4)) + 1, 0 ), 'Raw Data'!$AN:$AN,"&gt;" &amp;DATE(LEFT($AV$3, 4), MONTH("1 " &amp; S$6 &amp; " " &amp; LEFT($AV$3, 4)), 0 ), 'Raw Data'!$J:$J, $A195, 'Raw Data'!$H:$H, "Non*", 'Raw Data'!$P:$P,""&amp;'Raw Data'!$B$1,'Raw Data'!$D:$D,"&lt;&gt;*ithdr*",'Raw Data'!$D:$D,"&lt;&gt;*ancel*")</f>
        <v>0</v>
      </c>
      <c r="T201" s="40"/>
      <c r="U201" s="40"/>
      <c r="V201" s="52"/>
      <c r="W201" s="117">
        <f>SUMIFS('Raw Data'!$T:$T, 'Raw Data'!$AN:$AN,"&lt;=" &amp;DATE(LEFT($AV$3, 4), MONTH("1 " &amp; W$6 &amp; " " &amp; LEFT($AV$3, 4)) + 1, 0 ), 'Raw Data'!$AN:$AN,"&gt;" &amp;DATE(LEFT($AV$3, 4), MONTH("1 " &amp; W$6 &amp; " " &amp; LEFT($AV$3, 4)), 0 ), 'Raw Data'!$J:$J, $A195, 'Raw Data'!$H:$H, "Non*", 'Raw Data'!$O:$O,""&amp;'Raw Data'!$B$1,'Raw Data'!$D:$D,"&lt;&gt;*ithdr*",'Raw Data'!$D:$D,"&lt;&gt;*ancel*",'Raw Data'!$P:$P,"--")
+
SUMIFS('Raw Data'!$T:$T, 'Raw Data'!$AN:$AN,"&lt;=" &amp;DATE(LEFT($AV$3, 4), MONTH("1 " &amp; W$6 &amp; " " &amp; LEFT($AV$3, 4)) + 1, 0 ), 'Raw Data'!$AN:$AN,"&gt;" &amp;DATE(LEFT($AV$3, 4), MONTH("1 " &amp; W$6 &amp; " " &amp; LEFT($AV$3, 4)), 0 ), 'Raw Data'!$J:$J, $A195, 'Raw Data'!$H:$H, "Non*", 'Raw Data'!$P:$P,""&amp;'Raw Data'!$B$1,'Raw Data'!$D:$D,"&lt;&gt;*ithdr*",'Raw Data'!$D:$D,"&lt;&gt;*ancel*")</f>
        <v>0</v>
      </c>
      <c r="X201" s="40"/>
      <c r="Y201" s="40"/>
      <c r="Z201" s="52"/>
      <c r="AA201" s="117">
        <f>SUMIFS('Raw Data'!$T:$T, 'Raw Data'!$AN:$AN,"&lt;=" &amp;DATE(LEFT($AV$3, 4), MONTH("1 " &amp; AA$6 &amp; " " &amp; LEFT($AV$3, 4)) + 1, 0 ), 'Raw Data'!$AN:$AN,"&gt;" &amp;DATE(LEFT($AV$3, 4), MONTH("1 " &amp; AA$6 &amp; " " &amp; LEFT($AV$3, 4)), 0 ), 'Raw Data'!$J:$J, $A195, 'Raw Data'!$H:$H, "Non*", 'Raw Data'!$O:$O,""&amp;'Raw Data'!$B$1,'Raw Data'!$D:$D,"&lt;&gt;*ithdr*",'Raw Data'!$D:$D,"&lt;&gt;*ancel*",'Raw Data'!$P:$P,"--")
+
SUMIFS('Raw Data'!$T:$T, 'Raw Data'!$AN:$AN,"&lt;=" &amp;DATE(LEFT($AV$3, 4), MONTH("1 " &amp; AA$6 &amp; " " &amp; LEFT($AV$3, 4)) + 1, 0 ), 'Raw Data'!$AN:$AN,"&gt;" &amp;DATE(LEFT($AV$3, 4), MONTH("1 " &amp; AA$6 &amp; " " &amp; LEFT($AV$3, 4)), 0 ), 'Raw Data'!$J:$J, $A195, 'Raw Data'!$H:$H, "Non*", 'Raw Data'!$P:$P,""&amp;'Raw Data'!$B$1,'Raw Data'!$D:$D,"&lt;&gt;*ithdr*",'Raw Data'!$D:$D,"&lt;&gt;*ancel*")</f>
        <v>0</v>
      </c>
      <c r="AB201" s="40"/>
      <c r="AC201" s="40"/>
      <c r="AD201" s="52"/>
      <c r="AE201" s="117">
        <f>SUMIFS('Raw Data'!$T:$T, 'Raw Data'!$AN:$AN,"&lt;=" &amp;DATE(LEFT($AV$3, 4), MONTH("1 " &amp; AE$6 &amp; " " &amp; LEFT($AV$3, 4)) + 1, 0 ), 'Raw Data'!$AN:$AN,"&gt;" &amp;DATE(LEFT($AV$3, 4), MONTH("1 " &amp; AE$6 &amp; " " &amp; LEFT($AV$3, 4)), 0 ), 'Raw Data'!$J:$J, $A195, 'Raw Data'!$H:$H, "Non*", 'Raw Data'!$O:$O,""&amp;'Raw Data'!$B$1,'Raw Data'!$D:$D,"&lt;&gt;*ithdr*",'Raw Data'!$D:$D,"&lt;&gt;*ancel*",'Raw Data'!$P:$P,"--")
+
SUMIFS('Raw Data'!$T:$T, 'Raw Data'!$AN:$AN,"&lt;=" &amp;DATE(LEFT($AV$3, 4), MONTH("1 " &amp; AE$6 &amp; " " &amp; LEFT($AV$3, 4)) + 1, 0 ), 'Raw Data'!$AN:$AN,"&gt;" &amp;DATE(LEFT($AV$3, 4), MONTH("1 " &amp; AE$6 &amp; " " &amp; LEFT($AV$3, 4)), 0 ), 'Raw Data'!$J:$J, $A195, 'Raw Data'!$H:$H, "Non*", 'Raw Data'!$P:$P,""&amp;'Raw Data'!$B$1,'Raw Data'!$D:$D,"&lt;&gt;*ithdr*",'Raw Data'!$D:$D,"&lt;&gt;*ancel*")</f>
        <v>0</v>
      </c>
      <c r="AF201" s="40"/>
      <c r="AG201" s="40"/>
      <c r="AH201" s="52"/>
      <c r="AI201" s="117">
        <f>SUMIFS('Raw Data'!$T:$T, 'Raw Data'!$AN:$AN,"&lt;=" &amp;DATE(LEFT($AV$3, 4), MONTH("1 " &amp; AI$6 &amp; " " &amp; LEFT($AV$3, 4)) + 1, 0 ), 'Raw Data'!$AN:$AN,"&gt;" &amp;DATE(LEFT($AV$3, 4), MONTH("1 " &amp; AI$6 &amp; " " &amp; LEFT($AV$3, 4)), 0 ), 'Raw Data'!$J:$J, $A195, 'Raw Data'!$H:$H, "Non*", 'Raw Data'!$O:$O,""&amp;'Raw Data'!$B$1,'Raw Data'!$D:$D,"&lt;&gt;*ithdr*",'Raw Data'!$D:$D,"&lt;&gt;*ancel*",'Raw Data'!$P:$P,"--")
+
SUMIFS('Raw Data'!$T:$T, 'Raw Data'!$AN:$AN,"&lt;=" &amp;DATE(LEFT($AV$3, 4), MONTH("1 " &amp; AI$6 &amp; " " &amp; LEFT($AV$3, 4)) + 1, 0 ), 'Raw Data'!$AN:$AN,"&gt;" &amp;DATE(LEFT($AV$3, 4), MONTH("1 " &amp; AI$6 &amp; " " &amp; LEFT($AV$3, 4)), 0 ), 'Raw Data'!$J:$J, $A195, 'Raw Data'!$H:$H, "Non*", 'Raw Data'!$P:$P,""&amp;'Raw Data'!$B$1,'Raw Data'!$D:$D,"&lt;&gt;*ithdr*",'Raw Data'!$D:$D,"&lt;&gt;*ancel*")</f>
        <v>0</v>
      </c>
      <c r="AJ201" s="40"/>
      <c r="AK201" s="40"/>
      <c r="AL201" s="52"/>
      <c r="AM201" s="117">
        <f>SUMIFS('Raw Data'!$T:$T, 'Raw Data'!$AN:$AN,"&lt;=" &amp;DATE(LEFT($AV$3, 4), MONTH("1 " &amp; AM$6 &amp; " " &amp; LEFT($AV$3, 4)) + 1, 0 ), 'Raw Data'!$AN:$AN,"&gt;" &amp;DATE(LEFT($AV$3, 4), MONTH("1 " &amp; AM$6 &amp; " " &amp; LEFT($AV$3, 4)), 0 ), 'Raw Data'!$J:$J, $A195, 'Raw Data'!$H:$H, "Non*", 'Raw Data'!$O:$O,""&amp;'Raw Data'!$B$1,'Raw Data'!$D:$D,"&lt;&gt;*ithdr*",'Raw Data'!$D:$D,"&lt;&gt;*ancel*",'Raw Data'!$P:$P,"--")
+
SUMIFS('Raw Data'!$T:$T, 'Raw Data'!$AN:$AN,"&lt;=" &amp;DATE(LEFT($AV$3, 4), MONTH("1 " &amp; AM$6 &amp; " " &amp; LEFT($AV$3, 4)) + 1, 0 ), 'Raw Data'!$AN:$AN,"&gt;" &amp;DATE(LEFT($AV$3, 4), MONTH("1 " &amp; AM$6 &amp; " " &amp; LEFT($AV$3, 4)), 0 ), 'Raw Data'!$J:$J, $A195, 'Raw Data'!$H:$H, "Non*", 'Raw Data'!$P:$P,""&amp;'Raw Data'!$B$1,'Raw Data'!$D:$D,"&lt;&gt;*ithdr*",'Raw Data'!$D:$D,"&lt;&gt;*ancel*")</f>
        <v>0</v>
      </c>
      <c r="AN201" s="40"/>
      <c r="AO201" s="40"/>
      <c r="AP201" s="52"/>
      <c r="AQ201" s="117">
        <f>SUMIFS('Raw Data'!$T:$T, 'Raw Data'!$AN:$AN,"&lt;=" &amp;DATE(LEFT($AV$3, 4), MONTH("1 " &amp; AQ$6 &amp; " " &amp; LEFT($AV$3, 4)) + 1, 0 ), 'Raw Data'!$AN:$AN,"&gt;" &amp;DATE(LEFT($AV$3, 4), MONTH("1 " &amp; AQ$6 &amp; " " &amp; LEFT($AV$3, 4)), 0 ), 'Raw Data'!$J:$J, $A195, 'Raw Data'!$H:$H, "Non*", 'Raw Data'!$O:$O,""&amp;'Raw Data'!$B$1,'Raw Data'!$D:$D,"&lt;&gt;*ithdr*",'Raw Data'!$D:$D,"&lt;&gt;*ancel*",'Raw Data'!$P:$P,"--")
+
SUMIFS('Raw Data'!$T:$T, 'Raw Data'!$AN:$AN,"&lt;=" &amp;DATE(LEFT($AV$3, 4), MONTH("1 " &amp; AQ$6 &amp; " " &amp; LEFT($AV$3, 4)) + 1, 0 ), 'Raw Data'!$AN:$AN,"&gt;" &amp;DATE(LEFT($AV$3, 4), MONTH("1 " &amp; AQ$6 &amp; " " &amp; LEFT($AV$3, 4)), 0 ), 'Raw Data'!$J:$J, $A195, 'Raw Data'!$H:$H, "Non*", 'Raw Data'!$P:$P,""&amp;'Raw Data'!$B$1,'Raw Data'!$D:$D,"&lt;&gt;*ithdr*",'Raw Data'!$D:$D,"&lt;&gt;*ancel*")</f>
        <v>0</v>
      </c>
      <c r="AR201" s="40"/>
      <c r="AS201" s="40"/>
      <c r="AT201" s="52"/>
      <c r="AU201" s="117">
        <f>SUMIFS('Raw Data'!$T:$T, 'Raw Data'!$AN:$AN,"&lt;=" &amp;DATE(MID($AV$3, 15, 4), MONTH("1 " &amp; AU$6 &amp; " " &amp; MID($AV$3, 15, 4)) + 1, 0 ), 'Raw Data'!$AN:$AN,"&gt;" &amp;DATE(MID($AV$3, 15, 4), MONTH("1 " &amp; AU$6 &amp; " " &amp; MID($AV$3, 15, 4)), 0 ), 'Raw Data'!$J:$J, $A195, 'Raw Data'!$H:$H, "Non*", 'Raw Data'!$O:$O,""&amp;'Raw Data'!$B$1,'Raw Data'!$D:$D,"&lt;&gt;*ithdr*",'Raw Data'!$D:$D,"&lt;&gt;*ancel*",'Raw Data'!$P:$P,"--")
+
SUMIFS('Raw Data'!$T:$T, 'Raw Data'!$AN:$AN,"&lt;=" &amp;DATE(MID($AV$3, 15, 4), MONTH("1 " &amp; AU$6 &amp; " " &amp; MID($AV$3, 15, 4)) + 1, 0 ), 'Raw Data'!$AN:$AN,"&gt;" &amp;DATE(MID($AV$3, 15, 4), MONTH("1 " &amp; AU$6 &amp; " " &amp; MID($AV$3, 15, 4)), 0 ), 'Raw Data'!$J:$J, $A195, 'Raw Data'!$H:$H, "Non*", 'Raw Data'!$P:$P,""&amp;'Raw Data'!$B$1,'Raw Data'!$D:$D,"&lt;&gt;*ithdr*",'Raw Data'!$D:$D,"&lt;&gt;*ancel*")</f>
        <v>0</v>
      </c>
      <c r="AV201" s="40"/>
      <c r="AW201" s="40"/>
      <c r="AX201" s="52"/>
      <c r="AY201" s="117">
        <f>SUMIFS('Raw Data'!$T:$T, 'Raw Data'!$AN:$AN,"&lt;=" &amp;DATE(MID($AV$3, 15, 4), MONTH("1 " &amp; AY$6 &amp; " " &amp; MID($AV$3, 15, 4)) + 1, 0 ), 'Raw Data'!$AN:$AN,"&gt;" &amp;DATE(MID($AV$3, 15, 4), MONTH("1 " &amp; AY$6 &amp; " " &amp; MID($AV$3, 15, 4)), 0 ), 'Raw Data'!$J:$J, $A195, 'Raw Data'!$H:$H, "Non*", 'Raw Data'!$O:$O,""&amp;'Raw Data'!$B$1,'Raw Data'!$D:$D,"&lt;&gt;*ithdr*",'Raw Data'!$D:$D,"&lt;&gt;*ancel*",'Raw Data'!$P:$P,"--")
+
SUMIFS('Raw Data'!$T:$T, 'Raw Data'!$AN:$AN,"&lt;=" &amp;DATE(MID($AV$3, 15, 4), MONTH("1 " &amp; AY$6 &amp; " " &amp; MID($AV$3, 15, 4)) + 1, 0 ), 'Raw Data'!$AN:$AN,"&gt;" &amp;DATE(MID($AV$3, 15, 4), MONTH("1 " &amp; AY$6 &amp; " " &amp; MID($AV$3, 15, 4)), 0 ), 'Raw Data'!$J:$J, $A195, 'Raw Data'!$H:$H, "Non*", 'Raw Data'!$P:$P,""&amp;'Raw Data'!$B$1,'Raw Data'!$D:$D,"&lt;&gt;*ithdr*",'Raw Data'!$D:$D,"&lt;&gt;*ancel*")</f>
        <v>0</v>
      </c>
      <c r="AZ201" s="40"/>
      <c r="BA201" s="40"/>
      <c r="BB201" s="52"/>
      <c r="BC201" s="117">
        <f>SUMIFS('Raw Data'!$T:$T, 'Raw Data'!$AN:$AN,"&lt;=" &amp;DATE(MID($AV$3, 15, 4), MONTH("1 " &amp; BC$6 &amp; " " &amp; MID($AV$3, 15, 4)) + 1, 0 ), 'Raw Data'!$AN:$AN,"&gt;" &amp;DATE(MID($AV$3, 15, 4), MONTH("1 " &amp; BC$6 &amp; " " &amp; MID($AV$3, 15, 4)), 0 ), 'Raw Data'!$J:$J, $A195, 'Raw Data'!$H:$H, "Non*", 'Raw Data'!$O:$O,""&amp;'Raw Data'!$B$1,'Raw Data'!$D:$D,"&lt;&gt;*ithdr*",'Raw Data'!$D:$D,"&lt;&gt;*ancel*",'Raw Data'!$P:$P,"--")
+
SUMIFS('Raw Data'!$T:$T, 'Raw Data'!$AN:$AN,"&lt;=" &amp;DATE(MID($AV$3, 15, 4), MONTH("1 " &amp; BC$6 &amp; " " &amp; MID($AV$3, 15, 4)) + 1, 0 ), 'Raw Data'!$AN:$AN,"&gt;" &amp;DATE(MID($AV$3, 15, 4), MONTH("1 " &amp; BC$6 &amp; " " &amp; MID($AV$3, 15, 4)), 0 ), 'Raw Data'!$J:$J, $A195, 'Raw Data'!$H:$H, "Non*", 'Raw Data'!$P:$P,""&amp;'Raw Data'!$B$1,'Raw Data'!$D:$D,"&lt;&gt;*ithdr*",'Raw Data'!$D:$D,"&lt;&gt;*ancel*")</f>
        <v>0</v>
      </c>
      <c r="BD201" s="40"/>
      <c r="BE201" s="40"/>
      <c r="BF201" s="52"/>
    </row>
    <row r="202" ht="15.75" customHeight="1">
      <c r="A202" s="47" t="s">
        <v>128</v>
      </c>
      <c r="B202" s="40"/>
      <c r="C202" s="40"/>
      <c r="D202" s="40"/>
      <c r="E202" s="40"/>
      <c r="F202" s="40"/>
      <c r="G202" s="40"/>
      <c r="H202" s="40"/>
      <c r="I202" s="40"/>
      <c r="J202" s="52"/>
      <c r="K202" s="117">
        <f>SUMIFS('Raw Data'!$W:$W, 'Raw Data'!$AN:$AN,"&lt;=" &amp;DATE(LEFT($AV$3, 4), MONTH("1 " &amp; K$6 &amp; " " &amp; LEFT($AV$3, 4)) + 1, 0 ), 'Raw Data'!$AN:$AN,"&gt;" &amp;DATE(LEFT($AV$3, 4), MONTH("1 " &amp; K$6 &amp; " " &amp; LEFT($AV$3, 4)), 0 ), 'Raw Data'!$J:$J, $A195, 'Raw Data'!$O:$O,""&amp;'Raw Data'!$B$1,'Raw Data'!$D:$D,"&lt;&gt;*ithdr*",'Raw Data'!$D:$D,"&lt;&gt;*ancel*",'Raw Data'!$P:$P,"--")
+
SUMIFS('Raw Data'!$W:$W, 'Raw Data'!$AN:$AN,"&lt;=" &amp;DATE(LEFT($AV$3, 4), MONTH("1 " &amp; K$6 &amp; " " &amp; LEFT($AV$3, 4)) + 1, 0 ), 'Raw Data'!$AN:$AN,"&gt;" &amp;DATE(LEFT($AV$3, 4), MONTH("1 " &amp; K$6 &amp; " " &amp; LEFT($AV$3, 4)), 0 ), 'Raw Data'!$J:$J, $A195, 'Raw Data'!$P:$P,""&amp;'Raw Data'!$B$1,'Raw Data'!$D:$D,"&lt;&gt;*ithdr*",'Raw Data'!$D:$D,"&lt;&gt;*ancel*")</f>
        <v>0</v>
      </c>
      <c r="L202" s="40"/>
      <c r="M202" s="40"/>
      <c r="N202" s="52"/>
      <c r="O202" s="117">
        <f>SUMIFS('Raw Data'!$W:$W, 'Raw Data'!$AN:$AN,"&lt;=" &amp;DATE(LEFT($AV$3, 4), MONTH("1 " &amp; O$6 &amp; " " &amp; LEFT($AV$3, 4)) + 1, 0 ), 'Raw Data'!$AN:$AN,"&gt;" &amp;DATE(LEFT($AV$3, 4), MONTH("1 " &amp; O$6 &amp; " " &amp; LEFT($AV$3, 4)), 0 ), 'Raw Data'!$J:$J, $A195, 'Raw Data'!$O:$O,""&amp;'Raw Data'!$B$1,'Raw Data'!$D:$D,"&lt;&gt;*ithdr*",'Raw Data'!$D:$D,"&lt;&gt;*ancel*",'Raw Data'!$P:$P,"--")
+
SUMIFS('Raw Data'!$W:$W, 'Raw Data'!$AN:$AN,"&lt;=" &amp;DATE(LEFT($AV$3, 4), MONTH("1 " &amp; O$6 &amp; " " &amp; LEFT($AV$3, 4)) + 1, 0 ), 'Raw Data'!$AN:$AN,"&gt;" &amp;DATE(LEFT($AV$3, 4), MONTH("1 " &amp; O$6 &amp; " " &amp; LEFT($AV$3, 4)), 0 ), 'Raw Data'!$J:$J, $A195, 'Raw Data'!$P:$P,""&amp;'Raw Data'!$B$1,'Raw Data'!$D:$D,"&lt;&gt;*ithdr*",'Raw Data'!$D:$D,"&lt;&gt;*ancel*")</f>
        <v>0</v>
      </c>
      <c r="P202" s="40"/>
      <c r="Q202" s="40"/>
      <c r="R202" s="52"/>
      <c r="S202" s="117">
        <f>SUMIFS('Raw Data'!$W:$W, 'Raw Data'!$AN:$AN,"&lt;=" &amp;DATE(LEFT($AV$3, 4), MONTH("1 " &amp; S$6 &amp; " " &amp; LEFT($AV$3, 4)) + 1, 0 ), 'Raw Data'!$AN:$AN,"&gt;" &amp;DATE(LEFT($AV$3, 4), MONTH("1 " &amp; S$6 &amp; " " &amp; LEFT($AV$3, 4)), 0 ), 'Raw Data'!$J:$J, $A195, 'Raw Data'!$O:$O,""&amp;'Raw Data'!$B$1,'Raw Data'!$D:$D,"&lt;&gt;*ithdr*",'Raw Data'!$D:$D,"&lt;&gt;*ancel*",'Raw Data'!$P:$P,"--")
+
SUMIFS('Raw Data'!$W:$W, 'Raw Data'!$AN:$AN,"&lt;=" &amp;DATE(LEFT($AV$3, 4), MONTH("1 " &amp; S$6 &amp; " " &amp; LEFT($AV$3, 4)) + 1, 0 ), 'Raw Data'!$AN:$AN,"&gt;" &amp;DATE(LEFT($AV$3, 4), MONTH("1 " &amp; S$6 &amp; " " &amp; LEFT($AV$3, 4)), 0 ), 'Raw Data'!$J:$J, $A195, 'Raw Data'!$P:$P,""&amp;'Raw Data'!$B$1,'Raw Data'!$D:$D,"&lt;&gt;*ithdr*",'Raw Data'!$D:$D,"&lt;&gt;*ancel*")</f>
        <v>0</v>
      </c>
      <c r="T202" s="40"/>
      <c r="U202" s="40"/>
      <c r="V202" s="52"/>
      <c r="W202" s="117">
        <f>SUMIFS('Raw Data'!$W:$W, 'Raw Data'!$AN:$AN,"&lt;=" &amp;DATE(LEFT($AV$3, 4), MONTH("1 " &amp; W$6 &amp; " " &amp; LEFT($AV$3, 4)) + 1, 0 ), 'Raw Data'!$AN:$AN,"&gt;" &amp;DATE(LEFT($AV$3, 4), MONTH("1 " &amp; W$6 &amp; " " &amp; LEFT($AV$3, 4)), 0 ), 'Raw Data'!$J:$J, $A195, 'Raw Data'!$O:$O,""&amp;'Raw Data'!$B$1,'Raw Data'!$D:$D,"&lt;&gt;*ithdr*",'Raw Data'!$D:$D,"&lt;&gt;*ancel*",'Raw Data'!$P:$P,"--")
+
SUMIFS('Raw Data'!$W:$W, 'Raw Data'!$AN:$AN,"&lt;=" &amp;DATE(LEFT($AV$3, 4), MONTH("1 " &amp; W$6 &amp; " " &amp; LEFT($AV$3, 4)) + 1, 0 ), 'Raw Data'!$AN:$AN,"&gt;" &amp;DATE(LEFT($AV$3, 4), MONTH("1 " &amp; W$6 &amp; " " &amp; LEFT($AV$3, 4)), 0 ), 'Raw Data'!$J:$J, $A195, 'Raw Data'!$P:$P,""&amp;'Raw Data'!$B$1,'Raw Data'!$D:$D,"&lt;&gt;*ithdr*",'Raw Data'!$D:$D,"&lt;&gt;*ancel*")</f>
        <v>0</v>
      </c>
      <c r="X202" s="40"/>
      <c r="Y202" s="40"/>
      <c r="Z202" s="52"/>
      <c r="AA202" s="117">
        <f>SUMIFS('Raw Data'!$W:$W, 'Raw Data'!$AN:$AN,"&lt;=" &amp;DATE(LEFT($AV$3, 4), MONTH("1 " &amp; AA$6 &amp; " " &amp; LEFT($AV$3, 4)) + 1, 0 ), 'Raw Data'!$AN:$AN,"&gt;" &amp;DATE(LEFT($AV$3, 4), MONTH("1 " &amp; AA$6 &amp; " " &amp; LEFT($AV$3, 4)), 0 ), 'Raw Data'!$J:$J, $A195, 'Raw Data'!$O:$O,""&amp;'Raw Data'!$B$1,'Raw Data'!$D:$D,"&lt;&gt;*ithdr*",'Raw Data'!$D:$D,"&lt;&gt;*ancel*",'Raw Data'!$P:$P,"--")
+
SUMIFS('Raw Data'!$W:$W, 'Raw Data'!$AN:$AN,"&lt;=" &amp;DATE(LEFT($AV$3, 4), MONTH("1 " &amp; AA$6 &amp; " " &amp; LEFT($AV$3, 4)) + 1, 0 ), 'Raw Data'!$AN:$AN,"&gt;" &amp;DATE(LEFT($AV$3, 4), MONTH("1 " &amp; AA$6 &amp; " " &amp; LEFT($AV$3, 4)), 0 ), 'Raw Data'!$J:$J, $A195, 'Raw Data'!$P:$P,""&amp;'Raw Data'!$B$1,'Raw Data'!$D:$D,"&lt;&gt;*ithdr*",'Raw Data'!$D:$D,"&lt;&gt;*ancel*")</f>
        <v>0</v>
      </c>
      <c r="AB202" s="40"/>
      <c r="AC202" s="40"/>
      <c r="AD202" s="52"/>
      <c r="AE202" s="117">
        <f>SUMIFS('Raw Data'!$W:$W, 'Raw Data'!$AN:$AN,"&lt;=" &amp;DATE(LEFT($AV$3, 4), MONTH("1 " &amp; AE$6 &amp; " " &amp; LEFT($AV$3, 4)) + 1, 0 ), 'Raw Data'!$AN:$AN,"&gt;" &amp;DATE(LEFT($AV$3, 4), MONTH("1 " &amp; AE$6 &amp; " " &amp; LEFT($AV$3, 4)), 0 ), 'Raw Data'!$J:$J, $A195, 'Raw Data'!$O:$O,""&amp;'Raw Data'!$B$1,'Raw Data'!$D:$D,"&lt;&gt;*ithdr*",'Raw Data'!$D:$D,"&lt;&gt;*ancel*",'Raw Data'!$P:$P,"--")
+
SUMIFS('Raw Data'!$W:$W, 'Raw Data'!$AN:$AN,"&lt;=" &amp;DATE(LEFT($AV$3, 4), MONTH("1 " &amp; AE$6 &amp; " " &amp; LEFT($AV$3, 4)) + 1, 0 ), 'Raw Data'!$AN:$AN,"&gt;" &amp;DATE(LEFT($AV$3, 4), MONTH("1 " &amp; AE$6 &amp; " " &amp; LEFT($AV$3, 4)), 0 ), 'Raw Data'!$J:$J, $A195, 'Raw Data'!$P:$P,""&amp;'Raw Data'!$B$1,'Raw Data'!$D:$D,"&lt;&gt;*ithdr*",'Raw Data'!$D:$D,"&lt;&gt;*ancel*")</f>
        <v>0</v>
      </c>
      <c r="AF202" s="40"/>
      <c r="AG202" s="40"/>
      <c r="AH202" s="52"/>
      <c r="AI202" s="117">
        <f>SUMIFS('Raw Data'!$W:$W, 'Raw Data'!$AN:$AN,"&lt;=" &amp;DATE(LEFT($AV$3, 4), MONTH("1 " &amp; AI$6 &amp; " " &amp; LEFT($AV$3, 4)) + 1, 0 ), 'Raw Data'!$AN:$AN,"&gt;" &amp;DATE(LEFT($AV$3, 4), MONTH("1 " &amp; AI$6 &amp; " " &amp; LEFT($AV$3, 4)), 0 ), 'Raw Data'!$J:$J, $A195, 'Raw Data'!$O:$O,""&amp;'Raw Data'!$B$1,'Raw Data'!$D:$D,"&lt;&gt;*ithdr*",'Raw Data'!$D:$D,"&lt;&gt;*ancel*",'Raw Data'!$P:$P,"--")
+
SUMIFS('Raw Data'!$W:$W, 'Raw Data'!$AN:$AN,"&lt;=" &amp;DATE(LEFT($AV$3, 4), MONTH("1 " &amp; AI$6 &amp; " " &amp; LEFT($AV$3, 4)) + 1, 0 ), 'Raw Data'!$AN:$AN,"&gt;" &amp;DATE(LEFT($AV$3, 4), MONTH("1 " &amp; AI$6 &amp; " " &amp; LEFT($AV$3, 4)), 0 ), 'Raw Data'!$J:$J, $A195, 'Raw Data'!$P:$P,""&amp;'Raw Data'!$B$1,'Raw Data'!$D:$D,"&lt;&gt;*ithdr*",'Raw Data'!$D:$D,"&lt;&gt;*ancel*")</f>
        <v>0</v>
      </c>
      <c r="AJ202" s="40"/>
      <c r="AK202" s="40"/>
      <c r="AL202" s="52"/>
      <c r="AM202" s="117">
        <f>SUMIFS('Raw Data'!$W:$W, 'Raw Data'!$AN:$AN,"&lt;=" &amp;DATE(LEFT($AV$3, 4), MONTH("1 " &amp; AM$6 &amp; " " &amp; LEFT($AV$3, 4)) + 1, 0 ), 'Raw Data'!$AN:$AN,"&gt;" &amp;DATE(LEFT($AV$3, 4), MONTH("1 " &amp; AM$6 &amp; " " &amp; LEFT($AV$3, 4)), 0 ), 'Raw Data'!$J:$J, $A195, 'Raw Data'!$O:$O,""&amp;'Raw Data'!$B$1,'Raw Data'!$D:$D,"&lt;&gt;*ithdr*",'Raw Data'!$D:$D,"&lt;&gt;*ancel*",'Raw Data'!$P:$P,"--")
+
SUMIFS('Raw Data'!$W:$W, 'Raw Data'!$AN:$AN,"&lt;=" &amp;DATE(LEFT($AV$3, 4), MONTH("1 " &amp; AM$6 &amp; " " &amp; LEFT($AV$3, 4)) + 1, 0 ), 'Raw Data'!$AN:$AN,"&gt;" &amp;DATE(LEFT($AV$3, 4), MONTH("1 " &amp; AM$6 &amp; " " &amp; LEFT($AV$3, 4)), 0 ), 'Raw Data'!$J:$J, $A195, 'Raw Data'!$P:$P,""&amp;'Raw Data'!$B$1,'Raw Data'!$D:$D,"&lt;&gt;*ithdr*",'Raw Data'!$D:$D,"&lt;&gt;*ancel*")</f>
        <v>0</v>
      </c>
      <c r="AN202" s="40"/>
      <c r="AO202" s="40"/>
      <c r="AP202" s="52"/>
      <c r="AQ202" s="117">
        <f>SUMIFS('Raw Data'!$W:$W, 'Raw Data'!$AN:$AN,"&lt;=" &amp;DATE(LEFT($AV$3, 4), MONTH("1 " &amp; AQ$6 &amp; " " &amp; LEFT($AV$3, 4)) + 1, 0 ), 'Raw Data'!$AN:$AN,"&gt;" &amp;DATE(LEFT($AV$3, 4), MONTH("1 " &amp; AQ$6 &amp; " " &amp; LEFT($AV$3, 4)), 0 ), 'Raw Data'!$J:$J, $A195, 'Raw Data'!$O:$O,""&amp;'Raw Data'!$B$1,'Raw Data'!$D:$D,"&lt;&gt;*ithdr*",'Raw Data'!$D:$D,"&lt;&gt;*ancel*",'Raw Data'!$P:$P,"--")
+
SUMIFS('Raw Data'!$W:$W, 'Raw Data'!$AN:$AN,"&lt;=" &amp;DATE(LEFT($AV$3, 4), MONTH("1 " &amp; AQ$6 &amp; " " &amp; LEFT($AV$3, 4)) + 1, 0 ), 'Raw Data'!$AN:$AN,"&gt;" &amp;DATE(LEFT($AV$3, 4), MONTH("1 " &amp; AQ$6 &amp; " " &amp; LEFT($AV$3, 4)), 0 ), 'Raw Data'!$J:$J, $A195, 'Raw Data'!$P:$P,""&amp;'Raw Data'!$B$1,'Raw Data'!$D:$D,"&lt;&gt;*ithdr*",'Raw Data'!$D:$D,"&lt;&gt;*ancel*")</f>
        <v>0</v>
      </c>
      <c r="AR202" s="40"/>
      <c r="AS202" s="40"/>
      <c r="AT202" s="52"/>
      <c r="AU202" s="117">
        <f>SUMIFS('Raw Data'!$W:$W, 'Raw Data'!$AN:$AN,"&lt;=" &amp;DATE(MID($AV$3, 15, 4), MONTH("1 " &amp; AU$6 &amp; " " &amp; MID($AV$3, 15, 4)) + 1, 0 ), 'Raw Data'!$AN:$AN,"&gt;" &amp;DATE(MID($AV$3, 15, 4), MONTH("1 " &amp; AU$6 &amp; " " &amp; MID($AV$3, 15, 4)), 0 ), 'Raw Data'!$J:$J, $A195, 'Raw Data'!$O:$O,""&amp;'Raw Data'!$B$1,'Raw Data'!$D:$D,"&lt;&gt;*ithdr*",'Raw Data'!$D:$D,"&lt;&gt;*ancel*",'Raw Data'!$P:$P,"--")
+
SUMIFS('Raw Data'!$W:$W, 'Raw Data'!$AN:$AN,"&lt;=" &amp;DATE(MID($AV$3, 15, 4), MONTH("1 " &amp; AU$6 &amp; " " &amp; MID($AV$3, 15, 4)) + 1, 0 ), 'Raw Data'!$AN:$AN,"&gt;" &amp;DATE(MID($AV$3, 15, 4), MONTH("1 " &amp; AU$6 &amp; " " &amp; MID($AV$3, 15, 4)), 0 ), 'Raw Data'!$J:$J, $A195, 'Raw Data'!$P:$P,""&amp;'Raw Data'!$B$1,'Raw Data'!$D:$D,"&lt;&gt;*ithdr*",'Raw Data'!$D:$D,"&lt;&gt;*ancel*")</f>
        <v>0</v>
      </c>
      <c r="AV202" s="40"/>
      <c r="AW202" s="40"/>
      <c r="AX202" s="52"/>
      <c r="AY202" s="117">
        <f>SUMIFS('Raw Data'!$W:$W, 'Raw Data'!$AN:$AN,"&lt;=" &amp;DATE(MID($AV$3, 15, 4), MONTH("1 " &amp; AY$6 &amp; " " &amp; MID($AV$3, 15, 4)) + 1, 0 ), 'Raw Data'!$AN:$AN,"&gt;" &amp;DATE(MID($AV$3, 15, 4), MONTH("1 " &amp; AY$6 &amp; " " &amp; MID($AV$3, 15, 4)), 0 ), 'Raw Data'!$J:$J, $A195, 'Raw Data'!$O:$O,""&amp;'Raw Data'!$B$1,'Raw Data'!$D:$D,"&lt;&gt;*ithdr*",'Raw Data'!$D:$D,"&lt;&gt;*ancel*",'Raw Data'!$P:$P,"--")
+
SUMIFS('Raw Data'!$W:$W, 'Raw Data'!$AN:$AN,"&lt;=" &amp;DATE(MID($AV$3, 15, 4), MONTH("1 " &amp; AY$6 &amp; " " &amp; MID($AV$3, 15, 4)) + 1, 0 ), 'Raw Data'!$AN:$AN,"&gt;" &amp;DATE(MID($AV$3, 15, 4), MONTH("1 " &amp; AY$6 &amp; " " &amp; MID($AV$3, 15, 4)), 0 ), 'Raw Data'!$J:$J, $A195, 'Raw Data'!$P:$P,""&amp;'Raw Data'!$B$1,'Raw Data'!$D:$D,"&lt;&gt;*ithdr*",'Raw Data'!$D:$D,"&lt;&gt;*ancel*")</f>
        <v>0</v>
      </c>
      <c r="AZ202" s="40"/>
      <c r="BA202" s="40"/>
      <c r="BB202" s="52"/>
      <c r="BC202" s="117">
        <f>SUMIFS('Raw Data'!$W:$W, 'Raw Data'!$AN:$AN,"&lt;=" &amp;DATE(MID($AV$3, 15, 4), MONTH("1 " &amp; BC$6 &amp; " " &amp; MID($AV$3, 15, 4)) + 1, 0 ), 'Raw Data'!$AN:$AN,"&gt;" &amp;DATE(MID($AV$3, 15, 4), MONTH("1 " &amp; BC$6 &amp; " " &amp; MID($AV$3, 15, 4)), 0 ), 'Raw Data'!$J:$J, $A195, 'Raw Data'!$O:$O,""&amp;'Raw Data'!$B$1,'Raw Data'!$D:$D,"&lt;&gt;*ithdr*",'Raw Data'!$D:$D,"&lt;&gt;*ancel*",'Raw Data'!$P:$P,"--")
+
SUMIFS('Raw Data'!$W:$W, 'Raw Data'!$AN:$AN,"&lt;=" &amp;DATE(MID($AV$3, 15, 4), MONTH("1 " &amp; BC$6 &amp; " " &amp; MID($AV$3, 15, 4)) + 1, 0 ), 'Raw Data'!$AN:$AN,"&gt;" &amp;DATE(MID($AV$3, 15, 4), MONTH("1 " &amp; BC$6 &amp; " " &amp; MID($AV$3, 15, 4)), 0 ), 'Raw Data'!$J:$J, $A195, 'Raw Data'!$P:$P,""&amp;'Raw Data'!$B$1,'Raw Data'!$D:$D,"&lt;&gt;*ithdr*",'Raw Data'!$D:$D,"&lt;&gt;*ancel*")</f>
        <v>0</v>
      </c>
      <c r="BD202" s="40"/>
      <c r="BE202" s="40"/>
      <c r="BF202" s="52"/>
    </row>
    <row r="203" ht="15.75" customHeight="1">
      <c r="A203" s="47" t="s">
        <v>755</v>
      </c>
      <c r="B203" s="40"/>
      <c r="C203" s="40"/>
      <c r="D203" s="40"/>
      <c r="E203" s="40"/>
      <c r="F203" s="40"/>
      <c r="G203" s="40"/>
      <c r="H203" s="40"/>
      <c r="I203" s="40"/>
      <c r="J203" s="52"/>
      <c r="K203" s="117">
        <f>SUMIFS('Raw Data'!$U:$U, 'Raw Data'!$AN:$AN,"&lt;=" &amp;DATE(LEFT($AV$3, 4), MONTH("1 " &amp; K$6 &amp; " " &amp; LEFT($AV$3, 4)) + 1, 0 ), 'Raw Data'!$AN:$AN,"&gt;" &amp;DATE(LEFT($AV$3, 4), MONTH("1 " &amp; K$6 &amp; " " &amp; LEFT($AV$3, 4)), 0 ), 'Raw Data'!$J:$J, $A195, 'Raw Data'!$O:$O,""&amp;'Raw Data'!$B$1,'Raw Data'!$D:$D,"&lt;&gt;*ithdr*",'Raw Data'!$D:$D,"&lt;&gt;*ancel*",'Raw Data'!$P:$P,"--")
+
SUMIFS('Raw Data'!$U:$U, 'Raw Data'!$AN:$AN,"&lt;=" &amp;DATE(LEFT($AV$3, 4), MONTH("1 " &amp; K$6 &amp; " " &amp; LEFT($AV$3, 4)) + 1, 0 ), 'Raw Data'!$AN:$AN,"&gt;" &amp;DATE(LEFT($AV$3, 4), MONTH("1 " &amp; K$6 &amp; " " &amp; LEFT($AV$3, 4)), 0 ), 'Raw Data'!$J:$J, $A195, 'Raw Data'!$P:$P,""&amp;'Raw Data'!$B$1,'Raw Data'!$D:$D,"&lt;&gt;*ithdr*",'Raw Data'!$D:$D,"&lt;&gt;*ancel*")</f>
        <v>0</v>
      </c>
      <c r="L203" s="40"/>
      <c r="M203" s="40"/>
      <c r="N203" s="52"/>
      <c r="O203" s="117">
        <f>SUMIFS('Raw Data'!$U:$U, 'Raw Data'!$AN:$AN,"&lt;=" &amp;DATE(LEFT($AV$3, 4), MONTH("1 " &amp; O$6 &amp; " " &amp; LEFT($AV$3, 4)) + 1, 0 ), 'Raw Data'!$AN:$AN,"&gt;" &amp;DATE(LEFT($AV$3, 4), MONTH("1 " &amp; O$6 &amp; " " &amp; LEFT($AV$3, 4)), 0 ), 'Raw Data'!$J:$J, $A195, 'Raw Data'!$O:$O,""&amp;'Raw Data'!$B$1,'Raw Data'!$D:$D,"&lt;&gt;*ithdr*",'Raw Data'!$D:$D,"&lt;&gt;*ancel*",'Raw Data'!$P:$P,"--")
+
SUMIFS('Raw Data'!$U:$U, 'Raw Data'!$AN:$AN,"&lt;=" &amp;DATE(LEFT($AV$3, 4), MONTH("1 " &amp; O$6 &amp; " " &amp; LEFT($AV$3, 4)) + 1, 0 ), 'Raw Data'!$AN:$AN,"&gt;" &amp;DATE(LEFT($AV$3, 4), MONTH("1 " &amp; O$6 &amp; " " &amp; LEFT($AV$3, 4)), 0 ), 'Raw Data'!$J:$J, $A195, 'Raw Data'!$P:$P,""&amp;'Raw Data'!$B$1,'Raw Data'!$D:$D,"&lt;&gt;*ithdr*",'Raw Data'!$D:$D,"&lt;&gt;*ancel*")</f>
        <v>0</v>
      </c>
      <c r="P203" s="40"/>
      <c r="Q203" s="40"/>
      <c r="R203" s="52"/>
      <c r="S203" s="117">
        <f>SUMIFS('Raw Data'!$U:$U, 'Raw Data'!$AN:$AN,"&lt;=" &amp;DATE(LEFT($AV$3, 4), MONTH("1 " &amp; S$6 &amp; " " &amp; LEFT($AV$3, 4)) + 1, 0 ), 'Raw Data'!$AN:$AN,"&gt;" &amp;DATE(LEFT($AV$3, 4), MONTH("1 " &amp; S$6 &amp; " " &amp; LEFT($AV$3, 4)), 0 ), 'Raw Data'!$J:$J, $A195, 'Raw Data'!$O:$O,""&amp;'Raw Data'!$B$1,'Raw Data'!$D:$D,"&lt;&gt;*ithdr*",'Raw Data'!$D:$D,"&lt;&gt;*ancel*",'Raw Data'!$P:$P,"--")
+
SUMIFS('Raw Data'!$U:$U, 'Raw Data'!$AN:$AN,"&lt;=" &amp;DATE(LEFT($AV$3, 4), MONTH("1 " &amp; S$6 &amp; " " &amp; LEFT($AV$3, 4)) + 1, 0 ), 'Raw Data'!$AN:$AN,"&gt;" &amp;DATE(LEFT($AV$3, 4), MONTH("1 " &amp; S$6 &amp; " " &amp; LEFT($AV$3, 4)), 0 ), 'Raw Data'!$J:$J, $A195, 'Raw Data'!$P:$P,""&amp;'Raw Data'!$B$1,'Raw Data'!$D:$D,"&lt;&gt;*ithdr*",'Raw Data'!$D:$D,"&lt;&gt;*ancel*")</f>
        <v>0</v>
      </c>
      <c r="T203" s="40"/>
      <c r="U203" s="40"/>
      <c r="V203" s="52"/>
      <c r="W203" s="117">
        <f>SUMIFS('Raw Data'!$U:$U, 'Raw Data'!$AN:$AN,"&lt;=" &amp;DATE(LEFT($AV$3, 4), MONTH("1 " &amp; W$6 &amp; " " &amp; LEFT($AV$3, 4)) + 1, 0 ), 'Raw Data'!$AN:$AN,"&gt;" &amp;DATE(LEFT($AV$3, 4), MONTH("1 " &amp; W$6 &amp; " " &amp; LEFT($AV$3, 4)), 0 ), 'Raw Data'!$J:$J, $A195, 'Raw Data'!$O:$O,""&amp;'Raw Data'!$B$1,'Raw Data'!$D:$D,"&lt;&gt;*ithdr*",'Raw Data'!$D:$D,"&lt;&gt;*ancel*",'Raw Data'!$P:$P,"--")
+
SUMIFS('Raw Data'!$U:$U, 'Raw Data'!$AN:$AN,"&lt;=" &amp;DATE(LEFT($AV$3, 4), MONTH("1 " &amp; W$6 &amp; " " &amp; LEFT($AV$3, 4)) + 1, 0 ), 'Raw Data'!$AN:$AN,"&gt;" &amp;DATE(LEFT($AV$3, 4), MONTH("1 " &amp; W$6 &amp; " " &amp; LEFT($AV$3, 4)), 0 ), 'Raw Data'!$J:$J, $A195, 'Raw Data'!$P:$P,""&amp;'Raw Data'!$B$1,'Raw Data'!$D:$D,"&lt;&gt;*ithdr*",'Raw Data'!$D:$D,"&lt;&gt;*ancel*")</f>
        <v>0</v>
      </c>
      <c r="X203" s="40"/>
      <c r="Y203" s="40"/>
      <c r="Z203" s="52"/>
      <c r="AA203" s="117">
        <f>SUMIFS('Raw Data'!$U:$U, 'Raw Data'!$AN:$AN,"&lt;=" &amp;DATE(LEFT($AV$3, 4), MONTH("1 " &amp; AA$6 &amp; " " &amp; LEFT($AV$3, 4)) + 1, 0 ), 'Raw Data'!$AN:$AN,"&gt;" &amp;DATE(LEFT($AV$3, 4), MONTH("1 " &amp; AA$6 &amp; " " &amp; LEFT($AV$3, 4)), 0 ), 'Raw Data'!$J:$J, $A195, 'Raw Data'!$O:$O,""&amp;'Raw Data'!$B$1,'Raw Data'!$D:$D,"&lt;&gt;*ithdr*",'Raw Data'!$D:$D,"&lt;&gt;*ancel*",'Raw Data'!$P:$P,"--")
+
SUMIFS('Raw Data'!$U:$U, 'Raw Data'!$AN:$AN,"&lt;=" &amp;DATE(LEFT($AV$3, 4), MONTH("1 " &amp; AA$6 &amp; " " &amp; LEFT($AV$3, 4)) + 1, 0 ), 'Raw Data'!$AN:$AN,"&gt;" &amp;DATE(LEFT($AV$3, 4), MONTH("1 " &amp; AA$6 &amp; " " &amp; LEFT($AV$3, 4)), 0 ), 'Raw Data'!$J:$J, $A195, 'Raw Data'!$P:$P,""&amp;'Raw Data'!$B$1,'Raw Data'!$D:$D,"&lt;&gt;*ithdr*",'Raw Data'!$D:$D,"&lt;&gt;*ancel*")</f>
        <v>0</v>
      </c>
      <c r="AB203" s="40"/>
      <c r="AC203" s="40"/>
      <c r="AD203" s="52"/>
      <c r="AE203" s="117">
        <f>SUMIFS('Raw Data'!$U:$U, 'Raw Data'!$AN:$AN,"&lt;=" &amp;DATE(LEFT($AV$3, 4), MONTH("1 " &amp; AE$6 &amp; " " &amp; LEFT($AV$3, 4)) + 1, 0 ), 'Raw Data'!$AN:$AN,"&gt;" &amp;DATE(LEFT($AV$3, 4), MONTH("1 " &amp; AE$6 &amp; " " &amp; LEFT($AV$3, 4)), 0 ), 'Raw Data'!$J:$J, $A195, 'Raw Data'!$O:$O,""&amp;'Raw Data'!$B$1,'Raw Data'!$D:$D,"&lt;&gt;*ithdr*",'Raw Data'!$D:$D,"&lt;&gt;*ancel*",'Raw Data'!$P:$P,"--")
+
SUMIFS('Raw Data'!$U:$U, 'Raw Data'!$AN:$AN,"&lt;=" &amp;DATE(LEFT($AV$3, 4), MONTH("1 " &amp; AE$6 &amp; " " &amp; LEFT($AV$3, 4)) + 1, 0 ), 'Raw Data'!$AN:$AN,"&gt;" &amp;DATE(LEFT($AV$3, 4), MONTH("1 " &amp; AE$6 &amp; " " &amp; LEFT($AV$3, 4)), 0 ), 'Raw Data'!$J:$J, $A195, 'Raw Data'!$P:$P,""&amp;'Raw Data'!$B$1,'Raw Data'!$D:$D,"&lt;&gt;*ithdr*",'Raw Data'!$D:$D,"&lt;&gt;*ancel*")</f>
        <v>0</v>
      </c>
      <c r="AF203" s="40"/>
      <c r="AG203" s="40"/>
      <c r="AH203" s="52"/>
      <c r="AI203" s="117">
        <f>SUMIFS('Raw Data'!$U:$U, 'Raw Data'!$AN:$AN,"&lt;=" &amp;DATE(LEFT($AV$3, 4), MONTH("1 " &amp; AI$6 &amp; " " &amp; LEFT($AV$3, 4)) + 1, 0 ), 'Raw Data'!$AN:$AN,"&gt;" &amp;DATE(LEFT($AV$3, 4), MONTH("1 " &amp; AI$6 &amp; " " &amp; LEFT($AV$3, 4)), 0 ), 'Raw Data'!$J:$J, $A195, 'Raw Data'!$O:$O,""&amp;'Raw Data'!$B$1,'Raw Data'!$D:$D,"&lt;&gt;*ithdr*",'Raw Data'!$D:$D,"&lt;&gt;*ancel*",'Raw Data'!$P:$P,"--")
+
SUMIFS('Raw Data'!$U:$U, 'Raw Data'!$AN:$AN,"&lt;=" &amp;DATE(LEFT($AV$3, 4), MONTH("1 " &amp; AI$6 &amp; " " &amp; LEFT($AV$3, 4)) + 1, 0 ), 'Raw Data'!$AN:$AN,"&gt;" &amp;DATE(LEFT($AV$3, 4), MONTH("1 " &amp; AI$6 &amp; " " &amp; LEFT($AV$3, 4)), 0 ), 'Raw Data'!$J:$J, $A195, 'Raw Data'!$P:$P,""&amp;'Raw Data'!$B$1,'Raw Data'!$D:$D,"&lt;&gt;*ithdr*",'Raw Data'!$D:$D,"&lt;&gt;*ancel*")</f>
        <v>0</v>
      </c>
      <c r="AJ203" s="40"/>
      <c r="AK203" s="40"/>
      <c r="AL203" s="52"/>
      <c r="AM203" s="117">
        <f>SUMIFS('Raw Data'!$U:$U, 'Raw Data'!$AN:$AN,"&lt;=" &amp;DATE(LEFT($AV$3, 4), MONTH("1 " &amp; AM$6 &amp; " " &amp; LEFT($AV$3, 4)) + 1, 0 ), 'Raw Data'!$AN:$AN,"&gt;" &amp;DATE(LEFT($AV$3, 4), MONTH("1 " &amp; AM$6 &amp; " " &amp; LEFT($AV$3, 4)), 0 ), 'Raw Data'!$J:$J, $A195, 'Raw Data'!$O:$O,""&amp;'Raw Data'!$B$1,'Raw Data'!$D:$D,"&lt;&gt;*ithdr*",'Raw Data'!$D:$D,"&lt;&gt;*ancel*",'Raw Data'!$P:$P,"--")
+
SUMIFS('Raw Data'!$U:$U, 'Raw Data'!$AN:$AN,"&lt;=" &amp;DATE(LEFT($AV$3, 4), MONTH("1 " &amp; AM$6 &amp; " " &amp; LEFT($AV$3, 4)) + 1, 0 ), 'Raw Data'!$AN:$AN,"&gt;" &amp;DATE(LEFT($AV$3, 4), MONTH("1 " &amp; AM$6 &amp; " " &amp; LEFT($AV$3, 4)), 0 ), 'Raw Data'!$J:$J, $A195, 'Raw Data'!$P:$P,""&amp;'Raw Data'!$B$1,'Raw Data'!$D:$D,"&lt;&gt;*ithdr*",'Raw Data'!$D:$D,"&lt;&gt;*ancel*")</f>
        <v>0</v>
      </c>
      <c r="AN203" s="40"/>
      <c r="AO203" s="40"/>
      <c r="AP203" s="52"/>
      <c r="AQ203" s="117">
        <f>SUMIFS('Raw Data'!$U:$U, 'Raw Data'!$AN:$AN,"&lt;=" &amp;DATE(LEFT($AV$3, 4), MONTH("1 " &amp; AQ$6 &amp; " " &amp; LEFT($AV$3, 4)) + 1, 0 ), 'Raw Data'!$AN:$AN,"&gt;" &amp;DATE(LEFT($AV$3, 4), MONTH("1 " &amp; AQ$6 &amp; " " &amp; LEFT($AV$3, 4)), 0 ), 'Raw Data'!$J:$J, $A195, 'Raw Data'!$O:$O,""&amp;'Raw Data'!$B$1,'Raw Data'!$D:$D,"&lt;&gt;*ithdr*",'Raw Data'!$D:$D,"&lt;&gt;*ancel*",'Raw Data'!$P:$P,"--")
+
SUMIFS('Raw Data'!$U:$U, 'Raw Data'!$AN:$AN,"&lt;=" &amp;DATE(LEFT($AV$3, 4), MONTH("1 " &amp; AQ$6 &amp; " " &amp; LEFT($AV$3, 4)) + 1, 0 ), 'Raw Data'!$AN:$AN,"&gt;" &amp;DATE(LEFT($AV$3, 4), MONTH("1 " &amp; AQ$6 &amp; " " &amp; LEFT($AV$3, 4)), 0 ), 'Raw Data'!$J:$J, $A195, 'Raw Data'!$P:$P,""&amp;'Raw Data'!$B$1,'Raw Data'!$D:$D,"&lt;&gt;*ithdr*",'Raw Data'!$D:$D,"&lt;&gt;*ancel*")</f>
        <v>0</v>
      </c>
      <c r="AR203" s="40"/>
      <c r="AS203" s="40"/>
      <c r="AT203" s="52"/>
      <c r="AU203" s="117">
        <f>SUMIFS('Raw Data'!$U:$U, 'Raw Data'!$AN:$AN,"&lt;=" &amp;DATE(MID($AV$3, 15, 4), MONTH("1 " &amp; AU$6 &amp; " " &amp; MID($AV$3, 15, 4)) + 1, 0 ), 'Raw Data'!$AN:$AN,"&gt;" &amp;DATE(MID($AV$3, 15, 4), MONTH("1 " &amp; AU$6 &amp; " " &amp; MID($AV$3, 15, 4)), 0 ), 'Raw Data'!$J:$J, $A195, 'Raw Data'!$O:$O,""&amp;'Raw Data'!$B$1,'Raw Data'!$D:$D,"&lt;&gt;*ithdr*",'Raw Data'!$D:$D,"&lt;&gt;*ancel*",'Raw Data'!$P:$P,"--")
+
SUMIFS('Raw Data'!$U:$U, 'Raw Data'!$AN:$AN,"&lt;=" &amp;DATE(MID($AV$3, 15, 4), MONTH("1 " &amp; AU$6 &amp; " " &amp; MID($AV$3, 15, 4)) + 1, 0 ), 'Raw Data'!$AN:$AN,"&gt;" &amp;DATE(MID($AV$3, 15, 4), MONTH("1 " &amp; AU$6 &amp; " " &amp; MID($AV$3, 15, 4)), 0 ), 'Raw Data'!$J:$J, $A195, 'Raw Data'!$P:$P,""&amp;'Raw Data'!$B$1,'Raw Data'!$D:$D,"&lt;&gt;*ithdr*",'Raw Data'!$D:$D,"&lt;&gt;*ancel*")</f>
        <v>0</v>
      </c>
      <c r="AV203" s="40"/>
      <c r="AW203" s="40"/>
      <c r="AX203" s="52"/>
      <c r="AY203" s="117">
        <f>SUMIFS('Raw Data'!$U:$U, 'Raw Data'!$AN:$AN,"&lt;=" &amp;DATE(MID($AV$3, 15, 4), MONTH("1 " &amp; AY$6 &amp; " " &amp; MID($AV$3, 15, 4)) + 1, 0 ), 'Raw Data'!$AN:$AN,"&gt;" &amp;DATE(MID($AV$3, 15, 4), MONTH("1 " &amp; AY$6 &amp; " " &amp; MID($AV$3, 15, 4)), 0 ), 'Raw Data'!$J:$J, $A195, 'Raw Data'!$O:$O,""&amp;'Raw Data'!$B$1,'Raw Data'!$D:$D,"&lt;&gt;*ithdr*",'Raw Data'!$D:$D,"&lt;&gt;*ancel*",'Raw Data'!$P:$P,"--")
+
SUMIFS('Raw Data'!$U:$U, 'Raw Data'!$AN:$AN,"&lt;=" &amp;DATE(MID($AV$3, 15, 4), MONTH("1 " &amp; AY$6 &amp; " " &amp; MID($AV$3, 15, 4)) + 1, 0 ), 'Raw Data'!$AN:$AN,"&gt;" &amp;DATE(MID($AV$3, 15, 4), MONTH("1 " &amp; AY$6 &amp; " " &amp; MID($AV$3, 15, 4)), 0 ), 'Raw Data'!$J:$J, $A195, 'Raw Data'!$P:$P,""&amp;'Raw Data'!$B$1,'Raw Data'!$D:$D,"&lt;&gt;*ithdr*",'Raw Data'!$D:$D,"&lt;&gt;*ancel*")</f>
        <v>0</v>
      </c>
      <c r="AZ203" s="40"/>
      <c r="BA203" s="40"/>
      <c r="BB203" s="52"/>
      <c r="BC203" s="117">
        <f>SUMIFS('Raw Data'!$U:$U, 'Raw Data'!$AN:$AN,"&lt;=" &amp;DATE(MID($AV$3, 15, 4), MONTH("1 " &amp; BC$6 &amp; " " &amp; MID($AV$3, 15, 4)) + 1, 0 ), 'Raw Data'!$AN:$AN,"&gt;" &amp;DATE(MID($AV$3, 15, 4), MONTH("1 " &amp; BC$6 &amp; " " &amp; MID($AV$3, 15, 4)), 0 ), 'Raw Data'!$J:$J, $A195, 'Raw Data'!$O:$O,""&amp;'Raw Data'!$B$1,'Raw Data'!$D:$D,"&lt;&gt;*ithdr*",'Raw Data'!$D:$D,"&lt;&gt;*ancel*",'Raw Data'!$P:$P,"--")
+
SUMIFS('Raw Data'!$U:$U, 'Raw Data'!$AN:$AN,"&lt;=" &amp;DATE(MID($AV$3, 15, 4), MONTH("1 " &amp; BC$6 &amp; " " &amp; MID($AV$3, 15, 4)) + 1, 0 ), 'Raw Data'!$AN:$AN,"&gt;" &amp;DATE(MID($AV$3, 15, 4), MONTH("1 " &amp; BC$6 &amp; " " &amp; MID($AV$3, 15, 4)), 0 ), 'Raw Data'!$J:$J, $A195, 'Raw Data'!$P:$P,""&amp;'Raw Data'!$B$1,'Raw Data'!$D:$D,"&lt;&gt;*ithdr*",'Raw Data'!$D:$D,"&lt;&gt;*ancel*")</f>
        <v>0</v>
      </c>
      <c r="BD203" s="40"/>
      <c r="BE203" s="40"/>
      <c r="BF203" s="52"/>
    </row>
    <row r="204" ht="15.75" customHeight="1">
      <c r="A204" s="47" t="s">
        <v>141</v>
      </c>
      <c r="B204" s="40"/>
      <c r="C204" s="40"/>
      <c r="D204" s="40"/>
      <c r="E204" s="40"/>
      <c r="F204" s="40"/>
      <c r="G204" s="40"/>
      <c r="H204" s="40"/>
      <c r="I204" s="40"/>
      <c r="J204" s="52"/>
      <c r="K204" s="117">
        <f>SUMIFS('Raw Data'!$Y:$Y, 'Raw Data'!$AN:$AN,"&lt;=" &amp;DATE(LEFT($AV$3, 4), MONTH("1 " &amp; K$6 &amp; " " &amp; LEFT($AV$3, 4)) + 1, 0 ), 'Raw Data'!$AN:$AN,"&gt;" &amp;DATE(LEFT($AV$3, 4), MONTH("1 " &amp; K$6 &amp; " " &amp; LEFT($AV$3, 4)), 0 ), 'Raw Data'!$J:$J, $A195, 'Raw Data'!$O:$O,""&amp;'Raw Data'!$B$1,'Raw Data'!$D:$D,"&lt;&gt;*ithdr*",'Raw Data'!$D:$D,"&lt;&gt;*ancel*",'Raw Data'!$P:$P,"--")
+
SUMIFS('Raw Data'!$Y:$Y, 'Raw Data'!$AN:$AN,"&lt;=" &amp;DATE(LEFT($AV$3, 4), MONTH("1 " &amp; K$6 &amp; " " &amp; LEFT($AV$3, 4)) + 1, 0 ), 'Raw Data'!$AN:$AN,"&gt;" &amp;DATE(LEFT($AV$3, 4), MONTH("1 " &amp; K$6 &amp; " " &amp; LEFT($AV$3, 4)), 0 ), 'Raw Data'!$J:$J, $A195, 'Raw Data'!$P:$P,""&amp;'Raw Data'!$B$1,'Raw Data'!$D:$D,"&lt;&gt;*ithdr*",'Raw Data'!$D:$D,"&lt;&gt;*ancel*")</f>
        <v>0</v>
      </c>
      <c r="L204" s="40"/>
      <c r="M204" s="40"/>
      <c r="N204" s="52"/>
      <c r="O204" s="117">
        <f>SUMIFS('Raw Data'!$Y:$Y, 'Raw Data'!$AN:$AN,"&lt;=" &amp;DATE(LEFT($AV$3, 4), MONTH("1 " &amp; O$6 &amp; " " &amp; LEFT($AV$3, 4)) + 1, 0 ), 'Raw Data'!$AN:$AN,"&gt;" &amp;DATE(LEFT($AV$3, 4), MONTH("1 " &amp; O$6 &amp; " " &amp; LEFT($AV$3, 4)), 0 ), 'Raw Data'!$J:$J, $A195, 'Raw Data'!$O:$O,""&amp;'Raw Data'!$B$1,'Raw Data'!$D:$D,"&lt;&gt;*ithdr*",'Raw Data'!$D:$D,"&lt;&gt;*ancel*",'Raw Data'!$P:$P,"--")
+
SUMIFS('Raw Data'!$Y:$Y, 'Raw Data'!$AN:$AN,"&lt;=" &amp;DATE(LEFT($AV$3, 4), MONTH("1 " &amp; O$6 &amp; " " &amp; LEFT($AV$3, 4)) + 1, 0 ), 'Raw Data'!$AN:$AN,"&gt;" &amp;DATE(LEFT($AV$3, 4), MONTH("1 " &amp; O$6 &amp; " " &amp; LEFT($AV$3, 4)), 0 ), 'Raw Data'!$J:$J, $A195, 'Raw Data'!$P:$P,""&amp;'Raw Data'!$B$1,'Raw Data'!$D:$D,"&lt;&gt;*ithdr*",'Raw Data'!$D:$D,"&lt;&gt;*ancel*")</f>
        <v>0</v>
      </c>
      <c r="P204" s="40"/>
      <c r="Q204" s="40"/>
      <c r="R204" s="52"/>
      <c r="S204" s="117">
        <f>SUMIFS('Raw Data'!$Y:$Y, 'Raw Data'!$AN:$AN,"&lt;=" &amp;DATE(LEFT($AV$3, 4), MONTH("1 " &amp; S$6 &amp; " " &amp; LEFT($AV$3, 4)) + 1, 0 ), 'Raw Data'!$AN:$AN,"&gt;" &amp;DATE(LEFT($AV$3, 4), MONTH("1 " &amp; S$6 &amp; " " &amp; LEFT($AV$3, 4)), 0 ), 'Raw Data'!$J:$J, $A195, 'Raw Data'!$O:$O,""&amp;'Raw Data'!$B$1,'Raw Data'!$D:$D,"&lt;&gt;*ithdr*",'Raw Data'!$D:$D,"&lt;&gt;*ancel*",'Raw Data'!$P:$P,"--")
+
SUMIFS('Raw Data'!$Y:$Y, 'Raw Data'!$AN:$AN,"&lt;=" &amp;DATE(LEFT($AV$3, 4), MONTH("1 " &amp; S$6 &amp; " " &amp; LEFT($AV$3, 4)) + 1, 0 ), 'Raw Data'!$AN:$AN,"&gt;" &amp;DATE(LEFT($AV$3, 4), MONTH("1 " &amp; S$6 &amp; " " &amp; LEFT($AV$3, 4)), 0 ), 'Raw Data'!$J:$J, $A195, 'Raw Data'!$P:$P,""&amp;'Raw Data'!$B$1,'Raw Data'!$D:$D,"&lt;&gt;*ithdr*",'Raw Data'!$D:$D,"&lt;&gt;*ancel*")</f>
        <v>0</v>
      </c>
      <c r="T204" s="40"/>
      <c r="U204" s="40"/>
      <c r="V204" s="52"/>
      <c r="W204" s="117">
        <f>SUMIFS('Raw Data'!$Y:$Y, 'Raw Data'!$AN:$AN,"&lt;=" &amp;DATE(LEFT($AV$3, 4), MONTH("1 " &amp; W$6 &amp; " " &amp; LEFT($AV$3, 4)) + 1, 0 ), 'Raw Data'!$AN:$AN,"&gt;" &amp;DATE(LEFT($AV$3, 4), MONTH("1 " &amp; W$6 &amp; " " &amp; LEFT($AV$3, 4)), 0 ), 'Raw Data'!$J:$J, $A195, 'Raw Data'!$O:$O,""&amp;'Raw Data'!$B$1,'Raw Data'!$D:$D,"&lt;&gt;*ithdr*",'Raw Data'!$D:$D,"&lt;&gt;*ancel*",'Raw Data'!$P:$P,"--")
+
SUMIFS('Raw Data'!$Y:$Y, 'Raw Data'!$AN:$AN,"&lt;=" &amp;DATE(LEFT($AV$3, 4), MONTH("1 " &amp; W$6 &amp; " " &amp; LEFT($AV$3, 4)) + 1, 0 ), 'Raw Data'!$AN:$AN,"&gt;" &amp;DATE(LEFT($AV$3, 4), MONTH("1 " &amp; W$6 &amp; " " &amp; LEFT($AV$3, 4)), 0 ), 'Raw Data'!$J:$J, $A195, 'Raw Data'!$P:$P,""&amp;'Raw Data'!$B$1,'Raw Data'!$D:$D,"&lt;&gt;*ithdr*",'Raw Data'!$D:$D,"&lt;&gt;*ancel*")</f>
        <v>0</v>
      </c>
      <c r="X204" s="40"/>
      <c r="Y204" s="40"/>
      <c r="Z204" s="52"/>
      <c r="AA204" s="117">
        <f>SUMIFS('Raw Data'!$Y:$Y, 'Raw Data'!$AN:$AN,"&lt;=" &amp;DATE(LEFT($AV$3, 4), MONTH("1 " &amp; AA$6 &amp; " " &amp; LEFT($AV$3, 4)) + 1, 0 ), 'Raw Data'!$AN:$AN,"&gt;" &amp;DATE(LEFT($AV$3, 4), MONTH("1 " &amp; AA$6 &amp; " " &amp; LEFT($AV$3, 4)), 0 ), 'Raw Data'!$J:$J, $A195, 'Raw Data'!$O:$O,""&amp;'Raw Data'!$B$1,'Raw Data'!$D:$D,"&lt;&gt;*ithdr*",'Raw Data'!$D:$D,"&lt;&gt;*ancel*",'Raw Data'!$P:$P,"--")
+
SUMIFS('Raw Data'!$Y:$Y, 'Raw Data'!$AN:$AN,"&lt;=" &amp;DATE(LEFT($AV$3, 4), MONTH("1 " &amp; AA$6 &amp; " " &amp; LEFT($AV$3, 4)) + 1, 0 ), 'Raw Data'!$AN:$AN,"&gt;" &amp;DATE(LEFT($AV$3, 4), MONTH("1 " &amp; AA$6 &amp; " " &amp; LEFT($AV$3, 4)), 0 ), 'Raw Data'!$J:$J, $A195, 'Raw Data'!$P:$P,""&amp;'Raw Data'!$B$1,'Raw Data'!$D:$D,"&lt;&gt;*ithdr*",'Raw Data'!$D:$D,"&lt;&gt;*ancel*")</f>
        <v>0</v>
      </c>
      <c r="AB204" s="40"/>
      <c r="AC204" s="40"/>
      <c r="AD204" s="52"/>
      <c r="AE204" s="117">
        <f>SUMIFS('Raw Data'!$Y:$Y, 'Raw Data'!$AN:$AN,"&lt;=" &amp;DATE(LEFT($AV$3, 4), MONTH("1 " &amp; AE$6 &amp; " " &amp; LEFT($AV$3, 4)) + 1, 0 ), 'Raw Data'!$AN:$AN,"&gt;" &amp;DATE(LEFT($AV$3, 4), MONTH("1 " &amp; AE$6 &amp; " " &amp; LEFT($AV$3, 4)), 0 ), 'Raw Data'!$J:$J, $A195, 'Raw Data'!$O:$O,""&amp;'Raw Data'!$B$1,'Raw Data'!$D:$D,"&lt;&gt;*ithdr*",'Raw Data'!$D:$D,"&lt;&gt;*ancel*",'Raw Data'!$P:$P,"--")
+
SUMIFS('Raw Data'!$Y:$Y, 'Raw Data'!$AN:$AN,"&lt;=" &amp;DATE(LEFT($AV$3, 4), MONTH("1 " &amp; AE$6 &amp; " " &amp; LEFT($AV$3, 4)) + 1, 0 ), 'Raw Data'!$AN:$AN,"&gt;" &amp;DATE(LEFT($AV$3, 4), MONTH("1 " &amp; AE$6 &amp; " " &amp; LEFT($AV$3, 4)), 0 ), 'Raw Data'!$J:$J, $A195, 'Raw Data'!$P:$P,""&amp;'Raw Data'!$B$1,'Raw Data'!$D:$D,"&lt;&gt;*ithdr*",'Raw Data'!$D:$D,"&lt;&gt;*ancel*")</f>
        <v>0</v>
      </c>
      <c r="AF204" s="40"/>
      <c r="AG204" s="40"/>
      <c r="AH204" s="52"/>
      <c r="AI204" s="117">
        <f>SUMIFS('Raw Data'!$Y:$Y, 'Raw Data'!$AN:$AN,"&lt;=" &amp;DATE(LEFT($AV$3, 4), MONTH("1 " &amp; AI$6 &amp; " " &amp; LEFT($AV$3, 4)) + 1, 0 ), 'Raw Data'!$AN:$AN,"&gt;" &amp;DATE(LEFT($AV$3, 4), MONTH("1 " &amp; AI$6 &amp; " " &amp; LEFT($AV$3, 4)), 0 ), 'Raw Data'!$J:$J, $A195, 'Raw Data'!$O:$O,""&amp;'Raw Data'!$B$1,'Raw Data'!$D:$D,"&lt;&gt;*ithdr*",'Raw Data'!$D:$D,"&lt;&gt;*ancel*",'Raw Data'!$P:$P,"--")
+
SUMIFS('Raw Data'!$Y:$Y, 'Raw Data'!$AN:$AN,"&lt;=" &amp;DATE(LEFT($AV$3, 4), MONTH("1 " &amp; AI$6 &amp; " " &amp; LEFT($AV$3, 4)) + 1, 0 ), 'Raw Data'!$AN:$AN,"&gt;" &amp;DATE(LEFT($AV$3, 4), MONTH("1 " &amp; AI$6 &amp; " " &amp; LEFT($AV$3, 4)), 0 ), 'Raw Data'!$J:$J, $A195, 'Raw Data'!$P:$P,""&amp;'Raw Data'!$B$1,'Raw Data'!$D:$D,"&lt;&gt;*ithdr*",'Raw Data'!$D:$D,"&lt;&gt;*ancel*")</f>
        <v>0</v>
      </c>
      <c r="AJ204" s="40"/>
      <c r="AK204" s="40"/>
      <c r="AL204" s="52"/>
      <c r="AM204" s="117">
        <f>SUMIFS('Raw Data'!$Y:$Y, 'Raw Data'!$AN:$AN,"&lt;=" &amp;DATE(LEFT($AV$3, 4), MONTH("1 " &amp; AM$6 &amp; " " &amp; LEFT($AV$3, 4)) + 1, 0 ), 'Raw Data'!$AN:$AN,"&gt;" &amp;DATE(LEFT($AV$3, 4), MONTH("1 " &amp; AM$6 &amp; " " &amp; LEFT($AV$3, 4)), 0 ), 'Raw Data'!$J:$J, $A195, 'Raw Data'!$O:$O,""&amp;'Raw Data'!$B$1,'Raw Data'!$D:$D,"&lt;&gt;*ithdr*",'Raw Data'!$D:$D,"&lt;&gt;*ancel*",'Raw Data'!$P:$P,"--")
+
SUMIFS('Raw Data'!$Y:$Y, 'Raw Data'!$AN:$AN,"&lt;=" &amp;DATE(LEFT($AV$3, 4), MONTH("1 " &amp; AM$6 &amp; " " &amp; LEFT($AV$3, 4)) + 1, 0 ), 'Raw Data'!$AN:$AN,"&gt;" &amp;DATE(LEFT($AV$3, 4), MONTH("1 " &amp; AM$6 &amp; " " &amp; LEFT($AV$3, 4)), 0 ), 'Raw Data'!$J:$J, $A195, 'Raw Data'!$P:$P,""&amp;'Raw Data'!$B$1,'Raw Data'!$D:$D,"&lt;&gt;*ithdr*",'Raw Data'!$D:$D,"&lt;&gt;*ancel*")</f>
        <v>0</v>
      </c>
      <c r="AN204" s="40"/>
      <c r="AO204" s="40"/>
      <c r="AP204" s="52"/>
      <c r="AQ204" s="117">
        <f>SUMIFS('Raw Data'!$Y:$Y, 'Raw Data'!$AN:$AN,"&lt;=" &amp;DATE(LEFT($AV$3, 4), MONTH("1 " &amp; AQ$6 &amp; " " &amp; LEFT($AV$3, 4)) + 1, 0 ), 'Raw Data'!$AN:$AN,"&gt;" &amp;DATE(LEFT($AV$3, 4), MONTH("1 " &amp; AQ$6 &amp; " " &amp; LEFT($AV$3, 4)), 0 ), 'Raw Data'!$J:$J, $A195, 'Raw Data'!$O:$O,""&amp;'Raw Data'!$B$1,'Raw Data'!$D:$D,"&lt;&gt;*ithdr*",'Raw Data'!$D:$D,"&lt;&gt;*ancel*",'Raw Data'!$P:$P,"--")
+
SUMIFS('Raw Data'!$Y:$Y, 'Raw Data'!$AN:$AN,"&lt;=" &amp;DATE(LEFT($AV$3, 4), MONTH("1 " &amp; AQ$6 &amp; " " &amp; LEFT($AV$3, 4)) + 1, 0 ), 'Raw Data'!$AN:$AN,"&gt;" &amp;DATE(LEFT($AV$3, 4), MONTH("1 " &amp; AQ$6 &amp; " " &amp; LEFT($AV$3, 4)), 0 ), 'Raw Data'!$J:$J, $A195, 'Raw Data'!$P:$P,""&amp;'Raw Data'!$B$1,'Raw Data'!$D:$D,"&lt;&gt;*ithdr*",'Raw Data'!$D:$D,"&lt;&gt;*ancel*")</f>
        <v>0</v>
      </c>
      <c r="AR204" s="40"/>
      <c r="AS204" s="40"/>
      <c r="AT204" s="52"/>
      <c r="AU204" s="117">
        <f>SUMIFS('Raw Data'!$Y:$Y, 'Raw Data'!$AN:$AN,"&lt;=" &amp;DATE(MID($AV$3, 15, 4), MONTH("1 " &amp; AU$6 &amp; " " &amp; MID($AV$3, 15, 4)) + 1, 0 ), 'Raw Data'!$AN:$AN,"&gt;" &amp;DATE(MID($AV$3, 15, 4), MONTH("1 " &amp; AU$6 &amp; " " &amp; MID($AV$3, 15, 4)), 0 ), 'Raw Data'!$J:$J, $A195, 'Raw Data'!$O:$O,""&amp;'Raw Data'!$B$1,'Raw Data'!$D:$D,"&lt;&gt;*ithdr*",'Raw Data'!$D:$D,"&lt;&gt;*ancel*",'Raw Data'!$P:$P,"--")
+
SUMIFS('Raw Data'!$Y:$Y, 'Raw Data'!$AN:$AN,"&lt;=" &amp;DATE(MID($AV$3, 15, 4), MONTH("1 " &amp; AU$6 &amp; " " &amp; MID($AV$3, 15, 4)) + 1, 0 ), 'Raw Data'!$AN:$AN,"&gt;" &amp;DATE(MID($AV$3, 15, 4), MONTH("1 " &amp; AU$6 &amp; " " &amp; MID($AV$3, 15, 4)), 0 ), 'Raw Data'!$J:$J, $A195, 'Raw Data'!$P:$P,""&amp;'Raw Data'!$B$1,'Raw Data'!$D:$D,"&lt;&gt;*ithdr*",'Raw Data'!$D:$D,"&lt;&gt;*ancel*")</f>
        <v>0</v>
      </c>
      <c r="AV204" s="40"/>
      <c r="AW204" s="40"/>
      <c r="AX204" s="52"/>
      <c r="AY204" s="117">
        <f>SUMIFS('Raw Data'!$Y:$Y, 'Raw Data'!$AN:$AN,"&lt;=" &amp;DATE(MID($AV$3, 15, 4), MONTH("1 " &amp; AY$6 &amp; " " &amp; MID($AV$3, 15, 4)) + 1, 0 ), 'Raw Data'!$AN:$AN,"&gt;" &amp;DATE(MID($AV$3, 15, 4), MONTH("1 " &amp; AY$6 &amp; " " &amp; MID($AV$3, 15, 4)), 0 ), 'Raw Data'!$J:$J, $A195, 'Raw Data'!$O:$O,""&amp;'Raw Data'!$B$1,'Raw Data'!$D:$D,"&lt;&gt;*ithdr*",'Raw Data'!$D:$D,"&lt;&gt;*ancel*",'Raw Data'!$P:$P,"--")
+
SUMIFS('Raw Data'!$Y:$Y, 'Raw Data'!$AN:$AN,"&lt;=" &amp;DATE(MID($AV$3, 15, 4), MONTH("1 " &amp; AY$6 &amp; " " &amp; MID($AV$3, 15, 4)) + 1, 0 ), 'Raw Data'!$AN:$AN,"&gt;" &amp;DATE(MID($AV$3, 15, 4), MONTH("1 " &amp; AY$6 &amp; " " &amp; MID($AV$3, 15, 4)), 0 ), 'Raw Data'!$J:$J, $A195, 'Raw Data'!$P:$P,""&amp;'Raw Data'!$B$1,'Raw Data'!$D:$D,"&lt;&gt;*ithdr*",'Raw Data'!$D:$D,"&lt;&gt;*ancel*")</f>
        <v>0</v>
      </c>
      <c r="AZ204" s="40"/>
      <c r="BA204" s="40"/>
      <c r="BB204" s="52"/>
      <c r="BC204" s="117">
        <f>SUMIFS('Raw Data'!$Y:$Y, 'Raw Data'!$AN:$AN,"&lt;=" &amp;DATE(MID($AV$3, 15, 4), MONTH("1 " &amp; BC$6 &amp; " " &amp; MID($AV$3, 15, 4)) + 1, 0 ), 'Raw Data'!$AN:$AN,"&gt;" &amp;DATE(MID($AV$3, 15, 4), MONTH("1 " &amp; BC$6 &amp; " " &amp; MID($AV$3, 15, 4)), 0 ), 'Raw Data'!$J:$J, $A195, 'Raw Data'!$O:$O,""&amp;'Raw Data'!$B$1,'Raw Data'!$D:$D,"&lt;&gt;*ithdr*",'Raw Data'!$D:$D,"&lt;&gt;*ancel*",'Raw Data'!$P:$P,"--")
+
SUMIFS('Raw Data'!$Y:$Y, 'Raw Data'!$AN:$AN,"&lt;=" &amp;DATE(MID($AV$3, 15, 4), MONTH("1 " &amp; BC$6 &amp; " " &amp; MID($AV$3, 15, 4)) + 1, 0 ), 'Raw Data'!$AN:$AN,"&gt;" &amp;DATE(MID($AV$3, 15, 4), MONTH("1 " &amp; BC$6 &amp; " " &amp; MID($AV$3, 15, 4)), 0 ), 'Raw Data'!$J:$J, $A195, 'Raw Data'!$P:$P,""&amp;'Raw Data'!$B$1,'Raw Data'!$D:$D,"&lt;&gt;*ithdr*",'Raw Data'!$D:$D,"&lt;&gt;*ancel*")</f>
        <v>0</v>
      </c>
      <c r="BD204" s="40"/>
      <c r="BE204" s="40"/>
      <c r="BF204" s="52"/>
    </row>
    <row r="205" ht="15.75" customHeight="1">
      <c r="A205" s="47" t="s">
        <v>143</v>
      </c>
      <c r="B205" s="40"/>
      <c r="C205" s="40"/>
      <c r="D205" s="40"/>
      <c r="E205" s="40"/>
      <c r="F205" s="40"/>
      <c r="G205" s="40"/>
      <c r="H205" s="40"/>
      <c r="I205" s="40"/>
      <c r="J205" s="52"/>
      <c r="K205" s="117">
        <f>SUMIFS('Raw Data'!$AA:$AA, 'Raw Data'!$AN:$AN,"&lt;=" &amp;DATE(LEFT($AV$3, 4), MONTH("1 " &amp; K$6 &amp; " " &amp; LEFT($AV$3, 4)) + 1, 0 ), 'Raw Data'!$AN:$AN,"&gt;" &amp;DATE(LEFT($AV$3, 4), MONTH("1 " &amp; K$6 &amp; " " &amp; LEFT($AV$3, 4)), 0 ), 'Raw Data'!$J:$J, $A195, 'Raw Data'!$O:$O,""&amp;'Raw Data'!$B$1,'Raw Data'!$D:$D,"&lt;&gt;*ithdr*",'Raw Data'!$D:$D,"&lt;&gt;*ancel*",'Raw Data'!$P:$P,"--")
+
SUMIFS('Raw Data'!$AA:$AA, 'Raw Data'!$AN:$AN,"&lt;=" &amp;DATE(LEFT($AV$3, 4), MONTH("1 " &amp; K$6 &amp; " " &amp; LEFT($AV$3, 4)) + 1, 0 ), 'Raw Data'!$AN:$AN,"&gt;" &amp;DATE(LEFT($AV$3, 4), MONTH("1 " &amp; K$6 &amp; " " &amp; LEFT($AV$3, 4)), 0 ), 'Raw Data'!$J:$J, $A195, 'Raw Data'!$P:$P,""&amp;'Raw Data'!$B$1,'Raw Data'!$D:$D,"&lt;&gt;*ithdr*",'Raw Data'!$D:$D,"&lt;&gt;*ancel*")
+
SUMIFS('Raw Data'!$X:$X, 'Raw Data'!$AN:$AN,"&lt;=" &amp;DATE(LEFT($AV$3, 4), MONTH("1 " &amp; K$6 &amp; " " &amp; LEFT($AV$3, 4)) + 1, 0 ), 'Raw Data'!$AN:$AN,"&gt;" &amp;DATE(LEFT($AV$3, 4), MONTH("1 " &amp; K$6 &amp; " " &amp; LEFT($AV$3, 4)), 0 ), 'Raw Data'!$J:$J, $A195, 'Raw Data'!$O:$O,""&amp;'Raw Data'!$B$1,'Raw Data'!$D:$D,"&lt;&gt;*ithdr*",'Raw Data'!$D:$D,"&lt;&gt;*ancel*",'Raw Data'!$P:$P,"--")
+
SUMIFS('Raw Data'!$X:$X, 'Raw Data'!$AN:$AN,"&lt;=" &amp;DATE(LEFT($AV$3, 4), MONTH("1 " &amp; K$6 &amp; " " &amp; LEFT($AV$3, 4)) + 1, 0 ), 'Raw Data'!$AN:$AN,"&gt;" &amp;DATE(LEFT($AV$3, 4), MONTH("1 " &amp; K$6 &amp; " " &amp; LEFT($AV$3, 4)), 0 ), 'Raw Data'!$J:$J, $A195, 'Raw Data'!$P:$P,""&amp;'Raw Data'!$B$1,'Raw Data'!$D:$D,"&lt;&gt;*ithdr*",'Raw Data'!$D:$D,"&lt;&gt;*ancel*")
+
SUMIFS('Raw Data'!$V:$V, 'Raw Data'!$AN:$AN,"&lt;=" &amp;DATE(LEFT($AV$3, 4), MONTH("1 " &amp; K$6 &amp; " " &amp; LEFT($AV$3, 4)) + 1, 0 ), 'Raw Data'!$AN:$AN,"&gt;" &amp;DATE(LEFT($AV$3, 4), MONTH("1 " &amp; K$6 &amp; " " &amp; LEFT($AV$3, 4)), 0 ), 'Raw Data'!$J:$J, $A195, 'Raw Data'!$O:$O,""&amp;'Raw Data'!$B$1,'Raw Data'!$D:$D,"&lt;&gt;*ithdr*",'Raw Data'!$D:$D,"&lt;&gt;*ancel*",'Raw Data'!$P:$P,"--")
+
SUMIFS('Raw Data'!$V:$V, 'Raw Data'!$AN:$AN,"&lt;=" &amp;DATE(LEFT($AV$3, 4), MONTH("1 " &amp; K$6 &amp; " " &amp; LEFT($AV$3, 4)) + 1, 0 ), 'Raw Data'!$AN:$AN,"&gt;" &amp;DATE(LEFT($AV$3, 4), MONTH("1 " &amp; K$6 &amp; " " &amp; LEFT($AV$3, 4)), 0 ), 'Raw Data'!$J:$J, $A195, 'Raw Data'!$P:$P,""&amp;'Raw Data'!$B$1,'Raw Data'!$D:$D,"&lt;&gt;*ithdr*",'Raw Data'!$D:$D,"&lt;&gt;*ancel*")</f>
        <v>0</v>
      </c>
      <c r="L205" s="40"/>
      <c r="M205" s="40"/>
      <c r="N205" s="52"/>
      <c r="O205" s="117">
        <f>SUMIFS('Raw Data'!$AA:$AA, 'Raw Data'!$AN:$AN,"&lt;=" &amp;DATE(LEFT($AV$3, 4), MONTH("1 " &amp; O$6 &amp; " " &amp; LEFT($AV$3, 4)) + 1, 0 ), 'Raw Data'!$AN:$AN,"&gt;" &amp;DATE(LEFT($AV$3, 4), MONTH("1 " &amp; O$6 &amp; " " &amp; LEFT($AV$3, 4)), 0 ), 'Raw Data'!$J:$J, $A195, 'Raw Data'!$O:$O,""&amp;'Raw Data'!$B$1,'Raw Data'!$D:$D,"&lt;&gt;*ithdr*",'Raw Data'!$D:$D,"&lt;&gt;*ancel*",'Raw Data'!$P:$P,"--")
+
SUMIFS('Raw Data'!$AA:$AA, 'Raw Data'!$AN:$AN,"&lt;=" &amp;DATE(LEFT($AV$3, 4), MONTH("1 " &amp; O$6 &amp; " " &amp; LEFT($AV$3, 4)) + 1, 0 ), 'Raw Data'!$AN:$AN,"&gt;" &amp;DATE(LEFT($AV$3, 4), MONTH("1 " &amp; O$6 &amp; " " &amp; LEFT($AV$3, 4)), 0 ), 'Raw Data'!$J:$J, $A195, 'Raw Data'!$P:$P,""&amp;'Raw Data'!$B$1,'Raw Data'!$D:$D,"&lt;&gt;*ithdr*",'Raw Data'!$D:$D,"&lt;&gt;*ancel*")
+
SUMIFS('Raw Data'!$X:$X, 'Raw Data'!$AN:$AN,"&lt;=" &amp;DATE(LEFT($AV$3, 4), MONTH("1 " &amp; O$6 &amp; " " &amp; LEFT($AV$3, 4)) + 1, 0 ), 'Raw Data'!$AN:$AN,"&gt;" &amp;DATE(LEFT($AV$3, 4), MONTH("1 " &amp; O$6 &amp; " " &amp; LEFT($AV$3, 4)), 0 ), 'Raw Data'!$J:$J, $A195, 'Raw Data'!$O:$O,""&amp;'Raw Data'!$B$1,'Raw Data'!$D:$D,"&lt;&gt;*ithdr*",'Raw Data'!$D:$D,"&lt;&gt;*ancel*",'Raw Data'!$P:$P,"--")
+
SUMIFS('Raw Data'!$X:$X, 'Raw Data'!$AN:$AN,"&lt;=" &amp;DATE(LEFT($AV$3, 4), MONTH("1 " &amp; O$6 &amp; " " &amp; LEFT($AV$3, 4)) + 1, 0 ), 'Raw Data'!$AN:$AN,"&gt;" &amp;DATE(LEFT($AV$3, 4), MONTH("1 " &amp; O$6 &amp; " " &amp; LEFT($AV$3, 4)), 0 ), 'Raw Data'!$J:$J, $A195, 'Raw Data'!$P:$P,""&amp;'Raw Data'!$B$1,'Raw Data'!$D:$D,"&lt;&gt;*ithdr*",'Raw Data'!$D:$D,"&lt;&gt;*ancel*")
+
SUMIFS('Raw Data'!$V:$V, 'Raw Data'!$AN:$AN,"&lt;=" &amp;DATE(LEFT($AV$3, 4), MONTH("1 " &amp; O$6 &amp; " " &amp; LEFT($AV$3, 4)) + 1, 0 ), 'Raw Data'!$AN:$AN,"&gt;" &amp;DATE(LEFT($AV$3, 4), MONTH("1 " &amp; O$6 &amp; " " &amp; LEFT($AV$3, 4)), 0 ), 'Raw Data'!$J:$J, $A195, 'Raw Data'!$O:$O,""&amp;'Raw Data'!$B$1,'Raw Data'!$D:$D,"&lt;&gt;*ithdr*",'Raw Data'!$D:$D,"&lt;&gt;*ancel*",'Raw Data'!$P:$P,"--")
+
SUMIFS('Raw Data'!$V:$V, 'Raw Data'!$AN:$AN,"&lt;=" &amp;DATE(LEFT($AV$3, 4), MONTH("1 " &amp; O$6 &amp; " " &amp; LEFT($AV$3, 4)) + 1, 0 ), 'Raw Data'!$AN:$AN,"&gt;" &amp;DATE(LEFT($AV$3, 4), MONTH("1 " &amp; O$6 &amp; " " &amp; LEFT($AV$3, 4)), 0 ), 'Raw Data'!$J:$J, $A195, 'Raw Data'!$P:$P,""&amp;'Raw Data'!$B$1,'Raw Data'!$D:$D,"&lt;&gt;*ithdr*",'Raw Data'!$D:$D,"&lt;&gt;*ancel*")</f>
        <v>0</v>
      </c>
      <c r="P205" s="40"/>
      <c r="Q205" s="40"/>
      <c r="R205" s="52"/>
      <c r="S205" s="117">
        <f>SUMIFS('Raw Data'!$AA:$AA, 'Raw Data'!$AN:$AN,"&lt;=" &amp;DATE(LEFT($AV$3, 4), MONTH("1 " &amp; S$6 &amp; " " &amp; LEFT($AV$3, 4)) + 1, 0 ), 'Raw Data'!$AN:$AN,"&gt;" &amp;DATE(LEFT($AV$3, 4), MONTH("1 " &amp; S$6 &amp; " " &amp; LEFT($AV$3, 4)), 0 ), 'Raw Data'!$J:$J, $A195, 'Raw Data'!$O:$O,""&amp;'Raw Data'!$B$1,'Raw Data'!$D:$D,"&lt;&gt;*ithdr*",'Raw Data'!$D:$D,"&lt;&gt;*ancel*",'Raw Data'!$P:$P,"--")
+
SUMIFS('Raw Data'!$AA:$AA, 'Raw Data'!$AN:$AN,"&lt;=" &amp;DATE(LEFT($AV$3, 4), MONTH("1 " &amp; S$6 &amp; " " &amp; LEFT($AV$3, 4)) + 1, 0 ), 'Raw Data'!$AN:$AN,"&gt;" &amp;DATE(LEFT($AV$3, 4), MONTH("1 " &amp; S$6 &amp; " " &amp; LEFT($AV$3, 4)), 0 ), 'Raw Data'!$J:$J, $A195, 'Raw Data'!$P:$P,""&amp;'Raw Data'!$B$1,'Raw Data'!$D:$D,"&lt;&gt;*ithdr*",'Raw Data'!$D:$D,"&lt;&gt;*ancel*")
+
SUMIFS('Raw Data'!$X:$X, 'Raw Data'!$AN:$AN,"&lt;=" &amp;DATE(LEFT($AV$3, 4), MONTH("1 " &amp; S$6 &amp; " " &amp; LEFT($AV$3, 4)) + 1, 0 ), 'Raw Data'!$AN:$AN,"&gt;" &amp;DATE(LEFT($AV$3, 4), MONTH("1 " &amp; S$6 &amp; " " &amp; LEFT($AV$3, 4)), 0 ), 'Raw Data'!$J:$J, $A195, 'Raw Data'!$O:$O,""&amp;'Raw Data'!$B$1,'Raw Data'!$D:$D,"&lt;&gt;*ithdr*",'Raw Data'!$D:$D,"&lt;&gt;*ancel*",'Raw Data'!$P:$P,"--")
+
SUMIFS('Raw Data'!$X:$X, 'Raw Data'!$AN:$AN,"&lt;=" &amp;DATE(LEFT($AV$3, 4), MONTH("1 " &amp; S$6 &amp; " " &amp; LEFT($AV$3, 4)) + 1, 0 ), 'Raw Data'!$AN:$AN,"&gt;" &amp;DATE(LEFT($AV$3, 4), MONTH("1 " &amp; S$6 &amp; " " &amp; LEFT($AV$3, 4)), 0 ), 'Raw Data'!$J:$J, $A195, 'Raw Data'!$P:$P,""&amp;'Raw Data'!$B$1,'Raw Data'!$D:$D,"&lt;&gt;*ithdr*",'Raw Data'!$D:$D,"&lt;&gt;*ancel*")
+
SUMIFS('Raw Data'!$V:$V, 'Raw Data'!$AN:$AN,"&lt;=" &amp;DATE(LEFT($AV$3, 4), MONTH("1 " &amp; S$6 &amp; " " &amp; LEFT($AV$3, 4)) + 1, 0 ), 'Raw Data'!$AN:$AN,"&gt;" &amp;DATE(LEFT($AV$3, 4), MONTH("1 " &amp; S$6 &amp; " " &amp; LEFT($AV$3, 4)), 0 ), 'Raw Data'!$J:$J, $A195, 'Raw Data'!$O:$O,""&amp;'Raw Data'!$B$1,'Raw Data'!$D:$D,"&lt;&gt;*ithdr*",'Raw Data'!$D:$D,"&lt;&gt;*ancel*",'Raw Data'!$P:$P,"--")
+
SUMIFS('Raw Data'!$V:$V, 'Raw Data'!$AN:$AN,"&lt;=" &amp;DATE(LEFT($AV$3, 4), MONTH("1 " &amp; S$6 &amp; " " &amp; LEFT($AV$3, 4)) + 1, 0 ), 'Raw Data'!$AN:$AN,"&gt;" &amp;DATE(LEFT($AV$3, 4), MONTH("1 " &amp; S$6 &amp; " " &amp; LEFT($AV$3, 4)), 0 ), 'Raw Data'!$J:$J, $A195, 'Raw Data'!$P:$P,""&amp;'Raw Data'!$B$1,'Raw Data'!$D:$D,"&lt;&gt;*ithdr*",'Raw Data'!$D:$D,"&lt;&gt;*ancel*")</f>
        <v>0</v>
      </c>
      <c r="T205" s="40"/>
      <c r="U205" s="40"/>
      <c r="V205" s="52"/>
      <c r="W205" s="117">
        <f>SUMIFS('Raw Data'!$AA:$AA, 'Raw Data'!$AN:$AN,"&lt;=" &amp;DATE(LEFT($AV$3, 4), MONTH("1 " &amp; W$6 &amp; " " &amp; LEFT($AV$3, 4)) + 1, 0 ), 'Raw Data'!$AN:$AN,"&gt;" &amp;DATE(LEFT($AV$3, 4), MONTH("1 " &amp; W$6 &amp; " " &amp; LEFT($AV$3, 4)), 0 ), 'Raw Data'!$J:$J, $A195, 'Raw Data'!$O:$O,""&amp;'Raw Data'!$B$1,'Raw Data'!$D:$D,"&lt;&gt;*ithdr*",'Raw Data'!$D:$D,"&lt;&gt;*ancel*",'Raw Data'!$P:$P,"--")
+
SUMIFS('Raw Data'!$AA:$AA, 'Raw Data'!$AN:$AN,"&lt;=" &amp;DATE(LEFT($AV$3, 4), MONTH("1 " &amp; W$6 &amp; " " &amp; LEFT($AV$3, 4)) + 1, 0 ), 'Raw Data'!$AN:$AN,"&gt;" &amp;DATE(LEFT($AV$3, 4), MONTH("1 " &amp; W$6 &amp; " " &amp; LEFT($AV$3, 4)), 0 ), 'Raw Data'!$J:$J, $A195, 'Raw Data'!$P:$P,""&amp;'Raw Data'!$B$1,'Raw Data'!$D:$D,"&lt;&gt;*ithdr*",'Raw Data'!$D:$D,"&lt;&gt;*ancel*")
+
SUMIFS('Raw Data'!$X:$X, 'Raw Data'!$AN:$AN,"&lt;=" &amp;DATE(LEFT($AV$3, 4), MONTH("1 " &amp; W$6 &amp; " " &amp; LEFT($AV$3, 4)) + 1, 0 ), 'Raw Data'!$AN:$AN,"&gt;" &amp;DATE(LEFT($AV$3, 4), MONTH("1 " &amp; W$6 &amp; " " &amp; LEFT($AV$3, 4)), 0 ), 'Raw Data'!$J:$J, $A195, 'Raw Data'!$O:$O,""&amp;'Raw Data'!$B$1,'Raw Data'!$D:$D,"&lt;&gt;*ithdr*",'Raw Data'!$D:$D,"&lt;&gt;*ancel*",'Raw Data'!$P:$P,"--")
+
SUMIFS('Raw Data'!$X:$X, 'Raw Data'!$AN:$AN,"&lt;=" &amp;DATE(LEFT($AV$3, 4), MONTH("1 " &amp; W$6 &amp; " " &amp; LEFT($AV$3, 4)) + 1, 0 ), 'Raw Data'!$AN:$AN,"&gt;" &amp;DATE(LEFT($AV$3, 4), MONTH("1 " &amp; W$6 &amp; " " &amp; LEFT($AV$3, 4)), 0 ), 'Raw Data'!$J:$J, $A195, 'Raw Data'!$P:$P,""&amp;'Raw Data'!$B$1,'Raw Data'!$D:$D,"&lt;&gt;*ithdr*",'Raw Data'!$D:$D,"&lt;&gt;*ancel*")
+
SUMIFS('Raw Data'!$V:$V, 'Raw Data'!$AN:$AN,"&lt;=" &amp;DATE(LEFT($AV$3, 4), MONTH("1 " &amp; W$6 &amp; " " &amp; LEFT($AV$3, 4)) + 1, 0 ), 'Raw Data'!$AN:$AN,"&gt;" &amp;DATE(LEFT($AV$3, 4), MONTH("1 " &amp; W$6 &amp; " " &amp; LEFT($AV$3, 4)), 0 ), 'Raw Data'!$J:$J, $A195, 'Raw Data'!$O:$O,""&amp;'Raw Data'!$B$1,'Raw Data'!$D:$D,"&lt;&gt;*ithdr*",'Raw Data'!$D:$D,"&lt;&gt;*ancel*",'Raw Data'!$P:$P,"--")
+
SUMIFS('Raw Data'!$V:$V, 'Raw Data'!$AN:$AN,"&lt;=" &amp;DATE(LEFT($AV$3, 4), MONTH("1 " &amp; W$6 &amp; " " &amp; LEFT($AV$3, 4)) + 1, 0 ), 'Raw Data'!$AN:$AN,"&gt;" &amp;DATE(LEFT($AV$3, 4), MONTH("1 " &amp; W$6 &amp; " " &amp; LEFT($AV$3, 4)), 0 ), 'Raw Data'!$J:$J, $A195, 'Raw Data'!$P:$P,""&amp;'Raw Data'!$B$1,'Raw Data'!$D:$D,"&lt;&gt;*ithdr*",'Raw Data'!$D:$D,"&lt;&gt;*ancel*")</f>
        <v>0</v>
      </c>
      <c r="X205" s="40"/>
      <c r="Y205" s="40"/>
      <c r="Z205" s="52"/>
      <c r="AA205" s="117">
        <f>SUMIFS('Raw Data'!$AA:$AA, 'Raw Data'!$AN:$AN,"&lt;=" &amp;DATE(LEFT($AV$3, 4), MONTH("1 " &amp; AA$6 &amp; " " &amp; LEFT($AV$3, 4)) + 1, 0 ), 'Raw Data'!$AN:$AN,"&gt;" &amp;DATE(LEFT($AV$3, 4), MONTH("1 " &amp; AA$6 &amp; " " &amp; LEFT($AV$3, 4)), 0 ), 'Raw Data'!$J:$J, $A195, 'Raw Data'!$O:$O,""&amp;'Raw Data'!$B$1,'Raw Data'!$D:$D,"&lt;&gt;*ithdr*",'Raw Data'!$D:$D,"&lt;&gt;*ancel*",'Raw Data'!$P:$P,"--")
+
SUMIFS('Raw Data'!$AA:$AA, 'Raw Data'!$AN:$AN,"&lt;=" &amp;DATE(LEFT($AV$3, 4), MONTH("1 " &amp; AA$6 &amp; " " &amp; LEFT($AV$3, 4)) + 1, 0 ), 'Raw Data'!$AN:$AN,"&gt;" &amp;DATE(LEFT($AV$3, 4), MONTH("1 " &amp; AA$6 &amp; " " &amp; LEFT($AV$3, 4)), 0 ), 'Raw Data'!$J:$J, $A195, 'Raw Data'!$P:$P,""&amp;'Raw Data'!$B$1,'Raw Data'!$D:$D,"&lt;&gt;*ithdr*",'Raw Data'!$D:$D,"&lt;&gt;*ancel*")
+
SUMIFS('Raw Data'!$X:$X, 'Raw Data'!$AN:$AN,"&lt;=" &amp;DATE(LEFT($AV$3, 4), MONTH("1 " &amp; AA$6 &amp; " " &amp; LEFT($AV$3, 4)) + 1, 0 ), 'Raw Data'!$AN:$AN,"&gt;" &amp;DATE(LEFT($AV$3, 4), MONTH("1 " &amp; AA$6 &amp; " " &amp; LEFT($AV$3, 4)), 0 ), 'Raw Data'!$J:$J, $A195, 'Raw Data'!$O:$O,""&amp;'Raw Data'!$B$1,'Raw Data'!$D:$D,"&lt;&gt;*ithdr*",'Raw Data'!$D:$D,"&lt;&gt;*ancel*",'Raw Data'!$P:$P,"--")
+
SUMIFS('Raw Data'!$X:$X, 'Raw Data'!$AN:$AN,"&lt;=" &amp;DATE(LEFT($AV$3, 4), MONTH("1 " &amp; AA$6 &amp; " " &amp; LEFT($AV$3, 4)) + 1, 0 ), 'Raw Data'!$AN:$AN,"&gt;" &amp;DATE(LEFT($AV$3, 4), MONTH("1 " &amp; AA$6 &amp; " " &amp; LEFT($AV$3, 4)), 0 ), 'Raw Data'!$J:$J, $A195, 'Raw Data'!$P:$P,""&amp;'Raw Data'!$B$1,'Raw Data'!$D:$D,"&lt;&gt;*ithdr*",'Raw Data'!$D:$D,"&lt;&gt;*ancel*")
+
SUMIFS('Raw Data'!$V:$V, 'Raw Data'!$AN:$AN,"&lt;=" &amp;DATE(LEFT($AV$3, 4), MONTH("1 " &amp; AA$6 &amp; " " &amp; LEFT($AV$3, 4)) + 1, 0 ), 'Raw Data'!$AN:$AN,"&gt;" &amp;DATE(LEFT($AV$3, 4), MONTH("1 " &amp; AA$6 &amp; " " &amp; LEFT($AV$3, 4)), 0 ), 'Raw Data'!$J:$J, $A195, 'Raw Data'!$O:$O,""&amp;'Raw Data'!$B$1,'Raw Data'!$D:$D,"&lt;&gt;*ithdr*",'Raw Data'!$D:$D,"&lt;&gt;*ancel*",'Raw Data'!$P:$P,"--")
+
SUMIFS('Raw Data'!$V:$V, 'Raw Data'!$AN:$AN,"&lt;=" &amp;DATE(LEFT($AV$3, 4), MONTH("1 " &amp; AA$6 &amp; " " &amp; LEFT($AV$3, 4)) + 1, 0 ), 'Raw Data'!$AN:$AN,"&gt;" &amp;DATE(LEFT($AV$3, 4), MONTH("1 " &amp; AA$6 &amp; " " &amp; LEFT($AV$3, 4)), 0 ), 'Raw Data'!$J:$J, $A195, 'Raw Data'!$P:$P,""&amp;'Raw Data'!$B$1,'Raw Data'!$D:$D,"&lt;&gt;*ithdr*",'Raw Data'!$D:$D,"&lt;&gt;*ancel*")</f>
        <v>0</v>
      </c>
      <c r="AB205" s="40"/>
      <c r="AC205" s="40"/>
      <c r="AD205" s="52"/>
      <c r="AE205" s="117">
        <f>SUMIFS('Raw Data'!$AA:$AA, 'Raw Data'!$AN:$AN,"&lt;=" &amp;DATE(LEFT($AV$3, 4), MONTH("1 " &amp; AE$6 &amp; " " &amp; LEFT($AV$3, 4)) + 1, 0 ), 'Raw Data'!$AN:$AN,"&gt;" &amp;DATE(LEFT($AV$3, 4), MONTH("1 " &amp; AE$6 &amp; " " &amp; LEFT($AV$3, 4)), 0 ), 'Raw Data'!$J:$J, $A195, 'Raw Data'!$O:$O,""&amp;'Raw Data'!$B$1,'Raw Data'!$D:$D,"&lt;&gt;*ithdr*",'Raw Data'!$D:$D,"&lt;&gt;*ancel*",'Raw Data'!$P:$P,"--")
+
SUMIFS('Raw Data'!$AA:$AA, 'Raw Data'!$AN:$AN,"&lt;=" &amp;DATE(LEFT($AV$3, 4), MONTH("1 " &amp; AE$6 &amp; " " &amp; LEFT($AV$3, 4)) + 1, 0 ), 'Raw Data'!$AN:$AN,"&gt;" &amp;DATE(LEFT($AV$3, 4), MONTH("1 " &amp; AE$6 &amp; " " &amp; LEFT($AV$3, 4)), 0 ), 'Raw Data'!$J:$J, $A195, 'Raw Data'!$P:$P,""&amp;'Raw Data'!$B$1,'Raw Data'!$D:$D,"&lt;&gt;*ithdr*",'Raw Data'!$D:$D,"&lt;&gt;*ancel*")
+
SUMIFS('Raw Data'!$X:$X, 'Raw Data'!$AN:$AN,"&lt;=" &amp;DATE(LEFT($AV$3, 4), MONTH("1 " &amp; AE$6 &amp; " " &amp; LEFT($AV$3, 4)) + 1, 0 ), 'Raw Data'!$AN:$AN,"&gt;" &amp;DATE(LEFT($AV$3, 4), MONTH("1 " &amp; AE$6 &amp; " " &amp; LEFT($AV$3, 4)), 0 ), 'Raw Data'!$J:$J, $A195, 'Raw Data'!$O:$O,""&amp;'Raw Data'!$B$1,'Raw Data'!$D:$D,"&lt;&gt;*ithdr*",'Raw Data'!$D:$D,"&lt;&gt;*ancel*",'Raw Data'!$P:$P,"--")
+
SUMIFS('Raw Data'!$X:$X, 'Raw Data'!$AN:$AN,"&lt;=" &amp;DATE(LEFT($AV$3, 4), MONTH("1 " &amp; AE$6 &amp; " " &amp; LEFT($AV$3, 4)) + 1, 0 ), 'Raw Data'!$AN:$AN,"&gt;" &amp;DATE(LEFT($AV$3, 4), MONTH("1 " &amp; AE$6 &amp; " " &amp; LEFT($AV$3, 4)), 0 ), 'Raw Data'!$J:$J, $A195, 'Raw Data'!$P:$P,""&amp;'Raw Data'!$B$1,'Raw Data'!$D:$D,"&lt;&gt;*ithdr*",'Raw Data'!$D:$D,"&lt;&gt;*ancel*")
+
SUMIFS('Raw Data'!$V:$V, 'Raw Data'!$AN:$AN,"&lt;=" &amp;DATE(LEFT($AV$3, 4), MONTH("1 " &amp; AE$6 &amp; " " &amp; LEFT($AV$3, 4)) + 1, 0 ), 'Raw Data'!$AN:$AN,"&gt;" &amp;DATE(LEFT($AV$3, 4), MONTH("1 " &amp; AE$6 &amp; " " &amp; LEFT($AV$3, 4)), 0 ), 'Raw Data'!$J:$J, $A195, 'Raw Data'!$O:$O,""&amp;'Raw Data'!$B$1,'Raw Data'!$D:$D,"&lt;&gt;*ithdr*",'Raw Data'!$D:$D,"&lt;&gt;*ancel*",'Raw Data'!$P:$P,"--")
+
SUMIFS('Raw Data'!$V:$V, 'Raw Data'!$AN:$AN,"&lt;=" &amp;DATE(LEFT($AV$3, 4), MONTH("1 " &amp; AE$6 &amp; " " &amp; LEFT($AV$3, 4)) + 1, 0 ), 'Raw Data'!$AN:$AN,"&gt;" &amp;DATE(LEFT($AV$3, 4), MONTH("1 " &amp; AE$6 &amp; " " &amp; LEFT($AV$3, 4)), 0 ), 'Raw Data'!$J:$J, $A195, 'Raw Data'!$P:$P,""&amp;'Raw Data'!$B$1,'Raw Data'!$D:$D,"&lt;&gt;*ithdr*",'Raw Data'!$D:$D,"&lt;&gt;*ancel*")</f>
        <v>0</v>
      </c>
      <c r="AF205" s="40"/>
      <c r="AG205" s="40"/>
      <c r="AH205" s="52"/>
      <c r="AI205" s="117">
        <f>SUMIFS('Raw Data'!$AA:$AA, 'Raw Data'!$AN:$AN,"&lt;=" &amp;DATE(LEFT($AV$3, 4), MONTH("1 " &amp; AI$6 &amp; " " &amp; LEFT($AV$3, 4)) + 1, 0 ), 'Raw Data'!$AN:$AN,"&gt;" &amp;DATE(LEFT($AV$3, 4), MONTH("1 " &amp; AI$6 &amp; " " &amp; LEFT($AV$3, 4)), 0 ), 'Raw Data'!$J:$J, $A195, 'Raw Data'!$O:$O,""&amp;'Raw Data'!$B$1,'Raw Data'!$D:$D,"&lt;&gt;*ithdr*",'Raw Data'!$D:$D,"&lt;&gt;*ancel*",'Raw Data'!$P:$P,"--")
+
SUMIFS('Raw Data'!$AA:$AA, 'Raw Data'!$AN:$AN,"&lt;=" &amp;DATE(LEFT($AV$3, 4), MONTH("1 " &amp; AI$6 &amp; " " &amp; LEFT($AV$3, 4)) + 1, 0 ), 'Raw Data'!$AN:$AN,"&gt;" &amp;DATE(LEFT($AV$3, 4), MONTH("1 " &amp; AI$6 &amp; " " &amp; LEFT($AV$3, 4)), 0 ), 'Raw Data'!$J:$J, $A195, 'Raw Data'!$P:$P,""&amp;'Raw Data'!$B$1,'Raw Data'!$D:$D,"&lt;&gt;*ithdr*",'Raw Data'!$D:$D,"&lt;&gt;*ancel*")
+
SUMIFS('Raw Data'!$X:$X, 'Raw Data'!$AN:$AN,"&lt;=" &amp;DATE(LEFT($AV$3, 4), MONTH("1 " &amp; AI$6 &amp; " " &amp; LEFT($AV$3, 4)) + 1, 0 ), 'Raw Data'!$AN:$AN,"&gt;" &amp;DATE(LEFT($AV$3, 4), MONTH("1 " &amp; AI$6 &amp; " " &amp; LEFT($AV$3, 4)), 0 ), 'Raw Data'!$J:$J, $A195, 'Raw Data'!$O:$O,""&amp;'Raw Data'!$B$1,'Raw Data'!$D:$D,"&lt;&gt;*ithdr*",'Raw Data'!$D:$D,"&lt;&gt;*ancel*",'Raw Data'!$P:$P,"--")
+
SUMIFS('Raw Data'!$X:$X, 'Raw Data'!$AN:$AN,"&lt;=" &amp;DATE(LEFT($AV$3, 4), MONTH("1 " &amp; AI$6 &amp; " " &amp; LEFT($AV$3, 4)) + 1, 0 ), 'Raw Data'!$AN:$AN,"&gt;" &amp;DATE(LEFT($AV$3, 4), MONTH("1 " &amp; AI$6 &amp; " " &amp; LEFT($AV$3, 4)), 0 ), 'Raw Data'!$J:$J, $A195, 'Raw Data'!$P:$P,""&amp;'Raw Data'!$B$1,'Raw Data'!$D:$D,"&lt;&gt;*ithdr*",'Raw Data'!$D:$D,"&lt;&gt;*ancel*")
+
SUMIFS('Raw Data'!$V:$V, 'Raw Data'!$AN:$AN,"&lt;=" &amp;DATE(LEFT($AV$3, 4), MONTH("1 " &amp; AI$6 &amp; " " &amp; LEFT($AV$3, 4)) + 1, 0 ), 'Raw Data'!$AN:$AN,"&gt;" &amp;DATE(LEFT($AV$3, 4), MONTH("1 " &amp; AI$6 &amp; " " &amp; LEFT($AV$3, 4)), 0 ), 'Raw Data'!$J:$J, $A195, 'Raw Data'!$O:$O,""&amp;'Raw Data'!$B$1,'Raw Data'!$D:$D,"&lt;&gt;*ithdr*",'Raw Data'!$D:$D,"&lt;&gt;*ancel*",'Raw Data'!$P:$P,"--")
+
SUMIFS('Raw Data'!$V:$V, 'Raw Data'!$AN:$AN,"&lt;=" &amp;DATE(LEFT($AV$3, 4), MONTH("1 " &amp; AI$6 &amp; " " &amp; LEFT($AV$3, 4)) + 1, 0 ), 'Raw Data'!$AN:$AN,"&gt;" &amp;DATE(LEFT($AV$3, 4), MONTH("1 " &amp; AI$6 &amp; " " &amp; LEFT($AV$3, 4)), 0 ), 'Raw Data'!$J:$J, $A195, 'Raw Data'!$P:$P,""&amp;'Raw Data'!$B$1,'Raw Data'!$D:$D,"&lt;&gt;*ithdr*",'Raw Data'!$D:$D,"&lt;&gt;*ancel*")</f>
        <v>0</v>
      </c>
      <c r="AJ205" s="40"/>
      <c r="AK205" s="40"/>
      <c r="AL205" s="52"/>
      <c r="AM205" s="117">
        <f>SUMIFS('Raw Data'!$AA:$AA, 'Raw Data'!$AN:$AN,"&lt;=" &amp;DATE(LEFT($AV$3, 4), MONTH("1 " &amp; AM$6 &amp; " " &amp; LEFT($AV$3, 4)) + 1, 0 ), 'Raw Data'!$AN:$AN,"&gt;" &amp;DATE(LEFT($AV$3, 4), MONTH("1 " &amp; AM$6 &amp; " " &amp; LEFT($AV$3, 4)), 0 ), 'Raw Data'!$J:$J, $A195, 'Raw Data'!$O:$O,""&amp;'Raw Data'!$B$1,'Raw Data'!$D:$D,"&lt;&gt;*ithdr*",'Raw Data'!$D:$D,"&lt;&gt;*ancel*",'Raw Data'!$P:$P,"--")
+
SUMIFS('Raw Data'!$AA:$AA, 'Raw Data'!$AN:$AN,"&lt;=" &amp;DATE(LEFT($AV$3, 4), MONTH("1 " &amp; AM$6 &amp; " " &amp; LEFT($AV$3, 4)) + 1, 0 ), 'Raw Data'!$AN:$AN,"&gt;" &amp;DATE(LEFT($AV$3, 4), MONTH("1 " &amp; AM$6 &amp; " " &amp; LEFT($AV$3, 4)), 0 ), 'Raw Data'!$J:$J, $A195, 'Raw Data'!$P:$P,""&amp;'Raw Data'!$B$1,'Raw Data'!$D:$D,"&lt;&gt;*ithdr*",'Raw Data'!$D:$D,"&lt;&gt;*ancel*")
+
SUMIFS('Raw Data'!$X:$X, 'Raw Data'!$AN:$AN,"&lt;=" &amp;DATE(LEFT($AV$3, 4), MONTH("1 " &amp; AM$6 &amp; " " &amp; LEFT($AV$3, 4)) + 1, 0 ), 'Raw Data'!$AN:$AN,"&gt;" &amp;DATE(LEFT($AV$3, 4), MONTH("1 " &amp; AM$6 &amp; " " &amp; LEFT($AV$3, 4)), 0 ), 'Raw Data'!$J:$J, $A195, 'Raw Data'!$O:$O,""&amp;'Raw Data'!$B$1,'Raw Data'!$D:$D,"&lt;&gt;*ithdr*",'Raw Data'!$D:$D,"&lt;&gt;*ancel*",'Raw Data'!$P:$P,"--")
+
SUMIFS('Raw Data'!$X:$X, 'Raw Data'!$AN:$AN,"&lt;=" &amp;DATE(LEFT($AV$3, 4), MONTH("1 " &amp; AM$6 &amp; " " &amp; LEFT($AV$3, 4)) + 1, 0 ), 'Raw Data'!$AN:$AN,"&gt;" &amp;DATE(LEFT($AV$3, 4), MONTH("1 " &amp; AM$6 &amp; " " &amp; LEFT($AV$3, 4)), 0 ), 'Raw Data'!$J:$J, $A195, 'Raw Data'!$P:$P,""&amp;'Raw Data'!$B$1,'Raw Data'!$D:$D,"&lt;&gt;*ithdr*",'Raw Data'!$D:$D,"&lt;&gt;*ancel*")
+
SUMIFS('Raw Data'!$V:$V, 'Raw Data'!$AN:$AN,"&lt;=" &amp;DATE(LEFT($AV$3, 4), MONTH("1 " &amp; AM$6 &amp; " " &amp; LEFT($AV$3, 4)) + 1, 0 ), 'Raw Data'!$AN:$AN,"&gt;" &amp;DATE(LEFT($AV$3, 4), MONTH("1 " &amp; AM$6 &amp; " " &amp; LEFT($AV$3, 4)), 0 ), 'Raw Data'!$J:$J, $A195, 'Raw Data'!$O:$O,""&amp;'Raw Data'!$B$1,'Raw Data'!$D:$D,"&lt;&gt;*ithdr*",'Raw Data'!$D:$D,"&lt;&gt;*ancel*",'Raw Data'!$P:$P,"--")
+
SUMIFS('Raw Data'!$V:$V, 'Raw Data'!$AN:$AN,"&lt;=" &amp;DATE(LEFT($AV$3, 4), MONTH("1 " &amp; AM$6 &amp; " " &amp; LEFT($AV$3, 4)) + 1, 0 ), 'Raw Data'!$AN:$AN,"&gt;" &amp;DATE(LEFT($AV$3, 4), MONTH("1 " &amp; AM$6 &amp; " " &amp; LEFT($AV$3, 4)), 0 ), 'Raw Data'!$J:$J, $A195, 'Raw Data'!$P:$P,""&amp;'Raw Data'!$B$1,'Raw Data'!$D:$D,"&lt;&gt;*ithdr*",'Raw Data'!$D:$D,"&lt;&gt;*ancel*")</f>
        <v>0</v>
      </c>
      <c r="AN205" s="40"/>
      <c r="AO205" s="40"/>
      <c r="AP205" s="52"/>
      <c r="AQ205" s="117">
        <f>SUMIFS('Raw Data'!$AA:$AA, 'Raw Data'!$AN:$AN,"&lt;=" &amp;DATE(LEFT($AV$3, 4), MONTH("1 " &amp; AQ$6 &amp; " " &amp; LEFT($AV$3, 4)) + 1, 0 ), 'Raw Data'!$AN:$AN,"&gt;" &amp;DATE(LEFT($AV$3, 4), MONTH("1 " &amp; AQ$6 &amp; " " &amp; LEFT($AV$3, 4)), 0 ), 'Raw Data'!$J:$J, $A195, 'Raw Data'!$O:$O,""&amp;'Raw Data'!$B$1,'Raw Data'!$D:$D,"&lt;&gt;*ithdr*",'Raw Data'!$D:$D,"&lt;&gt;*ancel*",'Raw Data'!$P:$P,"--")
+
SUMIFS('Raw Data'!$AA:$AA, 'Raw Data'!$AN:$AN,"&lt;=" &amp;DATE(LEFT($AV$3, 4), MONTH("1 " &amp; AQ$6 &amp; " " &amp; LEFT($AV$3, 4)) + 1, 0 ), 'Raw Data'!$AN:$AN,"&gt;" &amp;DATE(LEFT($AV$3, 4), MONTH("1 " &amp; AQ$6 &amp; " " &amp; LEFT($AV$3, 4)), 0 ), 'Raw Data'!$J:$J, $A195, 'Raw Data'!$P:$P,""&amp;'Raw Data'!$B$1,'Raw Data'!$D:$D,"&lt;&gt;*ithdr*",'Raw Data'!$D:$D,"&lt;&gt;*ancel*")
+
SUMIFS('Raw Data'!$X:$X, 'Raw Data'!$AN:$AN,"&lt;=" &amp;DATE(LEFT($AV$3, 4), MONTH("1 " &amp; AQ$6 &amp; " " &amp; LEFT($AV$3, 4)) + 1, 0 ), 'Raw Data'!$AN:$AN,"&gt;" &amp;DATE(LEFT($AV$3, 4), MONTH("1 " &amp; AQ$6 &amp; " " &amp; LEFT($AV$3, 4)), 0 ), 'Raw Data'!$J:$J, $A195, 'Raw Data'!$O:$O,""&amp;'Raw Data'!$B$1,'Raw Data'!$D:$D,"&lt;&gt;*ithdr*",'Raw Data'!$D:$D,"&lt;&gt;*ancel*",'Raw Data'!$P:$P,"--")
+
SUMIFS('Raw Data'!$X:$X, 'Raw Data'!$AN:$AN,"&lt;=" &amp;DATE(LEFT($AV$3, 4), MONTH("1 " &amp; AQ$6 &amp; " " &amp; LEFT($AV$3, 4)) + 1, 0 ), 'Raw Data'!$AN:$AN,"&gt;" &amp;DATE(LEFT($AV$3, 4), MONTH("1 " &amp; AQ$6 &amp; " " &amp; LEFT($AV$3, 4)), 0 ), 'Raw Data'!$J:$J, $A195, 'Raw Data'!$P:$P,""&amp;'Raw Data'!$B$1,'Raw Data'!$D:$D,"&lt;&gt;*ithdr*",'Raw Data'!$D:$D,"&lt;&gt;*ancel*")
+
SUMIFS('Raw Data'!$V:$V, 'Raw Data'!$AN:$AN,"&lt;=" &amp;DATE(LEFT($AV$3, 4), MONTH("1 " &amp; AQ$6 &amp; " " &amp; LEFT($AV$3, 4)) + 1, 0 ), 'Raw Data'!$AN:$AN,"&gt;" &amp;DATE(LEFT($AV$3, 4), MONTH("1 " &amp; AQ$6 &amp; " " &amp; LEFT($AV$3, 4)), 0 ), 'Raw Data'!$J:$J, $A195, 'Raw Data'!$O:$O,""&amp;'Raw Data'!$B$1,'Raw Data'!$D:$D,"&lt;&gt;*ithdr*",'Raw Data'!$D:$D,"&lt;&gt;*ancel*",'Raw Data'!$P:$P,"--")
+
SUMIFS('Raw Data'!$V:$V, 'Raw Data'!$AN:$AN,"&lt;=" &amp;DATE(LEFT($AV$3, 4), MONTH("1 " &amp; AQ$6 &amp; " " &amp; LEFT($AV$3, 4)) + 1, 0 ), 'Raw Data'!$AN:$AN,"&gt;" &amp;DATE(LEFT($AV$3, 4), MONTH("1 " &amp; AQ$6 &amp; " " &amp; LEFT($AV$3, 4)), 0 ), 'Raw Data'!$J:$J, $A195, 'Raw Data'!$P:$P,""&amp;'Raw Data'!$B$1,'Raw Data'!$D:$D,"&lt;&gt;*ithdr*",'Raw Data'!$D:$D,"&lt;&gt;*ancel*")</f>
        <v>0</v>
      </c>
      <c r="AR205" s="40"/>
      <c r="AS205" s="40"/>
      <c r="AT205" s="52"/>
      <c r="AU205" s="117">
        <f>SUMIFS('Raw Data'!$AA:$AA, 'Raw Data'!$AN:$AN,"&lt;=" &amp;DATE(MID($AV$3, 15, 4), MONTH("1 " &amp; AU$6 &amp; " " &amp; MID($AV$3, 15, 4)) + 1, 0 ), 'Raw Data'!$AN:$AN,"&gt;" &amp;DATE(MID($AV$3, 15, 4), MONTH("1 " &amp; AU$6 &amp; " " &amp; MID($AV$3, 15, 4)), 0 ), 'Raw Data'!$J:$J, $A195, 'Raw Data'!$O:$O,""&amp;'Raw Data'!$B$1,'Raw Data'!$D:$D,"&lt;&gt;*ithdr*",'Raw Data'!$D:$D,"&lt;&gt;*ancel*",'Raw Data'!$P:$P,"--")
+
SUMIFS('Raw Data'!$AA:$AA, 'Raw Data'!$AN:$AN,"&lt;=" &amp;DATE(MID($AV$3, 15, 4), MONTH("1 " &amp; AU$6 &amp; " " &amp; MID($AV$3, 15, 4)) + 1, 0 ), 'Raw Data'!$AN:$AN,"&gt;" &amp;DATE(MID($AV$3, 15, 4), MONTH("1 " &amp; AU$6 &amp; " " &amp; MID($AV$3, 15, 4)), 0 ), 'Raw Data'!$J:$J, $A195, 'Raw Data'!$P:$P,""&amp;'Raw Data'!$B$1,'Raw Data'!$D:$D,"&lt;&gt;*ithdr*",'Raw Data'!$D:$D,"&lt;&gt;*ancel*")
+
SUMIFS('Raw Data'!$X:$X, 'Raw Data'!$AN:$AN,"&lt;=" &amp;DATE(MID($AV$3, 15, 4), MONTH("1 " &amp; AU$6 &amp; " " &amp; MID($AV$3, 15, 4)) + 1, 0 ), 'Raw Data'!$AN:$AN,"&gt;" &amp;DATE(MID($AV$3, 15, 4), MONTH("1 " &amp; AU$6 &amp; " " &amp; MID($AV$3, 15, 4)), 0 ), 'Raw Data'!$J:$J, $A195, 'Raw Data'!$O:$O,""&amp;'Raw Data'!$B$1,'Raw Data'!$D:$D,"&lt;&gt;*ithdr*",'Raw Data'!$D:$D,"&lt;&gt;*ancel*",'Raw Data'!$P:$P,"--")
+
SUMIFS('Raw Data'!$X:$X, 'Raw Data'!$AN:$AN,"&lt;=" &amp;DATE(MID($AV$3, 15, 4), MONTH("1 " &amp; AU$6 &amp; " " &amp; MID($AV$3, 15, 4)) + 1, 0 ), 'Raw Data'!$AN:$AN,"&gt;" &amp;DATE(MID($AV$3, 15, 4), MONTH("1 " &amp; AU$6 &amp; " " &amp; MID($AV$3, 15, 4)), 0 ), 'Raw Data'!$J:$J, $A195, 'Raw Data'!$P:$P,""&amp;'Raw Data'!$B$1,'Raw Data'!$D:$D,"&lt;&gt;*ithdr*",'Raw Data'!$D:$D,"&lt;&gt;*ancel*")
+
SUMIFS('Raw Data'!$V:$V, 'Raw Data'!$AN:$AN,"&lt;=" &amp;DATE(MID($AV$3, 15, 4), MONTH("1 " &amp; AU$6 &amp; " " &amp; MID($AV$3, 15, 4)) + 1, 0 ), 'Raw Data'!$AN:$AN,"&gt;" &amp;DATE(MID($AV$3, 15, 4), MONTH("1 " &amp; AU$6 &amp; " " &amp; MID($AV$3, 15, 4)), 0 ), 'Raw Data'!$J:$J, $A195, 'Raw Data'!$O:$O,""&amp;'Raw Data'!$B$1,'Raw Data'!$D:$D,"&lt;&gt;*ithdr*",'Raw Data'!$D:$D,"&lt;&gt;*ancel*",'Raw Data'!$P:$P,"--")
+
SUMIFS('Raw Data'!$V:$V, 'Raw Data'!$AN:$AN,"&lt;=" &amp;DATE(MID($AV$3, 15, 4), MONTH("1 " &amp; AU$6 &amp; " " &amp; MID($AV$3, 15, 4)) + 1, 0 ), 'Raw Data'!$AN:$AN,"&gt;" &amp;DATE(MID($AV$3, 15, 4), MONTH("1 " &amp; AU$6 &amp; " " &amp; MID($AV$3, 15, 4)), 0 ), 'Raw Data'!$J:$J, $A195, 'Raw Data'!$P:$P,""&amp;'Raw Data'!$B$1,'Raw Data'!$D:$D,"&lt;&gt;*ithdr*",'Raw Data'!$D:$D,"&lt;&gt;*ancel*")</f>
        <v>0</v>
      </c>
      <c r="AV205" s="40"/>
      <c r="AW205" s="40"/>
      <c r="AX205" s="52"/>
      <c r="AY205" s="117">
        <f>SUMIFS('Raw Data'!$AA:$AA, 'Raw Data'!$AN:$AN,"&lt;=" &amp;DATE(MID($AV$3, 15, 4), MONTH("1 " &amp; AY$6 &amp; " " &amp; MID($AV$3, 15, 4)) + 1, 0 ), 'Raw Data'!$AN:$AN,"&gt;" &amp;DATE(MID($AV$3, 15, 4), MONTH("1 " &amp; AY$6 &amp; " " &amp; MID($AV$3, 15, 4)), 0 ), 'Raw Data'!$J:$J, $A195, 'Raw Data'!$O:$O,""&amp;'Raw Data'!$B$1,'Raw Data'!$D:$D,"&lt;&gt;*ithdr*",'Raw Data'!$D:$D,"&lt;&gt;*ancel*",'Raw Data'!$P:$P,"--")
+
SUMIFS('Raw Data'!$AA:$AA, 'Raw Data'!$AN:$AN,"&lt;=" &amp;DATE(MID($AV$3, 15, 4), MONTH("1 " &amp; AY$6 &amp; " " &amp; MID($AV$3, 15, 4)) + 1, 0 ), 'Raw Data'!$AN:$AN,"&gt;" &amp;DATE(MID($AV$3, 15, 4), MONTH("1 " &amp; AY$6 &amp; " " &amp; MID($AV$3, 15, 4)), 0 ), 'Raw Data'!$J:$J, $A195, 'Raw Data'!$P:$P,""&amp;'Raw Data'!$B$1,'Raw Data'!$D:$D,"&lt;&gt;*ithdr*",'Raw Data'!$D:$D,"&lt;&gt;*ancel*")
+
SUMIFS('Raw Data'!$X:$X, 'Raw Data'!$AN:$AN,"&lt;=" &amp;DATE(MID($AV$3, 15, 4), MONTH("1 " &amp; AY$6 &amp; " " &amp; MID($AV$3, 15, 4)) + 1, 0 ), 'Raw Data'!$AN:$AN,"&gt;" &amp;DATE(MID($AV$3, 15, 4), MONTH("1 " &amp; AY$6 &amp; " " &amp; MID($AV$3, 15, 4)), 0 ), 'Raw Data'!$J:$J, $A195, 'Raw Data'!$O:$O,""&amp;'Raw Data'!$B$1,'Raw Data'!$D:$D,"&lt;&gt;*ithdr*",'Raw Data'!$D:$D,"&lt;&gt;*ancel*",'Raw Data'!$P:$P,"--")
+
SUMIFS('Raw Data'!$X:$X, 'Raw Data'!$AN:$AN,"&lt;=" &amp;DATE(MID($AV$3, 15, 4), MONTH("1 " &amp; AY$6 &amp; " " &amp; MID($AV$3, 15, 4)) + 1, 0 ), 'Raw Data'!$AN:$AN,"&gt;" &amp;DATE(MID($AV$3, 15, 4), MONTH("1 " &amp; AY$6 &amp; " " &amp; MID($AV$3, 15, 4)), 0 ), 'Raw Data'!$J:$J, $A195, 'Raw Data'!$P:$P,""&amp;'Raw Data'!$B$1,'Raw Data'!$D:$D,"&lt;&gt;*ithdr*",'Raw Data'!$D:$D,"&lt;&gt;*ancel*")
+
SUMIFS('Raw Data'!$V:$V, 'Raw Data'!$AN:$AN,"&lt;=" &amp;DATE(MID($AV$3, 15, 4), MONTH("1 " &amp; AY$6 &amp; " " &amp; MID($AV$3, 15, 4)) + 1, 0 ), 'Raw Data'!$AN:$AN,"&gt;" &amp;DATE(MID($AV$3, 15, 4), MONTH("1 " &amp; AY$6 &amp; " " &amp; MID($AV$3, 15, 4)), 0 ), 'Raw Data'!$J:$J, $A195, 'Raw Data'!$O:$O,""&amp;'Raw Data'!$B$1,'Raw Data'!$D:$D,"&lt;&gt;*ithdr*",'Raw Data'!$D:$D,"&lt;&gt;*ancel*",'Raw Data'!$P:$P,"--")
+
SUMIFS('Raw Data'!$V:$V, 'Raw Data'!$AN:$AN,"&lt;=" &amp;DATE(MID($AV$3, 15, 4), MONTH("1 " &amp; AY$6 &amp; " " &amp; MID($AV$3, 15, 4)) + 1, 0 ), 'Raw Data'!$AN:$AN,"&gt;" &amp;DATE(MID($AV$3, 15, 4), MONTH("1 " &amp; AY$6 &amp; " " &amp; MID($AV$3, 15, 4)), 0 ), 'Raw Data'!$J:$J, $A195, 'Raw Data'!$P:$P,""&amp;'Raw Data'!$B$1,'Raw Data'!$D:$D,"&lt;&gt;*ithdr*",'Raw Data'!$D:$D,"&lt;&gt;*ancel*")</f>
        <v>0</v>
      </c>
      <c r="AZ205" s="40"/>
      <c r="BA205" s="40"/>
      <c r="BB205" s="52"/>
      <c r="BC205" s="117">
        <f>SUMIFS('Raw Data'!$AA:$AA, 'Raw Data'!$AN:$AN,"&lt;=" &amp;DATE(MID($AV$3, 15, 4), MONTH("1 " &amp; BC$6 &amp; " " &amp; MID($AV$3, 15, 4)) + 1, 0 ), 'Raw Data'!$AN:$AN,"&gt;" &amp;DATE(MID($AV$3, 15, 4), MONTH("1 " &amp; BC$6 &amp; " " &amp; MID($AV$3, 15, 4)), 0 ), 'Raw Data'!$J:$J, $A195, 'Raw Data'!$O:$O,""&amp;'Raw Data'!$B$1,'Raw Data'!$D:$D,"&lt;&gt;*ithdr*",'Raw Data'!$D:$D,"&lt;&gt;*ancel*",'Raw Data'!$P:$P,"--")
+
SUMIFS('Raw Data'!$AA:$AA, 'Raw Data'!$AN:$AN,"&lt;=" &amp;DATE(MID($AV$3, 15, 4), MONTH("1 " &amp; BC$6 &amp; " " &amp; MID($AV$3, 15, 4)) + 1, 0 ), 'Raw Data'!$AN:$AN,"&gt;" &amp;DATE(MID($AV$3, 15, 4), MONTH("1 " &amp; BC$6 &amp; " " &amp; MID($AV$3, 15, 4)), 0 ), 'Raw Data'!$J:$J, $A195, 'Raw Data'!$P:$P,""&amp;'Raw Data'!$B$1,'Raw Data'!$D:$D,"&lt;&gt;*ithdr*",'Raw Data'!$D:$D,"&lt;&gt;*ancel*")
+
SUMIFS('Raw Data'!$X:$X, 'Raw Data'!$AN:$AN,"&lt;=" &amp;DATE(MID($AV$3, 15, 4), MONTH("1 " &amp; BC$6 &amp; " " &amp; MID($AV$3, 15, 4)) + 1, 0 ), 'Raw Data'!$AN:$AN,"&gt;" &amp;DATE(MID($AV$3, 15, 4), MONTH("1 " &amp; BC$6 &amp; " " &amp; MID($AV$3, 15, 4)), 0 ), 'Raw Data'!$J:$J, $A195, 'Raw Data'!$O:$O,""&amp;'Raw Data'!$B$1,'Raw Data'!$D:$D,"&lt;&gt;*ithdr*",'Raw Data'!$D:$D,"&lt;&gt;*ancel*",'Raw Data'!$P:$P,"--")
+
SUMIFS('Raw Data'!$X:$X, 'Raw Data'!$AN:$AN,"&lt;=" &amp;DATE(MID($AV$3, 15, 4), MONTH("1 " &amp; BC$6 &amp; " " &amp; MID($AV$3, 15, 4)) + 1, 0 ), 'Raw Data'!$AN:$AN,"&gt;" &amp;DATE(MID($AV$3, 15, 4), MONTH("1 " &amp; BC$6 &amp; " " &amp; MID($AV$3, 15, 4)), 0 ), 'Raw Data'!$J:$J, $A195, 'Raw Data'!$P:$P,""&amp;'Raw Data'!$B$1,'Raw Data'!$D:$D,"&lt;&gt;*ithdr*",'Raw Data'!$D:$D,"&lt;&gt;*ancel*")
+
SUMIFS('Raw Data'!$V:$V, 'Raw Data'!$AN:$AN,"&lt;=" &amp;DATE(MID($AV$3, 15, 4), MONTH("1 " &amp; BC$6 &amp; " " &amp; MID($AV$3, 15, 4)) + 1, 0 ), 'Raw Data'!$AN:$AN,"&gt;" &amp;DATE(MID($AV$3, 15, 4), MONTH("1 " &amp; BC$6 &amp; " " &amp; MID($AV$3, 15, 4)), 0 ), 'Raw Data'!$J:$J, $A195, 'Raw Data'!$O:$O,""&amp;'Raw Data'!$B$1,'Raw Data'!$D:$D,"&lt;&gt;*ithdr*",'Raw Data'!$D:$D,"&lt;&gt;*ancel*",'Raw Data'!$P:$P,"--")
+
SUMIFS('Raw Data'!$V:$V, 'Raw Data'!$AN:$AN,"&lt;=" &amp;DATE(MID($AV$3, 15, 4), MONTH("1 " &amp; BC$6 &amp; " " &amp; MID($AV$3, 15, 4)) + 1, 0 ), 'Raw Data'!$AN:$AN,"&gt;" &amp;DATE(MID($AV$3, 15, 4), MONTH("1 " &amp; BC$6 &amp; " " &amp; MID($AV$3, 15, 4)), 0 ), 'Raw Data'!$J:$J, $A195, 'Raw Data'!$P:$P,""&amp;'Raw Data'!$B$1,'Raw Data'!$D:$D,"&lt;&gt;*ithdr*",'Raw Data'!$D:$D,"&lt;&gt;*ancel*")</f>
        <v>0</v>
      </c>
      <c r="BD205" s="40"/>
      <c r="BE205" s="40"/>
      <c r="BF205" s="52"/>
    </row>
    <row r="206" ht="15.75" customHeight="1">
      <c r="A206" s="47" t="s">
        <v>758</v>
      </c>
      <c r="B206" s="40"/>
      <c r="C206" s="40"/>
      <c r="D206" s="40"/>
      <c r="E206" s="40"/>
      <c r="F206" s="40"/>
      <c r="G206" s="40"/>
      <c r="H206" s="40"/>
      <c r="I206" s="40"/>
      <c r="J206" s="52"/>
      <c r="K206" s="111">
        <f>SUMIFS('Raw Data'!$AI:$AI, 'Raw Data'!$AN:$AN,"&lt;=" &amp;DATE(LEFT($AV$3, 4), MONTH("1 " &amp; K$6 &amp; " " &amp; LEFT($AV$3, 4)) + 1, 0 ), 'Raw Data'!$AN:$AN,"&gt;" &amp;DATE(LEFT($AV$3, 4), MONTH("1 " &amp; K$6 &amp; " " &amp; LEFT($AV$3, 4)), 0 ), 'Raw Data'!$J:$J, $A195, 'Raw Data'!$O:$O,""&amp;'Raw Data'!$B$1,'Raw Data'!$D:$D,"&lt;&gt;*ithdr*",'Raw Data'!$D:$D,"&lt;&gt;*ancel*",'Raw Data'!$P:$P,"--")
+
SUMIFS('Raw Data'!$AI:$AI, 'Raw Data'!$AN:$AN,"&lt;=" &amp;DATE(LEFT($AV$3, 4), MONTH("1 " &amp; K$6 &amp; " " &amp; LEFT($AV$3, 4)) + 1, 0 ), 'Raw Data'!$AN:$AN,"&gt;" &amp;DATE(LEFT($AV$3, 4), MONTH("1 " &amp; K$6 &amp; " " &amp; LEFT($AV$3, 4)), 0 ), 'Raw Data'!$J:$J, $A195, 'Raw Data'!$P:$P,""&amp;'Raw Data'!$B$1,'Raw Data'!$D:$D,"&lt;&gt;*ithdr*",'Raw Data'!$D:$D,"&lt;&gt;*ancel*")</f>
        <v>0</v>
      </c>
      <c r="L206" s="40"/>
      <c r="M206" s="40"/>
      <c r="N206" s="52"/>
      <c r="O206" s="111">
        <f>SUMIFS('Raw Data'!$AI:$AI, 'Raw Data'!$AN:$AN,"&lt;=" &amp;DATE(LEFT($AV$3, 4), MONTH("1 " &amp; O$6 &amp; " " &amp; LEFT($AV$3, 4)) + 1, 0 ), 'Raw Data'!$AN:$AN,"&gt;" &amp;DATE(LEFT($AV$3, 4), MONTH("1 " &amp; O$6 &amp; " " &amp; LEFT($AV$3, 4)), 0 ), 'Raw Data'!$J:$J, $A195, 'Raw Data'!$O:$O,""&amp;'Raw Data'!$B$1,'Raw Data'!$D:$D,"&lt;&gt;*ithdr*",'Raw Data'!$D:$D,"&lt;&gt;*ancel*",'Raw Data'!$P:$P,"--")
+
SUMIFS('Raw Data'!$AI:$AI, 'Raw Data'!$AN:$AN,"&lt;=" &amp;DATE(LEFT($AV$3, 4), MONTH("1 " &amp; O$6 &amp; " " &amp; LEFT($AV$3, 4)) + 1, 0 ), 'Raw Data'!$AN:$AN,"&gt;" &amp;DATE(LEFT($AV$3, 4), MONTH("1 " &amp; O$6 &amp; " " &amp; LEFT($AV$3, 4)), 0 ), 'Raw Data'!$J:$J, $A195, 'Raw Data'!$P:$P,""&amp;'Raw Data'!$B$1,'Raw Data'!$D:$D,"&lt;&gt;*ithdr*",'Raw Data'!$D:$D,"&lt;&gt;*ancel*")</f>
        <v>0</v>
      </c>
      <c r="P206" s="40"/>
      <c r="Q206" s="40"/>
      <c r="R206" s="52"/>
      <c r="S206" s="111">
        <f>SUMIFS('Raw Data'!$AI:$AI, 'Raw Data'!$AN:$AN,"&lt;=" &amp;DATE(LEFT($AV$3, 4), MONTH("1 " &amp; S$6 &amp; " " &amp; LEFT($AV$3, 4)) + 1, 0 ), 'Raw Data'!$AN:$AN,"&gt;" &amp;DATE(LEFT($AV$3, 4), MONTH("1 " &amp; S$6 &amp; " " &amp; LEFT($AV$3, 4)), 0 ), 'Raw Data'!$J:$J, $A195, 'Raw Data'!$O:$O,""&amp;'Raw Data'!$B$1,'Raw Data'!$D:$D,"&lt;&gt;*ithdr*",'Raw Data'!$D:$D,"&lt;&gt;*ancel*",'Raw Data'!$P:$P,"--")
+
SUMIFS('Raw Data'!$AI:$AI, 'Raw Data'!$AN:$AN,"&lt;=" &amp;DATE(LEFT($AV$3, 4), MONTH("1 " &amp; S$6 &amp; " " &amp; LEFT($AV$3, 4)) + 1, 0 ), 'Raw Data'!$AN:$AN,"&gt;" &amp;DATE(LEFT($AV$3, 4), MONTH("1 " &amp; S$6 &amp; " " &amp; LEFT($AV$3, 4)), 0 ), 'Raw Data'!$J:$J, $A195, 'Raw Data'!$P:$P,""&amp;'Raw Data'!$B$1,'Raw Data'!$D:$D,"&lt;&gt;*ithdr*",'Raw Data'!$D:$D,"&lt;&gt;*ancel*")</f>
        <v>0</v>
      </c>
      <c r="T206" s="40"/>
      <c r="U206" s="40"/>
      <c r="V206" s="52"/>
      <c r="W206" s="111">
        <f>SUMIFS('Raw Data'!$AI:$AI, 'Raw Data'!$AN:$AN,"&lt;=" &amp;DATE(LEFT($AV$3, 4), MONTH("1 " &amp; W$6 &amp; " " &amp; LEFT($AV$3, 4)) + 1, 0 ), 'Raw Data'!$AN:$AN,"&gt;" &amp;DATE(LEFT($AV$3, 4), MONTH("1 " &amp; W$6 &amp; " " &amp; LEFT($AV$3, 4)), 0 ), 'Raw Data'!$J:$J, $A195, 'Raw Data'!$O:$O,""&amp;'Raw Data'!$B$1,'Raw Data'!$D:$D,"&lt;&gt;*ithdr*",'Raw Data'!$D:$D,"&lt;&gt;*ancel*",'Raw Data'!$P:$P,"--")
+
SUMIFS('Raw Data'!$AI:$AI, 'Raw Data'!$AN:$AN,"&lt;=" &amp;DATE(LEFT($AV$3, 4), MONTH("1 " &amp; W$6 &amp; " " &amp; LEFT($AV$3, 4)) + 1, 0 ), 'Raw Data'!$AN:$AN,"&gt;" &amp;DATE(LEFT($AV$3, 4), MONTH("1 " &amp; W$6 &amp; " " &amp; LEFT($AV$3, 4)), 0 ), 'Raw Data'!$J:$J, $A195, 'Raw Data'!$P:$P,""&amp;'Raw Data'!$B$1,'Raw Data'!$D:$D,"&lt;&gt;*ithdr*",'Raw Data'!$D:$D,"&lt;&gt;*ancel*")</f>
        <v>0</v>
      </c>
      <c r="X206" s="40"/>
      <c r="Y206" s="40"/>
      <c r="Z206" s="52"/>
      <c r="AA206" s="111">
        <f>SUMIFS('Raw Data'!$AI:$AI, 'Raw Data'!$AN:$AN,"&lt;=" &amp;DATE(LEFT($AV$3, 4), MONTH("1 " &amp; AA$6 &amp; " " &amp; LEFT($AV$3, 4)) + 1, 0 ), 'Raw Data'!$AN:$AN,"&gt;" &amp;DATE(LEFT($AV$3, 4), MONTH("1 " &amp; AA$6 &amp; " " &amp; LEFT($AV$3, 4)), 0 ), 'Raw Data'!$J:$J, $A195, 'Raw Data'!$O:$O,""&amp;'Raw Data'!$B$1,'Raw Data'!$D:$D,"&lt;&gt;*ithdr*",'Raw Data'!$D:$D,"&lt;&gt;*ancel*",'Raw Data'!$P:$P,"--")
+
SUMIFS('Raw Data'!$AI:$AI, 'Raw Data'!$AN:$AN,"&lt;=" &amp;DATE(LEFT($AV$3, 4), MONTH("1 " &amp; AA$6 &amp; " " &amp; LEFT($AV$3, 4)) + 1, 0 ), 'Raw Data'!$AN:$AN,"&gt;" &amp;DATE(LEFT($AV$3, 4), MONTH("1 " &amp; AA$6 &amp; " " &amp; LEFT($AV$3, 4)), 0 ), 'Raw Data'!$J:$J, $A195, 'Raw Data'!$P:$P,""&amp;'Raw Data'!$B$1,'Raw Data'!$D:$D,"&lt;&gt;*ithdr*",'Raw Data'!$D:$D,"&lt;&gt;*ancel*")</f>
        <v>0</v>
      </c>
      <c r="AB206" s="40"/>
      <c r="AC206" s="40"/>
      <c r="AD206" s="52"/>
      <c r="AE206" s="111">
        <f>SUMIFS('Raw Data'!$AI:$AI, 'Raw Data'!$AN:$AN,"&lt;=" &amp;DATE(LEFT($AV$3, 4), MONTH("1 " &amp; AE$6 &amp; " " &amp; LEFT($AV$3, 4)) + 1, 0 ), 'Raw Data'!$AN:$AN,"&gt;" &amp;DATE(LEFT($AV$3, 4), MONTH("1 " &amp; AE$6 &amp; " " &amp; LEFT($AV$3, 4)), 0 ), 'Raw Data'!$J:$J, $A195, 'Raw Data'!$O:$O,""&amp;'Raw Data'!$B$1,'Raw Data'!$D:$D,"&lt;&gt;*ithdr*",'Raw Data'!$D:$D,"&lt;&gt;*ancel*",'Raw Data'!$P:$P,"--")
+
SUMIFS('Raw Data'!$AI:$AI, 'Raw Data'!$AN:$AN,"&lt;=" &amp;DATE(LEFT($AV$3, 4), MONTH("1 " &amp; AE$6 &amp; " " &amp; LEFT($AV$3, 4)) + 1, 0 ), 'Raw Data'!$AN:$AN,"&gt;" &amp;DATE(LEFT($AV$3, 4), MONTH("1 " &amp; AE$6 &amp; " " &amp; LEFT($AV$3, 4)), 0 ), 'Raw Data'!$J:$J, $A195, 'Raw Data'!$P:$P,""&amp;'Raw Data'!$B$1,'Raw Data'!$D:$D,"&lt;&gt;*ithdr*",'Raw Data'!$D:$D,"&lt;&gt;*ancel*")</f>
        <v>0</v>
      </c>
      <c r="AF206" s="40"/>
      <c r="AG206" s="40"/>
      <c r="AH206" s="52"/>
      <c r="AI206" s="111">
        <f>SUMIFS('Raw Data'!$AI:$AI, 'Raw Data'!$AN:$AN,"&lt;=" &amp;DATE(LEFT($AV$3, 4), MONTH("1 " &amp; AI$6 &amp; " " &amp; LEFT($AV$3, 4)) + 1, 0 ), 'Raw Data'!$AN:$AN,"&gt;" &amp;DATE(LEFT($AV$3, 4), MONTH("1 " &amp; AI$6 &amp; " " &amp; LEFT($AV$3, 4)), 0 ), 'Raw Data'!$J:$J, $A195, 'Raw Data'!$O:$O,""&amp;'Raw Data'!$B$1,'Raw Data'!$D:$D,"&lt;&gt;*ithdr*",'Raw Data'!$D:$D,"&lt;&gt;*ancel*",'Raw Data'!$P:$P,"--")
+
SUMIFS('Raw Data'!$AI:$AI, 'Raw Data'!$AN:$AN,"&lt;=" &amp;DATE(LEFT($AV$3, 4), MONTH("1 " &amp; AI$6 &amp; " " &amp; LEFT($AV$3, 4)) + 1, 0 ), 'Raw Data'!$AN:$AN,"&gt;" &amp;DATE(LEFT($AV$3, 4), MONTH("1 " &amp; AI$6 &amp; " " &amp; LEFT($AV$3, 4)), 0 ), 'Raw Data'!$J:$J, $A195, 'Raw Data'!$P:$P,""&amp;'Raw Data'!$B$1,'Raw Data'!$D:$D,"&lt;&gt;*ithdr*",'Raw Data'!$D:$D,"&lt;&gt;*ancel*")</f>
        <v>0</v>
      </c>
      <c r="AJ206" s="40"/>
      <c r="AK206" s="40"/>
      <c r="AL206" s="52"/>
      <c r="AM206" s="111">
        <f>SUMIFS('Raw Data'!$AI:$AI, 'Raw Data'!$AN:$AN,"&lt;=" &amp;DATE(LEFT($AV$3, 4), MONTH("1 " &amp; AM$6 &amp; " " &amp; LEFT($AV$3, 4)) + 1, 0 ), 'Raw Data'!$AN:$AN,"&gt;" &amp;DATE(LEFT($AV$3, 4), MONTH("1 " &amp; AM$6 &amp; " " &amp; LEFT($AV$3, 4)), 0 ), 'Raw Data'!$J:$J, $A195, 'Raw Data'!$O:$O,""&amp;'Raw Data'!$B$1,'Raw Data'!$D:$D,"&lt;&gt;*ithdr*",'Raw Data'!$D:$D,"&lt;&gt;*ancel*",'Raw Data'!$P:$P,"--")
+
SUMIFS('Raw Data'!$AI:$AI, 'Raw Data'!$AN:$AN,"&lt;=" &amp;DATE(LEFT($AV$3, 4), MONTH("1 " &amp; AM$6 &amp; " " &amp; LEFT($AV$3, 4)) + 1, 0 ), 'Raw Data'!$AN:$AN,"&gt;" &amp;DATE(LEFT($AV$3, 4), MONTH("1 " &amp; AM$6 &amp; " " &amp; LEFT($AV$3, 4)), 0 ), 'Raw Data'!$J:$J, $A195, 'Raw Data'!$P:$P,""&amp;'Raw Data'!$B$1,'Raw Data'!$D:$D,"&lt;&gt;*ithdr*",'Raw Data'!$D:$D,"&lt;&gt;*ancel*")</f>
        <v>0</v>
      </c>
      <c r="AN206" s="40"/>
      <c r="AO206" s="40"/>
      <c r="AP206" s="52"/>
      <c r="AQ206" s="111">
        <f>SUMIFS('Raw Data'!$AI:$AI, 'Raw Data'!$AN:$AN,"&lt;=" &amp;DATE(LEFT($AV$3, 4), MONTH("1 " &amp; AQ$6 &amp; " " &amp; LEFT($AV$3, 4)) + 1, 0 ), 'Raw Data'!$AN:$AN,"&gt;" &amp;DATE(LEFT($AV$3, 4), MONTH("1 " &amp; AQ$6 &amp; " " &amp; LEFT($AV$3, 4)), 0 ), 'Raw Data'!$J:$J, $A195, 'Raw Data'!$O:$O,""&amp;'Raw Data'!$B$1,'Raw Data'!$D:$D,"&lt;&gt;*ithdr*",'Raw Data'!$D:$D,"&lt;&gt;*ancel*",'Raw Data'!$P:$P,"--")
+
SUMIFS('Raw Data'!$AI:$AI, 'Raw Data'!$AN:$AN,"&lt;=" &amp;DATE(LEFT($AV$3, 4), MONTH("1 " &amp; AQ$6 &amp; " " &amp; LEFT($AV$3, 4)) + 1, 0 ), 'Raw Data'!$AN:$AN,"&gt;" &amp;DATE(LEFT($AV$3, 4), MONTH("1 " &amp; AQ$6 &amp; " " &amp; LEFT($AV$3, 4)), 0 ), 'Raw Data'!$J:$J, $A195, 'Raw Data'!$P:$P,""&amp;'Raw Data'!$B$1,'Raw Data'!$D:$D,"&lt;&gt;*ithdr*",'Raw Data'!$D:$D,"&lt;&gt;*ancel*")</f>
        <v>0</v>
      </c>
      <c r="AR206" s="40"/>
      <c r="AS206" s="40"/>
      <c r="AT206" s="52"/>
      <c r="AU206" s="111">
        <f>SUMIFS('Raw Data'!$AI:$AI, 'Raw Data'!$AN:$AN,"&lt;=" &amp;DATE(MID($AV$3, 15, 4), MONTH("1 " &amp; AU$6 &amp; " " &amp; MID($AV$3, 15, 4)) + 1, 0 ), 'Raw Data'!$AN:$AN,"&gt;" &amp;DATE(MID($AV$3, 15, 4), MONTH("1 " &amp; AU$6 &amp; " " &amp; MID($AV$3, 15, 4)), 0 ), 'Raw Data'!$J:$J, $A195, 'Raw Data'!$O:$O,""&amp;'Raw Data'!$B$1,'Raw Data'!$D:$D,"&lt;&gt;*ithdr*",'Raw Data'!$D:$D,"&lt;&gt;*ancel*",'Raw Data'!$P:$P,"--")
+
SUMIFS('Raw Data'!$AI:$AI, 'Raw Data'!$AN:$AN,"&lt;=" &amp;DATE(MID($AV$3, 15, 4), MONTH("1 " &amp; AU$6 &amp; " " &amp; MID($AV$3, 15, 4)) + 1, 0 ), 'Raw Data'!$AN:$AN,"&gt;" &amp;DATE(MID($AV$3, 15, 4), MONTH("1 " &amp; AU$6 &amp; " " &amp; MID($AV$3, 15, 4)), 0 ), 'Raw Data'!$J:$J, $A195, 'Raw Data'!$P:$P,""&amp;'Raw Data'!$B$1,'Raw Data'!$D:$D,"&lt;&gt;*ithdr*",'Raw Data'!$D:$D,"&lt;&gt;*ancel*")</f>
        <v>0</v>
      </c>
      <c r="AV206" s="40"/>
      <c r="AW206" s="40"/>
      <c r="AX206" s="52"/>
      <c r="AY206" s="111">
        <f>SUMIFS('Raw Data'!$AI:$AI, 'Raw Data'!$AN:$AN,"&lt;=" &amp;DATE(MID($AV$3, 15, 4), MONTH("1 " &amp; AY$6 &amp; " " &amp; MID($AV$3, 15, 4)) + 1, 0 ), 'Raw Data'!$AN:$AN,"&gt;" &amp;DATE(MID($AV$3, 15, 4), MONTH("1 " &amp; AY$6 &amp; " " &amp; MID($AV$3, 15, 4)), 0 ), 'Raw Data'!$J:$J, $A195, 'Raw Data'!$O:$O,""&amp;'Raw Data'!$B$1,'Raw Data'!$D:$D,"&lt;&gt;*ithdr*",'Raw Data'!$D:$D,"&lt;&gt;*ancel*",'Raw Data'!$P:$P,"--")
+
SUMIFS('Raw Data'!$AI:$AI, 'Raw Data'!$AN:$AN,"&lt;=" &amp;DATE(MID($AV$3, 15, 4), MONTH("1 " &amp; AY$6 &amp; " " &amp; MID($AV$3, 15, 4)) + 1, 0 ), 'Raw Data'!$AN:$AN,"&gt;" &amp;DATE(MID($AV$3, 15, 4), MONTH("1 " &amp; AY$6 &amp; " " &amp; MID($AV$3, 15, 4)), 0 ), 'Raw Data'!$J:$J, $A195, 'Raw Data'!$P:$P,""&amp;'Raw Data'!$B$1,'Raw Data'!$D:$D,"&lt;&gt;*ithdr*",'Raw Data'!$D:$D,"&lt;&gt;*ancel*")</f>
        <v>0</v>
      </c>
      <c r="AZ206" s="40"/>
      <c r="BA206" s="40"/>
      <c r="BB206" s="52"/>
      <c r="BC206" s="111">
        <f>SUMIFS('Raw Data'!$AI:$AI, 'Raw Data'!$AN:$AN,"&lt;=" &amp;DATE(MID($AV$3, 15, 4), MONTH("1 " &amp; BC$6 &amp; " " &amp; MID($AV$3, 15, 4)) + 1, 0 ), 'Raw Data'!$AN:$AN,"&gt;" &amp;DATE(MID($AV$3, 15, 4), MONTH("1 " &amp; BC$6 &amp; " " &amp; MID($AV$3, 15, 4)), 0 ), 'Raw Data'!$J:$J, $A195, 'Raw Data'!$O:$O,""&amp;'Raw Data'!$B$1,'Raw Data'!$D:$D,"&lt;&gt;*ithdr*",'Raw Data'!$D:$D,"&lt;&gt;*ancel*",'Raw Data'!$P:$P,"--")
+
SUMIFS('Raw Data'!$AI:$AI, 'Raw Data'!$AN:$AN,"&lt;=" &amp;DATE(MID($AV$3, 15, 4), MONTH("1 " &amp; BC$6 &amp; " " &amp; MID($AV$3, 15, 4)) + 1, 0 ), 'Raw Data'!$AN:$AN,"&gt;" &amp;DATE(MID($AV$3, 15, 4), MONTH("1 " &amp; BC$6 &amp; " " &amp; MID($AV$3, 15, 4)), 0 ), 'Raw Data'!$J:$J, $A195, 'Raw Data'!$P:$P,""&amp;'Raw Data'!$B$1,'Raw Data'!$D:$D,"&lt;&gt;*ithdr*",'Raw Data'!$D:$D,"&lt;&gt;*ancel*")</f>
        <v>0</v>
      </c>
      <c r="BD206" s="40"/>
      <c r="BE206" s="40"/>
      <c r="BF206" s="52"/>
    </row>
    <row r="207" ht="15.75" customHeight="1">
      <c r="A207" s="119" t="s">
        <v>759</v>
      </c>
      <c r="B207" s="40"/>
      <c r="C207" s="40"/>
      <c r="D207" s="40"/>
      <c r="E207" s="40"/>
      <c r="F207" s="40"/>
      <c r="G207" s="40"/>
      <c r="H207" s="40"/>
      <c r="I207" s="40"/>
      <c r="J207" s="52"/>
      <c r="K207" s="111">
        <f>SUMIFS('Raw Data'!$AI:$AI, 'Raw Data'!$AN:$AN,"&lt;=" &amp;DATE(LEFT($AV$3, 4), MONTH("1 " &amp; K$6 &amp; " " &amp; LEFT($AV$3, 4)) + 1, 0 ), 'Raw Data'!$AN:$AN,"&gt;" &amp;DATE(LEFT($AV$3, 4), MONTH("1 " &amp; K$6 &amp; " " &amp; LEFT($AV$3, 4)), 0 ), 'Raw Data'!$J:$J, $A195, 'Raw Data'!$H:$H, "Ear*", 'Raw Data'!$O:$O,""&amp;'Raw Data'!$B$1,'Raw Data'!$D:$D,"&lt;&gt;*ithdr*",'Raw Data'!$D:$D,"&lt;&gt;*ancel*",'Raw Data'!$P:$P,"--")
+
SUMIFS('Raw Data'!$AI:$AI, 'Raw Data'!$AN:$AN,"&lt;=" &amp;DATE(LEFT($AV$3, 4), MONTH("1 " &amp; K$6 &amp; " " &amp; LEFT($AV$3, 4)) + 1, 0 ), 'Raw Data'!$AN:$AN,"&gt;" &amp;DATE(LEFT($AV$3, 4), MONTH("1 " &amp; K$6 &amp; " " &amp; LEFT($AV$3, 4)), 0 ), 'Raw Data'!$J:$J, $A195, 'Raw Data'!$H:$H, "Ear*", 'Raw Data'!$P:$P,""&amp;'Raw Data'!$B$1,'Raw Data'!$D:$D,"&lt;&gt;*ithdr*",'Raw Data'!$D:$D,"&lt;&gt;*ancel*")</f>
        <v>0</v>
      </c>
      <c r="L207" s="40"/>
      <c r="M207" s="40"/>
      <c r="N207" s="52"/>
      <c r="O207" s="111">
        <f>SUMIFS('Raw Data'!$AI:$AI, 'Raw Data'!$AN:$AN,"&lt;=" &amp;DATE(LEFT($AV$3, 4), MONTH("1 " &amp; O$6 &amp; " " &amp; LEFT($AV$3, 4)) + 1, 0 ), 'Raw Data'!$AN:$AN,"&gt;" &amp;DATE(LEFT($AV$3, 4), MONTH("1 " &amp; O$6 &amp; " " &amp; LEFT($AV$3, 4)), 0 ), 'Raw Data'!$J:$J, $A195, 'Raw Data'!$H:$H, "Ear*", 'Raw Data'!$O:$O,""&amp;'Raw Data'!$B$1,'Raw Data'!$D:$D,"&lt;&gt;*ithdr*",'Raw Data'!$D:$D,"&lt;&gt;*ancel*",'Raw Data'!$P:$P,"--")
+
SUMIFS('Raw Data'!$AI:$AI, 'Raw Data'!$AN:$AN,"&lt;=" &amp;DATE(LEFT($AV$3, 4), MONTH("1 " &amp; O$6 &amp; " " &amp; LEFT($AV$3, 4)) + 1, 0 ), 'Raw Data'!$AN:$AN,"&gt;" &amp;DATE(LEFT($AV$3, 4), MONTH("1 " &amp; O$6 &amp; " " &amp; LEFT($AV$3, 4)), 0 ), 'Raw Data'!$J:$J, $A195, 'Raw Data'!$H:$H, "Ear*", 'Raw Data'!$P:$P,""&amp;'Raw Data'!$B$1,'Raw Data'!$D:$D,"&lt;&gt;*ithdr*",'Raw Data'!$D:$D,"&lt;&gt;*ancel*")</f>
        <v>0</v>
      </c>
      <c r="P207" s="40"/>
      <c r="Q207" s="40"/>
      <c r="R207" s="52"/>
      <c r="S207" s="111">
        <f>SUMIFS('Raw Data'!$AI:$AI, 'Raw Data'!$AN:$AN,"&lt;=" &amp;DATE(LEFT($AV$3, 4), MONTH("1 " &amp; S$6 &amp; " " &amp; LEFT($AV$3, 4)) + 1, 0 ), 'Raw Data'!$AN:$AN,"&gt;" &amp;DATE(LEFT($AV$3, 4), MONTH("1 " &amp; S$6 &amp; " " &amp; LEFT($AV$3, 4)), 0 ), 'Raw Data'!$J:$J, $A195, 'Raw Data'!$H:$H, "Ear*", 'Raw Data'!$O:$O,""&amp;'Raw Data'!$B$1,'Raw Data'!$D:$D,"&lt;&gt;*ithdr*",'Raw Data'!$D:$D,"&lt;&gt;*ancel*",'Raw Data'!$P:$P,"--")
+
SUMIFS('Raw Data'!$AI:$AI, 'Raw Data'!$AN:$AN,"&lt;=" &amp;DATE(LEFT($AV$3, 4), MONTH("1 " &amp; S$6 &amp; " " &amp; LEFT($AV$3, 4)) + 1, 0 ), 'Raw Data'!$AN:$AN,"&gt;" &amp;DATE(LEFT($AV$3, 4), MONTH("1 " &amp; S$6 &amp; " " &amp; LEFT($AV$3, 4)), 0 ), 'Raw Data'!$J:$J, $A195, 'Raw Data'!$H:$H, "Ear*", 'Raw Data'!$P:$P,""&amp;'Raw Data'!$B$1,'Raw Data'!$D:$D,"&lt;&gt;*ithdr*",'Raw Data'!$D:$D,"&lt;&gt;*ancel*")</f>
        <v>0</v>
      </c>
      <c r="T207" s="40"/>
      <c r="U207" s="40"/>
      <c r="V207" s="52"/>
      <c r="W207" s="111">
        <f>SUMIFS('Raw Data'!$AI:$AI, 'Raw Data'!$AN:$AN,"&lt;=" &amp;DATE(LEFT($AV$3, 4), MONTH("1 " &amp; W$6 &amp; " " &amp; LEFT($AV$3, 4)) + 1, 0 ), 'Raw Data'!$AN:$AN,"&gt;" &amp;DATE(LEFT($AV$3, 4), MONTH("1 " &amp; W$6 &amp; " " &amp; LEFT($AV$3, 4)), 0 ), 'Raw Data'!$J:$J, $A195, 'Raw Data'!$H:$H, "Ear*", 'Raw Data'!$O:$O,""&amp;'Raw Data'!$B$1,'Raw Data'!$D:$D,"&lt;&gt;*ithdr*",'Raw Data'!$D:$D,"&lt;&gt;*ancel*",'Raw Data'!$P:$P,"--")
+
SUMIFS('Raw Data'!$AI:$AI, 'Raw Data'!$AN:$AN,"&lt;=" &amp;DATE(LEFT($AV$3, 4), MONTH("1 " &amp; W$6 &amp; " " &amp; LEFT($AV$3, 4)) + 1, 0 ), 'Raw Data'!$AN:$AN,"&gt;" &amp;DATE(LEFT($AV$3, 4), MONTH("1 " &amp; W$6 &amp; " " &amp; LEFT($AV$3, 4)), 0 ), 'Raw Data'!$J:$J, $A195, 'Raw Data'!$H:$H, "Ear*", 'Raw Data'!$P:$P,""&amp;'Raw Data'!$B$1,'Raw Data'!$D:$D,"&lt;&gt;*ithdr*",'Raw Data'!$D:$D,"&lt;&gt;*ancel*")</f>
        <v>0</v>
      </c>
      <c r="X207" s="40"/>
      <c r="Y207" s="40"/>
      <c r="Z207" s="52"/>
      <c r="AA207" s="111">
        <f>SUMIFS('Raw Data'!$AI:$AI, 'Raw Data'!$AN:$AN,"&lt;=" &amp;DATE(LEFT($AV$3, 4), MONTH("1 " &amp; AA$6 &amp; " " &amp; LEFT($AV$3, 4)) + 1, 0 ), 'Raw Data'!$AN:$AN,"&gt;" &amp;DATE(LEFT($AV$3, 4), MONTH("1 " &amp; AA$6 &amp; " " &amp; LEFT($AV$3, 4)), 0 ), 'Raw Data'!$J:$J, $A195, 'Raw Data'!$H:$H, "Ear*", 'Raw Data'!$O:$O,""&amp;'Raw Data'!$B$1,'Raw Data'!$D:$D,"&lt;&gt;*ithdr*",'Raw Data'!$D:$D,"&lt;&gt;*ancel*",'Raw Data'!$P:$P,"--")
+
SUMIFS('Raw Data'!$AI:$AI, 'Raw Data'!$AN:$AN,"&lt;=" &amp;DATE(LEFT($AV$3, 4), MONTH("1 " &amp; AA$6 &amp; " " &amp; LEFT($AV$3, 4)) + 1, 0 ), 'Raw Data'!$AN:$AN,"&gt;" &amp;DATE(LEFT($AV$3, 4), MONTH("1 " &amp; AA$6 &amp; " " &amp; LEFT($AV$3, 4)), 0 ), 'Raw Data'!$J:$J, $A195, 'Raw Data'!$H:$H, "Ear*", 'Raw Data'!$P:$P,""&amp;'Raw Data'!$B$1,'Raw Data'!$D:$D,"&lt;&gt;*ithdr*",'Raw Data'!$D:$D,"&lt;&gt;*ancel*")</f>
        <v>0</v>
      </c>
      <c r="AB207" s="40"/>
      <c r="AC207" s="40"/>
      <c r="AD207" s="52"/>
      <c r="AE207" s="111">
        <f>SUMIFS('Raw Data'!$AI:$AI, 'Raw Data'!$AN:$AN,"&lt;=" &amp;DATE(LEFT($AV$3, 4), MONTH("1 " &amp; AE$6 &amp; " " &amp; LEFT($AV$3, 4)) + 1, 0 ), 'Raw Data'!$AN:$AN,"&gt;" &amp;DATE(LEFT($AV$3, 4), MONTH("1 " &amp; AE$6 &amp; " " &amp; LEFT($AV$3, 4)), 0 ), 'Raw Data'!$J:$J, $A195, 'Raw Data'!$H:$H, "Ear*", 'Raw Data'!$O:$O,""&amp;'Raw Data'!$B$1,'Raw Data'!$D:$D,"&lt;&gt;*ithdr*",'Raw Data'!$D:$D,"&lt;&gt;*ancel*",'Raw Data'!$P:$P,"--")
+
SUMIFS('Raw Data'!$AI:$AI, 'Raw Data'!$AN:$AN,"&lt;=" &amp;DATE(LEFT($AV$3, 4), MONTH("1 " &amp; AE$6 &amp; " " &amp; LEFT($AV$3, 4)) + 1, 0 ), 'Raw Data'!$AN:$AN,"&gt;" &amp;DATE(LEFT($AV$3, 4), MONTH("1 " &amp; AE$6 &amp; " " &amp; LEFT($AV$3, 4)), 0 ), 'Raw Data'!$J:$J, $A195, 'Raw Data'!$H:$H, "Ear*", 'Raw Data'!$P:$P,""&amp;'Raw Data'!$B$1,'Raw Data'!$D:$D,"&lt;&gt;*ithdr*",'Raw Data'!$D:$D,"&lt;&gt;*ancel*")</f>
        <v>0</v>
      </c>
      <c r="AF207" s="40"/>
      <c r="AG207" s="40"/>
      <c r="AH207" s="52"/>
      <c r="AI207" s="111">
        <f>SUMIFS('Raw Data'!$AI:$AI, 'Raw Data'!$AN:$AN,"&lt;=" &amp;DATE(LEFT($AV$3, 4), MONTH("1 " &amp; AI$6 &amp; " " &amp; LEFT($AV$3, 4)) + 1, 0 ), 'Raw Data'!$AN:$AN,"&gt;" &amp;DATE(LEFT($AV$3, 4), MONTH("1 " &amp; AI$6 &amp; " " &amp; LEFT($AV$3, 4)), 0 ), 'Raw Data'!$J:$J, $A195, 'Raw Data'!$H:$H, "Ear*", 'Raw Data'!$O:$O,""&amp;'Raw Data'!$B$1,'Raw Data'!$D:$D,"&lt;&gt;*ithdr*",'Raw Data'!$D:$D,"&lt;&gt;*ancel*",'Raw Data'!$P:$P,"--")
+
SUMIFS('Raw Data'!$AI:$AI, 'Raw Data'!$AN:$AN,"&lt;=" &amp;DATE(LEFT($AV$3, 4), MONTH("1 " &amp; AI$6 &amp; " " &amp; LEFT($AV$3, 4)) + 1, 0 ), 'Raw Data'!$AN:$AN,"&gt;" &amp;DATE(LEFT($AV$3, 4), MONTH("1 " &amp; AI$6 &amp; " " &amp; LEFT($AV$3, 4)), 0 ), 'Raw Data'!$J:$J, $A195, 'Raw Data'!$H:$H, "Ear*", 'Raw Data'!$P:$P,""&amp;'Raw Data'!$B$1,'Raw Data'!$D:$D,"&lt;&gt;*ithdr*",'Raw Data'!$D:$D,"&lt;&gt;*ancel*")</f>
        <v>0</v>
      </c>
      <c r="AJ207" s="40"/>
      <c r="AK207" s="40"/>
      <c r="AL207" s="52"/>
      <c r="AM207" s="111">
        <f>SUMIFS('Raw Data'!$AI:$AI, 'Raw Data'!$AN:$AN,"&lt;=" &amp;DATE(LEFT($AV$3, 4), MONTH("1 " &amp; AM$6 &amp; " " &amp; LEFT($AV$3, 4)) + 1, 0 ), 'Raw Data'!$AN:$AN,"&gt;" &amp;DATE(LEFT($AV$3, 4), MONTH("1 " &amp; AM$6 &amp; " " &amp; LEFT($AV$3, 4)), 0 ), 'Raw Data'!$J:$J, $A195, 'Raw Data'!$H:$H, "Ear*", 'Raw Data'!$O:$O,""&amp;'Raw Data'!$B$1,'Raw Data'!$D:$D,"&lt;&gt;*ithdr*",'Raw Data'!$D:$D,"&lt;&gt;*ancel*",'Raw Data'!$P:$P,"--")
+
SUMIFS('Raw Data'!$AI:$AI, 'Raw Data'!$AN:$AN,"&lt;=" &amp;DATE(LEFT($AV$3, 4), MONTH("1 " &amp; AM$6 &amp; " " &amp; LEFT($AV$3, 4)) + 1, 0 ), 'Raw Data'!$AN:$AN,"&gt;" &amp;DATE(LEFT($AV$3, 4), MONTH("1 " &amp; AM$6 &amp; " " &amp; LEFT($AV$3, 4)), 0 ), 'Raw Data'!$J:$J, $A195, 'Raw Data'!$H:$H, "Ear*", 'Raw Data'!$P:$P,""&amp;'Raw Data'!$B$1,'Raw Data'!$D:$D,"&lt;&gt;*ithdr*",'Raw Data'!$D:$D,"&lt;&gt;*ancel*")</f>
        <v>0</v>
      </c>
      <c r="AN207" s="40"/>
      <c r="AO207" s="40"/>
      <c r="AP207" s="52"/>
      <c r="AQ207" s="111">
        <f>SUMIFS('Raw Data'!$AI:$AI, 'Raw Data'!$AN:$AN,"&lt;=" &amp;DATE(LEFT($AV$3, 4), MONTH("1 " &amp; AQ$6 &amp; " " &amp; LEFT($AV$3, 4)) + 1, 0 ), 'Raw Data'!$AN:$AN,"&gt;" &amp;DATE(LEFT($AV$3, 4), MONTH("1 " &amp; AQ$6 &amp; " " &amp; LEFT($AV$3, 4)), 0 ), 'Raw Data'!$J:$J, $A195, 'Raw Data'!$H:$H, "Ear*", 'Raw Data'!$O:$O,""&amp;'Raw Data'!$B$1,'Raw Data'!$D:$D,"&lt;&gt;*ithdr*",'Raw Data'!$D:$D,"&lt;&gt;*ancel*",'Raw Data'!$P:$P,"--")
+
SUMIFS('Raw Data'!$AI:$AI, 'Raw Data'!$AN:$AN,"&lt;=" &amp;DATE(LEFT($AV$3, 4), MONTH("1 " &amp; AQ$6 &amp; " " &amp; LEFT($AV$3, 4)) + 1, 0 ), 'Raw Data'!$AN:$AN,"&gt;" &amp;DATE(LEFT($AV$3, 4), MONTH("1 " &amp; AQ$6 &amp; " " &amp; LEFT($AV$3, 4)), 0 ), 'Raw Data'!$J:$J, $A195, 'Raw Data'!$H:$H, "Ear*", 'Raw Data'!$P:$P,""&amp;'Raw Data'!$B$1,'Raw Data'!$D:$D,"&lt;&gt;*ithdr*",'Raw Data'!$D:$D,"&lt;&gt;*ancel*")</f>
        <v>0</v>
      </c>
      <c r="AR207" s="40"/>
      <c r="AS207" s="40"/>
      <c r="AT207" s="52"/>
      <c r="AU207" s="111">
        <f>SUMIFS('Raw Data'!$AI:$AI, 'Raw Data'!$AN:$AN,"&lt;=" &amp;DATE(MID($AV$3, 15, 4), MONTH("1 " &amp; AU$6 &amp; " " &amp; MID($AV$3, 15, 4)) + 1, 0 ), 'Raw Data'!$AN:$AN,"&gt;" &amp;DATE(MID($AV$3, 15, 4), MONTH("1 " &amp; AU$6 &amp; " " &amp; MID($AV$3, 15, 4)), 0 ), 'Raw Data'!$J:$J, $A195, 'Raw Data'!$H:$H, "Ear*", 'Raw Data'!$O:$O,""&amp;'Raw Data'!$B$1,'Raw Data'!$D:$D,"&lt;&gt;*ithdr*",'Raw Data'!$D:$D,"&lt;&gt;*ancel*",'Raw Data'!$P:$P,"--")
+
SUMIFS('Raw Data'!$AI:$AI, 'Raw Data'!$AN:$AN,"&lt;=" &amp;DATE(MID($AV$3, 15, 4), MONTH("1 " &amp; AU$6 &amp; " " &amp; MID($AV$3, 15, 4)) + 1, 0 ), 'Raw Data'!$AN:$AN,"&gt;" &amp;DATE(MID($AV$3, 15, 4), MONTH("1 " &amp; AU$6 &amp; " " &amp; MID($AV$3, 15, 4)), 0 ), 'Raw Data'!$J:$J, $A195, 'Raw Data'!$H:$H, "Ear*", 'Raw Data'!$P:$P,""&amp;'Raw Data'!$B$1,'Raw Data'!$D:$D,"&lt;&gt;*ithdr*",'Raw Data'!$D:$D,"&lt;&gt;*ancel*")</f>
        <v>0</v>
      </c>
      <c r="AV207" s="40"/>
      <c r="AW207" s="40"/>
      <c r="AX207" s="52"/>
      <c r="AY207" s="111">
        <f>SUMIFS('Raw Data'!$AI:$AI, 'Raw Data'!$AN:$AN,"&lt;=" &amp;DATE(MID($AV$3, 15, 4), MONTH("1 " &amp; AY$6 &amp; " " &amp; MID($AV$3, 15, 4)) + 1, 0 ), 'Raw Data'!$AN:$AN,"&gt;" &amp;DATE(MID($AV$3, 15, 4), MONTH("1 " &amp; AY$6 &amp; " " &amp; MID($AV$3, 15, 4)), 0 ), 'Raw Data'!$J:$J, $A195, 'Raw Data'!$H:$H, "Ear*", 'Raw Data'!$O:$O,""&amp;'Raw Data'!$B$1,'Raw Data'!$D:$D,"&lt;&gt;*ithdr*",'Raw Data'!$D:$D,"&lt;&gt;*ancel*",'Raw Data'!$P:$P,"--")
+
SUMIFS('Raw Data'!$AI:$AI, 'Raw Data'!$AN:$AN,"&lt;=" &amp;DATE(MID($AV$3, 15, 4), MONTH("1 " &amp; AY$6 &amp; " " &amp; MID($AV$3, 15, 4)) + 1, 0 ), 'Raw Data'!$AN:$AN,"&gt;" &amp;DATE(MID($AV$3, 15, 4), MONTH("1 " &amp; AY$6 &amp; " " &amp; MID($AV$3, 15, 4)), 0 ), 'Raw Data'!$J:$J, $A195, 'Raw Data'!$H:$H, "Ear*", 'Raw Data'!$P:$P,""&amp;'Raw Data'!$B$1,'Raw Data'!$D:$D,"&lt;&gt;*ithdr*",'Raw Data'!$D:$D,"&lt;&gt;*ancel*")</f>
        <v>0</v>
      </c>
      <c r="AZ207" s="40"/>
      <c r="BA207" s="40"/>
      <c r="BB207" s="52"/>
      <c r="BC207" s="111">
        <f>SUMIFS('Raw Data'!$AI:$AI, 'Raw Data'!$AN:$AN,"&lt;=" &amp;DATE(MID($AV$3, 15, 4), MONTH("1 " &amp; BC$6 &amp; " " &amp; MID($AV$3, 15, 4)) + 1, 0 ), 'Raw Data'!$AN:$AN,"&gt;" &amp;DATE(MID($AV$3, 15, 4), MONTH("1 " &amp; BC$6 &amp; " " &amp; MID($AV$3, 15, 4)), 0 ), 'Raw Data'!$J:$J, $A195, 'Raw Data'!$H:$H, "Ear*", 'Raw Data'!$O:$O,""&amp;'Raw Data'!$B$1,'Raw Data'!$D:$D,"&lt;&gt;*ithdr*",'Raw Data'!$D:$D,"&lt;&gt;*ancel*",'Raw Data'!$P:$P,"--")
+
SUMIFS('Raw Data'!$AI:$AI, 'Raw Data'!$AN:$AN,"&lt;=" &amp;DATE(MID($AV$3, 15, 4), MONTH("1 " &amp; BC$6 &amp; " " &amp; MID($AV$3, 15, 4)) + 1, 0 ), 'Raw Data'!$AN:$AN,"&gt;" &amp;DATE(MID($AV$3, 15, 4), MONTH("1 " &amp; BC$6 &amp; " " &amp; MID($AV$3, 15, 4)), 0 ), 'Raw Data'!$J:$J, $A195, 'Raw Data'!$H:$H, "Ear*", 'Raw Data'!$P:$P,""&amp;'Raw Data'!$B$1,'Raw Data'!$D:$D,"&lt;&gt;*ithdr*",'Raw Data'!$D:$D,"&lt;&gt;*ancel*")</f>
        <v>0</v>
      </c>
      <c r="BD207" s="40"/>
      <c r="BE207" s="40"/>
      <c r="BF207" s="52"/>
    </row>
    <row r="208" ht="15.75" customHeight="1">
      <c r="A208" s="119" t="s">
        <v>760</v>
      </c>
      <c r="B208" s="40"/>
      <c r="C208" s="40"/>
      <c r="D208" s="40"/>
      <c r="E208" s="40"/>
      <c r="F208" s="40"/>
      <c r="G208" s="40"/>
      <c r="H208" s="40"/>
      <c r="I208" s="40"/>
      <c r="J208" s="52"/>
      <c r="K208" s="111">
        <f>SUMIFS('Raw Data'!$AI:$AI, 'Raw Data'!$AN:$AN,"&lt;=" &amp;DATE(LEFT($AV$3, 4), MONTH("1 " &amp; K$6 &amp; " " &amp; LEFT($AV$3, 4)) + 1, 0 ), 'Raw Data'!$AN:$AN,"&gt;" &amp;DATE(LEFT($AV$3, 4), MONTH("1 " &amp; K$6 &amp; " " &amp; LEFT($AV$3, 4)), 0 ), 'Raw Data'!$J:$J, $A195, 'Raw Data'!$H:$H, "Non*", 'Raw Data'!$O:$O,""&amp;'Raw Data'!$B$1,'Raw Data'!$D:$D,"&lt;&gt;*ithdr*",'Raw Data'!$D:$D,"&lt;&gt;*ancel*",'Raw Data'!$P:$P,"--")
+
SUMIFS('Raw Data'!$AI:$AI, 'Raw Data'!$AN:$AN,"&lt;=" &amp;DATE(LEFT($AV$3, 4), MONTH("1 " &amp; K$6 &amp; " " &amp; LEFT($AV$3, 4)) + 1, 0 ), 'Raw Data'!$AN:$AN,"&gt;" &amp;DATE(LEFT($AV$3, 4), MONTH("1 " &amp; K$6 &amp; " " &amp; LEFT($AV$3, 4)), 0 ), 'Raw Data'!$J:$J, $A195, 'Raw Data'!$H:$H, "Non*", 'Raw Data'!$P:$P,""&amp;'Raw Data'!$B$1,'Raw Data'!$D:$D,"&lt;&gt;*ithdr*",'Raw Data'!$D:$D,"&lt;&gt;*ancel*")</f>
        <v>0</v>
      </c>
      <c r="L208" s="40"/>
      <c r="M208" s="40"/>
      <c r="N208" s="52"/>
      <c r="O208" s="111">
        <f>SUMIFS('Raw Data'!$AI:$AI, 'Raw Data'!$AN:$AN,"&lt;=" &amp;DATE(LEFT($AV$3, 4), MONTH("1 " &amp; O$6 &amp; " " &amp; LEFT($AV$3, 4)) + 1, 0 ), 'Raw Data'!$AN:$AN,"&gt;" &amp;DATE(LEFT($AV$3, 4), MONTH("1 " &amp; O$6 &amp; " " &amp; LEFT($AV$3, 4)), 0 ), 'Raw Data'!$J:$J, $A195, 'Raw Data'!$H:$H, "Non*", 'Raw Data'!$O:$O,""&amp;'Raw Data'!$B$1,'Raw Data'!$D:$D,"&lt;&gt;*ithdr*",'Raw Data'!$D:$D,"&lt;&gt;*ancel*",'Raw Data'!$P:$P,"--")
+
SUMIFS('Raw Data'!$AI:$AI, 'Raw Data'!$AN:$AN,"&lt;=" &amp;DATE(LEFT($AV$3, 4), MONTH("1 " &amp; O$6 &amp; " " &amp; LEFT($AV$3, 4)) + 1, 0 ), 'Raw Data'!$AN:$AN,"&gt;" &amp;DATE(LEFT($AV$3, 4), MONTH("1 " &amp; O$6 &amp; " " &amp; LEFT($AV$3, 4)), 0 ), 'Raw Data'!$J:$J, $A195, 'Raw Data'!$H:$H, "Non*", 'Raw Data'!$P:$P,""&amp;'Raw Data'!$B$1,'Raw Data'!$D:$D,"&lt;&gt;*ithdr*",'Raw Data'!$D:$D,"&lt;&gt;*ancel*")</f>
        <v>0</v>
      </c>
      <c r="P208" s="40"/>
      <c r="Q208" s="40"/>
      <c r="R208" s="52"/>
      <c r="S208" s="111">
        <f>SUMIFS('Raw Data'!$AI:$AI, 'Raw Data'!$AN:$AN,"&lt;=" &amp;DATE(LEFT($AV$3, 4), MONTH("1 " &amp; S$6 &amp; " " &amp; LEFT($AV$3, 4)) + 1, 0 ), 'Raw Data'!$AN:$AN,"&gt;" &amp;DATE(LEFT($AV$3, 4), MONTH("1 " &amp; S$6 &amp; " " &amp; LEFT($AV$3, 4)), 0 ), 'Raw Data'!$J:$J, $A195, 'Raw Data'!$H:$H, "Non*", 'Raw Data'!$O:$O,""&amp;'Raw Data'!$B$1,'Raw Data'!$D:$D,"&lt;&gt;*ithdr*",'Raw Data'!$D:$D,"&lt;&gt;*ancel*",'Raw Data'!$P:$P,"--")
+
SUMIFS('Raw Data'!$AI:$AI, 'Raw Data'!$AN:$AN,"&lt;=" &amp;DATE(LEFT($AV$3, 4), MONTH("1 " &amp; S$6 &amp; " " &amp; LEFT($AV$3, 4)) + 1, 0 ), 'Raw Data'!$AN:$AN,"&gt;" &amp;DATE(LEFT($AV$3, 4), MONTH("1 " &amp; S$6 &amp; " " &amp; LEFT($AV$3, 4)), 0 ), 'Raw Data'!$J:$J, $A195, 'Raw Data'!$H:$H, "Non*", 'Raw Data'!$P:$P,""&amp;'Raw Data'!$B$1,'Raw Data'!$D:$D,"&lt;&gt;*ithdr*",'Raw Data'!$D:$D,"&lt;&gt;*ancel*")</f>
        <v>0</v>
      </c>
      <c r="T208" s="40"/>
      <c r="U208" s="40"/>
      <c r="V208" s="52"/>
      <c r="W208" s="111">
        <f>SUMIFS('Raw Data'!$AI:$AI, 'Raw Data'!$AN:$AN,"&lt;=" &amp;DATE(LEFT($AV$3, 4), MONTH("1 " &amp; W$6 &amp; " " &amp; LEFT($AV$3, 4)) + 1, 0 ), 'Raw Data'!$AN:$AN,"&gt;" &amp;DATE(LEFT($AV$3, 4), MONTH("1 " &amp; W$6 &amp; " " &amp; LEFT($AV$3, 4)), 0 ), 'Raw Data'!$J:$J, $A195, 'Raw Data'!$H:$H, "Non*", 'Raw Data'!$O:$O,""&amp;'Raw Data'!$B$1,'Raw Data'!$D:$D,"&lt;&gt;*ithdr*",'Raw Data'!$D:$D,"&lt;&gt;*ancel*",'Raw Data'!$P:$P,"--")
+
SUMIFS('Raw Data'!$AI:$AI, 'Raw Data'!$AN:$AN,"&lt;=" &amp;DATE(LEFT($AV$3, 4), MONTH("1 " &amp; W$6 &amp; " " &amp; LEFT($AV$3, 4)) + 1, 0 ), 'Raw Data'!$AN:$AN,"&gt;" &amp;DATE(LEFT($AV$3, 4), MONTH("1 " &amp; W$6 &amp; " " &amp; LEFT($AV$3, 4)), 0 ), 'Raw Data'!$J:$J, $A195, 'Raw Data'!$H:$H, "Non*", 'Raw Data'!$P:$P,""&amp;'Raw Data'!$B$1,'Raw Data'!$D:$D,"&lt;&gt;*ithdr*",'Raw Data'!$D:$D,"&lt;&gt;*ancel*")</f>
        <v>0</v>
      </c>
      <c r="X208" s="40"/>
      <c r="Y208" s="40"/>
      <c r="Z208" s="52"/>
      <c r="AA208" s="111">
        <f>SUMIFS('Raw Data'!$AI:$AI, 'Raw Data'!$AN:$AN,"&lt;=" &amp;DATE(LEFT($AV$3, 4), MONTH("1 " &amp; AA$6 &amp; " " &amp; LEFT($AV$3, 4)) + 1, 0 ), 'Raw Data'!$AN:$AN,"&gt;" &amp;DATE(LEFT($AV$3, 4), MONTH("1 " &amp; AA$6 &amp; " " &amp; LEFT($AV$3, 4)), 0 ), 'Raw Data'!$J:$J, $A195, 'Raw Data'!$H:$H, "Non*", 'Raw Data'!$O:$O,""&amp;'Raw Data'!$B$1,'Raw Data'!$D:$D,"&lt;&gt;*ithdr*",'Raw Data'!$D:$D,"&lt;&gt;*ancel*",'Raw Data'!$P:$P,"--")
+
SUMIFS('Raw Data'!$AI:$AI, 'Raw Data'!$AN:$AN,"&lt;=" &amp;DATE(LEFT($AV$3, 4), MONTH("1 " &amp; AA$6 &amp; " " &amp; LEFT($AV$3, 4)) + 1, 0 ), 'Raw Data'!$AN:$AN,"&gt;" &amp;DATE(LEFT($AV$3, 4), MONTH("1 " &amp; AA$6 &amp; " " &amp; LEFT($AV$3, 4)), 0 ), 'Raw Data'!$J:$J, $A195, 'Raw Data'!$H:$H, "Non*", 'Raw Data'!$P:$P,""&amp;'Raw Data'!$B$1,'Raw Data'!$D:$D,"&lt;&gt;*ithdr*",'Raw Data'!$D:$D,"&lt;&gt;*ancel*")</f>
        <v>0</v>
      </c>
      <c r="AB208" s="40"/>
      <c r="AC208" s="40"/>
      <c r="AD208" s="52"/>
      <c r="AE208" s="111">
        <f>SUMIFS('Raw Data'!$AI:$AI, 'Raw Data'!$AN:$AN,"&lt;=" &amp;DATE(LEFT($AV$3, 4), MONTH("1 " &amp; AE$6 &amp; " " &amp; LEFT($AV$3, 4)) + 1, 0 ), 'Raw Data'!$AN:$AN,"&gt;" &amp;DATE(LEFT($AV$3, 4), MONTH("1 " &amp; AE$6 &amp; " " &amp; LEFT($AV$3, 4)), 0 ), 'Raw Data'!$J:$J, $A195, 'Raw Data'!$H:$H, "Non*", 'Raw Data'!$O:$O,""&amp;'Raw Data'!$B$1,'Raw Data'!$D:$D,"&lt;&gt;*ithdr*",'Raw Data'!$D:$D,"&lt;&gt;*ancel*",'Raw Data'!$P:$P,"--")
+
SUMIFS('Raw Data'!$AI:$AI, 'Raw Data'!$AN:$AN,"&lt;=" &amp;DATE(LEFT($AV$3, 4), MONTH("1 " &amp; AE$6 &amp; " " &amp; LEFT($AV$3, 4)) + 1, 0 ), 'Raw Data'!$AN:$AN,"&gt;" &amp;DATE(LEFT($AV$3, 4), MONTH("1 " &amp; AE$6 &amp; " " &amp; LEFT($AV$3, 4)), 0 ), 'Raw Data'!$J:$J, $A195, 'Raw Data'!$H:$H, "Non*", 'Raw Data'!$P:$P,""&amp;'Raw Data'!$B$1,'Raw Data'!$D:$D,"&lt;&gt;*ithdr*",'Raw Data'!$D:$D,"&lt;&gt;*ancel*")</f>
        <v>0</v>
      </c>
      <c r="AF208" s="40"/>
      <c r="AG208" s="40"/>
      <c r="AH208" s="52"/>
      <c r="AI208" s="111">
        <f>SUMIFS('Raw Data'!$AI:$AI, 'Raw Data'!$AN:$AN,"&lt;=" &amp;DATE(LEFT($AV$3, 4), MONTH("1 " &amp; AI$6 &amp; " " &amp; LEFT($AV$3, 4)) + 1, 0 ), 'Raw Data'!$AN:$AN,"&gt;" &amp;DATE(LEFT($AV$3, 4), MONTH("1 " &amp; AI$6 &amp; " " &amp; LEFT($AV$3, 4)), 0 ), 'Raw Data'!$J:$J, $A195, 'Raw Data'!$H:$H, "Non*", 'Raw Data'!$O:$O,""&amp;'Raw Data'!$B$1,'Raw Data'!$D:$D,"&lt;&gt;*ithdr*",'Raw Data'!$D:$D,"&lt;&gt;*ancel*",'Raw Data'!$P:$P,"--")
+
SUMIFS('Raw Data'!$AI:$AI, 'Raw Data'!$AN:$AN,"&lt;=" &amp;DATE(LEFT($AV$3, 4), MONTH("1 " &amp; AI$6 &amp; " " &amp; LEFT($AV$3, 4)) + 1, 0 ), 'Raw Data'!$AN:$AN,"&gt;" &amp;DATE(LEFT($AV$3, 4), MONTH("1 " &amp; AI$6 &amp; " " &amp; LEFT($AV$3, 4)), 0 ), 'Raw Data'!$J:$J, $A195, 'Raw Data'!$H:$H, "Non*", 'Raw Data'!$P:$P,""&amp;'Raw Data'!$B$1,'Raw Data'!$D:$D,"&lt;&gt;*ithdr*",'Raw Data'!$D:$D,"&lt;&gt;*ancel*")</f>
        <v>0</v>
      </c>
      <c r="AJ208" s="40"/>
      <c r="AK208" s="40"/>
      <c r="AL208" s="52"/>
      <c r="AM208" s="111">
        <f>SUMIFS('Raw Data'!$AI:$AI, 'Raw Data'!$AN:$AN,"&lt;=" &amp;DATE(LEFT($AV$3, 4), MONTH("1 " &amp; AM$6 &amp; " " &amp; LEFT($AV$3, 4)) + 1, 0 ), 'Raw Data'!$AN:$AN,"&gt;" &amp;DATE(LEFT($AV$3, 4), MONTH("1 " &amp; AM$6 &amp; " " &amp; LEFT($AV$3, 4)), 0 ), 'Raw Data'!$J:$J, $A195, 'Raw Data'!$H:$H, "Non*", 'Raw Data'!$O:$O,""&amp;'Raw Data'!$B$1,'Raw Data'!$D:$D,"&lt;&gt;*ithdr*",'Raw Data'!$D:$D,"&lt;&gt;*ancel*",'Raw Data'!$P:$P,"--")
+
SUMIFS('Raw Data'!$AI:$AI, 'Raw Data'!$AN:$AN,"&lt;=" &amp;DATE(LEFT($AV$3, 4), MONTH("1 " &amp; AM$6 &amp; " " &amp; LEFT($AV$3, 4)) + 1, 0 ), 'Raw Data'!$AN:$AN,"&gt;" &amp;DATE(LEFT($AV$3, 4), MONTH("1 " &amp; AM$6 &amp; " " &amp; LEFT($AV$3, 4)), 0 ), 'Raw Data'!$J:$J, $A195, 'Raw Data'!$H:$H, "Non*", 'Raw Data'!$P:$P,""&amp;'Raw Data'!$B$1,'Raw Data'!$D:$D,"&lt;&gt;*ithdr*",'Raw Data'!$D:$D,"&lt;&gt;*ancel*")</f>
        <v>0</v>
      </c>
      <c r="AN208" s="40"/>
      <c r="AO208" s="40"/>
      <c r="AP208" s="52"/>
      <c r="AQ208" s="111">
        <f>SUMIFS('Raw Data'!$AI:$AI, 'Raw Data'!$AN:$AN,"&lt;=" &amp;DATE(LEFT($AV$3, 4), MONTH("1 " &amp; AQ$6 &amp; " " &amp; LEFT($AV$3, 4)) + 1, 0 ), 'Raw Data'!$AN:$AN,"&gt;" &amp;DATE(LEFT($AV$3, 4), MONTH("1 " &amp; AQ$6 &amp; " " &amp; LEFT($AV$3, 4)), 0 ), 'Raw Data'!$J:$J, $A195, 'Raw Data'!$H:$H, "Non*", 'Raw Data'!$O:$O,""&amp;'Raw Data'!$B$1,'Raw Data'!$D:$D,"&lt;&gt;*ithdr*",'Raw Data'!$D:$D,"&lt;&gt;*ancel*",'Raw Data'!$P:$P,"--")
+
SUMIFS('Raw Data'!$AI:$AI, 'Raw Data'!$AN:$AN,"&lt;=" &amp;DATE(LEFT($AV$3, 4), MONTH("1 " &amp; AQ$6 &amp; " " &amp; LEFT($AV$3, 4)) + 1, 0 ), 'Raw Data'!$AN:$AN,"&gt;" &amp;DATE(LEFT($AV$3, 4), MONTH("1 " &amp; AQ$6 &amp; " " &amp; LEFT($AV$3, 4)), 0 ), 'Raw Data'!$J:$J, $A195, 'Raw Data'!$H:$H, "Non*", 'Raw Data'!$P:$P,""&amp;'Raw Data'!$B$1,'Raw Data'!$D:$D,"&lt;&gt;*ithdr*",'Raw Data'!$D:$D,"&lt;&gt;*ancel*")</f>
        <v>0</v>
      </c>
      <c r="AR208" s="40"/>
      <c r="AS208" s="40"/>
      <c r="AT208" s="52"/>
      <c r="AU208" s="111">
        <f>SUMIFS('Raw Data'!$AI:$AI, 'Raw Data'!$AN:$AN,"&lt;=" &amp;DATE(MID($AV$3, 15, 4), MONTH("1 " &amp; AU$6 &amp; " " &amp; MID($AV$3, 15, 4)) + 1, 0 ), 'Raw Data'!$AN:$AN,"&gt;" &amp;DATE(MID($AV$3, 15, 4), MONTH("1 " &amp; AU$6 &amp; " " &amp; MID($AV$3, 15, 4)), 0 ), 'Raw Data'!$J:$J, $A195, 'Raw Data'!$H:$H, "Non*", 'Raw Data'!$O:$O,""&amp;'Raw Data'!$B$1,'Raw Data'!$D:$D,"&lt;&gt;*ithdr*",'Raw Data'!$D:$D,"&lt;&gt;*ancel*",'Raw Data'!$P:$P,"--")
+
SUMIFS('Raw Data'!$AI:$AI, 'Raw Data'!$AN:$AN,"&lt;=" &amp;DATE(MID($AV$3, 15, 4), MONTH("1 " &amp; AU$6 &amp; " " &amp; MID($AV$3, 15, 4)) + 1, 0 ), 'Raw Data'!$AN:$AN,"&gt;" &amp;DATE(MID($AV$3, 15, 4), MONTH("1 " &amp; AU$6 &amp; " " &amp; MID($AV$3, 15, 4)), 0 ), 'Raw Data'!$J:$J, $A195, 'Raw Data'!$H:$H, "Non*", 'Raw Data'!$P:$P,""&amp;'Raw Data'!$B$1,'Raw Data'!$D:$D,"&lt;&gt;*ithdr*",'Raw Data'!$D:$D,"&lt;&gt;*ancel*")</f>
        <v>0</v>
      </c>
      <c r="AV208" s="40"/>
      <c r="AW208" s="40"/>
      <c r="AX208" s="52"/>
      <c r="AY208" s="111">
        <f>SUMIFS('Raw Data'!$AI:$AI, 'Raw Data'!$AN:$AN,"&lt;=" &amp;DATE(MID($AV$3, 15, 4), MONTH("1 " &amp; AY$6 &amp; " " &amp; MID($AV$3, 15, 4)) + 1, 0 ), 'Raw Data'!$AN:$AN,"&gt;" &amp;DATE(MID($AV$3, 15, 4), MONTH("1 " &amp; AY$6 &amp; " " &amp; MID($AV$3, 15, 4)), 0 ), 'Raw Data'!$J:$J, $A195, 'Raw Data'!$H:$H, "Non*", 'Raw Data'!$O:$O,""&amp;'Raw Data'!$B$1,'Raw Data'!$D:$D,"&lt;&gt;*ithdr*",'Raw Data'!$D:$D,"&lt;&gt;*ancel*",'Raw Data'!$P:$P,"--")
+
SUMIFS('Raw Data'!$AI:$AI, 'Raw Data'!$AN:$AN,"&lt;=" &amp;DATE(MID($AV$3, 15, 4), MONTH("1 " &amp; AY$6 &amp; " " &amp; MID($AV$3, 15, 4)) + 1, 0 ), 'Raw Data'!$AN:$AN,"&gt;" &amp;DATE(MID($AV$3, 15, 4), MONTH("1 " &amp; AY$6 &amp; " " &amp; MID($AV$3, 15, 4)), 0 ), 'Raw Data'!$J:$J, $A195, 'Raw Data'!$H:$H, "Non*", 'Raw Data'!$P:$P,""&amp;'Raw Data'!$B$1,'Raw Data'!$D:$D,"&lt;&gt;*ithdr*",'Raw Data'!$D:$D,"&lt;&gt;*ancel*")</f>
        <v>0</v>
      </c>
      <c r="AZ208" s="40"/>
      <c r="BA208" s="40"/>
      <c r="BB208" s="52"/>
      <c r="BC208" s="111">
        <f>SUMIFS('Raw Data'!$AI:$AI, 'Raw Data'!$AN:$AN,"&lt;=" &amp;DATE(MID($AV$3, 15, 4), MONTH("1 " &amp; BC$6 &amp; " " &amp; MID($AV$3, 15, 4)) + 1, 0 ), 'Raw Data'!$AN:$AN,"&gt;" &amp;DATE(MID($AV$3, 15, 4), MONTH("1 " &amp; BC$6 &amp; " " &amp; MID($AV$3, 15, 4)), 0 ), 'Raw Data'!$J:$J, $A195, 'Raw Data'!$H:$H, "Non*", 'Raw Data'!$O:$O,""&amp;'Raw Data'!$B$1,'Raw Data'!$D:$D,"&lt;&gt;*ithdr*",'Raw Data'!$D:$D,"&lt;&gt;*ancel*",'Raw Data'!$P:$P,"--")
+
SUMIFS('Raw Data'!$AI:$AI, 'Raw Data'!$AN:$AN,"&lt;=" &amp;DATE(MID($AV$3, 15, 4), MONTH("1 " &amp; BC$6 &amp; " " &amp; MID($AV$3, 15, 4)) + 1, 0 ), 'Raw Data'!$AN:$AN,"&gt;" &amp;DATE(MID($AV$3, 15, 4), MONTH("1 " &amp; BC$6 &amp; " " &amp; MID($AV$3, 15, 4)), 0 ), 'Raw Data'!$J:$J, $A195, 'Raw Data'!$H:$H, "Non*", 'Raw Data'!$P:$P,""&amp;'Raw Data'!$B$1,'Raw Data'!$D:$D,"&lt;&gt;*ithdr*",'Raw Data'!$D:$D,"&lt;&gt;*ancel*")</f>
        <v>0</v>
      </c>
      <c r="BD208" s="40"/>
      <c r="BE208" s="40"/>
      <c r="BF208" s="52"/>
    </row>
    <row r="209" ht="15.75" customHeight="1">
      <c r="A209" s="47" t="s">
        <v>761</v>
      </c>
      <c r="B209" s="40"/>
      <c r="C209" s="40"/>
      <c r="D209" s="40"/>
      <c r="E209" s="40"/>
      <c r="F209" s="40"/>
      <c r="G209" s="40"/>
      <c r="H209" s="40"/>
      <c r="I209" s="40"/>
      <c r="J209" s="52"/>
      <c r="K209" s="117">
        <f>COUNTIFS( 'Raw Data'!$AM:$AM,"&lt;=" &amp;DATE(LEFT($AV$3, 4), MONTH("1 " &amp; K$6 &amp; " " &amp; LEFT($AV$3, 4)) + 1, 0 ), 'Raw Data'!$AM:$AM,"&gt;" &amp;DATE(LEFT($AV$3, 4), MONTH("1 " &amp; K$6 &amp; " " &amp; LEFT($AV$3, 4)), 0 ), 'Raw Data'!$J:$J, $A195, 'Raw Data'!$O:$O,""&amp;'Raw Data'!$B$1,'Raw Data'!$D:$D,"&lt;&gt;*ithdr*",'Raw Data'!$D:$D,"&lt;&gt;*ancel*",'Raw Data'!$P:$P,"--")
+
COUNTIFS( 'Raw Data'!$AM:$AM,"&lt;=" &amp;DATE(LEFT($AV$3, 4), MONTH("1 " &amp; K$6 &amp; " " &amp; LEFT($AV$3, 4)) + 1, 0 ), 'Raw Data'!$AM:$AM,"&gt;" &amp;DATE(LEFT($AV$3, 4), MONTH("1 " &amp; K$6 &amp; " " &amp; LEFT($AV$3, 4)), 0 ), 'Raw Data'!$J:$J, $A195, 'Raw Data'!$P:$P,""&amp;'Raw Data'!$B$1,'Raw Data'!$D:$D,"&lt;&gt;*ithdr*",'Raw Data'!$D:$D,"&lt;&gt;*ancel*")</f>
        <v>0</v>
      </c>
      <c r="L209" s="40"/>
      <c r="M209" s="40"/>
      <c r="N209" s="52"/>
      <c r="O209" s="117">
        <f>COUNTIFS( 'Raw Data'!$AM:$AM,"&lt;=" &amp;DATE(LEFT($AV$3, 4), MONTH("1 " &amp; O$6 &amp; " " &amp; LEFT($AV$3, 4)) + 1, 0 ), 'Raw Data'!$AM:$AM,"&gt;" &amp;DATE(LEFT($AV$3, 4), MONTH("1 " &amp; O$6 &amp; " " &amp; LEFT($AV$3, 4)), 0 ), 'Raw Data'!$J:$J, $A195, 'Raw Data'!$O:$O,""&amp;'Raw Data'!$B$1,'Raw Data'!$D:$D,"&lt;&gt;*ithdr*",'Raw Data'!$D:$D,"&lt;&gt;*ancel*",'Raw Data'!$P:$P,"--")
+
COUNTIFS( 'Raw Data'!$AM:$AM,"&lt;=" &amp;DATE(LEFT($AV$3, 4), MONTH("1 " &amp; O$6 &amp; " " &amp; LEFT($AV$3, 4)) + 1, 0 ), 'Raw Data'!$AM:$AM,"&gt;" &amp;DATE(LEFT($AV$3, 4), MONTH("1 " &amp; O$6 &amp; " " &amp; LEFT($AV$3, 4)), 0 ), 'Raw Data'!$J:$J, $A195, 'Raw Data'!$P:$P,""&amp;'Raw Data'!$B$1,'Raw Data'!$D:$D,"&lt;&gt;*ithdr*",'Raw Data'!$D:$D,"&lt;&gt;*ancel*")</f>
        <v>0</v>
      </c>
      <c r="P209" s="40"/>
      <c r="Q209" s="40"/>
      <c r="R209" s="52"/>
      <c r="S209" s="117">
        <f>COUNTIFS( 'Raw Data'!$AM:$AM,"&lt;=" &amp;DATE(LEFT($AV$3, 4), MONTH("1 " &amp; S$6 &amp; " " &amp; LEFT($AV$3, 4)) + 1, 0 ), 'Raw Data'!$AM:$AM,"&gt;" &amp;DATE(LEFT($AV$3, 4), MONTH("1 " &amp; S$6 &amp; " " &amp; LEFT($AV$3, 4)), 0 ), 'Raw Data'!$J:$J, $A195, 'Raw Data'!$O:$O,""&amp;'Raw Data'!$B$1,'Raw Data'!$D:$D,"&lt;&gt;*ithdr*",'Raw Data'!$D:$D,"&lt;&gt;*ancel*",'Raw Data'!$P:$P,"--")
+
COUNTIFS( 'Raw Data'!$AM:$AM,"&lt;=" &amp;DATE(LEFT($AV$3, 4), MONTH("1 " &amp; S$6 &amp; " " &amp; LEFT($AV$3, 4)) + 1, 0 ), 'Raw Data'!$AM:$AM,"&gt;" &amp;DATE(LEFT($AV$3, 4), MONTH("1 " &amp; S$6 &amp; " " &amp; LEFT($AV$3, 4)), 0 ), 'Raw Data'!$J:$J, $A195, 'Raw Data'!$P:$P,""&amp;'Raw Data'!$B$1,'Raw Data'!$D:$D,"&lt;&gt;*ithdr*",'Raw Data'!$D:$D,"&lt;&gt;*ancel*")</f>
        <v>0</v>
      </c>
      <c r="T209" s="40"/>
      <c r="U209" s="40"/>
      <c r="V209" s="52"/>
      <c r="W209" s="117">
        <f>COUNTIFS( 'Raw Data'!$AM:$AM,"&lt;=" &amp;DATE(LEFT($AV$3, 4), MONTH("1 " &amp; W$6 &amp; " " &amp; LEFT($AV$3, 4)) + 1, 0 ), 'Raw Data'!$AM:$AM,"&gt;" &amp;DATE(LEFT($AV$3, 4), MONTH("1 " &amp; W$6 &amp; " " &amp; LEFT($AV$3, 4)), 0 ), 'Raw Data'!$J:$J, $A195, 'Raw Data'!$O:$O,""&amp;'Raw Data'!$B$1,'Raw Data'!$D:$D,"&lt;&gt;*ithdr*",'Raw Data'!$D:$D,"&lt;&gt;*ancel*",'Raw Data'!$P:$P,"--")
+
COUNTIFS( 'Raw Data'!$AM:$AM,"&lt;=" &amp;DATE(LEFT($AV$3, 4), MONTH("1 " &amp; W$6 &amp; " " &amp; LEFT($AV$3, 4)) + 1, 0 ), 'Raw Data'!$AM:$AM,"&gt;" &amp;DATE(LEFT($AV$3, 4), MONTH("1 " &amp; W$6 &amp; " " &amp; LEFT($AV$3, 4)), 0 ), 'Raw Data'!$J:$J, $A195, 'Raw Data'!$P:$P,""&amp;'Raw Data'!$B$1,'Raw Data'!$D:$D,"&lt;&gt;*ithdr*",'Raw Data'!$D:$D,"&lt;&gt;*ancel*")</f>
        <v>0</v>
      </c>
      <c r="X209" s="40"/>
      <c r="Y209" s="40"/>
      <c r="Z209" s="52"/>
      <c r="AA209" s="117">
        <f>COUNTIFS( 'Raw Data'!$AM:$AM,"&lt;=" &amp;DATE(LEFT($AV$3, 4), MONTH("1 " &amp; AA$6 &amp; " " &amp; LEFT($AV$3, 4)) + 1, 0 ), 'Raw Data'!$AM:$AM,"&gt;" &amp;DATE(LEFT($AV$3, 4), MONTH("1 " &amp; AA$6 &amp; " " &amp; LEFT($AV$3, 4)), 0 ), 'Raw Data'!$J:$J, $A195, 'Raw Data'!$O:$O,""&amp;'Raw Data'!$B$1,'Raw Data'!$D:$D,"&lt;&gt;*ithdr*",'Raw Data'!$D:$D,"&lt;&gt;*ancel*",'Raw Data'!$P:$P,"--")
+
COUNTIFS( 'Raw Data'!$AM:$AM,"&lt;=" &amp;DATE(LEFT($AV$3, 4), MONTH("1 " &amp; AA$6 &amp; " " &amp; LEFT($AV$3, 4)) + 1, 0 ), 'Raw Data'!$AM:$AM,"&gt;" &amp;DATE(LEFT($AV$3, 4), MONTH("1 " &amp; AA$6 &amp; " " &amp; LEFT($AV$3, 4)), 0 ), 'Raw Data'!$J:$J, $A195, 'Raw Data'!$P:$P,""&amp;'Raw Data'!$B$1,'Raw Data'!$D:$D,"&lt;&gt;*ithdr*",'Raw Data'!$D:$D,"&lt;&gt;*ancel*")</f>
        <v>0</v>
      </c>
      <c r="AB209" s="40"/>
      <c r="AC209" s="40"/>
      <c r="AD209" s="52"/>
      <c r="AE209" s="117">
        <f>COUNTIFS( 'Raw Data'!$AM:$AM,"&lt;=" &amp;DATE(LEFT($AV$3, 4), MONTH("1 " &amp; AE$6 &amp; " " &amp; LEFT($AV$3, 4)) + 1, 0 ), 'Raw Data'!$AM:$AM,"&gt;" &amp;DATE(LEFT($AV$3, 4), MONTH("1 " &amp; AE$6 &amp; " " &amp; LEFT($AV$3, 4)), 0 ), 'Raw Data'!$J:$J, $A195, 'Raw Data'!$O:$O,""&amp;'Raw Data'!$B$1,'Raw Data'!$D:$D,"&lt;&gt;*ithdr*",'Raw Data'!$D:$D,"&lt;&gt;*ancel*",'Raw Data'!$P:$P,"--")
+
COUNTIFS( 'Raw Data'!$AM:$AM,"&lt;=" &amp;DATE(LEFT($AV$3, 4), MONTH("1 " &amp; AE$6 &amp; " " &amp; LEFT($AV$3, 4)) + 1, 0 ), 'Raw Data'!$AM:$AM,"&gt;" &amp;DATE(LEFT($AV$3, 4), MONTH("1 " &amp; AE$6 &amp; " " &amp; LEFT($AV$3, 4)), 0 ), 'Raw Data'!$J:$J, $A195, 'Raw Data'!$P:$P,""&amp;'Raw Data'!$B$1,'Raw Data'!$D:$D,"&lt;&gt;*ithdr*",'Raw Data'!$D:$D,"&lt;&gt;*ancel*")</f>
        <v>0</v>
      </c>
      <c r="AF209" s="40"/>
      <c r="AG209" s="40"/>
      <c r="AH209" s="52"/>
      <c r="AI209" s="117">
        <f>COUNTIFS( 'Raw Data'!$AM:$AM,"&lt;=" &amp;DATE(LEFT($AV$3, 4), MONTH("1 " &amp; AI$6 &amp; " " &amp; LEFT($AV$3, 4)) + 1, 0 ), 'Raw Data'!$AM:$AM,"&gt;" &amp;DATE(LEFT($AV$3, 4), MONTH("1 " &amp; AI$6 &amp; " " &amp; LEFT($AV$3, 4)), 0 ), 'Raw Data'!$J:$J, $A195, 'Raw Data'!$O:$O,""&amp;'Raw Data'!$B$1,'Raw Data'!$D:$D,"&lt;&gt;*ithdr*",'Raw Data'!$D:$D,"&lt;&gt;*ancel*",'Raw Data'!$P:$P,"--")
+
COUNTIFS( 'Raw Data'!$AM:$AM,"&lt;=" &amp;DATE(LEFT($AV$3, 4), MONTH("1 " &amp; AI$6 &amp; " " &amp; LEFT($AV$3, 4)) + 1, 0 ), 'Raw Data'!$AM:$AM,"&gt;" &amp;DATE(LEFT($AV$3, 4), MONTH("1 " &amp; AI$6 &amp; " " &amp; LEFT($AV$3, 4)), 0 ), 'Raw Data'!$J:$J, $A195, 'Raw Data'!$P:$P,""&amp;'Raw Data'!$B$1,'Raw Data'!$D:$D,"&lt;&gt;*ithdr*",'Raw Data'!$D:$D,"&lt;&gt;*ancel*")</f>
        <v>0</v>
      </c>
      <c r="AJ209" s="40"/>
      <c r="AK209" s="40"/>
      <c r="AL209" s="52"/>
      <c r="AM209" s="117">
        <f>COUNTIFS( 'Raw Data'!$AM:$AM,"&lt;=" &amp;DATE(LEFT($AV$3, 4), MONTH("1 " &amp; AM$6 &amp; " " &amp; LEFT($AV$3, 4)) + 1, 0 ), 'Raw Data'!$AM:$AM,"&gt;" &amp;DATE(LEFT($AV$3, 4), MONTH("1 " &amp; AM$6 &amp; " " &amp; LEFT($AV$3, 4)), 0 ), 'Raw Data'!$J:$J, $A195, 'Raw Data'!$O:$O,""&amp;'Raw Data'!$B$1,'Raw Data'!$D:$D,"&lt;&gt;*ithdr*",'Raw Data'!$D:$D,"&lt;&gt;*ancel*",'Raw Data'!$P:$P,"--")
+
COUNTIFS( 'Raw Data'!$AM:$AM,"&lt;=" &amp;DATE(LEFT($AV$3, 4), MONTH("1 " &amp; AM$6 &amp; " " &amp; LEFT($AV$3, 4)) + 1, 0 ), 'Raw Data'!$AM:$AM,"&gt;" &amp;DATE(LEFT($AV$3, 4), MONTH("1 " &amp; AM$6 &amp; " " &amp; LEFT($AV$3, 4)), 0 ), 'Raw Data'!$J:$J, $A195, 'Raw Data'!$P:$P,""&amp;'Raw Data'!$B$1,'Raw Data'!$D:$D,"&lt;&gt;*ithdr*",'Raw Data'!$D:$D,"&lt;&gt;*ancel*")</f>
        <v>0</v>
      </c>
      <c r="AN209" s="40"/>
      <c r="AO209" s="40"/>
      <c r="AP209" s="52"/>
      <c r="AQ209" s="117">
        <f>COUNTIFS( 'Raw Data'!$AM:$AM,"&lt;=" &amp;DATE(LEFT($AV$3, 4), MONTH("1 " &amp; AQ$6 &amp; " " &amp; LEFT($AV$3, 4)) + 1, 0 ), 'Raw Data'!$AM:$AM,"&gt;" &amp;DATE(LEFT($AV$3, 4), MONTH("1 " &amp; AQ$6 &amp; " " &amp; LEFT($AV$3, 4)), 0 ), 'Raw Data'!$J:$J, $A195, 'Raw Data'!$O:$O,""&amp;'Raw Data'!$B$1,'Raw Data'!$D:$D,"&lt;&gt;*ithdr*",'Raw Data'!$D:$D,"&lt;&gt;*ancel*",'Raw Data'!$P:$P,"--")
+
COUNTIFS( 'Raw Data'!$AM:$AM,"&lt;=" &amp;DATE(LEFT($AV$3, 4), MONTH("1 " &amp; AQ$6 &amp; " " &amp; LEFT($AV$3, 4)) + 1, 0 ), 'Raw Data'!$AM:$AM,"&gt;" &amp;DATE(LEFT($AV$3, 4), MONTH("1 " &amp; AQ$6 &amp; " " &amp; LEFT($AV$3, 4)), 0 ), 'Raw Data'!$J:$J, $A195, 'Raw Data'!$P:$P,""&amp;'Raw Data'!$B$1,'Raw Data'!$D:$D,"&lt;&gt;*ithdr*",'Raw Data'!$D:$D,"&lt;&gt;*ancel*")</f>
        <v>0</v>
      </c>
      <c r="AR209" s="40"/>
      <c r="AS209" s="40"/>
      <c r="AT209" s="52"/>
      <c r="AU209" s="117">
        <f>COUNTIFS( 'Raw Data'!$AM:$AM,"&lt;=" &amp;DATE(MID($AV$3, 15, 4), MONTH("1 " &amp; AU$6 &amp; " " &amp; MID($AV$3, 15, 4)) + 1, 0 ), 'Raw Data'!$AN:$AN,"&gt;" &amp;DATE(MID($AV$3, 15, 4), MONTH("1 " &amp; AU$6 &amp; " " &amp; MID($AV$3, 15, 4)), 0 ), 'Raw Data'!$J:$J, $A195, 'Raw Data'!$O:$O,""&amp;'Raw Data'!$B$1,'Raw Data'!$D:$D,"&lt;&gt;*ithdr*",'Raw Data'!$D:$D,"&lt;&gt;*ancel*",'Raw Data'!$P:$P,"--")
+
COUNTIFS( 'Raw Data'!$AM:$AM,"&lt;=" &amp;DATE(MID($AV$3, 15, 4), MONTH("1 " &amp; AU$6 &amp; " " &amp; MID($AV$3, 15, 4)) + 1, 0 ), 'Raw Data'!$AN:$AN,"&gt;" &amp;DATE(MID($AV$3, 15, 4), MONTH("1 " &amp; AU$6 &amp; " " &amp; MID($AV$3, 15, 4)), 0 ), 'Raw Data'!$J:$J, $A195, 'Raw Data'!$P:$P,""&amp;'Raw Data'!$B$1,'Raw Data'!$D:$D,"&lt;&gt;*ithdr*",'Raw Data'!$D:$D,"&lt;&gt;*ancel*")</f>
        <v>0</v>
      </c>
      <c r="AV209" s="40"/>
      <c r="AW209" s="40"/>
      <c r="AX209" s="52"/>
      <c r="AY209" s="117">
        <f>COUNTIFS( 'Raw Data'!$AM:$AM,"&lt;=" &amp;DATE(MID($AV$3, 15, 4), MONTH("1 " &amp; AY$6 &amp; " " &amp; MID($AV$3, 15, 4)) + 1, 0 ), 'Raw Data'!$AN:$AN,"&gt;" &amp;DATE(MID($AV$3, 15, 4), MONTH("1 " &amp; AY$6 &amp; " " &amp; MID($AV$3, 15, 4)), 0 ), 'Raw Data'!$J:$J, $A195, 'Raw Data'!$O:$O,""&amp;'Raw Data'!$B$1,'Raw Data'!$D:$D,"&lt;&gt;*ithdr*",'Raw Data'!$D:$D,"&lt;&gt;*ancel*",'Raw Data'!$P:$P,"--")
+
COUNTIFS( 'Raw Data'!$AM:$AM,"&lt;=" &amp;DATE(MID($AV$3, 15, 4), MONTH("1 " &amp; AY$6 &amp; " " &amp; MID($AV$3, 15, 4)) + 1, 0 ), 'Raw Data'!$AN:$AN,"&gt;" &amp;DATE(MID($AV$3, 15, 4), MONTH("1 " &amp; AY$6 &amp; " " &amp; MID($AV$3, 15, 4)), 0 ), 'Raw Data'!$J:$J, $A195, 'Raw Data'!$P:$P,""&amp;'Raw Data'!$B$1,'Raw Data'!$D:$D,"&lt;&gt;*ithdr*",'Raw Data'!$D:$D,"&lt;&gt;*ancel*")</f>
        <v>0</v>
      </c>
      <c r="AZ209" s="40"/>
      <c r="BA209" s="40"/>
      <c r="BB209" s="52"/>
      <c r="BC209" s="117">
        <f>COUNTIFS( 'Raw Data'!$AM:$AM,"&lt;=" &amp;DATE(MID($AV$3, 15, 4), MONTH("1 " &amp; BC$6 &amp; " " &amp; MID($AV$3, 15, 4)) + 1, 0 ), 'Raw Data'!$AN:$AN,"&gt;" &amp;DATE(MID($AV$3, 15, 4), MONTH("1 " &amp; BC$6 &amp; " " &amp; MID($AV$3, 15, 4)), 0 ), 'Raw Data'!$J:$J, $A195, 'Raw Data'!$O:$O,""&amp;'Raw Data'!$B$1,'Raw Data'!$D:$D,"&lt;&gt;*ithdr*",'Raw Data'!$D:$D,"&lt;&gt;*ancel*",'Raw Data'!$P:$P,"--")
+
COUNTIFS( 'Raw Data'!$AM:$AM,"&lt;=" &amp;DATE(MID($AV$3, 15, 4), MONTH("1 " &amp; BC$6 &amp; " " &amp; MID($AV$3, 15, 4)) + 1, 0 ), 'Raw Data'!$AN:$AN,"&gt;" &amp;DATE(MID($AV$3, 15, 4), MONTH("1 " &amp; BC$6 &amp; " " &amp; MID($AV$3, 15, 4)), 0 ), 'Raw Data'!$J:$J, $A195, 'Raw Data'!$P:$P,""&amp;'Raw Data'!$B$1,'Raw Data'!$D:$D,"&lt;&gt;*ithdr*",'Raw Data'!$D:$D,"&lt;&gt;*ancel*")</f>
        <v>0</v>
      </c>
      <c r="BD209" s="40"/>
      <c r="BE209" s="40"/>
      <c r="BF209" s="52"/>
    </row>
    <row r="210" ht="15.75" customHeight="1">
      <c r="A210" s="119" t="s">
        <v>762</v>
      </c>
      <c r="B210" s="40"/>
      <c r="C210" s="40"/>
      <c r="D210" s="40"/>
      <c r="E210" s="40"/>
      <c r="F210" s="40"/>
      <c r="G210" s="40"/>
      <c r="H210" s="40"/>
      <c r="I210" s="40"/>
      <c r="J210" s="52"/>
      <c r="K210" s="117">
        <f>COUNTIFS('Raw Data'!$AM:$AM,"&lt;=" &amp;DATE(LEFT($AV$3, 4), MONTH("1 " &amp; K$6 &amp; " " &amp; LEFT($AV$3, 4)) + 1, 0 ), 'Raw Data'!$AM:$AM,"&gt;" &amp;DATE(LEFT($AV$3, 4), MONTH("1 " &amp; K$6 &amp; " " &amp; LEFT($AV$3, 4)), 0 ), 'Raw Data'!$J:$J, $A195, 'Raw Data'!$H:$H, "Ear*", 'Raw Data'!$O:$O,""&amp;'Raw Data'!$B$1,'Raw Data'!$D:$D,"&lt;&gt;*ithdr*",'Raw Data'!$D:$D,"&lt;&gt;*ancel*",'Raw Data'!$P:$P,"--")
+
COUNTIFS( 'Raw Data'!$AM:$AM,"&lt;=" &amp;DATE(LEFT($AV$3, 4), MONTH("1 " &amp; K$6 &amp; " " &amp; LEFT($AV$3, 4)) + 1, 0 ), 'Raw Data'!$AM:$AM,"&gt;" &amp;DATE(LEFT($AV$3, 4), MONTH("1 " &amp; K$6 &amp; " " &amp; LEFT($AV$3, 4)), 0 ), 'Raw Data'!$J:$J, $A195, 'Raw Data'!$H:$H, "Ear*", 'Raw Data'!$P:$P,""&amp;'Raw Data'!$B$1,'Raw Data'!$D:$D,"&lt;&gt;*ithdr*",'Raw Data'!$D:$D,"&lt;&gt;*ancel*")</f>
        <v>0</v>
      </c>
      <c r="L210" s="40"/>
      <c r="M210" s="40"/>
      <c r="N210" s="52"/>
      <c r="O210" s="117">
        <f>COUNTIFS('Raw Data'!$AM:$AM,"&lt;=" &amp;DATE(LEFT($AV$3, 4), MONTH("1 " &amp; O$6 &amp; " " &amp; LEFT($AV$3, 4)) + 1, 0 ), 'Raw Data'!$AM:$AM,"&gt;" &amp;DATE(LEFT($AV$3, 4), MONTH("1 " &amp; O$6 &amp; " " &amp; LEFT($AV$3, 4)), 0 ), 'Raw Data'!$J:$J, $A195, 'Raw Data'!$H:$H, "Ear*", 'Raw Data'!$O:$O,""&amp;'Raw Data'!$B$1,'Raw Data'!$D:$D,"&lt;&gt;*ithdr*",'Raw Data'!$D:$D,"&lt;&gt;*ancel*",'Raw Data'!$P:$P,"--")
+
COUNTIFS( 'Raw Data'!$AM:$AM,"&lt;=" &amp;DATE(LEFT($AV$3, 4), MONTH("1 " &amp; O$6 &amp; " " &amp; LEFT($AV$3, 4)) + 1, 0 ), 'Raw Data'!$AM:$AM,"&gt;" &amp;DATE(LEFT($AV$3, 4), MONTH("1 " &amp; O$6 &amp; " " &amp; LEFT($AV$3, 4)), 0 ), 'Raw Data'!$J:$J, $A195, 'Raw Data'!$H:$H, "Ear*", 'Raw Data'!$P:$P,""&amp;'Raw Data'!$B$1,'Raw Data'!$D:$D,"&lt;&gt;*ithdr*",'Raw Data'!$D:$D,"&lt;&gt;*ancel*")</f>
        <v>0</v>
      </c>
      <c r="P210" s="40"/>
      <c r="Q210" s="40"/>
      <c r="R210" s="52"/>
      <c r="S210" s="117">
        <f>COUNTIFS('Raw Data'!$AM:$AM,"&lt;=" &amp;DATE(LEFT($AV$3, 4), MONTH("1 " &amp; S$6 &amp; " " &amp; LEFT($AV$3, 4)) + 1, 0 ), 'Raw Data'!$AM:$AM,"&gt;" &amp;DATE(LEFT($AV$3, 4), MONTH("1 " &amp; S$6 &amp; " " &amp; LEFT($AV$3, 4)), 0 ), 'Raw Data'!$J:$J, $A195, 'Raw Data'!$H:$H, "Ear*", 'Raw Data'!$O:$O,""&amp;'Raw Data'!$B$1,'Raw Data'!$D:$D,"&lt;&gt;*ithdr*",'Raw Data'!$D:$D,"&lt;&gt;*ancel*",'Raw Data'!$P:$P,"--")
+
COUNTIFS( 'Raw Data'!$AM:$AM,"&lt;=" &amp;DATE(LEFT($AV$3, 4), MONTH("1 " &amp; S$6 &amp; " " &amp; LEFT($AV$3, 4)) + 1, 0 ), 'Raw Data'!$AM:$AM,"&gt;" &amp;DATE(LEFT($AV$3, 4), MONTH("1 " &amp; S$6 &amp; " " &amp; LEFT($AV$3, 4)), 0 ), 'Raw Data'!$J:$J, $A195, 'Raw Data'!$H:$H, "Ear*", 'Raw Data'!$P:$P,""&amp;'Raw Data'!$B$1,'Raw Data'!$D:$D,"&lt;&gt;*ithdr*",'Raw Data'!$D:$D,"&lt;&gt;*ancel*")</f>
        <v>0</v>
      </c>
      <c r="T210" s="40"/>
      <c r="U210" s="40"/>
      <c r="V210" s="52"/>
      <c r="W210" s="117">
        <f>COUNTIFS('Raw Data'!$AM:$AM,"&lt;=" &amp;DATE(LEFT($AV$3, 4), MONTH("1 " &amp; W$6 &amp; " " &amp; LEFT($AV$3, 4)) + 1, 0 ), 'Raw Data'!$AM:$AM,"&gt;" &amp;DATE(LEFT($AV$3, 4), MONTH("1 " &amp; W$6 &amp; " " &amp; LEFT($AV$3, 4)), 0 ), 'Raw Data'!$J:$J, $A195, 'Raw Data'!$H:$H, "Ear*", 'Raw Data'!$O:$O,""&amp;'Raw Data'!$B$1,'Raw Data'!$D:$D,"&lt;&gt;*ithdr*",'Raw Data'!$D:$D,"&lt;&gt;*ancel*",'Raw Data'!$P:$P,"--")
+
COUNTIFS( 'Raw Data'!$AM:$AM,"&lt;=" &amp;DATE(LEFT($AV$3, 4), MONTH("1 " &amp; W$6 &amp; " " &amp; LEFT($AV$3, 4)) + 1, 0 ), 'Raw Data'!$AM:$AM,"&gt;" &amp;DATE(LEFT($AV$3, 4), MONTH("1 " &amp; W$6 &amp; " " &amp; LEFT($AV$3, 4)), 0 ), 'Raw Data'!$J:$J, $A195, 'Raw Data'!$H:$H, "Ear*", 'Raw Data'!$P:$P,""&amp;'Raw Data'!$B$1,'Raw Data'!$D:$D,"&lt;&gt;*ithdr*",'Raw Data'!$D:$D,"&lt;&gt;*ancel*")</f>
        <v>0</v>
      </c>
      <c r="X210" s="40"/>
      <c r="Y210" s="40"/>
      <c r="Z210" s="52"/>
      <c r="AA210" s="117">
        <f>COUNTIFS('Raw Data'!$AM:$AM,"&lt;=" &amp;DATE(LEFT($AV$3, 4), MONTH("1 " &amp; AA$6 &amp; " " &amp; LEFT($AV$3, 4)) + 1, 0 ), 'Raw Data'!$AM:$AM,"&gt;" &amp;DATE(LEFT($AV$3, 4), MONTH("1 " &amp; AA$6 &amp; " " &amp; LEFT($AV$3, 4)), 0 ), 'Raw Data'!$J:$J, $A195, 'Raw Data'!$H:$H, "Ear*", 'Raw Data'!$O:$O,""&amp;'Raw Data'!$B$1,'Raw Data'!$D:$D,"&lt;&gt;*ithdr*",'Raw Data'!$D:$D,"&lt;&gt;*ancel*",'Raw Data'!$P:$P,"--")
+
COUNTIFS( 'Raw Data'!$AM:$AM,"&lt;=" &amp;DATE(LEFT($AV$3, 4), MONTH("1 " &amp; AA$6 &amp; " " &amp; LEFT($AV$3, 4)) + 1, 0 ), 'Raw Data'!$AM:$AM,"&gt;" &amp;DATE(LEFT($AV$3, 4), MONTH("1 " &amp; AA$6 &amp; " " &amp; LEFT($AV$3, 4)), 0 ), 'Raw Data'!$J:$J, $A195, 'Raw Data'!$H:$H, "Ear*", 'Raw Data'!$P:$P,""&amp;'Raw Data'!$B$1,'Raw Data'!$D:$D,"&lt;&gt;*ithdr*",'Raw Data'!$D:$D,"&lt;&gt;*ancel*")</f>
        <v>0</v>
      </c>
      <c r="AB210" s="40"/>
      <c r="AC210" s="40"/>
      <c r="AD210" s="52"/>
      <c r="AE210" s="117">
        <f>COUNTIFS('Raw Data'!$AM:$AM,"&lt;=" &amp;DATE(LEFT($AV$3, 4), MONTH("1 " &amp; AE$6 &amp; " " &amp; LEFT($AV$3, 4)) + 1, 0 ), 'Raw Data'!$AM:$AM,"&gt;" &amp;DATE(LEFT($AV$3, 4), MONTH("1 " &amp; AE$6 &amp; " " &amp; LEFT($AV$3, 4)), 0 ), 'Raw Data'!$J:$J, $A195, 'Raw Data'!$H:$H, "Ear*", 'Raw Data'!$O:$O,""&amp;'Raw Data'!$B$1,'Raw Data'!$D:$D,"&lt;&gt;*ithdr*",'Raw Data'!$D:$D,"&lt;&gt;*ancel*",'Raw Data'!$P:$P,"--")
+
COUNTIFS( 'Raw Data'!$AM:$AM,"&lt;=" &amp;DATE(LEFT($AV$3, 4), MONTH("1 " &amp; AE$6 &amp; " " &amp; LEFT($AV$3, 4)) + 1, 0 ), 'Raw Data'!$AM:$AM,"&gt;" &amp;DATE(LEFT($AV$3, 4), MONTH("1 " &amp; AE$6 &amp; " " &amp; LEFT($AV$3, 4)), 0 ), 'Raw Data'!$J:$J, $A195, 'Raw Data'!$H:$H, "Ear*", 'Raw Data'!$P:$P,""&amp;'Raw Data'!$B$1,'Raw Data'!$D:$D,"&lt;&gt;*ithdr*",'Raw Data'!$D:$D,"&lt;&gt;*ancel*")</f>
        <v>0</v>
      </c>
      <c r="AF210" s="40"/>
      <c r="AG210" s="40"/>
      <c r="AH210" s="52"/>
      <c r="AI210" s="117">
        <f>COUNTIFS('Raw Data'!$AM:$AM,"&lt;=" &amp;DATE(LEFT($AV$3, 4), MONTH("1 " &amp; AI$6 &amp; " " &amp; LEFT($AV$3, 4)) + 1, 0 ), 'Raw Data'!$AM:$AM,"&gt;" &amp;DATE(LEFT($AV$3, 4), MONTH("1 " &amp; AI$6 &amp; " " &amp; LEFT($AV$3, 4)), 0 ), 'Raw Data'!$J:$J, $A195, 'Raw Data'!$H:$H, "Ear*", 'Raw Data'!$O:$O,""&amp;'Raw Data'!$B$1,'Raw Data'!$D:$D,"&lt;&gt;*ithdr*",'Raw Data'!$D:$D,"&lt;&gt;*ancel*",'Raw Data'!$P:$P,"--")
+
COUNTIFS( 'Raw Data'!$AM:$AM,"&lt;=" &amp;DATE(LEFT($AV$3, 4), MONTH("1 " &amp; AI$6 &amp; " " &amp; LEFT($AV$3, 4)) + 1, 0 ), 'Raw Data'!$AM:$AM,"&gt;" &amp;DATE(LEFT($AV$3, 4), MONTH("1 " &amp; AI$6 &amp; " " &amp; LEFT($AV$3, 4)), 0 ), 'Raw Data'!$J:$J, $A195, 'Raw Data'!$H:$H, "Ear*", 'Raw Data'!$P:$P,""&amp;'Raw Data'!$B$1,'Raw Data'!$D:$D,"&lt;&gt;*ithdr*",'Raw Data'!$D:$D,"&lt;&gt;*ancel*")</f>
        <v>0</v>
      </c>
      <c r="AJ210" s="40"/>
      <c r="AK210" s="40"/>
      <c r="AL210" s="52"/>
      <c r="AM210" s="117">
        <f>COUNTIFS('Raw Data'!$AM:$AM,"&lt;=" &amp;DATE(LEFT($AV$3, 4), MONTH("1 " &amp; AM$6 &amp; " " &amp; LEFT($AV$3, 4)) + 1, 0 ), 'Raw Data'!$AM:$AM,"&gt;" &amp;DATE(LEFT($AV$3, 4), MONTH("1 " &amp; AM$6 &amp; " " &amp; LEFT($AV$3, 4)), 0 ), 'Raw Data'!$J:$J, $A195, 'Raw Data'!$H:$H, "Ear*", 'Raw Data'!$O:$O,""&amp;'Raw Data'!$B$1,'Raw Data'!$D:$D,"&lt;&gt;*ithdr*",'Raw Data'!$D:$D,"&lt;&gt;*ancel*",'Raw Data'!$P:$P,"--")
+
COUNTIFS( 'Raw Data'!$AM:$AM,"&lt;=" &amp;DATE(LEFT($AV$3, 4), MONTH("1 " &amp; AM$6 &amp; " " &amp; LEFT($AV$3, 4)) + 1, 0 ), 'Raw Data'!$AM:$AM,"&gt;" &amp;DATE(LEFT($AV$3, 4), MONTH("1 " &amp; AM$6 &amp; " " &amp; LEFT($AV$3, 4)), 0 ), 'Raw Data'!$J:$J, $A195, 'Raw Data'!$H:$H, "Ear*", 'Raw Data'!$P:$P,""&amp;'Raw Data'!$B$1,'Raw Data'!$D:$D,"&lt;&gt;*ithdr*",'Raw Data'!$D:$D,"&lt;&gt;*ancel*")</f>
        <v>0</v>
      </c>
      <c r="AN210" s="40"/>
      <c r="AO210" s="40"/>
      <c r="AP210" s="52"/>
      <c r="AQ210" s="117">
        <f>COUNTIFS('Raw Data'!$AM:$AM,"&lt;=" &amp;DATE(LEFT($AV$3, 4), MONTH("1 " &amp; AQ$6 &amp; " " &amp; LEFT($AV$3, 4)) + 1, 0 ), 'Raw Data'!$AM:$AM,"&gt;" &amp;DATE(LEFT($AV$3, 4), MONTH("1 " &amp; AQ$6 &amp; " " &amp; LEFT($AV$3, 4)), 0 ), 'Raw Data'!$J:$J, $A195, 'Raw Data'!$H:$H, "Ear*", 'Raw Data'!$O:$O,""&amp;'Raw Data'!$B$1,'Raw Data'!$D:$D,"&lt;&gt;*ithdr*",'Raw Data'!$D:$D,"&lt;&gt;*ancel*",'Raw Data'!$P:$P,"--")
+
COUNTIFS( 'Raw Data'!$AM:$AM,"&lt;=" &amp;DATE(LEFT($AV$3, 4), MONTH("1 " &amp; AQ$6 &amp; " " &amp; LEFT($AV$3, 4)) + 1, 0 ), 'Raw Data'!$AM:$AM,"&gt;" &amp;DATE(LEFT($AV$3, 4), MONTH("1 " &amp; AQ$6 &amp; " " &amp; LEFT($AV$3, 4)), 0 ), 'Raw Data'!$J:$J, $A195, 'Raw Data'!$H:$H, "Ear*", 'Raw Data'!$P:$P,""&amp;'Raw Data'!$B$1,'Raw Data'!$D:$D,"&lt;&gt;*ithdr*",'Raw Data'!$D:$D,"&lt;&gt;*ancel*")</f>
        <v>0</v>
      </c>
      <c r="AR210" s="40"/>
      <c r="AS210" s="40"/>
      <c r="AT210" s="52"/>
      <c r="AU210" s="117">
        <f>COUNTIFS('Raw Data'!$AM:$AM,"&lt;=" &amp;DATE(MID($AV$3, 15, 4), MONTH("1 " &amp; AU$6 &amp; " " &amp; MID($AV$3, 15, 4)) + 1, 0 ), 'Raw Data'!$AN:$AN,"&gt;" &amp;DATE(MID($AV$3, 15, 4), MONTH("1 " &amp; AU$6 &amp; " " &amp; MID($AV$3, 15, 4)), 0 ), 'Raw Data'!$J:$J, $A195, 'Raw Data'!$H:$H, "Ear*", 'Raw Data'!$O:$O,""&amp;'Raw Data'!$B$1,'Raw Data'!$D:$D,"&lt;&gt;*ithdr*",'Raw Data'!$D:$D,"&lt;&gt;*ancel*",'Raw Data'!$P:$P,"--")
+
COUNTIFS( 'Raw Data'!$AM:$AM,"&lt;=" &amp;DATE(MID($AV$3, 15, 4), MONTH("1 " &amp; AU$6 &amp; " " &amp; MID($AV$3, 15, 4)) + 1, 0 ), 'Raw Data'!$AN:$AN,"&gt;" &amp;DATE(MID($AV$3, 15, 4), MONTH("1 " &amp; AU$6 &amp; " " &amp; MID($AV$3, 15, 4)), 0 ), 'Raw Data'!$J:$J, $A195, 'Raw Data'!$H:$H, "Ear*", 'Raw Data'!$P:$P,""&amp;'Raw Data'!$B$1,'Raw Data'!$D:$D,"&lt;&gt;*ithdr*",'Raw Data'!$D:$D,"&lt;&gt;*ancel*")</f>
        <v>0</v>
      </c>
      <c r="AV210" s="40"/>
      <c r="AW210" s="40"/>
      <c r="AX210" s="52"/>
      <c r="AY210" s="117">
        <f>COUNTIFS('Raw Data'!$AM:$AM,"&lt;=" &amp;DATE(MID($AV$3, 15, 4), MONTH("1 " &amp; AY$6 &amp; " " &amp; MID($AV$3, 15, 4)) + 1, 0 ), 'Raw Data'!$AN:$AN,"&gt;" &amp;DATE(MID($AV$3, 15, 4), MONTH("1 " &amp; AY$6 &amp; " " &amp; MID($AV$3, 15, 4)), 0 ), 'Raw Data'!$J:$J, $A195, 'Raw Data'!$H:$H, "Ear*", 'Raw Data'!$O:$O,""&amp;'Raw Data'!$B$1,'Raw Data'!$D:$D,"&lt;&gt;*ithdr*",'Raw Data'!$D:$D,"&lt;&gt;*ancel*",'Raw Data'!$P:$P,"--")
+
COUNTIFS( 'Raw Data'!$AM:$AM,"&lt;=" &amp;DATE(MID($AV$3, 15, 4), MONTH("1 " &amp; AY$6 &amp; " " &amp; MID($AV$3, 15, 4)) + 1, 0 ), 'Raw Data'!$AN:$AN,"&gt;" &amp;DATE(MID($AV$3, 15, 4), MONTH("1 " &amp; AY$6 &amp; " " &amp; MID($AV$3, 15, 4)), 0 ), 'Raw Data'!$J:$J, $A195, 'Raw Data'!$H:$H, "Ear*", 'Raw Data'!$P:$P,""&amp;'Raw Data'!$B$1,'Raw Data'!$D:$D,"&lt;&gt;*ithdr*",'Raw Data'!$D:$D,"&lt;&gt;*ancel*")</f>
        <v>0</v>
      </c>
      <c r="AZ210" s="40"/>
      <c r="BA210" s="40"/>
      <c r="BB210" s="52"/>
      <c r="BC210" s="117">
        <f>COUNTIFS('Raw Data'!$AM:$AM,"&lt;=" &amp;DATE(MID($AV$3, 15, 4), MONTH("1 " &amp; BC$6 &amp; " " &amp; MID($AV$3, 15, 4)) + 1, 0 ), 'Raw Data'!$AN:$AN,"&gt;" &amp;DATE(MID($AV$3, 15, 4), MONTH("1 " &amp; BC$6 &amp; " " &amp; MID($AV$3, 15, 4)), 0 ), 'Raw Data'!$J:$J, $A195, 'Raw Data'!$H:$H, "Ear*", 'Raw Data'!$O:$O,""&amp;'Raw Data'!$B$1,'Raw Data'!$D:$D,"&lt;&gt;*ithdr*",'Raw Data'!$D:$D,"&lt;&gt;*ancel*",'Raw Data'!$P:$P,"--")
+
COUNTIFS( 'Raw Data'!$AM:$AM,"&lt;=" &amp;DATE(MID($AV$3, 15, 4), MONTH("1 " &amp; BC$6 &amp; " " &amp; MID($AV$3, 15, 4)) + 1, 0 ), 'Raw Data'!$AN:$AN,"&gt;" &amp;DATE(MID($AV$3, 15, 4), MONTH("1 " &amp; BC$6 &amp; " " &amp; MID($AV$3, 15, 4)), 0 ), 'Raw Data'!$J:$J, $A195, 'Raw Data'!$H:$H, "Ear*", 'Raw Data'!$P:$P,""&amp;'Raw Data'!$B$1,'Raw Data'!$D:$D,"&lt;&gt;*ithdr*",'Raw Data'!$D:$D,"&lt;&gt;*ancel*")</f>
        <v>0</v>
      </c>
      <c r="BD210" s="40"/>
      <c r="BE210" s="40"/>
      <c r="BF210" s="52"/>
    </row>
    <row r="211" ht="15.75" customHeight="1">
      <c r="A211" s="119" t="s">
        <v>763</v>
      </c>
      <c r="B211" s="40"/>
      <c r="C211" s="40"/>
      <c r="D211" s="40"/>
      <c r="E211" s="40"/>
      <c r="F211" s="40"/>
      <c r="G211" s="40"/>
      <c r="H211" s="40"/>
      <c r="I211" s="40"/>
      <c r="J211" s="52"/>
      <c r="K211" s="117">
        <f>COUNTIFS('Raw Data'!$AM:$AM,"&lt;=" &amp;DATE(LEFT($AV$3, 4), MONTH("1 " &amp; K$6 &amp; " " &amp; LEFT($AV$3, 4)) + 1, 0 ), 'Raw Data'!$AM:$AM,"&gt;" &amp;DATE(LEFT($AV$3, 4), MONTH("1 " &amp; K$6 &amp; " " &amp; LEFT($AV$3, 4)), 0 ), 'Raw Data'!$J:$J, $A195, 'Raw Data'!$H:$H, "Non*", 'Raw Data'!$O:$O,""&amp;'Raw Data'!$B$1,'Raw Data'!$D:$D,"&lt;&gt;*ithdr*",'Raw Data'!$D:$D,"&lt;&gt;*ancel*",'Raw Data'!$P:$P,"--")
+
COUNTIFS( 'Raw Data'!$AM:$AM,"&lt;=" &amp;DATE(LEFT($AV$3, 4), MONTH("1 " &amp; K$6 &amp; " " &amp; LEFT($AV$3, 4)) + 1, 0 ), 'Raw Data'!$AM:$AM,"&gt;" &amp;DATE(LEFT($AV$3, 4), MONTH("1 " &amp; K$6 &amp; " " &amp; LEFT($AV$3, 4)), 0 ), 'Raw Data'!$J:$J, $A195, 'Raw Data'!$H:$H, "Non*", 'Raw Data'!$P:$P,""&amp;'Raw Data'!$B$1,'Raw Data'!$D:$D,"&lt;&gt;*ithdr*",'Raw Data'!$D:$D,"&lt;&gt;*ancel*")</f>
        <v>0</v>
      </c>
      <c r="L211" s="40"/>
      <c r="M211" s="40"/>
      <c r="N211" s="52"/>
      <c r="O211" s="117">
        <f>COUNTIFS('Raw Data'!$AM:$AM,"&lt;=" &amp;DATE(LEFT($AV$3, 4), MONTH("1 " &amp; O$6 &amp; " " &amp; LEFT($AV$3, 4)) + 1, 0 ), 'Raw Data'!$AM:$AM,"&gt;" &amp;DATE(LEFT($AV$3, 4), MONTH("1 " &amp; O$6 &amp; " " &amp; LEFT($AV$3, 4)), 0 ), 'Raw Data'!$J:$J, $A195, 'Raw Data'!$H:$H, "Non*", 'Raw Data'!$O:$O,""&amp;'Raw Data'!$B$1,'Raw Data'!$D:$D,"&lt;&gt;*ithdr*",'Raw Data'!$D:$D,"&lt;&gt;*ancel*",'Raw Data'!$P:$P,"--")
+
COUNTIFS( 'Raw Data'!$AM:$AM,"&lt;=" &amp;DATE(LEFT($AV$3, 4), MONTH("1 " &amp; O$6 &amp; " " &amp; LEFT($AV$3, 4)) + 1, 0 ), 'Raw Data'!$AM:$AM,"&gt;" &amp;DATE(LEFT($AV$3, 4), MONTH("1 " &amp; O$6 &amp; " " &amp; LEFT($AV$3, 4)), 0 ), 'Raw Data'!$J:$J, $A195, 'Raw Data'!$H:$H, "Non*", 'Raw Data'!$P:$P,""&amp;'Raw Data'!$B$1,'Raw Data'!$D:$D,"&lt;&gt;*ithdr*",'Raw Data'!$D:$D,"&lt;&gt;*ancel*")</f>
        <v>0</v>
      </c>
      <c r="P211" s="40"/>
      <c r="Q211" s="40"/>
      <c r="R211" s="52"/>
      <c r="S211" s="117">
        <f>COUNTIFS('Raw Data'!$AM:$AM,"&lt;=" &amp;DATE(LEFT($AV$3, 4), MONTH("1 " &amp; S$6 &amp; " " &amp; LEFT($AV$3, 4)) + 1, 0 ), 'Raw Data'!$AM:$AM,"&gt;" &amp;DATE(LEFT($AV$3, 4), MONTH("1 " &amp; S$6 &amp; " " &amp; LEFT($AV$3, 4)), 0 ), 'Raw Data'!$J:$J, $A195, 'Raw Data'!$H:$H, "Non*", 'Raw Data'!$O:$O,""&amp;'Raw Data'!$B$1,'Raw Data'!$D:$D,"&lt;&gt;*ithdr*",'Raw Data'!$D:$D,"&lt;&gt;*ancel*",'Raw Data'!$P:$P,"--")
+
COUNTIFS( 'Raw Data'!$AM:$AM,"&lt;=" &amp;DATE(LEFT($AV$3, 4), MONTH("1 " &amp; S$6 &amp; " " &amp; LEFT($AV$3, 4)) + 1, 0 ), 'Raw Data'!$AM:$AM,"&gt;" &amp;DATE(LEFT($AV$3, 4), MONTH("1 " &amp; S$6 &amp; " " &amp; LEFT($AV$3, 4)), 0 ), 'Raw Data'!$J:$J, $A195, 'Raw Data'!$H:$H, "Non*", 'Raw Data'!$P:$P,""&amp;'Raw Data'!$B$1,'Raw Data'!$D:$D,"&lt;&gt;*ithdr*",'Raw Data'!$D:$D,"&lt;&gt;*ancel*")</f>
        <v>0</v>
      </c>
      <c r="T211" s="40"/>
      <c r="U211" s="40"/>
      <c r="V211" s="52"/>
      <c r="W211" s="117">
        <f>COUNTIFS('Raw Data'!$AM:$AM,"&lt;=" &amp;DATE(LEFT($AV$3, 4), MONTH("1 " &amp; W$6 &amp; " " &amp; LEFT($AV$3, 4)) + 1, 0 ), 'Raw Data'!$AM:$AM,"&gt;" &amp;DATE(LEFT($AV$3, 4), MONTH("1 " &amp; W$6 &amp; " " &amp; LEFT($AV$3, 4)), 0 ), 'Raw Data'!$J:$J, $A195, 'Raw Data'!$H:$H, "Non*", 'Raw Data'!$O:$O,""&amp;'Raw Data'!$B$1,'Raw Data'!$D:$D,"&lt;&gt;*ithdr*",'Raw Data'!$D:$D,"&lt;&gt;*ancel*",'Raw Data'!$P:$P,"--")
+
COUNTIFS( 'Raw Data'!$AM:$AM,"&lt;=" &amp;DATE(LEFT($AV$3, 4), MONTH("1 " &amp; W$6 &amp; " " &amp; LEFT($AV$3, 4)) + 1, 0 ), 'Raw Data'!$AM:$AM,"&gt;" &amp;DATE(LEFT($AV$3, 4), MONTH("1 " &amp; W$6 &amp; " " &amp; LEFT($AV$3, 4)), 0 ), 'Raw Data'!$J:$J, $A195, 'Raw Data'!$H:$H, "Non*", 'Raw Data'!$P:$P,""&amp;'Raw Data'!$B$1,'Raw Data'!$D:$D,"&lt;&gt;*ithdr*",'Raw Data'!$D:$D,"&lt;&gt;*ancel*")</f>
        <v>0</v>
      </c>
      <c r="X211" s="40"/>
      <c r="Y211" s="40"/>
      <c r="Z211" s="52"/>
      <c r="AA211" s="117">
        <f>COUNTIFS('Raw Data'!$AM:$AM,"&lt;=" &amp;DATE(LEFT($AV$3, 4), MONTH("1 " &amp; AA$6 &amp; " " &amp; LEFT($AV$3, 4)) + 1, 0 ), 'Raw Data'!$AM:$AM,"&gt;" &amp;DATE(LEFT($AV$3, 4), MONTH("1 " &amp; AA$6 &amp; " " &amp; LEFT($AV$3, 4)), 0 ), 'Raw Data'!$J:$J, $A195, 'Raw Data'!$H:$H, "Non*", 'Raw Data'!$O:$O,""&amp;'Raw Data'!$B$1,'Raw Data'!$D:$D,"&lt;&gt;*ithdr*",'Raw Data'!$D:$D,"&lt;&gt;*ancel*",'Raw Data'!$P:$P,"--")
+
COUNTIFS( 'Raw Data'!$AM:$AM,"&lt;=" &amp;DATE(LEFT($AV$3, 4), MONTH("1 " &amp; AA$6 &amp; " " &amp; LEFT($AV$3, 4)) + 1, 0 ), 'Raw Data'!$AM:$AM,"&gt;" &amp;DATE(LEFT($AV$3, 4), MONTH("1 " &amp; AA$6 &amp; " " &amp; LEFT($AV$3, 4)), 0 ), 'Raw Data'!$J:$J, $A195, 'Raw Data'!$H:$H, "Non*", 'Raw Data'!$P:$P,""&amp;'Raw Data'!$B$1,'Raw Data'!$D:$D,"&lt;&gt;*ithdr*",'Raw Data'!$D:$D,"&lt;&gt;*ancel*")</f>
        <v>0</v>
      </c>
      <c r="AB211" s="40"/>
      <c r="AC211" s="40"/>
      <c r="AD211" s="52"/>
      <c r="AE211" s="117">
        <f>COUNTIFS('Raw Data'!$AM:$AM,"&lt;=" &amp;DATE(LEFT($AV$3, 4), MONTH("1 " &amp; AE$6 &amp; " " &amp; LEFT($AV$3, 4)) + 1, 0 ), 'Raw Data'!$AM:$AM,"&gt;" &amp;DATE(LEFT($AV$3, 4), MONTH("1 " &amp; AE$6 &amp; " " &amp; LEFT($AV$3, 4)), 0 ), 'Raw Data'!$J:$J, $A195, 'Raw Data'!$H:$H, "Non*", 'Raw Data'!$O:$O,""&amp;'Raw Data'!$B$1,'Raw Data'!$D:$D,"&lt;&gt;*ithdr*",'Raw Data'!$D:$D,"&lt;&gt;*ancel*",'Raw Data'!$P:$P,"--")
+
COUNTIFS( 'Raw Data'!$AM:$AM,"&lt;=" &amp;DATE(LEFT($AV$3, 4), MONTH("1 " &amp; AE$6 &amp; " " &amp; LEFT($AV$3, 4)) + 1, 0 ), 'Raw Data'!$AM:$AM,"&gt;" &amp;DATE(LEFT($AV$3, 4), MONTH("1 " &amp; AE$6 &amp; " " &amp; LEFT($AV$3, 4)), 0 ), 'Raw Data'!$J:$J, $A195, 'Raw Data'!$H:$H, "Non*", 'Raw Data'!$P:$P,""&amp;'Raw Data'!$B$1,'Raw Data'!$D:$D,"&lt;&gt;*ithdr*",'Raw Data'!$D:$D,"&lt;&gt;*ancel*")</f>
        <v>0</v>
      </c>
      <c r="AF211" s="40"/>
      <c r="AG211" s="40"/>
      <c r="AH211" s="52"/>
      <c r="AI211" s="117">
        <f>COUNTIFS('Raw Data'!$AM:$AM,"&lt;=" &amp;DATE(LEFT($AV$3, 4), MONTH("1 " &amp; AI$6 &amp; " " &amp; LEFT($AV$3, 4)) + 1, 0 ), 'Raw Data'!$AM:$AM,"&gt;" &amp;DATE(LEFT($AV$3, 4), MONTH("1 " &amp; AI$6 &amp; " " &amp; LEFT($AV$3, 4)), 0 ), 'Raw Data'!$J:$J, $A195, 'Raw Data'!$H:$H, "Non*", 'Raw Data'!$O:$O,""&amp;'Raw Data'!$B$1,'Raw Data'!$D:$D,"&lt;&gt;*ithdr*",'Raw Data'!$D:$D,"&lt;&gt;*ancel*",'Raw Data'!$P:$P,"--")
+
COUNTIFS( 'Raw Data'!$AM:$AM,"&lt;=" &amp;DATE(LEFT($AV$3, 4), MONTH("1 " &amp; AI$6 &amp; " " &amp; LEFT($AV$3, 4)) + 1, 0 ), 'Raw Data'!$AM:$AM,"&gt;" &amp;DATE(LEFT($AV$3, 4), MONTH("1 " &amp; AI$6 &amp; " " &amp; LEFT($AV$3, 4)), 0 ), 'Raw Data'!$J:$J, $A195, 'Raw Data'!$H:$H, "Non*", 'Raw Data'!$P:$P,""&amp;'Raw Data'!$B$1,'Raw Data'!$D:$D,"&lt;&gt;*ithdr*",'Raw Data'!$D:$D,"&lt;&gt;*ancel*")</f>
        <v>0</v>
      </c>
      <c r="AJ211" s="40"/>
      <c r="AK211" s="40"/>
      <c r="AL211" s="52"/>
      <c r="AM211" s="117">
        <f>COUNTIFS('Raw Data'!$AM:$AM,"&lt;=" &amp;DATE(LEFT($AV$3, 4), MONTH("1 " &amp; AM$6 &amp; " " &amp; LEFT($AV$3, 4)) + 1, 0 ), 'Raw Data'!$AM:$AM,"&gt;" &amp;DATE(LEFT($AV$3, 4), MONTH("1 " &amp; AM$6 &amp; " " &amp; LEFT($AV$3, 4)), 0 ), 'Raw Data'!$J:$J, $A195, 'Raw Data'!$H:$H, "Non*", 'Raw Data'!$O:$O,""&amp;'Raw Data'!$B$1,'Raw Data'!$D:$D,"&lt;&gt;*ithdr*",'Raw Data'!$D:$D,"&lt;&gt;*ancel*",'Raw Data'!$P:$P,"--")
+
COUNTIFS( 'Raw Data'!$AM:$AM,"&lt;=" &amp;DATE(LEFT($AV$3, 4), MONTH("1 " &amp; AM$6 &amp; " " &amp; LEFT($AV$3, 4)) + 1, 0 ), 'Raw Data'!$AM:$AM,"&gt;" &amp;DATE(LEFT($AV$3, 4), MONTH("1 " &amp; AM$6 &amp; " " &amp; LEFT($AV$3, 4)), 0 ), 'Raw Data'!$J:$J, $A195, 'Raw Data'!$H:$H, "Non*", 'Raw Data'!$P:$P,""&amp;'Raw Data'!$B$1,'Raw Data'!$D:$D,"&lt;&gt;*ithdr*",'Raw Data'!$D:$D,"&lt;&gt;*ancel*")</f>
        <v>0</v>
      </c>
      <c r="AN211" s="40"/>
      <c r="AO211" s="40"/>
      <c r="AP211" s="52"/>
      <c r="AQ211" s="117">
        <f>COUNTIFS('Raw Data'!$AM:$AM,"&lt;=" &amp;DATE(LEFT($AV$3, 4), MONTH("1 " &amp; AQ$6 &amp; " " &amp; LEFT($AV$3, 4)) + 1, 0 ), 'Raw Data'!$AM:$AM,"&gt;" &amp;DATE(LEFT($AV$3, 4), MONTH("1 " &amp; AQ$6 &amp; " " &amp; LEFT($AV$3, 4)), 0 ), 'Raw Data'!$J:$J, $A195, 'Raw Data'!$H:$H, "Non*", 'Raw Data'!$O:$O,""&amp;'Raw Data'!$B$1,'Raw Data'!$D:$D,"&lt;&gt;*ithdr*",'Raw Data'!$D:$D,"&lt;&gt;*ancel*",'Raw Data'!$P:$P,"--")
+
COUNTIFS( 'Raw Data'!$AM:$AM,"&lt;=" &amp;DATE(LEFT($AV$3, 4), MONTH("1 " &amp; AQ$6 &amp; " " &amp; LEFT($AV$3, 4)) + 1, 0 ), 'Raw Data'!$AM:$AM,"&gt;" &amp;DATE(LEFT($AV$3, 4), MONTH("1 " &amp; AQ$6 &amp; " " &amp; LEFT($AV$3, 4)), 0 ), 'Raw Data'!$J:$J, $A195, 'Raw Data'!$H:$H, "Non*", 'Raw Data'!$P:$P,""&amp;'Raw Data'!$B$1,'Raw Data'!$D:$D,"&lt;&gt;*ithdr*",'Raw Data'!$D:$D,"&lt;&gt;*ancel*")</f>
        <v>0</v>
      </c>
      <c r="AR211" s="40"/>
      <c r="AS211" s="40"/>
      <c r="AT211" s="52"/>
      <c r="AU211" s="117">
        <f>COUNTIFS('Raw Data'!$AM:$AM,"&lt;=" &amp;DATE(MID($AV$3, 15, 4), MONTH("1 " &amp; AU$6 &amp; " " &amp; MID($AV$3, 15, 4)) + 1, 0 ), 'Raw Data'!$AN:$AN,"&gt;" &amp;DATE(MID($AV$3, 15, 4), MONTH("1 " &amp; AU$6 &amp; " " &amp; MID($AV$3, 15, 4)), 0 ), 'Raw Data'!$J:$J, $A195, 'Raw Data'!$H:$H, "Non*", 'Raw Data'!$O:$O,""&amp;'Raw Data'!$B$1,'Raw Data'!$D:$D,"&lt;&gt;*ithdr*",'Raw Data'!$D:$D,"&lt;&gt;*ancel*",'Raw Data'!$P:$P,"--")
+
COUNTIFS( 'Raw Data'!$AM:$AM,"&lt;=" &amp;DATE(MID($AV$3, 15, 4), MONTH("1 " &amp; AU$6 &amp; " " &amp; MID($AV$3, 15, 4)) + 1, 0 ), 'Raw Data'!$AN:$AN,"&gt;" &amp;DATE(MID($AV$3, 15, 4), MONTH("1 " &amp; AU$6 &amp; " " &amp; MID($AV$3, 15, 4)), 0 ), 'Raw Data'!$J:$J, $A195, 'Raw Data'!$H:$H, "Non*", 'Raw Data'!$P:$P,""&amp;'Raw Data'!$B$1,'Raw Data'!$D:$D,"&lt;&gt;*ithdr*",'Raw Data'!$D:$D,"&lt;&gt;*ancel*")</f>
        <v>0</v>
      </c>
      <c r="AV211" s="40"/>
      <c r="AW211" s="40"/>
      <c r="AX211" s="52"/>
      <c r="AY211" s="117">
        <f>COUNTIFS('Raw Data'!$AM:$AM,"&lt;=" &amp;DATE(MID($AV$3, 15, 4), MONTH("1 " &amp; AY$6 &amp; " " &amp; MID($AV$3, 15, 4)) + 1, 0 ), 'Raw Data'!$AN:$AN,"&gt;" &amp;DATE(MID($AV$3, 15, 4), MONTH("1 " &amp; AY$6 &amp; " " &amp; MID($AV$3, 15, 4)), 0 ), 'Raw Data'!$J:$J, $A195, 'Raw Data'!$H:$H, "Non*", 'Raw Data'!$O:$O,""&amp;'Raw Data'!$B$1,'Raw Data'!$D:$D,"&lt;&gt;*ithdr*",'Raw Data'!$D:$D,"&lt;&gt;*ancel*",'Raw Data'!$P:$P,"--")
+
COUNTIFS( 'Raw Data'!$AM:$AM,"&lt;=" &amp;DATE(MID($AV$3, 15, 4), MONTH("1 " &amp; AY$6 &amp; " " &amp; MID($AV$3, 15, 4)) + 1, 0 ), 'Raw Data'!$AN:$AN,"&gt;" &amp;DATE(MID($AV$3, 15, 4), MONTH("1 " &amp; AY$6 &amp; " " &amp; MID($AV$3, 15, 4)), 0 ), 'Raw Data'!$J:$J, $A195, 'Raw Data'!$H:$H, "Non*", 'Raw Data'!$P:$P,""&amp;'Raw Data'!$B$1,'Raw Data'!$D:$D,"&lt;&gt;*ithdr*",'Raw Data'!$D:$D,"&lt;&gt;*ancel*")</f>
        <v>0</v>
      </c>
      <c r="AZ211" s="40"/>
      <c r="BA211" s="40"/>
      <c r="BB211" s="52"/>
      <c r="BC211" s="117">
        <f>COUNTIFS('Raw Data'!$AM:$AM,"&lt;=" &amp;DATE(MID($AV$3, 15, 4), MONTH("1 " &amp; BC$6 &amp; " " &amp; MID($AV$3, 15, 4)) + 1, 0 ), 'Raw Data'!$AN:$AN,"&gt;" &amp;DATE(MID($AV$3, 15, 4), MONTH("1 " &amp; BC$6 &amp; " " &amp; MID($AV$3, 15, 4)), 0 ), 'Raw Data'!$J:$J, $A195, 'Raw Data'!$H:$H, "Non*", 'Raw Data'!$O:$O,""&amp;'Raw Data'!$B$1,'Raw Data'!$D:$D,"&lt;&gt;*ithdr*",'Raw Data'!$D:$D,"&lt;&gt;*ancel*",'Raw Data'!$P:$P,"--")
+
COUNTIFS( 'Raw Data'!$AM:$AM,"&lt;=" &amp;DATE(MID($AV$3, 15, 4), MONTH("1 " &amp; BC$6 &amp; " " &amp; MID($AV$3, 15, 4)) + 1, 0 ), 'Raw Data'!$AN:$AN,"&gt;" &amp;DATE(MID($AV$3, 15, 4), MONTH("1 " &amp; BC$6 &amp; " " &amp; MID($AV$3, 15, 4)), 0 ), 'Raw Data'!$J:$J, $A195, 'Raw Data'!$H:$H, "Non*", 'Raw Data'!$P:$P,""&amp;'Raw Data'!$B$1,'Raw Data'!$D:$D,"&lt;&gt;*ithdr*",'Raw Data'!$D:$D,"&lt;&gt;*ancel*")</f>
        <v>0</v>
      </c>
      <c r="BD211" s="40"/>
      <c r="BE211" s="40"/>
      <c r="BF211" s="52"/>
    </row>
    <row r="212" ht="15.75" customHeight="1">
      <c r="A212" s="47" t="s">
        <v>764</v>
      </c>
      <c r="B212" s="40"/>
      <c r="C212" s="40"/>
      <c r="D212" s="40"/>
      <c r="E212" s="40"/>
      <c r="F212" s="40"/>
      <c r="G212" s="40"/>
      <c r="H212" s="40"/>
      <c r="I212" s="40"/>
      <c r="J212" s="52"/>
      <c r="K212" s="117">
        <f>COUNTIFS( 'Raw Data'!$AM:$AM,"&lt;=" &amp;DATE(LEFT($AV$3, 4), MONTH("1 " &amp; K$6 &amp; " " &amp; LEFT($AV$3, 4)) + 1, 0 ), 'Raw Data'!$AM:$AM,"&gt;" &amp;DATE(LEFT($AV$3, 4), MONTH("1 " &amp; K$6 &amp; " " &amp; LEFT($AV$3, 4)), 0 ), 'Raw Data'!$J:$J, $A195, 'Raw Data'!$O:$O,""&amp;'Raw Data'!$B$1,'Raw Data'!$D:$D,"&lt;&gt;*ithdr*",'Raw Data'!$D:$D,"&lt;&gt;*ancel*",'Raw Data'!$P:$P,"--",'Raw Data'!$AW:$AW,"*arl*")
+
COUNTIFS( 'Raw Data'!$AM:$AM,"&lt;=" &amp;DATE(LEFT($AV$3, 4), MONTH("1 " &amp; K$6 &amp; " " &amp; LEFT($AV$3, 4)) + 1, 0 ), 'Raw Data'!$AM:$AM,"&gt;" &amp;DATE(LEFT($AV$3, 4), MONTH("1 " &amp; K$6 &amp; " " &amp; LEFT($AV$3, 4)), 0 ), 'Raw Data'!$J:$J, $A195, 'Raw Data'!$P:$P,""&amp;'Raw Data'!$B$1,'Raw Data'!$D:$D,"&lt;&gt;*ithdr*",'Raw Data'!$D:$D,"&lt;&gt;*ancel*",'Raw Data'!$AW:$AW,"*arl*")</f>
        <v>0</v>
      </c>
      <c r="L212" s="40"/>
      <c r="M212" s="40"/>
      <c r="N212" s="52"/>
      <c r="O212" s="117">
        <f>COUNTIFS( 'Raw Data'!$AM:$AM,"&lt;=" &amp;DATE(LEFT($AV$3, 4), MONTH("1 " &amp; O$6 &amp; " " &amp; LEFT($AV$3, 4)) + 1, 0 ), 'Raw Data'!$AM:$AM,"&gt;" &amp;DATE(LEFT($AV$3, 4), MONTH("1 " &amp; O$6 &amp; " " &amp; LEFT($AV$3, 4)), 0 ), 'Raw Data'!$J:$J, $A195, 'Raw Data'!$O:$O,""&amp;'Raw Data'!$B$1,'Raw Data'!$D:$D,"&lt;&gt;*ithdr*",'Raw Data'!$D:$D,"&lt;&gt;*ancel*",'Raw Data'!$P:$P,"--",'Raw Data'!$AW:$AW,"*arl*")
+
COUNTIFS( 'Raw Data'!$AM:$AM,"&lt;=" &amp;DATE(LEFT($AV$3, 4), MONTH("1 " &amp; O$6 &amp; " " &amp; LEFT($AV$3, 4)) + 1, 0 ), 'Raw Data'!$AM:$AM,"&gt;" &amp;DATE(LEFT($AV$3, 4), MONTH("1 " &amp; O$6 &amp; " " &amp; LEFT($AV$3, 4)), 0 ), 'Raw Data'!$J:$J, $A195, 'Raw Data'!$P:$P,""&amp;'Raw Data'!$B$1,'Raw Data'!$D:$D,"&lt;&gt;*ithdr*",'Raw Data'!$D:$D,"&lt;&gt;*ancel*",'Raw Data'!$AW:$AW,"*arl*")</f>
        <v>0</v>
      </c>
      <c r="P212" s="40"/>
      <c r="Q212" s="40"/>
      <c r="R212" s="52"/>
      <c r="S212" s="117">
        <f>COUNTIFS( 'Raw Data'!$AM:$AM,"&lt;=" &amp;DATE(LEFT($AV$3, 4), MONTH("1 " &amp; S$6 &amp; " " &amp; LEFT($AV$3, 4)) + 1, 0 ), 'Raw Data'!$AM:$AM,"&gt;" &amp;DATE(LEFT($AV$3, 4), MONTH("1 " &amp; S$6 &amp; " " &amp; LEFT($AV$3, 4)), 0 ), 'Raw Data'!$J:$J, $A195, 'Raw Data'!$O:$O,""&amp;'Raw Data'!$B$1,'Raw Data'!$D:$D,"&lt;&gt;*ithdr*",'Raw Data'!$D:$D,"&lt;&gt;*ancel*",'Raw Data'!$P:$P,"--",'Raw Data'!$AW:$AW,"*arl*")
+
COUNTIFS( 'Raw Data'!$AM:$AM,"&lt;=" &amp;DATE(LEFT($AV$3, 4), MONTH("1 " &amp; S$6 &amp; " " &amp; LEFT($AV$3, 4)) + 1, 0 ), 'Raw Data'!$AM:$AM,"&gt;" &amp;DATE(LEFT($AV$3, 4), MONTH("1 " &amp; S$6 &amp; " " &amp; LEFT($AV$3, 4)), 0 ), 'Raw Data'!$J:$J, $A195, 'Raw Data'!$P:$P,""&amp;'Raw Data'!$B$1,'Raw Data'!$D:$D,"&lt;&gt;*ithdr*",'Raw Data'!$D:$D,"&lt;&gt;*ancel*",'Raw Data'!$AW:$AW,"*arl*")</f>
        <v>0</v>
      </c>
      <c r="T212" s="40"/>
      <c r="U212" s="40"/>
      <c r="V212" s="52"/>
      <c r="W212" s="117">
        <f>COUNTIFS( 'Raw Data'!$AM:$AM,"&lt;=" &amp;DATE(LEFT($AV$3, 4), MONTH("1 " &amp; W$6 &amp; " " &amp; LEFT($AV$3, 4)) + 1, 0 ), 'Raw Data'!$AM:$AM,"&gt;" &amp;DATE(LEFT($AV$3, 4), MONTH("1 " &amp; W$6 &amp; " " &amp; LEFT($AV$3, 4)), 0 ), 'Raw Data'!$J:$J, $A195, 'Raw Data'!$O:$O,""&amp;'Raw Data'!$B$1,'Raw Data'!$D:$D,"&lt;&gt;*ithdr*",'Raw Data'!$D:$D,"&lt;&gt;*ancel*",'Raw Data'!$P:$P,"--",'Raw Data'!$AW:$AW,"*arl*")
+
COUNTIFS( 'Raw Data'!$AM:$AM,"&lt;=" &amp;DATE(LEFT($AV$3, 4), MONTH("1 " &amp; W$6 &amp; " " &amp; LEFT($AV$3, 4)) + 1, 0 ), 'Raw Data'!$AM:$AM,"&gt;" &amp;DATE(LEFT($AV$3, 4), MONTH("1 " &amp; W$6 &amp; " " &amp; LEFT($AV$3, 4)), 0 ), 'Raw Data'!$J:$J, $A195, 'Raw Data'!$P:$P,""&amp;'Raw Data'!$B$1,'Raw Data'!$D:$D,"&lt;&gt;*ithdr*",'Raw Data'!$D:$D,"&lt;&gt;*ancel*",'Raw Data'!$AW:$AW,"*arl*")</f>
        <v>0</v>
      </c>
      <c r="X212" s="40"/>
      <c r="Y212" s="40"/>
      <c r="Z212" s="52"/>
      <c r="AA212" s="117">
        <f>COUNTIFS( 'Raw Data'!$AM:$AM,"&lt;=" &amp;DATE(LEFT($AV$3, 4), MONTH("1 " &amp; AA$6 &amp; " " &amp; LEFT($AV$3, 4)) + 1, 0 ), 'Raw Data'!$AM:$AM,"&gt;" &amp;DATE(LEFT($AV$3, 4), MONTH("1 " &amp; AA$6 &amp; " " &amp; LEFT($AV$3, 4)), 0 ), 'Raw Data'!$J:$J, $A195, 'Raw Data'!$O:$O,""&amp;'Raw Data'!$B$1,'Raw Data'!$D:$D,"&lt;&gt;*ithdr*",'Raw Data'!$D:$D,"&lt;&gt;*ancel*",'Raw Data'!$P:$P,"--",'Raw Data'!$AW:$AW,"*arl*")
+
COUNTIFS( 'Raw Data'!$AM:$AM,"&lt;=" &amp;DATE(LEFT($AV$3, 4), MONTH("1 " &amp; AA$6 &amp; " " &amp; LEFT($AV$3, 4)) + 1, 0 ), 'Raw Data'!$AM:$AM,"&gt;" &amp;DATE(LEFT($AV$3, 4), MONTH("1 " &amp; AA$6 &amp; " " &amp; LEFT($AV$3, 4)), 0 ), 'Raw Data'!$J:$J, $A195, 'Raw Data'!$P:$P,""&amp;'Raw Data'!$B$1,'Raw Data'!$D:$D,"&lt;&gt;*ithdr*",'Raw Data'!$D:$D,"&lt;&gt;*ancel*",'Raw Data'!$AW:$AW,"*arl*")</f>
        <v>0</v>
      </c>
      <c r="AB212" s="40"/>
      <c r="AC212" s="40"/>
      <c r="AD212" s="52"/>
      <c r="AE212" s="117">
        <f>COUNTIFS( 'Raw Data'!$AM:$AM,"&lt;=" &amp;DATE(LEFT($AV$3, 4), MONTH("1 " &amp; AE$6 &amp; " " &amp; LEFT($AV$3, 4)) + 1, 0 ), 'Raw Data'!$AM:$AM,"&gt;" &amp;DATE(LEFT($AV$3, 4), MONTH("1 " &amp; AE$6 &amp; " " &amp; LEFT($AV$3, 4)), 0 ), 'Raw Data'!$J:$J, $A195, 'Raw Data'!$O:$O,""&amp;'Raw Data'!$B$1,'Raw Data'!$D:$D,"&lt;&gt;*ithdr*",'Raw Data'!$D:$D,"&lt;&gt;*ancel*",'Raw Data'!$P:$P,"--",'Raw Data'!$AW:$AW,"*arl*")
+
COUNTIFS( 'Raw Data'!$AM:$AM,"&lt;=" &amp;DATE(LEFT($AV$3, 4), MONTH("1 " &amp; AE$6 &amp; " " &amp; LEFT($AV$3, 4)) + 1, 0 ), 'Raw Data'!$AM:$AM,"&gt;" &amp;DATE(LEFT($AV$3, 4), MONTH("1 " &amp; AE$6 &amp; " " &amp; LEFT($AV$3, 4)), 0 ), 'Raw Data'!$J:$J, $A195, 'Raw Data'!$P:$P,""&amp;'Raw Data'!$B$1,'Raw Data'!$D:$D,"&lt;&gt;*ithdr*",'Raw Data'!$D:$D,"&lt;&gt;*ancel*",'Raw Data'!$AW:$AW,"*arl*")</f>
        <v>0</v>
      </c>
      <c r="AF212" s="40"/>
      <c r="AG212" s="40"/>
      <c r="AH212" s="52"/>
      <c r="AI212" s="117">
        <f>COUNTIFS( 'Raw Data'!$AM:$AM,"&lt;=" &amp;DATE(LEFT($AV$3, 4), MONTH("1 " &amp; AI$6 &amp; " " &amp; LEFT($AV$3, 4)) + 1, 0 ), 'Raw Data'!$AM:$AM,"&gt;" &amp;DATE(LEFT($AV$3, 4), MONTH("1 " &amp; AI$6 &amp; " " &amp; LEFT($AV$3, 4)), 0 ), 'Raw Data'!$J:$J, $A195, 'Raw Data'!$O:$O,""&amp;'Raw Data'!$B$1,'Raw Data'!$D:$D,"&lt;&gt;*ithdr*",'Raw Data'!$D:$D,"&lt;&gt;*ancel*",'Raw Data'!$P:$P,"--",'Raw Data'!$AW:$AW,"*arl*")
+
COUNTIFS( 'Raw Data'!$AM:$AM,"&lt;=" &amp;DATE(LEFT($AV$3, 4), MONTH("1 " &amp; AI$6 &amp; " " &amp; LEFT($AV$3, 4)) + 1, 0 ), 'Raw Data'!$AM:$AM,"&gt;" &amp;DATE(LEFT($AV$3, 4), MONTH("1 " &amp; AI$6 &amp; " " &amp; LEFT($AV$3, 4)), 0 ), 'Raw Data'!$J:$J, $A195, 'Raw Data'!$P:$P,""&amp;'Raw Data'!$B$1,'Raw Data'!$D:$D,"&lt;&gt;*ithdr*",'Raw Data'!$D:$D,"&lt;&gt;*ancel*",'Raw Data'!$AW:$AW,"*arl*")</f>
        <v>0</v>
      </c>
      <c r="AJ212" s="40"/>
      <c r="AK212" s="40"/>
      <c r="AL212" s="52"/>
      <c r="AM212" s="117">
        <f>COUNTIFS( 'Raw Data'!$AM:$AM,"&lt;=" &amp;DATE(LEFT($AV$3, 4), MONTH("1 " &amp; AM$6 &amp; " " &amp; LEFT($AV$3, 4)) + 1, 0 ), 'Raw Data'!$AM:$AM,"&gt;" &amp;DATE(LEFT($AV$3, 4), MONTH("1 " &amp; AM$6 &amp; " " &amp; LEFT($AV$3, 4)), 0 ), 'Raw Data'!$J:$J, $A195, 'Raw Data'!$O:$O,""&amp;'Raw Data'!$B$1,'Raw Data'!$D:$D,"&lt;&gt;*ithdr*",'Raw Data'!$D:$D,"&lt;&gt;*ancel*",'Raw Data'!$P:$P,"--",'Raw Data'!$AW:$AW,"*arl*")
+
COUNTIFS( 'Raw Data'!$AM:$AM,"&lt;=" &amp;DATE(LEFT($AV$3, 4), MONTH("1 " &amp; AM$6 &amp; " " &amp; LEFT($AV$3, 4)) + 1, 0 ), 'Raw Data'!$AM:$AM,"&gt;" &amp;DATE(LEFT($AV$3, 4), MONTH("1 " &amp; AM$6 &amp; " " &amp; LEFT($AV$3, 4)), 0 ), 'Raw Data'!$J:$J, $A195, 'Raw Data'!$P:$P,""&amp;'Raw Data'!$B$1,'Raw Data'!$D:$D,"&lt;&gt;*ithdr*",'Raw Data'!$D:$D,"&lt;&gt;*ancel*",'Raw Data'!$AW:$AW,"*arl*")</f>
        <v>0</v>
      </c>
      <c r="AN212" s="40"/>
      <c r="AO212" s="40"/>
      <c r="AP212" s="52"/>
      <c r="AQ212" s="117">
        <f>COUNTIFS( 'Raw Data'!$AM:$AM,"&lt;=" &amp;DATE(LEFT($AV$3, 4), MONTH("1 " &amp; AQ$6 &amp; " " &amp; LEFT($AV$3, 4)) + 1, 0 ), 'Raw Data'!$AM:$AM,"&gt;" &amp;DATE(LEFT($AV$3, 4), MONTH("1 " &amp; AQ$6 &amp; " " &amp; LEFT($AV$3, 4)), 0 ), 'Raw Data'!$J:$J, $A195, 'Raw Data'!$O:$O,""&amp;'Raw Data'!$B$1,'Raw Data'!$D:$D,"&lt;&gt;*ithdr*",'Raw Data'!$D:$D,"&lt;&gt;*ancel*",'Raw Data'!$P:$P,"--",'Raw Data'!$AW:$AW,"*arl*")
+
COUNTIFS( 'Raw Data'!$AM:$AM,"&lt;=" &amp;DATE(LEFT($AV$3, 4), MONTH("1 " &amp; AQ$6 &amp; " " &amp; LEFT($AV$3, 4)) + 1, 0 ), 'Raw Data'!$AM:$AM,"&gt;" &amp;DATE(LEFT($AV$3, 4), MONTH("1 " &amp; AQ$6 &amp; " " &amp; LEFT($AV$3, 4)), 0 ), 'Raw Data'!$J:$J, $A195, 'Raw Data'!$P:$P,""&amp;'Raw Data'!$B$1,'Raw Data'!$D:$D,"&lt;&gt;*ithdr*",'Raw Data'!$D:$D,"&lt;&gt;*ancel*",'Raw Data'!$AW:$AW,"*arl*")</f>
        <v>0</v>
      </c>
      <c r="AR212" s="40"/>
      <c r="AS212" s="40"/>
      <c r="AT212" s="52"/>
      <c r="AU212" s="117">
        <f>COUNTIFS( 'Raw Data'!$AM:$AM,"&lt;=" &amp;DATE(MID($AV$3, 15, 4), MONTH("1 " &amp; AU$6 &amp; " " &amp; MID($AV$3, 15, 4)) + 1, 0 ), 'Raw Data'!$AN:$AN,"&gt;" &amp;DATE(MID($AV$3, 15, 4), MONTH("1 " &amp; AU$6 &amp; " " &amp; MID($AV$3, 15, 4)), 0 ), 'Raw Data'!$J:$J, $A195, 'Raw Data'!$O:$O,""&amp;'Raw Data'!$B$1,'Raw Data'!$D:$D,"&lt;&gt;*ithdr*",'Raw Data'!$D:$D,"&lt;&gt;*ancel*",'Raw Data'!$P:$P,"--",'Raw Data'!$AW:$AW,"*arl*")
+
COUNTIFS( 'Raw Data'!$AM:$AM,"&lt;=" &amp;DATE(MID($AV$3, 15, 4), MONTH("1 " &amp; AU$6 &amp; " " &amp; MID($AV$3, 15, 4)) + 1, 0 ), 'Raw Data'!$AN:$AN,"&gt;" &amp;DATE(MID($AV$3, 15, 4), MONTH("1 " &amp; AU$6 &amp; " " &amp; MID($AV$3, 15, 4)), 0 ), 'Raw Data'!$J:$J, $A195, 'Raw Data'!$P:$P,""&amp;'Raw Data'!$B$1,'Raw Data'!$D:$D,"&lt;&gt;*ithdr*",'Raw Data'!$D:$D,"&lt;&gt;*ancel*",'Raw Data'!$AW:$AW,"*arl*")</f>
        <v>0</v>
      </c>
      <c r="AV212" s="40"/>
      <c r="AW212" s="40"/>
      <c r="AX212" s="52"/>
      <c r="AY212" s="117">
        <f>COUNTIFS( 'Raw Data'!$AM:$AM,"&lt;=" &amp;DATE(MID($AV$3, 15, 4), MONTH("1 " &amp; AY$6 &amp; " " &amp; MID($AV$3, 15, 4)) + 1, 0 ), 'Raw Data'!$AN:$AN,"&gt;" &amp;DATE(MID($AV$3, 15, 4), MONTH("1 " &amp; AY$6 &amp; " " &amp; MID($AV$3, 15, 4)), 0 ), 'Raw Data'!$J:$J, $A195, 'Raw Data'!$O:$O,""&amp;'Raw Data'!$B$1,'Raw Data'!$D:$D,"&lt;&gt;*ithdr*",'Raw Data'!$D:$D,"&lt;&gt;*ancel*",'Raw Data'!$P:$P,"--",'Raw Data'!$AW:$AW,"*arl*")
+
COUNTIFS( 'Raw Data'!$AM:$AM,"&lt;=" &amp;DATE(MID($AV$3, 15, 4), MONTH("1 " &amp; AY$6 &amp; " " &amp; MID($AV$3, 15, 4)) + 1, 0 ), 'Raw Data'!$AN:$AN,"&gt;" &amp;DATE(MID($AV$3, 15, 4), MONTH("1 " &amp; AY$6 &amp; " " &amp; MID($AV$3, 15, 4)), 0 ), 'Raw Data'!$J:$J, $A195, 'Raw Data'!$P:$P,""&amp;'Raw Data'!$B$1,'Raw Data'!$D:$D,"&lt;&gt;*ithdr*",'Raw Data'!$D:$D,"&lt;&gt;*ancel*",'Raw Data'!$AW:$AW,"*arl*")</f>
        <v>0</v>
      </c>
      <c r="AZ212" s="40"/>
      <c r="BA212" s="40"/>
      <c r="BB212" s="52"/>
      <c r="BC212" s="117">
        <f>COUNTIFS( 'Raw Data'!$AM:$AM,"&lt;=" &amp;DATE(MID($AV$3, 15, 4), MONTH("1 " &amp; BC$6 &amp; " " &amp; MID($AV$3, 15, 4)) + 1, 0 ), 'Raw Data'!$AN:$AN,"&gt;" &amp;DATE(MID($AV$3, 15, 4), MONTH("1 " &amp; BC$6 &amp; " " &amp; MID($AV$3, 15, 4)), 0 ), 'Raw Data'!$J:$J, $A195, 'Raw Data'!$O:$O,""&amp;'Raw Data'!$B$1,'Raw Data'!$D:$D,"&lt;&gt;*ithdr*",'Raw Data'!$D:$D,"&lt;&gt;*ancel*",'Raw Data'!$P:$P,"--",'Raw Data'!$AW:$AW,"*arl*")
+
COUNTIFS( 'Raw Data'!$AM:$AM,"&lt;=" &amp;DATE(MID($AV$3, 15, 4), MONTH("1 " &amp; BC$6 &amp; " " &amp; MID($AV$3, 15, 4)) + 1, 0 ), 'Raw Data'!$AN:$AN,"&gt;" &amp;DATE(MID($AV$3, 15, 4), MONTH("1 " &amp; BC$6 &amp; " " &amp; MID($AV$3, 15, 4)), 0 ), 'Raw Data'!$J:$J, $A195, 'Raw Data'!$P:$P,""&amp;'Raw Data'!$B$1,'Raw Data'!$D:$D,"&lt;&gt;*ithdr*",'Raw Data'!$D:$D,"&lt;&gt;*ancel*",'Raw Data'!$AW:$AW,"*arl*")</f>
        <v>0</v>
      </c>
      <c r="BD212" s="40"/>
      <c r="BE212" s="40"/>
      <c r="BF212" s="52"/>
    </row>
    <row r="213" ht="15.75" customHeight="1">
      <c r="A213" s="47" t="s">
        <v>765</v>
      </c>
      <c r="B213" s="40"/>
      <c r="C213" s="40"/>
      <c r="D213" s="40"/>
      <c r="E213" s="40"/>
      <c r="F213" s="40"/>
      <c r="G213" s="40"/>
      <c r="H213" s="40"/>
      <c r="I213" s="40"/>
      <c r="J213" s="52"/>
      <c r="K213" s="122" t="str">
        <f>IFERROR((K212/K209)*100, "---")</f>
        <v>---</v>
      </c>
      <c r="L213" s="40"/>
      <c r="M213" s="40"/>
      <c r="N213" s="52"/>
      <c r="O213" s="122" t="str">
        <f>IFERROR((O212/O209)*100, "---")</f>
        <v>---</v>
      </c>
      <c r="P213" s="40"/>
      <c r="Q213" s="40"/>
      <c r="R213" s="52"/>
      <c r="S213" s="122" t="str">
        <f>IFERROR((S212/S209)*100, "---")</f>
        <v>---</v>
      </c>
      <c r="T213" s="40"/>
      <c r="U213" s="40"/>
      <c r="V213" s="52"/>
      <c r="W213" s="122" t="str">
        <f>IFERROR((W212/W209)*100, "---")</f>
        <v>---</v>
      </c>
      <c r="X213" s="40"/>
      <c r="Y213" s="40"/>
      <c r="Z213" s="52"/>
      <c r="AA213" s="122" t="str">
        <f>IFERROR((AA212/AA209)*100, "---")</f>
        <v>---</v>
      </c>
      <c r="AB213" s="40"/>
      <c r="AC213" s="40"/>
      <c r="AD213" s="52"/>
      <c r="AE213" s="122" t="str">
        <f>IFERROR((AE212/AE209)*100, "---")</f>
        <v>---</v>
      </c>
      <c r="AF213" s="40"/>
      <c r="AG213" s="40"/>
      <c r="AH213" s="52"/>
      <c r="AI213" s="122" t="str">
        <f>IFERROR((AI212/AI209)*100, "---")</f>
        <v>---</v>
      </c>
      <c r="AJ213" s="40"/>
      <c r="AK213" s="40"/>
      <c r="AL213" s="52"/>
      <c r="AM213" s="122" t="str">
        <f>IFERROR((AM212/AM209)*100, "---")</f>
        <v>---</v>
      </c>
      <c r="AN213" s="40"/>
      <c r="AO213" s="40"/>
      <c r="AP213" s="52"/>
      <c r="AQ213" s="122" t="str">
        <f>IFERROR((AQ212/AQ209)*100, "---")</f>
        <v>---</v>
      </c>
      <c r="AR213" s="40"/>
      <c r="AS213" s="40"/>
      <c r="AT213" s="52"/>
      <c r="AU213" s="122" t="str">
        <f>IFERROR((AU212/AU209)*100, "---")</f>
        <v>---</v>
      </c>
      <c r="AV213" s="40"/>
      <c r="AW213" s="40"/>
      <c r="AX213" s="52"/>
      <c r="AY213" s="122" t="str">
        <f>IFERROR((AY212/AY209)*100, "---")</f>
        <v>---</v>
      </c>
      <c r="AZ213" s="40"/>
      <c r="BA213" s="40"/>
      <c r="BB213" s="52"/>
      <c r="BC213" s="122" t="str">
        <f>IFERROR((BC212/BC209)*100, "---")</f>
        <v>---</v>
      </c>
      <c r="BD213" s="40"/>
      <c r="BE213" s="40"/>
      <c r="BF213" s="52"/>
    </row>
    <row r="214" ht="15.75" customHeight="1">
      <c r="A214" s="47" t="s">
        <v>245</v>
      </c>
      <c r="B214" s="40"/>
      <c r="C214" s="40"/>
      <c r="D214" s="40"/>
      <c r="E214" s="40"/>
      <c r="F214" s="40"/>
      <c r="G214" s="40"/>
      <c r="H214" s="40"/>
      <c r="I214" s="40"/>
      <c r="J214" s="52"/>
      <c r="K214" s="117">
        <f>SUMIFS('Raw Data'!$R:$R, 'Raw Data'!$AN:$AN,"&lt;=" &amp;DATE(LEFT($AV$3, 4), MONTH("1 " &amp; K$6 &amp; " " &amp; LEFT($AV$3, 4)) + 1, 0 ), 'Raw Data'!$AN:$AN,"&gt;" &amp;DATE(LEFT($AV$3, 4), MONTH("1 " &amp; K$6 &amp; " " &amp; LEFT($AV$3, 4)), 0 ), 'Raw Data'!$J:$J, $A195, 'Raw Data'!$O:$O,""&amp;'Raw Data'!$B$1,'Raw Data'!$D:$D,"&lt;&gt;*ithdr*",'Raw Data'!$D:$D,"&lt;&gt;*ancel*",'Raw Data'!$P:$P,"--")
+
SUMIFS('Raw Data'!$R:$R, 'Raw Data'!$AN:$AN,"&lt;=" &amp;DATE(LEFT($AV$3, 4), MONTH("1 " &amp; K$6 &amp; " " &amp; LEFT($AV$3, 4)) + 1, 0 ), 'Raw Data'!$AN:$AN,"&gt;" &amp;DATE(LEFT($AV$3, 4), MONTH("1 " &amp; K$6 &amp; " " &amp; LEFT($AV$3, 4)), 0 ), 'Raw Data'!$J:$J, $A195, 'Raw Data'!$P:$P,""&amp;'Raw Data'!$B$1,'Raw Data'!$D:$D,"&lt;&gt;*ithdr*",'Raw Data'!$D:$D,"&lt;&gt;*ancel*")</f>
        <v>0</v>
      </c>
      <c r="L214" s="40"/>
      <c r="M214" s="40"/>
      <c r="N214" s="52"/>
      <c r="O214" s="117">
        <f>SUMIFS('Raw Data'!$R:$R, 'Raw Data'!$AN:$AN,"&lt;=" &amp;DATE(LEFT($AV$3, 4), MONTH("1 " &amp; O$6 &amp; " " &amp; LEFT($AV$3, 4)) + 1, 0 ), 'Raw Data'!$AN:$AN,"&gt;" &amp;DATE(LEFT($AV$3, 4), MONTH("1 " &amp; O$6 &amp; " " &amp; LEFT($AV$3, 4)), 0 ), 'Raw Data'!$J:$J, $A195, 'Raw Data'!$O:$O,""&amp;'Raw Data'!$B$1,'Raw Data'!$D:$D,"&lt;&gt;*ithdr*",'Raw Data'!$D:$D,"&lt;&gt;*ancel*",'Raw Data'!$P:$P,"--")
+
SUMIFS('Raw Data'!$R:$R, 'Raw Data'!$AN:$AN,"&lt;=" &amp;DATE(LEFT($AV$3, 4), MONTH("1 " &amp; O$6 &amp; " " &amp; LEFT($AV$3, 4)) + 1, 0 ), 'Raw Data'!$AN:$AN,"&gt;" &amp;DATE(LEFT($AV$3, 4), MONTH("1 " &amp; O$6 &amp; " " &amp; LEFT($AV$3, 4)), 0 ), 'Raw Data'!$J:$J, $A195, 'Raw Data'!$P:$P,""&amp;'Raw Data'!$B$1,'Raw Data'!$D:$D,"&lt;&gt;*ithdr*",'Raw Data'!$D:$D,"&lt;&gt;*ancel*")</f>
        <v>0</v>
      </c>
      <c r="P214" s="40"/>
      <c r="Q214" s="40"/>
      <c r="R214" s="52"/>
      <c r="S214" s="117">
        <f>SUMIFS('Raw Data'!$R:$R, 'Raw Data'!$AN:$AN,"&lt;=" &amp;DATE(LEFT($AV$3, 4), MONTH("1 " &amp; S$6 &amp; " " &amp; LEFT($AV$3, 4)) + 1, 0 ), 'Raw Data'!$AN:$AN,"&gt;" &amp;DATE(LEFT($AV$3, 4), MONTH("1 " &amp; S$6 &amp; " " &amp; LEFT($AV$3, 4)), 0 ), 'Raw Data'!$J:$J, $A195, 'Raw Data'!$O:$O,""&amp;'Raw Data'!$B$1,'Raw Data'!$D:$D,"&lt;&gt;*ithdr*",'Raw Data'!$D:$D,"&lt;&gt;*ancel*",'Raw Data'!$P:$P,"--")
+
SUMIFS('Raw Data'!$R:$R, 'Raw Data'!$AN:$AN,"&lt;=" &amp;DATE(LEFT($AV$3, 4), MONTH("1 " &amp; S$6 &amp; " " &amp; LEFT($AV$3, 4)) + 1, 0 ), 'Raw Data'!$AN:$AN,"&gt;" &amp;DATE(LEFT($AV$3, 4), MONTH("1 " &amp; S$6 &amp; " " &amp; LEFT($AV$3, 4)), 0 ), 'Raw Data'!$J:$J, $A195, 'Raw Data'!$P:$P,""&amp;'Raw Data'!$B$1,'Raw Data'!$D:$D,"&lt;&gt;*ithdr*",'Raw Data'!$D:$D,"&lt;&gt;*ancel*")</f>
        <v>0</v>
      </c>
      <c r="T214" s="40"/>
      <c r="U214" s="40"/>
      <c r="V214" s="52"/>
      <c r="W214" s="117">
        <f>SUMIFS('Raw Data'!$R:$R, 'Raw Data'!$AN:$AN,"&lt;=" &amp;DATE(LEFT($AV$3, 4), MONTH("1 " &amp; W$6 &amp; " " &amp; LEFT($AV$3, 4)) + 1, 0 ), 'Raw Data'!$AN:$AN,"&gt;" &amp;DATE(LEFT($AV$3, 4), MONTH("1 " &amp; W$6 &amp; " " &amp; LEFT($AV$3, 4)), 0 ), 'Raw Data'!$J:$J, $A195, 'Raw Data'!$O:$O,""&amp;'Raw Data'!$B$1,'Raw Data'!$D:$D,"&lt;&gt;*ithdr*",'Raw Data'!$D:$D,"&lt;&gt;*ancel*",'Raw Data'!$P:$P,"--")
+
SUMIFS('Raw Data'!$R:$R, 'Raw Data'!$AN:$AN,"&lt;=" &amp;DATE(LEFT($AV$3, 4), MONTH("1 " &amp; W$6 &amp; " " &amp; LEFT($AV$3, 4)) + 1, 0 ), 'Raw Data'!$AN:$AN,"&gt;" &amp;DATE(LEFT($AV$3, 4), MONTH("1 " &amp; W$6 &amp; " " &amp; LEFT($AV$3, 4)), 0 ), 'Raw Data'!$J:$J, $A195, 'Raw Data'!$P:$P,""&amp;'Raw Data'!$B$1,'Raw Data'!$D:$D,"&lt;&gt;*ithdr*",'Raw Data'!$D:$D,"&lt;&gt;*ancel*")</f>
        <v>0</v>
      </c>
      <c r="X214" s="40"/>
      <c r="Y214" s="40"/>
      <c r="Z214" s="52"/>
      <c r="AA214" s="117">
        <f>SUMIFS('Raw Data'!$R:$R, 'Raw Data'!$AN:$AN,"&lt;=" &amp;DATE(LEFT($AV$3, 4), MONTH("1 " &amp; AA$6 &amp; " " &amp; LEFT($AV$3, 4)) + 1, 0 ), 'Raw Data'!$AN:$AN,"&gt;" &amp;DATE(LEFT($AV$3, 4), MONTH("1 " &amp; AA$6 &amp; " " &amp; LEFT($AV$3, 4)), 0 ), 'Raw Data'!$J:$J, $A195, 'Raw Data'!$O:$O,""&amp;'Raw Data'!$B$1,'Raw Data'!$D:$D,"&lt;&gt;*ithdr*",'Raw Data'!$D:$D,"&lt;&gt;*ancel*",'Raw Data'!$P:$P,"--")
+
SUMIFS('Raw Data'!$R:$R, 'Raw Data'!$AN:$AN,"&lt;=" &amp;DATE(LEFT($AV$3, 4), MONTH("1 " &amp; AA$6 &amp; " " &amp; LEFT($AV$3, 4)) + 1, 0 ), 'Raw Data'!$AN:$AN,"&gt;" &amp;DATE(LEFT($AV$3, 4), MONTH("1 " &amp; AA$6 &amp; " " &amp; LEFT($AV$3, 4)), 0 ), 'Raw Data'!$J:$J, $A195, 'Raw Data'!$P:$P,""&amp;'Raw Data'!$B$1,'Raw Data'!$D:$D,"&lt;&gt;*ithdr*",'Raw Data'!$D:$D,"&lt;&gt;*ancel*")</f>
        <v>0</v>
      </c>
      <c r="AB214" s="40"/>
      <c r="AC214" s="40"/>
      <c r="AD214" s="52"/>
      <c r="AE214" s="117">
        <f>SUMIFS('Raw Data'!$R:$R, 'Raw Data'!$AN:$AN,"&lt;=" &amp;DATE(LEFT($AV$3, 4), MONTH("1 " &amp; AE$6 &amp; " " &amp; LEFT($AV$3, 4)) + 1, 0 ), 'Raw Data'!$AN:$AN,"&gt;" &amp;DATE(LEFT($AV$3, 4), MONTH("1 " &amp; AE$6 &amp; " " &amp; LEFT($AV$3, 4)), 0 ), 'Raw Data'!$J:$J, $A195, 'Raw Data'!$O:$O,""&amp;'Raw Data'!$B$1,'Raw Data'!$D:$D,"&lt;&gt;*ithdr*",'Raw Data'!$D:$D,"&lt;&gt;*ancel*",'Raw Data'!$P:$P,"--")
+
SUMIFS('Raw Data'!$R:$R, 'Raw Data'!$AN:$AN,"&lt;=" &amp;DATE(LEFT($AV$3, 4), MONTH("1 " &amp; AE$6 &amp; " " &amp; LEFT($AV$3, 4)) + 1, 0 ), 'Raw Data'!$AN:$AN,"&gt;" &amp;DATE(LEFT($AV$3, 4), MONTH("1 " &amp; AE$6 &amp; " " &amp; LEFT($AV$3, 4)), 0 ), 'Raw Data'!$J:$J, $A195, 'Raw Data'!$P:$P,""&amp;'Raw Data'!$B$1,'Raw Data'!$D:$D,"&lt;&gt;*ithdr*",'Raw Data'!$D:$D,"&lt;&gt;*ancel*")</f>
        <v>0</v>
      </c>
      <c r="AF214" s="40"/>
      <c r="AG214" s="40"/>
      <c r="AH214" s="52"/>
      <c r="AI214" s="117">
        <f>SUMIFS('Raw Data'!$R:$R, 'Raw Data'!$AN:$AN,"&lt;=" &amp;DATE(LEFT($AV$3, 4), MONTH("1 " &amp; AI$6 &amp; " " &amp; LEFT($AV$3, 4)) + 1, 0 ), 'Raw Data'!$AN:$AN,"&gt;" &amp;DATE(LEFT($AV$3, 4), MONTH("1 " &amp; AI$6 &amp; " " &amp; LEFT($AV$3, 4)), 0 ), 'Raw Data'!$J:$J, $A195, 'Raw Data'!$O:$O,""&amp;'Raw Data'!$B$1,'Raw Data'!$D:$D,"&lt;&gt;*ithdr*",'Raw Data'!$D:$D,"&lt;&gt;*ancel*",'Raw Data'!$P:$P,"--")
+
SUMIFS('Raw Data'!$R:$R, 'Raw Data'!$AN:$AN,"&lt;=" &amp;DATE(LEFT($AV$3, 4), MONTH("1 " &amp; AI$6 &amp; " " &amp; LEFT($AV$3, 4)) + 1, 0 ), 'Raw Data'!$AN:$AN,"&gt;" &amp;DATE(LEFT($AV$3, 4), MONTH("1 " &amp; AI$6 &amp; " " &amp; LEFT($AV$3, 4)), 0 ), 'Raw Data'!$J:$J, $A195, 'Raw Data'!$P:$P,""&amp;'Raw Data'!$B$1,'Raw Data'!$D:$D,"&lt;&gt;*ithdr*",'Raw Data'!$D:$D,"&lt;&gt;*ancel*")</f>
        <v>0</v>
      </c>
      <c r="AJ214" s="40"/>
      <c r="AK214" s="40"/>
      <c r="AL214" s="52"/>
      <c r="AM214" s="117">
        <f>SUMIFS('Raw Data'!$R:$R, 'Raw Data'!$AN:$AN,"&lt;=" &amp;DATE(LEFT($AV$3, 4), MONTH("1 " &amp; AM$6 &amp; " " &amp; LEFT($AV$3, 4)) + 1, 0 ), 'Raw Data'!$AN:$AN,"&gt;" &amp;DATE(LEFT($AV$3, 4), MONTH("1 " &amp; AM$6 &amp; " " &amp; LEFT($AV$3, 4)), 0 ), 'Raw Data'!$J:$J, $A195, 'Raw Data'!$O:$O,""&amp;'Raw Data'!$B$1,'Raw Data'!$D:$D,"&lt;&gt;*ithdr*",'Raw Data'!$D:$D,"&lt;&gt;*ancel*",'Raw Data'!$P:$P,"--")
+
SUMIFS('Raw Data'!$R:$R, 'Raw Data'!$AN:$AN,"&lt;=" &amp;DATE(LEFT($AV$3, 4), MONTH("1 " &amp; AM$6 &amp; " " &amp; LEFT($AV$3, 4)) + 1, 0 ), 'Raw Data'!$AN:$AN,"&gt;" &amp;DATE(LEFT($AV$3, 4), MONTH("1 " &amp; AM$6 &amp; " " &amp; LEFT($AV$3, 4)), 0 ), 'Raw Data'!$J:$J, $A195, 'Raw Data'!$P:$P,""&amp;'Raw Data'!$B$1,'Raw Data'!$D:$D,"&lt;&gt;*ithdr*",'Raw Data'!$D:$D,"&lt;&gt;*ancel*")</f>
        <v>0</v>
      </c>
      <c r="AN214" s="40"/>
      <c r="AO214" s="40"/>
      <c r="AP214" s="52"/>
      <c r="AQ214" s="117">
        <f>SUMIFS('Raw Data'!$R:$R, 'Raw Data'!$AN:$AN,"&lt;=" &amp;DATE(LEFT($AV$3, 4), MONTH("1 " &amp; AQ$6 &amp; " " &amp; LEFT($AV$3, 4)) + 1, 0 ), 'Raw Data'!$AN:$AN,"&gt;" &amp;DATE(LEFT($AV$3, 4), MONTH("1 " &amp; AQ$6 &amp; " " &amp; LEFT($AV$3, 4)), 0 ), 'Raw Data'!$J:$J, $A195, 'Raw Data'!$O:$O,""&amp;'Raw Data'!$B$1,'Raw Data'!$D:$D,"&lt;&gt;*ithdr*",'Raw Data'!$D:$D,"&lt;&gt;*ancel*",'Raw Data'!$P:$P,"--")
+
SUMIFS('Raw Data'!$R:$R, 'Raw Data'!$AN:$AN,"&lt;=" &amp;DATE(LEFT($AV$3, 4), MONTH("1 " &amp; AQ$6 &amp; " " &amp; LEFT($AV$3, 4)) + 1, 0 ), 'Raw Data'!$AN:$AN,"&gt;" &amp;DATE(LEFT($AV$3, 4), MONTH("1 " &amp; AQ$6 &amp; " " &amp; LEFT($AV$3, 4)), 0 ), 'Raw Data'!$J:$J, $A195, 'Raw Data'!$P:$P,""&amp;'Raw Data'!$B$1,'Raw Data'!$D:$D,"&lt;&gt;*ithdr*",'Raw Data'!$D:$D,"&lt;&gt;*ancel*")</f>
        <v>0</v>
      </c>
      <c r="AR214" s="40"/>
      <c r="AS214" s="40"/>
      <c r="AT214" s="52"/>
      <c r="AU214" s="117">
        <f>SUMIFS('Raw Data'!$R:$R, 'Raw Data'!$AN:$AN,"&lt;=" &amp;DATE(MID($AV$3, 15, 4), MONTH("1 " &amp; AU$6 &amp; " " &amp; MID($AV$3, 15, 4)) + 1, 0 ), 'Raw Data'!$AN:$AN,"&gt;" &amp;DATE(MID($AV$3, 15, 4), MONTH("1 " &amp; AU$6 &amp; " " &amp; MID($AV$3, 15, 4)), 0 ), 'Raw Data'!$J:$J, $A195, 'Raw Data'!$O:$O,""&amp;'Raw Data'!$B$1,'Raw Data'!$D:$D,"&lt;&gt;*ithdr*",'Raw Data'!$D:$D,"&lt;&gt;*ancel*",'Raw Data'!$P:$P,"--")
+
SUMIFS('Raw Data'!$R:$R, 'Raw Data'!$AN:$AN,"&lt;=" &amp;DATE(MID($AV$3, 15, 4), MONTH("1 " &amp; AU$6 &amp; " " &amp; MID($AV$3, 15, 4)) + 1, 0 ), 'Raw Data'!$AN:$AN,"&gt;" &amp;DATE(MID($AV$3, 15, 4), MONTH("1 " &amp; AU$6 &amp; " " &amp; MID($AV$3, 15, 4)), 0 ), 'Raw Data'!$J:$J, $A195, 'Raw Data'!$P:$P,""&amp;'Raw Data'!$B$1,'Raw Data'!$D:$D,"&lt;&gt;*ithdr*",'Raw Data'!$D:$D,"&lt;&gt;*ancel*")</f>
        <v>0</v>
      </c>
      <c r="AV214" s="40"/>
      <c r="AW214" s="40"/>
      <c r="AX214" s="52"/>
      <c r="AY214" s="117">
        <f>SUMIFS('Raw Data'!$R:$R, 'Raw Data'!$AN:$AN,"&lt;=" &amp;DATE(MID($AV$3, 15, 4), MONTH("1 " &amp; AY$6 &amp; " " &amp; MID($AV$3, 15, 4)) + 1, 0 ), 'Raw Data'!$AN:$AN,"&gt;" &amp;DATE(MID($AV$3, 15, 4), MONTH("1 " &amp; AY$6 &amp; " " &amp; MID($AV$3, 15, 4)), 0 ), 'Raw Data'!$J:$J, $A195, 'Raw Data'!$O:$O,""&amp;'Raw Data'!$B$1,'Raw Data'!$D:$D,"&lt;&gt;*ithdr*",'Raw Data'!$D:$D,"&lt;&gt;*ancel*",'Raw Data'!$P:$P,"--")
+
SUMIFS('Raw Data'!$R:$R, 'Raw Data'!$AN:$AN,"&lt;=" &amp;DATE(MID($AV$3, 15, 4), MONTH("1 " &amp; AY$6 &amp; " " &amp; MID($AV$3, 15, 4)) + 1, 0 ), 'Raw Data'!$AN:$AN,"&gt;" &amp;DATE(MID($AV$3, 15, 4), MONTH("1 " &amp; AY$6 &amp; " " &amp; MID($AV$3, 15, 4)), 0 ), 'Raw Data'!$J:$J, $A195, 'Raw Data'!$P:$P,""&amp;'Raw Data'!$B$1,'Raw Data'!$D:$D,"&lt;&gt;*ithdr*",'Raw Data'!$D:$D,"&lt;&gt;*ancel*")</f>
        <v>0</v>
      </c>
      <c r="AZ214" s="40"/>
      <c r="BA214" s="40"/>
      <c r="BB214" s="52"/>
      <c r="BC214" s="117">
        <f>SUMIFS('Raw Data'!$R:$R, 'Raw Data'!$AN:$AN,"&lt;=" &amp;DATE(MID($AV$3, 15, 4), MONTH("1 " &amp; BC$6 &amp; " " &amp; MID($AV$3, 15, 4)) + 1, 0 ), 'Raw Data'!$AN:$AN,"&gt;" &amp;DATE(MID($AV$3, 15, 4), MONTH("1 " &amp; BC$6 &amp; " " &amp; MID($AV$3, 15, 4)), 0 ), 'Raw Data'!$J:$J, $A195, 'Raw Data'!$O:$O,""&amp;'Raw Data'!$B$1,'Raw Data'!$D:$D,"&lt;&gt;*ithdr*",'Raw Data'!$D:$D,"&lt;&gt;*ancel*",'Raw Data'!$P:$P,"--")
+
SUMIFS('Raw Data'!$R:$R, 'Raw Data'!$AN:$AN,"&lt;=" &amp;DATE(MID($AV$3, 15, 4), MONTH("1 " &amp; BC$6 &amp; " " &amp; MID($AV$3, 15, 4)) + 1, 0 ), 'Raw Data'!$AN:$AN,"&gt;" &amp;DATE(MID($AV$3, 15, 4), MONTH("1 " &amp; BC$6 &amp; " " &amp; MID($AV$3, 15, 4)), 0 ), 'Raw Data'!$J:$J, $A195, 'Raw Data'!$P:$P,""&amp;'Raw Data'!$B$1,'Raw Data'!$D:$D,"&lt;&gt;*ithdr*",'Raw Data'!$D:$D,"&lt;&gt;*ancel*")</f>
        <v>0</v>
      </c>
      <c r="BD214" s="40"/>
      <c r="BE214" s="40"/>
      <c r="BF214" s="52"/>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21">
    <mergeCell ref="AO2:AU2"/>
    <mergeCell ref="AO3:AU3"/>
    <mergeCell ref="J1:AW1"/>
    <mergeCell ref="C2:J2"/>
    <mergeCell ref="K2:S2"/>
    <mergeCell ref="X2:AI2"/>
    <mergeCell ref="AV2:BF2"/>
    <mergeCell ref="K3:S3"/>
    <mergeCell ref="AV3:BF3"/>
    <mergeCell ref="C5:BF5"/>
    <mergeCell ref="BC6:BF6"/>
    <mergeCell ref="A7:BF7"/>
    <mergeCell ref="AA6:AD6"/>
    <mergeCell ref="AE6:AH6"/>
    <mergeCell ref="AI6:AL6"/>
    <mergeCell ref="AM6:AP6"/>
    <mergeCell ref="AQ6:AT6"/>
    <mergeCell ref="AU6:AX6"/>
    <mergeCell ref="AY6:BB6"/>
    <mergeCell ref="C3:J3"/>
    <mergeCell ref="A5:B5"/>
    <mergeCell ref="A6:J6"/>
    <mergeCell ref="K6:N6"/>
    <mergeCell ref="O6:R6"/>
    <mergeCell ref="S6:V6"/>
    <mergeCell ref="W6:Z6"/>
    <mergeCell ref="AI8:AL8"/>
    <mergeCell ref="AM8:AP8"/>
    <mergeCell ref="AQ8:AT8"/>
    <mergeCell ref="AU8:AX8"/>
    <mergeCell ref="AY8:BB8"/>
    <mergeCell ref="BC8:BF8"/>
    <mergeCell ref="A8:J8"/>
    <mergeCell ref="K8:N8"/>
    <mergeCell ref="O8:R8"/>
    <mergeCell ref="S8:V8"/>
    <mergeCell ref="W8:Z8"/>
    <mergeCell ref="AA8:AD8"/>
    <mergeCell ref="AE8:AH8"/>
    <mergeCell ref="AI12:AL12"/>
    <mergeCell ref="AM12:AP12"/>
    <mergeCell ref="AQ12:AT12"/>
    <mergeCell ref="AU12:AX12"/>
    <mergeCell ref="AY12:BB12"/>
    <mergeCell ref="BC12:BF12"/>
    <mergeCell ref="A12:J12"/>
    <mergeCell ref="K12:N12"/>
    <mergeCell ref="O12:R12"/>
    <mergeCell ref="S12:V12"/>
    <mergeCell ref="W12:Z12"/>
    <mergeCell ref="AA12:AD12"/>
    <mergeCell ref="AE12:AH12"/>
    <mergeCell ref="AI13:AL13"/>
    <mergeCell ref="AM13:AP13"/>
    <mergeCell ref="AQ13:AT13"/>
    <mergeCell ref="AU13:AX13"/>
    <mergeCell ref="AY13:BB13"/>
    <mergeCell ref="BC13:BF13"/>
    <mergeCell ref="A13:J13"/>
    <mergeCell ref="K13:N13"/>
    <mergeCell ref="O13:R13"/>
    <mergeCell ref="S13:V13"/>
    <mergeCell ref="W13:Z13"/>
    <mergeCell ref="AA13:AD13"/>
    <mergeCell ref="AE13:AH13"/>
    <mergeCell ref="AI14:AL14"/>
    <mergeCell ref="AM14:AP14"/>
    <mergeCell ref="AQ14:AT14"/>
    <mergeCell ref="AU14:AX14"/>
    <mergeCell ref="AY14:BB14"/>
    <mergeCell ref="BC14:BF14"/>
    <mergeCell ref="A14:J14"/>
    <mergeCell ref="K14:N14"/>
    <mergeCell ref="O14:R14"/>
    <mergeCell ref="S14:V14"/>
    <mergeCell ref="W14:Z14"/>
    <mergeCell ref="AA14:AD14"/>
    <mergeCell ref="AE14:AH14"/>
    <mergeCell ref="AI15:AL15"/>
    <mergeCell ref="AM15:AP15"/>
    <mergeCell ref="AQ15:AT15"/>
    <mergeCell ref="AU15:AX15"/>
    <mergeCell ref="AY15:BB15"/>
    <mergeCell ref="BC15:BF15"/>
    <mergeCell ref="A15:J15"/>
    <mergeCell ref="K15:N15"/>
    <mergeCell ref="O15:R15"/>
    <mergeCell ref="S15:V15"/>
    <mergeCell ref="W15:Z15"/>
    <mergeCell ref="AA15:AD15"/>
    <mergeCell ref="AE15:AH15"/>
    <mergeCell ref="AI16:AL16"/>
    <mergeCell ref="AM16:AP16"/>
    <mergeCell ref="AQ16:AT16"/>
    <mergeCell ref="AU16:AX16"/>
    <mergeCell ref="AY16:BB16"/>
    <mergeCell ref="BC16:BF16"/>
    <mergeCell ref="A16:J16"/>
    <mergeCell ref="K16:N16"/>
    <mergeCell ref="O16:R16"/>
    <mergeCell ref="S16:V16"/>
    <mergeCell ref="W16:Z16"/>
    <mergeCell ref="AA16:AD16"/>
    <mergeCell ref="AE16:AH16"/>
    <mergeCell ref="AI17:AL17"/>
    <mergeCell ref="AM17:AP17"/>
    <mergeCell ref="AQ17:AT17"/>
    <mergeCell ref="AU17:AX17"/>
    <mergeCell ref="AY17:BB17"/>
    <mergeCell ref="BC17:BF17"/>
    <mergeCell ref="A17:J17"/>
    <mergeCell ref="K17:N17"/>
    <mergeCell ref="O17:R17"/>
    <mergeCell ref="S17:V17"/>
    <mergeCell ref="W17:Z17"/>
    <mergeCell ref="AA17:AD17"/>
    <mergeCell ref="AE17:AH17"/>
    <mergeCell ref="AI18:AL18"/>
    <mergeCell ref="AM18:AP18"/>
    <mergeCell ref="AQ18:AT18"/>
    <mergeCell ref="AU18:AX18"/>
    <mergeCell ref="AY18:BB18"/>
    <mergeCell ref="BC18:BF18"/>
    <mergeCell ref="A18:J18"/>
    <mergeCell ref="K18:N18"/>
    <mergeCell ref="O18:R18"/>
    <mergeCell ref="S18:V18"/>
    <mergeCell ref="W18:Z18"/>
    <mergeCell ref="AA18:AD18"/>
    <mergeCell ref="AE18:AH18"/>
    <mergeCell ref="AI19:AL19"/>
    <mergeCell ref="AM19:AP19"/>
    <mergeCell ref="AQ19:AT19"/>
    <mergeCell ref="AU19:AX19"/>
    <mergeCell ref="AY19:BB19"/>
    <mergeCell ref="BC19:BF19"/>
    <mergeCell ref="A19:J19"/>
    <mergeCell ref="K19:N19"/>
    <mergeCell ref="O19:R19"/>
    <mergeCell ref="S19:V19"/>
    <mergeCell ref="W19:Z19"/>
    <mergeCell ref="AA19:AD19"/>
    <mergeCell ref="AE19:AH19"/>
    <mergeCell ref="AI20:AL20"/>
    <mergeCell ref="AM20:AP20"/>
    <mergeCell ref="AQ20:AT20"/>
    <mergeCell ref="AU20:AX20"/>
    <mergeCell ref="AY20:BB20"/>
    <mergeCell ref="BC20:BF20"/>
    <mergeCell ref="A20:J20"/>
    <mergeCell ref="K20:N20"/>
    <mergeCell ref="O20:R20"/>
    <mergeCell ref="S20:V20"/>
    <mergeCell ref="W20:Z20"/>
    <mergeCell ref="AA20:AD20"/>
    <mergeCell ref="AE20:AH20"/>
    <mergeCell ref="AI21:AL21"/>
    <mergeCell ref="AM21:AP21"/>
    <mergeCell ref="AQ21:AT21"/>
    <mergeCell ref="AU21:AX21"/>
    <mergeCell ref="AY21:BB21"/>
    <mergeCell ref="BC21:BF21"/>
    <mergeCell ref="A21:J21"/>
    <mergeCell ref="K21:N21"/>
    <mergeCell ref="O21:R21"/>
    <mergeCell ref="S21:V21"/>
    <mergeCell ref="W21:Z21"/>
    <mergeCell ref="AA21:AD21"/>
    <mergeCell ref="AE21:AH21"/>
    <mergeCell ref="AI22:AL22"/>
    <mergeCell ref="AM22:AP22"/>
    <mergeCell ref="AQ22:AT22"/>
    <mergeCell ref="AU22:AX22"/>
    <mergeCell ref="AY22:BB22"/>
    <mergeCell ref="BC22:BF22"/>
    <mergeCell ref="A22:J22"/>
    <mergeCell ref="K22:N22"/>
    <mergeCell ref="O22:R22"/>
    <mergeCell ref="S22:V22"/>
    <mergeCell ref="W22:Z22"/>
    <mergeCell ref="AA22:AD22"/>
    <mergeCell ref="AE22:AH22"/>
    <mergeCell ref="AI23:AL23"/>
    <mergeCell ref="AM23:AP23"/>
    <mergeCell ref="AQ23:AT23"/>
    <mergeCell ref="AU23:AX23"/>
    <mergeCell ref="AY23:BB23"/>
    <mergeCell ref="BC23:BF23"/>
    <mergeCell ref="A23:J23"/>
    <mergeCell ref="K23:N23"/>
    <mergeCell ref="O23:R23"/>
    <mergeCell ref="S23:V23"/>
    <mergeCell ref="W23:Z23"/>
    <mergeCell ref="AA23:AD23"/>
    <mergeCell ref="AE23:AH23"/>
    <mergeCell ref="AI24:AL24"/>
    <mergeCell ref="AM24:AP24"/>
    <mergeCell ref="AQ24:AT24"/>
    <mergeCell ref="AU24:AX24"/>
    <mergeCell ref="AY24:BB24"/>
    <mergeCell ref="BC24:BF24"/>
    <mergeCell ref="A24:J24"/>
    <mergeCell ref="K24:N24"/>
    <mergeCell ref="O24:R24"/>
    <mergeCell ref="S24:V24"/>
    <mergeCell ref="W24:Z24"/>
    <mergeCell ref="AA24:AD24"/>
    <mergeCell ref="AE24:AH24"/>
    <mergeCell ref="AI25:AL25"/>
    <mergeCell ref="AM25:AP25"/>
    <mergeCell ref="AQ25:AT25"/>
    <mergeCell ref="AU25:AX25"/>
    <mergeCell ref="AY25:BB25"/>
    <mergeCell ref="BC25:BF25"/>
    <mergeCell ref="A25:J25"/>
    <mergeCell ref="K25:N25"/>
    <mergeCell ref="O25:R25"/>
    <mergeCell ref="S25:V25"/>
    <mergeCell ref="W25:Z25"/>
    <mergeCell ref="AA25:AD25"/>
    <mergeCell ref="AE25:AH25"/>
    <mergeCell ref="AI26:AL26"/>
    <mergeCell ref="AM26:AP26"/>
    <mergeCell ref="AQ26:AT26"/>
    <mergeCell ref="AU26:AX26"/>
    <mergeCell ref="AY26:BB26"/>
    <mergeCell ref="BC26:BF26"/>
    <mergeCell ref="A26:J26"/>
    <mergeCell ref="K26:N26"/>
    <mergeCell ref="O26:R26"/>
    <mergeCell ref="S26:V26"/>
    <mergeCell ref="W26:Z26"/>
    <mergeCell ref="AA26:AD26"/>
    <mergeCell ref="AE26:AH26"/>
    <mergeCell ref="AI27:AL27"/>
    <mergeCell ref="AM27:AP27"/>
    <mergeCell ref="AQ27:AT27"/>
    <mergeCell ref="AU27:AX27"/>
    <mergeCell ref="AY27:BB27"/>
    <mergeCell ref="BC27:BF27"/>
    <mergeCell ref="A27:J27"/>
    <mergeCell ref="K27:N27"/>
    <mergeCell ref="O27:R27"/>
    <mergeCell ref="S27:V27"/>
    <mergeCell ref="W27:Z27"/>
    <mergeCell ref="AA27:AD27"/>
    <mergeCell ref="AE27:AH27"/>
    <mergeCell ref="AI28:AL28"/>
    <mergeCell ref="AM28:AP28"/>
    <mergeCell ref="AQ28:AT28"/>
    <mergeCell ref="AU28:AX28"/>
    <mergeCell ref="AY28:BB28"/>
    <mergeCell ref="BC28:BF28"/>
    <mergeCell ref="A28:J28"/>
    <mergeCell ref="K28:N28"/>
    <mergeCell ref="O28:R28"/>
    <mergeCell ref="S28:V28"/>
    <mergeCell ref="W28:Z28"/>
    <mergeCell ref="AA28:AD28"/>
    <mergeCell ref="AE28:AH28"/>
    <mergeCell ref="AI29:AL29"/>
    <mergeCell ref="AM29:AP29"/>
    <mergeCell ref="AQ29:AT29"/>
    <mergeCell ref="AU29:AX29"/>
    <mergeCell ref="AY29:BB29"/>
    <mergeCell ref="BC29:BF29"/>
    <mergeCell ref="A29:J29"/>
    <mergeCell ref="K29:N29"/>
    <mergeCell ref="O29:R29"/>
    <mergeCell ref="S29:V29"/>
    <mergeCell ref="W29:Z29"/>
    <mergeCell ref="AA29:AD29"/>
    <mergeCell ref="AE29:AH29"/>
    <mergeCell ref="AI30:AL30"/>
    <mergeCell ref="AM30:AP30"/>
    <mergeCell ref="AQ30:AT30"/>
    <mergeCell ref="AU30:AX30"/>
    <mergeCell ref="AY30:BB30"/>
    <mergeCell ref="BC30:BF30"/>
    <mergeCell ref="A30:J30"/>
    <mergeCell ref="K30:N30"/>
    <mergeCell ref="O30:R30"/>
    <mergeCell ref="S30:V30"/>
    <mergeCell ref="W30:Z30"/>
    <mergeCell ref="AA30:AD30"/>
    <mergeCell ref="AE30:AH30"/>
    <mergeCell ref="AI31:AL31"/>
    <mergeCell ref="AM31:AP31"/>
    <mergeCell ref="AQ31:AT31"/>
    <mergeCell ref="AU31:AX31"/>
    <mergeCell ref="AY31:BB31"/>
    <mergeCell ref="BC31:BF31"/>
    <mergeCell ref="A31:J31"/>
    <mergeCell ref="K31:N31"/>
    <mergeCell ref="O31:R31"/>
    <mergeCell ref="S31:V31"/>
    <mergeCell ref="W31:Z31"/>
    <mergeCell ref="AA31:AD31"/>
    <mergeCell ref="AE31:AH31"/>
    <mergeCell ref="AI32:AL32"/>
    <mergeCell ref="AM32:AP32"/>
    <mergeCell ref="AQ32:AT32"/>
    <mergeCell ref="AU32:AX32"/>
    <mergeCell ref="AY32:BB32"/>
    <mergeCell ref="BC32:BF32"/>
    <mergeCell ref="A32:J32"/>
    <mergeCell ref="K32:N32"/>
    <mergeCell ref="O32:R32"/>
    <mergeCell ref="S32:V32"/>
    <mergeCell ref="W32:Z32"/>
    <mergeCell ref="AA32:AD32"/>
    <mergeCell ref="AE32:AH32"/>
    <mergeCell ref="AI33:AL33"/>
    <mergeCell ref="AM33:AP33"/>
    <mergeCell ref="AQ33:AT33"/>
    <mergeCell ref="AU33:AX33"/>
    <mergeCell ref="AY33:BB33"/>
    <mergeCell ref="BC33:BF33"/>
    <mergeCell ref="A33:J33"/>
    <mergeCell ref="K33:N33"/>
    <mergeCell ref="O33:R33"/>
    <mergeCell ref="S33:V33"/>
    <mergeCell ref="W33:Z33"/>
    <mergeCell ref="AA33:AD33"/>
    <mergeCell ref="AE33:AH33"/>
    <mergeCell ref="AI34:AL34"/>
    <mergeCell ref="AM34:AP34"/>
    <mergeCell ref="AQ34:AT34"/>
    <mergeCell ref="AU34:AX34"/>
    <mergeCell ref="AY34:BB34"/>
    <mergeCell ref="BC34:BF34"/>
    <mergeCell ref="A34:J34"/>
    <mergeCell ref="K34:N34"/>
    <mergeCell ref="O34:R34"/>
    <mergeCell ref="S34:V34"/>
    <mergeCell ref="W34:Z34"/>
    <mergeCell ref="AA34:AD34"/>
    <mergeCell ref="AE34:AH34"/>
    <mergeCell ref="AI35:AL35"/>
    <mergeCell ref="AM35:AP35"/>
    <mergeCell ref="AQ35:AT35"/>
    <mergeCell ref="AU35:AX35"/>
    <mergeCell ref="AY35:BB35"/>
    <mergeCell ref="BC35:BF35"/>
    <mergeCell ref="A35:J35"/>
    <mergeCell ref="K35:N35"/>
    <mergeCell ref="O35:R35"/>
    <mergeCell ref="S35:V35"/>
    <mergeCell ref="W35:Z35"/>
    <mergeCell ref="AA35:AD35"/>
    <mergeCell ref="AE35:AH35"/>
    <mergeCell ref="AI36:AL36"/>
    <mergeCell ref="AM36:AP36"/>
    <mergeCell ref="AQ36:AT36"/>
    <mergeCell ref="AU36:AX36"/>
    <mergeCell ref="AY36:BB36"/>
    <mergeCell ref="BC36:BF36"/>
    <mergeCell ref="A36:J36"/>
    <mergeCell ref="K36:N36"/>
    <mergeCell ref="O36:R36"/>
    <mergeCell ref="S36:V36"/>
    <mergeCell ref="W36:Z36"/>
    <mergeCell ref="AA36:AD36"/>
    <mergeCell ref="AE36:AH36"/>
    <mergeCell ref="AI37:AL37"/>
    <mergeCell ref="AM37:AP37"/>
    <mergeCell ref="AQ37:AT37"/>
    <mergeCell ref="AU37:AX37"/>
    <mergeCell ref="AY37:BB37"/>
    <mergeCell ref="BC37:BF37"/>
    <mergeCell ref="A37:J37"/>
    <mergeCell ref="K37:N37"/>
    <mergeCell ref="O37:R37"/>
    <mergeCell ref="S37:V37"/>
    <mergeCell ref="W37:Z37"/>
    <mergeCell ref="AA37:AD37"/>
    <mergeCell ref="AE37:AH37"/>
    <mergeCell ref="AI38:AL38"/>
    <mergeCell ref="AM38:AP38"/>
    <mergeCell ref="AQ38:AT38"/>
    <mergeCell ref="AU38:AX38"/>
    <mergeCell ref="AY38:BB38"/>
    <mergeCell ref="BC38:BF38"/>
    <mergeCell ref="A38:J38"/>
    <mergeCell ref="K38:N38"/>
    <mergeCell ref="O38:R38"/>
    <mergeCell ref="S38:V38"/>
    <mergeCell ref="W38:Z38"/>
    <mergeCell ref="AA38:AD38"/>
    <mergeCell ref="AE38:AH38"/>
    <mergeCell ref="AI39:AL39"/>
    <mergeCell ref="AM39:AP39"/>
    <mergeCell ref="AQ39:AT39"/>
    <mergeCell ref="AU39:AX39"/>
    <mergeCell ref="AY39:BB39"/>
    <mergeCell ref="BC39:BF39"/>
    <mergeCell ref="A39:J39"/>
    <mergeCell ref="K39:N39"/>
    <mergeCell ref="O39:R39"/>
    <mergeCell ref="S39:V39"/>
    <mergeCell ref="W39:Z39"/>
    <mergeCell ref="AA39:AD39"/>
    <mergeCell ref="AE39:AH39"/>
    <mergeCell ref="AI40:AL40"/>
    <mergeCell ref="AM40:AP40"/>
    <mergeCell ref="AQ40:AT40"/>
    <mergeCell ref="AU40:AX40"/>
    <mergeCell ref="AY40:BB40"/>
    <mergeCell ref="BC40:BF40"/>
    <mergeCell ref="A40:J40"/>
    <mergeCell ref="K40:N40"/>
    <mergeCell ref="O40:R40"/>
    <mergeCell ref="S40:V40"/>
    <mergeCell ref="W40:Z40"/>
    <mergeCell ref="AA40:AD40"/>
    <mergeCell ref="AE40:AH40"/>
    <mergeCell ref="AI41:AL41"/>
    <mergeCell ref="AM41:AP41"/>
    <mergeCell ref="AQ41:AT41"/>
    <mergeCell ref="AU41:AX41"/>
    <mergeCell ref="AY41:BB41"/>
    <mergeCell ref="BC41:BF41"/>
    <mergeCell ref="A41:J41"/>
    <mergeCell ref="K41:N41"/>
    <mergeCell ref="O41:R41"/>
    <mergeCell ref="S41:V41"/>
    <mergeCell ref="W41:Z41"/>
    <mergeCell ref="AA41:AD41"/>
    <mergeCell ref="AE41:AH41"/>
    <mergeCell ref="AI42:AL42"/>
    <mergeCell ref="AM42:AP42"/>
    <mergeCell ref="AQ42:AT42"/>
    <mergeCell ref="AU42:AX42"/>
    <mergeCell ref="AY42:BB42"/>
    <mergeCell ref="BC42:BF42"/>
    <mergeCell ref="A42:J42"/>
    <mergeCell ref="K42:N42"/>
    <mergeCell ref="O42:R42"/>
    <mergeCell ref="S42:V42"/>
    <mergeCell ref="W42:Z42"/>
    <mergeCell ref="AA42:AD42"/>
    <mergeCell ref="AE42:AH42"/>
    <mergeCell ref="AI43:AL43"/>
    <mergeCell ref="AM43:AP43"/>
    <mergeCell ref="AQ43:AT43"/>
    <mergeCell ref="AU43:AX43"/>
    <mergeCell ref="AY43:BB43"/>
    <mergeCell ref="BC43:BF43"/>
    <mergeCell ref="A43:J43"/>
    <mergeCell ref="K43:N43"/>
    <mergeCell ref="O43:R43"/>
    <mergeCell ref="S43:V43"/>
    <mergeCell ref="W43:Z43"/>
    <mergeCell ref="AA43:AD43"/>
    <mergeCell ref="AE43:AH43"/>
    <mergeCell ref="AI44:AL44"/>
    <mergeCell ref="AM44:AP44"/>
    <mergeCell ref="AQ44:AT44"/>
    <mergeCell ref="AU44:AX44"/>
    <mergeCell ref="AY44:BB44"/>
    <mergeCell ref="BC44:BF44"/>
    <mergeCell ref="A44:J44"/>
    <mergeCell ref="K44:N44"/>
    <mergeCell ref="O44:R44"/>
    <mergeCell ref="S44:V44"/>
    <mergeCell ref="W44:Z44"/>
    <mergeCell ref="AA44:AD44"/>
    <mergeCell ref="AE44:AH44"/>
    <mergeCell ref="AI45:AL45"/>
    <mergeCell ref="AM45:AP45"/>
    <mergeCell ref="AQ45:AT45"/>
    <mergeCell ref="AU45:AX45"/>
    <mergeCell ref="AY45:BB45"/>
    <mergeCell ref="BC45:BF45"/>
    <mergeCell ref="A45:J45"/>
    <mergeCell ref="K45:N45"/>
    <mergeCell ref="O45:R45"/>
    <mergeCell ref="S45:V45"/>
    <mergeCell ref="W45:Z45"/>
    <mergeCell ref="AA45:AD45"/>
    <mergeCell ref="AE45:AH45"/>
    <mergeCell ref="AI46:AL46"/>
    <mergeCell ref="AM46:AP46"/>
    <mergeCell ref="AQ46:AT46"/>
    <mergeCell ref="AU46:AX46"/>
    <mergeCell ref="AY46:BB46"/>
    <mergeCell ref="BC46:BF46"/>
    <mergeCell ref="A46:J46"/>
    <mergeCell ref="K46:N46"/>
    <mergeCell ref="O46:R46"/>
    <mergeCell ref="S46:V46"/>
    <mergeCell ref="W46:Z46"/>
    <mergeCell ref="AA46:AD46"/>
    <mergeCell ref="AE46:AH46"/>
    <mergeCell ref="AI47:AL47"/>
    <mergeCell ref="AM47:AP47"/>
    <mergeCell ref="AQ47:AT47"/>
    <mergeCell ref="AU47:AX47"/>
    <mergeCell ref="AY47:BB47"/>
    <mergeCell ref="BC47:BF47"/>
    <mergeCell ref="A47:J47"/>
    <mergeCell ref="K47:N47"/>
    <mergeCell ref="O47:R47"/>
    <mergeCell ref="S47:V47"/>
    <mergeCell ref="W47:Z47"/>
    <mergeCell ref="AA47:AD47"/>
    <mergeCell ref="AE47:AH47"/>
    <mergeCell ref="AI48:AL48"/>
    <mergeCell ref="AM48:AP48"/>
    <mergeCell ref="AQ48:AT48"/>
    <mergeCell ref="AU48:AX48"/>
    <mergeCell ref="AY48:BB48"/>
    <mergeCell ref="BC48:BF48"/>
    <mergeCell ref="A48:J48"/>
    <mergeCell ref="K48:N48"/>
    <mergeCell ref="O48:R48"/>
    <mergeCell ref="S48:V48"/>
    <mergeCell ref="W48:Z48"/>
    <mergeCell ref="AA48:AD48"/>
    <mergeCell ref="AE48:AH48"/>
    <mergeCell ref="AI49:AL49"/>
    <mergeCell ref="AM49:AP49"/>
    <mergeCell ref="AQ49:AT49"/>
    <mergeCell ref="AU49:AX49"/>
    <mergeCell ref="AY49:BB49"/>
    <mergeCell ref="BC49:BF49"/>
    <mergeCell ref="A49:J49"/>
    <mergeCell ref="K49:N49"/>
    <mergeCell ref="O49:R49"/>
    <mergeCell ref="S49:V49"/>
    <mergeCell ref="W49:Z49"/>
    <mergeCell ref="AA49:AD49"/>
    <mergeCell ref="AE49:AH49"/>
    <mergeCell ref="AI50:AL50"/>
    <mergeCell ref="AM50:AP50"/>
    <mergeCell ref="AQ50:AT50"/>
    <mergeCell ref="AU50:AX50"/>
    <mergeCell ref="AY50:BB50"/>
    <mergeCell ref="BC50:BF50"/>
    <mergeCell ref="A50:J50"/>
    <mergeCell ref="K50:N50"/>
    <mergeCell ref="O50:R50"/>
    <mergeCell ref="S50:V50"/>
    <mergeCell ref="W50:Z50"/>
    <mergeCell ref="AA50:AD50"/>
    <mergeCell ref="AE50:AH50"/>
    <mergeCell ref="AI51:AL51"/>
    <mergeCell ref="AM51:AP51"/>
    <mergeCell ref="AQ51:AT51"/>
    <mergeCell ref="AU51:AX51"/>
    <mergeCell ref="AY51:BB51"/>
    <mergeCell ref="BC51:BF51"/>
    <mergeCell ref="A51:J51"/>
    <mergeCell ref="K51:N51"/>
    <mergeCell ref="O51:R51"/>
    <mergeCell ref="S51:V51"/>
    <mergeCell ref="W51:Z51"/>
    <mergeCell ref="AA51:AD51"/>
    <mergeCell ref="AE51:AH51"/>
    <mergeCell ref="AI52:AL52"/>
    <mergeCell ref="AM52:AP52"/>
    <mergeCell ref="AQ52:AT52"/>
    <mergeCell ref="AU52:AX52"/>
    <mergeCell ref="AY52:BB52"/>
    <mergeCell ref="BC52:BF52"/>
    <mergeCell ref="A52:J52"/>
    <mergeCell ref="K52:N52"/>
    <mergeCell ref="O52:R52"/>
    <mergeCell ref="S52:V52"/>
    <mergeCell ref="W52:Z52"/>
    <mergeCell ref="AA52:AD52"/>
    <mergeCell ref="AE52:AH52"/>
    <mergeCell ref="AI53:AL53"/>
    <mergeCell ref="AM53:AP53"/>
    <mergeCell ref="AQ53:AT53"/>
    <mergeCell ref="AU53:AX53"/>
    <mergeCell ref="AY53:BB53"/>
    <mergeCell ref="BC53:BF53"/>
    <mergeCell ref="A53:J53"/>
    <mergeCell ref="K53:N53"/>
    <mergeCell ref="O53:R53"/>
    <mergeCell ref="S53:V53"/>
    <mergeCell ref="W53:Z53"/>
    <mergeCell ref="AA53:AD53"/>
    <mergeCell ref="AE53:AH53"/>
    <mergeCell ref="AI54:AL54"/>
    <mergeCell ref="AM54:AP54"/>
    <mergeCell ref="AQ54:AT54"/>
    <mergeCell ref="AU54:AX54"/>
    <mergeCell ref="AY54:BB54"/>
    <mergeCell ref="BC54:BF54"/>
    <mergeCell ref="K54:N54"/>
    <mergeCell ref="O54:R54"/>
    <mergeCell ref="S54:V54"/>
    <mergeCell ref="W54:Z54"/>
    <mergeCell ref="AA54:AD54"/>
    <mergeCell ref="AE54:AH54"/>
    <mergeCell ref="A55:BF55"/>
    <mergeCell ref="AI9:AL9"/>
    <mergeCell ref="AM9:AP9"/>
    <mergeCell ref="AQ9:AT9"/>
    <mergeCell ref="AU9:AX9"/>
    <mergeCell ref="AY9:BB9"/>
    <mergeCell ref="BC9:BF9"/>
    <mergeCell ref="A9:J9"/>
    <mergeCell ref="K9:N9"/>
    <mergeCell ref="O9:R9"/>
    <mergeCell ref="S9:V9"/>
    <mergeCell ref="W9:Z9"/>
    <mergeCell ref="AA9:AD9"/>
    <mergeCell ref="AE9:AH9"/>
    <mergeCell ref="AI10:AL10"/>
    <mergeCell ref="AM10:AP10"/>
    <mergeCell ref="AQ10:AT10"/>
    <mergeCell ref="AU10:AX10"/>
    <mergeCell ref="AY10:BB10"/>
    <mergeCell ref="BC10:BF10"/>
    <mergeCell ref="A10:J10"/>
    <mergeCell ref="K10:N10"/>
    <mergeCell ref="O10:R10"/>
    <mergeCell ref="S10:V10"/>
    <mergeCell ref="W10:Z10"/>
    <mergeCell ref="AA10:AD10"/>
    <mergeCell ref="AE10:AH10"/>
    <mergeCell ref="AI11:AL11"/>
    <mergeCell ref="AM11:AP11"/>
    <mergeCell ref="AQ11:AT11"/>
    <mergeCell ref="AU11:AX11"/>
    <mergeCell ref="AY11:BB11"/>
    <mergeCell ref="BC11:BF11"/>
    <mergeCell ref="A11:J11"/>
    <mergeCell ref="K11:N11"/>
    <mergeCell ref="O11:R11"/>
    <mergeCell ref="S11:V11"/>
    <mergeCell ref="W11:Z11"/>
    <mergeCell ref="AA11:AD11"/>
    <mergeCell ref="AE11:AH11"/>
    <mergeCell ref="AE56:AH56"/>
    <mergeCell ref="AI56:AL56"/>
    <mergeCell ref="AM56:AP56"/>
    <mergeCell ref="AQ56:AT56"/>
    <mergeCell ref="AU56:AX56"/>
    <mergeCell ref="AY56:BB56"/>
    <mergeCell ref="BC56:BF56"/>
    <mergeCell ref="A54:J54"/>
    <mergeCell ref="A56:J56"/>
    <mergeCell ref="K56:N56"/>
    <mergeCell ref="O56:R56"/>
    <mergeCell ref="S56:V56"/>
    <mergeCell ref="W56:Z56"/>
    <mergeCell ref="AA56:AD56"/>
    <mergeCell ref="AI57:AL57"/>
    <mergeCell ref="AM57:AP57"/>
    <mergeCell ref="AQ57:AT57"/>
    <mergeCell ref="AU57:AX57"/>
    <mergeCell ref="AY57:BB57"/>
    <mergeCell ref="BC57:BF57"/>
    <mergeCell ref="A57:J57"/>
    <mergeCell ref="K57:N57"/>
    <mergeCell ref="O57:R57"/>
    <mergeCell ref="S57:V57"/>
    <mergeCell ref="W57:Z57"/>
    <mergeCell ref="AA57:AD57"/>
    <mergeCell ref="AE57:AH57"/>
    <mergeCell ref="AI58:AL58"/>
    <mergeCell ref="AM58:AP58"/>
    <mergeCell ref="AQ58:AT58"/>
    <mergeCell ref="AU58:AX58"/>
    <mergeCell ref="AY58:BB58"/>
    <mergeCell ref="BC58:BF58"/>
    <mergeCell ref="A58:J58"/>
    <mergeCell ref="K58:N58"/>
    <mergeCell ref="O58:R58"/>
    <mergeCell ref="S58:V58"/>
    <mergeCell ref="W58:Z58"/>
    <mergeCell ref="AA58:AD58"/>
    <mergeCell ref="AE58:AH58"/>
    <mergeCell ref="AI59:AL59"/>
    <mergeCell ref="AM59:AP59"/>
    <mergeCell ref="AQ59:AT59"/>
    <mergeCell ref="AU59:AX59"/>
    <mergeCell ref="AY59:BB59"/>
    <mergeCell ref="BC59:BF59"/>
    <mergeCell ref="A59:J59"/>
    <mergeCell ref="K59:N59"/>
    <mergeCell ref="O59:R59"/>
    <mergeCell ref="S59:V59"/>
    <mergeCell ref="W59:Z59"/>
    <mergeCell ref="AA59:AD59"/>
    <mergeCell ref="AE59:AH59"/>
    <mergeCell ref="AI63:AL63"/>
    <mergeCell ref="AM63:AP63"/>
    <mergeCell ref="AQ63:AT63"/>
    <mergeCell ref="AU63:AX63"/>
    <mergeCell ref="AY63:BB63"/>
    <mergeCell ref="BC63:BF63"/>
    <mergeCell ref="A63:J63"/>
    <mergeCell ref="K63:N63"/>
    <mergeCell ref="O63:R63"/>
    <mergeCell ref="S63:V63"/>
    <mergeCell ref="W63:Z63"/>
    <mergeCell ref="AA63:AD63"/>
    <mergeCell ref="AE63:AH63"/>
    <mergeCell ref="AI64:AL64"/>
    <mergeCell ref="AM64:AP64"/>
    <mergeCell ref="AQ64:AT64"/>
    <mergeCell ref="AU64:AX64"/>
    <mergeCell ref="AY64:BB64"/>
    <mergeCell ref="BC64:BF64"/>
    <mergeCell ref="A64:J64"/>
    <mergeCell ref="K64:N64"/>
    <mergeCell ref="O64:R64"/>
    <mergeCell ref="S64:V64"/>
    <mergeCell ref="W64:Z64"/>
    <mergeCell ref="AA64:AD64"/>
    <mergeCell ref="AE64:AH64"/>
    <mergeCell ref="AI65:AL65"/>
    <mergeCell ref="AM65:AP65"/>
    <mergeCell ref="AQ65:AT65"/>
    <mergeCell ref="AU65:AX65"/>
    <mergeCell ref="AY65:BB65"/>
    <mergeCell ref="BC65:BF65"/>
    <mergeCell ref="A65:J65"/>
    <mergeCell ref="K65:N65"/>
    <mergeCell ref="O65:R65"/>
    <mergeCell ref="S65:V65"/>
    <mergeCell ref="W65:Z65"/>
    <mergeCell ref="AA65:AD65"/>
    <mergeCell ref="AE65:AH65"/>
    <mergeCell ref="AI126:AL126"/>
    <mergeCell ref="AM126:AP126"/>
    <mergeCell ref="AQ126:AT126"/>
    <mergeCell ref="AU126:AX126"/>
    <mergeCell ref="AY126:BB126"/>
    <mergeCell ref="BC126:BF126"/>
    <mergeCell ref="A126:J126"/>
    <mergeCell ref="K126:N126"/>
    <mergeCell ref="O126:R126"/>
    <mergeCell ref="S126:V126"/>
    <mergeCell ref="W126:Z126"/>
    <mergeCell ref="AA126:AD126"/>
    <mergeCell ref="AE126:AH126"/>
    <mergeCell ref="AI127:AL127"/>
    <mergeCell ref="AM127:AP127"/>
    <mergeCell ref="AQ127:AT127"/>
    <mergeCell ref="AU127:AX127"/>
    <mergeCell ref="AY127:BB127"/>
    <mergeCell ref="BC127:BF127"/>
    <mergeCell ref="A127:J127"/>
    <mergeCell ref="K127:N127"/>
    <mergeCell ref="O127:R127"/>
    <mergeCell ref="S127:V127"/>
    <mergeCell ref="W127:Z127"/>
    <mergeCell ref="AA127:AD127"/>
    <mergeCell ref="AE127:AH127"/>
    <mergeCell ref="AI128:AL128"/>
    <mergeCell ref="AM128:AP128"/>
    <mergeCell ref="AQ128:AT128"/>
    <mergeCell ref="AU128:AX128"/>
    <mergeCell ref="AY128:BB128"/>
    <mergeCell ref="BC128:BF128"/>
    <mergeCell ref="A128:J128"/>
    <mergeCell ref="K128:N128"/>
    <mergeCell ref="O128:R128"/>
    <mergeCell ref="S128:V128"/>
    <mergeCell ref="W128:Z128"/>
    <mergeCell ref="AA128:AD128"/>
    <mergeCell ref="AE128:AH128"/>
    <mergeCell ref="AI129:AL129"/>
    <mergeCell ref="AM129:AP129"/>
    <mergeCell ref="AQ129:AT129"/>
    <mergeCell ref="AU129:AX129"/>
    <mergeCell ref="AY129:BB129"/>
    <mergeCell ref="BC129:BF129"/>
    <mergeCell ref="A129:J129"/>
    <mergeCell ref="K129:N129"/>
    <mergeCell ref="O129:R129"/>
    <mergeCell ref="S129:V129"/>
    <mergeCell ref="W129:Z129"/>
    <mergeCell ref="AA129:AD129"/>
    <mergeCell ref="AE129:AH129"/>
    <mergeCell ref="AI130:AL130"/>
    <mergeCell ref="AM130:AP130"/>
    <mergeCell ref="AQ130:AT130"/>
    <mergeCell ref="AU130:AX130"/>
    <mergeCell ref="AY130:BB130"/>
    <mergeCell ref="BC130:BF130"/>
    <mergeCell ref="A130:J130"/>
    <mergeCell ref="K130:N130"/>
    <mergeCell ref="O130:R130"/>
    <mergeCell ref="S130:V130"/>
    <mergeCell ref="W130:Z130"/>
    <mergeCell ref="AA130:AD130"/>
    <mergeCell ref="AE130:AH130"/>
    <mergeCell ref="AI131:AL131"/>
    <mergeCell ref="AM131:AP131"/>
    <mergeCell ref="AQ131:AT131"/>
    <mergeCell ref="AU131:AX131"/>
    <mergeCell ref="AY131:BB131"/>
    <mergeCell ref="BC131:BF131"/>
    <mergeCell ref="A131:J131"/>
    <mergeCell ref="K131:N131"/>
    <mergeCell ref="O131:R131"/>
    <mergeCell ref="S131:V131"/>
    <mergeCell ref="W131:Z131"/>
    <mergeCell ref="AA131:AD131"/>
    <mergeCell ref="AE131:AH131"/>
    <mergeCell ref="AI132:AL132"/>
    <mergeCell ref="AM132:AP132"/>
    <mergeCell ref="AQ132:AT132"/>
    <mergeCell ref="AU132:AX132"/>
    <mergeCell ref="AY132:BB132"/>
    <mergeCell ref="BC132:BF132"/>
    <mergeCell ref="A132:J132"/>
    <mergeCell ref="K132:N132"/>
    <mergeCell ref="O132:R132"/>
    <mergeCell ref="S132:V132"/>
    <mergeCell ref="W132:Z132"/>
    <mergeCell ref="AA132:AD132"/>
    <mergeCell ref="AE132:AH132"/>
    <mergeCell ref="AI133:AL133"/>
    <mergeCell ref="AM133:AP133"/>
    <mergeCell ref="AQ133:AT133"/>
    <mergeCell ref="AU133:AX133"/>
    <mergeCell ref="AY133:BB133"/>
    <mergeCell ref="BC133:BF133"/>
    <mergeCell ref="A133:J133"/>
    <mergeCell ref="K133:N133"/>
    <mergeCell ref="O133:R133"/>
    <mergeCell ref="S133:V133"/>
    <mergeCell ref="W133:Z133"/>
    <mergeCell ref="AA133:AD133"/>
    <mergeCell ref="AE133:AH133"/>
    <mergeCell ref="AI134:AL134"/>
    <mergeCell ref="AM134:AP134"/>
    <mergeCell ref="AQ134:AT134"/>
    <mergeCell ref="AU134:AX134"/>
    <mergeCell ref="AY134:BB134"/>
    <mergeCell ref="BC134:BF134"/>
    <mergeCell ref="K134:N134"/>
    <mergeCell ref="O134:R134"/>
    <mergeCell ref="S134:V134"/>
    <mergeCell ref="W134:Z134"/>
    <mergeCell ref="AA134:AD134"/>
    <mergeCell ref="AE134:AH134"/>
    <mergeCell ref="A135:BF135"/>
    <mergeCell ref="AI120:AL120"/>
    <mergeCell ref="AM120:AP120"/>
    <mergeCell ref="AQ120:AT120"/>
    <mergeCell ref="AU120:AX120"/>
    <mergeCell ref="AY120:BB120"/>
    <mergeCell ref="BC120:BF120"/>
    <mergeCell ref="A120:J120"/>
    <mergeCell ref="K120:N120"/>
    <mergeCell ref="O120:R120"/>
    <mergeCell ref="S120:V120"/>
    <mergeCell ref="W120:Z120"/>
    <mergeCell ref="AA120:AD120"/>
    <mergeCell ref="AE120:AH120"/>
    <mergeCell ref="AI121:AL121"/>
    <mergeCell ref="AM121:AP121"/>
    <mergeCell ref="AQ121:AT121"/>
    <mergeCell ref="AU121:AX121"/>
    <mergeCell ref="AY121:BB121"/>
    <mergeCell ref="BC121:BF121"/>
    <mergeCell ref="A121:J121"/>
    <mergeCell ref="K121:N121"/>
    <mergeCell ref="O121:R121"/>
    <mergeCell ref="S121:V121"/>
    <mergeCell ref="W121:Z121"/>
    <mergeCell ref="AA121:AD121"/>
    <mergeCell ref="AE121:AH121"/>
    <mergeCell ref="AI122:AL122"/>
    <mergeCell ref="AM122:AP122"/>
    <mergeCell ref="AQ122:AT122"/>
    <mergeCell ref="AU122:AX122"/>
    <mergeCell ref="AY122:BB122"/>
    <mergeCell ref="BC122:BF122"/>
    <mergeCell ref="A122:J122"/>
    <mergeCell ref="K122:N122"/>
    <mergeCell ref="O122:R122"/>
    <mergeCell ref="S122:V122"/>
    <mergeCell ref="W122:Z122"/>
    <mergeCell ref="AA122:AD122"/>
    <mergeCell ref="AE122:AH122"/>
    <mergeCell ref="AE136:AH136"/>
    <mergeCell ref="AI136:AL136"/>
    <mergeCell ref="AM136:AP136"/>
    <mergeCell ref="AQ136:AT136"/>
    <mergeCell ref="AU136:AX136"/>
    <mergeCell ref="AY136:BB136"/>
    <mergeCell ref="BC136:BF136"/>
    <mergeCell ref="A134:J134"/>
    <mergeCell ref="A136:J136"/>
    <mergeCell ref="K136:N136"/>
    <mergeCell ref="O136:R136"/>
    <mergeCell ref="S136:V136"/>
    <mergeCell ref="W136:Z136"/>
    <mergeCell ref="AA136:AD136"/>
    <mergeCell ref="AI137:AL137"/>
    <mergeCell ref="AM137:AP137"/>
    <mergeCell ref="AQ137:AT137"/>
    <mergeCell ref="AU137:AX137"/>
    <mergeCell ref="AY137:BB137"/>
    <mergeCell ref="BC137:BF137"/>
    <mergeCell ref="A137:J137"/>
    <mergeCell ref="K137:N137"/>
    <mergeCell ref="O137:R137"/>
    <mergeCell ref="S137:V137"/>
    <mergeCell ref="W137:Z137"/>
    <mergeCell ref="AA137:AD137"/>
    <mergeCell ref="AE137:AH137"/>
    <mergeCell ref="AI138:AL138"/>
    <mergeCell ref="AM138:AP138"/>
    <mergeCell ref="AQ138:AT138"/>
    <mergeCell ref="AU138:AX138"/>
    <mergeCell ref="AY138:BB138"/>
    <mergeCell ref="BC138:BF138"/>
    <mergeCell ref="A138:J138"/>
    <mergeCell ref="K138:N138"/>
    <mergeCell ref="O138:R138"/>
    <mergeCell ref="S138:V138"/>
    <mergeCell ref="W138:Z138"/>
    <mergeCell ref="AA138:AD138"/>
    <mergeCell ref="AE138:AH138"/>
    <mergeCell ref="AI139:AL139"/>
    <mergeCell ref="AM139:AP139"/>
    <mergeCell ref="AQ139:AT139"/>
    <mergeCell ref="AU139:AX139"/>
    <mergeCell ref="AY139:BB139"/>
    <mergeCell ref="BC139:BF139"/>
    <mergeCell ref="A139:J139"/>
    <mergeCell ref="K139:N139"/>
    <mergeCell ref="O139:R139"/>
    <mergeCell ref="S139:V139"/>
    <mergeCell ref="W139:Z139"/>
    <mergeCell ref="AA139:AD139"/>
    <mergeCell ref="AE139:AH139"/>
    <mergeCell ref="AI143:AL143"/>
    <mergeCell ref="AM143:AP143"/>
    <mergeCell ref="AQ143:AT143"/>
    <mergeCell ref="AU143:AX143"/>
    <mergeCell ref="AY143:BB143"/>
    <mergeCell ref="BC143:BF143"/>
    <mergeCell ref="A143:J143"/>
    <mergeCell ref="K143:N143"/>
    <mergeCell ref="O143:R143"/>
    <mergeCell ref="S143:V143"/>
    <mergeCell ref="W143:Z143"/>
    <mergeCell ref="AA143:AD143"/>
    <mergeCell ref="AE143:AH143"/>
    <mergeCell ref="AI144:AL144"/>
    <mergeCell ref="AM144:AP144"/>
    <mergeCell ref="AQ144:AT144"/>
    <mergeCell ref="AU144:AX144"/>
    <mergeCell ref="AY144:BB144"/>
    <mergeCell ref="BC144:BF144"/>
    <mergeCell ref="A144:J144"/>
    <mergeCell ref="K144:N144"/>
    <mergeCell ref="O144:R144"/>
    <mergeCell ref="S144:V144"/>
    <mergeCell ref="W144:Z144"/>
    <mergeCell ref="AA144:AD144"/>
    <mergeCell ref="AE144:AH144"/>
    <mergeCell ref="AI145:AL145"/>
    <mergeCell ref="AM145:AP145"/>
    <mergeCell ref="AQ145:AT145"/>
    <mergeCell ref="AU145:AX145"/>
    <mergeCell ref="AY145:BB145"/>
    <mergeCell ref="BC145:BF145"/>
    <mergeCell ref="A145:J145"/>
    <mergeCell ref="K145:N145"/>
    <mergeCell ref="O145:R145"/>
    <mergeCell ref="S145:V145"/>
    <mergeCell ref="W145:Z145"/>
    <mergeCell ref="AA145:AD145"/>
    <mergeCell ref="AE145:AH145"/>
    <mergeCell ref="AI146:AL146"/>
    <mergeCell ref="AM146:AP146"/>
    <mergeCell ref="AQ146:AT146"/>
    <mergeCell ref="AU146:AX146"/>
    <mergeCell ref="AY146:BB146"/>
    <mergeCell ref="BC146:BF146"/>
    <mergeCell ref="A146:J146"/>
    <mergeCell ref="K146:N146"/>
    <mergeCell ref="O146:R146"/>
    <mergeCell ref="S146:V146"/>
    <mergeCell ref="W146:Z146"/>
    <mergeCell ref="AA146:AD146"/>
    <mergeCell ref="AE146:AH146"/>
    <mergeCell ref="AI147:AL147"/>
    <mergeCell ref="AM147:AP147"/>
    <mergeCell ref="AQ147:AT147"/>
    <mergeCell ref="AU147:AX147"/>
    <mergeCell ref="AY147:BB147"/>
    <mergeCell ref="BC147:BF147"/>
    <mergeCell ref="A147:J147"/>
    <mergeCell ref="K147:N147"/>
    <mergeCell ref="O147:R147"/>
    <mergeCell ref="S147:V147"/>
    <mergeCell ref="W147:Z147"/>
    <mergeCell ref="AA147:AD147"/>
    <mergeCell ref="AE147:AH147"/>
    <mergeCell ref="AI148:AL148"/>
    <mergeCell ref="AM148:AP148"/>
    <mergeCell ref="AQ148:AT148"/>
    <mergeCell ref="AU148:AX148"/>
    <mergeCell ref="AY148:BB148"/>
    <mergeCell ref="BC148:BF148"/>
    <mergeCell ref="A148:J148"/>
    <mergeCell ref="K148:N148"/>
    <mergeCell ref="O148:R148"/>
    <mergeCell ref="S148:V148"/>
    <mergeCell ref="W148:Z148"/>
    <mergeCell ref="AA148:AD148"/>
    <mergeCell ref="AE148:AH148"/>
    <mergeCell ref="AI149:AL149"/>
    <mergeCell ref="AM149:AP149"/>
    <mergeCell ref="AQ149:AT149"/>
    <mergeCell ref="AU149:AX149"/>
    <mergeCell ref="AY149:BB149"/>
    <mergeCell ref="BC149:BF149"/>
    <mergeCell ref="A149:J149"/>
    <mergeCell ref="K149:N149"/>
    <mergeCell ref="O149:R149"/>
    <mergeCell ref="S149:V149"/>
    <mergeCell ref="W149:Z149"/>
    <mergeCell ref="AA149:AD149"/>
    <mergeCell ref="AE149:AH149"/>
    <mergeCell ref="AI150:AL150"/>
    <mergeCell ref="AM150:AP150"/>
    <mergeCell ref="AQ150:AT150"/>
    <mergeCell ref="AU150:AX150"/>
    <mergeCell ref="AY150:BB150"/>
    <mergeCell ref="BC150:BF150"/>
    <mergeCell ref="A150:J150"/>
    <mergeCell ref="K150:N150"/>
    <mergeCell ref="O150:R150"/>
    <mergeCell ref="S150:V150"/>
    <mergeCell ref="W150:Z150"/>
    <mergeCell ref="AA150:AD150"/>
    <mergeCell ref="AE150:AH150"/>
    <mergeCell ref="AI151:AL151"/>
    <mergeCell ref="AM151:AP151"/>
    <mergeCell ref="AQ151:AT151"/>
    <mergeCell ref="AU151:AX151"/>
    <mergeCell ref="AY151:BB151"/>
    <mergeCell ref="BC151:BF151"/>
    <mergeCell ref="A151:J151"/>
    <mergeCell ref="K151:N151"/>
    <mergeCell ref="O151:R151"/>
    <mergeCell ref="S151:V151"/>
    <mergeCell ref="W151:Z151"/>
    <mergeCell ref="AA151:AD151"/>
    <mergeCell ref="AE151:AH151"/>
    <mergeCell ref="AI152:AL152"/>
    <mergeCell ref="AM152:AP152"/>
    <mergeCell ref="AQ152:AT152"/>
    <mergeCell ref="AU152:AX152"/>
    <mergeCell ref="AY152:BB152"/>
    <mergeCell ref="BC152:BF152"/>
    <mergeCell ref="A152:J152"/>
    <mergeCell ref="K152:N152"/>
    <mergeCell ref="O152:R152"/>
    <mergeCell ref="S152:V152"/>
    <mergeCell ref="W152:Z152"/>
    <mergeCell ref="AA152:AD152"/>
    <mergeCell ref="AE152:AH152"/>
    <mergeCell ref="AI153:AL153"/>
    <mergeCell ref="AM153:AP153"/>
    <mergeCell ref="AQ153:AT153"/>
    <mergeCell ref="AU153:AX153"/>
    <mergeCell ref="AY153:BB153"/>
    <mergeCell ref="BC153:BF153"/>
    <mergeCell ref="A153:J153"/>
    <mergeCell ref="K153:N153"/>
    <mergeCell ref="O153:R153"/>
    <mergeCell ref="S153:V153"/>
    <mergeCell ref="W153:Z153"/>
    <mergeCell ref="AA153:AD153"/>
    <mergeCell ref="AE153:AH153"/>
    <mergeCell ref="AI154:AL154"/>
    <mergeCell ref="AM154:AP154"/>
    <mergeCell ref="AQ154:AT154"/>
    <mergeCell ref="AU154:AX154"/>
    <mergeCell ref="AY154:BB154"/>
    <mergeCell ref="BC154:BF154"/>
    <mergeCell ref="K154:N154"/>
    <mergeCell ref="O154:R154"/>
    <mergeCell ref="S154:V154"/>
    <mergeCell ref="W154:Z154"/>
    <mergeCell ref="AA154:AD154"/>
    <mergeCell ref="AE154:AH154"/>
    <mergeCell ref="A155:BF155"/>
    <mergeCell ref="AI140:AL140"/>
    <mergeCell ref="AM140:AP140"/>
    <mergeCell ref="AQ140:AT140"/>
    <mergeCell ref="AU140:AX140"/>
    <mergeCell ref="AY140:BB140"/>
    <mergeCell ref="BC140:BF140"/>
    <mergeCell ref="A140:J140"/>
    <mergeCell ref="K140:N140"/>
    <mergeCell ref="O140:R140"/>
    <mergeCell ref="S140:V140"/>
    <mergeCell ref="W140:Z140"/>
    <mergeCell ref="AA140:AD140"/>
    <mergeCell ref="AE140:AH140"/>
    <mergeCell ref="AI141:AL141"/>
    <mergeCell ref="AM141:AP141"/>
    <mergeCell ref="AQ141:AT141"/>
    <mergeCell ref="AU141:AX141"/>
    <mergeCell ref="AY141:BB141"/>
    <mergeCell ref="BC141:BF141"/>
    <mergeCell ref="A141:J141"/>
    <mergeCell ref="K141:N141"/>
    <mergeCell ref="O141:R141"/>
    <mergeCell ref="S141:V141"/>
    <mergeCell ref="W141:Z141"/>
    <mergeCell ref="AA141:AD141"/>
    <mergeCell ref="AE141:AH141"/>
    <mergeCell ref="AI142:AL142"/>
    <mergeCell ref="AM142:AP142"/>
    <mergeCell ref="AQ142:AT142"/>
    <mergeCell ref="AU142:AX142"/>
    <mergeCell ref="AY142:BB142"/>
    <mergeCell ref="BC142:BF142"/>
    <mergeCell ref="A142:J142"/>
    <mergeCell ref="K142:N142"/>
    <mergeCell ref="O142:R142"/>
    <mergeCell ref="S142:V142"/>
    <mergeCell ref="W142:Z142"/>
    <mergeCell ref="AA142:AD142"/>
    <mergeCell ref="AE142:AH142"/>
    <mergeCell ref="AE156:AH156"/>
    <mergeCell ref="AI156:AL156"/>
    <mergeCell ref="AM156:AP156"/>
    <mergeCell ref="AQ156:AT156"/>
    <mergeCell ref="AU156:AX156"/>
    <mergeCell ref="AY156:BB156"/>
    <mergeCell ref="BC156:BF156"/>
    <mergeCell ref="A154:J154"/>
    <mergeCell ref="A156:J156"/>
    <mergeCell ref="K156:N156"/>
    <mergeCell ref="O156:R156"/>
    <mergeCell ref="S156:V156"/>
    <mergeCell ref="W156:Z156"/>
    <mergeCell ref="AA156:AD156"/>
    <mergeCell ref="AI157:AL157"/>
    <mergeCell ref="AM157:AP157"/>
    <mergeCell ref="AQ157:AT157"/>
    <mergeCell ref="AU157:AX157"/>
    <mergeCell ref="AY157:BB157"/>
    <mergeCell ref="BC157:BF157"/>
    <mergeCell ref="A157:J157"/>
    <mergeCell ref="K157:N157"/>
    <mergeCell ref="O157:R157"/>
    <mergeCell ref="S157:V157"/>
    <mergeCell ref="W157:Z157"/>
    <mergeCell ref="AA157:AD157"/>
    <mergeCell ref="AE157:AH157"/>
    <mergeCell ref="AI158:AL158"/>
    <mergeCell ref="AM158:AP158"/>
    <mergeCell ref="AQ158:AT158"/>
    <mergeCell ref="AU158:AX158"/>
    <mergeCell ref="AY158:BB158"/>
    <mergeCell ref="BC158:BF158"/>
    <mergeCell ref="A158:J158"/>
    <mergeCell ref="K158:N158"/>
    <mergeCell ref="O158:R158"/>
    <mergeCell ref="S158:V158"/>
    <mergeCell ref="W158:Z158"/>
    <mergeCell ref="AA158:AD158"/>
    <mergeCell ref="AE158:AH158"/>
    <mergeCell ref="AI159:AL159"/>
    <mergeCell ref="AM159:AP159"/>
    <mergeCell ref="AQ159:AT159"/>
    <mergeCell ref="AU159:AX159"/>
    <mergeCell ref="AY159:BB159"/>
    <mergeCell ref="BC159:BF159"/>
    <mergeCell ref="A159:J159"/>
    <mergeCell ref="K159:N159"/>
    <mergeCell ref="O159:R159"/>
    <mergeCell ref="S159:V159"/>
    <mergeCell ref="W159:Z159"/>
    <mergeCell ref="AA159:AD159"/>
    <mergeCell ref="AE159:AH159"/>
    <mergeCell ref="AI163:AL163"/>
    <mergeCell ref="AM163:AP163"/>
    <mergeCell ref="AQ163:AT163"/>
    <mergeCell ref="AU163:AX163"/>
    <mergeCell ref="AY163:BB163"/>
    <mergeCell ref="BC163:BF163"/>
    <mergeCell ref="A163:J163"/>
    <mergeCell ref="K163:N163"/>
    <mergeCell ref="O163:R163"/>
    <mergeCell ref="S163:V163"/>
    <mergeCell ref="W163:Z163"/>
    <mergeCell ref="AA163:AD163"/>
    <mergeCell ref="AE163:AH163"/>
    <mergeCell ref="AI164:AL164"/>
    <mergeCell ref="AM164:AP164"/>
    <mergeCell ref="AQ164:AT164"/>
    <mergeCell ref="AU164:AX164"/>
    <mergeCell ref="AY164:BB164"/>
    <mergeCell ref="BC164:BF164"/>
    <mergeCell ref="A164:J164"/>
    <mergeCell ref="K164:N164"/>
    <mergeCell ref="O164:R164"/>
    <mergeCell ref="S164:V164"/>
    <mergeCell ref="W164:Z164"/>
    <mergeCell ref="AA164:AD164"/>
    <mergeCell ref="AE164:AH164"/>
    <mergeCell ref="AI165:AL165"/>
    <mergeCell ref="AM165:AP165"/>
    <mergeCell ref="AQ165:AT165"/>
    <mergeCell ref="AU165:AX165"/>
    <mergeCell ref="AY165:BB165"/>
    <mergeCell ref="BC165:BF165"/>
    <mergeCell ref="A165:J165"/>
    <mergeCell ref="K165:N165"/>
    <mergeCell ref="O165:R165"/>
    <mergeCell ref="S165:V165"/>
    <mergeCell ref="W165:Z165"/>
    <mergeCell ref="AA165:AD165"/>
    <mergeCell ref="AE165:AH165"/>
    <mergeCell ref="AI166:AL166"/>
    <mergeCell ref="AM166:AP166"/>
    <mergeCell ref="AQ166:AT166"/>
    <mergeCell ref="AU166:AX166"/>
    <mergeCell ref="AY166:BB166"/>
    <mergeCell ref="BC166:BF166"/>
    <mergeCell ref="A166:J166"/>
    <mergeCell ref="K166:N166"/>
    <mergeCell ref="O166:R166"/>
    <mergeCell ref="S166:V166"/>
    <mergeCell ref="W166:Z166"/>
    <mergeCell ref="AA166:AD166"/>
    <mergeCell ref="AE166:AH166"/>
    <mergeCell ref="AI167:AL167"/>
    <mergeCell ref="AM167:AP167"/>
    <mergeCell ref="AQ167:AT167"/>
    <mergeCell ref="AU167:AX167"/>
    <mergeCell ref="AY167:BB167"/>
    <mergeCell ref="BC167:BF167"/>
    <mergeCell ref="A167:J167"/>
    <mergeCell ref="K167:N167"/>
    <mergeCell ref="O167:R167"/>
    <mergeCell ref="S167:V167"/>
    <mergeCell ref="W167:Z167"/>
    <mergeCell ref="AA167:AD167"/>
    <mergeCell ref="AE167:AH167"/>
    <mergeCell ref="AI168:AL168"/>
    <mergeCell ref="AM168:AP168"/>
    <mergeCell ref="AQ168:AT168"/>
    <mergeCell ref="AU168:AX168"/>
    <mergeCell ref="AY168:BB168"/>
    <mergeCell ref="BC168:BF168"/>
    <mergeCell ref="A168:J168"/>
    <mergeCell ref="K168:N168"/>
    <mergeCell ref="O168:R168"/>
    <mergeCell ref="S168:V168"/>
    <mergeCell ref="W168:Z168"/>
    <mergeCell ref="AA168:AD168"/>
    <mergeCell ref="AE168:AH168"/>
    <mergeCell ref="AI169:AL169"/>
    <mergeCell ref="AM169:AP169"/>
    <mergeCell ref="AQ169:AT169"/>
    <mergeCell ref="AU169:AX169"/>
    <mergeCell ref="AY169:BB169"/>
    <mergeCell ref="BC169:BF169"/>
    <mergeCell ref="A169:J169"/>
    <mergeCell ref="K169:N169"/>
    <mergeCell ref="O169:R169"/>
    <mergeCell ref="S169:V169"/>
    <mergeCell ref="W169:Z169"/>
    <mergeCell ref="AA169:AD169"/>
    <mergeCell ref="AE169:AH169"/>
    <mergeCell ref="AI170:AL170"/>
    <mergeCell ref="AM170:AP170"/>
    <mergeCell ref="AQ170:AT170"/>
    <mergeCell ref="AU170:AX170"/>
    <mergeCell ref="AY170:BB170"/>
    <mergeCell ref="BC170:BF170"/>
    <mergeCell ref="A170:J170"/>
    <mergeCell ref="K170:N170"/>
    <mergeCell ref="O170:R170"/>
    <mergeCell ref="S170:V170"/>
    <mergeCell ref="W170:Z170"/>
    <mergeCell ref="AA170:AD170"/>
    <mergeCell ref="AE170:AH170"/>
    <mergeCell ref="AI171:AL171"/>
    <mergeCell ref="AM171:AP171"/>
    <mergeCell ref="AQ171:AT171"/>
    <mergeCell ref="AU171:AX171"/>
    <mergeCell ref="AY171:BB171"/>
    <mergeCell ref="BC171:BF171"/>
    <mergeCell ref="A171:J171"/>
    <mergeCell ref="K171:N171"/>
    <mergeCell ref="O171:R171"/>
    <mergeCell ref="S171:V171"/>
    <mergeCell ref="W171:Z171"/>
    <mergeCell ref="AA171:AD171"/>
    <mergeCell ref="AE171:AH171"/>
    <mergeCell ref="AI172:AL172"/>
    <mergeCell ref="AM172:AP172"/>
    <mergeCell ref="AQ172:AT172"/>
    <mergeCell ref="AU172:AX172"/>
    <mergeCell ref="AY172:BB172"/>
    <mergeCell ref="BC172:BF172"/>
    <mergeCell ref="A172:J172"/>
    <mergeCell ref="K172:N172"/>
    <mergeCell ref="O172:R172"/>
    <mergeCell ref="S172:V172"/>
    <mergeCell ref="W172:Z172"/>
    <mergeCell ref="AA172:AD172"/>
    <mergeCell ref="AE172:AH172"/>
    <mergeCell ref="AI173:AL173"/>
    <mergeCell ref="AM173:AP173"/>
    <mergeCell ref="AQ173:AT173"/>
    <mergeCell ref="AU173:AX173"/>
    <mergeCell ref="AY173:BB173"/>
    <mergeCell ref="BC173:BF173"/>
    <mergeCell ref="A173:J173"/>
    <mergeCell ref="K173:N173"/>
    <mergeCell ref="O173:R173"/>
    <mergeCell ref="S173:V173"/>
    <mergeCell ref="W173:Z173"/>
    <mergeCell ref="AA173:AD173"/>
    <mergeCell ref="AE173:AH173"/>
    <mergeCell ref="AI174:AL174"/>
    <mergeCell ref="AM174:AP174"/>
    <mergeCell ref="AQ174:AT174"/>
    <mergeCell ref="AU174:AX174"/>
    <mergeCell ref="AY174:BB174"/>
    <mergeCell ref="BC174:BF174"/>
    <mergeCell ref="K174:N174"/>
    <mergeCell ref="O174:R174"/>
    <mergeCell ref="S174:V174"/>
    <mergeCell ref="W174:Z174"/>
    <mergeCell ref="AA174:AD174"/>
    <mergeCell ref="AE174:AH174"/>
    <mergeCell ref="A175:BF175"/>
    <mergeCell ref="AI160:AL160"/>
    <mergeCell ref="AM160:AP160"/>
    <mergeCell ref="AQ160:AT160"/>
    <mergeCell ref="AU160:AX160"/>
    <mergeCell ref="AY160:BB160"/>
    <mergeCell ref="BC160:BF160"/>
    <mergeCell ref="A160:J160"/>
    <mergeCell ref="K160:N160"/>
    <mergeCell ref="O160:R160"/>
    <mergeCell ref="S160:V160"/>
    <mergeCell ref="W160:Z160"/>
    <mergeCell ref="AA160:AD160"/>
    <mergeCell ref="AE160:AH160"/>
    <mergeCell ref="AI161:AL161"/>
    <mergeCell ref="AM161:AP161"/>
    <mergeCell ref="AQ161:AT161"/>
    <mergeCell ref="AU161:AX161"/>
    <mergeCell ref="AY161:BB161"/>
    <mergeCell ref="BC161:BF161"/>
    <mergeCell ref="A161:J161"/>
    <mergeCell ref="K161:N161"/>
    <mergeCell ref="O161:R161"/>
    <mergeCell ref="S161:V161"/>
    <mergeCell ref="W161:Z161"/>
    <mergeCell ref="AA161:AD161"/>
    <mergeCell ref="AE161:AH161"/>
    <mergeCell ref="AI162:AL162"/>
    <mergeCell ref="AM162:AP162"/>
    <mergeCell ref="AQ162:AT162"/>
    <mergeCell ref="AU162:AX162"/>
    <mergeCell ref="AY162:BB162"/>
    <mergeCell ref="BC162:BF162"/>
    <mergeCell ref="A162:J162"/>
    <mergeCell ref="K162:N162"/>
    <mergeCell ref="O162:R162"/>
    <mergeCell ref="S162:V162"/>
    <mergeCell ref="W162:Z162"/>
    <mergeCell ref="AA162:AD162"/>
    <mergeCell ref="AE162:AH162"/>
    <mergeCell ref="AE176:AH176"/>
    <mergeCell ref="AI176:AL176"/>
    <mergeCell ref="AM176:AP176"/>
    <mergeCell ref="AQ176:AT176"/>
    <mergeCell ref="AU176:AX176"/>
    <mergeCell ref="AY176:BB176"/>
    <mergeCell ref="BC176:BF176"/>
    <mergeCell ref="A174:J174"/>
    <mergeCell ref="A176:J176"/>
    <mergeCell ref="K176:N176"/>
    <mergeCell ref="O176:R176"/>
    <mergeCell ref="S176:V176"/>
    <mergeCell ref="W176:Z176"/>
    <mergeCell ref="AA176:AD176"/>
    <mergeCell ref="AI177:AL177"/>
    <mergeCell ref="AM177:AP177"/>
    <mergeCell ref="AQ177:AT177"/>
    <mergeCell ref="AU177:AX177"/>
    <mergeCell ref="AY177:BB177"/>
    <mergeCell ref="BC177:BF177"/>
    <mergeCell ref="A177:J177"/>
    <mergeCell ref="K177:N177"/>
    <mergeCell ref="O177:R177"/>
    <mergeCell ref="S177:V177"/>
    <mergeCell ref="W177:Z177"/>
    <mergeCell ref="AA177:AD177"/>
    <mergeCell ref="AE177:AH177"/>
    <mergeCell ref="AI178:AL178"/>
    <mergeCell ref="AM178:AP178"/>
    <mergeCell ref="AQ178:AT178"/>
    <mergeCell ref="AU178:AX178"/>
    <mergeCell ref="AY178:BB178"/>
    <mergeCell ref="BC178:BF178"/>
    <mergeCell ref="A178:J178"/>
    <mergeCell ref="K178:N178"/>
    <mergeCell ref="O178:R178"/>
    <mergeCell ref="S178:V178"/>
    <mergeCell ref="W178:Z178"/>
    <mergeCell ref="AA178:AD178"/>
    <mergeCell ref="AE178:AH178"/>
    <mergeCell ref="AI179:AL179"/>
    <mergeCell ref="AM179:AP179"/>
    <mergeCell ref="AQ179:AT179"/>
    <mergeCell ref="AU179:AX179"/>
    <mergeCell ref="AY179:BB179"/>
    <mergeCell ref="BC179:BF179"/>
    <mergeCell ref="A179:J179"/>
    <mergeCell ref="K179:N179"/>
    <mergeCell ref="O179:R179"/>
    <mergeCell ref="S179:V179"/>
    <mergeCell ref="W179:Z179"/>
    <mergeCell ref="AA179:AD179"/>
    <mergeCell ref="AE179:AH179"/>
    <mergeCell ref="AI183:AL183"/>
    <mergeCell ref="AM183:AP183"/>
    <mergeCell ref="AQ183:AT183"/>
    <mergeCell ref="AU183:AX183"/>
    <mergeCell ref="AY183:BB183"/>
    <mergeCell ref="BC183:BF183"/>
    <mergeCell ref="A183:J183"/>
    <mergeCell ref="K183:N183"/>
    <mergeCell ref="O183:R183"/>
    <mergeCell ref="S183:V183"/>
    <mergeCell ref="W183:Z183"/>
    <mergeCell ref="AA183:AD183"/>
    <mergeCell ref="AE183:AH183"/>
    <mergeCell ref="AI184:AL184"/>
    <mergeCell ref="AM184:AP184"/>
    <mergeCell ref="AQ184:AT184"/>
    <mergeCell ref="AU184:AX184"/>
    <mergeCell ref="AY184:BB184"/>
    <mergeCell ref="BC184:BF184"/>
    <mergeCell ref="A184:J184"/>
    <mergeCell ref="K184:N184"/>
    <mergeCell ref="O184:R184"/>
    <mergeCell ref="S184:V184"/>
    <mergeCell ref="W184:Z184"/>
    <mergeCell ref="AA184:AD184"/>
    <mergeCell ref="AE184:AH184"/>
    <mergeCell ref="AI185:AL185"/>
    <mergeCell ref="AM185:AP185"/>
    <mergeCell ref="AQ185:AT185"/>
    <mergeCell ref="AU185:AX185"/>
    <mergeCell ref="AY185:BB185"/>
    <mergeCell ref="BC185:BF185"/>
    <mergeCell ref="A185:J185"/>
    <mergeCell ref="K185:N185"/>
    <mergeCell ref="O185:R185"/>
    <mergeCell ref="S185:V185"/>
    <mergeCell ref="W185:Z185"/>
    <mergeCell ref="AA185:AD185"/>
    <mergeCell ref="AE185:AH185"/>
    <mergeCell ref="AI186:AL186"/>
    <mergeCell ref="AM186:AP186"/>
    <mergeCell ref="AQ186:AT186"/>
    <mergeCell ref="AU186:AX186"/>
    <mergeCell ref="AY186:BB186"/>
    <mergeCell ref="BC186:BF186"/>
    <mergeCell ref="A186:J186"/>
    <mergeCell ref="K186:N186"/>
    <mergeCell ref="O186:R186"/>
    <mergeCell ref="S186:V186"/>
    <mergeCell ref="W186:Z186"/>
    <mergeCell ref="AA186:AD186"/>
    <mergeCell ref="AE186:AH186"/>
    <mergeCell ref="AI187:AL187"/>
    <mergeCell ref="AM187:AP187"/>
    <mergeCell ref="AQ187:AT187"/>
    <mergeCell ref="AU187:AX187"/>
    <mergeCell ref="AY187:BB187"/>
    <mergeCell ref="BC187:BF187"/>
    <mergeCell ref="A187:J187"/>
    <mergeCell ref="K187:N187"/>
    <mergeCell ref="O187:R187"/>
    <mergeCell ref="S187:V187"/>
    <mergeCell ref="W187:Z187"/>
    <mergeCell ref="AA187:AD187"/>
    <mergeCell ref="AE187:AH187"/>
    <mergeCell ref="AI188:AL188"/>
    <mergeCell ref="AM188:AP188"/>
    <mergeCell ref="AQ188:AT188"/>
    <mergeCell ref="AU188:AX188"/>
    <mergeCell ref="AY188:BB188"/>
    <mergeCell ref="BC188:BF188"/>
    <mergeCell ref="A188:J188"/>
    <mergeCell ref="K188:N188"/>
    <mergeCell ref="O188:R188"/>
    <mergeCell ref="S188:V188"/>
    <mergeCell ref="W188:Z188"/>
    <mergeCell ref="AA188:AD188"/>
    <mergeCell ref="AE188:AH188"/>
    <mergeCell ref="AI189:AL189"/>
    <mergeCell ref="AM189:AP189"/>
    <mergeCell ref="AQ189:AT189"/>
    <mergeCell ref="AU189:AX189"/>
    <mergeCell ref="AY189:BB189"/>
    <mergeCell ref="BC189:BF189"/>
    <mergeCell ref="A189:J189"/>
    <mergeCell ref="K189:N189"/>
    <mergeCell ref="O189:R189"/>
    <mergeCell ref="S189:V189"/>
    <mergeCell ref="W189:Z189"/>
    <mergeCell ref="AA189:AD189"/>
    <mergeCell ref="AE189:AH189"/>
    <mergeCell ref="AI190:AL190"/>
    <mergeCell ref="AM190:AP190"/>
    <mergeCell ref="AQ190:AT190"/>
    <mergeCell ref="AU190:AX190"/>
    <mergeCell ref="AY190:BB190"/>
    <mergeCell ref="BC190:BF190"/>
    <mergeCell ref="A190:J190"/>
    <mergeCell ref="K190:N190"/>
    <mergeCell ref="O190:R190"/>
    <mergeCell ref="S190:V190"/>
    <mergeCell ref="W190:Z190"/>
    <mergeCell ref="AA190:AD190"/>
    <mergeCell ref="AE190:AH190"/>
    <mergeCell ref="AI191:AL191"/>
    <mergeCell ref="AM191:AP191"/>
    <mergeCell ref="AQ191:AT191"/>
    <mergeCell ref="AU191:AX191"/>
    <mergeCell ref="AY191:BB191"/>
    <mergeCell ref="BC191:BF191"/>
    <mergeCell ref="A191:J191"/>
    <mergeCell ref="K191:N191"/>
    <mergeCell ref="O191:R191"/>
    <mergeCell ref="S191:V191"/>
    <mergeCell ref="W191:Z191"/>
    <mergeCell ref="AA191:AD191"/>
    <mergeCell ref="AE191:AH191"/>
    <mergeCell ref="AI192:AL192"/>
    <mergeCell ref="AM192:AP192"/>
    <mergeCell ref="AQ192:AT192"/>
    <mergeCell ref="AU192:AX192"/>
    <mergeCell ref="AY192:BB192"/>
    <mergeCell ref="BC192:BF192"/>
    <mergeCell ref="A192:J192"/>
    <mergeCell ref="K192:N192"/>
    <mergeCell ref="O192:R192"/>
    <mergeCell ref="S192:V192"/>
    <mergeCell ref="W192:Z192"/>
    <mergeCell ref="AA192:AD192"/>
    <mergeCell ref="AE192:AH192"/>
    <mergeCell ref="AI193:AL193"/>
    <mergeCell ref="AM193:AP193"/>
    <mergeCell ref="AQ193:AT193"/>
    <mergeCell ref="AU193:AX193"/>
    <mergeCell ref="AY193:BB193"/>
    <mergeCell ref="BC193:BF193"/>
    <mergeCell ref="A193:J193"/>
    <mergeCell ref="K193:N193"/>
    <mergeCell ref="O193:R193"/>
    <mergeCell ref="S193:V193"/>
    <mergeCell ref="W193:Z193"/>
    <mergeCell ref="AA193:AD193"/>
    <mergeCell ref="AE193:AH193"/>
    <mergeCell ref="AI194:AL194"/>
    <mergeCell ref="AM194:AP194"/>
    <mergeCell ref="AQ194:AT194"/>
    <mergeCell ref="AU194:AX194"/>
    <mergeCell ref="AY194:BB194"/>
    <mergeCell ref="BC194:BF194"/>
    <mergeCell ref="K194:N194"/>
    <mergeCell ref="O194:R194"/>
    <mergeCell ref="S194:V194"/>
    <mergeCell ref="W194:Z194"/>
    <mergeCell ref="AA194:AD194"/>
    <mergeCell ref="AE194:AH194"/>
    <mergeCell ref="A195:BF195"/>
    <mergeCell ref="AI180:AL180"/>
    <mergeCell ref="AM180:AP180"/>
    <mergeCell ref="AQ180:AT180"/>
    <mergeCell ref="AU180:AX180"/>
    <mergeCell ref="AY180:BB180"/>
    <mergeCell ref="BC180:BF180"/>
    <mergeCell ref="A180:J180"/>
    <mergeCell ref="K180:N180"/>
    <mergeCell ref="O180:R180"/>
    <mergeCell ref="S180:V180"/>
    <mergeCell ref="W180:Z180"/>
    <mergeCell ref="AA180:AD180"/>
    <mergeCell ref="AE180:AH180"/>
    <mergeCell ref="AI181:AL181"/>
    <mergeCell ref="AM181:AP181"/>
    <mergeCell ref="AQ181:AT181"/>
    <mergeCell ref="AU181:AX181"/>
    <mergeCell ref="AY181:BB181"/>
    <mergeCell ref="BC181:BF181"/>
    <mergeCell ref="A181:J181"/>
    <mergeCell ref="K181:N181"/>
    <mergeCell ref="O181:R181"/>
    <mergeCell ref="S181:V181"/>
    <mergeCell ref="W181:Z181"/>
    <mergeCell ref="AA181:AD181"/>
    <mergeCell ref="AE181:AH181"/>
    <mergeCell ref="AI182:AL182"/>
    <mergeCell ref="AM182:AP182"/>
    <mergeCell ref="AQ182:AT182"/>
    <mergeCell ref="AU182:AX182"/>
    <mergeCell ref="AY182:BB182"/>
    <mergeCell ref="BC182:BF182"/>
    <mergeCell ref="A182:J182"/>
    <mergeCell ref="K182:N182"/>
    <mergeCell ref="O182:R182"/>
    <mergeCell ref="S182:V182"/>
    <mergeCell ref="W182:Z182"/>
    <mergeCell ref="AA182:AD182"/>
    <mergeCell ref="AE182:AH182"/>
    <mergeCell ref="AE196:AH196"/>
    <mergeCell ref="AI196:AL196"/>
    <mergeCell ref="AM196:AP196"/>
    <mergeCell ref="AQ196:AT196"/>
    <mergeCell ref="AU196:AX196"/>
    <mergeCell ref="AY196:BB196"/>
    <mergeCell ref="BC196:BF196"/>
    <mergeCell ref="A194:J194"/>
    <mergeCell ref="A196:J196"/>
    <mergeCell ref="K196:N196"/>
    <mergeCell ref="O196:R196"/>
    <mergeCell ref="S196:V196"/>
    <mergeCell ref="W196:Z196"/>
    <mergeCell ref="AA196:AD196"/>
    <mergeCell ref="AI197:AL197"/>
    <mergeCell ref="AM197:AP197"/>
    <mergeCell ref="AQ197:AT197"/>
    <mergeCell ref="AU197:AX197"/>
    <mergeCell ref="AY197:BB197"/>
    <mergeCell ref="BC197:BF197"/>
    <mergeCell ref="A197:J197"/>
    <mergeCell ref="K197:N197"/>
    <mergeCell ref="O197:R197"/>
    <mergeCell ref="S197:V197"/>
    <mergeCell ref="W197:Z197"/>
    <mergeCell ref="AA197:AD197"/>
    <mergeCell ref="AE197:AH197"/>
    <mergeCell ref="AI198:AL198"/>
    <mergeCell ref="AM198:AP198"/>
    <mergeCell ref="AQ198:AT198"/>
    <mergeCell ref="AU198:AX198"/>
    <mergeCell ref="AY198:BB198"/>
    <mergeCell ref="BC198:BF198"/>
    <mergeCell ref="A198:J198"/>
    <mergeCell ref="K198:N198"/>
    <mergeCell ref="O198:R198"/>
    <mergeCell ref="S198:V198"/>
    <mergeCell ref="W198:Z198"/>
    <mergeCell ref="AA198:AD198"/>
    <mergeCell ref="AE198:AH198"/>
    <mergeCell ref="AI199:AL199"/>
    <mergeCell ref="AM199:AP199"/>
    <mergeCell ref="AQ199:AT199"/>
    <mergeCell ref="AU199:AX199"/>
    <mergeCell ref="AY199:BB199"/>
    <mergeCell ref="BC199:BF199"/>
    <mergeCell ref="A199:J199"/>
    <mergeCell ref="K199:N199"/>
    <mergeCell ref="O199:R199"/>
    <mergeCell ref="S199:V199"/>
    <mergeCell ref="W199:Z199"/>
    <mergeCell ref="AA199:AD199"/>
    <mergeCell ref="AE199:AH199"/>
    <mergeCell ref="AI203:AL203"/>
    <mergeCell ref="AM203:AP203"/>
    <mergeCell ref="AQ203:AT203"/>
    <mergeCell ref="AU203:AX203"/>
    <mergeCell ref="AY203:BB203"/>
    <mergeCell ref="BC203:BF203"/>
    <mergeCell ref="A203:J203"/>
    <mergeCell ref="K203:N203"/>
    <mergeCell ref="O203:R203"/>
    <mergeCell ref="S203:V203"/>
    <mergeCell ref="W203:Z203"/>
    <mergeCell ref="AA203:AD203"/>
    <mergeCell ref="AE203:AH203"/>
    <mergeCell ref="AI204:AL204"/>
    <mergeCell ref="AM204:AP204"/>
    <mergeCell ref="AQ204:AT204"/>
    <mergeCell ref="AU204:AX204"/>
    <mergeCell ref="AY204:BB204"/>
    <mergeCell ref="BC204:BF204"/>
    <mergeCell ref="A204:J204"/>
    <mergeCell ref="K204:N204"/>
    <mergeCell ref="O204:R204"/>
    <mergeCell ref="S204:V204"/>
    <mergeCell ref="W204:Z204"/>
    <mergeCell ref="AA204:AD204"/>
    <mergeCell ref="AE204:AH204"/>
    <mergeCell ref="AI205:AL205"/>
    <mergeCell ref="AM205:AP205"/>
    <mergeCell ref="AQ205:AT205"/>
    <mergeCell ref="AU205:AX205"/>
    <mergeCell ref="AY205:BB205"/>
    <mergeCell ref="BC205:BF205"/>
    <mergeCell ref="A205:J205"/>
    <mergeCell ref="K205:N205"/>
    <mergeCell ref="O205:R205"/>
    <mergeCell ref="S205:V205"/>
    <mergeCell ref="W205:Z205"/>
    <mergeCell ref="AA205:AD205"/>
    <mergeCell ref="AE205:AH205"/>
    <mergeCell ref="AI66:AL66"/>
    <mergeCell ref="AM66:AP66"/>
    <mergeCell ref="AQ66:AT66"/>
    <mergeCell ref="AU66:AX66"/>
    <mergeCell ref="AY66:BB66"/>
    <mergeCell ref="BC66:BF66"/>
    <mergeCell ref="A66:J66"/>
    <mergeCell ref="K66:N66"/>
    <mergeCell ref="O66:R66"/>
    <mergeCell ref="S66:V66"/>
    <mergeCell ref="W66:Z66"/>
    <mergeCell ref="AA66:AD66"/>
    <mergeCell ref="AE66:AH66"/>
    <mergeCell ref="AI67:AL67"/>
    <mergeCell ref="AM67:AP67"/>
    <mergeCell ref="AQ67:AT67"/>
    <mergeCell ref="AU67:AX67"/>
    <mergeCell ref="AY67:BB67"/>
    <mergeCell ref="BC67:BF67"/>
    <mergeCell ref="A67:J67"/>
    <mergeCell ref="K67:N67"/>
    <mergeCell ref="O67:R67"/>
    <mergeCell ref="S67:V67"/>
    <mergeCell ref="W67:Z67"/>
    <mergeCell ref="AA67:AD67"/>
    <mergeCell ref="AE67:AH67"/>
    <mergeCell ref="AI68:AL68"/>
    <mergeCell ref="AM68:AP68"/>
    <mergeCell ref="AQ68:AT68"/>
    <mergeCell ref="AU68:AX68"/>
    <mergeCell ref="AY68:BB68"/>
    <mergeCell ref="BC68:BF68"/>
    <mergeCell ref="A68:J68"/>
    <mergeCell ref="K68:N68"/>
    <mergeCell ref="O68:R68"/>
    <mergeCell ref="S68:V68"/>
    <mergeCell ref="W68:Z68"/>
    <mergeCell ref="AA68:AD68"/>
    <mergeCell ref="AE68:AH68"/>
    <mergeCell ref="AI69:AL69"/>
    <mergeCell ref="AM69:AP69"/>
    <mergeCell ref="AQ69:AT69"/>
    <mergeCell ref="AU69:AX69"/>
    <mergeCell ref="AY69:BB69"/>
    <mergeCell ref="BC69:BF69"/>
    <mergeCell ref="A69:J69"/>
    <mergeCell ref="K69:N69"/>
    <mergeCell ref="O69:R69"/>
    <mergeCell ref="S69:V69"/>
    <mergeCell ref="W69:Z69"/>
    <mergeCell ref="AA69:AD69"/>
    <mergeCell ref="AE69:AH69"/>
    <mergeCell ref="AI70:AL70"/>
    <mergeCell ref="AM70:AP70"/>
    <mergeCell ref="AQ70:AT70"/>
    <mergeCell ref="AU70:AX70"/>
    <mergeCell ref="AY70:BB70"/>
    <mergeCell ref="BC70:BF70"/>
    <mergeCell ref="A70:J70"/>
    <mergeCell ref="K70:N70"/>
    <mergeCell ref="O70:R70"/>
    <mergeCell ref="S70:V70"/>
    <mergeCell ref="W70:Z70"/>
    <mergeCell ref="AA70:AD70"/>
    <mergeCell ref="AE70:AH70"/>
    <mergeCell ref="AI71:AL71"/>
    <mergeCell ref="AM71:AP71"/>
    <mergeCell ref="AQ71:AT71"/>
    <mergeCell ref="AU71:AX71"/>
    <mergeCell ref="AY71:BB71"/>
    <mergeCell ref="BC71:BF71"/>
    <mergeCell ref="A71:J71"/>
    <mergeCell ref="K71:N71"/>
    <mergeCell ref="O71:R71"/>
    <mergeCell ref="S71:V71"/>
    <mergeCell ref="W71:Z71"/>
    <mergeCell ref="AA71:AD71"/>
    <mergeCell ref="AE71:AH71"/>
    <mergeCell ref="AI72:AL72"/>
    <mergeCell ref="AM72:AP72"/>
    <mergeCell ref="AQ72:AT72"/>
    <mergeCell ref="AU72:AX72"/>
    <mergeCell ref="AY72:BB72"/>
    <mergeCell ref="BC72:BF72"/>
    <mergeCell ref="A72:J72"/>
    <mergeCell ref="K72:N72"/>
    <mergeCell ref="O72:R72"/>
    <mergeCell ref="S72:V72"/>
    <mergeCell ref="W72:Z72"/>
    <mergeCell ref="AA72:AD72"/>
    <mergeCell ref="AE72:AH72"/>
    <mergeCell ref="AI73:AL73"/>
    <mergeCell ref="AM73:AP73"/>
    <mergeCell ref="AQ73:AT73"/>
    <mergeCell ref="AU73:AX73"/>
    <mergeCell ref="AY73:BB73"/>
    <mergeCell ref="BC73:BF73"/>
    <mergeCell ref="A73:J73"/>
    <mergeCell ref="K73:N73"/>
    <mergeCell ref="O73:R73"/>
    <mergeCell ref="S73:V73"/>
    <mergeCell ref="W73:Z73"/>
    <mergeCell ref="AA73:AD73"/>
    <mergeCell ref="AE73:AH73"/>
    <mergeCell ref="AI74:AL74"/>
    <mergeCell ref="AM74:AP74"/>
    <mergeCell ref="AQ74:AT74"/>
    <mergeCell ref="AU74:AX74"/>
    <mergeCell ref="AY74:BB74"/>
    <mergeCell ref="BC74:BF74"/>
    <mergeCell ref="K74:N74"/>
    <mergeCell ref="O74:R74"/>
    <mergeCell ref="S74:V74"/>
    <mergeCell ref="W74:Z74"/>
    <mergeCell ref="AA74:AD74"/>
    <mergeCell ref="AE74:AH74"/>
    <mergeCell ref="A75:BF75"/>
    <mergeCell ref="AI60:AL60"/>
    <mergeCell ref="AM60:AP60"/>
    <mergeCell ref="AQ60:AT60"/>
    <mergeCell ref="AU60:AX60"/>
    <mergeCell ref="AY60:BB60"/>
    <mergeCell ref="BC60:BF60"/>
    <mergeCell ref="A60:J60"/>
    <mergeCell ref="K60:N60"/>
    <mergeCell ref="O60:R60"/>
    <mergeCell ref="S60:V60"/>
    <mergeCell ref="W60:Z60"/>
    <mergeCell ref="AA60:AD60"/>
    <mergeCell ref="AE60:AH60"/>
    <mergeCell ref="AI61:AL61"/>
    <mergeCell ref="AM61:AP61"/>
    <mergeCell ref="AQ61:AT61"/>
    <mergeCell ref="AU61:AX61"/>
    <mergeCell ref="AY61:BB61"/>
    <mergeCell ref="BC61:BF61"/>
    <mergeCell ref="A61:J61"/>
    <mergeCell ref="K61:N61"/>
    <mergeCell ref="O61:R61"/>
    <mergeCell ref="S61:V61"/>
    <mergeCell ref="W61:Z61"/>
    <mergeCell ref="AA61:AD61"/>
    <mergeCell ref="AE61:AH61"/>
    <mergeCell ref="AI62:AL62"/>
    <mergeCell ref="AM62:AP62"/>
    <mergeCell ref="AQ62:AT62"/>
    <mergeCell ref="AU62:AX62"/>
    <mergeCell ref="AY62:BB62"/>
    <mergeCell ref="BC62:BF62"/>
    <mergeCell ref="A62:J62"/>
    <mergeCell ref="K62:N62"/>
    <mergeCell ref="O62:R62"/>
    <mergeCell ref="S62:V62"/>
    <mergeCell ref="W62:Z62"/>
    <mergeCell ref="AA62:AD62"/>
    <mergeCell ref="AE62:AH62"/>
    <mergeCell ref="AE76:AH76"/>
    <mergeCell ref="AI76:AL76"/>
    <mergeCell ref="AM76:AP76"/>
    <mergeCell ref="AQ76:AT76"/>
    <mergeCell ref="AU76:AX76"/>
    <mergeCell ref="AY76:BB76"/>
    <mergeCell ref="BC76:BF76"/>
    <mergeCell ref="A74:J74"/>
    <mergeCell ref="A76:J76"/>
    <mergeCell ref="K76:N76"/>
    <mergeCell ref="O76:R76"/>
    <mergeCell ref="S76:V76"/>
    <mergeCell ref="W76:Z76"/>
    <mergeCell ref="AA76:AD76"/>
    <mergeCell ref="AI77:AL77"/>
    <mergeCell ref="AM77:AP77"/>
    <mergeCell ref="AQ77:AT77"/>
    <mergeCell ref="AU77:AX77"/>
    <mergeCell ref="AY77:BB77"/>
    <mergeCell ref="BC77:BF77"/>
    <mergeCell ref="A77:J77"/>
    <mergeCell ref="K77:N77"/>
    <mergeCell ref="O77:R77"/>
    <mergeCell ref="S77:V77"/>
    <mergeCell ref="W77:Z77"/>
    <mergeCell ref="AA77:AD77"/>
    <mergeCell ref="AE77:AH77"/>
    <mergeCell ref="AI78:AL78"/>
    <mergeCell ref="AM78:AP78"/>
    <mergeCell ref="AQ78:AT78"/>
    <mergeCell ref="AU78:AX78"/>
    <mergeCell ref="AY78:BB78"/>
    <mergeCell ref="BC78:BF78"/>
    <mergeCell ref="A78:J78"/>
    <mergeCell ref="K78:N78"/>
    <mergeCell ref="O78:R78"/>
    <mergeCell ref="S78:V78"/>
    <mergeCell ref="W78:Z78"/>
    <mergeCell ref="AA78:AD78"/>
    <mergeCell ref="AE78:AH78"/>
    <mergeCell ref="AI79:AL79"/>
    <mergeCell ref="AM79:AP79"/>
    <mergeCell ref="AQ79:AT79"/>
    <mergeCell ref="AU79:AX79"/>
    <mergeCell ref="AY79:BB79"/>
    <mergeCell ref="BC79:BF79"/>
    <mergeCell ref="A79:J79"/>
    <mergeCell ref="K79:N79"/>
    <mergeCell ref="O79:R79"/>
    <mergeCell ref="S79:V79"/>
    <mergeCell ref="W79:Z79"/>
    <mergeCell ref="AA79:AD79"/>
    <mergeCell ref="AE79:AH79"/>
    <mergeCell ref="AI83:AL83"/>
    <mergeCell ref="AM83:AP83"/>
    <mergeCell ref="AQ83:AT83"/>
    <mergeCell ref="AU83:AX83"/>
    <mergeCell ref="AY83:BB83"/>
    <mergeCell ref="BC83:BF83"/>
    <mergeCell ref="A83:J83"/>
    <mergeCell ref="K83:N83"/>
    <mergeCell ref="O83:R83"/>
    <mergeCell ref="S83:V83"/>
    <mergeCell ref="W83:Z83"/>
    <mergeCell ref="AA83:AD83"/>
    <mergeCell ref="AE83:AH83"/>
    <mergeCell ref="AI84:AL84"/>
    <mergeCell ref="AM84:AP84"/>
    <mergeCell ref="AQ84:AT84"/>
    <mergeCell ref="AU84:AX84"/>
    <mergeCell ref="AY84:BB84"/>
    <mergeCell ref="BC84:BF84"/>
    <mergeCell ref="A84:J84"/>
    <mergeCell ref="K84:N84"/>
    <mergeCell ref="O84:R84"/>
    <mergeCell ref="S84:V84"/>
    <mergeCell ref="W84:Z84"/>
    <mergeCell ref="AA84:AD84"/>
    <mergeCell ref="AE84:AH84"/>
    <mergeCell ref="AI85:AL85"/>
    <mergeCell ref="AM85:AP85"/>
    <mergeCell ref="AQ85:AT85"/>
    <mergeCell ref="AU85:AX85"/>
    <mergeCell ref="AY85:BB85"/>
    <mergeCell ref="BC85:BF85"/>
    <mergeCell ref="A85:J85"/>
    <mergeCell ref="K85:N85"/>
    <mergeCell ref="O85:R85"/>
    <mergeCell ref="S85:V85"/>
    <mergeCell ref="W85:Z85"/>
    <mergeCell ref="AA85:AD85"/>
    <mergeCell ref="AE85:AH85"/>
    <mergeCell ref="AI86:AL86"/>
    <mergeCell ref="AM86:AP86"/>
    <mergeCell ref="AQ86:AT86"/>
    <mergeCell ref="AU86:AX86"/>
    <mergeCell ref="AY86:BB86"/>
    <mergeCell ref="BC86:BF86"/>
    <mergeCell ref="A86:J86"/>
    <mergeCell ref="K86:N86"/>
    <mergeCell ref="O86:R86"/>
    <mergeCell ref="S86:V86"/>
    <mergeCell ref="W86:Z86"/>
    <mergeCell ref="AA86:AD86"/>
    <mergeCell ref="AE86:AH86"/>
    <mergeCell ref="AI87:AL87"/>
    <mergeCell ref="AM87:AP87"/>
    <mergeCell ref="AQ87:AT87"/>
    <mergeCell ref="AU87:AX87"/>
    <mergeCell ref="AY87:BB87"/>
    <mergeCell ref="BC87:BF87"/>
    <mergeCell ref="A87:J87"/>
    <mergeCell ref="K87:N87"/>
    <mergeCell ref="O87:R87"/>
    <mergeCell ref="S87:V87"/>
    <mergeCell ref="W87:Z87"/>
    <mergeCell ref="AA87:AD87"/>
    <mergeCell ref="AE87:AH87"/>
    <mergeCell ref="AI88:AL88"/>
    <mergeCell ref="AM88:AP88"/>
    <mergeCell ref="AQ88:AT88"/>
    <mergeCell ref="AU88:AX88"/>
    <mergeCell ref="AY88:BB88"/>
    <mergeCell ref="BC88:BF88"/>
    <mergeCell ref="A88:J88"/>
    <mergeCell ref="K88:N88"/>
    <mergeCell ref="O88:R88"/>
    <mergeCell ref="S88:V88"/>
    <mergeCell ref="W88:Z88"/>
    <mergeCell ref="AA88:AD88"/>
    <mergeCell ref="AE88:AH88"/>
    <mergeCell ref="AI89:AL89"/>
    <mergeCell ref="AM89:AP89"/>
    <mergeCell ref="AQ89:AT89"/>
    <mergeCell ref="AU89:AX89"/>
    <mergeCell ref="AY89:BB89"/>
    <mergeCell ref="BC89:BF89"/>
    <mergeCell ref="A89:J89"/>
    <mergeCell ref="K89:N89"/>
    <mergeCell ref="O89:R89"/>
    <mergeCell ref="S89:V89"/>
    <mergeCell ref="W89:Z89"/>
    <mergeCell ref="AA89:AD89"/>
    <mergeCell ref="AE89:AH89"/>
    <mergeCell ref="AI90:AL90"/>
    <mergeCell ref="AM90:AP90"/>
    <mergeCell ref="AQ90:AT90"/>
    <mergeCell ref="AU90:AX90"/>
    <mergeCell ref="AY90:BB90"/>
    <mergeCell ref="BC90:BF90"/>
    <mergeCell ref="A90:J90"/>
    <mergeCell ref="K90:N90"/>
    <mergeCell ref="O90:R90"/>
    <mergeCell ref="S90:V90"/>
    <mergeCell ref="W90:Z90"/>
    <mergeCell ref="AA90:AD90"/>
    <mergeCell ref="AE90:AH90"/>
    <mergeCell ref="AI91:AL91"/>
    <mergeCell ref="AM91:AP91"/>
    <mergeCell ref="AQ91:AT91"/>
    <mergeCell ref="AU91:AX91"/>
    <mergeCell ref="AY91:BB91"/>
    <mergeCell ref="BC91:BF91"/>
    <mergeCell ref="A91:J91"/>
    <mergeCell ref="K91:N91"/>
    <mergeCell ref="O91:R91"/>
    <mergeCell ref="S91:V91"/>
    <mergeCell ref="W91:Z91"/>
    <mergeCell ref="AA91:AD91"/>
    <mergeCell ref="AE91:AH91"/>
    <mergeCell ref="AI92:AL92"/>
    <mergeCell ref="AM92:AP92"/>
    <mergeCell ref="AQ92:AT92"/>
    <mergeCell ref="AU92:AX92"/>
    <mergeCell ref="AY92:BB92"/>
    <mergeCell ref="BC92:BF92"/>
    <mergeCell ref="A92:J92"/>
    <mergeCell ref="K92:N92"/>
    <mergeCell ref="O92:R92"/>
    <mergeCell ref="S92:V92"/>
    <mergeCell ref="W92:Z92"/>
    <mergeCell ref="AA92:AD92"/>
    <mergeCell ref="AE92:AH92"/>
    <mergeCell ref="AI93:AL93"/>
    <mergeCell ref="AM93:AP93"/>
    <mergeCell ref="AQ93:AT93"/>
    <mergeCell ref="AU93:AX93"/>
    <mergeCell ref="AY93:BB93"/>
    <mergeCell ref="BC93:BF93"/>
    <mergeCell ref="A93:J93"/>
    <mergeCell ref="K93:N93"/>
    <mergeCell ref="O93:R93"/>
    <mergeCell ref="S93:V93"/>
    <mergeCell ref="W93:Z93"/>
    <mergeCell ref="AA93:AD93"/>
    <mergeCell ref="AE93:AH93"/>
    <mergeCell ref="AI94:AL94"/>
    <mergeCell ref="AM94:AP94"/>
    <mergeCell ref="AQ94:AT94"/>
    <mergeCell ref="AU94:AX94"/>
    <mergeCell ref="AY94:BB94"/>
    <mergeCell ref="BC94:BF94"/>
    <mergeCell ref="K94:N94"/>
    <mergeCell ref="O94:R94"/>
    <mergeCell ref="S94:V94"/>
    <mergeCell ref="W94:Z94"/>
    <mergeCell ref="AA94:AD94"/>
    <mergeCell ref="AE94:AH94"/>
    <mergeCell ref="A95:BF95"/>
    <mergeCell ref="AI80:AL80"/>
    <mergeCell ref="AM80:AP80"/>
    <mergeCell ref="AQ80:AT80"/>
    <mergeCell ref="AU80:AX80"/>
    <mergeCell ref="AY80:BB80"/>
    <mergeCell ref="BC80:BF80"/>
    <mergeCell ref="A80:J80"/>
    <mergeCell ref="K80:N80"/>
    <mergeCell ref="O80:R80"/>
    <mergeCell ref="S80:V80"/>
    <mergeCell ref="W80:Z80"/>
    <mergeCell ref="AA80:AD80"/>
    <mergeCell ref="AE80:AH80"/>
    <mergeCell ref="AI81:AL81"/>
    <mergeCell ref="AM81:AP81"/>
    <mergeCell ref="AQ81:AT81"/>
    <mergeCell ref="AU81:AX81"/>
    <mergeCell ref="AY81:BB81"/>
    <mergeCell ref="BC81:BF81"/>
    <mergeCell ref="A81:J81"/>
    <mergeCell ref="K81:N81"/>
    <mergeCell ref="O81:R81"/>
    <mergeCell ref="S81:V81"/>
    <mergeCell ref="W81:Z81"/>
    <mergeCell ref="AA81:AD81"/>
    <mergeCell ref="AE81:AH81"/>
    <mergeCell ref="AI82:AL82"/>
    <mergeCell ref="AM82:AP82"/>
    <mergeCell ref="AQ82:AT82"/>
    <mergeCell ref="AU82:AX82"/>
    <mergeCell ref="AY82:BB82"/>
    <mergeCell ref="BC82:BF82"/>
    <mergeCell ref="A82:J82"/>
    <mergeCell ref="K82:N82"/>
    <mergeCell ref="O82:R82"/>
    <mergeCell ref="S82:V82"/>
    <mergeCell ref="W82:Z82"/>
    <mergeCell ref="AA82:AD82"/>
    <mergeCell ref="AE82:AH82"/>
    <mergeCell ref="AE96:AH96"/>
    <mergeCell ref="AI96:AL96"/>
    <mergeCell ref="AM96:AP96"/>
    <mergeCell ref="AQ96:AT96"/>
    <mergeCell ref="AU96:AX96"/>
    <mergeCell ref="AY96:BB96"/>
    <mergeCell ref="BC96:BF96"/>
    <mergeCell ref="A94:J94"/>
    <mergeCell ref="A96:J96"/>
    <mergeCell ref="K96:N96"/>
    <mergeCell ref="O96:R96"/>
    <mergeCell ref="S96:V96"/>
    <mergeCell ref="W96:Z96"/>
    <mergeCell ref="AA96:AD96"/>
    <mergeCell ref="AI97:AL97"/>
    <mergeCell ref="AM97:AP97"/>
    <mergeCell ref="AQ97:AT97"/>
    <mergeCell ref="AU97:AX97"/>
    <mergeCell ref="AY97:BB97"/>
    <mergeCell ref="BC97:BF97"/>
    <mergeCell ref="A97:J97"/>
    <mergeCell ref="K97:N97"/>
    <mergeCell ref="O97:R97"/>
    <mergeCell ref="S97:V97"/>
    <mergeCell ref="W97:Z97"/>
    <mergeCell ref="AA97:AD97"/>
    <mergeCell ref="AE97:AH97"/>
    <mergeCell ref="AI98:AL98"/>
    <mergeCell ref="AM98:AP98"/>
    <mergeCell ref="AQ98:AT98"/>
    <mergeCell ref="AU98:AX98"/>
    <mergeCell ref="AY98:BB98"/>
    <mergeCell ref="BC98:BF98"/>
    <mergeCell ref="A98:J98"/>
    <mergeCell ref="K98:N98"/>
    <mergeCell ref="O98:R98"/>
    <mergeCell ref="S98:V98"/>
    <mergeCell ref="W98:Z98"/>
    <mergeCell ref="AA98:AD98"/>
    <mergeCell ref="AE98:AH98"/>
    <mergeCell ref="AI99:AL99"/>
    <mergeCell ref="AM99:AP99"/>
    <mergeCell ref="AQ99:AT99"/>
    <mergeCell ref="AU99:AX99"/>
    <mergeCell ref="AY99:BB99"/>
    <mergeCell ref="BC99:BF99"/>
    <mergeCell ref="A99:J99"/>
    <mergeCell ref="K99:N99"/>
    <mergeCell ref="O99:R99"/>
    <mergeCell ref="S99:V99"/>
    <mergeCell ref="W99:Z99"/>
    <mergeCell ref="AA99:AD99"/>
    <mergeCell ref="AE99:AH99"/>
    <mergeCell ref="AI103:AL103"/>
    <mergeCell ref="AM103:AP103"/>
    <mergeCell ref="AQ103:AT103"/>
    <mergeCell ref="AU103:AX103"/>
    <mergeCell ref="AY103:BB103"/>
    <mergeCell ref="BC103:BF103"/>
    <mergeCell ref="A103:J103"/>
    <mergeCell ref="K103:N103"/>
    <mergeCell ref="O103:R103"/>
    <mergeCell ref="S103:V103"/>
    <mergeCell ref="W103:Z103"/>
    <mergeCell ref="AA103:AD103"/>
    <mergeCell ref="AE103:AH103"/>
    <mergeCell ref="AI104:AL104"/>
    <mergeCell ref="AM104:AP104"/>
    <mergeCell ref="AQ104:AT104"/>
    <mergeCell ref="AU104:AX104"/>
    <mergeCell ref="AY104:BB104"/>
    <mergeCell ref="BC104:BF104"/>
    <mergeCell ref="A104:J104"/>
    <mergeCell ref="K104:N104"/>
    <mergeCell ref="O104:R104"/>
    <mergeCell ref="S104:V104"/>
    <mergeCell ref="W104:Z104"/>
    <mergeCell ref="AA104:AD104"/>
    <mergeCell ref="AE104:AH104"/>
    <mergeCell ref="AI105:AL105"/>
    <mergeCell ref="AM105:AP105"/>
    <mergeCell ref="AQ105:AT105"/>
    <mergeCell ref="AU105:AX105"/>
    <mergeCell ref="AY105:BB105"/>
    <mergeCell ref="BC105:BF105"/>
    <mergeCell ref="A105:J105"/>
    <mergeCell ref="K105:N105"/>
    <mergeCell ref="O105:R105"/>
    <mergeCell ref="S105:V105"/>
    <mergeCell ref="W105:Z105"/>
    <mergeCell ref="AA105:AD105"/>
    <mergeCell ref="AE105:AH105"/>
    <mergeCell ref="AI106:AL106"/>
    <mergeCell ref="AM106:AP106"/>
    <mergeCell ref="AQ106:AT106"/>
    <mergeCell ref="AU106:AX106"/>
    <mergeCell ref="AY106:BB106"/>
    <mergeCell ref="BC106:BF106"/>
    <mergeCell ref="A106:J106"/>
    <mergeCell ref="K106:N106"/>
    <mergeCell ref="O106:R106"/>
    <mergeCell ref="S106:V106"/>
    <mergeCell ref="W106:Z106"/>
    <mergeCell ref="AA106:AD106"/>
    <mergeCell ref="AE106:AH106"/>
    <mergeCell ref="AI107:AL107"/>
    <mergeCell ref="AM107:AP107"/>
    <mergeCell ref="AQ107:AT107"/>
    <mergeCell ref="AU107:AX107"/>
    <mergeCell ref="AY107:BB107"/>
    <mergeCell ref="BC107:BF107"/>
    <mergeCell ref="A107:J107"/>
    <mergeCell ref="K107:N107"/>
    <mergeCell ref="O107:R107"/>
    <mergeCell ref="S107:V107"/>
    <mergeCell ref="W107:Z107"/>
    <mergeCell ref="AA107:AD107"/>
    <mergeCell ref="AE107:AH107"/>
    <mergeCell ref="AI108:AL108"/>
    <mergeCell ref="AM108:AP108"/>
    <mergeCell ref="AQ108:AT108"/>
    <mergeCell ref="AU108:AX108"/>
    <mergeCell ref="AY108:BB108"/>
    <mergeCell ref="BC108:BF108"/>
    <mergeCell ref="A108:J108"/>
    <mergeCell ref="K108:N108"/>
    <mergeCell ref="O108:R108"/>
    <mergeCell ref="S108:V108"/>
    <mergeCell ref="W108:Z108"/>
    <mergeCell ref="AA108:AD108"/>
    <mergeCell ref="AE108:AH108"/>
    <mergeCell ref="AI109:AL109"/>
    <mergeCell ref="AM109:AP109"/>
    <mergeCell ref="AQ109:AT109"/>
    <mergeCell ref="AU109:AX109"/>
    <mergeCell ref="AY109:BB109"/>
    <mergeCell ref="BC109:BF109"/>
    <mergeCell ref="A109:J109"/>
    <mergeCell ref="K109:N109"/>
    <mergeCell ref="O109:R109"/>
    <mergeCell ref="S109:V109"/>
    <mergeCell ref="W109:Z109"/>
    <mergeCell ref="AA109:AD109"/>
    <mergeCell ref="AE109:AH109"/>
    <mergeCell ref="AI110:AL110"/>
    <mergeCell ref="AM110:AP110"/>
    <mergeCell ref="AQ110:AT110"/>
    <mergeCell ref="AU110:AX110"/>
    <mergeCell ref="AY110:BB110"/>
    <mergeCell ref="BC110:BF110"/>
    <mergeCell ref="A110:J110"/>
    <mergeCell ref="K110:N110"/>
    <mergeCell ref="O110:R110"/>
    <mergeCell ref="S110:V110"/>
    <mergeCell ref="W110:Z110"/>
    <mergeCell ref="AA110:AD110"/>
    <mergeCell ref="AE110:AH110"/>
    <mergeCell ref="AI111:AL111"/>
    <mergeCell ref="AM111:AP111"/>
    <mergeCell ref="AQ111:AT111"/>
    <mergeCell ref="AU111:AX111"/>
    <mergeCell ref="AY111:BB111"/>
    <mergeCell ref="BC111:BF111"/>
    <mergeCell ref="A111:J111"/>
    <mergeCell ref="K111:N111"/>
    <mergeCell ref="O111:R111"/>
    <mergeCell ref="S111:V111"/>
    <mergeCell ref="W111:Z111"/>
    <mergeCell ref="AA111:AD111"/>
    <mergeCell ref="AE111:AH111"/>
    <mergeCell ref="AI112:AL112"/>
    <mergeCell ref="AM112:AP112"/>
    <mergeCell ref="AQ112:AT112"/>
    <mergeCell ref="AU112:AX112"/>
    <mergeCell ref="AY112:BB112"/>
    <mergeCell ref="BC112:BF112"/>
    <mergeCell ref="A112:J112"/>
    <mergeCell ref="K112:N112"/>
    <mergeCell ref="O112:R112"/>
    <mergeCell ref="S112:V112"/>
    <mergeCell ref="W112:Z112"/>
    <mergeCell ref="AA112:AD112"/>
    <mergeCell ref="AE112:AH112"/>
    <mergeCell ref="AI113:AL113"/>
    <mergeCell ref="AM113:AP113"/>
    <mergeCell ref="AQ113:AT113"/>
    <mergeCell ref="AU113:AX113"/>
    <mergeCell ref="AY113:BB113"/>
    <mergeCell ref="BC113:BF113"/>
    <mergeCell ref="A113:J113"/>
    <mergeCell ref="K113:N113"/>
    <mergeCell ref="O113:R113"/>
    <mergeCell ref="S113:V113"/>
    <mergeCell ref="W113:Z113"/>
    <mergeCell ref="AA113:AD113"/>
    <mergeCell ref="AE113:AH113"/>
    <mergeCell ref="AI114:AL114"/>
    <mergeCell ref="AM114:AP114"/>
    <mergeCell ref="AQ114:AT114"/>
    <mergeCell ref="AU114:AX114"/>
    <mergeCell ref="AY114:BB114"/>
    <mergeCell ref="BC114:BF114"/>
    <mergeCell ref="K114:N114"/>
    <mergeCell ref="O114:R114"/>
    <mergeCell ref="S114:V114"/>
    <mergeCell ref="W114:Z114"/>
    <mergeCell ref="AA114:AD114"/>
    <mergeCell ref="AE114:AH114"/>
    <mergeCell ref="A115:BF115"/>
    <mergeCell ref="AI100:AL100"/>
    <mergeCell ref="AM100:AP100"/>
    <mergeCell ref="AQ100:AT100"/>
    <mergeCell ref="AU100:AX100"/>
    <mergeCell ref="AY100:BB100"/>
    <mergeCell ref="BC100:BF100"/>
    <mergeCell ref="A100:J100"/>
    <mergeCell ref="K100:N100"/>
    <mergeCell ref="O100:R100"/>
    <mergeCell ref="S100:V100"/>
    <mergeCell ref="W100:Z100"/>
    <mergeCell ref="AA100:AD100"/>
    <mergeCell ref="AE100:AH100"/>
    <mergeCell ref="AI101:AL101"/>
    <mergeCell ref="AM101:AP101"/>
    <mergeCell ref="AQ101:AT101"/>
    <mergeCell ref="AU101:AX101"/>
    <mergeCell ref="AY101:BB101"/>
    <mergeCell ref="BC101:BF101"/>
    <mergeCell ref="A101:J101"/>
    <mergeCell ref="K101:N101"/>
    <mergeCell ref="O101:R101"/>
    <mergeCell ref="S101:V101"/>
    <mergeCell ref="W101:Z101"/>
    <mergeCell ref="AA101:AD101"/>
    <mergeCell ref="AE101:AH101"/>
    <mergeCell ref="AI102:AL102"/>
    <mergeCell ref="AM102:AP102"/>
    <mergeCell ref="AQ102:AT102"/>
    <mergeCell ref="AU102:AX102"/>
    <mergeCell ref="AY102:BB102"/>
    <mergeCell ref="BC102:BF102"/>
    <mergeCell ref="A102:J102"/>
    <mergeCell ref="K102:N102"/>
    <mergeCell ref="O102:R102"/>
    <mergeCell ref="S102:V102"/>
    <mergeCell ref="W102:Z102"/>
    <mergeCell ref="AA102:AD102"/>
    <mergeCell ref="AE102:AH102"/>
    <mergeCell ref="AE116:AH116"/>
    <mergeCell ref="AI116:AL116"/>
    <mergeCell ref="AM116:AP116"/>
    <mergeCell ref="AQ116:AT116"/>
    <mergeCell ref="AU116:AX116"/>
    <mergeCell ref="AY116:BB116"/>
    <mergeCell ref="BC116:BF116"/>
    <mergeCell ref="A114:J114"/>
    <mergeCell ref="A116:J116"/>
    <mergeCell ref="K116:N116"/>
    <mergeCell ref="O116:R116"/>
    <mergeCell ref="S116:V116"/>
    <mergeCell ref="W116:Z116"/>
    <mergeCell ref="AA116:AD116"/>
    <mergeCell ref="AI117:AL117"/>
    <mergeCell ref="AM117:AP117"/>
    <mergeCell ref="AQ117:AT117"/>
    <mergeCell ref="AU117:AX117"/>
    <mergeCell ref="AY117:BB117"/>
    <mergeCell ref="BC117:BF117"/>
    <mergeCell ref="A117:J117"/>
    <mergeCell ref="K117:N117"/>
    <mergeCell ref="O117:R117"/>
    <mergeCell ref="S117:V117"/>
    <mergeCell ref="W117:Z117"/>
    <mergeCell ref="AA117:AD117"/>
    <mergeCell ref="AE117:AH117"/>
    <mergeCell ref="AI118:AL118"/>
    <mergeCell ref="AM118:AP118"/>
    <mergeCell ref="AQ118:AT118"/>
    <mergeCell ref="AU118:AX118"/>
    <mergeCell ref="AY118:BB118"/>
    <mergeCell ref="BC118:BF118"/>
    <mergeCell ref="A118:J118"/>
    <mergeCell ref="K118:N118"/>
    <mergeCell ref="O118:R118"/>
    <mergeCell ref="S118:V118"/>
    <mergeCell ref="W118:Z118"/>
    <mergeCell ref="AA118:AD118"/>
    <mergeCell ref="AE118:AH118"/>
    <mergeCell ref="AI119:AL119"/>
    <mergeCell ref="AM119:AP119"/>
    <mergeCell ref="AQ119:AT119"/>
    <mergeCell ref="AU119:AX119"/>
    <mergeCell ref="AY119:BB119"/>
    <mergeCell ref="BC119:BF119"/>
    <mergeCell ref="A119:J119"/>
    <mergeCell ref="K119:N119"/>
    <mergeCell ref="O119:R119"/>
    <mergeCell ref="S119:V119"/>
    <mergeCell ref="W119:Z119"/>
    <mergeCell ref="AA119:AD119"/>
    <mergeCell ref="AE119:AH119"/>
    <mergeCell ref="AI123:AL123"/>
    <mergeCell ref="AM123:AP123"/>
    <mergeCell ref="AQ123:AT123"/>
    <mergeCell ref="AU123:AX123"/>
    <mergeCell ref="AY123:BB123"/>
    <mergeCell ref="BC123:BF123"/>
    <mergeCell ref="A123:J123"/>
    <mergeCell ref="K123:N123"/>
    <mergeCell ref="O123:R123"/>
    <mergeCell ref="S123:V123"/>
    <mergeCell ref="W123:Z123"/>
    <mergeCell ref="AA123:AD123"/>
    <mergeCell ref="AE123:AH123"/>
    <mergeCell ref="AI124:AL124"/>
    <mergeCell ref="AM124:AP124"/>
    <mergeCell ref="AQ124:AT124"/>
    <mergeCell ref="AU124:AX124"/>
    <mergeCell ref="AY124:BB124"/>
    <mergeCell ref="BC124:BF124"/>
    <mergeCell ref="A124:J124"/>
    <mergeCell ref="K124:N124"/>
    <mergeCell ref="O124:R124"/>
    <mergeCell ref="S124:V124"/>
    <mergeCell ref="W124:Z124"/>
    <mergeCell ref="AA124:AD124"/>
    <mergeCell ref="AE124:AH124"/>
    <mergeCell ref="AI125:AL125"/>
    <mergeCell ref="AM125:AP125"/>
    <mergeCell ref="AQ125:AT125"/>
    <mergeCell ref="AU125:AX125"/>
    <mergeCell ref="AY125:BB125"/>
    <mergeCell ref="BC125:BF125"/>
    <mergeCell ref="A125:J125"/>
    <mergeCell ref="K125:N125"/>
    <mergeCell ref="O125:R125"/>
    <mergeCell ref="S125:V125"/>
    <mergeCell ref="W125:Z125"/>
    <mergeCell ref="AA125:AD125"/>
    <mergeCell ref="AE125:AH125"/>
    <mergeCell ref="AI213:AL213"/>
    <mergeCell ref="AM213:AP213"/>
    <mergeCell ref="AQ213:AT213"/>
    <mergeCell ref="AU213:AX213"/>
    <mergeCell ref="AY213:BB213"/>
    <mergeCell ref="BC213:BF213"/>
    <mergeCell ref="A213:J213"/>
    <mergeCell ref="K213:N213"/>
    <mergeCell ref="O213:R213"/>
    <mergeCell ref="S213:V213"/>
    <mergeCell ref="W213:Z213"/>
    <mergeCell ref="AA213:AD213"/>
    <mergeCell ref="AE213:AH213"/>
    <mergeCell ref="AI200:AL200"/>
    <mergeCell ref="AM200:AP200"/>
    <mergeCell ref="AQ200:AT200"/>
    <mergeCell ref="AU200:AX200"/>
    <mergeCell ref="AY200:BB200"/>
    <mergeCell ref="BC200:BF200"/>
    <mergeCell ref="A200:J200"/>
    <mergeCell ref="K200:N200"/>
    <mergeCell ref="O200:R200"/>
    <mergeCell ref="S200:V200"/>
    <mergeCell ref="W200:Z200"/>
    <mergeCell ref="AA200:AD200"/>
    <mergeCell ref="AE200:AH200"/>
    <mergeCell ref="AI201:AL201"/>
    <mergeCell ref="AM201:AP201"/>
    <mergeCell ref="AQ201:AT201"/>
    <mergeCell ref="AU201:AX201"/>
    <mergeCell ref="AY201:BB201"/>
    <mergeCell ref="BC201:BF201"/>
    <mergeCell ref="A201:J201"/>
    <mergeCell ref="K201:N201"/>
    <mergeCell ref="O201:R201"/>
    <mergeCell ref="S201:V201"/>
    <mergeCell ref="W201:Z201"/>
    <mergeCell ref="AA201:AD201"/>
    <mergeCell ref="AE201:AH201"/>
    <mergeCell ref="AI202:AL202"/>
    <mergeCell ref="AM202:AP202"/>
    <mergeCell ref="AQ202:AT202"/>
    <mergeCell ref="AU202:AX202"/>
    <mergeCell ref="AY202:BB202"/>
    <mergeCell ref="BC202:BF202"/>
    <mergeCell ref="A202:J202"/>
    <mergeCell ref="K202:N202"/>
    <mergeCell ref="O202:R202"/>
    <mergeCell ref="S202:V202"/>
    <mergeCell ref="W202:Z202"/>
    <mergeCell ref="AA202:AD202"/>
    <mergeCell ref="AE202:AH202"/>
    <mergeCell ref="AI214:AL214"/>
    <mergeCell ref="AM214:AP214"/>
    <mergeCell ref="AQ214:AT214"/>
    <mergeCell ref="AU214:AX214"/>
    <mergeCell ref="AY214:BB214"/>
    <mergeCell ref="BC214:BF214"/>
    <mergeCell ref="A214:J214"/>
    <mergeCell ref="K214:N214"/>
    <mergeCell ref="O214:R214"/>
    <mergeCell ref="S214:V214"/>
    <mergeCell ref="W214:Z214"/>
    <mergeCell ref="AA214:AD214"/>
    <mergeCell ref="AE214:AH214"/>
    <mergeCell ref="AI206:AL206"/>
    <mergeCell ref="AM206:AP206"/>
    <mergeCell ref="AQ206:AT206"/>
    <mergeCell ref="AU206:AX206"/>
    <mergeCell ref="AY206:BB206"/>
    <mergeCell ref="BC206:BF206"/>
    <mergeCell ref="A206:J206"/>
    <mergeCell ref="K206:N206"/>
    <mergeCell ref="O206:R206"/>
    <mergeCell ref="S206:V206"/>
    <mergeCell ref="W206:Z206"/>
    <mergeCell ref="AA206:AD206"/>
    <mergeCell ref="AE206:AH206"/>
    <mergeCell ref="AI207:AL207"/>
    <mergeCell ref="AM207:AP207"/>
    <mergeCell ref="AQ207:AT207"/>
    <mergeCell ref="AU207:AX207"/>
    <mergeCell ref="AY207:BB207"/>
    <mergeCell ref="BC207:BF207"/>
    <mergeCell ref="A207:J207"/>
    <mergeCell ref="K207:N207"/>
    <mergeCell ref="O207:R207"/>
    <mergeCell ref="S207:V207"/>
    <mergeCell ref="W207:Z207"/>
    <mergeCell ref="AA207:AD207"/>
    <mergeCell ref="AE207:AH207"/>
    <mergeCell ref="AI208:AL208"/>
    <mergeCell ref="AM208:AP208"/>
    <mergeCell ref="AQ208:AT208"/>
    <mergeCell ref="AU208:AX208"/>
    <mergeCell ref="AY208:BB208"/>
    <mergeCell ref="BC208:BF208"/>
    <mergeCell ref="A208:J208"/>
    <mergeCell ref="K208:N208"/>
    <mergeCell ref="O208:R208"/>
    <mergeCell ref="S208:V208"/>
    <mergeCell ref="W208:Z208"/>
    <mergeCell ref="AA208:AD208"/>
    <mergeCell ref="AE208:AH208"/>
    <mergeCell ref="AI209:AL209"/>
    <mergeCell ref="AM209:AP209"/>
    <mergeCell ref="AQ209:AT209"/>
    <mergeCell ref="AU209:AX209"/>
    <mergeCell ref="AY209:BB209"/>
    <mergeCell ref="BC209:BF209"/>
    <mergeCell ref="A209:J209"/>
    <mergeCell ref="K209:N209"/>
    <mergeCell ref="O209:R209"/>
    <mergeCell ref="S209:V209"/>
    <mergeCell ref="W209:Z209"/>
    <mergeCell ref="AA209:AD209"/>
    <mergeCell ref="AE209:AH209"/>
    <mergeCell ref="AI210:AL210"/>
    <mergeCell ref="AM210:AP210"/>
    <mergeCell ref="AQ210:AT210"/>
    <mergeCell ref="AU210:AX210"/>
    <mergeCell ref="AY210:BB210"/>
    <mergeCell ref="BC210:BF210"/>
    <mergeCell ref="A210:J210"/>
    <mergeCell ref="K210:N210"/>
    <mergeCell ref="O210:R210"/>
    <mergeCell ref="S210:V210"/>
    <mergeCell ref="W210:Z210"/>
    <mergeCell ref="AA210:AD210"/>
    <mergeCell ref="AE210:AH210"/>
    <mergeCell ref="AI211:AL211"/>
    <mergeCell ref="AM211:AP211"/>
    <mergeCell ref="AQ211:AT211"/>
    <mergeCell ref="AU211:AX211"/>
    <mergeCell ref="AY211:BB211"/>
    <mergeCell ref="BC211:BF211"/>
    <mergeCell ref="A211:J211"/>
    <mergeCell ref="K211:N211"/>
    <mergeCell ref="O211:R211"/>
    <mergeCell ref="S211:V211"/>
    <mergeCell ref="W211:Z211"/>
    <mergeCell ref="AA211:AD211"/>
    <mergeCell ref="AE211:AH211"/>
    <mergeCell ref="AI212:AL212"/>
    <mergeCell ref="AM212:AP212"/>
    <mergeCell ref="AQ212:AT212"/>
    <mergeCell ref="AU212:AX212"/>
    <mergeCell ref="AY212:BB212"/>
    <mergeCell ref="BC212:BF212"/>
    <mergeCell ref="A212:J212"/>
    <mergeCell ref="K212:N212"/>
    <mergeCell ref="O212:R212"/>
    <mergeCell ref="S212:V212"/>
    <mergeCell ref="W212:Z212"/>
    <mergeCell ref="AA212:AD212"/>
    <mergeCell ref="AE212:AH212"/>
  </mergeCells>
  <dataValidations>
    <dataValidation type="list" allowBlank="1" showInputMessage="1" prompt="Click to select section!!!" sqref="A7 A55 A75 A95 A115 A135 A155 A175 A195">
      <formula1>'Rough Work'!$K:$K</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3.57"/>
    <col customWidth="1" min="2" max="2" width="32.43"/>
    <col customWidth="1" min="3" max="3" width="13.86"/>
    <col customWidth="1" min="4" max="4" width="13.57"/>
    <col customWidth="1" min="5" max="5" width="16.86"/>
    <col customWidth="1" min="6" max="6" width="31.86"/>
    <col customWidth="1" min="7" max="7" width="19.43"/>
    <col customWidth="1" min="8" max="8" width="19.86"/>
    <col customWidth="1" min="9" max="9" width="14.43"/>
    <col customWidth="1" min="10" max="10" width="23.86"/>
    <col customWidth="1" min="11" max="11" width="27.57"/>
    <col customWidth="1" min="12" max="15" width="18.14"/>
    <col customWidth="1" min="16" max="16" width="18.57"/>
    <col customWidth="1" min="17" max="17" width="12.57"/>
    <col customWidth="1" min="18" max="18" width="11.14"/>
    <col customWidth="1" min="19" max="19" width="10.86"/>
    <col customWidth="1" min="20" max="20" width="17.14"/>
    <col customWidth="1" min="21" max="21" width="16.0"/>
    <col customWidth="1" min="22" max="22" width="12.43"/>
    <col customWidth="1" min="23" max="24" width="18.0"/>
    <col customWidth="1" min="25" max="25" width="18.57"/>
    <col customWidth="1" min="26" max="27" width="18.0"/>
    <col customWidth="1" min="28" max="28" width="13.43"/>
    <col customWidth="1" min="29" max="29" width="12.86"/>
    <col customWidth="1" min="30" max="30" width="17.29"/>
    <col customWidth="1" min="31" max="31" width="12.43"/>
    <col customWidth="1" min="32" max="32" width="14.43"/>
    <col customWidth="1" min="33" max="33" width="12.57"/>
    <col customWidth="1" min="34" max="34" width="20.57"/>
    <col customWidth="1" min="35" max="35" width="18.14"/>
    <col customWidth="1" min="36" max="36" width="13.0"/>
    <col customWidth="1" min="37" max="37" width="25.71"/>
    <col customWidth="1" min="38" max="38" width="28.57"/>
    <col customWidth="1" min="39" max="39" width="29.71"/>
    <col customWidth="1" min="40" max="40" width="24.43"/>
    <col customWidth="1" min="41" max="41" width="13.0"/>
    <col customWidth="1" min="42" max="42" width="24.57"/>
    <col customWidth="1" min="43" max="44" width="16.86"/>
    <col customWidth="1" min="45" max="45" width="47.0"/>
    <col customWidth="1" min="46" max="46" width="29.43"/>
    <col customWidth="1" min="47" max="47" width="30.43"/>
    <col customWidth="1" min="48" max="48" width="34.57"/>
    <col customWidth="1" min="49" max="49" width="16.43"/>
    <col customWidth="1" min="50" max="52" width="17.43"/>
  </cols>
  <sheetData>
    <row r="1" ht="9.75" customHeight="1">
      <c r="A1" s="128" t="s">
        <v>149</v>
      </c>
      <c r="B1" s="129" t="s">
        <v>150</v>
      </c>
      <c r="C1" s="128"/>
      <c r="D1" s="128" t="s">
        <v>151</v>
      </c>
      <c r="E1" s="130">
        <v>43556.0</v>
      </c>
      <c r="F1" s="128" t="s">
        <v>152</v>
      </c>
      <c r="G1" s="130">
        <v>43921.0</v>
      </c>
      <c r="H1" s="128" t="s">
        <v>153</v>
      </c>
      <c r="I1" s="130">
        <v>43862.0</v>
      </c>
      <c r="J1" s="128" t="s">
        <v>154</v>
      </c>
      <c r="K1" s="131">
        <v>43890.0</v>
      </c>
      <c r="L1" s="128" t="s">
        <v>155</v>
      </c>
      <c r="M1" s="129" t="s">
        <v>156</v>
      </c>
      <c r="N1" s="132"/>
      <c r="O1" s="128" t="s">
        <v>157</v>
      </c>
      <c r="P1" s="130">
        <v>43556.0</v>
      </c>
      <c r="Q1" s="128" t="s">
        <v>158</v>
      </c>
      <c r="R1" s="131">
        <v>43921.0</v>
      </c>
      <c r="S1" s="132"/>
      <c r="T1" s="132"/>
      <c r="U1" s="133"/>
      <c r="V1" s="133"/>
      <c r="W1" s="133"/>
      <c r="X1" s="133"/>
      <c r="Y1" s="133"/>
      <c r="Z1" s="133"/>
      <c r="AA1" s="133"/>
      <c r="AB1" s="133"/>
      <c r="AC1" s="133"/>
      <c r="AD1" s="133"/>
      <c r="AE1" s="133"/>
      <c r="AF1" s="133"/>
      <c r="AG1" s="133"/>
      <c r="AH1" s="133"/>
      <c r="AI1" s="133"/>
      <c r="AJ1" s="134"/>
      <c r="AK1" s="135"/>
      <c r="AL1" s="135"/>
      <c r="AM1" s="135"/>
      <c r="AN1" s="135"/>
      <c r="AO1" s="133"/>
      <c r="AP1" s="133"/>
      <c r="AQ1" s="133"/>
      <c r="AR1" s="133"/>
      <c r="AS1" s="133"/>
      <c r="AT1" s="133"/>
      <c r="AU1" s="133"/>
      <c r="AV1" s="133"/>
      <c r="AW1" s="136"/>
      <c r="AX1" s="137"/>
      <c r="AY1" s="137"/>
      <c r="AZ1" s="138"/>
    </row>
    <row r="2">
      <c r="A2" s="139" t="s">
        <v>159</v>
      </c>
      <c r="B2" s="139" t="s">
        <v>160</v>
      </c>
      <c r="C2" s="140" t="s">
        <v>161</v>
      </c>
      <c r="D2" s="140" t="s">
        <v>162</v>
      </c>
      <c r="E2" s="140" t="s">
        <v>163</v>
      </c>
      <c r="F2" s="140" t="s">
        <v>164</v>
      </c>
      <c r="G2" s="140" t="s">
        <v>165</v>
      </c>
      <c r="H2" s="140" t="s">
        <v>166</v>
      </c>
      <c r="I2" s="139" t="s">
        <v>167</v>
      </c>
      <c r="J2" s="140" t="s">
        <v>168</v>
      </c>
      <c r="K2" s="139" t="s">
        <v>169</v>
      </c>
      <c r="L2" s="140" t="s">
        <v>170</v>
      </c>
      <c r="M2" s="140" t="s">
        <v>171</v>
      </c>
      <c r="N2" s="140" t="s">
        <v>172</v>
      </c>
      <c r="O2" s="140" t="s">
        <v>173</v>
      </c>
      <c r="P2" s="140" t="s">
        <v>174</v>
      </c>
      <c r="Q2" s="139" t="s">
        <v>175</v>
      </c>
      <c r="R2" s="140" t="s">
        <v>176</v>
      </c>
      <c r="S2" s="140" t="s">
        <v>177</v>
      </c>
      <c r="T2" s="140" t="s">
        <v>178</v>
      </c>
      <c r="U2" s="140" t="s">
        <v>179</v>
      </c>
      <c r="V2" s="140" t="s">
        <v>180</v>
      </c>
      <c r="W2" s="140" t="s">
        <v>181</v>
      </c>
      <c r="X2" s="140" t="s">
        <v>182</v>
      </c>
      <c r="Y2" s="140" t="s">
        <v>183</v>
      </c>
      <c r="Z2" s="140" t="s">
        <v>184</v>
      </c>
      <c r="AA2" s="140" t="s">
        <v>185</v>
      </c>
      <c r="AB2" s="140" t="s">
        <v>186</v>
      </c>
      <c r="AC2" s="140" t="s">
        <v>187</v>
      </c>
      <c r="AD2" s="140" t="s">
        <v>188</v>
      </c>
      <c r="AE2" s="140" t="s">
        <v>189</v>
      </c>
      <c r="AF2" s="140" t="s">
        <v>190</v>
      </c>
      <c r="AG2" s="140" t="s">
        <v>191</v>
      </c>
      <c r="AH2" s="140" t="s">
        <v>192</v>
      </c>
      <c r="AI2" s="140" t="s">
        <v>193</v>
      </c>
      <c r="AJ2" s="140" t="s">
        <v>194</v>
      </c>
      <c r="AK2" s="141" t="s">
        <v>195</v>
      </c>
      <c r="AL2" s="141" t="s">
        <v>196</v>
      </c>
      <c r="AM2" s="142" t="s">
        <v>197</v>
      </c>
      <c r="AN2" s="142" t="s">
        <v>198</v>
      </c>
      <c r="AO2" s="140" t="s">
        <v>199</v>
      </c>
      <c r="AP2" s="139" t="s">
        <v>200</v>
      </c>
      <c r="AQ2" s="140" t="s">
        <v>201</v>
      </c>
      <c r="AR2" s="140" t="s">
        <v>202</v>
      </c>
      <c r="AS2" s="140" t="s">
        <v>203</v>
      </c>
      <c r="AT2" s="140" t="s">
        <v>204</v>
      </c>
      <c r="AU2" s="140" t="s">
        <v>205</v>
      </c>
      <c r="AV2" s="140" t="s">
        <v>206</v>
      </c>
      <c r="AW2" s="139" t="s">
        <v>207</v>
      </c>
      <c r="AX2" s="139" t="s">
        <v>208</v>
      </c>
      <c r="AY2" s="139" t="s">
        <v>209</v>
      </c>
      <c r="AZ2" s="139" t="s">
        <v>210</v>
      </c>
    </row>
    <row r="3" ht="15.75" customHeight="1">
      <c r="A3" s="143" t="s">
        <v>211</v>
      </c>
      <c r="B3" s="143" t="s">
        <v>212</v>
      </c>
      <c r="C3" s="143" t="s">
        <v>213</v>
      </c>
      <c r="D3" s="143" t="s">
        <v>214</v>
      </c>
      <c r="E3" s="143" t="s">
        <v>215</v>
      </c>
      <c r="F3" s="143" t="s">
        <v>215</v>
      </c>
      <c r="G3" s="143" t="s">
        <v>216</v>
      </c>
      <c r="H3" s="143" t="s">
        <v>217</v>
      </c>
      <c r="I3" s="143" t="s">
        <v>218</v>
      </c>
      <c r="J3" s="143" t="s">
        <v>218</v>
      </c>
      <c r="K3" s="143" t="s">
        <v>218</v>
      </c>
      <c r="L3" s="144"/>
      <c r="M3" s="144"/>
      <c r="N3" s="145" t="s">
        <v>220</v>
      </c>
      <c r="O3" s="145" t="s">
        <v>221</v>
      </c>
      <c r="P3" s="145" t="s">
        <v>218</v>
      </c>
      <c r="Q3" s="146">
        <v>2.0</v>
      </c>
      <c r="R3" s="146">
        <v>2.0</v>
      </c>
      <c r="S3" s="146">
        <v>0.0</v>
      </c>
      <c r="T3" s="146">
        <v>0.0</v>
      </c>
      <c r="U3" s="146">
        <v>0.0</v>
      </c>
      <c r="V3" s="146">
        <v>0.0</v>
      </c>
      <c r="W3" s="146">
        <v>0.0</v>
      </c>
      <c r="X3" s="146">
        <v>0.0</v>
      </c>
      <c r="Y3" s="146">
        <v>0.0</v>
      </c>
      <c r="Z3" s="144"/>
      <c r="AA3" s="146">
        <v>0.0</v>
      </c>
      <c r="AB3" s="147"/>
      <c r="AC3" s="147"/>
      <c r="AD3" s="144"/>
      <c r="AE3" s="148" t="s">
        <v>222</v>
      </c>
      <c r="AF3" s="149"/>
      <c r="AG3" s="150">
        <v>0.0</v>
      </c>
      <c r="AH3" s="150">
        <v>0.0</v>
      </c>
      <c r="AI3" s="150">
        <v>0.0</v>
      </c>
      <c r="AJ3" s="151"/>
      <c r="AK3" s="152">
        <v>43892.0</v>
      </c>
      <c r="AL3" s="152">
        <v>43892.0</v>
      </c>
      <c r="AM3" s="152"/>
      <c r="AN3" s="152"/>
      <c r="AO3" s="153">
        <v>12.0</v>
      </c>
      <c r="AP3" s="143" t="s">
        <v>223</v>
      </c>
      <c r="AQ3" s="143" t="s">
        <v>224</v>
      </c>
      <c r="AR3" s="143" t="s">
        <v>225</v>
      </c>
      <c r="AS3" s="143" t="s">
        <v>226</v>
      </c>
      <c r="AT3" s="143" t="s">
        <v>227</v>
      </c>
      <c r="AU3" s="143" t="s">
        <v>228</v>
      </c>
      <c r="AV3" s="143"/>
      <c r="AW3" s="143" t="s">
        <v>229</v>
      </c>
      <c r="AX3" s="154"/>
      <c r="AY3" s="154"/>
      <c r="AZ3" s="143" t="s">
        <v>229</v>
      </c>
    </row>
    <row r="4" ht="15.75" customHeight="1">
      <c r="A4" s="143" t="s">
        <v>230</v>
      </c>
      <c r="B4" s="143" t="s">
        <v>231</v>
      </c>
      <c r="C4" s="143" t="s">
        <v>213</v>
      </c>
      <c r="D4" s="143" t="s">
        <v>214</v>
      </c>
      <c r="E4" s="143" t="s">
        <v>232</v>
      </c>
      <c r="F4" s="143" t="s">
        <v>233</v>
      </c>
      <c r="G4" s="143" t="s">
        <v>216</v>
      </c>
      <c r="H4" s="143" t="s">
        <v>217</v>
      </c>
      <c r="I4" s="143" t="s">
        <v>218</v>
      </c>
      <c r="J4" s="143" t="s">
        <v>218</v>
      </c>
      <c r="K4" s="143" t="s">
        <v>218</v>
      </c>
      <c r="L4" s="144"/>
      <c r="M4" s="144"/>
      <c r="N4" s="145" t="s">
        <v>220</v>
      </c>
      <c r="O4" s="145" t="s">
        <v>221</v>
      </c>
      <c r="P4" s="145" t="s">
        <v>218</v>
      </c>
      <c r="Q4" s="146">
        <v>2.0</v>
      </c>
      <c r="R4" s="146">
        <v>2.0</v>
      </c>
      <c r="S4" s="146">
        <v>0.0</v>
      </c>
      <c r="T4" s="146">
        <v>0.0</v>
      </c>
      <c r="U4" s="146">
        <v>0.0</v>
      </c>
      <c r="V4" s="146">
        <v>0.0</v>
      </c>
      <c r="W4" s="146">
        <v>0.0</v>
      </c>
      <c r="X4" s="146">
        <v>0.0</v>
      </c>
      <c r="Y4" s="146">
        <v>0.0</v>
      </c>
      <c r="Z4" s="145"/>
      <c r="AA4" s="146">
        <v>0.0</v>
      </c>
      <c r="AB4" s="147"/>
      <c r="AC4" s="147"/>
      <c r="AD4" s="144"/>
      <c r="AE4" s="148" t="s">
        <v>222</v>
      </c>
      <c r="AF4" s="149"/>
      <c r="AG4" s="150">
        <v>0.0</v>
      </c>
      <c r="AH4" s="150">
        <v>44000.0</v>
      </c>
      <c r="AI4" s="150">
        <v>0.0</v>
      </c>
      <c r="AJ4" s="151"/>
      <c r="AK4" s="152">
        <v>43889.0</v>
      </c>
      <c r="AL4" s="152">
        <v>43889.0</v>
      </c>
      <c r="AM4" s="152"/>
      <c r="AN4" s="152"/>
      <c r="AO4" s="153">
        <v>5.0</v>
      </c>
      <c r="AP4" s="143" t="s">
        <v>234</v>
      </c>
      <c r="AQ4" s="143" t="s">
        <v>235</v>
      </c>
      <c r="AR4" s="143" t="s">
        <v>236</v>
      </c>
      <c r="AS4" s="143" t="s">
        <v>237</v>
      </c>
      <c r="AT4" s="143"/>
      <c r="AU4" s="143"/>
      <c r="AV4" s="143"/>
      <c r="AW4" s="143" t="s">
        <v>229</v>
      </c>
      <c r="AX4" s="154"/>
      <c r="AY4" s="154"/>
      <c r="AZ4" s="143" t="s">
        <v>229</v>
      </c>
    </row>
    <row r="5" ht="15.75" customHeight="1">
      <c r="A5" s="143"/>
      <c r="B5" s="143"/>
      <c r="C5" s="143"/>
      <c r="D5" s="143"/>
      <c r="E5" s="143"/>
      <c r="F5" s="143"/>
      <c r="G5" s="143"/>
      <c r="H5" s="143"/>
      <c r="I5" s="143"/>
      <c r="J5" s="143"/>
      <c r="K5" s="143"/>
      <c r="L5" s="144"/>
      <c r="M5" s="144"/>
      <c r="N5" s="143"/>
      <c r="O5" s="143"/>
      <c r="P5" s="143"/>
      <c r="Q5" s="153"/>
      <c r="R5" s="144"/>
      <c r="S5" s="153"/>
      <c r="T5" s="153"/>
      <c r="U5" s="153"/>
      <c r="V5" s="153"/>
      <c r="W5" s="153"/>
      <c r="X5" s="153"/>
      <c r="Y5" s="153"/>
      <c r="Z5" s="143"/>
      <c r="AA5" s="153"/>
      <c r="AB5" s="147"/>
      <c r="AC5" s="147"/>
      <c r="AD5" s="144"/>
      <c r="AE5" s="143"/>
      <c r="AF5" s="149"/>
      <c r="AG5" s="153"/>
      <c r="AH5" s="153"/>
      <c r="AI5" s="153"/>
      <c r="AJ5" s="151"/>
      <c r="AK5" s="152"/>
      <c r="AL5" s="152"/>
      <c r="AM5" s="152"/>
      <c r="AN5" s="152"/>
      <c r="AO5" s="153"/>
      <c r="AP5" s="143"/>
      <c r="AQ5" s="143"/>
      <c r="AR5" s="143"/>
      <c r="AS5" s="155"/>
      <c r="AT5" s="155"/>
      <c r="AU5" s="156"/>
      <c r="AV5" s="143"/>
      <c r="AW5" s="143"/>
      <c r="AX5" s="154"/>
      <c r="AY5" s="154"/>
      <c r="AZ5" s="143"/>
    </row>
    <row r="6" ht="15.75" customHeight="1">
      <c r="A6" s="143"/>
      <c r="B6" s="143"/>
      <c r="C6" s="143"/>
      <c r="D6" s="143"/>
      <c r="E6" s="143"/>
      <c r="F6" s="143"/>
      <c r="G6" s="143"/>
      <c r="H6" s="143"/>
      <c r="I6" s="143"/>
      <c r="J6" s="143"/>
      <c r="K6" s="143"/>
      <c r="L6" s="144"/>
      <c r="M6" s="144"/>
      <c r="N6" s="143"/>
      <c r="O6" s="143"/>
      <c r="P6" s="143"/>
      <c r="Q6" s="153"/>
      <c r="R6" s="153"/>
      <c r="S6" s="153"/>
      <c r="T6" s="153"/>
      <c r="U6" s="153"/>
      <c r="V6" s="153"/>
      <c r="W6" s="153"/>
      <c r="X6" s="153"/>
      <c r="Y6" s="153"/>
      <c r="Z6" s="144"/>
      <c r="AA6" s="153"/>
      <c r="AB6" s="147"/>
      <c r="AC6" s="147"/>
      <c r="AD6" s="144"/>
      <c r="AE6" s="143"/>
      <c r="AF6" s="149"/>
      <c r="AG6" s="153"/>
      <c r="AH6" s="153"/>
      <c r="AI6" s="153"/>
      <c r="AJ6" s="151"/>
      <c r="AK6" s="152"/>
      <c r="AL6" s="152"/>
      <c r="AM6" s="152"/>
      <c r="AN6" s="152"/>
      <c r="AO6" s="153"/>
      <c r="AP6" s="143"/>
      <c r="AQ6" s="143"/>
      <c r="AR6" s="143"/>
      <c r="AS6" s="143"/>
      <c r="AT6" s="143"/>
      <c r="AU6" s="143"/>
      <c r="AV6" s="143"/>
      <c r="AW6" s="143"/>
      <c r="AX6" s="154"/>
      <c r="AY6" s="154"/>
      <c r="AZ6" s="143"/>
    </row>
    <row r="7" ht="15.75" customHeight="1">
      <c r="A7" s="143"/>
      <c r="B7" s="143"/>
      <c r="C7" s="143"/>
      <c r="D7" s="143"/>
      <c r="E7" s="143"/>
      <c r="F7" s="143"/>
      <c r="G7" s="143"/>
      <c r="H7" s="143"/>
      <c r="I7" s="143"/>
      <c r="J7" s="143"/>
      <c r="K7" s="143"/>
      <c r="L7" s="144"/>
      <c r="M7" s="144"/>
      <c r="N7" s="143"/>
      <c r="O7" s="143"/>
      <c r="P7" s="143"/>
      <c r="Q7" s="153"/>
      <c r="R7" s="153"/>
      <c r="S7" s="153"/>
      <c r="T7" s="153"/>
      <c r="U7" s="153"/>
      <c r="V7" s="153"/>
      <c r="W7" s="153"/>
      <c r="X7" s="153"/>
      <c r="Y7" s="153"/>
      <c r="Z7" s="144"/>
      <c r="AA7" s="153"/>
      <c r="AB7" s="147"/>
      <c r="AC7" s="147"/>
      <c r="AD7" s="144"/>
      <c r="AE7" s="143"/>
      <c r="AF7" s="149"/>
      <c r="AG7" s="153"/>
      <c r="AH7" s="153"/>
      <c r="AI7" s="153"/>
      <c r="AJ7" s="151"/>
      <c r="AK7" s="152"/>
      <c r="AL7" s="152"/>
      <c r="AM7" s="152"/>
      <c r="AN7" s="152"/>
      <c r="AO7" s="153"/>
      <c r="AP7" s="143"/>
      <c r="AQ7" s="143"/>
      <c r="AR7" s="143"/>
      <c r="AS7" s="143"/>
      <c r="AT7" s="143"/>
      <c r="AU7" s="143"/>
      <c r="AV7" s="143"/>
      <c r="AW7" s="143"/>
      <c r="AX7" s="154"/>
      <c r="AY7" s="154"/>
      <c r="AZ7" s="143"/>
    </row>
    <row r="8" ht="15.75" customHeight="1">
      <c r="A8" s="143"/>
      <c r="B8" s="143"/>
      <c r="C8" s="143"/>
      <c r="D8" s="143"/>
      <c r="E8" s="143"/>
      <c r="F8" s="143"/>
      <c r="G8" s="143"/>
      <c r="H8" s="143"/>
      <c r="I8" s="143"/>
      <c r="J8" s="143"/>
      <c r="K8" s="143"/>
      <c r="L8" s="144"/>
      <c r="M8" s="144"/>
      <c r="N8" s="143"/>
      <c r="O8" s="143"/>
      <c r="P8" s="143"/>
      <c r="Q8" s="153"/>
      <c r="R8" s="153"/>
      <c r="S8" s="153"/>
      <c r="T8" s="153"/>
      <c r="U8" s="153"/>
      <c r="V8" s="153"/>
      <c r="W8" s="153"/>
      <c r="X8" s="153"/>
      <c r="Y8" s="153"/>
      <c r="Z8" s="144"/>
      <c r="AA8" s="153"/>
      <c r="AB8" s="147"/>
      <c r="AC8" s="147"/>
      <c r="AD8" s="144"/>
      <c r="AE8" s="143"/>
      <c r="AF8" s="149"/>
      <c r="AG8" s="153"/>
      <c r="AH8" s="153"/>
      <c r="AI8" s="153"/>
      <c r="AJ8" s="151"/>
      <c r="AK8" s="152"/>
      <c r="AL8" s="152"/>
      <c r="AM8" s="152"/>
      <c r="AN8" s="152"/>
      <c r="AO8" s="153"/>
      <c r="AP8" s="143"/>
      <c r="AQ8" s="143"/>
      <c r="AR8" s="143"/>
      <c r="AS8" s="143"/>
      <c r="AT8" s="143"/>
      <c r="AU8" s="143"/>
      <c r="AV8" s="143"/>
      <c r="AW8" s="143"/>
      <c r="AX8" s="154"/>
      <c r="AY8" s="154"/>
      <c r="AZ8" s="143"/>
    </row>
    <row r="9" ht="15.75" customHeight="1">
      <c r="A9" s="143"/>
      <c r="B9" s="143"/>
      <c r="C9" s="143"/>
      <c r="D9" s="143"/>
      <c r="E9" s="143"/>
      <c r="F9" s="143"/>
      <c r="G9" s="143"/>
      <c r="H9" s="143"/>
      <c r="I9" s="143"/>
      <c r="J9" s="143"/>
      <c r="K9" s="143"/>
      <c r="L9" s="144"/>
      <c r="M9" s="144"/>
      <c r="N9" s="143"/>
      <c r="O9" s="143"/>
      <c r="P9" s="143"/>
      <c r="Q9" s="153"/>
      <c r="R9" s="153"/>
      <c r="S9" s="153"/>
      <c r="T9" s="153"/>
      <c r="U9" s="153"/>
      <c r="V9" s="153"/>
      <c r="W9" s="153"/>
      <c r="X9" s="153"/>
      <c r="Y9" s="153"/>
      <c r="Z9" s="144"/>
      <c r="AA9" s="153"/>
      <c r="AB9" s="147"/>
      <c r="AC9" s="147"/>
      <c r="AD9" s="144"/>
      <c r="AE9" s="143"/>
      <c r="AF9" s="149"/>
      <c r="AG9" s="153"/>
      <c r="AH9" s="153"/>
      <c r="AI9" s="153"/>
      <c r="AJ9" s="151"/>
      <c r="AK9" s="152"/>
      <c r="AL9" s="152"/>
      <c r="AM9" s="152"/>
      <c r="AN9" s="152"/>
      <c r="AO9" s="153"/>
      <c r="AP9" s="143"/>
      <c r="AQ9" s="143"/>
      <c r="AR9" s="143"/>
      <c r="AS9" s="143"/>
      <c r="AT9" s="143"/>
      <c r="AU9" s="143"/>
      <c r="AV9" s="143"/>
      <c r="AW9" s="143"/>
      <c r="AX9" s="154"/>
      <c r="AY9" s="154"/>
      <c r="AZ9" s="143"/>
    </row>
    <row r="10" ht="15.75" customHeight="1">
      <c r="A10" s="143"/>
      <c r="B10" s="143"/>
      <c r="C10" s="143"/>
      <c r="D10" s="143"/>
      <c r="E10" s="143"/>
      <c r="F10" s="143"/>
      <c r="G10" s="143"/>
      <c r="H10" s="143"/>
      <c r="I10" s="143"/>
      <c r="J10" s="143"/>
      <c r="K10" s="143"/>
      <c r="L10" s="144"/>
      <c r="M10" s="144"/>
      <c r="N10" s="143"/>
      <c r="O10" s="143"/>
      <c r="P10" s="143"/>
      <c r="Q10" s="153"/>
      <c r="R10" s="153"/>
      <c r="S10" s="153"/>
      <c r="T10" s="153"/>
      <c r="U10" s="153"/>
      <c r="V10" s="153"/>
      <c r="W10" s="153"/>
      <c r="X10" s="153"/>
      <c r="Y10" s="153"/>
      <c r="Z10" s="144"/>
      <c r="AA10" s="153"/>
      <c r="AB10" s="147"/>
      <c r="AC10" s="147"/>
      <c r="AD10" s="144"/>
      <c r="AE10" s="143"/>
      <c r="AF10" s="149"/>
      <c r="AG10" s="153"/>
      <c r="AH10" s="153"/>
      <c r="AI10" s="153"/>
      <c r="AJ10" s="151"/>
      <c r="AK10" s="152"/>
      <c r="AL10" s="152"/>
      <c r="AM10" s="152"/>
      <c r="AN10" s="152"/>
      <c r="AO10" s="153"/>
      <c r="AP10" s="143"/>
      <c r="AQ10" s="143"/>
      <c r="AR10" s="143"/>
      <c r="AS10" s="143"/>
      <c r="AT10" s="143"/>
      <c r="AU10" s="143"/>
      <c r="AV10" s="143"/>
      <c r="AW10" s="143"/>
      <c r="AX10" s="154"/>
      <c r="AY10" s="154"/>
      <c r="AZ10" s="143"/>
    </row>
    <row r="11" ht="15.75" customHeight="1">
      <c r="A11" s="143"/>
      <c r="B11" s="143"/>
      <c r="C11" s="143"/>
      <c r="D11" s="143"/>
      <c r="E11" s="143"/>
      <c r="F11" s="143"/>
      <c r="G11" s="143"/>
      <c r="H11" s="143"/>
      <c r="I11" s="143"/>
      <c r="J11" s="143"/>
      <c r="K11" s="143"/>
      <c r="L11" s="144"/>
      <c r="M11" s="144"/>
      <c r="N11" s="143"/>
      <c r="O11" s="143"/>
      <c r="P11" s="143"/>
      <c r="Q11" s="153"/>
      <c r="R11" s="153"/>
      <c r="S11" s="153"/>
      <c r="T11" s="153"/>
      <c r="U11" s="153"/>
      <c r="V11" s="153"/>
      <c r="W11" s="153"/>
      <c r="X11" s="153"/>
      <c r="Y11" s="153"/>
      <c r="Z11" s="144"/>
      <c r="AA11" s="153"/>
      <c r="AB11" s="147"/>
      <c r="AC11" s="147"/>
      <c r="AD11" s="144"/>
      <c r="AE11" s="143"/>
      <c r="AF11" s="149"/>
      <c r="AG11" s="153"/>
      <c r="AH11" s="153"/>
      <c r="AI11" s="153"/>
      <c r="AJ11" s="151"/>
      <c r="AK11" s="152"/>
      <c r="AL11" s="152"/>
      <c r="AM11" s="152"/>
      <c r="AN11" s="152"/>
      <c r="AO11" s="153"/>
      <c r="AP11" s="143"/>
      <c r="AQ11" s="143"/>
      <c r="AR11" s="143"/>
      <c r="AS11" s="143"/>
      <c r="AT11" s="143"/>
      <c r="AU11" s="143"/>
      <c r="AV11" s="143"/>
      <c r="AW11" s="143"/>
      <c r="AX11" s="154"/>
      <c r="AY11" s="154"/>
      <c r="AZ11" s="143"/>
    </row>
    <row r="12" ht="15.75" customHeight="1">
      <c r="A12" s="143"/>
      <c r="B12" s="143"/>
      <c r="C12" s="143"/>
      <c r="D12" s="143"/>
      <c r="E12" s="143"/>
      <c r="F12" s="143"/>
      <c r="G12" s="143"/>
      <c r="H12" s="143"/>
      <c r="I12" s="143"/>
      <c r="J12" s="143"/>
      <c r="K12" s="143"/>
      <c r="L12" s="144"/>
      <c r="M12" s="144"/>
      <c r="N12" s="143"/>
      <c r="O12" s="143"/>
      <c r="P12" s="143"/>
      <c r="Q12" s="153"/>
      <c r="R12" s="153"/>
      <c r="S12" s="153"/>
      <c r="T12" s="153"/>
      <c r="U12" s="153"/>
      <c r="V12" s="153"/>
      <c r="W12" s="153"/>
      <c r="X12" s="153"/>
      <c r="Y12" s="153"/>
      <c r="Z12" s="144"/>
      <c r="AA12" s="153"/>
      <c r="AB12" s="147"/>
      <c r="AC12" s="147"/>
      <c r="AD12" s="144"/>
      <c r="AE12" s="143"/>
      <c r="AF12" s="149"/>
      <c r="AG12" s="153"/>
      <c r="AH12" s="153"/>
      <c r="AI12" s="153"/>
      <c r="AJ12" s="151"/>
      <c r="AK12" s="152"/>
      <c r="AL12" s="152"/>
      <c r="AM12" s="152"/>
      <c r="AN12" s="152"/>
      <c r="AO12" s="153"/>
      <c r="AP12" s="143"/>
      <c r="AQ12" s="143"/>
      <c r="AR12" s="143"/>
      <c r="AS12" s="143"/>
      <c r="AT12" s="143"/>
      <c r="AU12" s="143"/>
      <c r="AV12" s="143"/>
      <c r="AW12" s="143"/>
      <c r="AX12" s="154"/>
      <c r="AY12" s="154"/>
      <c r="AZ12" s="143"/>
    </row>
    <row r="13" ht="15.75" customHeight="1">
      <c r="A13" s="143"/>
      <c r="B13" s="143"/>
      <c r="C13" s="143"/>
      <c r="D13" s="143"/>
      <c r="E13" s="143"/>
      <c r="F13" s="143"/>
      <c r="G13" s="143"/>
      <c r="H13" s="143"/>
      <c r="I13" s="143"/>
      <c r="J13" s="143"/>
      <c r="K13" s="143"/>
      <c r="L13" s="144"/>
      <c r="M13" s="144"/>
      <c r="N13" s="143"/>
      <c r="O13" s="143"/>
      <c r="P13" s="143"/>
      <c r="Q13" s="153"/>
      <c r="R13" s="153"/>
      <c r="S13" s="153"/>
      <c r="T13" s="153"/>
      <c r="U13" s="153"/>
      <c r="V13" s="153"/>
      <c r="W13" s="153"/>
      <c r="X13" s="153"/>
      <c r="Y13" s="153"/>
      <c r="Z13" s="144"/>
      <c r="AA13" s="153"/>
      <c r="AB13" s="147"/>
      <c r="AC13" s="147"/>
      <c r="AD13" s="144"/>
      <c r="AE13" s="143"/>
      <c r="AF13" s="149"/>
      <c r="AG13" s="153"/>
      <c r="AH13" s="153"/>
      <c r="AI13" s="153"/>
      <c r="AJ13" s="151"/>
      <c r="AK13" s="152"/>
      <c r="AL13" s="152"/>
      <c r="AM13" s="152"/>
      <c r="AN13" s="152"/>
      <c r="AO13" s="153"/>
      <c r="AP13" s="143"/>
      <c r="AQ13" s="143"/>
      <c r="AR13" s="143"/>
      <c r="AS13" s="143"/>
      <c r="AT13" s="143"/>
      <c r="AU13" s="143"/>
      <c r="AV13" s="143"/>
      <c r="AW13" s="143"/>
      <c r="AX13" s="154"/>
      <c r="AY13" s="154"/>
      <c r="AZ13" s="143"/>
    </row>
    <row r="14" ht="15.75" customHeight="1">
      <c r="A14" s="143"/>
      <c r="B14" s="143"/>
      <c r="C14" s="143"/>
      <c r="D14" s="143"/>
      <c r="E14" s="143"/>
      <c r="F14" s="143"/>
      <c r="G14" s="143"/>
      <c r="H14" s="143"/>
      <c r="I14" s="143"/>
      <c r="J14" s="143"/>
      <c r="K14" s="143"/>
      <c r="L14" s="144"/>
      <c r="M14" s="144"/>
      <c r="N14" s="143"/>
      <c r="O14" s="143"/>
      <c r="P14" s="143"/>
      <c r="Q14" s="153"/>
      <c r="R14" s="153"/>
      <c r="S14" s="153"/>
      <c r="T14" s="153"/>
      <c r="U14" s="153"/>
      <c r="V14" s="153"/>
      <c r="W14" s="153"/>
      <c r="X14" s="153"/>
      <c r="Y14" s="153"/>
      <c r="Z14" s="144"/>
      <c r="AA14" s="153"/>
      <c r="AB14" s="147"/>
      <c r="AC14" s="147"/>
      <c r="AD14" s="144"/>
      <c r="AE14" s="143"/>
      <c r="AF14" s="149"/>
      <c r="AG14" s="153"/>
      <c r="AH14" s="153"/>
      <c r="AI14" s="153"/>
      <c r="AJ14" s="151"/>
      <c r="AK14" s="152"/>
      <c r="AL14" s="152"/>
      <c r="AM14" s="152"/>
      <c r="AN14" s="152"/>
      <c r="AO14" s="153"/>
      <c r="AP14" s="143"/>
      <c r="AQ14" s="143"/>
      <c r="AR14" s="143"/>
      <c r="AS14" s="143"/>
      <c r="AT14" s="143"/>
      <c r="AU14" s="143"/>
      <c r="AV14" s="143"/>
      <c r="AW14" s="143"/>
      <c r="AX14" s="154"/>
      <c r="AY14" s="154"/>
      <c r="AZ14" s="143"/>
    </row>
    <row r="15" ht="15.75" customHeight="1">
      <c r="A15" s="143"/>
      <c r="B15" s="143"/>
      <c r="C15" s="143"/>
      <c r="D15" s="143"/>
      <c r="E15" s="143"/>
      <c r="F15" s="143"/>
      <c r="G15" s="143"/>
      <c r="H15" s="143"/>
      <c r="I15" s="143"/>
      <c r="J15" s="143"/>
      <c r="K15" s="143"/>
      <c r="L15" s="144"/>
      <c r="M15" s="144"/>
      <c r="N15" s="143"/>
      <c r="O15" s="143"/>
      <c r="P15" s="143"/>
      <c r="Q15" s="153"/>
      <c r="R15" s="153"/>
      <c r="S15" s="153"/>
      <c r="T15" s="153"/>
      <c r="U15" s="153"/>
      <c r="V15" s="153"/>
      <c r="W15" s="153"/>
      <c r="X15" s="153"/>
      <c r="Y15" s="153"/>
      <c r="Z15" s="144"/>
      <c r="AA15" s="153"/>
      <c r="AB15" s="147"/>
      <c r="AC15" s="147"/>
      <c r="AD15" s="144"/>
      <c r="AE15" s="143"/>
      <c r="AF15" s="149"/>
      <c r="AG15" s="153"/>
      <c r="AH15" s="153"/>
      <c r="AI15" s="153"/>
      <c r="AJ15" s="151"/>
      <c r="AK15" s="152"/>
      <c r="AL15" s="152"/>
      <c r="AM15" s="152"/>
      <c r="AN15" s="152"/>
      <c r="AO15" s="153"/>
      <c r="AP15" s="143"/>
      <c r="AQ15" s="143"/>
      <c r="AR15" s="143"/>
      <c r="AS15" s="143"/>
      <c r="AT15" s="143"/>
      <c r="AU15" s="143"/>
      <c r="AV15" s="143"/>
      <c r="AW15" s="143"/>
      <c r="AX15" s="154"/>
      <c r="AY15" s="154"/>
      <c r="AZ15" s="143"/>
    </row>
    <row r="16" ht="15.75" customHeight="1">
      <c r="A16" s="143"/>
      <c r="B16" s="143"/>
      <c r="C16" s="143"/>
      <c r="D16" s="143"/>
      <c r="E16" s="143"/>
      <c r="F16" s="143"/>
      <c r="G16" s="143"/>
      <c r="H16" s="143"/>
      <c r="I16" s="143"/>
      <c r="J16" s="143"/>
      <c r="K16" s="143"/>
      <c r="L16" s="144"/>
      <c r="M16" s="144"/>
      <c r="N16" s="143"/>
      <c r="O16" s="143"/>
      <c r="P16" s="143"/>
      <c r="Q16" s="153"/>
      <c r="R16" s="153"/>
      <c r="S16" s="153"/>
      <c r="T16" s="153"/>
      <c r="U16" s="153"/>
      <c r="V16" s="153"/>
      <c r="W16" s="153"/>
      <c r="X16" s="153"/>
      <c r="Y16" s="153"/>
      <c r="Z16" s="144"/>
      <c r="AA16" s="153"/>
      <c r="AB16" s="147"/>
      <c r="AC16" s="147"/>
      <c r="AD16" s="144"/>
      <c r="AE16" s="143"/>
      <c r="AF16" s="149"/>
      <c r="AG16" s="153"/>
      <c r="AH16" s="153"/>
      <c r="AI16" s="153"/>
      <c r="AJ16" s="151"/>
      <c r="AK16" s="152"/>
      <c r="AL16" s="152"/>
      <c r="AM16" s="152"/>
      <c r="AN16" s="152"/>
      <c r="AO16" s="153"/>
      <c r="AP16" s="143"/>
      <c r="AQ16" s="143"/>
      <c r="AR16" s="143"/>
      <c r="AS16" s="143"/>
      <c r="AT16" s="143"/>
      <c r="AU16" s="143"/>
      <c r="AV16" s="143"/>
      <c r="AW16" s="143"/>
      <c r="AX16" s="154"/>
      <c r="AY16" s="154"/>
      <c r="AZ16" s="143"/>
    </row>
    <row r="17" ht="15.75" customHeight="1">
      <c r="A17" s="143"/>
      <c r="B17" s="143"/>
      <c r="C17" s="143"/>
      <c r="D17" s="143"/>
      <c r="E17" s="143"/>
      <c r="F17" s="143"/>
      <c r="G17" s="143"/>
      <c r="H17" s="143"/>
      <c r="I17" s="143"/>
      <c r="J17" s="143"/>
      <c r="K17" s="143"/>
      <c r="L17" s="144"/>
      <c r="M17" s="144"/>
      <c r="N17" s="143"/>
      <c r="O17" s="143"/>
      <c r="P17" s="143"/>
      <c r="Q17" s="153"/>
      <c r="R17" s="153"/>
      <c r="S17" s="153"/>
      <c r="T17" s="153"/>
      <c r="U17" s="153"/>
      <c r="V17" s="153"/>
      <c r="W17" s="153"/>
      <c r="X17" s="153"/>
      <c r="Y17" s="153"/>
      <c r="Z17" s="144"/>
      <c r="AA17" s="153"/>
      <c r="AB17" s="147"/>
      <c r="AC17" s="147"/>
      <c r="AD17" s="144"/>
      <c r="AE17" s="143"/>
      <c r="AF17" s="149"/>
      <c r="AG17" s="153"/>
      <c r="AH17" s="153"/>
      <c r="AI17" s="153"/>
      <c r="AJ17" s="151"/>
      <c r="AK17" s="152"/>
      <c r="AL17" s="152"/>
      <c r="AM17" s="152"/>
      <c r="AN17" s="152"/>
      <c r="AO17" s="153"/>
      <c r="AP17" s="143"/>
      <c r="AQ17" s="143"/>
      <c r="AR17" s="143"/>
      <c r="AS17" s="143"/>
      <c r="AT17" s="143"/>
      <c r="AU17" s="143"/>
      <c r="AV17" s="143"/>
      <c r="AW17" s="143"/>
      <c r="AX17" s="154"/>
      <c r="AY17" s="154"/>
      <c r="AZ17" s="143"/>
    </row>
    <row r="18" ht="15.75" customHeight="1">
      <c r="A18" s="143"/>
      <c r="B18" s="143"/>
      <c r="C18" s="143"/>
      <c r="D18" s="143"/>
      <c r="E18" s="143"/>
      <c r="F18" s="143"/>
      <c r="G18" s="143"/>
      <c r="H18" s="143"/>
      <c r="I18" s="143"/>
      <c r="J18" s="143"/>
      <c r="K18" s="143"/>
      <c r="L18" s="144"/>
      <c r="M18" s="144"/>
      <c r="N18" s="143"/>
      <c r="O18" s="143"/>
      <c r="P18" s="143"/>
      <c r="Q18" s="153"/>
      <c r="R18" s="153"/>
      <c r="S18" s="153"/>
      <c r="T18" s="153"/>
      <c r="U18" s="153"/>
      <c r="V18" s="153"/>
      <c r="W18" s="153"/>
      <c r="X18" s="153"/>
      <c r="Y18" s="153"/>
      <c r="Z18" s="144"/>
      <c r="AA18" s="153"/>
      <c r="AB18" s="147"/>
      <c r="AC18" s="147"/>
      <c r="AD18" s="144"/>
      <c r="AE18" s="143"/>
      <c r="AF18" s="149"/>
      <c r="AG18" s="153"/>
      <c r="AH18" s="153"/>
      <c r="AI18" s="153"/>
      <c r="AJ18" s="151"/>
      <c r="AK18" s="152"/>
      <c r="AL18" s="152"/>
      <c r="AM18" s="152"/>
      <c r="AN18" s="152"/>
      <c r="AO18" s="153"/>
      <c r="AP18" s="143"/>
      <c r="AQ18" s="143"/>
      <c r="AR18" s="143"/>
      <c r="AS18" s="143"/>
      <c r="AT18" s="143"/>
      <c r="AU18" s="143"/>
      <c r="AV18" s="143"/>
      <c r="AW18" s="143"/>
      <c r="AX18" s="154"/>
      <c r="AY18" s="154"/>
      <c r="AZ18" s="143"/>
    </row>
    <row r="19" ht="15.75" customHeight="1">
      <c r="A19" s="143"/>
      <c r="B19" s="143"/>
      <c r="C19" s="143"/>
      <c r="D19" s="143"/>
      <c r="E19" s="143"/>
      <c r="F19" s="143"/>
      <c r="G19" s="143"/>
      <c r="H19" s="143"/>
      <c r="I19" s="143"/>
      <c r="J19" s="143"/>
      <c r="K19" s="143"/>
      <c r="L19" s="144"/>
      <c r="M19" s="144"/>
      <c r="N19" s="143"/>
      <c r="O19" s="143"/>
      <c r="P19" s="143"/>
      <c r="Q19" s="153"/>
      <c r="R19" s="144"/>
      <c r="S19" s="153"/>
      <c r="T19" s="153"/>
      <c r="U19" s="153"/>
      <c r="V19" s="153"/>
      <c r="W19" s="153"/>
      <c r="X19" s="153"/>
      <c r="Y19" s="153"/>
      <c r="Z19" s="143"/>
      <c r="AA19" s="153"/>
      <c r="AB19" s="147"/>
      <c r="AC19" s="147"/>
      <c r="AD19" s="144"/>
      <c r="AE19" s="143"/>
      <c r="AF19" s="149"/>
      <c r="AG19" s="153"/>
      <c r="AH19" s="153"/>
      <c r="AI19" s="153"/>
      <c r="AJ19" s="151"/>
      <c r="AK19" s="152"/>
      <c r="AL19" s="152"/>
      <c r="AM19" s="152"/>
      <c r="AN19" s="152"/>
      <c r="AO19" s="153"/>
      <c r="AP19" s="143"/>
      <c r="AQ19" s="143"/>
      <c r="AR19" s="143"/>
      <c r="AS19" s="155"/>
      <c r="AT19" s="156"/>
      <c r="AU19" s="156"/>
      <c r="AV19" s="143"/>
      <c r="AW19" s="143"/>
      <c r="AX19" s="154"/>
      <c r="AY19" s="154"/>
      <c r="AZ19" s="143"/>
    </row>
    <row r="20" ht="15.75" customHeight="1">
      <c r="A20" s="143"/>
      <c r="B20" s="143"/>
      <c r="C20" s="143"/>
      <c r="D20" s="143"/>
      <c r="E20" s="143"/>
      <c r="F20" s="143"/>
      <c r="G20" s="143"/>
      <c r="H20" s="143"/>
      <c r="I20" s="143"/>
      <c r="J20" s="143"/>
      <c r="K20" s="143"/>
      <c r="L20" s="144"/>
      <c r="M20" s="144"/>
      <c r="N20" s="143"/>
      <c r="O20" s="143"/>
      <c r="P20" s="143"/>
      <c r="Q20" s="153"/>
      <c r="R20" s="153"/>
      <c r="S20" s="153"/>
      <c r="T20" s="153"/>
      <c r="U20" s="153"/>
      <c r="V20" s="153"/>
      <c r="W20" s="153"/>
      <c r="X20" s="153"/>
      <c r="Y20" s="153"/>
      <c r="Z20" s="144"/>
      <c r="AA20" s="153"/>
      <c r="AB20" s="147"/>
      <c r="AC20" s="147"/>
      <c r="AD20" s="144"/>
      <c r="AE20" s="143"/>
      <c r="AF20" s="149"/>
      <c r="AG20" s="153"/>
      <c r="AH20" s="153"/>
      <c r="AI20" s="153"/>
      <c r="AJ20" s="151"/>
      <c r="AK20" s="152"/>
      <c r="AL20" s="152"/>
      <c r="AM20" s="152"/>
      <c r="AN20" s="152"/>
      <c r="AO20" s="153"/>
      <c r="AP20" s="143"/>
      <c r="AQ20" s="143"/>
      <c r="AR20" s="143"/>
      <c r="AS20" s="143"/>
      <c r="AT20" s="143"/>
      <c r="AU20" s="143"/>
      <c r="AV20" s="143"/>
      <c r="AW20" s="143"/>
      <c r="AX20" s="154"/>
      <c r="AY20" s="154"/>
      <c r="AZ20" s="143"/>
    </row>
    <row r="21" ht="15.75" customHeight="1">
      <c r="A21" s="143"/>
      <c r="B21" s="143"/>
      <c r="C21" s="143"/>
      <c r="D21" s="143"/>
      <c r="E21" s="143"/>
      <c r="F21" s="143"/>
      <c r="G21" s="143"/>
      <c r="H21" s="143"/>
      <c r="I21" s="143"/>
      <c r="J21" s="143"/>
      <c r="K21" s="143"/>
      <c r="L21" s="144"/>
      <c r="M21" s="144"/>
      <c r="N21" s="143"/>
      <c r="O21" s="143"/>
      <c r="P21" s="143"/>
      <c r="Q21" s="153"/>
      <c r="R21" s="153"/>
      <c r="S21" s="153"/>
      <c r="T21" s="153"/>
      <c r="U21" s="153"/>
      <c r="V21" s="153"/>
      <c r="W21" s="153"/>
      <c r="X21" s="153"/>
      <c r="Y21" s="153"/>
      <c r="Z21" s="144"/>
      <c r="AA21" s="153"/>
      <c r="AB21" s="147"/>
      <c r="AC21" s="147"/>
      <c r="AD21" s="144"/>
      <c r="AE21" s="143"/>
      <c r="AF21" s="149"/>
      <c r="AG21" s="153"/>
      <c r="AH21" s="153"/>
      <c r="AI21" s="153"/>
      <c r="AJ21" s="151"/>
      <c r="AK21" s="152"/>
      <c r="AL21" s="152"/>
      <c r="AM21" s="152"/>
      <c r="AN21" s="152"/>
      <c r="AO21" s="153"/>
      <c r="AP21" s="143"/>
      <c r="AQ21" s="143"/>
      <c r="AR21" s="143"/>
      <c r="AS21" s="143"/>
      <c r="AT21" s="143"/>
      <c r="AU21" s="143"/>
      <c r="AV21" s="143"/>
      <c r="AW21" s="143"/>
      <c r="AX21" s="154"/>
      <c r="AY21" s="154"/>
      <c r="AZ21" s="143"/>
    </row>
    <row r="22" ht="15.75" customHeight="1">
      <c r="A22" s="143"/>
      <c r="B22" s="143"/>
      <c r="C22" s="143"/>
      <c r="D22" s="143"/>
      <c r="E22" s="143"/>
      <c r="F22" s="143"/>
      <c r="G22" s="143"/>
      <c r="H22" s="143"/>
      <c r="I22" s="143"/>
      <c r="J22" s="143"/>
      <c r="K22" s="143"/>
      <c r="L22" s="144"/>
      <c r="M22" s="144"/>
      <c r="N22" s="143"/>
      <c r="O22" s="143"/>
      <c r="P22" s="143"/>
      <c r="Q22" s="153"/>
      <c r="R22" s="153"/>
      <c r="S22" s="153"/>
      <c r="T22" s="153"/>
      <c r="U22" s="153"/>
      <c r="V22" s="153"/>
      <c r="W22" s="153"/>
      <c r="X22" s="153"/>
      <c r="Y22" s="153"/>
      <c r="Z22" s="144"/>
      <c r="AA22" s="153"/>
      <c r="AB22" s="147"/>
      <c r="AC22" s="147"/>
      <c r="AD22" s="144"/>
      <c r="AE22" s="143"/>
      <c r="AF22" s="149"/>
      <c r="AG22" s="153"/>
      <c r="AH22" s="153"/>
      <c r="AI22" s="153"/>
      <c r="AJ22" s="151"/>
      <c r="AK22" s="152"/>
      <c r="AL22" s="152"/>
      <c r="AM22" s="152"/>
      <c r="AN22" s="152"/>
      <c r="AO22" s="153"/>
      <c r="AP22" s="143"/>
      <c r="AQ22" s="143"/>
      <c r="AR22" s="143"/>
      <c r="AS22" s="143"/>
      <c r="AT22" s="143"/>
      <c r="AU22" s="143"/>
      <c r="AV22" s="143"/>
      <c r="AW22" s="143"/>
      <c r="AX22" s="154"/>
      <c r="AY22" s="154"/>
      <c r="AZ22" s="143"/>
    </row>
    <row r="23" ht="15.75" customHeight="1">
      <c r="A23" s="143"/>
      <c r="B23" s="143"/>
      <c r="C23" s="143"/>
      <c r="D23" s="143"/>
      <c r="E23" s="143"/>
      <c r="F23" s="143"/>
      <c r="G23" s="143"/>
      <c r="H23" s="143"/>
      <c r="I23" s="143"/>
      <c r="J23" s="143"/>
      <c r="K23" s="143"/>
      <c r="L23" s="144"/>
      <c r="M23" s="144"/>
      <c r="N23" s="143"/>
      <c r="O23" s="143"/>
      <c r="P23" s="143"/>
      <c r="Q23" s="153"/>
      <c r="R23" s="153"/>
      <c r="S23" s="153"/>
      <c r="T23" s="153"/>
      <c r="U23" s="153"/>
      <c r="V23" s="153"/>
      <c r="W23" s="153"/>
      <c r="X23" s="153"/>
      <c r="Y23" s="153"/>
      <c r="Z23" s="144"/>
      <c r="AA23" s="153"/>
      <c r="AB23" s="147"/>
      <c r="AC23" s="147"/>
      <c r="AD23" s="144"/>
      <c r="AE23" s="143"/>
      <c r="AF23" s="149"/>
      <c r="AG23" s="153"/>
      <c r="AH23" s="153"/>
      <c r="AI23" s="153"/>
      <c r="AJ23" s="151"/>
      <c r="AK23" s="152"/>
      <c r="AL23" s="152"/>
      <c r="AM23" s="152"/>
      <c r="AN23" s="152"/>
      <c r="AO23" s="153"/>
      <c r="AP23" s="143"/>
      <c r="AQ23" s="143"/>
      <c r="AR23" s="143"/>
      <c r="AS23" s="143"/>
      <c r="AT23" s="143"/>
      <c r="AU23" s="143"/>
      <c r="AV23" s="143"/>
      <c r="AW23" s="143"/>
      <c r="AX23" s="154"/>
      <c r="AY23" s="154"/>
      <c r="AZ23" s="143"/>
    </row>
    <row r="24" ht="15.75" customHeight="1">
      <c r="A24" s="143"/>
      <c r="B24" s="143"/>
      <c r="C24" s="143"/>
      <c r="D24" s="143"/>
      <c r="E24" s="143"/>
      <c r="F24" s="143"/>
      <c r="G24" s="143"/>
      <c r="H24" s="143"/>
      <c r="I24" s="143"/>
      <c r="J24" s="143"/>
      <c r="K24" s="143"/>
      <c r="L24" s="144"/>
      <c r="M24" s="144"/>
      <c r="N24" s="143"/>
      <c r="O24" s="143"/>
      <c r="P24" s="143"/>
      <c r="Q24" s="153"/>
      <c r="R24" s="153"/>
      <c r="S24" s="153"/>
      <c r="T24" s="153"/>
      <c r="U24" s="153"/>
      <c r="V24" s="153"/>
      <c r="W24" s="153"/>
      <c r="X24" s="153"/>
      <c r="Y24" s="153"/>
      <c r="Z24" s="144"/>
      <c r="AA24" s="153"/>
      <c r="AB24" s="147"/>
      <c r="AC24" s="147"/>
      <c r="AD24" s="144"/>
      <c r="AE24" s="143"/>
      <c r="AF24" s="149"/>
      <c r="AG24" s="153"/>
      <c r="AH24" s="153"/>
      <c r="AI24" s="153"/>
      <c r="AJ24" s="151"/>
      <c r="AK24" s="152"/>
      <c r="AL24" s="152"/>
      <c r="AM24" s="152"/>
      <c r="AN24" s="152"/>
      <c r="AO24" s="153"/>
      <c r="AP24" s="143"/>
      <c r="AQ24" s="143"/>
      <c r="AR24" s="143"/>
      <c r="AS24" s="143"/>
      <c r="AT24" s="143"/>
      <c r="AU24" s="143"/>
      <c r="AV24" s="143"/>
      <c r="AW24" s="143"/>
      <c r="AX24" s="154"/>
      <c r="AY24" s="154"/>
      <c r="AZ24" s="143"/>
    </row>
    <row r="25" ht="15.75" customHeight="1">
      <c r="A25" s="143"/>
      <c r="B25" s="143"/>
      <c r="C25" s="143"/>
      <c r="D25" s="143"/>
      <c r="E25" s="143"/>
      <c r="F25" s="143"/>
      <c r="G25" s="143"/>
      <c r="H25" s="143"/>
      <c r="I25" s="143"/>
      <c r="J25" s="143"/>
      <c r="K25" s="143"/>
      <c r="L25" s="144"/>
      <c r="M25" s="144"/>
      <c r="N25" s="143"/>
      <c r="O25" s="143"/>
      <c r="P25" s="143"/>
      <c r="Q25" s="153"/>
      <c r="R25" s="153"/>
      <c r="S25" s="153"/>
      <c r="T25" s="153"/>
      <c r="U25" s="153"/>
      <c r="V25" s="153"/>
      <c r="W25" s="153"/>
      <c r="X25" s="153"/>
      <c r="Y25" s="153"/>
      <c r="Z25" s="144"/>
      <c r="AA25" s="153"/>
      <c r="AB25" s="147"/>
      <c r="AC25" s="147"/>
      <c r="AD25" s="144"/>
      <c r="AE25" s="143"/>
      <c r="AF25" s="153"/>
      <c r="AG25" s="153"/>
      <c r="AH25" s="153"/>
      <c r="AI25" s="153"/>
      <c r="AJ25" s="151"/>
      <c r="AK25" s="152"/>
      <c r="AL25" s="152"/>
      <c r="AM25" s="152"/>
      <c r="AN25" s="152"/>
      <c r="AO25" s="153"/>
      <c r="AP25" s="143"/>
      <c r="AQ25" s="143"/>
      <c r="AR25" s="143"/>
      <c r="AS25" s="143"/>
      <c r="AT25" s="143"/>
      <c r="AU25" s="143"/>
      <c r="AV25" s="143"/>
      <c r="AW25" s="143"/>
      <c r="AX25" s="154"/>
      <c r="AY25" s="154"/>
      <c r="AZ25" s="143"/>
    </row>
    <row r="26" ht="15.75" customHeight="1">
      <c r="A26" s="143"/>
      <c r="B26" s="143"/>
      <c r="C26" s="143"/>
      <c r="D26" s="143"/>
      <c r="E26" s="143"/>
      <c r="F26" s="143"/>
      <c r="G26" s="143"/>
      <c r="H26" s="143"/>
      <c r="I26" s="143"/>
      <c r="J26" s="143"/>
      <c r="K26" s="143"/>
      <c r="L26" s="144"/>
      <c r="M26" s="144"/>
      <c r="N26" s="143"/>
      <c r="O26" s="143"/>
      <c r="P26" s="143"/>
      <c r="Q26" s="153"/>
      <c r="R26" s="153"/>
      <c r="S26" s="153"/>
      <c r="T26" s="153"/>
      <c r="U26" s="153"/>
      <c r="V26" s="153"/>
      <c r="W26" s="153"/>
      <c r="X26" s="153"/>
      <c r="Y26" s="153"/>
      <c r="Z26" s="144"/>
      <c r="AA26" s="153"/>
      <c r="AB26" s="147"/>
      <c r="AC26" s="147"/>
      <c r="AD26" s="144"/>
      <c r="AE26" s="143"/>
      <c r="AF26" s="149"/>
      <c r="AG26" s="153"/>
      <c r="AH26" s="153"/>
      <c r="AI26" s="153"/>
      <c r="AJ26" s="151"/>
      <c r="AK26" s="152"/>
      <c r="AL26" s="152"/>
      <c r="AM26" s="152"/>
      <c r="AN26" s="152"/>
      <c r="AO26" s="153"/>
      <c r="AP26" s="143"/>
      <c r="AQ26" s="143"/>
      <c r="AR26" s="143"/>
      <c r="AS26" s="143"/>
      <c r="AT26" s="143"/>
      <c r="AU26" s="143"/>
      <c r="AV26" s="143"/>
      <c r="AW26" s="143"/>
      <c r="AX26" s="154"/>
      <c r="AY26" s="154"/>
      <c r="AZ26" s="143"/>
    </row>
    <row r="27" ht="15.75" customHeight="1">
      <c r="A27" s="143"/>
      <c r="B27" s="143"/>
      <c r="C27" s="143"/>
      <c r="D27" s="143"/>
      <c r="E27" s="143"/>
      <c r="F27" s="143"/>
      <c r="G27" s="143"/>
      <c r="H27" s="143"/>
      <c r="I27" s="143"/>
      <c r="J27" s="143"/>
      <c r="K27" s="143"/>
      <c r="L27" s="144"/>
      <c r="M27" s="144"/>
      <c r="N27" s="143"/>
      <c r="O27" s="143"/>
      <c r="P27" s="143"/>
      <c r="Q27" s="153"/>
      <c r="R27" s="153"/>
      <c r="S27" s="153"/>
      <c r="T27" s="153"/>
      <c r="U27" s="153"/>
      <c r="V27" s="153"/>
      <c r="W27" s="153"/>
      <c r="X27" s="153"/>
      <c r="Y27" s="153"/>
      <c r="Z27" s="144"/>
      <c r="AA27" s="153"/>
      <c r="AB27" s="147"/>
      <c r="AC27" s="147"/>
      <c r="AD27" s="144"/>
      <c r="AE27" s="143"/>
      <c r="AF27" s="149"/>
      <c r="AG27" s="153"/>
      <c r="AH27" s="153"/>
      <c r="AI27" s="153"/>
      <c r="AJ27" s="151"/>
      <c r="AK27" s="152"/>
      <c r="AL27" s="152"/>
      <c r="AM27" s="152"/>
      <c r="AN27" s="152"/>
      <c r="AO27" s="153"/>
      <c r="AP27" s="143"/>
      <c r="AQ27" s="143"/>
      <c r="AR27" s="143"/>
      <c r="AS27" s="143"/>
      <c r="AT27" s="143"/>
      <c r="AU27" s="143"/>
      <c r="AV27" s="143"/>
      <c r="AW27" s="143"/>
      <c r="AX27" s="154"/>
      <c r="AY27" s="154"/>
      <c r="AZ27" s="143"/>
    </row>
    <row r="28" ht="15.75" customHeight="1">
      <c r="A28" s="143"/>
      <c r="B28" s="143"/>
      <c r="C28" s="143"/>
      <c r="D28" s="143"/>
      <c r="E28" s="143"/>
      <c r="F28" s="143"/>
      <c r="G28" s="143"/>
      <c r="H28" s="143"/>
      <c r="I28" s="143"/>
      <c r="J28" s="143"/>
      <c r="K28" s="143"/>
      <c r="L28" s="144"/>
      <c r="M28" s="144"/>
      <c r="N28" s="143"/>
      <c r="O28" s="143"/>
      <c r="P28" s="143"/>
      <c r="Q28" s="153"/>
      <c r="R28" s="144"/>
      <c r="S28" s="153"/>
      <c r="T28" s="153"/>
      <c r="U28" s="153"/>
      <c r="V28" s="153"/>
      <c r="W28" s="153"/>
      <c r="X28" s="153"/>
      <c r="Y28" s="153"/>
      <c r="Z28" s="145"/>
      <c r="AA28" s="153"/>
      <c r="AB28" s="147"/>
      <c r="AC28" s="147"/>
      <c r="AD28" s="144"/>
      <c r="AE28" s="143"/>
      <c r="AF28" s="153"/>
      <c r="AG28" s="153"/>
      <c r="AH28" s="153"/>
      <c r="AI28" s="153"/>
      <c r="AJ28" s="151"/>
      <c r="AK28" s="152"/>
      <c r="AL28" s="152"/>
      <c r="AM28" s="152"/>
      <c r="AN28" s="152"/>
      <c r="AO28" s="153"/>
      <c r="AP28" s="143"/>
      <c r="AQ28" s="143"/>
      <c r="AR28" s="143"/>
      <c r="AS28" s="155"/>
      <c r="AT28" s="156"/>
      <c r="AU28" s="156"/>
      <c r="AV28" s="143"/>
      <c r="AW28" s="143"/>
      <c r="AX28" s="154"/>
      <c r="AY28" s="154"/>
      <c r="AZ28" s="143"/>
    </row>
    <row r="29" ht="15.75" customHeight="1">
      <c r="A29" s="143"/>
      <c r="B29" s="143"/>
      <c r="C29" s="143"/>
      <c r="D29" s="143"/>
      <c r="E29" s="143"/>
      <c r="F29" s="143"/>
      <c r="G29" s="143"/>
      <c r="H29" s="143"/>
      <c r="I29" s="143"/>
      <c r="J29" s="143"/>
      <c r="K29" s="143"/>
      <c r="L29" s="144"/>
      <c r="M29" s="144"/>
      <c r="N29" s="143"/>
      <c r="O29" s="143"/>
      <c r="P29" s="143"/>
      <c r="Q29" s="153"/>
      <c r="R29" s="153"/>
      <c r="S29" s="153"/>
      <c r="T29" s="153"/>
      <c r="U29" s="153"/>
      <c r="V29" s="153"/>
      <c r="W29" s="153"/>
      <c r="X29" s="153"/>
      <c r="Y29" s="153"/>
      <c r="Z29" s="144"/>
      <c r="AA29" s="153"/>
      <c r="AB29" s="147"/>
      <c r="AC29" s="147"/>
      <c r="AD29" s="144"/>
      <c r="AE29" s="143"/>
      <c r="AF29" s="149"/>
      <c r="AG29" s="153"/>
      <c r="AH29" s="153"/>
      <c r="AI29" s="153"/>
      <c r="AJ29" s="151"/>
      <c r="AK29" s="152"/>
      <c r="AL29" s="152"/>
      <c r="AM29" s="152"/>
      <c r="AN29" s="152"/>
      <c r="AO29" s="153"/>
      <c r="AP29" s="143"/>
      <c r="AQ29" s="143"/>
      <c r="AR29" s="143"/>
      <c r="AS29" s="143"/>
      <c r="AT29" s="143"/>
      <c r="AU29" s="143"/>
      <c r="AV29" s="143"/>
      <c r="AW29" s="143"/>
      <c r="AX29" s="154"/>
      <c r="AY29" s="154"/>
      <c r="AZ29" s="143"/>
    </row>
    <row r="30" ht="15.75" customHeight="1">
      <c r="A30" s="143"/>
      <c r="B30" s="143"/>
      <c r="C30" s="143"/>
      <c r="D30" s="143"/>
      <c r="E30" s="143"/>
      <c r="F30" s="143"/>
      <c r="G30" s="143"/>
      <c r="H30" s="143"/>
      <c r="I30" s="143"/>
      <c r="J30" s="143"/>
      <c r="K30" s="143"/>
      <c r="L30" s="144"/>
      <c r="M30" s="144"/>
      <c r="N30" s="143"/>
      <c r="O30" s="143"/>
      <c r="P30" s="143"/>
      <c r="Q30" s="153"/>
      <c r="R30" s="153"/>
      <c r="S30" s="153"/>
      <c r="T30" s="153"/>
      <c r="U30" s="153"/>
      <c r="V30" s="153"/>
      <c r="W30" s="153"/>
      <c r="X30" s="153"/>
      <c r="Y30" s="153"/>
      <c r="Z30" s="144"/>
      <c r="AA30" s="153"/>
      <c r="AB30" s="147"/>
      <c r="AC30" s="147"/>
      <c r="AD30" s="144"/>
      <c r="AE30" s="143"/>
      <c r="AF30" s="153"/>
      <c r="AG30" s="153"/>
      <c r="AH30" s="153"/>
      <c r="AI30" s="153"/>
      <c r="AJ30" s="151"/>
      <c r="AK30" s="152"/>
      <c r="AL30" s="152"/>
      <c r="AM30" s="152"/>
      <c r="AN30" s="152"/>
      <c r="AO30" s="153"/>
      <c r="AP30" s="143"/>
      <c r="AQ30" s="143"/>
      <c r="AR30" s="143"/>
      <c r="AS30" s="143"/>
      <c r="AT30" s="143"/>
      <c r="AU30" s="143"/>
      <c r="AV30" s="143"/>
      <c r="AW30" s="143"/>
      <c r="AX30" s="154"/>
      <c r="AY30" s="154"/>
      <c r="AZ30" s="143"/>
    </row>
    <row r="31" ht="15.75" customHeight="1">
      <c r="A31" s="143"/>
      <c r="B31" s="143"/>
      <c r="C31" s="143"/>
      <c r="D31" s="143"/>
      <c r="E31" s="143"/>
      <c r="F31" s="143"/>
      <c r="G31" s="143"/>
      <c r="H31" s="143"/>
      <c r="I31" s="143"/>
      <c r="J31" s="143"/>
      <c r="K31" s="143"/>
      <c r="L31" s="144"/>
      <c r="M31" s="144"/>
      <c r="N31" s="143"/>
      <c r="O31" s="143"/>
      <c r="P31" s="143"/>
      <c r="Q31" s="153"/>
      <c r="R31" s="153"/>
      <c r="S31" s="153"/>
      <c r="T31" s="153"/>
      <c r="U31" s="153"/>
      <c r="V31" s="153"/>
      <c r="W31" s="153"/>
      <c r="X31" s="153"/>
      <c r="Y31" s="153"/>
      <c r="Z31" s="144"/>
      <c r="AA31" s="153"/>
      <c r="AB31" s="147"/>
      <c r="AC31" s="147"/>
      <c r="AD31" s="144"/>
      <c r="AE31" s="143"/>
      <c r="AF31" s="153"/>
      <c r="AG31" s="153"/>
      <c r="AH31" s="153"/>
      <c r="AI31" s="153"/>
      <c r="AJ31" s="151"/>
      <c r="AK31" s="152"/>
      <c r="AL31" s="152"/>
      <c r="AM31" s="152"/>
      <c r="AN31" s="152"/>
      <c r="AO31" s="153"/>
      <c r="AP31" s="143"/>
      <c r="AQ31" s="143"/>
      <c r="AR31" s="143"/>
      <c r="AS31" s="143"/>
      <c r="AT31" s="143"/>
      <c r="AU31" s="143"/>
      <c r="AV31" s="143"/>
      <c r="AW31" s="143"/>
      <c r="AX31" s="154"/>
      <c r="AY31" s="154"/>
      <c r="AZ31" s="143"/>
    </row>
    <row r="32" ht="15.75" customHeight="1">
      <c r="A32" s="143"/>
      <c r="B32" s="143"/>
      <c r="C32" s="143"/>
      <c r="D32" s="143"/>
      <c r="E32" s="143"/>
      <c r="F32" s="143"/>
      <c r="G32" s="143"/>
      <c r="H32" s="143"/>
      <c r="I32" s="143"/>
      <c r="J32" s="143"/>
      <c r="K32" s="143"/>
      <c r="L32" s="144"/>
      <c r="M32" s="144"/>
      <c r="N32" s="143"/>
      <c r="O32" s="143"/>
      <c r="P32" s="143"/>
      <c r="Q32" s="153"/>
      <c r="R32" s="153"/>
      <c r="S32" s="153"/>
      <c r="T32" s="153"/>
      <c r="U32" s="153"/>
      <c r="V32" s="153"/>
      <c r="W32" s="153"/>
      <c r="X32" s="153"/>
      <c r="Y32" s="153"/>
      <c r="Z32" s="144"/>
      <c r="AA32" s="153"/>
      <c r="AB32" s="147"/>
      <c r="AC32" s="147"/>
      <c r="AD32" s="144"/>
      <c r="AE32" s="143"/>
      <c r="AF32" s="153"/>
      <c r="AG32" s="153"/>
      <c r="AH32" s="153"/>
      <c r="AI32" s="153"/>
      <c r="AJ32" s="151"/>
      <c r="AK32" s="152"/>
      <c r="AL32" s="152"/>
      <c r="AM32" s="152"/>
      <c r="AN32" s="152"/>
      <c r="AO32" s="153"/>
      <c r="AP32" s="143"/>
      <c r="AQ32" s="143"/>
      <c r="AR32" s="143"/>
      <c r="AS32" s="143"/>
      <c r="AT32" s="143"/>
      <c r="AU32" s="143"/>
      <c r="AV32" s="143"/>
      <c r="AW32" s="143"/>
      <c r="AX32" s="154"/>
      <c r="AY32" s="154"/>
      <c r="AZ32" s="143"/>
    </row>
    <row r="33" ht="15.75" customHeight="1">
      <c r="A33" s="143"/>
      <c r="B33" s="143"/>
      <c r="C33" s="143"/>
      <c r="D33" s="143"/>
      <c r="E33" s="143"/>
      <c r="F33" s="143"/>
      <c r="G33" s="143"/>
      <c r="H33" s="143"/>
      <c r="I33" s="143"/>
      <c r="J33" s="143"/>
      <c r="K33" s="143"/>
      <c r="L33" s="144"/>
      <c r="M33" s="144"/>
      <c r="N33" s="143"/>
      <c r="O33" s="143"/>
      <c r="P33" s="143"/>
      <c r="Q33" s="153"/>
      <c r="R33" s="153"/>
      <c r="S33" s="153"/>
      <c r="T33" s="153"/>
      <c r="U33" s="153"/>
      <c r="V33" s="153"/>
      <c r="W33" s="153"/>
      <c r="X33" s="153"/>
      <c r="Y33" s="153"/>
      <c r="Z33" s="144"/>
      <c r="AA33" s="153"/>
      <c r="AB33" s="147"/>
      <c r="AC33" s="147"/>
      <c r="AD33" s="144"/>
      <c r="AE33" s="143"/>
      <c r="AF33" s="149"/>
      <c r="AG33" s="153"/>
      <c r="AH33" s="153"/>
      <c r="AI33" s="153"/>
      <c r="AJ33" s="151"/>
      <c r="AK33" s="152"/>
      <c r="AL33" s="152"/>
      <c r="AM33" s="152"/>
      <c r="AN33" s="152"/>
      <c r="AO33" s="153"/>
      <c r="AP33" s="143"/>
      <c r="AQ33" s="143"/>
      <c r="AR33" s="143"/>
      <c r="AS33" s="143"/>
      <c r="AT33" s="143"/>
      <c r="AU33" s="143"/>
      <c r="AV33" s="143"/>
      <c r="AW33" s="143"/>
      <c r="AX33" s="154"/>
      <c r="AY33" s="154"/>
      <c r="AZ33" s="143"/>
    </row>
    <row r="34" ht="15.75" customHeight="1">
      <c r="A34" s="143"/>
      <c r="B34" s="143"/>
      <c r="C34" s="143"/>
      <c r="D34" s="143"/>
      <c r="E34" s="143"/>
      <c r="F34" s="143"/>
      <c r="G34" s="143"/>
      <c r="H34" s="143"/>
      <c r="I34" s="143"/>
      <c r="J34" s="143"/>
      <c r="K34" s="143"/>
      <c r="L34" s="144"/>
      <c r="M34" s="144"/>
      <c r="N34" s="143"/>
      <c r="O34" s="143"/>
      <c r="P34" s="143"/>
      <c r="Q34" s="153"/>
      <c r="R34" s="153"/>
      <c r="S34" s="153"/>
      <c r="T34" s="153"/>
      <c r="U34" s="153"/>
      <c r="V34" s="153"/>
      <c r="W34" s="153"/>
      <c r="X34" s="153"/>
      <c r="Y34" s="153"/>
      <c r="Z34" s="144"/>
      <c r="AA34" s="153"/>
      <c r="AB34" s="147"/>
      <c r="AC34" s="147"/>
      <c r="AD34" s="144"/>
      <c r="AE34" s="143"/>
      <c r="AF34" s="149"/>
      <c r="AG34" s="153"/>
      <c r="AH34" s="153"/>
      <c r="AI34" s="153"/>
      <c r="AJ34" s="151"/>
      <c r="AK34" s="152"/>
      <c r="AL34" s="152"/>
      <c r="AM34" s="152"/>
      <c r="AN34" s="152"/>
      <c r="AO34" s="153"/>
      <c r="AP34" s="143"/>
      <c r="AQ34" s="143"/>
      <c r="AR34" s="143"/>
      <c r="AS34" s="143"/>
      <c r="AT34" s="143"/>
      <c r="AU34" s="143"/>
      <c r="AV34" s="143"/>
      <c r="AW34" s="143"/>
      <c r="AX34" s="154"/>
      <c r="AY34" s="154"/>
      <c r="AZ34" s="143"/>
    </row>
    <row r="35" ht="15.75" customHeight="1">
      <c r="A35" s="143"/>
      <c r="B35" s="143"/>
      <c r="C35" s="143"/>
      <c r="D35" s="143"/>
      <c r="E35" s="143"/>
      <c r="F35" s="143"/>
      <c r="G35" s="143"/>
      <c r="H35" s="143"/>
      <c r="I35" s="143"/>
      <c r="J35" s="143"/>
      <c r="K35" s="143"/>
      <c r="L35" s="144"/>
      <c r="M35" s="144"/>
      <c r="N35" s="143"/>
      <c r="O35" s="143"/>
      <c r="P35" s="143"/>
      <c r="Q35" s="153"/>
      <c r="R35" s="153"/>
      <c r="S35" s="153"/>
      <c r="T35" s="153"/>
      <c r="U35" s="153"/>
      <c r="V35" s="153"/>
      <c r="W35" s="153"/>
      <c r="X35" s="153"/>
      <c r="Y35" s="153"/>
      <c r="Z35" s="144"/>
      <c r="AA35" s="153"/>
      <c r="AB35" s="147"/>
      <c r="AC35" s="147"/>
      <c r="AD35" s="144"/>
      <c r="AE35" s="143"/>
      <c r="AF35" s="149"/>
      <c r="AG35" s="153"/>
      <c r="AH35" s="153"/>
      <c r="AI35" s="153"/>
      <c r="AJ35" s="151"/>
      <c r="AK35" s="152"/>
      <c r="AL35" s="152"/>
      <c r="AM35" s="152"/>
      <c r="AN35" s="152"/>
      <c r="AO35" s="153"/>
      <c r="AP35" s="143"/>
      <c r="AQ35" s="143"/>
      <c r="AR35" s="143"/>
      <c r="AS35" s="143"/>
      <c r="AT35" s="143"/>
      <c r="AU35" s="143"/>
      <c r="AV35" s="143"/>
      <c r="AW35" s="143"/>
      <c r="AX35" s="154"/>
      <c r="AY35" s="154"/>
      <c r="AZ35" s="143"/>
    </row>
    <row r="36" ht="15.75" customHeight="1">
      <c r="A36" s="143"/>
      <c r="B36" s="143"/>
      <c r="C36" s="143"/>
      <c r="D36" s="143"/>
      <c r="E36" s="143"/>
      <c r="F36" s="143"/>
      <c r="G36" s="143"/>
      <c r="H36" s="143"/>
      <c r="I36" s="143"/>
      <c r="J36" s="143"/>
      <c r="K36" s="143"/>
      <c r="L36" s="144"/>
      <c r="M36" s="144"/>
      <c r="N36" s="143"/>
      <c r="O36" s="143"/>
      <c r="P36" s="143"/>
      <c r="Q36" s="153"/>
      <c r="R36" s="153"/>
      <c r="S36" s="153"/>
      <c r="T36" s="153"/>
      <c r="U36" s="153"/>
      <c r="V36" s="153"/>
      <c r="W36" s="153"/>
      <c r="X36" s="153"/>
      <c r="Y36" s="153"/>
      <c r="Z36" s="144"/>
      <c r="AA36" s="153"/>
      <c r="AB36" s="147"/>
      <c r="AC36" s="147"/>
      <c r="AD36" s="144"/>
      <c r="AE36" s="143"/>
      <c r="AF36" s="149"/>
      <c r="AG36" s="153"/>
      <c r="AH36" s="153"/>
      <c r="AI36" s="153"/>
      <c r="AJ36" s="151"/>
      <c r="AK36" s="152"/>
      <c r="AL36" s="152"/>
      <c r="AM36" s="152"/>
      <c r="AN36" s="152"/>
      <c r="AO36" s="153"/>
      <c r="AP36" s="143"/>
      <c r="AQ36" s="143"/>
      <c r="AR36" s="143"/>
      <c r="AS36" s="143"/>
      <c r="AT36" s="143"/>
      <c r="AU36" s="143"/>
      <c r="AV36" s="143"/>
      <c r="AW36" s="143"/>
      <c r="AX36" s="154"/>
      <c r="AY36" s="154"/>
      <c r="AZ36" s="143"/>
    </row>
    <row r="37" ht="15.75" customHeight="1">
      <c r="A37" s="143"/>
      <c r="B37" s="143"/>
      <c r="C37" s="143"/>
      <c r="D37" s="143"/>
      <c r="E37" s="143"/>
      <c r="F37" s="143"/>
      <c r="G37" s="143"/>
      <c r="H37" s="143"/>
      <c r="I37" s="143"/>
      <c r="J37" s="143"/>
      <c r="K37" s="143"/>
      <c r="L37" s="144"/>
      <c r="M37" s="144"/>
      <c r="N37" s="143"/>
      <c r="O37" s="143"/>
      <c r="P37" s="143"/>
      <c r="Q37" s="153"/>
      <c r="R37" s="153"/>
      <c r="S37" s="153"/>
      <c r="T37" s="153"/>
      <c r="U37" s="153"/>
      <c r="V37" s="153"/>
      <c r="W37" s="153"/>
      <c r="X37" s="153"/>
      <c r="Y37" s="153"/>
      <c r="Z37" s="144"/>
      <c r="AA37" s="153"/>
      <c r="AB37" s="147"/>
      <c r="AC37" s="147"/>
      <c r="AD37" s="144"/>
      <c r="AE37" s="143"/>
      <c r="AF37" s="149"/>
      <c r="AG37" s="153"/>
      <c r="AH37" s="153"/>
      <c r="AI37" s="153"/>
      <c r="AJ37" s="151"/>
      <c r="AK37" s="152"/>
      <c r="AL37" s="152"/>
      <c r="AM37" s="152"/>
      <c r="AN37" s="152"/>
      <c r="AO37" s="153"/>
      <c r="AP37" s="143"/>
      <c r="AQ37" s="143"/>
      <c r="AR37" s="143"/>
      <c r="AS37" s="143"/>
      <c r="AT37" s="143"/>
      <c r="AU37" s="143"/>
      <c r="AV37" s="143"/>
      <c r="AW37" s="143"/>
      <c r="AX37" s="154"/>
      <c r="AY37" s="154"/>
      <c r="AZ37" s="143"/>
    </row>
    <row r="38" ht="15.75" customHeight="1">
      <c r="A38" s="143"/>
      <c r="B38" s="143"/>
      <c r="C38" s="143"/>
      <c r="D38" s="143"/>
      <c r="E38" s="143"/>
      <c r="F38" s="143"/>
      <c r="G38" s="143"/>
      <c r="H38" s="143"/>
      <c r="I38" s="143"/>
      <c r="J38" s="143"/>
      <c r="K38" s="143"/>
      <c r="L38" s="144"/>
      <c r="M38" s="144"/>
      <c r="N38" s="143"/>
      <c r="O38" s="143"/>
      <c r="P38" s="143"/>
      <c r="Q38" s="153"/>
      <c r="R38" s="153"/>
      <c r="S38" s="153"/>
      <c r="T38" s="153"/>
      <c r="U38" s="153"/>
      <c r="V38" s="153"/>
      <c r="W38" s="153"/>
      <c r="X38" s="153"/>
      <c r="Y38" s="153"/>
      <c r="Z38" s="144"/>
      <c r="AA38" s="153"/>
      <c r="AB38" s="147"/>
      <c r="AC38" s="147"/>
      <c r="AD38" s="144"/>
      <c r="AE38" s="143"/>
      <c r="AF38" s="149"/>
      <c r="AG38" s="153"/>
      <c r="AH38" s="153"/>
      <c r="AI38" s="153"/>
      <c r="AJ38" s="151"/>
      <c r="AK38" s="152"/>
      <c r="AL38" s="152"/>
      <c r="AM38" s="152"/>
      <c r="AN38" s="152"/>
      <c r="AO38" s="153"/>
      <c r="AP38" s="143"/>
      <c r="AQ38" s="143"/>
      <c r="AR38" s="143"/>
      <c r="AS38" s="143"/>
      <c r="AT38" s="143"/>
      <c r="AU38" s="143"/>
      <c r="AV38" s="143"/>
      <c r="AW38" s="143"/>
      <c r="AX38" s="154"/>
      <c r="AY38" s="154"/>
      <c r="AZ38" s="143"/>
    </row>
    <row r="39" ht="15.75" customHeight="1">
      <c r="A39" s="143"/>
      <c r="B39" s="143"/>
      <c r="C39" s="143"/>
      <c r="D39" s="143"/>
      <c r="E39" s="143"/>
      <c r="F39" s="143"/>
      <c r="G39" s="143"/>
      <c r="H39" s="143"/>
      <c r="I39" s="143"/>
      <c r="J39" s="143"/>
      <c r="K39" s="143"/>
      <c r="L39" s="144"/>
      <c r="M39" s="144"/>
      <c r="N39" s="143"/>
      <c r="O39" s="143"/>
      <c r="P39" s="143"/>
      <c r="Q39" s="153"/>
      <c r="R39" s="153"/>
      <c r="S39" s="153"/>
      <c r="T39" s="153"/>
      <c r="U39" s="153"/>
      <c r="V39" s="153"/>
      <c r="W39" s="153"/>
      <c r="X39" s="153"/>
      <c r="Y39" s="153"/>
      <c r="Z39" s="144"/>
      <c r="AA39" s="153"/>
      <c r="AB39" s="147"/>
      <c r="AC39" s="147"/>
      <c r="AD39" s="144"/>
      <c r="AE39" s="143"/>
      <c r="AF39" s="153"/>
      <c r="AG39" s="153"/>
      <c r="AH39" s="153"/>
      <c r="AI39" s="153"/>
      <c r="AJ39" s="151"/>
      <c r="AK39" s="152"/>
      <c r="AL39" s="152"/>
      <c r="AM39" s="152"/>
      <c r="AN39" s="152"/>
      <c r="AO39" s="153"/>
      <c r="AP39" s="143"/>
      <c r="AQ39" s="143"/>
      <c r="AR39" s="143"/>
      <c r="AS39" s="143"/>
      <c r="AT39" s="143"/>
      <c r="AU39" s="143"/>
      <c r="AV39" s="143"/>
      <c r="AW39" s="143"/>
      <c r="AX39" s="154"/>
      <c r="AY39" s="154"/>
      <c r="AZ39" s="143"/>
    </row>
    <row r="40" ht="15.75" customHeight="1">
      <c r="A40" s="143"/>
      <c r="B40" s="143"/>
      <c r="C40" s="143"/>
      <c r="D40" s="143"/>
      <c r="E40" s="143"/>
      <c r="F40" s="143"/>
      <c r="G40" s="143"/>
      <c r="H40" s="143"/>
      <c r="I40" s="143"/>
      <c r="J40" s="143"/>
      <c r="K40" s="143"/>
      <c r="L40" s="144"/>
      <c r="M40" s="144"/>
      <c r="N40" s="143"/>
      <c r="O40" s="143"/>
      <c r="P40" s="143"/>
      <c r="Q40" s="153"/>
      <c r="R40" s="153"/>
      <c r="S40" s="153"/>
      <c r="T40" s="153"/>
      <c r="U40" s="153"/>
      <c r="V40" s="153"/>
      <c r="W40" s="153"/>
      <c r="X40" s="153"/>
      <c r="Y40" s="153"/>
      <c r="Z40" s="144"/>
      <c r="AA40" s="153"/>
      <c r="AB40" s="147"/>
      <c r="AC40" s="147"/>
      <c r="AD40" s="144"/>
      <c r="AE40" s="143"/>
      <c r="AF40" s="149"/>
      <c r="AG40" s="153"/>
      <c r="AH40" s="153"/>
      <c r="AI40" s="153"/>
      <c r="AJ40" s="151"/>
      <c r="AK40" s="152"/>
      <c r="AL40" s="152"/>
      <c r="AM40" s="152"/>
      <c r="AN40" s="152"/>
      <c r="AO40" s="153"/>
      <c r="AP40" s="143"/>
      <c r="AQ40" s="143"/>
      <c r="AR40" s="143"/>
      <c r="AS40" s="143"/>
      <c r="AT40" s="143"/>
      <c r="AU40" s="143"/>
      <c r="AV40" s="143"/>
      <c r="AW40" s="143"/>
      <c r="AX40" s="154"/>
      <c r="AY40" s="154"/>
      <c r="AZ40" s="143"/>
    </row>
    <row r="41" ht="15.75" customHeight="1">
      <c r="A41" s="143"/>
      <c r="B41" s="143"/>
      <c r="C41" s="143"/>
      <c r="D41" s="143"/>
      <c r="E41" s="143"/>
      <c r="F41" s="143"/>
      <c r="G41" s="143"/>
      <c r="H41" s="143"/>
      <c r="I41" s="143"/>
      <c r="J41" s="143"/>
      <c r="K41" s="143"/>
      <c r="L41" s="144"/>
      <c r="M41" s="144"/>
      <c r="N41" s="143"/>
      <c r="O41" s="143"/>
      <c r="P41" s="143"/>
      <c r="Q41" s="153"/>
      <c r="R41" s="153"/>
      <c r="S41" s="153"/>
      <c r="T41" s="153"/>
      <c r="U41" s="153"/>
      <c r="V41" s="153"/>
      <c r="W41" s="153"/>
      <c r="X41" s="153"/>
      <c r="Y41" s="153"/>
      <c r="Z41" s="144"/>
      <c r="AA41" s="153"/>
      <c r="AB41" s="147"/>
      <c r="AC41" s="147"/>
      <c r="AD41" s="144"/>
      <c r="AE41" s="143"/>
      <c r="AF41" s="149"/>
      <c r="AG41" s="153"/>
      <c r="AH41" s="153"/>
      <c r="AI41" s="153"/>
      <c r="AJ41" s="151"/>
      <c r="AK41" s="152"/>
      <c r="AL41" s="152"/>
      <c r="AM41" s="152"/>
      <c r="AN41" s="152"/>
      <c r="AO41" s="153"/>
      <c r="AP41" s="143"/>
      <c r="AQ41" s="143"/>
      <c r="AR41" s="143"/>
      <c r="AS41" s="143"/>
      <c r="AT41" s="143"/>
      <c r="AU41" s="143"/>
      <c r="AV41" s="143"/>
      <c r="AW41" s="143"/>
      <c r="AX41" s="154"/>
      <c r="AY41" s="154"/>
      <c r="AZ41" s="143"/>
    </row>
    <row r="42" ht="15.75" customHeight="1">
      <c r="A42" s="143"/>
      <c r="B42" s="143"/>
      <c r="C42" s="143"/>
      <c r="D42" s="143"/>
      <c r="E42" s="143"/>
      <c r="F42" s="143"/>
      <c r="G42" s="143"/>
      <c r="H42" s="143"/>
      <c r="I42" s="143"/>
      <c r="J42" s="143"/>
      <c r="K42" s="143"/>
      <c r="L42" s="144"/>
      <c r="M42" s="144"/>
      <c r="N42" s="143"/>
      <c r="O42" s="143"/>
      <c r="P42" s="143"/>
      <c r="Q42" s="153"/>
      <c r="R42" s="153"/>
      <c r="S42" s="153"/>
      <c r="T42" s="153"/>
      <c r="U42" s="153"/>
      <c r="V42" s="153"/>
      <c r="W42" s="153"/>
      <c r="X42" s="153"/>
      <c r="Y42" s="153"/>
      <c r="Z42" s="144"/>
      <c r="AA42" s="153"/>
      <c r="AB42" s="147"/>
      <c r="AC42" s="147"/>
      <c r="AD42" s="144"/>
      <c r="AE42" s="143"/>
      <c r="AF42" s="149"/>
      <c r="AG42" s="153"/>
      <c r="AH42" s="153"/>
      <c r="AI42" s="153"/>
      <c r="AJ42" s="151"/>
      <c r="AK42" s="152"/>
      <c r="AL42" s="152"/>
      <c r="AM42" s="152"/>
      <c r="AN42" s="152"/>
      <c r="AO42" s="153"/>
      <c r="AP42" s="143"/>
      <c r="AQ42" s="143"/>
      <c r="AR42" s="143"/>
      <c r="AS42" s="143"/>
      <c r="AT42" s="143"/>
      <c r="AU42" s="143"/>
      <c r="AV42" s="143"/>
      <c r="AW42" s="143"/>
      <c r="AX42" s="154"/>
      <c r="AY42" s="154"/>
      <c r="AZ42" s="143"/>
    </row>
    <row r="43" ht="15.75" customHeight="1">
      <c r="A43" s="143"/>
      <c r="B43" s="143"/>
      <c r="C43" s="143"/>
      <c r="D43" s="143"/>
      <c r="E43" s="143"/>
      <c r="F43" s="143"/>
      <c r="G43" s="143"/>
      <c r="H43" s="143"/>
      <c r="I43" s="143"/>
      <c r="J43" s="143"/>
      <c r="K43" s="143"/>
      <c r="L43" s="144"/>
      <c r="M43" s="144"/>
      <c r="N43" s="143"/>
      <c r="O43" s="143"/>
      <c r="P43" s="143"/>
      <c r="Q43" s="153"/>
      <c r="R43" s="153"/>
      <c r="S43" s="153"/>
      <c r="T43" s="153"/>
      <c r="U43" s="153"/>
      <c r="V43" s="153"/>
      <c r="W43" s="153"/>
      <c r="X43" s="153"/>
      <c r="Y43" s="153"/>
      <c r="Z43" s="144"/>
      <c r="AA43" s="153"/>
      <c r="AB43" s="147"/>
      <c r="AC43" s="147"/>
      <c r="AD43" s="144"/>
      <c r="AE43" s="143"/>
      <c r="AF43" s="149"/>
      <c r="AG43" s="153"/>
      <c r="AH43" s="153"/>
      <c r="AI43" s="153"/>
      <c r="AJ43" s="151"/>
      <c r="AK43" s="152"/>
      <c r="AL43" s="152"/>
      <c r="AM43" s="152"/>
      <c r="AN43" s="152"/>
      <c r="AO43" s="153"/>
      <c r="AP43" s="143"/>
      <c r="AQ43" s="143"/>
      <c r="AR43" s="143"/>
      <c r="AS43" s="143"/>
      <c r="AT43" s="143"/>
      <c r="AU43" s="143"/>
      <c r="AV43" s="143"/>
      <c r="AW43" s="143"/>
      <c r="AX43" s="154"/>
      <c r="AY43" s="154"/>
      <c r="AZ43" s="143"/>
    </row>
    <row r="44" ht="15.75" customHeight="1">
      <c r="A44" s="143"/>
      <c r="B44" s="143"/>
      <c r="C44" s="143"/>
      <c r="D44" s="143"/>
      <c r="E44" s="143"/>
      <c r="F44" s="143"/>
      <c r="G44" s="143"/>
      <c r="H44" s="143"/>
      <c r="I44" s="143"/>
      <c r="J44" s="143"/>
      <c r="K44" s="143"/>
      <c r="L44" s="144"/>
      <c r="M44" s="144"/>
      <c r="N44" s="143"/>
      <c r="O44" s="143"/>
      <c r="P44" s="143"/>
      <c r="Q44" s="153"/>
      <c r="R44" s="153"/>
      <c r="S44" s="153"/>
      <c r="T44" s="153"/>
      <c r="U44" s="153"/>
      <c r="V44" s="153"/>
      <c r="W44" s="153"/>
      <c r="X44" s="153"/>
      <c r="Y44" s="153"/>
      <c r="Z44" s="144"/>
      <c r="AA44" s="153"/>
      <c r="AB44" s="147"/>
      <c r="AC44" s="147"/>
      <c r="AD44" s="144"/>
      <c r="AE44" s="143"/>
      <c r="AF44" s="149"/>
      <c r="AG44" s="153"/>
      <c r="AH44" s="153"/>
      <c r="AI44" s="153"/>
      <c r="AJ44" s="151"/>
      <c r="AK44" s="152"/>
      <c r="AL44" s="152"/>
      <c r="AM44" s="152"/>
      <c r="AN44" s="152"/>
      <c r="AO44" s="153"/>
      <c r="AP44" s="143"/>
      <c r="AQ44" s="143"/>
      <c r="AR44" s="143"/>
      <c r="AS44" s="143"/>
      <c r="AT44" s="143"/>
      <c r="AU44" s="143"/>
      <c r="AV44" s="143"/>
      <c r="AW44" s="143"/>
      <c r="AX44" s="154"/>
      <c r="AY44" s="154"/>
      <c r="AZ44" s="143"/>
    </row>
    <row r="45" ht="15.75" customHeight="1">
      <c r="A45" s="143"/>
      <c r="B45" s="143"/>
      <c r="C45" s="143"/>
      <c r="D45" s="143"/>
      <c r="E45" s="143"/>
      <c r="F45" s="143"/>
      <c r="G45" s="143"/>
      <c r="H45" s="143"/>
      <c r="I45" s="143"/>
      <c r="J45" s="143"/>
      <c r="K45" s="143"/>
      <c r="L45" s="144"/>
      <c r="M45" s="144"/>
      <c r="N45" s="143"/>
      <c r="O45" s="143"/>
      <c r="P45" s="143"/>
      <c r="Q45" s="153"/>
      <c r="R45" s="153"/>
      <c r="S45" s="153"/>
      <c r="T45" s="153"/>
      <c r="U45" s="153"/>
      <c r="V45" s="153"/>
      <c r="W45" s="153"/>
      <c r="X45" s="153"/>
      <c r="Y45" s="153"/>
      <c r="Z45" s="144"/>
      <c r="AA45" s="153"/>
      <c r="AB45" s="147"/>
      <c r="AC45" s="147"/>
      <c r="AD45" s="144"/>
      <c r="AE45" s="143"/>
      <c r="AF45" s="149"/>
      <c r="AG45" s="153"/>
      <c r="AH45" s="153"/>
      <c r="AI45" s="153"/>
      <c r="AJ45" s="151"/>
      <c r="AK45" s="152"/>
      <c r="AL45" s="152"/>
      <c r="AM45" s="152"/>
      <c r="AN45" s="152"/>
      <c r="AO45" s="153"/>
      <c r="AP45" s="143"/>
      <c r="AQ45" s="143"/>
      <c r="AR45" s="143"/>
      <c r="AS45" s="143"/>
      <c r="AT45" s="143"/>
      <c r="AU45" s="143"/>
      <c r="AV45" s="143"/>
      <c r="AW45" s="143"/>
      <c r="AX45" s="154"/>
      <c r="AY45" s="154"/>
      <c r="AZ45" s="143"/>
    </row>
    <row r="46" ht="15.75" customHeight="1">
      <c r="A46" s="143"/>
      <c r="B46" s="143"/>
      <c r="C46" s="143"/>
      <c r="D46" s="143"/>
      <c r="E46" s="143"/>
      <c r="F46" s="143"/>
      <c r="G46" s="143"/>
      <c r="H46" s="143"/>
      <c r="I46" s="143"/>
      <c r="J46" s="143"/>
      <c r="K46" s="143"/>
      <c r="L46" s="144"/>
      <c r="M46" s="144"/>
      <c r="N46" s="143"/>
      <c r="O46" s="143"/>
      <c r="P46" s="143"/>
      <c r="Q46" s="153"/>
      <c r="R46" s="153"/>
      <c r="S46" s="153"/>
      <c r="T46" s="153"/>
      <c r="U46" s="153"/>
      <c r="V46" s="153"/>
      <c r="W46" s="153"/>
      <c r="X46" s="153"/>
      <c r="Y46" s="153"/>
      <c r="Z46" s="144"/>
      <c r="AA46" s="153"/>
      <c r="AB46" s="147"/>
      <c r="AC46" s="147"/>
      <c r="AD46" s="144"/>
      <c r="AE46" s="143"/>
      <c r="AF46" s="153"/>
      <c r="AG46" s="153"/>
      <c r="AH46" s="153"/>
      <c r="AI46" s="153"/>
      <c r="AJ46" s="151"/>
      <c r="AK46" s="152"/>
      <c r="AL46" s="152"/>
      <c r="AM46" s="152"/>
      <c r="AN46" s="152"/>
      <c r="AO46" s="153"/>
      <c r="AP46" s="143"/>
      <c r="AQ46" s="143"/>
      <c r="AR46" s="143"/>
      <c r="AS46" s="143"/>
      <c r="AT46" s="143"/>
      <c r="AU46" s="143"/>
      <c r="AV46" s="143"/>
      <c r="AW46" s="143"/>
      <c r="AX46" s="154"/>
      <c r="AY46" s="154"/>
      <c r="AZ46" s="143"/>
    </row>
    <row r="47" ht="15.75" customHeight="1">
      <c r="A47" s="143"/>
      <c r="B47" s="143"/>
      <c r="C47" s="143"/>
      <c r="D47" s="143"/>
      <c r="E47" s="143"/>
      <c r="F47" s="143"/>
      <c r="G47" s="143"/>
      <c r="H47" s="143"/>
      <c r="I47" s="143"/>
      <c r="J47" s="143"/>
      <c r="K47" s="143"/>
      <c r="L47" s="144"/>
      <c r="M47" s="144"/>
      <c r="N47" s="143"/>
      <c r="O47" s="143"/>
      <c r="P47" s="143"/>
      <c r="Q47" s="153"/>
      <c r="R47" s="153"/>
      <c r="S47" s="153"/>
      <c r="T47" s="153"/>
      <c r="U47" s="153"/>
      <c r="V47" s="153"/>
      <c r="W47" s="153"/>
      <c r="X47" s="153"/>
      <c r="Y47" s="153"/>
      <c r="Z47" s="144"/>
      <c r="AA47" s="153"/>
      <c r="AB47" s="147"/>
      <c r="AC47" s="147"/>
      <c r="AD47" s="144"/>
      <c r="AE47" s="143"/>
      <c r="AF47" s="149"/>
      <c r="AG47" s="153"/>
      <c r="AH47" s="153"/>
      <c r="AI47" s="153"/>
      <c r="AJ47" s="151"/>
      <c r="AK47" s="152"/>
      <c r="AL47" s="152"/>
      <c r="AM47" s="152"/>
      <c r="AN47" s="152"/>
      <c r="AO47" s="153"/>
      <c r="AP47" s="143"/>
      <c r="AQ47" s="143"/>
      <c r="AR47" s="143"/>
      <c r="AS47" s="143"/>
      <c r="AT47" s="143"/>
      <c r="AU47" s="143"/>
      <c r="AV47" s="143"/>
      <c r="AW47" s="143"/>
      <c r="AX47" s="154"/>
      <c r="AY47" s="154"/>
      <c r="AZ47" s="143"/>
    </row>
    <row r="48" ht="15.75" customHeight="1">
      <c r="A48" s="143"/>
      <c r="B48" s="143"/>
      <c r="C48" s="143"/>
      <c r="D48" s="143"/>
      <c r="E48" s="143"/>
      <c r="F48" s="143"/>
      <c r="G48" s="143"/>
      <c r="H48" s="143"/>
      <c r="I48" s="143"/>
      <c r="J48" s="143"/>
      <c r="K48" s="143"/>
      <c r="L48" s="144"/>
      <c r="M48" s="144"/>
      <c r="N48" s="143"/>
      <c r="O48" s="143"/>
      <c r="P48" s="143"/>
      <c r="Q48" s="153"/>
      <c r="R48" s="153"/>
      <c r="S48" s="153"/>
      <c r="T48" s="153"/>
      <c r="U48" s="153"/>
      <c r="V48" s="153"/>
      <c r="W48" s="153"/>
      <c r="X48" s="153"/>
      <c r="Y48" s="153"/>
      <c r="Z48" s="144"/>
      <c r="AA48" s="153"/>
      <c r="AB48" s="147"/>
      <c r="AC48" s="147"/>
      <c r="AD48" s="144"/>
      <c r="AE48" s="143"/>
      <c r="AF48" s="149"/>
      <c r="AG48" s="153"/>
      <c r="AH48" s="153"/>
      <c r="AI48" s="153"/>
      <c r="AJ48" s="151"/>
      <c r="AK48" s="152"/>
      <c r="AL48" s="152"/>
      <c r="AM48" s="152"/>
      <c r="AN48" s="152"/>
      <c r="AO48" s="153"/>
      <c r="AP48" s="143"/>
      <c r="AQ48" s="143"/>
      <c r="AR48" s="143"/>
      <c r="AS48" s="143"/>
      <c r="AT48" s="143"/>
      <c r="AU48" s="143"/>
      <c r="AV48" s="143"/>
      <c r="AW48" s="143"/>
      <c r="AX48" s="154"/>
      <c r="AY48" s="154"/>
      <c r="AZ48" s="143"/>
    </row>
    <row r="49" ht="15.75" customHeight="1">
      <c r="A49" s="143"/>
      <c r="B49" s="143"/>
      <c r="C49" s="143"/>
      <c r="D49" s="143"/>
      <c r="E49" s="143"/>
      <c r="F49" s="143"/>
      <c r="G49" s="143"/>
      <c r="H49" s="143"/>
      <c r="I49" s="143"/>
      <c r="J49" s="143"/>
      <c r="K49" s="143"/>
      <c r="L49" s="144"/>
      <c r="M49" s="144"/>
      <c r="N49" s="143"/>
      <c r="O49" s="143"/>
      <c r="P49" s="143"/>
      <c r="Q49" s="153"/>
      <c r="R49" s="153"/>
      <c r="S49" s="153"/>
      <c r="T49" s="153"/>
      <c r="U49" s="153"/>
      <c r="V49" s="153"/>
      <c r="W49" s="153"/>
      <c r="X49" s="153"/>
      <c r="Y49" s="153"/>
      <c r="Z49" s="144"/>
      <c r="AA49" s="153"/>
      <c r="AB49" s="147"/>
      <c r="AC49" s="147"/>
      <c r="AD49" s="144"/>
      <c r="AE49" s="143"/>
      <c r="AF49" s="153"/>
      <c r="AG49" s="153"/>
      <c r="AH49" s="153"/>
      <c r="AI49" s="153"/>
      <c r="AJ49" s="151"/>
      <c r="AK49" s="152"/>
      <c r="AL49" s="152"/>
      <c r="AM49" s="152"/>
      <c r="AN49" s="152"/>
      <c r="AO49" s="153"/>
      <c r="AP49" s="143"/>
      <c r="AQ49" s="143"/>
      <c r="AR49" s="143"/>
      <c r="AS49" s="143"/>
      <c r="AT49" s="143"/>
      <c r="AU49" s="143"/>
      <c r="AV49" s="143"/>
      <c r="AW49" s="143"/>
      <c r="AX49" s="154"/>
      <c r="AY49" s="154"/>
      <c r="AZ49" s="143"/>
    </row>
    <row r="50" ht="15.75" customHeight="1">
      <c r="A50" s="143"/>
      <c r="B50" s="143"/>
      <c r="C50" s="143"/>
      <c r="D50" s="143"/>
      <c r="E50" s="143"/>
      <c r="F50" s="143"/>
      <c r="G50" s="143"/>
      <c r="H50" s="143"/>
      <c r="I50" s="143"/>
      <c r="J50" s="143"/>
      <c r="K50" s="143"/>
      <c r="L50" s="144"/>
      <c r="M50" s="144"/>
      <c r="N50" s="143"/>
      <c r="O50" s="143"/>
      <c r="P50" s="143"/>
      <c r="Q50" s="153"/>
      <c r="R50" s="153"/>
      <c r="S50" s="153"/>
      <c r="T50" s="153"/>
      <c r="U50" s="153"/>
      <c r="V50" s="153"/>
      <c r="W50" s="153"/>
      <c r="X50" s="153"/>
      <c r="Y50" s="153"/>
      <c r="Z50" s="144"/>
      <c r="AA50" s="153"/>
      <c r="AB50" s="147"/>
      <c r="AC50" s="147"/>
      <c r="AD50" s="144"/>
      <c r="AE50" s="143"/>
      <c r="AF50" s="153"/>
      <c r="AG50" s="153"/>
      <c r="AH50" s="153"/>
      <c r="AI50" s="153"/>
      <c r="AJ50" s="151"/>
      <c r="AK50" s="152"/>
      <c r="AL50" s="152"/>
      <c r="AM50" s="152"/>
      <c r="AN50" s="152"/>
      <c r="AO50" s="153"/>
      <c r="AP50" s="143"/>
      <c r="AQ50" s="143"/>
      <c r="AR50" s="143"/>
      <c r="AS50" s="143"/>
      <c r="AT50" s="143"/>
      <c r="AU50" s="143"/>
      <c r="AV50" s="143"/>
      <c r="AW50" s="143"/>
      <c r="AX50" s="154"/>
      <c r="AY50" s="154"/>
      <c r="AZ50" s="143"/>
    </row>
    <row r="51" ht="15.75" customHeight="1">
      <c r="A51" s="143"/>
      <c r="B51" s="143"/>
      <c r="C51" s="143"/>
      <c r="D51" s="143"/>
      <c r="E51" s="143"/>
      <c r="F51" s="143"/>
      <c r="G51" s="143"/>
      <c r="H51" s="143"/>
      <c r="I51" s="143"/>
      <c r="J51" s="143"/>
      <c r="K51" s="143"/>
      <c r="L51" s="144"/>
      <c r="M51" s="144"/>
      <c r="N51" s="143"/>
      <c r="O51" s="143"/>
      <c r="P51" s="143"/>
      <c r="Q51" s="153"/>
      <c r="R51" s="153"/>
      <c r="S51" s="153"/>
      <c r="T51" s="153"/>
      <c r="U51" s="153"/>
      <c r="V51" s="153"/>
      <c r="W51" s="153"/>
      <c r="X51" s="153"/>
      <c r="Y51" s="153"/>
      <c r="Z51" s="143"/>
      <c r="AA51" s="153"/>
      <c r="AB51" s="147"/>
      <c r="AC51" s="147"/>
      <c r="AD51" s="144"/>
      <c r="AE51" s="143"/>
      <c r="AF51" s="149"/>
      <c r="AG51" s="153"/>
      <c r="AH51" s="153"/>
      <c r="AI51" s="153"/>
      <c r="AJ51" s="151"/>
      <c r="AK51" s="152"/>
      <c r="AL51" s="152"/>
      <c r="AM51" s="152"/>
      <c r="AN51" s="152"/>
      <c r="AO51" s="153"/>
      <c r="AP51" s="143"/>
      <c r="AQ51" s="143"/>
      <c r="AR51" s="143"/>
      <c r="AS51" s="143"/>
      <c r="AT51" s="143"/>
      <c r="AU51" s="143"/>
      <c r="AV51" s="143"/>
      <c r="AW51" s="143"/>
      <c r="AX51" s="154"/>
      <c r="AY51" s="154"/>
      <c r="AZ51" s="143"/>
    </row>
    <row r="52" ht="15.75" customHeight="1">
      <c r="A52" s="143"/>
      <c r="B52" s="143"/>
      <c r="C52" s="143"/>
      <c r="D52" s="143"/>
      <c r="E52" s="143"/>
      <c r="F52" s="143"/>
      <c r="G52" s="143"/>
      <c r="H52" s="143"/>
      <c r="I52" s="143"/>
      <c r="J52" s="143"/>
      <c r="K52" s="143"/>
      <c r="L52" s="144"/>
      <c r="M52" s="144"/>
      <c r="N52" s="143"/>
      <c r="O52" s="143"/>
      <c r="P52" s="143"/>
      <c r="Q52" s="153"/>
      <c r="R52" s="153"/>
      <c r="S52" s="153"/>
      <c r="T52" s="153"/>
      <c r="U52" s="153"/>
      <c r="V52" s="153"/>
      <c r="W52" s="153"/>
      <c r="X52" s="153"/>
      <c r="Y52" s="153"/>
      <c r="Z52" s="144"/>
      <c r="AA52" s="153"/>
      <c r="AB52" s="147"/>
      <c r="AC52" s="147"/>
      <c r="AD52" s="144"/>
      <c r="AE52" s="143"/>
      <c r="AF52" s="149"/>
      <c r="AG52" s="153"/>
      <c r="AH52" s="153"/>
      <c r="AI52" s="153"/>
      <c r="AJ52" s="151"/>
      <c r="AK52" s="152"/>
      <c r="AL52" s="152"/>
      <c r="AM52" s="152"/>
      <c r="AN52" s="152"/>
      <c r="AO52" s="153"/>
      <c r="AP52" s="143"/>
      <c r="AQ52" s="143"/>
      <c r="AR52" s="143"/>
      <c r="AS52" s="143"/>
      <c r="AT52" s="143"/>
      <c r="AU52" s="143"/>
      <c r="AV52" s="143"/>
      <c r="AW52" s="143"/>
      <c r="AX52" s="154"/>
      <c r="AY52" s="154"/>
      <c r="AZ52" s="143"/>
    </row>
    <row r="53" ht="15.75" customHeight="1">
      <c r="A53" s="143"/>
      <c r="B53" s="143"/>
      <c r="C53" s="143"/>
      <c r="D53" s="143"/>
      <c r="E53" s="143"/>
      <c r="F53" s="143"/>
      <c r="G53" s="143"/>
      <c r="H53" s="143"/>
      <c r="I53" s="143"/>
      <c r="J53" s="143"/>
      <c r="K53" s="143"/>
      <c r="L53" s="144"/>
      <c r="M53" s="144"/>
      <c r="N53" s="143"/>
      <c r="O53" s="143"/>
      <c r="P53" s="143"/>
      <c r="Q53" s="153"/>
      <c r="R53" s="153"/>
      <c r="S53" s="153"/>
      <c r="T53" s="153"/>
      <c r="U53" s="153"/>
      <c r="V53" s="153"/>
      <c r="W53" s="153"/>
      <c r="X53" s="153"/>
      <c r="Y53" s="153"/>
      <c r="Z53" s="144"/>
      <c r="AA53" s="153"/>
      <c r="AB53" s="147"/>
      <c r="AC53" s="147"/>
      <c r="AD53" s="144"/>
      <c r="AE53" s="143"/>
      <c r="AF53" s="153"/>
      <c r="AG53" s="153"/>
      <c r="AH53" s="153"/>
      <c r="AI53" s="153"/>
      <c r="AJ53" s="151"/>
      <c r="AK53" s="152"/>
      <c r="AL53" s="152"/>
      <c r="AM53" s="152"/>
      <c r="AN53" s="152"/>
      <c r="AO53" s="153"/>
      <c r="AP53" s="143"/>
      <c r="AQ53" s="143"/>
      <c r="AR53" s="143"/>
      <c r="AS53" s="143"/>
      <c r="AT53" s="143"/>
      <c r="AU53" s="143"/>
      <c r="AV53" s="143"/>
      <c r="AW53" s="143"/>
      <c r="AX53" s="154"/>
      <c r="AY53" s="154"/>
      <c r="AZ53" s="143"/>
    </row>
    <row r="54" ht="15.75" customHeight="1">
      <c r="A54" s="143"/>
      <c r="B54" s="143"/>
      <c r="C54" s="143"/>
      <c r="D54" s="143"/>
      <c r="E54" s="143"/>
      <c r="F54" s="143"/>
      <c r="G54" s="143"/>
      <c r="H54" s="143"/>
      <c r="I54" s="143"/>
      <c r="J54" s="143"/>
      <c r="K54" s="143"/>
      <c r="L54" s="144"/>
      <c r="M54" s="144"/>
      <c r="N54" s="143"/>
      <c r="O54" s="143"/>
      <c r="P54" s="143"/>
      <c r="Q54" s="153"/>
      <c r="R54" s="153"/>
      <c r="S54" s="153"/>
      <c r="T54" s="153"/>
      <c r="U54" s="153"/>
      <c r="V54" s="153"/>
      <c r="W54" s="153"/>
      <c r="X54" s="153"/>
      <c r="Y54" s="153"/>
      <c r="Z54" s="144"/>
      <c r="AA54" s="153"/>
      <c r="AB54" s="147"/>
      <c r="AC54" s="147"/>
      <c r="AD54" s="144"/>
      <c r="AE54" s="143"/>
      <c r="AF54" s="149"/>
      <c r="AG54" s="153"/>
      <c r="AH54" s="153"/>
      <c r="AI54" s="153"/>
      <c r="AJ54" s="151"/>
      <c r="AK54" s="152"/>
      <c r="AL54" s="152"/>
      <c r="AM54" s="152"/>
      <c r="AN54" s="152"/>
      <c r="AO54" s="153"/>
      <c r="AP54" s="143"/>
      <c r="AQ54" s="143"/>
      <c r="AR54" s="143"/>
      <c r="AS54" s="143"/>
      <c r="AT54" s="143"/>
      <c r="AU54" s="143"/>
      <c r="AV54" s="143"/>
      <c r="AW54" s="143"/>
      <c r="AX54" s="154"/>
      <c r="AY54" s="154"/>
      <c r="AZ54" s="143"/>
    </row>
    <row r="55" ht="15.75" customHeight="1">
      <c r="A55" s="143"/>
      <c r="B55" s="143"/>
      <c r="C55" s="143"/>
      <c r="D55" s="143"/>
      <c r="E55" s="143"/>
      <c r="F55" s="143"/>
      <c r="G55" s="143"/>
      <c r="H55" s="143"/>
      <c r="I55" s="143"/>
      <c r="J55" s="143"/>
      <c r="K55" s="143"/>
      <c r="L55" s="144"/>
      <c r="M55" s="144"/>
      <c r="N55" s="143"/>
      <c r="O55" s="143"/>
      <c r="P55" s="143"/>
      <c r="Q55" s="153"/>
      <c r="R55" s="153"/>
      <c r="S55" s="153"/>
      <c r="T55" s="153"/>
      <c r="U55" s="153"/>
      <c r="V55" s="153"/>
      <c r="W55" s="153"/>
      <c r="X55" s="153"/>
      <c r="Y55" s="153"/>
      <c r="Z55" s="144"/>
      <c r="AA55" s="153"/>
      <c r="AB55" s="147"/>
      <c r="AC55" s="147"/>
      <c r="AD55" s="144"/>
      <c r="AE55" s="143"/>
      <c r="AF55" s="149"/>
      <c r="AG55" s="153"/>
      <c r="AH55" s="153"/>
      <c r="AI55" s="153"/>
      <c r="AJ55" s="151"/>
      <c r="AK55" s="152"/>
      <c r="AL55" s="152"/>
      <c r="AM55" s="152"/>
      <c r="AN55" s="152"/>
      <c r="AO55" s="153"/>
      <c r="AP55" s="143"/>
      <c r="AQ55" s="143"/>
      <c r="AR55" s="143"/>
      <c r="AS55" s="143"/>
      <c r="AT55" s="143"/>
      <c r="AU55" s="143"/>
      <c r="AV55" s="143"/>
      <c r="AW55" s="143"/>
      <c r="AX55" s="154"/>
      <c r="AY55" s="154"/>
      <c r="AZ55" s="143"/>
    </row>
    <row r="56" ht="15.75" customHeight="1">
      <c r="A56" s="143"/>
      <c r="B56" s="143"/>
      <c r="C56" s="143"/>
      <c r="D56" s="143"/>
      <c r="E56" s="143"/>
      <c r="F56" s="143"/>
      <c r="G56" s="143"/>
      <c r="H56" s="143"/>
      <c r="I56" s="143"/>
      <c r="J56" s="143"/>
      <c r="K56" s="143"/>
      <c r="L56" s="144"/>
      <c r="M56" s="144"/>
      <c r="N56" s="143"/>
      <c r="O56" s="143"/>
      <c r="P56" s="143"/>
      <c r="Q56" s="153"/>
      <c r="R56" s="153"/>
      <c r="S56" s="153"/>
      <c r="T56" s="153"/>
      <c r="U56" s="153"/>
      <c r="V56" s="153"/>
      <c r="W56" s="153"/>
      <c r="X56" s="153"/>
      <c r="Y56" s="153"/>
      <c r="Z56" s="144"/>
      <c r="AA56" s="153"/>
      <c r="AB56" s="147"/>
      <c r="AC56" s="147"/>
      <c r="AD56" s="144"/>
      <c r="AE56" s="143"/>
      <c r="AF56" s="149"/>
      <c r="AG56" s="153"/>
      <c r="AH56" s="153"/>
      <c r="AI56" s="153"/>
      <c r="AJ56" s="151"/>
      <c r="AK56" s="152"/>
      <c r="AL56" s="152"/>
      <c r="AM56" s="152"/>
      <c r="AN56" s="152"/>
      <c r="AO56" s="153"/>
      <c r="AP56" s="143"/>
      <c r="AQ56" s="143"/>
      <c r="AR56" s="143"/>
      <c r="AS56" s="143"/>
      <c r="AT56" s="143"/>
      <c r="AU56" s="143"/>
      <c r="AV56" s="143"/>
      <c r="AW56" s="143"/>
      <c r="AX56" s="154"/>
      <c r="AY56" s="154"/>
      <c r="AZ56" s="143"/>
    </row>
    <row r="57" ht="15.75" customHeight="1">
      <c r="A57" s="143"/>
      <c r="B57" s="143"/>
      <c r="C57" s="143"/>
      <c r="D57" s="143"/>
      <c r="E57" s="156"/>
      <c r="F57" s="143"/>
      <c r="G57" s="143"/>
      <c r="H57" s="143"/>
      <c r="I57" s="143"/>
      <c r="J57" s="143"/>
      <c r="K57" s="143"/>
      <c r="L57" s="144"/>
      <c r="M57" s="144"/>
      <c r="N57" s="143"/>
      <c r="O57" s="143"/>
      <c r="P57" s="143"/>
      <c r="Q57" s="153"/>
      <c r="R57" s="153"/>
      <c r="S57" s="153"/>
      <c r="T57" s="153"/>
      <c r="U57" s="153"/>
      <c r="V57" s="153"/>
      <c r="W57" s="153"/>
      <c r="X57" s="153"/>
      <c r="Y57" s="153"/>
      <c r="Z57" s="144"/>
      <c r="AA57" s="153"/>
      <c r="AB57" s="147"/>
      <c r="AC57" s="147"/>
      <c r="AD57" s="144"/>
      <c r="AE57" s="143"/>
      <c r="AF57" s="149"/>
      <c r="AG57" s="153"/>
      <c r="AH57" s="153"/>
      <c r="AI57" s="153"/>
      <c r="AJ57" s="151"/>
      <c r="AK57" s="152"/>
      <c r="AL57" s="152"/>
      <c r="AM57" s="152"/>
      <c r="AN57" s="152"/>
      <c r="AO57" s="153"/>
      <c r="AP57" s="143"/>
      <c r="AQ57" s="143"/>
      <c r="AR57" s="143"/>
      <c r="AS57" s="143"/>
      <c r="AT57" s="143"/>
      <c r="AU57" s="143"/>
      <c r="AV57" s="143"/>
      <c r="AW57" s="143"/>
      <c r="AX57" s="154"/>
      <c r="AY57" s="154"/>
      <c r="AZ57" s="143"/>
    </row>
    <row r="58" ht="15.75" customHeight="1">
      <c r="A58" s="143"/>
      <c r="B58" s="143"/>
      <c r="C58" s="143"/>
      <c r="D58" s="143"/>
      <c r="E58" s="143"/>
      <c r="F58" s="143"/>
      <c r="G58" s="143"/>
      <c r="H58" s="143"/>
      <c r="I58" s="143"/>
      <c r="J58" s="143"/>
      <c r="K58" s="143"/>
      <c r="L58" s="144"/>
      <c r="M58" s="144"/>
      <c r="N58" s="143"/>
      <c r="O58" s="143"/>
      <c r="P58" s="143"/>
      <c r="Q58" s="153"/>
      <c r="R58" s="153"/>
      <c r="S58" s="153"/>
      <c r="T58" s="153"/>
      <c r="U58" s="153"/>
      <c r="V58" s="153"/>
      <c r="W58" s="153"/>
      <c r="X58" s="153"/>
      <c r="Y58" s="153"/>
      <c r="Z58" s="144"/>
      <c r="AA58" s="153"/>
      <c r="AB58" s="147"/>
      <c r="AC58" s="147"/>
      <c r="AD58" s="144"/>
      <c r="AE58" s="143"/>
      <c r="AF58" s="153"/>
      <c r="AG58" s="153"/>
      <c r="AH58" s="153"/>
      <c r="AI58" s="153"/>
      <c r="AJ58" s="151"/>
      <c r="AK58" s="152"/>
      <c r="AL58" s="152"/>
      <c r="AM58" s="152"/>
      <c r="AN58" s="152"/>
      <c r="AO58" s="153"/>
      <c r="AP58" s="143"/>
      <c r="AQ58" s="143"/>
      <c r="AR58" s="143"/>
      <c r="AS58" s="143"/>
      <c r="AT58" s="143"/>
      <c r="AU58" s="143"/>
      <c r="AV58" s="143"/>
      <c r="AW58" s="143"/>
      <c r="AX58" s="154"/>
      <c r="AY58" s="154"/>
      <c r="AZ58" s="143"/>
    </row>
    <row r="59" ht="15.75" customHeight="1">
      <c r="A59" s="143"/>
      <c r="B59" s="143"/>
      <c r="C59" s="143"/>
      <c r="D59" s="143"/>
      <c r="E59" s="143"/>
      <c r="F59" s="143"/>
      <c r="G59" s="143"/>
      <c r="H59" s="143"/>
      <c r="I59" s="143"/>
      <c r="J59" s="143"/>
      <c r="K59" s="143"/>
      <c r="L59" s="144"/>
      <c r="M59" s="144"/>
      <c r="N59" s="143"/>
      <c r="O59" s="143"/>
      <c r="P59" s="143"/>
      <c r="Q59" s="153"/>
      <c r="R59" s="153"/>
      <c r="S59" s="153"/>
      <c r="T59" s="153"/>
      <c r="U59" s="153"/>
      <c r="V59" s="153"/>
      <c r="W59" s="153"/>
      <c r="X59" s="153"/>
      <c r="Y59" s="153"/>
      <c r="Z59" s="144"/>
      <c r="AA59" s="153"/>
      <c r="AB59" s="147"/>
      <c r="AC59" s="147"/>
      <c r="AD59" s="144"/>
      <c r="AE59" s="143"/>
      <c r="AF59" s="153"/>
      <c r="AG59" s="153"/>
      <c r="AH59" s="153"/>
      <c r="AI59" s="153"/>
      <c r="AJ59" s="151"/>
      <c r="AK59" s="152"/>
      <c r="AL59" s="152"/>
      <c r="AM59" s="152"/>
      <c r="AN59" s="152"/>
      <c r="AO59" s="153"/>
      <c r="AP59" s="143"/>
      <c r="AQ59" s="143"/>
      <c r="AR59" s="143"/>
      <c r="AS59" s="143"/>
      <c r="AT59" s="143"/>
      <c r="AU59" s="143"/>
      <c r="AV59" s="143"/>
      <c r="AW59" s="143"/>
      <c r="AX59" s="154"/>
      <c r="AY59" s="154"/>
      <c r="AZ59" s="143"/>
    </row>
    <row r="60" ht="15.75" customHeight="1">
      <c r="A60" s="143"/>
      <c r="B60" s="143"/>
      <c r="C60" s="143"/>
      <c r="D60" s="143"/>
      <c r="E60" s="143"/>
      <c r="F60" s="143"/>
      <c r="G60" s="143"/>
      <c r="H60" s="143"/>
      <c r="I60" s="143"/>
      <c r="J60" s="143"/>
      <c r="K60" s="143"/>
      <c r="L60" s="144"/>
      <c r="M60" s="144"/>
      <c r="N60" s="143"/>
      <c r="O60" s="143"/>
      <c r="P60" s="143"/>
      <c r="Q60" s="153"/>
      <c r="R60" s="153"/>
      <c r="S60" s="153"/>
      <c r="T60" s="153"/>
      <c r="U60" s="153"/>
      <c r="V60" s="153"/>
      <c r="W60" s="153"/>
      <c r="X60" s="153"/>
      <c r="Y60" s="153"/>
      <c r="Z60" s="144"/>
      <c r="AA60" s="153"/>
      <c r="AB60" s="147"/>
      <c r="AC60" s="147"/>
      <c r="AD60" s="144"/>
      <c r="AE60" s="143"/>
      <c r="AF60" s="149"/>
      <c r="AG60" s="153"/>
      <c r="AH60" s="153"/>
      <c r="AI60" s="153"/>
      <c r="AJ60" s="151"/>
      <c r="AK60" s="152"/>
      <c r="AL60" s="152"/>
      <c r="AM60" s="152"/>
      <c r="AN60" s="152"/>
      <c r="AO60" s="153"/>
      <c r="AP60" s="143"/>
      <c r="AQ60" s="143"/>
      <c r="AR60" s="143"/>
      <c r="AS60" s="143"/>
      <c r="AT60" s="143"/>
      <c r="AU60" s="143"/>
      <c r="AV60" s="143"/>
      <c r="AW60" s="143"/>
      <c r="AX60" s="154"/>
      <c r="AY60" s="154"/>
      <c r="AZ60" s="143"/>
    </row>
    <row r="61" ht="15.75" customHeight="1">
      <c r="A61" s="143"/>
      <c r="B61" s="143"/>
      <c r="C61" s="143"/>
      <c r="D61" s="143"/>
      <c r="E61" s="143"/>
      <c r="F61" s="143"/>
      <c r="G61" s="143"/>
      <c r="H61" s="143"/>
      <c r="I61" s="143"/>
      <c r="J61" s="143"/>
      <c r="K61" s="143"/>
      <c r="L61" s="144"/>
      <c r="M61" s="144"/>
      <c r="N61" s="143"/>
      <c r="O61" s="143"/>
      <c r="P61" s="143"/>
      <c r="Q61" s="153"/>
      <c r="R61" s="153"/>
      <c r="S61" s="153"/>
      <c r="T61" s="153"/>
      <c r="U61" s="153"/>
      <c r="V61" s="153"/>
      <c r="W61" s="153"/>
      <c r="X61" s="153"/>
      <c r="Y61" s="153"/>
      <c r="Z61" s="144"/>
      <c r="AA61" s="153"/>
      <c r="AB61" s="147"/>
      <c r="AC61" s="147"/>
      <c r="AD61" s="144"/>
      <c r="AE61" s="143"/>
      <c r="AF61" s="149"/>
      <c r="AG61" s="153"/>
      <c r="AH61" s="153"/>
      <c r="AI61" s="153"/>
      <c r="AJ61" s="151"/>
      <c r="AK61" s="152"/>
      <c r="AL61" s="152"/>
      <c r="AM61" s="152"/>
      <c r="AN61" s="152"/>
      <c r="AO61" s="153"/>
      <c r="AP61" s="143"/>
      <c r="AQ61" s="143"/>
      <c r="AR61" s="143"/>
      <c r="AS61" s="143"/>
      <c r="AT61" s="143"/>
      <c r="AU61" s="143"/>
      <c r="AV61" s="143"/>
      <c r="AW61" s="143"/>
      <c r="AX61" s="154"/>
      <c r="AY61" s="154"/>
      <c r="AZ61" s="143"/>
    </row>
    <row r="62" ht="15.75" customHeight="1">
      <c r="A62" s="143"/>
      <c r="B62" s="143"/>
      <c r="C62" s="143"/>
      <c r="D62" s="143"/>
      <c r="E62" s="143"/>
      <c r="F62" s="143"/>
      <c r="G62" s="143"/>
      <c r="H62" s="143"/>
      <c r="I62" s="143"/>
      <c r="J62" s="143"/>
      <c r="K62" s="143"/>
      <c r="L62" s="144"/>
      <c r="M62" s="144"/>
      <c r="N62" s="143"/>
      <c r="O62" s="143"/>
      <c r="P62" s="143"/>
      <c r="Q62" s="153"/>
      <c r="R62" s="153"/>
      <c r="S62" s="153"/>
      <c r="T62" s="153"/>
      <c r="U62" s="153"/>
      <c r="V62" s="153"/>
      <c r="W62" s="153"/>
      <c r="X62" s="153"/>
      <c r="Y62" s="153"/>
      <c r="Z62" s="144"/>
      <c r="AA62" s="153"/>
      <c r="AB62" s="147"/>
      <c r="AC62" s="147"/>
      <c r="AD62" s="144"/>
      <c r="AE62" s="143"/>
      <c r="AF62" s="149"/>
      <c r="AG62" s="153"/>
      <c r="AH62" s="153"/>
      <c r="AI62" s="153"/>
      <c r="AJ62" s="151"/>
      <c r="AK62" s="152"/>
      <c r="AL62" s="152"/>
      <c r="AM62" s="152"/>
      <c r="AN62" s="152"/>
      <c r="AO62" s="153"/>
      <c r="AP62" s="143"/>
      <c r="AQ62" s="143"/>
      <c r="AR62" s="143"/>
      <c r="AS62" s="143"/>
      <c r="AT62" s="143"/>
      <c r="AU62" s="143"/>
      <c r="AV62" s="143"/>
      <c r="AW62" s="143"/>
      <c r="AX62" s="154"/>
      <c r="AY62" s="154"/>
      <c r="AZ62" s="143"/>
    </row>
    <row r="63" ht="15.75" customHeight="1">
      <c r="A63" s="143"/>
      <c r="B63" s="143"/>
      <c r="C63" s="143"/>
      <c r="D63" s="143"/>
      <c r="E63" s="143"/>
      <c r="F63" s="143"/>
      <c r="G63" s="143"/>
      <c r="H63" s="143"/>
      <c r="I63" s="143"/>
      <c r="J63" s="143"/>
      <c r="K63" s="143"/>
      <c r="L63" s="144"/>
      <c r="M63" s="144"/>
      <c r="N63" s="143"/>
      <c r="O63" s="143"/>
      <c r="P63" s="143"/>
      <c r="Q63" s="153"/>
      <c r="R63" s="153"/>
      <c r="S63" s="153"/>
      <c r="T63" s="153"/>
      <c r="U63" s="153"/>
      <c r="V63" s="153"/>
      <c r="W63" s="153"/>
      <c r="X63" s="153"/>
      <c r="Y63" s="153"/>
      <c r="Z63" s="144"/>
      <c r="AA63" s="153"/>
      <c r="AB63" s="147"/>
      <c r="AC63" s="147"/>
      <c r="AD63" s="144"/>
      <c r="AE63" s="143"/>
      <c r="AF63" s="149"/>
      <c r="AG63" s="153"/>
      <c r="AH63" s="153"/>
      <c r="AI63" s="153"/>
      <c r="AJ63" s="151"/>
      <c r="AK63" s="152"/>
      <c r="AL63" s="152"/>
      <c r="AM63" s="152"/>
      <c r="AN63" s="152"/>
      <c r="AO63" s="153"/>
      <c r="AP63" s="143"/>
      <c r="AQ63" s="143"/>
      <c r="AR63" s="143"/>
      <c r="AS63" s="143"/>
      <c r="AT63" s="143"/>
      <c r="AU63" s="143"/>
      <c r="AV63" s="143"/>
      <c r="AW63" s="143"/>
      <c r="AX63" s="154"/>
      <c r="AY63" s="154"/>
      <c r="AZ63" s="143"/>
    </row>
    <row r="64" ht="15.75" customHeight="1">
      <c r="A64" s="143"/>
      <c r="B64" s="143"/>
      <c r="C64" s="143"/>
      <c r="D64" s="143"/>
      <c r="E64" s="143"/>
      <c r="F64" s="143"/>
      <c r="G64" s="143"/>
      <c r="H64" s="143"/>
      <c r="I64" s="143"/>
      <c r="J64" s="143"/>
      <c r="K64" s="143"/>
      <c r="L64" s="144"/>
      <c r="M64" s="144"/>
      <c r="N64" s="143"/>
      <c r="O64" s="143"/>
      <c r="P64" s="143"/>
      <c r="Q64" s="153"/>
      <c r="R64" s="144"/>
      <c r="S64" s="153"/>
      <c r="T64" s="153"/>
      <c r="U64" s="153"/>
      <c r="V64" s="153"/>
      <c r="W64" s="153"/>
      <c r="X64" s="153"/>
      <c r="Y64" s="153"/>
      <c r="Z64" s="143"/>
      <c r="AA64" s="153"/>
      <c r="AB64" s="147"/>
      <c r="AC64" s="147"/>
      <c r="AD64" s="144"/>
      <c r="AE64" s="143"/>
      <c r="AF64" s="149"/>
      <c r="AG64" s="153"/>
      <c r="AH64" s="153"/>
      <c r="AI64" s="153"/>
      <c r="AJ64" s="151"/>
      <c r="AK64" s="152"/>
      <c r="AL64" s="152"/>
      <c r="AM64" s="152"/>
      <c r="AN64" s="152"/>
      <c r="AO64" s="153"/>
      <c r="AP64" s="143"/>
      <c r="AQ64" s="143"/>
      <c r="AR64" s="143"/>
      <c r="AS64" s="155"/>
      <c r="AT64" s="155"/>
      <c r="AU64" s="155"/>
      <c r="AV64" s="143"/>
      <c r="AW64" s="143"/>
      <c r="AX64" s="154"/>
      <c r="AY64" s="154"/>
      <c r="AZ64" s="143"/>
    </row>
    <row r="65" ht="15.75" customHeight="1">
      <c r="A65" s="143"/>
      <c r="B65" s="143"/>
      <c r="C65" s="143"/>
      <c r="D65" s="143"/>
      <c r="E65" s="156"/>
      <c r="F65" s="143"/>
      <c r="G65" s="143"/>
      <c r="H65" s="143"/>
      <c r="I65" s="143"/>
      <c r="J65" s="143"/>
      <c r="K65" s="143"/>
      <c r="L65" s="144"/>
      <c r="M65" s="144"/>
      <c r="N65" s="143"/>
      <c r="O65" s="143"/>
      <c r="P65" s="143"/>
      <c r="Q65" s="153"/>
      <c r="R65" s="153"/>
      <c r="S65" s="153"/>
      <c r="T65" s="153"/>
      <c r="U65" s="153"/>
      <c r="V65" s="153"/>
      <c r="W65" s="153"/>
      <c r="X65" s="153"/>
      <c r="Y65" s="153"/>
      <c r="Z65" s="144"/>
      <c r="AA65" s="153"/>
      <c r="AB65" s="147"/>
      <c r="AC65" s="147"/>
      <c r="AD65" s="144"/>
      <c r="AE65" s="143"/>
      <c r="AF65" s="149"/>
      <c r="AG65" s="153"/>
      <c r="AH65" s="153"/>
      <c r="AI65" s="153"/>
      <c r="AJ65" s="151"/>
      <c r="AK65" s="152"/>
      <c r="AL65" s="152"/>
      <c r="AM65" s="152"/>
      <c r="AN65" s="152"/>
      <c r="AO65" s="153"/>
      <c r="AP65" s="143"/>
      <c r="AQ65" s="143"/>
      <c r="AR65" s="143"/>
      <c r="AS65" s="143"/>
      <c r="AT65" s="143"/>
      <c r="AU65" s="143"/>
      <c r="AV65" s="143"/>
      <c r="AW65" s="143"/>
      <c r="AX65" s="154"/>
      <c r="AY65" s="154"/>
      <c r="AZ65" s="143"/>
    </row>
    <row r="66" ht="15.75" customHeight="1">
      <c r="A66" s="143"/>
      <c r="B66" s="143"/>
      <c r="C66" s="143"/>
      <c r="D66" s="143"/>
      <c r="E66" s="143"/>
      <c r="F66" s="143"/>
      <c r="G66" s="143"/>
      <c r="H66" s="143"/>
      <c r="I66" s="143"/>
      <c r="J66" s="143"/>
      <c r="K66" s="143"/>
      <c r="L66" s="144"/>
      <c r="M66" s="144"/>
      <c r="N66" s="143"/>
      <c r="O66" s="143"/>
      <c r="P66" s="143"/>
      <c r="Q66" s="153"/>
      <c r="R66" s="153"/>
      <c r="S66" s="153"/>
      <c r="T66" s="153"/>
      <c r="U66" s="153"/>
      <c r="V66" s="153"/>
      <c r="W66" s="153"/>
      <c r="X66" s="153"/>
      <c r="Y66" s="153"/>
      <c r="Z66" s="144"/>
      <c r="AA66" s="153"/>
      <c r="AB66" s="147"/>
      <c r="AC66" s="147"/>
      <c r="AD66" s="144"/>
      <c r="AE66" s="143"/>
      <c r="AF66" s="149"/>
      <c r="AG66" s="153"/>
      <c r="AH66" s="153"/>
      <c r="AI66" s="153"/>
      <c r="AJ66" s="151"/>
      <c r="AK66" s="152"/>
      <c r="AL66" s="152"/>
      <c r="AM66" s="152"/>
      <c r="AN66" s="152"/>
      <c r="AO66" s="153"/>
      <c r="AP66" s="143"/>
      <c r="AQ66" s="143"/>
      <c r="AR66" s="143"/>
      <c r="AS66" s="143"/>
      <c r="AT66" s="143"/>
      <c r="AU66" s="143"/>
      <c r="AV66" s="143"/>
      <c r="AW66" s="143"/>
      <c r="AX66" s="154"/>
      <c r="AY66" s="154"/>
      <c r="AZ66" s="143"/>
    </row>
    <row r="67" ht="15.75" customHeight="1">
      <c r="A67" s="143"/>
      <c r="B67" s="143"/>
      <c r="C67" s="143"/>
      <c r="D67" s="143"/>
      <c r="E67" s="143"/>
      <c r="F67" s="143"/>
      <c r="G67" s="143"/>
      <c r="H67" s="143"/>
      <c r="I67" s="143"/>
      <c r="J67" s="143"/>
      <c r="K67" s="143"/>
      <c r="L67" s="144"/>
      <c r="M67" s="144"/>
      <c r="N67" s="143"/>
      <c r="O67" s="143"/>
      <c r="P67" s="143"/>
      <c r="Q67" s="153"/>
      <c r="R67" s="153"/>
      <c r="S67" s="153"/>
      <c r="T67" s="153"/>
      <c r="U67" s="153"/>
      <c r="V67" s="153"/>
      <c r="W67" s="153"/>
      <c r="X67" s="153"/>
      <c r="Y67" s="153"/>
      <c r="Z67" s="144"/>
      <c r="AA67" s="153"/>
      <c r="AB67" s="147"/>
      <c r="AC67" s="147"/>
      <c r="AD67" s="144"/>
      <c r="AE67" s="143"/>
      <c r="AF67" s="149"/>
      <c r="AG67" s="153"/>
      <c r="AH67" s="153"/>
      <c r="AI67" s="153"/>
      <c r="AJ67" s="151"/>
      <c r="AK67" s="152"/>
      <c r="AL67" s="152"/>
      <c r="AM67" s="152"/>
      <c r="AN67" s="152"/>
      <c r="AO67" s="153"/>
      <c r="AP67" s="143"/>
      <c r="AQ67" s="143"/>
      <c r="AR67" s="143"/>
      <c r="AS67" s="143"/>
      <c r="AT67" s="143"/>
      <c r="AU67" s="143"/>
      <c r="AV67" s="143"/>
      <c r="AW67" s="143"/>
      <c r="AX67" s="154"/>
      <c r="AY67" s="154"/>
      <c r="AZ67" s="143"/>
    </row>
    <row r="68" ht="15.75" customHeight="1">
      <c r="A68" s="143"/>
      <c r="B68" s="143"/>
      <c r="C68" s="143"/>
      <c r="D68" s="143"/>
      <c r="E68" s="156"/>
      <c r="F68" s="143"/>
      <c r="G68" s="143"/>
      <c r="H68" s="143"/>
      <c r="I68" s="143"/>
      <c r="J68" s="143"/>
      <c r="K68" s="143"/>
      <c r="L68" s="144"/>
      <c r="M68" s="144"/>
      <c r="N68" s="143"/>
      <c r="O68" s="143"/>
      <c r="P68" s="143"/>
      <c r="Q68" s="153"/>
      <c r="R68" s="153"/>
      <c r="S68" s="153"/>
      <c r="T68" s="153"/>
      <c r="U68" s="153"/>
      <c r="V68" s="153"/>
      <c r="W68" s="153"/>
      <c r="X68" s="153"/>
      <c r="Y68" s="153"/>
      <c r="Z68" s="144"/>
      <c r="AA68" s="153"/>
      <c r="AB68" s="147"/>
      <c r="AC68" s="147"/>
      <c r="AD68" s="144"/>
      <c r="AE68" s="143"/>
      <c r="AF68" s="149"/>
      <c r="AG68" s="153"/>
      <c r="AH68" s="153"/>
      <c r="AI68" s="153"/>
      <c r="AJ68" s="151"/>
      <c r="AK68" s="152"/>
      <c r="AL68" s="152"/>
      <c r="AM68" s="152"/>
      <c r="AN68" s="152"/>
      <c r="AO68" s="153"/>
      <c r="AP68" s="143"/>
      <c r="AQ68" s="143"/>
      <c r="AR68" s="143"/>
      <c r="AS68" s="143"/>
      <c r="AT68" s="143"/>
      <c r="AU68" s="143"/>
      <c r="AV68" s="143"/>
      <c r="AW68" s="143"/>
      <c r="AX68" s="154"/>
      <c r="AY68" s="154"/>
      <c r="AZ68" s="143"/>
    </row>
    <row r="69" ht="15.75" customHeight="1">
      <c r="A69" s="143"/>
      <c r="B69" s="143"/>
      <c r="C69" s="143"/>
      <c r="D69" s="143"/>
      <c r="E69" s="143"/>
      <c r="F69" s="143"/>
      <c r="G69" s="143"/>
      <c r="H69" s="143"/>
      <c r="I69" s="143"/>
      <c r="J69" s="143"/>
      <c r="K69" s="143"/>
      <c r="L69" s="144"/>
      <c r="M69" s="144"/>
      <c r="N69" s="143"/>
      <c r="O69" s="143"/>
      <c r="P69" s="143"/>
      <c r="Q69" s="153"/>
      <c r="R69" s="153"/>
      <c r="S69" s="153"/>
      <c r="T69" s="153"/>
      <c r="U69" s="153"/>
      <c r="V69" s="153"/>
      <c r="W69" s="153"/>
      <c r="X69" s="153"/>
      <c r="Y69" s="153"/>
      <c r="Z69" s="144"/>
      <c r="AA69" s="153"/>
      <c r="AB69" s="147"/>
      <c r="AC69" s="147"/>
      <c r="AD69" s="144"/>
      <c r="AE69" s="143"/>
      <c r="AF69" s="149"/>
      <c r="AG69" s="153"/>
      <c r="AH69" s="153"/>
      <c r="AI69" s="153"/>
      <c r="AJ69" s="151"/>
      <c r="AK69" s="152"/>
      <c r="AL69" s="152"/>
      <c r="AM69" s="152"/>
      <c r="AN69" s="152"/>
      <c r="AO69" s="153"/>
      <c r="AP69" s="143"/>
      <c r="AQ69" s="143"/>
      <c r="AR69" s="143"/>
      <c r="AS69" s="143"/>
      <c r="AT69" s="143"/>
      <c r="AU69" s="143"/>
      <c r="AV69" s="143"/>
      <c r="AW69" s="143"/>
      <c r="AX69" s="154"/>
      <c r="AY69" s="154"/>
      <c r="AZ69" s="143"/>
    </row>
    <row r="70" ht="15.75" customHeight="1">
      <c r="A70" s="143"/>
      <c r="B70" s="143"/>
      <c r="C70" s="143"/>
      <c r="D70" s="143"/>
      <c r="E70" s="143"/>
      <c r="F70" s="143"/>
      <c r="G70" s="143"/>
      <c r="H70" s="143"/>
      <c r="I70" s="143"/>
      <c r="J70" s="143"/>
      <c r="K70" s="143"/>
      <c r="L70" s="144"/>
      <c r="M70" s="144"/>
      <c r="N70" s="143"/>
      <c r="O70" s="143"/>
      <c r="P70" s="143"/>
      <c r="Q70" s="153"/>
      <c r="R70" s="153"/>
      <c r="S70" s="153"/>
      <c r="T70" s="153"/>
      <c r="U70" s="153"/>
      <c r="V70" s="153"/>
      <c r="W70" s="153"/>
      <c r="X70" s="153"/>
      <c r="Y70" s="153"/>
      <c r="Z70" s="143"/>
      <c r="AA70" s="153"/>
      <c r="AB70" s="147"/>
      <c r="AC70" s="147"/>
      <c r="AD70" s="144"/>
      <c r="AE70" s="143"/>
      <c r="AF70" s="153"/>
      <c r="AG70" s="153"/>
      <c r="AH70" s="153"/>
      <c r="AI70" s="153"/>
      <c r="AJ70" s="151"/>
      <c r="AK70" s="152"/>
      <c r="AL70" s="152"/>
      <c r="AM70" s="152"/>
      <c r="AN70" s="152"/>
      <c r="AO70" s="153"/>
      <c r="AP70" s="143"/>
      <c r="AQ70" s="143"/>
      <c r="AR70" s="143"/>
      <c r="AS70" s="143"/>
      <c r="AT70" s="143"/>
      <c r="AU70" s="143"/>
      <c r="AV70" s="143"/>
      <c r="AW70" s="143"/>
      <c r="AX70" s="154"/>
      <c r="AY70" s="154"/>
      <c r="AZ70" s="143"/>
    </row>
    <row r="71" ht="15.75" customHeight="1">
      <c r="A71" s="143"/>
      <c r="B71" s="143"/>
      <c r="C71" s="143"/>
      <c r="D71" s="143"/>
      <c r="E71" s="143"/>
      <c r="F71" s="143"/>
      <c r="G71" s="143"/>
      <c r="H71" s="143"/>
      <c r="I71" s="143"/>
      <c r="J71" s="143"/>
      <c r="K71" s="143"/>
      <c r="L71" s="144"/>
      <c r="M71" s="144"/>
      <c r="N71" s="143"/>
      <c r="O71" s="143"/>
      <c r="P71" s="143"/>
      <c r="Q71" s="153"/>
      <c r="R71" s="153"/>
      <c r="S71" s="153"/>
      <c r="T71" s="153"/>
      <c r="U71" s="153"/>
      <c r="V71" s="153"/>
      <c r="W71" s="153"/>
      <c r="X71" s="153"/>
      <c r="Y71" s="153"/>
      <c r="Z71" s="144"/>
      <c r="AA71" s="153"/>
      <c r="AB71" s="147"/>
      <c r="AC71" s="147"/>
      <c r="AD71" s="144"/>
      <c r="AE71" s="143"/>
      <c r="AF71" s="149"/>
      <c r="AG71" s="153"/>
      <c r="AH71" s="153"/>
      <c r="AI71" s="153"/>
      <c r="AJ71" s="151"/>
      <c r="AK71" s="152"/>
      <c r="AL71" s="152"/>
      <c r="AM71" s="152"/>
      <c r="AN71" s="152"/>
      <c r="AO71" s="153"/>
      <c r="AP71" s="143"/>
      <c r="AQ71" s="143"/>
      <c r="AR71" s="143"/>
      <c r="AS71" s="143"/>
      <c r="AT71" s="143"/>
      <c r="AU71" s="143"/>
      <c r="AV71" s="143"/>
      <c r="AW71" s="143"/>
      <c r="AX71" s="154"/>
      <c r="AY71" s="154"/>
      <c r="AZ71" s="143"/>
    </row>
    <row r="72" ht="15.75" customHeight="1">
      <c r="A72" s="143"/>
      <c r="B72" s="143"/>
      <c r="C72" s="143"/>
      <c r="D72" s="143"/>
      <c r="E72" s="143"/>
      <c r="F72" s="143"/>
      <c r="G72" s="143"/>
      <c r="H72" s="143"/>
      <c r="I72" s="143"/>
      <c r="J72" s="143"/>
      <c r="K72" s="143"/>
      <c r="L72" s="144"/>
      <c r="M72" s="144"/>
      <c r="N72" s="143"/>
      <c r="O72" s="143"/>
      <c r="P72" s="143"/>
      <c r="Q72" s="153"/>
      <c r="R72" s="153"/>
      <c r="S72" s="153"/>
      <c r="T72" s="153"/>
      <c r="U72" s="153"/>
      <c r="V72" s="153"/>
      <c r="W72" s="153"/>
      <c r="X72" s="153"/>
      <c r="Y72" s="153"/>
      <c r="Z72" s="144"/>
      <c r="AA72" s="153"/>
      <c r="AB72" s="147"/>
      <c r="AC72" s="147"/>
      <c r="AD72" s="144"/>
      <c r="AE72" s="143"/>
      <c r="AF72" s="149"/>
      <c r="AG72" s="153"/>
      <c r="AH72" s="153"/>
      <c r="AI72" s="153"/>
      <c r="AJ72" s="151"/>
      <c r="AK72" s="152"/>
      <c r="AL72" s="152"/>
      <c r="AM72" s="152"/>
      <c r="AN72" s="152"/>
      <c r="AO72" s="153"/>
      <c r="AP72" s="143"/>
      <c r="AQ72" s="143"/>
      <c r="AR72" s="143"/>
      <c r="AS72" s="143"/>
      <c r="AT72" s="143"/>
      <c r="AU72" s="143"/>
      <c r="AV72" s="143"/>
      <c r="AW72" s="143"/>
      <c r="AX72" s="154"/>
      <c r="AY72" s="154"/>
      <c r="AZ72" s="143"/>
    </row>
    <row r="73" ht="15.75" customHeight="1">
      <c r="A73" s="143"/>
      <c r="B73" s="143"/>
      <c r="C73" s="143"/>
      <c r="D73" s="143"/>
      <c r="E73" s="143"/>
      <c r="F73" s="143"/>
      <c r="G73" s="143"/>
      <c r="H73" s="143"/>
      <c r="I73" s="143"/>
      <c r="J73" s="143"/>
      <c r="K73" s="143"/>
      <c r="L73" s="144"/>
      <c r="M73" s="144"/>
      <c r="N73" s="143"/>
      <c r="O73" s="143"/>
      <c r="P73" s="143"/>
      <c r="Q73" s="153"/>
      <c r="R73" s="153"/>
      <c r="S73" s="153"/>
      <c r="T73" s="153"/>
      <c r="U73" s="153"/>
      <c r="V73" s="153"/>
      <c r="W73" s="153"/>
      <c r="X73" s="153"/>
      <c r="Y73" s="153"/>
      <c r="Z73" s="144"/>
      <c r="AA73" s="153"/>
      <c r="AB73" s="147"/>
      <c r="AC73" s="147"/>
      <c r="AD73" s="144"/>
      <c r="AE73" s="143"/>
      <c r="AF73" s="149"/>
      <c r="AG73" s="153"/>
      <c r="AH73" s="153"/>
      <c r="AI73" s="153"/>
      <c r="AJ73" s="151"/>
      <c r="AK73" s="152"/>
      <c r="AL73" s="152"/>
      <c r="AM73" s="152"/>
      <c r="AN73" s="152"/>
      <c r="AO73" s="153"/>
      <c r="AP73" s="143"/>
      <c r="AQ73" s="143"/>
      <c r="AR73" s="143"/>
      <c r="AS73" s="143"/>
      <c r="AT73" s="143"/>
      <c r="AU73" s="143"/>
      <c r="AV73" s="143"/>
      <c r="AW73" s="143"/>
      <c r="AX73" s="154"/>
      <c r="AY73" s="154"/>
      <c r="AZ73" s="143"/>
    </row>
    <row r="74" ht="15.75" customHeight="1">
      <c r="A74" s="143"/>
      <c r="B74" s="143"/>
      <c r="C74" s="143"/>
      <c r="D74" s="143"/>
      <c r="E74" s="143"/>
      <c r="F74" s="143"/>
      <c r="G74" s="143"/>
      <c r="H74" s="143"/>
      <c r="I74" s="143"/>
      <c r="J74" s="143"/>
      <c r="K74" s="143"/>
      <c r="L74" s="144"/>
      <c r="M74" s="144"/>
      <c r="N74" s="143"/>
      <c r="O74" s="143"/>
      <c r="P74" s="143"/>
      <c r="Q74" s="153"/>
      <c r="R74" s="144"/>
      <c r="S74" s="153"/>
      <c r="T74" s="153"/>
      <c r="U74" s="153"/>
      <c r="V74" s="153"/>
      <c r="W74" s="153"/>
      <c r="X74" s="153"/>
      <c r="Y74" s="153"/>
      <c r="Z74" s="145"/>
      <c r="AA74" s="153"/>
      <c r="AB74" s="147"/>
      <c r="AC74" s="147"/>
      <c r="AD74" s="144"/>
      <c r="AE74" s="143"/>
      <c r="AF74" s="153"/>
      <c r="AG74" s="153"/>
      <c r="AH74" s="153"/>
      <c r="AI74" s="153"/>
      <c r="AJ74" s="151"/>
      <c r="AK74" s="152"/>
      <c r="AL74" s="152"/>
      <c r="AM74" s="152"/>
      <c r="AN74" s="152"/>
      <c r="AO74" s="153"/>
      <c r="AP74" s="143"/>
      <c r="AQ74" s="143"/>
      <c r="AR74" s="143"/>
      <c r="AS74" s="155"/>
      <c r="AT74" s="156"/>
      <c r="AU74" s="156"/>
      <c r="AV74" s="143"/>
      <c r="AW74" s="143"/>
      <c r="AX74" s="154"/>
      <c r="AY74" s="154"/>
      <c r="AZ74" s="143"/>
    </row>
    <row r="75" ht="15.75" customHeight="1">
      <c r="A75" s="143"/>
      <c r="B75" s="143"/>
      <c r="C75" s="143"/>
      <c r="D75" s="143"/>
      <c r="E75" s="143"/>
      <c r="F75" s="143"/>
      <c r="G75" s="143"/>
      <c r="H75" s="143"/>
      <c r="I75" s="143"/>
      <c r="J75" s="143"/>
      <c r="K75" s="143"/>
      <c r="L75" s="144"/>
      <c r="M75" s="144"/>
      <c r="N75" s="143"/>
      <c r="O75" s="143"/>
      <c r="P75" s="143"/>
      <c r="Q75" s="153"/>
      <c r="R75" s="153"/>
      <c r="S75" s="153"/>
      <c r="T75" s="153"/>
      <c r="U75" s="153"/>
      <c r="V75" s="153"/>
      <c r="W75" s="153"/>
      <c r="X75" s="153"/>
      <c r="Y75" s="153"/>
      <c r="Z75" s="144"/>
      <c r="AA75" s="153"/>
      <c r="AB75" s="147"/>
      <c r="AC75" s="147"/>
      <c r="AD75" s="144"/>
      <c r="AE75" s="143"/>
      <c r="AF75" s="149"/>
      <c r="AG75" s="153"/>
      <c r="AH75" s="153"/>
      <c r="AI75" s="153"/>
      <c r="AJ75" s="151"/>
      <c r="AK75" s="152"/>
      <c r="AL75" s="152"/>
      <c r="AM75" s="152"/>
      <c r="AN75" s="152"/>
      <c r="AO75" s="153"/>
      <c r="AP75" s="143"/>
      <c r="AQ75" s="143"/>
      <c r="AR75" s="143"/>
      <c r="AS75" s="143"/>
      <c r="AT75" s="143"/>
      <c r="AU75" s="143"/>
      <c r="AV75" s="143"/>
      <c r="AW75" s="143"/>
      <c r="AX75" s="154"/>
      <c r="AY75" s="154"/>
      <c r="AZ75" s="143"/>
    </row>
    <row r="76" ht="15.75" customHeight="1">
      <c r="A76" s="143"/>
      <c r="B76" s="143"/>
      <c r="C76" s="143"/>
      <c r="D76" s="143"/>
      <c r="E76" s="143"/>
      <c r="F76" s="143"/>
      <c r="G76" s="143"/>
      <c r="H76" s="143"/>
      <c r="I76" s="143"/>
      <c r="J76" s="143"/>
      <c r="K76" s="143"/>
      <c r="L76" s="144"/>
      <c r="M76" s="144"/>
      <c r="N76" s="143"/>
      <c r="O76" s="143"/>
      <c r="P76" s="143"/>
      <c r="Q76" s="153"/>
      <c r="R76" s="153"/>
      <c r="S76" s="153"/>
      <c r="T76" s="153"/>
      <c r="U76" s="153"/>
      <c r="V76" s="153"/>
      <c r="W76" s="153"/>
      <c r="X76" s="153"/>
      <c r="Y76" s="153"/>
      <c r="Z76" s="144"/>
      <c r="AA76" s="153"/>
      <c r="AB76" s="147"/>
      <c r="AC76" s="147"/>
      <c r="AD76" s="144"/>
      <c r="AE76" s="143"/>
      <c r="AF76" s="149"/>
      <c r="AG76" s="153"/>
      <c r="AH76" s="153"/>
      <c r="AI76" s="153"/>
      <c r="AJ76" s="151"/>
      <c r="AK76" s="152"/>
      <c r="AL76" s="152"/>
      <c r="AM76" s="152"/>
      <c r="AN76" s="152"/>
      <c r="AO76" s="153"/>
      <c r="AP76" s="143"/>
      <c r="AQ76" s="143"/>
      <c r="AR76" s="143"/>
      <c r="AS76" s="143"/>
      <c r="AT76" s="143"/>
      <c r="AU76" s="143"/>
      <c r="AV76" s="143"/>
      <c r="AW76" s="143"/>
      <c r="AX76" s="154"/>
      <c r="AY76" s="154"/>
      <c r="AZ76" s="143"/>
    </row>
    <row r="77" ht="15.75" customHeight="1">
      <c r="A77" s="143"/>
      <c r="B77" s="143"/>
      <c r="C77" s="143"/>
      <c r="D77" s="143"/>
      <c r="E77" s="143"/>
      <c r="F77" s="143"/>
      <c r="G77" s="143"/>
      <c r="H77" s="143"/>
      <c r="I77" s="143"/>
      <c r="J77" s="143"/>
      <c r="K77" s="143"/>
      <c r="L77" s="144"/>
      <c r="M77" s="144"/>
      <c r="N77" s="143"/>
      <c r="O77" s="143"/>
      <c r="P77" s="143"/>
      <c r="Q77" s="153"/>
      <c r="R77" s="153"/>
      <c r="S77" s="153"/>
      <c r="T77" s="153"/>
      <c r="U77" s="153"/>
      <c r="V77" s="153"/>
      <c r="W77" s="153"/>
      <c r="X77" s="153"/>
      <c r="Y77" s="153"/>
      <c r="Z77" s="143"/>
      <c r="AA77" s="153"/>
      <c r="AB77" s="147"/>
      <c r="AC77" s="147"/>
      <c r="AD77" s="144"/>
      <c r="AE77" s="143"/>
      <c r="AF77" s="149"/>
      <c r="AG77" s="153"/>
      <c r="AH77" s="153"/>
      <c r="AI77" s="153"/>
      <c r="AJ77" s="151"/>
      <c r="AK77" s="152"/>
      <c r="AL77" s="152"/>
      <c r="AM77" s="152"/>
      <c r="AN77" s="152"/>
      <c r="AO77" s="153"/>
      <c r="AP77" s="143"/>
      <c r="AQ77" s="143"/>
      <c r="AR77" s="143"/>
      <c r="AS77" s="143"/>
      <c r="AT77" s="143"/>
      <c r="AU77" s="143"/>
      <c r="AV77" s="143"/>
      <c r="AW77" s="143"/>
      <c r="AX77" s="154"/>
      <c r="AY77" s="154"/>
      <c r="AZ77" s="143"/>
    </row>
    <row r="78" ht="15.75" customHeight="1">
      <c r="A78" s="143"/>
      <c r="B78" s="143"/>
      <c r="C78" s="143"/>
      <c r="D78" s="143"/>
      <c r="E78" s="143"/>
      <c r="F78" s="143"/>
      <c r="G78" s="143"/>
      <c r="H78" s="143"/>
      <c r="I78" s="143"/>
      <c r="J78" s="143"/>
      <c r="K78" s="143"/>
      <c r="L78" s="144"/>
      <c r="M78" s="144"/>
      <c r="N78" s="143"/>
      <c r="O78" s="143"/>
      <c r="P78" s="143"/>
      <c r="Q78" s="153"/>
      <c r="R78" s="153"/>
      <c r="S78" s="153"/>
      <c r="T78" s="153"/>
      <c r="U78" s="153"/>
      <c r="V78" s="153"/>
      <c r="W78" s="153"/>
      <c r="X78" s="153"/>
      <c r="Y78" s="153"/>
      <c r="Z78" s="143"/>
      <c r="AA78" s="153"/>
      <c r="AB78" s="147"/>
      <c r="AC78" s="147"/>
      <c r="AD78" s="144"/>
      <c r="AE78" s="143"/>
      <c r="AF78" s="149"/>
      <c r="AG78" s="153"/>
      <c r="AH78" s="153"/>
      <c r="AI78" s="153"/>
      <c r="AJ78" s="151"/>
      <c r="AK78" s="152"/>
      <c r="AL78" s="152"/>
      <c r="AM78" s="152"/>
      <c r="AN78" s="152"/>
      <c r="AO78" s="153"/>
      <c r="AP78" s="143"/>
      <c r="AQ78" s="143"/>
      <c r="AR78" s="143"/>
      <c r="AS78" s="143"/>
      <c r="AT78" s="143"/>
      <c r="AU78" s="143"/>
      <c r="AV78" s="143"/>
      <c r="AW78" s="143"/>
      <c r="AX78" s="154"/>
      <c r="AY78" s="154"/>
      <c r="AZ78" s="143"/>
    </row>
    <row r="79" ht="15.75" customHeight="1">
      <c r="A79" s="143"/>
      <c r="B79" s="143"/>
      <c r="C79" s="143"/>
      <c r="D79" s="143"/>
      <c r="E79" s="143"/>
      <c r="F79" s="143"/>
      <c r="G79" s="143"/>
      <c r="H79" s="143"/>
      <c r="I79" s="143"/>
      <c r="J79" s="143"/>
      <c r="K79" s="143"/>
      <c r="L79" s="144"/>
      <c r="M79" s="144"/>
      <c r="N79" s="143"/>
      <c r="O79" s="143"/>
      <c r="P79" s="143"/>
      <c r="Q79" s="153"/>
      <c r="R79" s="153"/>
      <c r="S79" s="153"/>
      <c r="T79" s="153"/>
      <c r="U79" s="153"/>
      <c r="V79" s="153"/>
      <c r="W79" s="153"/>
      <c r="X79" s="153"/>
      <c r="Y79" s="153"/>
      <c r="Z79" s="144"/>
      <c r="AA79" s="153"/>
      <c r="AB79" s="147"/>
      <c r="AC79" s="147"/>
      <c r="AD79" s="144"/>
      <c r="AE79" s="143"/>
      <c r="AF79" s="149"/>
      <c r="AG79" s="153"/>
      <c r="AH79" s="153"/>
      <c r="AI79" s="153"/>
      <c r="AJ79" s="151"/>
      <c r="AK79" s="152"/>
      <c r="AL79" s="152"/>
      <c r="AM79" s="152"/>
      <c r="AN79" s="152"/>
      <c r="AO79" s="153"/>
      <c r="AP79" s="143"/>
      <c r="AQ79" s="143"/>
      <c r="AR79" s="143"/>
      <c r="AS79" s="143"/>
      <c r="AT79" s="143"/>
      <c r="AU79" s="143"/>
      <c r="AV79" s="143"/>
      <c r="AW79" s="143"/>
      <c r="AX79" s="154"/>
      <c r="AY79" s="154"/>
      <c r="AZ79" s="143"/>
    </row>
    <row r="80" ht="15.75" customHeight="1">
      <c r="A80" s="143"/>
      <c r="B80" s="143"/>
      <c r="C80" s="143"/>
      <c r="D80" s="143"/>
      <c r="E80" s="143"/>
      <c r="F80" s="143"/>
      <c r="G80" s="143"/>
      <c r="H80" s="143"/>
      <c r="I80" s="143"/>
      <c r="J80" s="143"/>
      <c r="K80" s="143"/>
      <c r="L80" s="144"/>
      <c r="M80" s="144"/>
      <c r="N80" s="143"/>
      <c r="O80" s="143"/>
      <c r="P80" s="143"/>
      <c r="Q80" s="153"/>
      <c r="R80" s="153"/>
      <c r="S80" s="153"/>
      <c r="T80" s="153"/>
      <c r="U80" s="153"/>
      <c r="V80" s="153"/>
      <c r="W80" s="153"/>
      <c r="X80" s="153"/>
      <c r="Y80" s="153"/>
      <c r="Z80" s="144"/>
      <c r="AA80" s="153"/>
      <c r="AB80" s="147"/>
      <c r="AC80" s="147"/>
      <c r="AD80" s="144"/>
      <c r="AE80" s="143"/>
      <c r="AF80" s="149"/>
      <c r="AG80" s="153"/>
      <c r="AH80" s="153"/>
      <c r="AI80" s="153"/>
      <c r="AJ80" s="151"/>
      <c r="AK80" s="152"/>
      <c r="AL80" s="152"/>
      <c r="AM80" s="152"/>
      <c r="AN80" s="152"/>
      <c r="AO80" s="153"/>
      <c r="AP80" s="143"/>
      <c r="AQ80" s="143"/>
      <c r="AR80" s="143"/>
      <c r="AS80" s="143"/>
      <c r="AT80" s="143"/>
      <c r="AU80" s="143"/>
      <c r="AV80" s="143"/>
      <c r="AW80" s="143"/>
      <c r="AX80" s="154"/>
      <c r="AY80" s="154"/>
      <c r="AZ80" s="143"/>
    </row>
    <row r="81" ht="15.75" customHeight="1">
      <c r="A81" s="143"/>
      <c r="B81" s="143"/>
      <c r="C81" s="143"/>
      <c r="D81" s="143"/>
      <c r="E81" s="156"/>
      <c r="F81" s="143"/>
      <c r="G81" s="143"/>
      <c r="H81" s="143"/>
      <c r="I81" s="143"/>
      <c r="J81" s="143"/>
      <c r="K81" s="143"/>
      <c r="L81" s="144"/>
      <c r="M81" s="144"/>
      <c r="N81" s="143"/>
      <c r="O81" s="143"/>
      <c r="P81" s="143"/>
      <c r="Q81" s="153"/>
      <c r="R81" s="144"/>
      <c r="S81" s="153"/>
      <c r="T81" s="153"/>
      <c r="U81" s="153"/>
      <c r="V81" s="153"/>
      <c r="W81" s="153"/>
      <c r="X81" s="153"/>
      <c r="Y81" s="153"/>
      <c r="Z81" s="144"/>
      <c r="AA81" s="153"/>
      <c r="AB81" s="147"/>
      <c r="AC81" s="147"/>
      <c r="AD81" s="144"/>
      <c r="AE81" s="143"/>
      <c r="AF81" s="149"/>
      <c r="AG81" s="153"/>
      <c r="AH81" s="153"/>
      <c r="AI81" s="153"/>
      <c r="AJ81" s="151"/>
      <c r="AK81" s="152"/>
      <c r="AL81" s="152"/>
      <c r="AM81" s="152"/>
      <c r="AN81" s="152"/>
      <c r="AO81" s="153"/>
      <c r="AP81" s="143"/>
      <c r="AQ81" s="143"/>
      <c r="AR81" s="143"/>
      <c r="AS81" s="155"/>
      <c r="AT81" s="156"/>
      <c r="AU81" s="156"/>
      <c r="AV81" s="143"/>
      <c r="AW81" s="143"/>
      <c r="AX81" s="154"/>
      <c r="AY81" s="154"/>
      <c r="AZ81" s="143"/>
    </row>
    <row r="82" ht="15.75" customHeight="1">
      <c r="A82" s="143"/>
      <c r="B82" s="143"/>
      <c r="C82" s="143"/>
      <c r="D82" s="143"/>
      <c r="E82" s="156"/>
      <c r="F82" s="143"/>
      <c r="G82" s="143"/>
      <c r="H82" s="143"/>
      <c r="I82" s="143"/>
      <c r="J82" s="143"/>
      <c r="K82" s="143"/>
      <c r="L82" s="144"/>
      <c r="M82" s="144"/>
      <c r="N82" s="143"/>
      <c r="O82" s="143"/>
      <c r="P82" s="143"/>
      <c r="Q82" s="153"/>
      <c r="R82" s="144"/>
      <c r="S82" s="153"/>
      <c r="T82" s="153"/>
      <c r="U82" s="153"/>
      <c r="V82" s="153"/>
      <c r="W82" s="153"/>
      <c r="X82" s="153"/>
      <c r="Y82" s="153"/>
      <c r="Z82" s="144"/>
      <c r="AA82" s="153"/>
      <c r="AB82" s="147"/>
      <c r="AC82" s="147"/>
      <c r="AD82" s="144"/>
      <c r="AE82" s="143"/>
      <c r="AF82" s="149"/>
      <c r="AG82" s="153"/>
      <c r="AH82" s="153"/>
      <c r="AI82" s="153"/>
      <c r="AJ82" s="151"/>
      <c r="AK82" s="152"/>
      <c r="AL82" s="152"/>
      <c r="AM82" s="152"/>
      <c r="AN82" s="152"/>
      <c r="AO82" s="153"/>
      <c r="AP82" s="143"/>
      <c r="AQ82" s="143"/>
      <c r="AR82" s="143"/>
      <c r="AS82" s="155"/>
      <c r="AT82" s="155"/>
      <c r="AU82" s="155"/>
      <c r="AV82" s="143"/>
      <c r="AW82" s="143"/>
      <c r="AX82" s="154"/>
      <c r="AY82" s="154"/>
      <c r="AZ82" s="143"/>
    </row>
    <row r="83" ht="15.75" customHeight="1">
      <c r="A83" s="143"/>
      <c r="B83" s="143"/>
      <c r="C83" s="143"/>
      <c r="D83" s="143"/>
      <c r="E83" s="156"/>
      <c r="F83" s="143"/>
      <c r="G83" s="143"/>
      <c r="H83" s="143"/>
      <c r="I83" s="143"/>
      <c r="J83" s="143"/>
      <c r="K83" s="143"/>
      <c r="L83" s="144"/>
      <c r="M83" s="144"/>
      <c r="N83" s="143"/>
      <c r="O83" s="143"/>
      <c r="P83" s="143"/>
      <c r="Q83" s="153"/>
      <c r="R83" s="144"/>
      <c r="S83" s="153"/>
      <c r="T83" s="153"/>
      <c r="U83" s="153"/>
      <c r="V83" s="153"/>
      <c r="W83" s="153"/>
      <c r="X83" s="153"/>
      <c r="Y83" s="153"/>
      <c r="Z83" s="144"/>
      <c r="AA83" s="153"/>
      <c r="AB83" s="147"/>
      <c r="AC83" s="147"/>
      <c r="AD83" s="144"/>
      <c r="AE83" s="143"/>
      <c r="AF83" s="149"/>
      <c r="AG83" s="153"/>
      <c r="AH83" s="153"/>
      <c r="AI83" s="153"/>
      <c r="AJ83" s="151"/>
      <c r="AK83" s="152"/>
      <c r="AL83" s="152"/>
      <c r="AM83" s="152"/>
      <c r="AN83" s="152"/>
      <c r="AO83" s="153"/>
      <c r="AP83" s="143"/>
      <c r="AQ83" s="143"/>
      <c r="AR83" s="143"/>
      <c r="AS83" s="155"/>
      <c r="AT83" s="156"/>
      <c r="AU83" s="156"/>
      <c r="AV83" s="143"/>
      <c r="AW83" s="143"/>
      <c r="AX83" s="154"/>
      <c r="AY83" s="154"/>
      <c r="AZ83" s="143"/>
    </row>
    <row r="84" ht="15.75" customHeight="1">
      <c r="A84" s="143"/>
      <c r="B84" s="143"/>
      <c r="C84" s="143"/>
      <c r="D84" s="143"/>
      <c r="E84" s="156"/>
      <c r="F84" s="143"/>
      <c r="G84" s="143"/>
      <c r="H84" s="143"/>
      <c r="I84" s="143"/>
      <c r="J84" s="143"/>
      <c r="K84" s="143"/>
      <c r="L84" s="144"/>
      <c r="M84" s="144"/>
      <c r="N84" s="143"/>
      <c r="O84" s="143"/>
      <c r="P84" s="143"/>
      <c r="Q84" s="153"/>
      <c r="R84" s="144"/>
      <c r="S84" s="153"/>
      <c r="T84" s="153"/>
      <c r="U84" s="153"/>
      <c r="V84" s="153"/>
      <c r="W84" s="153"/>
      <c r="X84" s="153"/>
      <c r="Y84" s="153"/>
      <c r="Z84" s="144"/>
      <c r="AA84" s="153"/>
      <c r="AB84" s="147"/>
      <c r="AC84" s="147"/>
      <c r="AD84" s="144"/>
      <c r="AE84" s="143"/>
      <c r="AF84" s="149"/>
      <c r="AG84" s="153"/>
      <c r="AH84" s="153"/>
      <c r="AI84" s="153"/>
      <c r="AJ84" s="151"/>
      <c r="AK84" s="152"/>
      <c r="AL84" s="152"/>
      <c r="AM84" s="152"/>
      <c r="AN84" s="152"/>
      <c r="AO84" s="153"/>
      <c r="AP84" s="143"/>
      <c r="AQ84" s="143"/>
      <c r="AR84" s="143"/>
      <c r="AS84" s="155"/>
      <c r="AT84" s="156"/>
      <c r="AU84" s="156"/>
      <c r="AV84" s="143"/>
      <c r="AW84" s="143"/>
      <c r="AX84" s="154"/>
      <c r="AY84" s="154"/>
      <c r="AZ84" s="143"/>
    </row>
    <row r="85" ht="15.75" customHeight="1">
      <c r="A85" s="143"/>
      <c r="B85" s="143"/>
      <c r="C85" s="143"/>
      <c r="D85" s="143"/>
      <c r="E85" s="156"/>
      <c r="F85" s="143"/>
      <c r="G85" s="143"/>
      <c r="H85" s="143"/>
      <c r="I85" s="143"/>
      <c r="J85" s="143"/>
      <c r="K85" s="143"/>
      <c r="L85" s="144"/>
      <c r="M85" s="144"/>
      <c r="N85" s="143"/>
      <c r="O85" s="143"/>
      <c r="P85" s="143"/>
      <c r="Q85" s="153"/>
      <c r="R85" s="144"/>
      <c r="S85" s="153"/>
      <c r="T85" s="153"/>
      <c r="U85" s="153"/>
      <c r="V85" s="153"/>
      <c r="W85" s="153"/>
      <c r="X85" s="153"/>
      <c r="Y85" s="153"/>
      <c r="Z85" s="144"/>
      <c r="AA85" s="153"/>
      <c r="AB85" s="147"/>
      <c r="AC85" s="147"/>
      <c r="AD85" s="144"/>
      <c r="AE85" s="143"/>
      <c r="AF85" s="149"/>
      <c r="AG85" s="153"/>
      <c r="AH85" s="153"/>
      <c r="AI85" s="153"/>
      <c r="AJ85" s="151"/>
      <c r="AK85" s="152"/>
      <c r="AL85" s="152"/>
      <c r="AM85" s="152"/>
      <c r="AN85" s="152"/>
      <c r="AO85" s="153"/>
      <c r="AP85" s="143"/>
      <c r="AQ85" s="143"/>
      <c r="AR85" s="143"/>
      <c r="AS85" s="155"/>
      <c r="AT85" s="156"/>
      <c r="AU85" s="156"/>
      <c r="AV85" s="143"/>
      <c r="AW85" s="143"/>
      <c r="AX85" s="154"/>
      <c r="AY85" s="154"/>
      <c r="AZ85" s="143"/>
    </row>
    <row r="86" ht="15.75" customHeight="1">
      <c r="A86" s="143"/>
      <c r="B86" s="143"/>
      <c r="C86" s="143"/>
      <c r="D86" s="143"/>
      <c r="E86" s="156"/>
      <c r="F86" s="143"/>
      <c r="G86" s="143"/>
      <c r="H86" s="143"/>
      <c r="I86" s="143"/>
      <c r="J86" s="143"/>
      <c r="K86" s="143"/>
      <c r="L86" s="144"/>
      <c r="M86" s="144"/>
      <c r="N86" s="143"/>
      <c r="O86" s="143"/>
      <c r="P86" s="143"/>
      <c r="Q86" s="153"/>
      <c r="R86" s="144"/>
      <c r="S86" s="153"/>
      <c r="T86" s="153"/>
      <c r="U86" s="153"/>
      <c r="V86" s="153"/>
      <c r="W86" s="153"/>
      <c r="X86" s="153"/>
      <c r="Y86" s="153"/>
      <c r="Z86" s="144"/>
      <c r="AA86" s="153"/>
      <c r="AB86" s="147"/>
      <c r="AC86" s="147"/>
      <c r="AD86" s="144"/>
      <c r="AE86" s="143"/>
      <c r="AF86" s="149"/>
      <c r="AG86" s="153"/>
      <c r="AH86" s="153"/>
      <c r="AI86" s="153"/>
      <c r="AJ86" s="151"/>
      <c r="AK86" s="152"/>
      <c r="AL86" s="152"/>
      <c r="AM86" s="152"/>
      <c r="AN86" s="152"/>
      <c r="AO86" s="153"/>
      <c r="AP86" s="143"/>
      <c r="AQ86" s="143"/>
      <c r="AR86" s="143"/>
      <c r="AS86" s="155"/>
      <c r="AT86" s="155"/>
      <c r="AU86" s="155"/>
      <c r="AV86" s="143"/>
      <c r="AW86" s="143"/>
      <c r="AX86" s="154"/>
      <c r="AY86" s="154"/>
      <c r="AZ86" s="143"/>
    </row>
    <row r="87" ht="15.75" customHeight="1">
      <c r="A87" s="143"/>
      <c r="B87" s="143"/>
      <c r="C87" s="143"/>
      <c r="D87" s="143"/>
      <c r="E87" s="156"/>
      <c r="F87" s="143"/>
      <c r="G87" s="143"/>
      <c r="H87" s="143"/>
      <c r="I87" s="143"/>
      <c r="J87" s="143"/>
      <c r="K87" s="143"/>
      <c r="L87" s="144"/>
      <c r="M87" s="144"/>
      <c r="N87" s="143"/>
      <c r="O87" s="143"/>
      <c r="P87" s="143"/>
      <c r="Q87" s="153"/>
      <c r="R87" s="144"/>
      <c r="S87" s="153"/>
      <c r="T87" s="153"/>
      <c r="U87" s="153"/>
      <c r="V87" s="153"/>
      <c r="W87" s="153"/>
      <c r="X87" s="153"/>
      <c r="Y87" s="153"/>
      <c r="Z87" s="144"/>
      <c r="AA87" s="153"/>
      <c r="AB87" s="147"/>
      <c r="AC87" s="147"/>
      <c r="AD87" s="144"/>
      <c r="AE87" s="143"/>
      <c r="AF87" s="149"/>
      <c r="AG87" s="153"/>
      <c r="AH87" s="153"/>
      <c r="AI87" s="153"/>
      <c r="AJ87" s="151"/>
      <c r="AK87" s="152"/>
      <c r="AL87" s="152"/>
      <c r="AM87" s="152"/>
      <c r="AN87" s="152"/>
      <c r="AO87" s="153"/>
      <c r="AP87" s="143"/>
      <c r="AQ87" s="143"/>
      <c r="AR87" s="143"/>
      <c r="AS87" s="155"/>
      <c r="AT87" s="156"/>
      <c r="AU87" s="156"/>
      <c r="AV87" s="143"/>
      <c r="AW87" s="143"/>
      <c r="AX87" s="154"/>
      <c r="AY87" s="154"/>
      <c r="AZ87" s="143"/>
    </row>
    <row r="88" ht="15.75" customHeight="1">
      <c r="A88" s="143"/>
      <c r="B88" s="143"/>
      <c r="C88" s="143"/>
      <c r="D88" s="143"/>
      <c r="E88" s="156"/>
      <c r="F88" s="143"/>
      <c r="G88" s="143"/>
      <c r="H88" s="143"/>
      <c r="I88" s="143"/>
      <c r="J88" s="143"/>
      <c r="K88" s="143"/>
      <c r="L88" s="144"/>
      <c r="M88" s="144"/>
      <c r="N88" s="143"/>
      <c r="O88" s="143"/>
      <c r="P88" s="143"/>
      <c r="Q88" s="153"/>
      <c r="R88" s="144"/>
      <c r="S88" s="153"/>
      <c r="T88" s="153"/>
      <c r="U88" s="153"/>
      <c r="V88" s="153"/>
      <c r="W88" s="153"/>
      <c r="X88" s="153"/>
      <c r="Y88" s="153"/>
      <c r="Z88" s="144"/>
      <c r="AA88" s="153"/>
      <c r="AB88" s="147"/>
      <c r="AC88" s="147"/>
      <c r="AD88" s="144"/>
      <c r="AE88" s="143"/>
      <c r="AF88" s="149"/>
      <c r="AG88" s="153"/>
      <c r="AH88" s="153"/>
      <c r="AI88" s="153"/>
      <c r="AJ88" s="151"/>
      <c r="AK88" s="152"/>
      <c r="AL88" s="152"/>
      <c r="AM88" s="152"/>
      <c r="AN88" s="152"/>
      <c r="AO88" s="153"/>
      <c r="AP88" s="143"/>
      <c r="AQ88" s="143"/>
      <c r="AR88" s="143"/>
      <c r="AS88" s="155"/>
      <c r="AT88" s="156"/>
      <c r="AU88" s="156"/>
      <c r="AV88" s="143"/>
      <c r="AW88" s="143"/>
      <c r="AX88" s="154"/>
      <c r="AY88" s="154"/>
      <c r="AZ88" s="143"/>
    </row>
    <row r="89" ht="15.75" customHeight="1">
      <c r="A89" s="143"/>
      <c r="B89" s="143"/>
      <c r="C89" s="143"/>
      <c r="D89" s="143"/>
      <c r="E89" s="143"/>
      <c r="F89" s="143"/>
      <c r="G89" s="143"/>
      <c r="H89" s="143"/>
      <c r="I89" s="143"/>
      <c r="J89" s="143"/>
      <c r="K89" s="143"/>
      <c r="L89" s="144"/>
      <c r="M89" s="144"/>
      <c r="N89" s="143"/>
      <c r="O89" s="143"/>
      <c r="P89" s="143"/>
      <c r="Q89" s="153"/>
      <c r="R89" s="153"/>
      <c r="S89" s="153"/>
      <c r="T89" s="153"/>
      <c r="U89" s="153"/>
      <c r="V89" s="153"/>
      <c r="W89" s="153"/>
      <c r="X89" s="153"/>
      <c r="Y89" s="153"/>
      <c r="Z89" s="144"/>
      <c r="AA89" s="153"/>
      <c r="AB89" s="147"/>
      <c r="AC89" s="147"/>
      <c r="AD89" s="144"/>
      <c r="AE89" s="143"/>
      <c r="AF89" s="149"/>
      <c r="AG89" s="153"/>
      <c r="AH89" s="153"/>
      <c r="AI89" s="153"/>
      <c r="AJ89" s="151"/>
      <c r="AK89" s="152"/>
      <c r="AL89" s="152"/>
      <c r="AM89" s="152"/>
      <c r="AN89" s="152"/>
      <c r="AO89" s="153"/>
      <c r="AP89" s="143"/>
      <c r="AQ89" s="143"/>
      <c r="AR89" s="143"/>
      <c r="AS89" s="143"/>
      <c r="AT89" s="143"/>
      <c r="AU89" s="143"/>
      <c r="AV89" s="143"/>
      <c r="AW89" s="143"/>
      <c r="AX89" s="154"/>
      <c r="AY89" s="154"/>
      <c r="AZ89" s="143"/>
    </row>
    <row r="90" ht="15.75" customHeight="1">
      <c r="A90" s="143"/>
      <c r="B90" s="143"/>
      <c r="C90" s="143"/>
      <c r="D90" s="143"/>
      <c r="E90" s="156"/>
      <c r="F90" s="143"/>
      <c r="G90" s="143"/>
      <c r="H90" s="143"/>
      <c r="I90" s="143"/>
      <c r="J90" s="143"/>
      <c r="K90" s="143"/>
      <c r="L90" s="144"/>
      <c r="M90" s="144"/>
      <c r="N90" s="143"/>
      <c r="O90" s="143"/>
      <c r="P90" s="143"/>
      <c r="Q90" s="153"/>
      <c r="R90" s="144"/>
      <c r="S90" s="153"/>
      <c r="T90" s="153"/>
      <c r="U90" s="153"/>
      <c r="V90" s="153"/>
      <c r="W90" s="153"/>
      <c r="X90" s="153"/>
      <c r="Y90" s="153"/>
      <c r="Z90" s="144"/>
      <c r="AA90" s="153"/>
      <c r="AB90" s="147"/>
      <c r="AC90" s="147"/>
      <c r="AD90" s="144"/>
      <c r="AE90" s="143"/>
      <c r="AF90" s="149"/>
      <c r="AG90" s="153"/>
      <c r="AH90" s="153"/>
      <c r="AI90" s="153"/>
      <c r="AJ90" s="151"/>
      <c r="AK90" s="152"/>
      <c r="AL90" s="152"/>
      <c r="AM90" s="152"/>
      <c r="AN90" s="152"/>
      <c r="AO90" s="153"/>
      <c r="AP90" s="143"/>
      <c r="AQ90" s="143"/>
      <c r="AR90" s="143"/>
      <c r="AS90" s="155"/>
      <c r="AT90" s="156"/>
      <c r="AU90" s="156"/>
      <c r="AV90" s="143"/>
      <c r="AW90" s="143"/>
      <c r="AX90" s="154"/>
      <c r="AY90" s="154"/>
      <c r="AZ90" s="143"/>
    </row>
    <row r="91" ht="15.75" customHeight="1">
      <c r="A91" s="143"/>
      <c r="B91" s="143"/>
      <c r="C91" s="143"/>
      <c r="D91" s="143"/>
      <c r="E91" s="143"/>
      <c r="F91" s="143"/>
      <c r="G91" s="143"/>
      <c r="H91" s="143"/>
      <c r="I91" s="143"/>
      <c r="J91" s="143"/>
      <c r="K91" s="143"/>
      <c r="L91" s="144"/>
      <c r="M91" s="144"/>
      <c r="N91" s="143"/>
      <c r="O91" s="143"/>
      <c r="P91" s="143"/>
      <c r="Q91" s="153"/>
      <c r="R91" s="144"/>
      <c r="S91" s="153"/>
      <c r="T91" s="153"/>
      <c r="U91" s="153"/>
      <c r="V91" s="153"/>
      <c r="W91" s="153"/>
      <c r="X91" s="153"/>
      <c r="Y91" s="153"/>
      <c r="Z91" s="143"/>
      <c r="AA91" s="153"/>
      <c r="AB91" s="147"/>
      <c r="AC91" s="147"/>
      <c r="AD91" s="144"/>
      <c r="AE91" s="143"/>
      <c r="AF91" s="149"/>
      <c r="AG91" s="153"/>
      <c r="AH91" s="153"/>
      <c r="AI91" s="153"/>
      <c r="AJ91" s="151"/>
      <c r="AK91" s="152"/>
      <c r="AL91" s="152"/>
      <c r="AM91" s="152"/>
      <c r="AN91" s="152"/>
      <c r="AO91" s="153"/>
      <c r="AP91" s="143"/>
      <c r="AQ91" s="143"/>
      <c r="AR91" s="143"/>
      <c r="AS91" s="155"/>
      <c r="AT91" s="156"/>
      <c r="AU91" s="156"/>
      <c r="AV91" s="143"/>
      <c r="AW91" s="143"/>
      <c r="AX91" s="154"/>
      <c r="AY91" s="154"/>
      <c r="AZ91" s="143"/>
    </row>
    <row r="92" ht="15.75" customHeight="1">
      <c r="A92" s="143"/>
      <c r="B92" s="143"/>
      <c r="C92" s="143"/>
      <c r="D92" s="143"/>
      <c r="E92" s="143"/>
      <c r="F92" s="143"/>
      <c r="G92" s="143"/>
      <c r="H92" s="143"/>
      <c r="I92" s="143"/>
      <c r="J92" s="143"/>
      <c r="K92" s="143"/>
      <c r="L92" s="144"/>
      <c r="M92" s="144"/>
      <c r="N92" s="143"/>
      <c r="O92" s="143"/>
      <c r="P92" s="143"/>
      <c r="Q92" s="153"/>
      <c r="R92" s="153"/>
      <c r="S92" s="153"/>
      <c r="T92" s="153"/>
      <c r="U92" s="153"/>
      <c r="V92" s="153"/>
      <c r="W92" s="153"/>
      <c r="X92" s="153"/>
      <c r="Y92" s="153"/>
      <c r="Z92" s="144"/>
      <c r="AA92" s="153"/>
      <c r="AB92" s="147"/>
      <c r="AC92" s="147"/>
      <c r="AD92" s="144"/>
      <c r="AE92" s="143"/>
      <c r="AF92" s="149"/>
      <c r="AG92" s="153"/>
      <c r="AH92" s="153"/>
      <c r="AI92" s="153"/>
      <c r="AJ92" s="151"/>
      <c r="AK92" s="152"/>
      <c r="AL92" s="152"/>
      <c r="AM92" s="152"/>
      <c r="AN92" s="152"/>
      <c r="AO92" s="153"/>
      <c r="AP92" s="143"/>
      <c r="AQ92" s="143"/>
      <c r="AR92" s="143"/>
      <c r="AS92" s="143"/>
      <c r="AT92" s="143"/>
      <c r="AU92" s="143"/>
      <c r="AV92" s="143"/>
      <c r="AW92" s="143"/>
      <c r="AX92" s="154"/>
      <c r="AY92" s="154"/>
      <c r="AZ92" s="143"/>
    </row>
    <row r="93" ht="15.75" customHeight="1">
      <c r="A93" s="143"/>
      <c r="B93" s="143"/>
      <c r="C93" s="143"/>
      <c r="D93" s="143"/>
      <c r="E93" s="143"/>
      <c r="F93" s="143"/>
      <c r="G93" s="143"/>
      <c r="H93" s="143"/>
      <c r="I93" s="143"/>
      <c r="J93" s="143"/>
      <c r="K93" s="143"/>
      <c r="L93" s="144"/>
      <c r="M93" s="144"/>
      <c r="N93" s="143"/>
      <c r="O93" s="143"/>
      <c r="P93" s="143"/>
      <c r="Q93" s="153"/>
      <c r="R93" s="153"/>
      <c r="S93" s="153"/>
      <c r="T93" s="153"/>
      <c r="U93" s="153"/>
      <c r="V93" s="153"/>
      <c r="W93" s="153"/>
      <c r="X93" s="153"/>
      <c r="Y93" s="153"/>
      <c r="Z93" s="144"/>
      <c r="AA93" s="153"/>
      <c r="AB93" s="147"/>
      <c r="AC93" s="147"/>
      <c r="AD93" s="144"/>
      <c r="AE93" s="143"/>
      <c r="AF93" s="149"/>
      <c r="AG93" s="153"/>
      <c r="AH93" s="153"/>
      <c r="AI93" s="153"/>
      <c r="AJ93" s="151"/>
      <c r="AK93" s="152"/>
      <c r="AL93" s="152"/>
      <c r="AM93" s="152"/>
      <c r="AN93" s="152"/>
      <c r="AO93" s="153"/>
      <c r="AP93" s="143"/>
      <c r="AQ93" s="143"/>
      <c r="AR93" s="143"/>
      <c r="AS93" s="143"/>
      <c r="AT93" s="143"/>
      <c r="AU93" s="143"/>
      <c r="AV93" s="143"/>
      <c r="AW93" s="143"/>
      <c r="AX93" s="154"/>
      <c r="AY93" s="154"/>
      <c r="AZ93" s="143"/>
    </row>
    <row r="94" ht="15.75" customHeight="1">
      <c r="A94" s="143"/>
      <c r="B94" s="143"/>
      <c r="C94" s="143"/>
      <c r="D94" s="143"/>
      <c r="E94" s="156"/>
      <c r="F94" s="143"/>
      <c r="G94" s="143"/>
      <c r="H94" s="143"/>
      <c r="I94" s="143"/>
      <c r="J94" s="143"/>
      <c r="K94" s="143"/>
      <c r="L94" s="144"/>
      <c r="M94" s="144"/>
      <c r="N94" s="143"/>
      <c r="O94" s="143"/>
      <c r="P94" s="143"/>
      <c r="Q94" s="153"/>
      <c r="R94" s="144"/>
      <c r="S94" s="153"/>
      <c r="T94" s="153"/>
      <c r="U94" s="153"/>
      <c r="V94" s="153"/>
      <c r="W94" s="153"/>
      <c r="X94" s="153"/>
      <c r="Y94" s="153"/>
      <c r="Z94" s="144"/>
      <c r="AA94" s="153"/>
      <c r="AB94" s="147"/>
      <c r="AC94" s="147"/>
      <c r="AD94" s="144"/>
      <c r="AE94" s="143"/>
      <c r="AF94" s="149"/>
      <c r="AG94" s="153"/>
      <c r="AH94" s="153"/>
      <c r="AI94" s="153"/>
      <c r="AJ94" s="151"/>
      <c r="AK94" s="152"/>
      <c r="AL94" s="152"/>
      <c r="AM94" s="152"/>
      <c r="AN94" s="152"/>
      <c r="AO94" s="153"/>
      <c r="AP94" s="143"/>
      <c r="AQ94" s="143"/>
      <c r="AR94" s="143"/>
      <c r="AS94" s="155"/>
      <c r="AT94" s="155"/>
      <c r="AU94" s="155"/>
      <c r="AV94" s="143"/>
      <c r="AW94" s="143"/>
      <c r="AX94" s="154"/>
      <c r="AY94" s="154"/>
      <c r="AZ94" s="143"/>
    </row>
    <row r="95" ht="15.75" customHeight="1">
      <c r="A95" s="143"/>
      <c r="B95" s="143"/>
      <c r="C95" s="143"/>
      <c r="D95" s="143"/>
      <c r="E95" s="143"/>
      <c r="F95" s="143"/>
      <c r="G95" s="143"/>
      <c r="H95" s="143"/>
      <c r="I95" s="143"/>
      <c r="J95" s="143"/>
      <c r="K95" s="143"/>
      <c r="L95" s="144"/>
      <c r="M95" s="144"/>
      <c r="N95" s="143"/>
      <c r="O95" s="143"/>
      <c r="P95" s="143"/>
      <c r="Q95" s="153"/>
      <c r="R95" s="153"/>
      <c r="S95" s="153"/>
      <c r="T95" s="153"/>
      <c r="U95" s="153"/>
      <c r="V95" s="153"/>
      <c r="W95" s="153"/>
      <c r="X95" s="153"/>
      <c r="Y95" s="153"/>
      <c r="Z95" s="144"/>
      <c r="AA95" s="153"/>
      <c r="AB95" s="147"/>
      <c r="AC95" s="147"/>
      <c r="AD95" s="144"/>
      <c r="AE95" s="143"/>
      <c r="AF95" s="149"/>
      <c r="AG95" s="153"/>
      <c r="AH95" s="153"/>
      <c r="AI95" s="153"/>
      <c r="AJ95" s="151"/>
      <c r="AK95" s="152"/>
      <c r="AL95" s="152"/>
      <c r="AM95" s="152"/>
      <c r="AN95" s="152"/>
      <c r="AO95" s="153"/>
      <c r="AP95" s="143"/>
      <c r="AQ95" s="143"/>
      <c r="AR95" s="143"/>
      <c r="AS95" s="143"/>
      <c r="AT95" s="143"/>
      <c r="AU95" s="143"/>
      <c r="AV95" s="143"/>
      <c r="AW95" s="143"/>
      <c r="AX95" s="154"/>
      <c r="AY95" s="154"/>
      <c r="AZ95" s="143"/>
    </row>
    <row r="96" ht="15.75" customHeight="1">
      <c r="A96" s="143"/>
      <c r="B96" s="143"/>
      <c r="C96" s="143"/>
      <c r="D96" s="143"/>
      <c r="E96" s="156"/>
      <c r="F96" s="143"/>
      <c r="G96" s="143"/>
      <c r="H96" s="143"/>
      <c r="I96" s="143"/>
      <c r="J96" s="143"/>
      <c r="K96" s="143"/>
      <c r="L96" s="144"/>
      <c r="M96" s="144"/>
      <c r="N96" s="143"/>
      <c r="O96" s="143"/>
      <c r="P96" s="143"/>
      <c r="Q96" s="153"/>
      <c r="R96" s="144"/>
      <c r="S96" s="153"/>
      <c r="T96" s="153"/>
      <c r="U96" s="153"/>
      <c r="V96" s="153"/>
      <c r="W96" s="153"/>
      <c r="X96" s="153"/>
      <c r="Y96" s="153"/>
      <c r="Z96" s="144"/>
      <c r="AA96" s="153"/>
      <c r="AB96" s="147"/>
      <c r="AC96" s="147"/>
      <c r="AD96" s="144"/>
      <c r="AE96" s="143"/>
      <c r="AF96" s="149"/>
      <c r="AG96" s="153"/>
      <c r="AH96" s="153"/>
      <c r="AI96" s="153"/>
      <c r="AJ96" s="151"/>
      <c r="AK96" s="152"/>
      <c r="AL96" s="152"/>
      <c r="AM96" s="152"/>
      <c r="AN96" s="152"/>
      <c r="AO96" s="153"/>
      <c r="AP96" s="143"/>
      <c r="AQ96" s="143"/>
      <c r="AR96" s="143"/>
      <c r="AS96" s="155"/>
      <c r="AT96" s="155"/>
      <c r="AU96" s="155"/>
      <c r="AV96" s="143"/>
      <c r="AW96" s="143"/>
      <c r="AX96" s="154"/>
      <c r="AY96" s="154"/>
      <c r="AZ96" s="143"/>
    </row>
    <row r="97" ht="15.75" customHeight="1">
      <c r="A97" s="143"/>
      <c r="B97" s="143"/>
      <c r="C97" s="143"/>
      <c r="D97" s="143"/>
      <c r="E97" s="143"/>
      <c r="F97" s="143"/>
      <c r="G97" s="143"/>
      <c r="H97" s="143"/>
      <c r="I97" s="143"/>
      <c r="J97" s="143"/>
      <c r="K97" s="143"/>
      <c r="L97" s="144"/>
      <c r="M97" s="144"/>
      <c r="N97" s="143"/>
      <c r="O97" s="143"/>
      <c r="P97" s="143"/>
      <c r="Q97" s="153"/>
      <c r="R97" s="153"/>
      <c r="S97" s="153"/>
      <c r="T97" s="153"/>
      <c r="U97" s="153"/>
      <c r="V97" s="153"/>
      <c r="W97" s="153"/>
      <c r="X97" s="153"/>
      <c r="Y97" s="153"/>
      <c r="Z97" s="144"/>
      <c r="AA97" s="153"/>
      <c r="AB97" s="147"/>
      <c r="AC97" s="147"/>
      <c r="AD97" s="144"/>
      <c r="AE97" s="143"/>
      <c r="AF97" s="149"/>
      <c r="AG97" s="153"/>
      <c r="AH97" s="153"/>
      <c r="AI97" s="153"/>
      <c r="AJ97" s="151"/>
      <c r="AK97" s="152"/>
      <c r="AL97" s="152"/>
      <c r="AM97" s="152"/>
      <c r="AN97" s="152"/>
      <c r="AO97" s="153"/>
      <c r="AP97" s="143"/>
      <c r="AQ97" s="143"/>
      <c r="AR97" s="143"/>
      <c r="AS97" s="143"/>
      <c r="AT97" s="143"/>
      <c r="AU97" s="143"/>
      <c r="AV97" s="143"/>
      <c r="AW97" s="143"/>
      <c r="AX97" s="154"/>
      <c r="AY97" s="154"/>
      <c r="AZ97" s="143"/>
    </row>
    <row r="98" ht="15.75" customHeight="1">
      <c r="A98" s="143"/>
      <c r="B98" s="143"/>
      <c r="C98" s="143"/>
      <c r="D98" s="143"/>
      <c r="E98" s="143"/>
      <c r="F98" s="143"/>
      <c r="G98" s="143"/>
      <c r="H98" s="143"/>
      <c r="I98" s="143"/>
      <c r="J98" s="143"/>
      <c r="K98" s="143"/>
      <c r="L98" s="144"/>
      <c r="M98" s="144"/>
      <c r="N98" s="143"/>
      <c r="O98" s="143"/>
      <c r="P98" s="143"/>
      <c r="Q98" s="153"/>
      <c r="R98" s="153"/>
      <c r="S98" s="153"/>
      <c r="T98" s="153"/>
      <c r="U98" s="153"/>
      <c r="V98" s="153"/>
      <c r="W98" s="153"/>
      <c r="X98" s="153"/>
      <c r="Y98" s="153"/>
      <c r="Z98" s="144"/>
      <c r="AA98" s="153"/>
      <c r="AB98" s="147"/>
      <c r="AC98" s="147"/>
      <c r="AD98" s="144"/>
      <c r="AE98" s="143"/>
      <c r="AF98" s="153"/>
      <c r="AG98" s="153"/>
      <c r="AH98" s="153"/>
      <c r="AI98" s="153"/>
      <c r="AJ98" s="151"/>
      <c r="AK98" s="152"/>
      <c r="AL98" s="152"/>
      <c r="AM98" s="152"/>
      <c r="AN98" s="152"/>
      <c r="AO98" s="153"/>
      <c r="AP98" s="143"/>
      <c r="AQ98" s="143"/>
      <c r="AR98" s="143"/>
      <c r="AS98" s="143"/>
      <c r="AT98" s="143"/>
      <c r="AU98" s="143"/>
      <c r="AV98" s="143"/>
      <c r="AW98" s="143"/>
      <c r="AX98" s="154"/>
      <c r="AY98" s="154"/>
      <c r="AZ98" s="143"/>
    </row>
    <row r="99" ht="15.75" customHeight="1">
      <c r="A99" s="143"/>
      <c r="B99" s="143"/>
      <c r="C99" s="143"/>
      <c r="D99" s="143"/>
      <c r="E99" s="143"/>
      <c r="F99" s="143"/>
      <c r="G99" s="143"/>
      <c r="H99" s="143"/>
      <c r="I99" s="143"/>
      <c r="J99" s="143"/>
      <c r="K99" s="143"/>
      <c r="L99" s="144"/>
      <c r="M99" s="144"/>
      <c r="N99" s="143"/>
      <c r="O99" s="143"/>
      <c r="P99" s="143"/>
      <c r="Q99" s="153"/>
      <c r="R99" s="153"/>
      <c r="S99" s="153"/>
      <c r="T99" s="153"/>
      <c r="U99" s="153"/>
      <c r="V99" s="153"/>
      <c r="W99" s="153"/>
      <c r="X99" s="153"/>
      <c r="Y99" s="153"/>
      <c r="Z99" s="144"/>
      <c r="AA99" s="153"/>
      <c r="AB99" s="147"/>
      <c r="AC99" s="147"/>
      <c r="AD99" s="144"/>
      <c r="AE99" s="143"/>
      <c r="AF99" s="153"/>
      <c r="AG99" s="153"/>
      <c r="AH99" s="153"/>
      <c r="AI99" s="153"/>
      <c r="AJ99" s="151"/>
      <c r="AK99" s="152"/>
      <c r="AL99" s="152"/>
      <c r="AM99" s="152"/>
      <c r="AN99" s="152"/>
      <c r="AO99" s="153"/>
      <c r="AP99" s="143"/>
      <c r="AQ99" s="143"/>
      <c r="AR99" s="143"/>
      <c r="AS99" s="143"/>
      <c r="AT99" s="143"/>
      <c r="AU99" s="143"/>
      <c r="AV99" s="143"/>
      <c r="AW99" s="143"/>
      <c r="AX99" s="154"/>
      <c r="AY99" s="154"/>
      <c r="AZ99" s="143"/>
    </row>
    <row r="100" ht="15.75" customHeight="1">
      <c r="A100" s="143"/>
      <c r="B100" s="143"/>
      <c r="C100" s="143"/>
      <c r="D100" s="143"/>
      <c r="E100" s="143"/>
      <c r="F100" s="143"/>
      <c r="G100" s="143"/>
      <c r="H100" s="143"/>
      <c r="I100" s="143"/>
      <c r="J100" s="143"/>
      <c r="K100" s="143"/>
      <c r="L100" s="144"/>
      <c r="M100" s="144"/>
      <c r="N100" s="143"/>
      <c r="O100" s="143"/>
      <c r="P100" s="143"/>
      <c r="Q100" s="153"/>
      <c r="R100" s="144"/>
      <c r="S100" s="153"/>
      <c r="T100" s="153"/>
      <c r="U100" s="153"/>
      <c r="V100" s="153"/>
      <c r="W100" s="153"/>
      <c r="X100" s="153"/>
      <c r="Y100" s="153"/>
      <c r="Z100" s="145"/>
      <c r="AA100" s="153"/>
      <c r="AB100" s="147"/>
      <c r="AC100" s="147"/>
      <c r="AD100" s="144"/>
      <c r="AE100" s="143"/>
      <c r="AF100" s="153"/>
      <c r="AG100" s="153"/>
      <c r="AH100" s="153"/>
      <c r="AI100" s="153"/>
      <c r="AJ100" s="151"/>
      <c r="AK100" s="152"/>
      <c r="AL100" s="152"/>
      <c r="AM100" s="152"/>
      <c r="AN100" s="152"/>
      <c r="AO100" s="153"/>
      <c r="AP100" s="143"/>
      <c r="AQ100" s="143"/>
      <c r="AR100" s="143"/>
      <c r="AS100" s="155"/>
      <c r="AT100" s="155"/>
      <c r="AU100" s="156"/>
      <c r="AV100" s="143"/>
      <c r="AW100" s="143"/>
      <c r="AX100" s="154"/>
      <c r="AY100" s="154"/>
      <c r="AZ100" s="143"/>
    </row>
    <row r="101" ht="15.75" customHeight="1">
      <c r="A101" s="143"/>
      <c r="B101" s="143"/>
      <c r="C101" s="143"/>
      <c r="D101" s="143"/>
      <c r="E101" s="143"/>
      <c r="F101" s="143"/>
      <c r="G101" s="143"/>
      <c r="H101" s="143"/>
      <c r="I101" s="143"/>
      <c r="J101" s="143"/>
      <c r="K101" s="143"/>
      <c r="L101" s="144"/>
      <c r="M101" s="144"/>
      <c r="N101" s="143"/>
      <c r="O101" s="143"/>
      <c r="P101" s="143"/>
      <c r="Q101" s="153"/>
      <c r="R101" s="153"/>
      <c r="S101" s="153"/>
      <c r="T101" s="153"/>
      <c r="U101" s="153"/>
      <c r="V101" s="153"/>
      <c r="W101" s="153"/>
      <c r="X101" s="153"/>
      <c r="Y101" s="153"/>
      <c r="Z101" s="144"/>
      <c r="AA101" s="153"/>
      <c r="AB101" s="147"/>
      <c r="AC101" s="147"/>
      <c r="AD101" s="144"/>
      <c r="AE101" s="143"/>
      <c r="AF101" s="149"/>
      <c r="AG101" s="153"/>
      <c r="AH101" s="153"/>
      <c r="AI101" s="153"/>
      <c r="AJ101" s="151"/>
      <c r="AK101" s="152"/>
      <c r="AL101" s="152"/>
      <c r="AM101" s="152"/>
      <c r="AN101" s="152"/>
      <c r="AO101" s="153"/>
      <c r="AP101" s="143"/>
      <c r="AQ101" s="143"/>
      <c r="AR101" s="143"/>
      <c r="AS101" s="143"/>
      <c r="AT101" s="143"/>
      <c r="AU101" s="143"/>
      <c r="AV101" s="143"/>
      <c r="AW101" s="143"/>
      <c r="AX101" s="154"/>
      <c r="AY101" s="154"/>
      <c r="AZ101" s="143"/>
    </row>
    <row r="102" ht="15.75" customHeight="1">
      <c r="A102" s="143"/>
      <c r="B102" s="143"/>
      <c r="C102" s="143"/>
      <c r="D102" s="143"/>
      <c r="E102" s="143"/>
      <c r="F102" s="143"/>
      <c r="G102" s="143"/>
      <c r="H102" s="143"/>
      <c r="I102" s="143"/>
      <c r="J102" s="143"/>
      <c r="K102" s="143"/>
      <c r="L102" s="144"/>
      <c r="M102" s="144"/>
      <c r="N102" s="143"/>
      <c r="O102" s="143"/>
      <c r="P102" s="143"/>
      <c r="Q102" s="153"/>
      <c r="R102" s="153"/>
      <c r="S102" s="153"/>
      <c r="T102" s="153"/>
      <c r="U102" s="153"/>
      <c r="V102" s="153"/>
      <c r="W102" s="153"/>
      <c r="X102" s="153"/>
      <c r="Y102" s="153"/>
      <c r="Z102" s="144"/>
      <c r="AA102" s="153"/>
      <c r="AB102" s="147"/>
      <c r="AC102" s="147"/>
      <c r="AD102" s="144"/>
      <c r="AE102" s="143"/>
      <c r="AF102" s="149"/>
      <c r="AG102" s="153"/>
      <c r="AH102" s="153"/>
      <c r="AI102" s="153"/>
      <c r="AJ102" s="151"/>
      <c r="AK102" s="152"/>
      <c r="AL102" s="152"/>
      <c r="AM102" s="152"/>
      <c r="AN102" s="152"/>
      <c r="AO102" s="153"/>
      <c r="AP102" s="143"/>
      <c r="AQ102" s="143"/>
      <c r="AR102" s="143"/>
      <c r="AS102" s="143"/>
      <c r="AT102" s="143"/>
      <c r="AU102" s="143"/>
      <c r="AV102" s="143"/>
      <c r="AW102" s="143"/>
      <c r="AX102" s="154"/>
      <c r="AY102" s="154"/>
      <c r="AZ102" s="143"/>
    </row>
    <row r="103" ht="15.75" customHeight="1">
      <c r="A103" s="143"/>
      <c r="B103" s="143"/>
      <c r="C103" s="143"/>
      <c r="D103" s="143"/>
      <c r="E103" s="143"/>
      <c r="F103" s="143"/>
      <c r="G103" s="143"/>
      <c r="H103" s="143"/>
      <c r="I103" s="143"/>
      <c r="J103" s="143"/>
      <c r="K103" s="143"/>
      <c r="L103" s="144"/>
      <c r="M103" s="144"/>
      <c r="N103" s="143"/>
      <c r="O103" s="143"/>
      <c r="P103" s="143"/>
      <c r="Q103" s="153"/>
      <c r="R103" s="153"/>
      <c r="S103" s="153"/>
      <c r="T103" s="153"/>
      <c r="U103" s="153"/>
      <c r="V103" s="153"/>
      <c r="W103" s="153"/>
      <c r="X103" s="153"/>
      <c r="Y103" s="153"/>
      <c r="Z103" s="144"/>
      <c r="AA103" s="153"/>
      <c r="AB103" s="147"/>
      <c r="AC103" s="147"/>
      <c r="AD103" s="144"/>
      <c r="AE103" s="143"/>
      <c r="AF103" s="149"/>
      <c r="AG103" s="153"/>
      <c r="AH103" s="153"/>
      <c r="AI103" s="153"/>
      <c r="AJ103" s="151"/>
      <c r="AK103" s="152"/>
      <c r="AL103" s="152"/>
      <c r="AM103" s="152"/>
      <c r="AN103" s="152"/>
      <c r="AO103" s="153"/>
      <c r="AP103" s="143"/>
      <c r="AQ103" s="143"/>
      <c r="AR103" s="143"/>
      <c r="AS103" s="143"/>
      <c r="AT103" s="143"/>
      <c r="AU103" s="143"/>
      <c r="AV103" s="143"/>
      <c r="AW103" s="143"/>
      <c r="AX103" s="154"/>
      <c r="AY103" s="154"/>
      <c r="AZ103" s="143"/>
    </row>
    <row r="104" ht="15.75" customHeight="1">
      <c r="A104" s="143"/>
      <c r="B104" s="143"/>
      <c r="C104" s="143"/>
      <c r="D104" s="143"/>
      <c r="E104" s="143"/>
      <c r="F104" s="143"/>
      <c r="G104" s="143"/>
      <c r="H104" s="143"/>
      <c r="I104" s="143"/>
      <c r="J104" s="143"/>
      <c r="K104" s="143"/>
      <c r="L104" s="144"/>
      <c r="M104" s="144"/>
      <c r="N104" s="143"/>
      <c r="O104" s="143"/>
      <c r="P104" s="143"/>
      <c r="Q104" s="153"/>
      <c r="R104" s="153"/>
      <c r="S104" s="153"/>
      <c r="T104" s="153"/>
      <c r="U104" s="153"/>
      <c r="V104" s="153"/>
      <c r="W104" s="153"/>
      <c r="X104" s="153"/>
      <c r="Y104" s="153"/>
      <c r="Z104" s="144"/>
      <c r="AA104" s="153"/>
      <c r="AB104" s="147"/>
      <c r="AC104" s="147"/>
      <c r="AD104" s="144"/>
      <c r="AE104" s="143"/>
      <c r="AF104" s="153"/>
      <c r="AG104" s="153"/>
      <c r="AH104" s="153"/>
      <c r="AI104" s="153"/>
      <c r="AJ104" s="151"/>
      <c r="AK104" s="152"/>
      <c r="AL104" s="152"/>
      <c r="AM104" s="152"/>
      <c r="AN104" s="152"/>
      <c r="AO104" s="153"/>
      <c r="AP104" s="143"/>
      <c r="AQ104" s="143"/>
      <c r="AR104" s="143"/>
      <c r="AS104" s="143"/>
      <c r="AT104" s="143"/>
      <c r="AU104" s="143"/>
      <c r="AV104" s="143"/>
      <c r="AW104" s="143"/>
      <c r="AX104" s="154"/>
      <c r="AY104" s="154"/>
      <c r="AZ104" s="143"/>
    </row>
    <row r="105" ht="15.75" customHeight="1">
      <c r="A105" s="143"/>
      <c r="B105" s="143"/>
      <c r="C105" s="143"/>
      <c r="D105" s="143"/>
      <c r="E105" s="143"/>
      <c r="F105" s="143"/>
      <c r="G105" s="143"/>
      <c r="H105" s="143"/>
      <c r="I105" s="143"/>
      <c r="J105" s="143"/>
      <c r="K105" s="143"/>
      <c r="L105" s="144"/>
      <c r="M105" s="144"/>
      <c r="N105" s="143"/>
      <c r="O105" s="143"/>
      <c r="P105" s="143"/>
      <c r="Q105" s="153"/>
      <c r="R105" s="153"/>
      <c r="S105" s="153"/>
      <c r="T105" s="153"/>
      <c r="U105" s="153"/>
      <c r="V105" s="153"/>
      <c r="W105" s="153"/>
      <c r="X105" s="153"/>
      <c r="Y105" s="153"/>
      <c r="Z105" s="144"/>
      <c r="AA105" s="153"/>
      <c r="AB105" s="147"/>
      <c r="AC105" s="147"/>
      <c r="AD105" s="144"/>
      <c r="AE105" s="143"/>
      <c r="AF105" s="149"/>
      <c r="AG105" s="153"/>
      <c r="AH105" s="153"/>
      <c r="AI105" s="153"/>
      <c r="AJ105" s="151"/>
      <c r="AK105" s="152"/>
      <c r="AL105" s="152"/>
      <c r="AM105" s="152"/>
      <c r="AN105" s="152"/>
      <c r="AO105" s="153"/>
      <c r="AP105" s="143"/>
      <c r="AQ105" s="143"/>
      <c r="AR105" s="143"/>
      <c r="AS105" s="143"/>
      <c r="AT105" s="143"/>
      <c r="AU105" s="143"/>
      <c r="AV105" s="143"/>
      <c r="AW105" s="143"/>
      <c r="AX105" s="154"/>
      <c r="AY105" s="154"/>
      <c r="AZ105" s="143"/>
    </row>
    <row r="106" ht="15.75" customHeight="1">
      <c r="A106" s="143"/>
      <c r="B106" s="143"/>
      <c r="C106" s="143"/>
      <c r="D106" s="143"/>
      <c r="E106" s="143"/>
      <c r="F106" s="143"/>
      <c r="G106" s="143"/>
      <c r="H106" s="143"/>
      <c r="I106" s="143"/>
      <c r="J106" s="143"/>
      <c r="K106" s="143"/>
      <c r="L106" s="144"/>
      <c r="M106" s="144"/>
      <c r="N106" s="143"/>
      <c r="O106" s="143"/>
      <c r="P106" s="143"/>
      <c r="Q106" s="153"/>
      <c r="R106" s="153"/>
      <c r="S106" s="153"/>
      <c r="T106" s="153"/>
      <c r="U106" s="153"/>
      <c r="V106" s="153"/>
      <c r="W106" s="153"/>
      <c r="X106" s="153"/>
      <c r="Y106" s="153"/>
      <c r="Z106" s="145"/>
      <c r="AA106" s="153"/>
      <c r="AB106" s="147"/>
      <c r="AC106" s="147"/>
      <c r="AD106" s="144"/>
      <c r="AE106" s="143"/>
      <c r="AF106" s="149"/>
      <c r="AG106" s="153"/>
      <c r="AH106" s="153"/>
      <c r="AI106" s="153"/>
      <c r="AJ106" s="151"/>
      <c r="AK106" s="152"/>
      <c r="AL106" s="152"/>
      <c r="AM106" s="152"/>
      <c r="AN106" s="152"/>
      <c r="AO106" s="153"/>
      <c r="AP106" s="143"/>
      <c r="AQ106" s="143"/>
      <c r="AR106" s="143"/>
      <c r="AS106" s="143"/>
      <c r="AT106" s="143"/>
      <c r="AU106" s="143"/>
      <c r="AV106" s="143"/>
      <c r="AW106" s="143"/>
      <c r="AX106" s="154"/>
      <c r="AY106" s="154"/>
      <c r="AZ106" s="143"/>
    </row>
    <row r="107" ht="15.75" customHeight="1">
      <c r="A107" s="143"/>
      <c r="B107" s="143"/>
      <c r="C107" s="143"/>
      <c r="D107" s="143"/>
      <c r="E107" s="143"/>
      <c r="F107" s="143"/>
      <c r="G107" s="143"/>
      <c r="H107" s="143"/>
      <c r="I107" s="143"/>
      <c r="J107" s="143"/>
      <c r="K107" s="143"/>
      <c r="L107" s="144"/>
      <c r="M107" s="144"/>
      <c r="N107" s="143"/>
      <c r="O107" s="143"/>
      <c r="P107" s="143"/>
      <c r="Q107" s="153"/>
      <c r="R107" s="153"/>
      <c r="S107" s="153"/>
      <c r="T107" s="153"/>
      <c r="U107" s="153"/>
      <c r="V107" s="153"/>
      <c r="W107" s="153"/>
      <c r="X107" s="153"/>
      <c r="Y107" s="153"/>
      <c r="Z107" s="144"/>
      <c r="AA107" s="153"/>
      <c r="AB107" s="147"/>
      <c r="AC107" s="147"/>
      <c r="AD107" s="144"/>
      <c r="AE107" s="143"/>
      <c r="AF107" s="149"/>
      <c r="AG107" s="153"/>
      <c r="AH107" s="153"/>
      <c r="AI107" s="153"/>
      <c r="AJ107" s="151"/>
      <c r="AK107" s="152"/>
      <c r="AL107" s="152"/>
      <c r="AM107" s="152"/>
      <c r="AN107" s="152"/>
      <c r="AO107" s="153"/>
      <c r="AP107" s="143"/>
      <c r="AQ107" s="143"/>
      <c r="AR107" s="143"/>
      <c r="AS107" s="143"/>
      <c r="AT107" s="143"/>
      <c r="AU107" s="143"/>
      <c r="AV107" s="143"/>
      <c r="AW107" s="143"/>
      <c r="AX107" s="154"/>
      <c r="AY107" s="154"/>
      <c r="AZ107" s="143"/>
    </row>
    <row r="108" ht="15.75" customHeight="1">
      <c r="A108" s="143"/>
      <c r="B108" s="143"/>
      <c r="C108" s="143"/>
      <c r="D108" s="143"/>
      <c r="E108" s="143"/>
      <c r="F108" s="143"/>
      <c r="G108" s="143"/>
      <c r="H108" s="143"/>
      <c r="I108" s="143"/>
      <c r="J108" s="143"/>
      <c r="K108" s="143"/>
      <c r="L108" s="144"/>
      <c r="M108" s="144"/>
      <c r="N108" s="143"/>
      <c r="O108" s="143"/>
      <c r="P108" s="143"/>
      <c r="Q108" s="153"/>
      <c r="R108" s="153"/>
      <c r="S108" s="153"/>
      <c r="T108" s="153"/>
      <c r="U108" s="153"/>
      <c r="V108" s="153"/>
      <c r="W108" s="153"/>
      <c r="X108" s="153"/>
      <c r="Y108" s="153"/>
      <c r="Z108" s="144"/>
      <c r="AA108" s="153"/>
      <c r="AB108" s="147"/>
      <c r="AC108" s="147"/>
      <c r="AD108" s="144"/>
      <c r="AE108" s="143"/>
      <c r="AF108" s="149"/>
      <c r="AG108" s="153"/>
      <c r="AH108" s="153"/>
      <c r="AI108" s="153"/>
      <c r="AJ108" s="151"/>
      <c r="AK108" s="152"/>
      <c r="AL108" s="152"/>
      <c r="AM108" s="152"/>
      <c r="AN108" s="152"/>
      <c r="AO108" s="153"/>
      <c r="AP108" s="143"/>
      <c r="AQ108" s="143"/>
      <c r="AR108" s="143"/>
      <c r="AS108" s="143"/>
      <c r="AT108" s="143"/>
      <c r="AU108" s="143"/>
      <c r="AV108" s="143"/>
      <c r="AW108" s="143"/>
      <c r="AX108" s="154"/>
      <c r="AY108" s="154"/>
      <c r="AZ108" s="143"/>
    </row>
    <row r="109" ht="15.75" customHeight="1">
      <c r="A109" s="143"/>
      <c r="B109" s="143"/>
      <c r="C109" s="143"/>
      <c r="D109" s="143"/>
      <c r="E109" s="143"/>
      <c r="F109" s="143"/>
      <c r="G109" s="143"/>
      <c r="H109" s="143"/>
      <c r="I109" s="143"/>
      <c r="J109" s="143"/>
      <c r="K109" s="143"/>
      <c r="L109" s="144"/>
      <c r="M109" s="144"/>
      <c r="N109" s="143"/>
      <c r="O109" s="143"/>
      <c r="P109" s="143"/>
      <c r="Q109" s="153"/>
      <c r="R109" s="144"/>
      <c r="S109" s="153"/>
      <c r="T109" s="153"/>
      <c r="U109" s="153"/>
      <c r="V109" s="153"/>
      <c r="W109" s="153"/>
      <c r="X109" s="153"/>
      <c r="Y109" s="153"/>
      <c r="Z109" s="143"/>
      <c r="AA109" s="153"/>
      <c r="AB109" s="147"/>
      <c r="AC109" s="147"/>
      <c r="AD109" s="144"/>
      <c r="AE109" s="143"/>
      <c r="AF109" s="149"/>
      <c r="AG109" s="153"/>
      <c r="AH109" s="153"/>
      <c r="AI109" s="153"/>
      <c r="AJ109" s="151"/>
      <c r="AK109" s="152"/>
      <c r="AL109" s="152"/>
      <c r="AM109" s="152"/>
      <c r="AN109" s="152"/>
      <c r="AO109" s="153"/>
      <c r="AP109" s="143"/>
      <c r="AQ109" s="143"/>
      <c r="AR109" s="143"/>
      <c r="AS109" s="155"/>
      <c r="AT109" s="156"/>
      <c r="AU109" s="156"/>
      <c r="AV109" s="143"/>
      <c r="AW109" s="143"/>
      <c r="AX109" s="154"/>
      <c r="AY109" s="154"/>
      <c r="AZ109" s="143"/>
    </row>
    <row r="110" ht="15.75" customHeight="1">
      <c r="A110" s="143"/>
      <c r="B110" s="143"/>
      <c r="C110" s="143"/>
      <c r="D110" s="143"/>
      <c r="E110" s="143"/>
      <c r="F110" s="143"/>
      <c r="G110" s="143"/>
      <c r="H110" s="143"/>
      <c r="I110" s="143"/>
      <c r="J110" s="143"/>
      <c r="K110" s="143"/>
      <c r="L110" s="144"/>
      <c r="M110" s="144"/>
      <c r="N110" s="143"/>
      <c r="O110" s="143"/>
      <c r="P110" s="143"/>
      <c r="Q110" s="153"/>
      <c r="R110" s="153"/>
      <c r="S110" s="153"/>
      <c r="T110" s="153"/>
      <c r="U110" s="153"/>
      <c r="V110" s="153"/>
      <c r="W110" s="153"/>
      <c r="X110" s="153"/>
      <c r="Y110" s="153"/>
      <c r="Z110" s="143"/>
      <c r="AA110" s="153"/>
      <c r="AB110" s="147"/>
      <c r="AC110" s="147"/>
      <c r="AD110" s="144"/>
      <c r="AE110" s="143"/>
      <c r="AF110" s="149"/>
      <c r="AG110" s="153"/>
      <c r="AH110" s="153"/>
      <c r="AI110" s="153"/>
      <c r="AJ110" s="151"/>
      <c r="AK110" s="152"/>
      <c r="AL110" s="152"/>
      <c r="AM110" s="152"/>
      <c r="AN110" s="152"/>
      <c r="AO110" s="153"/>
      <c r="AP110" s="143"/>
      <c r="AQ110" s="143"/>
      <c r="AR110" s="143"/>
      <c r="AS110" s="143"/>
      <c r="AT110" s="143"/>
      <c r="AU110" s="143"/>
      <c r="AV110" s="143"/>
      <c r="AW110" s="143"/>
      <c r="AX110" s="154"/>
      <c r="AY110" s="154"/>
      <c r="AZ110" s="143"/>
    </row>
    <row r="111" ht="15.75" customHeight="1">
      <c r="A111" s="143"/>
      <c r="B111" s="143"/>
      <c r="C111" s="143"/>
      <c r="D111" s="143"/>
      <c r="E111" s="143"/>
      <c r="F111" s="143"/>
      <c r="G111" s="143"/>
      <c r="H111" s="143"/>
      <c r="I111" s="143"/>
      <c r="J111" s="143"/>
      <c r="K111" s="143"/>
      <c r="L111" s="144"/>
      <c r="M111" s="144"/>
      <c r="N111" s="143"/>
      <c r="O111" s="143"/>
      <c r="P111" s="143"/>
      <c r="Q111" s="153"/>
      <c r="R111" s="153"/>
      <c r="S111" s="153"/>
      <c r="T111" s="153"/>
      <c r="U111" s="153"/>
      <c r="V111" s="153"/>
      <c r="W111" s="153"/>
      <c r="X111" s="153"/>
      <c r="Y111" s="153"/>
      <c r="Z111" s="144"/>
      <c r="AA111" s="153"/>
      <c r="AB111" s="147"/>
      <c r="AC111" s="147"/>
      <c r="AD111" s="144"/>
      <c r="AE111" s="143"/>
      <c r="AF111" s="149"/>
      <c r="AG111" s="153"/>
      <c r="AH111" s="153"/>
      <c r="AI111" s="153"/>
      <c r="AJ111" s="151"/>
      <c r="AK111" s="152"/>
      <c r="AL111" s="152"/>
      <c r="AM111" s="152"/>
      <c r="AN111" s="152"/>
      <c r="AO111" s="153"/>
      <c r="AP111" s="143"/>
      <c r="AQ111" s="143"/>
      <c r="AR111" s="143"/>
      <c r="AS111" s="143"/>
      <c r="AT111" s="143"/>
      <c r="AU111" s="143"/>
      <c r="AV111" s="143"/>
      <c r="AW111" s="143"/>
      <c r="AX111" s="154"/>
      <c r="AY111" s="154"/>
      <c r="AZ111" s="143"/>
    </row>
    <row r="112" ht="15.75" customHeight="1">
      <c r="A112" s="143"/>
      <c r="B112" s="143"/>
      <c r="C112" s="143"/>
      <c r="D112" s="143"/>
      <c r="E112" s="143"/>
      <c r="F112" s="143"/>
      <c r="G112" s="143"/>
      <c r="H112" s="143"/>
      <c r="I112" s="143"/>
      <c r="J112" s="143"/>
      <c r="K112" s="143"/>
      <c r="L112" s="144"/>
      <c r="M112" s="144"/>
      <c r="N112" s="143"/>
      <c r="O112" s="143"/>
      <c r="P112" s="143"/>
      <c r="Q112" s="153"/>
      <c r="R112" s="153"/>
      <c r="S112" s="153"/>
      <c r="T112" s="153"/>
      <c r="U112" s="153"/>
      <c r="V112" s="153"/>
      <c r="W112" s="153"/>
      <c r="X112" s="153"/>
      <c r="Y112" s="153"/>
      <c r="Z112" s="144"/>
      <c r="AA112" s="153"/>
      <c r="AB112" s="147"/>
      <c r="AC112" s="147"/>
      <c r="AD112" s="144"/>
      <c r="AE112" s="143"/>
      <c r="AF112" s="149"/>
      <c r="AG112" s="153"/>
      <c r="AH112" s="153"/>
      <c r="AI112" s="153"/>
      <c r="AJ112" s="151"/>
      <c r="AK112" s="152"/>
      <c r="AL112" s="152"/>
      <c r="AM112" s="152"/>
      <c r="AN112" s="152"/>
      <c r="AO112" s="153"/>
      <c r="AP112" s="143"/>
      <c r="AQ112" s="143"/>
      <c r="AR112" s="143"/>
      <c r="AS112" s="143"/>
      <c r="AT112" s="143"/>
      <c r="AU112" s="143"/>
      <c r="AV112" s="143"/>
      <c r="AW112" s="143"/>
      <c r="AX112" s="154"/>
      <c r="AY112" s="154"/>
      <c r="AZ112" s="143"/>
    </row>
    <row r="113" ht="15.75" customHeight="1">
      <c r="A113" s="143"/>
      <c r="B113" s="143"/>
      <c r="C113" s="143"/>
      <c r="D113" s="143"/>
      <c r="E113" s="143"/>
      <c r="F113" s="143"/>
      <c r="G113" s="143"/>
      <c r="H113" s="143"/>
      <c r="I113" s="143"/>
      <c r="J113" s="143"/>
      <c r="K113" s="143"/>
      <c r="L113" s="144"/>
      <c r="M113" s="144"/>
      <c r="N113" s="143"/>
      <c r="O113" s="143"/>
      <c r="P113" s="143"/>
      <c r="Q113" s="153"/>
      <c r="R113" s="153"/>
      <c r="S113" s="153"/>
      <c r="T113" s="153"/>
      <c r="U113" s="153"/>
      <c r="V113" s="153"/>
      <c r="W113" s="153"/>
      <c r="X113" s="153"/>
      <c r="Y113" s="153"/>
      <c r="Z113" s="144"/>
      <c r="AA113" s="153"/>
      <c r="AB113" s="147"/>
      <c r="AC113" s="147"/>
      <c r="AD113" s="144"/>
      <c r="AE113" s="143"/>
      <c r="AF113" s="149"/>
      <c r="AG113" s="153"/>
      <c r="AH113" s="153"/>
      <c r="AI113" s="153"/>
      <c r="AJ113" s="151"/>
      <c r="AK113" s="152"/>
      <c r="AL113" s="152"/>
      <c r="AM113" s="152"/>
      <c r="AN113" s="152"/>
      <c r="AO113" s="153"/>
      <c r="AP113" s="143"/>
      <c r="AQ113" s="143"/>
      <c r="AR113" s="143"/>
      <c r="AS113" s="143"/>
      <c r="AT113" s="143"/>
      <c r="AU113" s="143"/>
      <c r="AV113" s="143"/>
      <c r="AW113" s="143"/>
      <c r="AX113" s="154"/>
      <c r="AY113" s="154"/>
      <c r="AZ113" s="143"/>
    </row>
    <row r="114" ht="15.75" customHeight="1">
      <c r="A114" s="143"/>
      <c r="B114" s="143"/>
      <c r="C114" s="143"/>
      <c r="D114" s="143"/>
      <c r="E114" s="143"/>
      <c r="F114" s="143"/>
      <c r="G114" s="143"/>
      <c r="H114" s="143"/>
      <c r="I114" s="143"/>
      <c r="J114" s="143"/>
      <c r="K114" s="143"/>
      <c r="L114" s="144"/>
      <c r="M114" s="144"/>
      <c r="N114" s="143"/>
      <c r="O114" s="143"/>
      <c r="P114" s="143"/>
      <c r="Q114" s="153"/>
      <c r="R114" s="153"/>
      <c r="S114" s="153"/>
      <c r="T114" s="153"/>
      <c r="U114" s="153"/>
      <c r="V114" s="153"/>
      <c r="W114" s="153"/>
      <c r="X114" s="153"/>
      <c r="Y114" s="153"/>
      <c r="Z114" s="144"/>
      <c r="AA114" s="153"/>
      <c r="AB114" s="147"/>
      <c r="AC114" s="147"/>
      <c r="AD114" s="144"/>
      <c r="AE114" s="143"/>
      <c r="AF114" s="149"/>
      <c r="AG114" s="153"/>
      <c r="AH114" s="153"/>
      <c r="AI114" s="153"/>
      <c r="AJ114" s="151"/>
      <c r="AK114" s="152"/>
      <c r="AL114" s="152"/>
      <c r="AM114" s="152"/>
      <c r="AN114" s="152"/>
      <c r="AO114" s="153"/>
      <c r="AP114" s="143"/>
      <c r="AQ114" s="143"/>
      <c r="AR114" s="143"/>
      <c r="AS114" s="143"/>
      <c r="AT114" s="143"/>
      <c r="AU114" s="143"/>
      <c r="AV114" s="143"/>
      <c r="AW114" s="143"/>
      <c r="AX114" s="154"/>
      <c r="AY114" s="154"/>
      <c r="AZ114" s="143"/>
    </row>
    <row r="115" ht="15.75" customHeight="1">
      <c r="A115" s="143"/>
      <c r="B115" s="143"/>
      <c r="C115" s="143"/>
      <c r="D115" s="143"/>
      <c r="E115" s="156"/>
      <c r="F115" s="143"/>
      <c r="G115" s="143"/>
      <c r="H115" s="143"/>
      <c r="I115" s="143"/>
      <c r="J115" s="143"/>
      <c r="K115" s="143"/>
      <c r="L115" s="144"/>
      <c r="M115" s="144"/>
      <c r="N115" s="143"/>
      <c r="O115" s="143"/>
      <c r="P115" s="143"/>
      <c r="Q115" s="153"/>
      <c r="R115" s="144"/>
      <c r="S115" s="153"/>
      <c r="T115" s="153"/>
      <c r="U115" s="153"/>
      <c r="V115" s="153"/>
      <c r="W115" s="153"/>
      <c r="X115" s="153"/>
      <c r="Y115" s="153"/>
      <c r="Z115" s="144"/>
      <c r="AA115" s="153"/>
      <c r="AB115" s="147"/>
      <c r="AC115" s="147"/>
      <c r="AD115" s="144"/>
      <c r="AE115" s="143"/>
      <c r="AF115" s="149"/>
      <c r="AG115" s="153"/>
      <c r="AH115" s="153"/>
      <c r="AI115" s="153"/>
      <c r="AJ115" s="151"/>
      <c r="AK115" s="152"/>
      <c r="AL115" s="152"/>
      <c r="AM115" s="152"/>
      <c r="AN115" s="152"/>
      <c r="AO115" s="153"/>
      <c r="AP115" s="143"/>
      <c r="AQ115" s="143"/>
      <c r="AR115" s="143"/>
      <c r="AS115" s="155"/>
      <c r="AT115" s="156"/>
      <c r="AU115" s="156"/>
      <c r="AV115" s="143"/>
      <c r="AW115" s="143"/>
      <c r="AX115" s="154"/>
      <c r="AY115" s="154"/>
      <c r="AZ115" s="143"/>
    </row>
    <row r="116" ht="15.75" customHeight="1">
      <c r="A116" s="143"/>
      <c r="B116" s="143"/>
      <c r="C116" s="143"/>
      <c r="D116" s="143"/>
      <c r="E116" s="156"/>
      <c r="F116" s="143"/>
      <c r="G116" s="143"/>
      <c r="H116" s="143"/>
      <c r="I116" s="143"/>
      <c r="J116" s="143"/>
      <c r="K116" s="143"/>
      <c r="L116" s="144"/>
      <c r="M116" s="144"/>
      <c r="N116" s="143"/>
      <c r="O116" s="143"/>
      <c r="P116" s="143"/>
      <c r="Q116" s="153"/>
      <c r="R116" s="144"/>
      <c r="S116" s="153"/>
      <c r="T116" s="153"/>
      <c r="U116" s="153"/>
      <c r="V116" s="153"/>
      <c r="W116" s="153"/>
      <c r="X116" s="153"/>
      <c r="Y116" s="153"/>
      <c r="Z116" s="144"/>
      <c r="AA116" s="153"/>
      <c r="AB116" s="147"/>
      <c r="AC116" s="147"/>
      <c r="AD116" s="144"/>
      <c r="AE116" s="143"/>
      <c r="AF116" s="149"/>
      <c r="AG116" s="153"/>
      <c r="AH116" s="153"/>
      <c r="AI116" s="153"/>
      <c r="AJ116" s="151"/>
      <c r="AK116" s="152"/>
      <c r="AL116" s="152"/>
      <c r="AM116" s="152"/>
      <c r="AN116" s="152"/>
      <c r="AO116" s="153"/>
      <c r="AP116" s="143"/>
      <c r="AQ116" s="143"/>
      <c r="AR116" s="143"/>
      <c r="AS116" s="155"/>
      <c r="AT116" s="156"/>
      <c r="AU116" s="156"/>
      <c r="AV116" s="143"/>
      <c r="AW116" s="143"/>
      <c r="AX116" s="154"/>
      <c r="AY116" s="154"/>
      <c r="AZ116" s="143"/>
    </row>
    <row r="117" ht="15.75" customHeight="1">
      <c r="A117" s="143"/>
      <c r="B117" s="143"/>
      <c r="C117" s="143"/>
      <c r="D117" s="143"/>
      <c r="E117" s="143"/>
      <c r="F117" s="143"/>
      <c r="G117" s="143"/>
      <c r="H117" s="143"/>
      <c r="I117" s="143"/>
      <c r="J117" s="143"/>
      <c r="K117" s="143"/>
      <c r="L117" s="144"/>
      <c r="M117" s="144"/>
      <c r="N117" s="143"/>
      <c r="O117" s="143"/>
      <c r="P117" s="143"/>
      <c r="Q117" s="153"/>
      <c r="R117" s="153"/>
      <c r="S117" s="153"/>
      <c r="T117" s="153"/>
      <c r="U117" s="153"/>
      <c r="V117" s="153"/>
      <c r="W117" s="153"/>
      <c r="X117" s="153"/>
      <c r="Y117" s="153"/>
      <c r="Z117" s="144"/>
      <c r="AA117" s="153"/>
      <c r="AB117" s="147"/>
      <c r="AC117" s="147"/>
      <c r="AD117" s="144"/>
      <c r="AE117" s="143"/>
      <c r="AF117" s="149"/>
      <c r="AG117" s="153"/>
      <c r="AH117" s="153"/>
      <c r="AI117" s="153"/>
      <c r="AJ117" s="151"/>
      <c r="AK117" s="152"/>
      <c r="AL117" s="152"/>
      <c r="AM117" s="152"/>
      <c r="AN117" s="152"/>
      <c r="AO117" s="153"/>
      <c r="AP117" s="143"/>
      <c r="AQ117" s="143"/>
      <c r="AR117" s="143"/>
      <c r="AS117" s="143"/>
      <c r="AT117" s="143"/>
      <c r="AU117" s="143"/>
      <c r="AV117" s="143"/>
      <c r="AW117" s="143"/>
      <c r="AX117" s="154"/>
      <c r="AY117" s="154"/>
      <c r="AZ117" s="143"/>
    </row>
    <row r="118" ht="15.75" customHeight="1">
      <c r="A118" s="143"/>
      <c r="B118" s="143"/>
      <c r="C118" s="143"/>
      <c r="D118" s="143"/>
      <c r="E118" s="143"/>
      <c r="F118" s="143"/>
      <c r="G118" s="143"/>
      <c r="H118" s="143"/>
      <c r="I118" s="143"/>
      <c r="J118" s="143"/>
      <c r="K118" s="143"/>
      <c r="L118" s="144"/>
      <c r="M118" s="144"/>
      <c r="N118" s="143"/>
      <c r="O118" s="143"/>
      <c r="P118" s="143"/>
      <c r="Q118" s="153"/>
      <c r="R118" s="153"/>
      <c r="S118" s="153"/>
      <c r="T118" s="153"/>
      <c r="U118" s="153"/>
      <c r="V118" s="153"/>
      <c r="W118" s="153"/>
      <c r="X118" s="153"/>
      <c r="Y118" s="153"/>
      <c r="Z118" s="144"/>
      <c r="AA118" s="153"/>
      <c r="AB118" s="147"/>
      <c r="AC118" s="147"/>
      <c r="AD118" s="144"/>
      <c r="AE118" s="143"/>
      <c r="AF118" s="149"/>
      <c r="AG118" s="153"/>
      <c r="AH118" s="153"/>
      <c r="AI118" s="153"/>
      <c r="AJ118" s="151"/>
      <c r="AK118" s="152"/>
      <c r="AL118" s="152"/>
      <c r="AM118" s="152"/>
      <c r="AN118" s="152"/>
      <c r="AO118" s="153"/>
      <c r="AP118" s="143"/>
      <c r="AQ118" s="143"/>
      <c r="AR118" s="143"/>
      <c r="AS118" s="143"/>
      <c r="AT118" s="143"/>
      <c r="AU118" s="143"/>
      <c r="AV118" s="143"/>
      <c r="AW118" s="143"/>
      <c r="AX118" s="154"/>
      <c r="AY118" s="154"/>
      <c r="AZ118" s="143"/>
    </row>
    <row r="119" ht="15.75" customHeight="1">
      <c r="A119" s="143"/>
      <c r="B119" s="143"/>
      <c r="C119" s="143"/>
      <c r="D119" s="143"/>
      <c r="E119" s="143"/>
      <c r="F119" s="143"/>
      <c r="G119" s="143"/>
      <c r="H119" s="143"/>
      <c r="I119" s="143"/>
      <c r="J119" s="143"/>
      <c r="K119" s="143"/>
      <c r="L119" s="144"/>
      <c r="M119" s="144"/>
      <c r="N119" s="143"/>
      <c r="O119" s="143"/>
      <c r="P119" s="143"/>
      <c r="Q119" s="153"/>
      <c r="R119" s="144"/>
      <c r="S119" s="153"/>
      <c r="T119" s="153"/>
      <c r="U119" s="153"/>
      <c r="V119" s="153"/>
      <c r="W119" s="153"/>
      <c r="X119" s="153"/>
      <c r="Y119" s="153"/>
      <c r="Z119" s="144"/>
      <c r="AA119" s="153"/>
      <c r="AB119" s="147"/>
      <c r="AC119" s="147"/>
      <c r="AD119" s="144"/>
      <c r="AE119" s="143"/>
      <c r="AF119" s="149"/>
      <c r="AG119" s="153"/>
      <c r="AH119" s="153"/>
      <c r="AI119" s="153"/>
      <c r="AJ119" s="151"/>
      <c r="AK119" s="152"/>
      <c r="AL119" s="152"/>
      <c r="AM119" s="152"/>
      <c r="AN119" s="152"/>
      <c r="AO119" s="153"/>
      <c r="AP119" s="143"/>
      <c r="AQ119" s="143"/>
      <c r="AR119" s="143"/>
      <c r="AS119" s="155"/>
      <c r="AT119" s="156"/>
      <c r="AU119" s="156"/>
      <c r="AV119" s="143"/>
      <c r="AW119" s="143"/>
      <c r="AX119" s="154"/>
      <c r="AY119" s="154"/>
      <c r="AZ119" s="143"/>
    </row>
    <row r="120" ht="15.75" customHeight="1">
      <c r="A120" s="143"/>
      <c r="B120" s="143"/>
      <c r="C120" s="143"/>
      <c r="D120" s="143"/>
      <c r="E120" s="143"/>
      <c r="F120" s="143"/>
      <c r="G120" s="143"/>
      <c r="H120" s="143"/>
      <c r="I120" s="143"/>
      <c r="J120" s="143"/>
      <c r="K120" s="143"/>
      <c r="L120" s="144"/>
      <c r="M120" s="144"/>
      <c r="N120" s="143"/>
      <c r="O120" s="143"/>
      <c r="P120" s="143"/>
      <c r="Q120" s="153"/>
      <c r="R120" s="144"/>
      <c r="S120" s="153"/>
      <c r="T120" s="153"/>
      <c r="U120" s="153"/>
      <c r="V120" s="153"/>
      <c r="W120" s="153"/>
      <c r="X120" s="153"/>
      <c r="Y120" s="153"/>
      <c r="Z120" s="144"/>
      <c r="AA120" s="153"/>
      <c r="AB120" s="147"/>
      <c r="AC120" s="147"/>
      <c r="AD120" s="144"/>
      <c r="AE120" s="143"/>
      <c r="AF120" s="149"/>
      <c r="AG120" s="153"/>
      <c r="AH120" s="153"/>
      <c r="AI120" s="153"/>
      <c r="AJ120" s="151"/>
      <c r="AK120" s="152"/>
      <c r="AL120" s="152"/>
      <c r="AM120" s="152"/>
      <c r="AN120" s="152"/>
      <c r="AO120" s="153"/>
      <c r="AP120" s="143"/>
      <c r="AQ120" s="143"/>
      <c r="AR120" s="143"/>
      <c r="AS120" s="155"/>
      <c r="AT120" s="156"/>
      <c r="AU120" s="156"/>
      <c r="AV120" s="143"/>
      <c r="AW120" s="143"/>
      <c r="AX120" s="154"/>
      <c r="AY120" s="154"/>
      <c r="AZ120" s="143"/>
    </row>
    <row r="121" ht="15.75" customHeight="1">
      <c r="A121" s="143"/>
      <c r="B121" s="143"/>
      <c r="C121" s="143"/>
      <c r="D121" s="143"/>
      <c r="E121" s="156"/>
      <c r="F121" s="143"/>
      <c r="G121" s="143"/>
      <c r="H121" s="143"/>
      <c r="I121" s="143"/>
      <c r="J121" s="143"/>
      <c r="K121" s="143"/>
      <c r="L121" s="144"/>
      <c r="M121" s="144"/>
      <c r="N121" s="143"/>
      <c r="O121" s="143"/>
      <c r="P121" s="143"/>
      <c r="Q121" s="153"/>
      <c r="R121" s="153"/>
      <c r="S121" s="153"/>
      <c r="T121" s="153"/>
      <c r="U121" s="153"/>
      <c r="V121" s="153"/>
      <c r="W121" s="153"/>
      <c r="X121" s="153"/>
      <c r="Y121" s="153"/>
      <c r="Z121" s="144"/>
      <c r="AA121" s="153"/>
      <c r="AB121" s="147"/>
      <c r="AC121" s="147"/>
      <c r="AD121" s="144"/>
      <c r="AE121" s="143"/>
      <c r="AF121" s="149"/>
      <c r="AG121" s="153"/>
      <c r="AH121" s="153"/>
      <c r="AI121" s="153"/>
      <c r="AJ121" s="151"/>
      <c r="AK121" s="152"/>
      <c r="AL121" s="152"/>
      <c r="AM121" s="152"/>
      <c r="AN121" s="152"/>
      <c r="AO121" s="153"/>
      <c r="AP121" s="143"/>
      <c r="AQ121" s="143"/>
      <c r="AR121" s="143"/>
      <c r="AS121" s="143"/>
      <c r="AT121" s="143"/>
      <c r="AU121" s="143"/>
      <c r="AV121" s="143"/>
      <c r="AW121" s="143"/>
      <c r="AX121" s="154"/>
      <c r="AY121" s="154"/>
      <c r="AZ121" s="143"/>
    </row>
    <row r="122" ht="15.75" customHeight="1">
      <c r="A122" s="143"/>
      <c r="B122" s="143"/>
      <c r="C122" s="143"/>
      <c r="D122" s="143"/>
      <c r="E122" s="143"/>
      <c r="F122" s="143"/>
      <c r="G122" s="143"/>
      <c r="H122" s="143"/>
      <c r="I122" s="143"/>
      <c r="J122" s="143"/>
      <c r="K122" s="143"/>
      <c r="L122" s="144"/>
      <c r="M122" s="144"/>
      <c r="N122" s="143"/>
      <c r="O122" s="143"/>
      <c r="P122" s="143"/>
      <c r="Q122" s="153"/>
      <c r="R122" s="153"/>
      <c r="S122" s="153"/>
      <c r="T122" s="153"/>
      <c r="U122" s="153"/>
      <c r="V122" s="153"/>
      <c r="W122" s="153"/>
      <c r="X122" s="153"/>
      <c r="Y122" s="153"/>
      <c r="Z122" s="144"/>
      <c r="AA122" s="153"/>
      <c r="AB122" s="147"/>
      <c r="AC122" s="147"/>
      <c r="AD122" s="144"/>
      <c r="AE122" s="143"/>
      <c r="AF122" s="153"/>
      <c r="AG122" s="153"/>
      <c r="AH122" s="153"/>
      <c r="AI122" s="153"/>
      <c r="AJ122" s="151"/>
      <c r="AK122" s="152"/>
      <c r="AL122" s="152"/>
      <c r="AM122" s="152"/>
      <c r="AN122" s="152"/>
      <c r="AO122" s="153"/>
      <c r="AP122" s="143"/>
      <c r="AQ122" s="143"/>
      <c r="AR122" s="143"/>
      <c r="AS122" s="143"/>
      <c r="AT122" s="143"/>
      <c r="AU122" s="143"/>
      <c r="AV122" s="143"/>
      <c r="AW122" s="143"/>
      <c r="AX122" s="154"/>
      <c r="AY122" s="154"/>
      <c r="AZ122" s="143"/>
    </row>
    <row r="123" ht="15.75" customHeight="1">
      <c r="A123" s="143"/>
      <c r="B123" s="143"/>
      <c r="C123" s="143"/>
      <c r="D123" s="143"/>
      <c r="E123" s="143"/>
      <c r="F123" s="143"/>
      <c r="G123" s="143"/>
      <c r="H123" s="143"/>
      <c r="I123" s="143"/>
      <c r="J123" s="143"/>
      <c r="K123" s="143"/>
      <c r="L123" s="144"/>
      <c r="M123" s="144"/>
      <c r="N123" s="143"/>
      <c r="O123" s="143"/>
      <c r="P123" s="143"/>
      <c r="Q123" s="153"/>
      <c r="R123" s="153"/>
      <c r="S123" s="153"/>
      <c r="T123" s="153"/>
      <c r="U123" s="153"/>
      <c r="V123" s="153"/>
      <c r="W123" s="153"/>
      <c r="X123" s="153"/>
      <c r="Y123" s="153"/>
      <c r="Z123" s="144"/>
      <c r="AA123" s="153"/>
      <c r="AB123" s="147"/>
      <c r="AC123" s="147"/>
      <c r="AD123" s="144"/>
      <c r="AE123" s="143"/>
      <c r="AF123" s="149"/>
      <c r="AG123" s="153"/>
      <c r="AH123" s="153"/>
      <c r="AI123" s="153"/>
      <c r="AJ123" s="151"/>
      <c r="AK123" s="152"/>
      <c r="AL123" s="152"/>
      <c r="AM123" s="152"/>
      <c r="AN123" s="152"/>
      <c r="AO123" s="153"/>
      <c r="AP123" s="143"/>
      <c r="AQ123" s="143"/>
      <c r="AR123" s="143"/>
      <c r="AS123" s="143"/>
      <c r="AT123" s="143"/>
      <c r="AU123" s="143"/>
      <c r="AV123" s="143"/>
      <c r="AW123" s="143"/>
      <c r="AX123" s="154"/>
      <c r="AY123" s="154"/>
      <c r="AZ123" s="143"/>
    </row>
    <row r="124" ht="15.75" customHeight="1">
      <c r="A124" s="143"/>
      <c r="B124" s="143"/>
      <c r="C124" s="143"/>
      <c r="D124" s="143"/>
      <c r="E124" s="143"/>
      <c r="F124" s="143"/>
      <c r="G124" s="143"/>
      <c r="H124" s="143"/>
      <c r="I124" s="143"/>
      <c r="J124" s="143"/>
      <c r="K124" s="143"/>
      <c r="L124" s="144"/>
      <c r="M124" s="144"/>
      <c r="N124" s="143"/>
      <c r="O124" s="143"/>
      <c r="P124" s="143"/>
      <c r="Q124" s="153"/>
      <c r="R124" s="153"/>
      <c r="S124" s="153"/>
      <c r="T124" s="153"/>
      <c r="U124" s="153"/>
      <c r="V124" s="153"/>
      <c r="W124" s="153"/>
      <c r="X124" s="153"/>
      <c r="Y124" s="153"/>
      <c r="Z124" s="144"/>
      <c r="AA124" s="153"/>
      <c r="AB124" s="147"/>
      <c r="AC124" s="147"/>
      <c r="AD124" s="144"/>
      <c r="AE124" s="143"/>
      <c r="AF124" s="149"/>
      <c r="AG124" s="153"/>
      <c r="AH124" s="153"/>
      <c r="AI124" s="153"/>
      <c r="AJ124" s="151"/>
      <c r="AK124" s="152"/>
      <c r="AL124" s="152"/>
      <c r="AM124" s="152"/>
      <c r="AN124" s="152"/>
      <c r="AO124" s="153"/>
      <c r="AP124" s="143"/>
      <c r="AQ124" s="143"/>
      <c r="AR124" s="143"/>
      <c r="AS124" s="143"/>
      <c r="AT124" s="143"/>
      <c r="AU124" s="143"/>
      <c r="AV124" s="143"/>
      <c r="AW124" s="143"/>
      <c r="AX124" s="154"/>
      <c r="AY124" s="154"/>
      <c r="AZ124" s="143"/>
    </row>
    <row r="125" ht="15.75" customHeight="1">
      <c r="A125" s="143"/>
      <c r="B125" s="143"/>
      <c r="C125" s="143"/>
      <c r="D125" s="143"/>
      <c r="E125" s="143"/>
      <c r="F125" s="143"/>
      <c r="G125" s="143"/>
      <c r="H125" s="143"/>
      <c r="I125" s="143"/>
      <c r="J125" s="143"/>
      <c r="K125" s="143"/>
      <c r="L125" s="144"/>
      <c r="M125" s="144"/>
      <c r="N125" s="143"/>
      <c r="O125" s="143"/>
      <c r="P125" s="143"/>
      <c r="Q125" s="153"/>
      <c r="R125" s="153"/>
      <c r="S125" s="153"/>
      <c r="T125" s="153"/>
      <c r="U125" s="153"/>
      <c r="V125" s="153"/>
      <c r="W125" s="153"/>
      <c r="X125" s="153"/>
      <c r="Y125" s="153"/>
      <c r="Z125" s="144"/>
      <c r="AA125" s="153"/>
      <c r="AB125" s="147"/>
      <c r="AC125" s="147"/>
      <c r="AD125" s="144"/>
      <c r="AE125" s="143"/>
      <c r="AF125" s="153"/>
      <c r="AG125" s="153"/>
      <c r="AH125" s="153"/>
      <c r="AI125" s="153"/>
      <c r="AJ125" s="151"/>
      <c r="AK125" s="152"/>
      <c r="AL125" s="152"/>
      <c r="AM125" s="152"/>
      <c r="AN125" s="152"/>
      <c r="AO125" s="153"/>
      <c r="AP125" s="143"/>
      <c r="AQ125" s="143"/>
      <c r="AR125" s="143"/>
      <c r="AS125" s="143"/>
      <c r="AT125" s="143"/>
      <c r="AU125" s="143"/>
      <c r="AV125" s="143"/>
      <c r="AW125" s="143"/>
      <c r="AX125" s="154"/>
      <c r="AY125" s="154"/>
      <c r="AZ125" s="143"/>
    </row>
    <row r="126" ht="15.75" customHeight="1">
      <c r="A126" s="143"/>
      <c r="B126" s="143"/>
      <c r="C126" s="143"/>
      <c r="D126" s="143"/>
      <c r="E126" s="143"/>
      <c r="F126" s="143"/>
      <c r="G126" s="143"/>
      <c r="H126" s="143"/>
      <c r="I126" s="143"/>
      <c r="J126" s="143"/>
      <c r="K126" s="143"/>
      <c r="L126" s="144"/>
      <c r="M126" s="144"/>
      <c r="N126" s="143"/>
      <c r="O126" s="143"/>
      <c r="P126" s="143"/>
      <c r="Q126" s="153"/>
      <c r="R126" s="153"/>
      <c r="S126" s="153"/>
      <c r="T126" s="153"/>
      <c r="U126" s="153"/>
      <c r="V126" s="153"/>
      <c r="W126" s="153"/>
      <c r="X126" s="153"/>
      <c r="Y126" s="153"/>
      <c r="Z126" s="144"/>
      <c r="AA126" s="153"/>
      <c r="AB126" s="147"/>
      <c r="AC126" s="147"/>
      <c r="AD126" s="144"/>
      <c r="AE126" s="143"/>
      <c r="AF126" s="149"/>
      <c r="AG126" s="153"/>
      <c r="AH126" s="153"/>
      <c r="AI126" s="153"/>
      <c r="AJ126" s="151"/>
      <c r="AK126" s="152"/>
      <c r="AL126" s="152"/>
      <c r="AM126" s="152"/>
      <c r="AN126" s="152"/>
      <c r="AO126" s="153"/>
      <c r="AP126" s="143"/>
      <c r="AQ126" s="143"/>
      <c r="AR126" s="143"/>
      <c r="AS126" s="143"/>
      <c r="AT126" s="143"/>
      <c r="AU126" s="143"/>
      <c r="AV126" s="143"/>
      <c r="AW126" s="143"/>
      <c r="AX126" s="154"/>
      <c r="AY126" s="154"/>
      <c r="AZ126" s="143"/>
    </row>
    <row r="127" ht="15.75" customHeight="1">
      <c r="A127" s="143"/>
      <c r="B127" s="143"/>
      <c r="C127" s="143"/>
      <c r="D127" s="143"/>
      <c r="E127" s="143"/>
      <c r="F127" s="143"/>
      <c r="G127" s="143"/>
      <c r="H127" s="143"/>
      <c r="I127" s="143"/>
      <c r="J127" s="143"/>
      <c r="K127" s="143"/>
      <c r="L127" s="144"/>
      <c r="M127" s="144"/>
      <c r="N127" s="143"/>
      <c r="O127" s="143"/>
      <c r="P127" s="143"/>
      <c r="Q127" s="153"/>
      <c r="R127" s="153"/>
      <c r="S127" s="153"/>
      <c r="T127" s="153"/>
      <c r="U127" s="153"/>
      <c r="V127" s="153"/>
      <c r="W127" s="153"/>
      <c r="X127" s="153"/>
      <c r="Y127" s="153"/>
      <c r="Z127" s="144"/>
      <c r="AA127" s="153"/>
      <c r="AB127" s="147"/>
      <c r="AC127" s="147"/>
      <c r="AD127" s="144"/>
      <c r="AE127" s="143"/>
      <c r="AF127" s="149"/>
      <c r="AG127" s="153"/>
      <c r="AH127" s="153"/>
      <c r="AI127" s="153"/>
      <c r="AJ127" s="151"/>
      <c r="AK127" s="152"/>
      <c r="AL127" s="152"/>
      <c r="AM127" s="152"/>
      <c r="AN127" s="152"/>
      <c r="AO127" s="153"/>
      <c r="AP127" s="143"/>
      <c r="AQ127" s="143"/>
      <c r="AR127" s="143"/>
      <c r="AS127" s="143"/>
      <c r="AT127" s="143"/>
      <c r="AU127" s="143"/>
      <c r="AV127" s="143"/>
      <c r="AW127" s="143"/>
      <c r="AX127" s="154"/>
      <c r="AY127" s="154"/>
      <c r="AZ127" s="143"/>
    </row>
    <row r="128" ht="15.75" customHeight="1">
      <c r="A128" s="143"/>
      <c r="B128" s="143"/>
      <c r="C128" s="143"/>
      <c r="D128" s="143"/>
      <c r="E128" s="143"/>
      <c r="F128" s="143"/>
      <c r="G128" s="143"/>
      <c r="H128" s="143"/>
      <c r="I128" s="143"/>
      <c r="J128" s="143"/>
      <c r="K128" s="143"/>
      <c r="L128" s="144"/>
      <c r="M128" s="144"/>
      <c r="N128" s="143"/>
      <c r="O128" s="143"/>
      <c r="P128" s="143"/>
      <c r="Q128" s="153"/>
      <c r="R128" s="153"/>
      <c r="S128" s="153"/>
      <c r="T128" s="153"/>
      <c r="U128" s="153"/>
      <c r="V128" s="153"/>
      <c r="W128" s="153"/>
      <c r="X128" s="153"/>
      <c r="Y128" s="153"/>
      <c r="Z128" s="144"/>
      <c r="AA128" s="153"/>
      <c r="AB128" s="147"/>
      <c r="AC128" s="147"/>
      <c r="AD128" s="144"/>
      <c r="AE128" s="143"/>
      <c r="AF128" s="149"/>
      <c r="AG128" s="153"/>
      <c r="AH128" s="153"/>
      <c r="AI128" s="153"/>
      <c r="AJ128" s="151"/>
      <c r="AK128" s="152"/>
      <c r="AL128" s="152"/>
      <c r="AM128" s="152"/>
      <c r="AN128" s="152"/>
      <c r="AO128" s="153"/>
      <c r="AP128" s="143"/>
      <c r="AQ128" s="143"/>
      <c r="AR128" s="143"/>
      <c r="AS128" s="143"/>
      <c r="AT128" s="143"/>
      <c r="AU128" s="143"/>
      <c r="AV128" s="143"/>
      <c r="AW128" s="143"/>
      <c r="AX128" s="154"/>
      <c r="AY128" s="154"/>
      <c r="AZ128" s="143"/>
    </row>
    <row r="129" ht="15.75" customHeight="1">
      <c r="A129" s="143"/>
      <c r="B129" s="143"/>
      <c r="C129" s="143"/>
      <c r="D129" s="143"/>
      <c r="E129" s="143"/>
      <c r="F129" s="143"/>
      <c r="G129" s="143"/>
      <c r="H129" s="143"/>
      <c r="I129" s="143"/>
      <c r="J129" s="143"/>
      <c r="K129" s="143"/>
      <c r="L129" s="144"/>
      <c r="M129" s="144"/>
      <c r="N129" s="143"/>
      <c r="O129" s="143"/>
      <c r="P129" s="143"/>
      <c r="Q129" s="153"/>
      <c r="R129" s="153"/>
      <c r="S129" s="153"/>
      <c r="T129" s="153"/>
      <c r="U129" s="153"/>
      <c r="V129" s="153"/>
      <c r="W129" s="153"/>
      <c r="X129" s="153"/>
      <c r="Y129" s="153"/>
      <c r="Z129" s="144"/>
      <c r="AA129" s="153"/>
      <c r="AB129" s="147"/>
      <c r="AC129" s="147"/>
      <c r="AD129" s="144"/>
      <c r="AE129" s="143"/>
      <c r="AF129" s="149"/>
      <c r="AG129" s="153"/>
      <c r="AH129" s="153"/>
      <c r="AI129" s="153"/>
      <c r="AJ129" s="151"/>
      <c r="AK129" s="152"/>
      <c r="AL129" s="152"/>
      <c r="AM129" s="152"/>
      <c r="AN129" s="152"/>
      <c r="AO129" s="153"/>
      <c r="AP129" s="143"/>
      <c r="AQ129" s="143"/>
      <c r="AR129" s="143"/>
      <c r="AS129" s="143"/>
      <c r="AT129" s="143"/>
      <c r="AU129" s="143"/>
      <c r="AV129" s="143"/>
      <c r="AW129" s="143"/>
      <c r="AX129" s="154"/>
      <c r="AY129" s="154"/>
      <c r="AZ129" s="143"/>
    </row>
    <row r="130" ht="15.75" customHeight="1">
      <c r="A130" s="143"/>
      <c r="B130" s="143"/>
      <c r="C130" s="143"/>
      <c r="D130" s="143"/>
      <c r="E130" s="143"/>
      <c r="F130" s="143"/>
      <c r="G130" s="143"/>
      <c r="H130" s="143"/>
      <c r="I130" s="143"/>
      <c r="J130" s="143"/>
      <c r="K130" s="143"/>
      <c r="L130" s="144"/>
      <c r="M130" s="144"/>
      <c r="N130" s="143"/>
      <c r="O130" s="143"/>
      <c r="P130" s="143"/>
      <c r="Q130" s="153"/>
      <c r="R130" s="153"/>
      <c r="S130" s="153"/>
      <c r="T130" s="153"/>
      <c r="U130" s="153"/>
      <c r="V130" s="153"/>
      <c r="W130" s="153"/>
      <c r="X130" s="153"/>
      <c r="Y130" s="153"/>
      <c r="Z130" s="144"/>
      <c r="AA130" s="153"/>
      <c r="AB130" s="147"/>
      <c r="AC130" s="147"/>
      <c r="AD130" s="144"/>
      <c r="AE130" s="143"/>
      <c r="AF130" s="149"/>
      <c r="AG130" s="153"/>
      <c r="AH130" s="153"/>
      <c r="AI130" s="153"/>
      <c r="AJ130" s="151"/>
      <c r="AK130" s="152"/>
      <c r="AL130" s="152"/>
      <c r="AM130" s="152"/>
      <c r="AN130" s="152"/>
      <c r="AO130" s="153"/>
      <c r="AP130" s="143"/>
      <c r="AQ130" s="143"/>
      <c r="AR130" s="143"/>
      <c r="AS130" s="143"/>
      <c r="AT130" s="143"/>
      <c r="AU130" s="143"/>
      <c r="AV130" s="143"/>
      <c r="AW130" s="143"/>
      <c r="AX130" s="154"/>
      <c r="AY130" s="154"/>
      <c r="AZ130" s="143"/>
    </row>
    <row r="131" ht="15.75" customHeight="1">
      <c r="A131" s="143"/>
      <c r="B131" s="143"/>
      <c r="C131" s="143"/>
      <c r="D131" s="143"/>
      <c r="E131" s="143"/>
      <c r="F131" s="143"/>
      <c r="G131" s="143"/>
      <c r="H131" s="143"/>
      <c r="I131" s="143"/>
      <c r="J131" s="143"/>
      <c r="K131" s="143"/>
      <c r="L131" s="144"/>
      <c r="M131" s="144"/>
      <c r="N131" s="143"/>
      <c r="O131" s="143"/>
      <c r="P131" s="143"/>
      <c r="Q131" s="153"/>
      <c r="R131" s="153"/>
      <c r="S131" s="153"/>
      <c r="T131" s="153"/>
      <c r="U131" s="153"/>
      <c r="V131" s="153"/>
      <c r="W131" s="153"/>
      <c r="X131" s="153"/>
      <c r="Y131" s="153"/>
      <c r="Z131" s="144"/>
      <c r="AA131" s="153"/>
      <c r="AB131" s="147"/>
      <c r="AC131" s="147"/>
      <c r="AD131" s="144"/>
      <c r="AE131" s="143"/>
      <c r="AF131" s="149"/>
      <c r="AG131" s="153"/>
      <c r="AH131" s="153"/>
      <c r="AI131" s="153"/>
      <c r="AJ131" s="151"/>
      <c r="AK131" s="152"/>
      <c r="AL131" s="152"/>
      <c r="AM131" s="152"/>
      <c r="AN131" s="152"/>
      <c r="AO131" s="153"/>
      <c r="AP131" s="143"/>
      <c r="AQ131" s="143"/>
      <c r="AR131" s="143"/>
      <c r="AS131" s="143"/>
      <c r="AT131" s="143"/>
      <c r="AU131" s="143"/>
      <c r="AV131" s="143"/>
      <c r="AW131" s="143"/>
      <c r="AX131" s="154"/>
      <c r="AY131" s="154"/>
      <c r="AZ131" s="143"/>
    </row>
    <row r="132" ht="15.75" customHeight="1">
      <c r="A132" s="143"/>
      <c r="B132" s="143"/>
      <c r="C132" s="143"/>
      <c r="D132" s="143"/>
      <c r="E132" s="143"/>
      <c r="F132" s="143"/>
      <c r="G132" s="143"/>
      <c r="H132" s="143"/>
      <c r="I132" s="143"/>
      <c r="J132" s="143"/>
      <c r="K132" s="143"/>
      <c r="L132" s="144"/>
      <c r="M132" s="144"/>
      <c r="N132" s="143"/>
      <c r="O132" s="143"/>
      <c r="P132" s="143"/>
      <c r="Q132" s="153"/>
      <c r="R132" s="153"/>
      <c r="S132" s="153"/>
      <c r="T132" s="153"/>
      <c r="U132" s="153"/>
      <c r="V132" s="153"/>
      <c r="W132" s="153"/>
      <c r="X132" s="153"/>
      <c r="Y132" s="153"/>
      <c r="Z132" s="143"/>
      <c r="AA132" s="153"/>
      <c r="AB132" s="147"/>
      <c r="AC132" s="147"/>
      <c r="AD132" s="144"/>
      <c r="AE132" s="143"/>
      <c r="AF132" s="153"/>
      <c r="AG132" s="153"/>
      <c r="AH132" s="153"/>
      <c r="AI132" s="153"/>
      <c r="AJ132" s="151"/>
      <c r="AK132" s="152"/>
      <c r="AL132" s="152"/>
      <c r="AM132" s="152"/>
      <c r="AN132" s="152"/>
      <c r="AO132" s="153"/>
      <c r="AP132" s="143"/>
      <c r="AQ132" s="143"/>
      <c r="AR132" s="143"/>
      <c r="AS132" s="143"/>
      <c r="AT132" s="143"/>
      <c r="AU132" s="143"/>
      <c r="AV132" s="143"/>
      <c r="AW132" s="143"/>
      <c r="AX132" s="154"/>
      <c r="AY132" s="154"/>
      <c r="AZ132" s="143"/>
    </row>
    <row r="133" ht="15.75" customHeight="1">
      <c r="A133" s="143"/>
      <c r="B133" s="143"/>
      <c r="C133" s="143"/>
      <c r="D133" s="143"/>
      <c r="E133" s="143"/>
      <c r="F133" s="143"/>
      <c r="G133" s="143"/>
      <c r="H133" s="143"/>
      <c r="I133" s="143"/>
      <c r="J133" s="143"/>
      <c r="K133" s="143"/>
      <c r="L133" s="144"/>
      <c r="M133" s="144"/>
      <c r="N133" s="143"/>
      <c r="O133" s="143"/>
      <c r="P133" s="143"/>
      <c r="Q133" s="153"/>
      <c r="R133" s="153"/>
      <c r="S133" s="153"/>
      <c r="T133" s="153"/>
      <c r="U133" s="153"/>
      <c r="V133" s="153"/>
      <c r="W133" s="153"/>
      <c r="X133" s="153"/>
      <c r="Y133" s="153"/>
      <c r="Z133" s="144"/>
      <c r="AA133" s="153"/>
      <c r="AB133" s="147"/>
      <c r="AC133" s="147"/>
      <c r="AD133" s="144"/>
      <c r="AE133" s="143"/>
      <c r="AF133" s="153"/>
      <c r="AG133" s="153"/>
      <c r="AH133" s="153"/>
      <c r="AI133" s="153"/>
      <c r="AJ133" s="151"/>
      <c r="AK133" s="152"/>
      <c r="AL133" s="152"/>
      <c r="AM133" s="152"/>
      <c r="AN133" s="152"/>
      <c r="AO133" s="153"/>
      <c r="AP133" s="143"/>
      <c r="AQ133" s="143"/>
      <c r="AR133" s="143"/>
      <c r="AS133" s="143"/>
      <c r="AT133" s="143"/>
      <c r="AU133" s="143"/>
      <c r="AV133" s="143"/>
      <c r="AW133" s="143"/>
      <c r="AX133" s="154"/>
      <c r="AY133" s="154"/>
      <c r="AZ133" s="143"/>
    </row>
    <row r="134" ht="15.75" customHeight="1">
      <c r="A134" s="143"/>
      <c r="B134" s="143"/>
      <c r="C134" s="143"/>
      <c r="D134" s="143"/>
      <c r="E134" s="143"/>
      <c r="F134" s="143"/>
      <c r="G134" s="143"/>
      <c r="H134" s="143"/>
      <c r="I134" s="143"/>
      <c r="J134" s="143"/>
      <c r="K134" s="143"/>
      <c r="L134" s="144"/>
      <c r="M134" s="144"/>
      <c r="N134" s="143"/>
      <c r="O134" s="143"/>
      <c r="P134" s="143"/>
      <c r="Q134" s="153"/>
      <c r="R134" s="153"/>
      <c r="S134" s="153"/>
      <c r="T134" s="153"/>
      <c r="U134" s="153"/>
      <c r="V134" s="153"/>
      <c r="W134" s="153"/>
      <c r="X134" s="153"/>
      <c r="Y134" s="153"/>
      <c r="Z134" s="144"/>
      <c r="AA134" s="153"/>
      <c r="AB134" s="147"/>
      <c r="AC134" s="147"/>
      <c r="AD134" s="144"/>
      <c r="AE134" s="143"/>
      <c r="AF134" s="153"/>
      <c r="AG134" s="153"/>
      <c r="AH134" s="153"/>
      <c r="AI134" s="153"/>
      <c r="AJ134" s="151"/>
      <c r="AK134" s="152"/>
      <c r="AL134" s="152"/>
      <c r="AM134" s="152"/>
      <c r="AN134" s="152"/>
      <c r="AO134" s="153"/>
      <c r="AP134" s="143"/>
      <c r="AQ134" s="143"/>
      <c r="AR134" s="143"/>
      <c r="AS134" s="143"/>
      <c r="AT134" s="143"/>
      <c r="AU134" s="143"/>
      <c r="AV134" s="143"/>
      <c r="AW134" s="143"/>
      <c r="AX134" s="154"/>
      <c r="AY134" s="154"/>
      <c r="AZ134" s="143"/>
    </row>
    <row r="135" ht="15.75" customHeight="1">
      <c r="A135" s="143"/>
      <c r="B135" s="143"/>
      <c r="C135" s="143"/>
      <c r="D135" s="143"/>
      <c r="E135" s="143"/>
      <c r="F135" s="143"/>
      <c r="G135" s="143"/>
      <c r="H135" s="143"/>
      <c r="I135" s="143"/>
      <c r="J135" s="143"/>
      <c r="K135" s="143"/>
      <c r="L135" s="144"/>
      <c r="M135" s="144"/>
      <c r="N135" s="143"/>
      <c r="O135" s="143"/>
      <c r="P135" s="143"/>
      <c r="Q135" s="153"/>
      <c r="R135" s="144"/>
      <c r="S135" s="153"/>
      <c r="T135" s="153"/>
      <c r="U135" s="153"/>
      <c r="V135" s="153"/>
      <c r="W135" s="153"/>
      <c r="X135" s="153"/>
      <c r="Y135" s="153"/>
      <c r="Z135" s="143"/>
      <c r="AA135" s="153"/>
      <c r="AB135" s="147"/>
      <c r="AC135" s="147"/>
      <c r="AD135" s="144"/>
      <c r="AE135" s="143"/>
      <c r="AF135" s="153"/>
      <c r="AG135" s="153"/>
      <c r="AH135" s="153"/>
      <c r="AI135" s="153"/>
      <c r="AJ135" s="151"/>
      <c r="AK135" s="152"/>
      <c r="AL135" s="152"/>
      <c r="AM135" s="152"/>
      <c r="AN135" s="152"/>
      <c r="AO135" s="153"/>
      <c r="AP135" s="143"/>
      <c r="AQ135" s="143"/>
      <c r="AR135" s="143"/>
      <c r="AS135" s="155"/>
      <c r="AT135" s="155"/>
      <c r="AU135" s="155"/>
      <c r="AV135" s="143"/>
      <c r="AW135" s="143"/>
      <c r="AX135" s="154"/>
      <c r="AY135" s="154"/>
      <c r="AZ135" s="143"/>
    </row>
    <row r="136" ht="15.75" customHeight="1">
      <c r="A136" s="143"/>
      <c r="B136" s="143"/>
      <c r="C136" s="143"/>
      <c r="D136" s="143"/>
      <c r="E136" s="143"/>
      <c r="F136" s="143"/>
      <c r="G136" s="143"/>
      <c r="H136" s="143"/>
      <c r="I136" s="143"/>
      <c r="J136" s="143"/>
      <c r="K136" s="143"/>
      <c r="L136" s="144"/>
      <c r="M136" s="144"/>
      <c r="N136" s="143"/>
      <c r="O136" s="143"/>
      <c r="P136" s="143"/>
      <c r="Q136" s="153"/>
      <c r="R136" s="153"/>
      <c r="S136" s="153"/>
      <c r="T136" s="153"/>
      <c r="U136" s="153"/>
      <c r="V136" s="153"/>
      <c r="W136" s="153"/>
      <c r="X136" s="153"/>
      <c r="Y136" s="153"/>
      <c r="Z136" s="144"/>
      <c r="AA136" s="153"/>
      <c r="AB136" s="147"/>
      <c r="AC136" s="147"/>
      <c r="AD136" s="144"/>
      <c r="AE136" s="143"/>
      <c r="AF136" s="153"/>
      <c r="AG136" s="153"/>
      <c r="AH136" s="153"/>
      <c r="AI136" s="153"/>
      <c r="AJ136" s="151"/>
      <c r="AK136" s="152"/>
      <c r="AL136" s="152"/>
      <c r="AM136" s="152"/>
      <c r="AN136" s="152"/>
      <c r="AO136" s="153"/>
      <c r="AP136" s="143"/>
      <c r="AQ136" s="143"/>
      <c r="AR136" s="143"/>
      <c r="AS136" s="143"/>
      <c r="AT136" s="143"/>
      <c r="AU136" s="143"/>
      <c r="AV136" s="143"/>
      <c r="AW136" s="143"/>
      <c r="AX136" s="154"/>
      <c r="AY136" s="154"/>
      <c r="AZ136" s="143"/>
    </row>
    <row r="137" ht="15.75" customHeight="1">
      <c r="A137" s="143"/>
      <c r="B137" s="143"/>
      <c r="C137" s="143"/>
      <c r="D137" s="143"/>
      <c r="E137" s="143"/>
      <c r="F137" s="143"/>
      <c r="G137" s="143"/>
      <c r="H137" s="143"/>
      <c r="I137" s="143"/>
      <c r="J137" s="143"/>
      <c r="K137" s="143"/>
      <c r="L137" s="144"/>
      <c r="M137" s="144"/>
      <c r="N137" s="143"/>
      <c r="O137" s="143"/>
      <c r="P137" s="143"/>
      <c r="Q137" s="153"/>
      <c r="R137" s="144"/>
      <c r="S137" s="153"/>
      <c r="T137" s="153"/>
      <c r="U137" s="153"/>
      <c r="V137" s="153"/>
      <c r="W137" s="153"/>
      <c r="X137" s="153"/>
      <c r="Y137" s="153"/>
      <c r="Z137" s="145"/>
      <c r="AA137" s="153"/>
      <c r="AB137" s="147"/>
      <c r="AC137" s="147"/>
      <c r="AD137" s="144"/>
      <c r="AE137" s="143"/>
      <c r="AF137" s="149"/>
      <c r="AG137" s="153"/>
      <c r="AH137" s="153"/>
      <c r="AI137" s="153"/>
      <c r="AJ137" s="151"/>
      <c r="AK137" s="152"/>
      <c r="AL137" s="152"/>
      <c r="AM137" s="152"/>
      <c r="AN137" s="152"/>
      <c r="AO137" s="153"/>
      <c r="AP137" s="143"/>
      <c r="AQ137" s="143"/>
      <c r="AR137" s="143"/>
      <c r="AS137" s="155"/>
      <c r="AT137" s="156"/>
      <c r="AU137" s="156"/>
      <c r="AV137" s="143"/>
      <c r="AW137" s="143"/>
      <c r="AX137" s="154"/>
      <c r="AY137" s="154"/>
      <c r="AZ137" s="143"/>
    </row>
    <row r="138" ht="15.75" customHeight="1">
      <c r="A138" s="143"/>
      <c r="B138" s="143"/>
      <c r="C138" s="143"/>
      <c r="D138" s="143"/>
      <c r="E138" s="143"/>
      <c r="F138" s="143"/>
      <c r="G138" s="143"/>
      <c r="H138" s="143"/>
      <c r="I138" s="143"/>
      <c r="J138" s="143"/>
      <c r="K138" s="143"/>
      <c r="L138" s="144"/>
      <c r="M138" s="144"/>
      <c r="N138" s="143"/>
      <c r="O138" s="143"/>
      <c r="P138" s="143"/>
      <c r="Q138" s="153"/>
      <c r="R138" s="153"/>
      <c r="S138" s="153"/>
      <c r="T138" s="153"/>
      <c r="U138" s="153"/>
      <c r="V138" s="153"/>
      <c r="W138" s="153"/>
      <c r="X138" s="153"/>
      <c r="Y138" s="153"/>
      <c r="Z138" s="144"/>
      <c r="AA138" s="153"/>
      <c r="AB138" s="147"/>
      <c r="AC138" s="147"/>
      <c r="AD138" s="144"/>
      <c r="AE138" s="143"/>
      <c r="AF138" s="149"/>
      <c r="AG138" s="153"/>
      <c r="AH138" s="153"/>
      <c r="AI138" s="153"/>
      <c r="AJ138" s="151"/>
      <c r="AK138" s="152"/>
      <c r="AL138" s="152"/>
      <c r="AM138" s="152"/>
      <c r="AN138" s="152"/>
      <c r="AO138" s="153"/>
      <c r="AP138" s="143"/>
      <c r="AQ138" s="143"/>
      <c r="AR138" s="143"/>
      <c r="AS138" s="143"/>
      <c r="AT138" s="143"/>
      <c r="AU138" s="143"/>
      <c r="AV138" s="143"/>
      <c r="AW138" s="143"/>
      <c r="AX138" s="154"/>
      <c r="AY138" s="154"/>
      <c r="AZ138" s="143"/>
    </row>
    <row r="139" ht="15.75" customHeight="1">
      <c r="A139" s="143"/>
      <c r="B139" s="143"/>
      <c r="C139" s="143"/>
      <c r="D139" s="143"/>
      <c r="E139" s="143"/>
      <c r="F139" s="143"/>
      <c r="G139" s="143"/>
      <c r="H139" s="143"/>
      <c r="I139" s="143"/>
      <c r="J139" s="143"/>
      <c r="K139" s="143"/>
      <c r="L139" s="144"/>
      <c r="M139" s="144"/>
      <c r="N139" s="143"/>
      <c r="O139" s="143"/>
      <c r="P139" s="143"/>
      <c r="Q139" s="153"/>
      <c r="R139" s="153"/>
      <c r="S139" s="153"/>
      <c r="T139" s="153"/>
      <c r="U139" s="153"/>
      <c r="V139" s="153"/>
      <c r="W139" s="153"/>
      <c r="X139" s="153"/>
      <c r="Y139" s="153"/>
      <c r="Z139" s="144"/>
      <c r="AA139" s="153"/>
      <c r="AB139" s="147"/>
      <c r="AC139" s="147"/>
      <c r="AD139" s="144"/>
      <c r="AE139" s="143"/>
      <c r="AF139" s="153"/>
      <c r="AG139" s="153"/>
      <c r="AH139" s="153"/>
      <c r="AI139" s="153"/>
      <c r="AJ139" s="151"/>
      <c r="AK139" s="152"/>
      <c r="AL139" s="152"/>
      <c r="AM139" s="152"/>
      <c r="AN139" s="152"/>
      <c r="AO139" s="153"/>
      <c r="AP139" s="143"/>
      <c r="AQ139" s="143"/>
      <c r="AR139" s="143"/>
      <c r="AS139" s="143"/>
      <c r="AT139" s="143"/>
      <c r="AU139" s="143"/>
      <c r="AV139" s="143"/>
      <c r="AW139" s="143"/>
      <c r="AX139" s="154"/>
      <c r="AY139" s="154"/>
      <c r="AZ139" s="143"/>
    </row>
    <row r="140" ht="15.75" customHeight="1">
      <c r="A140" s="143"/>
      <c r="B140" s="143"/>
      <c r="C140" s="143"/>
      <c r="D140" s="143"/>
      <c r="E140" s="143"/>
      <c r="F140" s="143"/>
      <c r="G140" s="143"/>
      <c r="H140" s="143"/>
      <c r="I140" s="143"/>
      <c r="J140" s="143"/>
      <c r="K140" s="143"/>
      <c r="L140" s="144"/>
      <c r="M140" s="144"/>
      <c r="N140" s="143"/>
      <c r="O140" s="143"/>
      <c r="P140" s="143"/>
      <c r="Q140" s="153"/>
      <c r="R140" s="153"/>
      <c r="S140" s="153"/>
      <c r="T140" s="153"/>
      <c r="U140" s="153"/>
      <c r="V140" s="153"/>
      <c r="W140" s="153"/>
      <c r="X140" s="153"/>
      <c r="Y140" s="153"/>
      <c r="Z140" s="144"/>
      <c r="AA140" s="153"/>
      <c r="AB140" s="147"/>
      <c r="AC140" s="147"/>
      <c r="AD140" s="144"/>
      <c r="AE140" s="143"/>
      <c r="AF140" s="149"/>
      <c r="AG140" s="153"/>
      <c r="AH140" s="153"/>
      <c r="AI140" s="153"/>
      <c r="AJ140" s="151"/>
      <c r="AK140" s="152"/>
      <c r="AL140" s="152"/>
      <c r="AM140" s="152"/>
      <c r="AN140" s="152"/>
      <c r="AO140" s="153"/>
      <c r="AP140" s="143"/>
      <c r="AQ140" s="143"/>
      <c r="AR140" s="143"/>
      <c r="AS140" s="143"/>
      <c r="AT140" s="143"/>
      <c r="AU140" s="143"/>
      <c r="AV140" s="143"/>
      <c r="AW140" s="143"/>
      <c r="AX140" s="154"/>
      <c r="AY140" s="154"/>
      <c r="AZ140" s="143"/>
    </row>
    <row r="141" ht="15.75" customHeight="1">
      <c r="A141" s="143"/>
      <c r="B141" s="143"/>
      <c r="C141" s="143"/>
      <c r="D141" s="143"/>
      <c r="E141" s="143"/>
      <c r="F141" s="143"/>
      <c r="G141" s="143"/>
      <c r="H141" s="143"/>
      <c r="I141" s="143"/>
      <c r="J141" s="143"/>
      <c r="K141" s="143"/>
      <c r="L141" s="144"/>
      <c r="M141" s="144"/>
      <c r="N141" s="143"/>
      <c r="O141" s="143"/>
      <c r="P141" s="143"/>
      <c r="Q141" s="153"/>
      <c r="R141" s="153"/>
      <c r="S141" s="153"/>
      <c r="T141" s="153"/>
      <c r="U141" s="153"/>
      <c r="V141" s="153"/>
      <c r="W141" s="153"/>
      <c r="X141" s="153"/>
      <c r="Y141" s="153"/>
      <c r="Z141" s="144"/>
      <c r="AA141" s="153"/>
      <c r="AB141" s="147"/>
      <c r="AC141" s="147"/>
      <c r="AD141" s="144"/>
      <c r="AE141" s="143"/>
      <c r="AF141" s="153"/>
      <c r="AG141" s="153"/>
      <c r="AH141" s="153"/>
      <c r="AI141" s="153"/>
      <c r="AJ141" s="151"/>
      <c r="AK141" s="152"/>
      <c r="AL141" s="152"/>
      <c r="AM141" s="152"/>
      <c r="AN141" s="152"/>
      <c r="AO141" s="153"/>
      <c r="AP141" s="143"/>
      <c r="AQ141" s="143"/>
      <c r="AR141" s="143"/>
      <c r="AS141" s="143"/>
      <c r="AT141" s="143"/>
      <c r="AU141" s="143"/>
      <c r="AV141" s="143"/>
      <c r="AW141" s="143"/>
      <c r="AX141" s="154"/>
      <c r="AY141" s="154"/>
      <c r="AZ141" s="143"/>
    </row>
    <row r="142" ht="15.75" customHeight="1">
      <c r="A142" s="143"/>
      <c r="B142" s="143"/>
      <c r="C142" s="143"/>
      <c r="D142" s="143"/>
      <c r="E142" s="143"/>
      <c r="F142" s="143"/>
      <c r="G142" s="143"/>
      <c r="H142" s="143"/>
      <c r="I142" s="143"/>
      <c r="J142" s="143"/>
      <c r="K142" s="143"/>
      <c r="L142" s="144"/>
      <c r="M142" s="144"/>
      <c r="N142" s="143"/>
      <c r="O142" s="143"/>
      <c r="P142" s="143"/>
      <c r="Q142" s="153"/>
      <c r="R142" s="153"/>
      <c r="S142" s="153"/>
      <c r="T142" s="153"/>
      <c r="U142" s="153"/>
      <c r="V142" s="153"/>
      <c r="W142" s="153"/>
      <c r="X142" s="153"/>
      <c r="Y142" s="153"/>
      <c r="Z142" s="144"/>
      <c r="AA142" s="153"/>
      <c r="AB142" s="147"/>
      <c r="AC142" s="147"/>
      <c r="AD142" s="144"/>
      <c r="AE142" s="143"/>
      <c r="AF142" s="149"/>
      <c r="AG142" s="153"/>
      <c r="AH142" s="153"/>
      <c r="AI142" s="153"/>
      <c r="AJ142" s="151"/>
      <c r="AK142" s="152"/>
      <c r="AL142" s="152"/>
      <c r="AM142" s="152"/>
      <c r="AN142" s="152"/>
      <c r="AO142" s="153"/>
      <c r="AP142" s="143"/>
      <c r="AQ142" s="143"/>
      <c r="AR142" s="143"/>
      <c r="AS142" s="143"/>
      <c r="AT142" s="143"/>
      <c r="AU142" s="143"/>
      <c r="AV142" s="143"/>
      <c r="AW142" s="143"/>
      <c r="AX142" s="154"/>
      <c r="AY142" s="154"/>
      <c r="AZ142" s="143"/>
    </row>
    <row r="143" ht="15.75" customHeight="1">
      <c r="A143" s="143"/>
      <c r="B143" s="143"/>
      <c r="C143" s="143"/>
      <c r="D143" s="143"/>
      <c r="E143" s="156"/>
      <c r="F143" s="143"/>
      <c r="G143" s="143"/>
      <c r="H143" s="143"/>
      <c r="I143" s="143"/>
      <c r="J143" s="143"/>
      <c r="K143" s="143"/>
      <c r="L143" s="144"/>
      <c r="M143" s="144"/>
      <c r="N143" s="143"/>
      <c r="O143" s="143"/>
      <c r="P143" s="143"/>
      <c r="Q143" s="153"/>
      <c r="R143" s="153"/>
      <c r="S143" s="153"/>
      <c r="T143" s="153"/>
      <c r="U143" s="153"/>
      <c r="V143" s="153"/>
      <c r="W143" s="153"/>
      <c r="X143" s="153"/>
      <c r="Y143" s="153"/>
      <c r="Z143" s="144"/>
      <c r="AA143" s="153"/>
      <c r="AB143" s="147"/>
      <c r="AC143" s="147"/>
      <c r="AD143" s="144"/>
      <c r="AE143" s="143"/>
      <c r="AF143" s="149"/>
      <c r="AG143" s="153"/>
      <c r="AH143" s="153"/>
      <c r="AI143" s="153"/>
      <c r="AJ143" s="151"/>
      <c r="AK143" s="152"/>
      <c r="AL143" s="152"/>
      <c r="AM143" s="152"/>
      <c r="AN143" s="152"/>
      <c r="AO143" s="153"/>
      <c r="AP143" s="143"/>
      <c r="AQ143" s="143"/>
      <c r="AR143" s="143"/>
      <c r="AS143" s="143"/>
      <c r="AT143" s="143"/>
      <c r="AU143" s="143"/>
      <c r="AV143" s="143"/>
      <c r="AW143" s="143"/>
      <c r="AX143" s="154"/>
      <c r="AY143" s="154"/>
      <c r="AZ143" s="143"/>
    </row>
    <row r="144" ht="15.75" customHeight="1">
      <c r="A144" s="143"/>
      <c r="B144" s="143"/>
      <c r="C144" s="143"/>
      <c r="D144" s="143"/>
      <c r="E144" s="143"/>
      <c r="F144" s="143"/>
      <c r="G144" s="143"/>
      <c r="H144" s="143"/>
      <c r="I144" s="143"/>
      <c r="J144" s="143"/>
      <c r="K144" s="143"/>
      <c r="L144" s="144"/>
      <c r="M144" s="144"/>
      <c r="N144" s="143"/>
      <c r="O144" s="143"/>
      <c r="P144" s="143"/>
      <c r="Q144" s="153"/>
      <c r="R144" s="144"/>
      <c r="S144" s="153"/>
      <c r="T144" s="153"/>
      <c r="U144" s="153"/>
      <c r="V144" s="153"/>
      <c r="W144" s="153"/>
      <c r="X144" s="153"/>
      <c r="Y144" s="153"/>
      <c r="Z144" s="144"/>
      <c r="AA144" s="153"/>
      <c r="AB144" s="147"/>
      <c r="AC144" s="147"/>
      <c r="AD144" s="144"/>
      <c r="AE144" s="143"/>
      <c r="AF144" s="153"/>
      <c r="AG144" s="153"/>
      <c r="AH144" s="153"/>
      <c r="AI144" s="153"/>
      <c r="AJ144" s="151"/>
      <c r="AK144" s="152"/>
      <c r="AL144" s="152"/>
      <c r="AM144" s="152"/>
      <c r="AN144" s="152"/>
      <c r="AO144" s="153"/>
      <c r="AP144" s="143"/>
      <c r="AQ144" s="143"/>
      <c r="AR144" s="143"/>
      <c r="AS144" s="155"/>
      <c r="AT144" s="156"/>
      <c r="AU144" s="156"/>
      <c r="AV144" s="143"/>
      <c r="AW144" s="143"/>
      <c r="AX144" s="154"/>
      <c r="AY144" s="154"/>
      <c r="AZ144" s="143"/>
    </row>
    <row r="145" ht="15.75" customHeight="1">
      <c r="A145" s="143"/>
      <c r="B145" s="143"/>
      <c r="C145" s="143"/>
      <c r="D145" s="143"/>
      <c r="E145" s="143"/>
      <c r="F145" s="143"/>
      <c r="G145" s="143"/>
      <c r="H145" s="143"/>
      <c r="I145" s="143"/>
      <c r="J145" s="143"/>
      <c r="K145" s="143"/>
      <c r="L145" s="144"/>
      <c r="M145" s="144"/>
      <c r="N145" s="143"/>
      <c r="O145" s="143"/>
      <c r="P145" s="143"/>
      <c r="Q145" s="153"/>
      <c r="R145" s="153"/>
      <c r="S145" s="153"/>
      <c r="T145" s="153"/>
      <c r="U145" s="153"/>
      <c r="V145" s="153"/>
      <c r="W145" s="153"/>
      <c r="X145" s="153"/>
      <c r="Y145" s="153"/>
      <c r="Z145" s="144"/>
      <c r="AA145" s="153"/>
      <c r="AB145" s="147"/>
      <c r="AC145" s="147"/>
      <c r="AD145" s="144"/>
      <c r="AE145" s="143"/>
      <c r="AF145" s="149"/>
      <c r="AG145" s="153"/>
      <c r="AH145" s="153"/>
      <c r="AI145" s="153"/>
      <c r="AJ145" s="151"/>
      <c r="AK145" s="152"/>
      <c r="AL145" s="152"/>
      <c r="AM145" s="152"/>
      <c r="AN145" s="152"/>
      <c r="AO145" s="153"/>
      <c r="AP145" s="143"/>
      <c r="AQ145" s="143"/>
      <c r="AR145" s="143"/>
      <c r="AS145" s="143"/>
      <c r="AT145" s="143"/>
      <c r="AU145" s="143"/>
      <c r="AV145" s="143"/>
      <c r="AW145" s="143"/>
      <c r="AX145" s="154"/>
      <c r="AY145" s="154"/>
      <c r="AZ145" s="143"/>
    </row>
    <row r="146" ht="15.75" customHeight="1">
      <c r="A146" s="143"/>
      <c r="B146" s="143"/>
      <c r="C146" s="143"/>
      <c r="D146" s="143"/>
      <c r="E146" s="143"/>
      <c r="F146" s="143"/>
      <c r="G146" s="143"/>
      <c r="H146" s="143"/>
      <c r="I146" s="143"/>
      <c r="J146" s="143"/>
      <c r="K146" s="143"/>
      <c r="L146" s="144"/>
      <c r="M146" s="144"/>
      <c r="N146" s="143"/>
      <c r="O146" s="143"/>
      <c r="P146" s="143"/>
      <c r="Q146" s="153"/>
      <c r="R146" s="153"/>
      <c r="S146" s="153"/>
      <c r="T146" s="153"/>
      <c r="U146" s="153"/>
      <c r="V146" s="153"/>
      <c r="W146" s="153"/>
      <c r="X146" s="153"/>
      <c r="Y146" s="153"/>
      <c r="Z146" s="144"/>
      <c r="AA146" s="153"/>
      <c r="AB146" s="147"/>
      <c r="AC146" s="147"/>
      <c r="AD146" s="144"/>
      <c r="AE146" s="143"/>
      <c r="AF146" s="149"/>
      <c r="AG146" s="153"/>
      <c r="AH146" s="153"/>
      <c r="AI146" s="153"/>
      <c r="AJ146" s="151"/>
      <c r="AK146" s="152"/>
      <c r="AL146" s="152"/>
      <c r="AM146" s="152"/>
      <c r="AN146" s="152"/>
      <c r="AO146" s="153"/>
      <c r="AP146" s="143"/>
      <c r="AQ146" s="143"/>
      <c r="AR146" s="143"/>
      <c r="AS146" s="143"/>
      <c r="AT146" s="143"/>
      <c r="AU146" s="143"/>
      <c r="AV146" s="143"/>
      <c r="AW146" s="143"/>
      <c r="AX146" s="154"/>
      <c r="AY146" s="154"/>
      <c r="AZ146" s="143"/>
    </row>
    <row r="147" ht="15.75" customHeight="1">
      <c r="A147" s="143"/>
      <c r="B147" s="143"/>
      <c r="C147" s="143"/>
      <c r="D147" s="143"/>
      <c r="E147" s="143"/>
      <c r="F147" s="143"/>
      <c r="G147" s="143"/>
      <c r="H147" s="143"/>
      <c r="I147" s="143"/>
      <c r="J147" s="143"/>
      <c r="K147" s="143"/>
      <c r="L147" s="144"/>
      <c r="M147" s="144"/>
      <c r="N147" s="143"/>
      <c r="O147" s="143"/>
      <c r="P147" s="143"/>
      <c r="Q147" s="153"/>
      <c r="R147" s="153"/>
      <c r="S147" s="153"/>
      <c r="T147" s="153"/>
      <c r="U147" s="153"/>
      <c r="V147" s="153"/>
      <c r="W147" s="153"/>
      <c r="X147" s="153"/>
      <c r="Y147" s="153"/>
      <c r="Z147" s="144"/>
      <c r="AA147" s="153"/>
      <c r="AB147" s="147"/>
      <c r="AC147" s="147"/>
      <c r="AD147" s="144"/>
      <c r="AE147" s="143"/>
      <c r="AF147" s="149"/>
      <c r="AG147" s="153"/>
      <c r="AH147" s="153"/>
      <c r="AI147" s="153"/>
      <c r="AJ147" s="151"/>
      <c r="AK147" s="152"/>
      <c r="AL147" s="152"/>
      <c r="AM147" s="152"/>
      <c r="AN147" s="152"/>
      <c r="AO147" s="153"/>
      <c r="AP147" s="143"/>
      <c r="AQ147" s="143"/>
      <c r="AR147" s="143"/>
      <c r="AS147" s="143"/>
      <c r="AT147" s="143"/>
      <c r="AU147" s="143"/>
      <c r="AV147" s="143"/>
      <c r="AW147" s="143"/>
      <c r="AX147" s="154"/>
      <c r="AY147" s="154"/>
      <c r="AZ147" s="143"/>
    </row>
    <row r="148" ht="15.75" customHeight="1">
      <c r="A148" s="143"/>
      <c r="B148" s="143"/>
      <c r="C148" s="143"/>
      <c r="D148" s="143"/>
      <c r="E148" s="143"/>
      <c r="F148" s="143"/>
      <c r="G148" s="143"/>
      <c r="H148" s="143"/>
      <c r="I148" s="143"/>
      <c r="J148" s="143"/>
      <c r="K148" s="143"/>
      <c r="L148" s="144"/>
      <c r="M148" s="144"/>
      <c r="N148" s="143"/>
      <c r="O148" s="143"/>
      <c r="P148" s="143"/>
      <c r="Q148" s="153"/>
      <c r="R148" s="153"/>
      <c r="S148" s="153"/>
      <c r="T148" s="153"/>
      <c r="U148" s="153"/>
      <c r="V148" s="153"/>
      <c r="W148" s="153"/>
      <c r="X148" s="153"/>
      <c r="Y148" s="153"/>
      <c r="Z148" s="144"/>
      <c r="AA148" s="153"/>
      <c r="AB148" s="147"/>
      <c r="AC148" s="147"/>
      <c r="AD148" s="144"/>
      <c r="AE148" s="143"/>
      <c r="AF148" s="149"/>
      <c r="AG148" s="153"/>
      <c r="AH148" s="153"/>
      <c r="AI148" s="153"/>
      <c r="AJ148" s="151"/>
      <c r="AK148" s="152"/>
      <c r="AL148" s="152"/>
      <c r="AM148" s="152"/>
      <c r="AN148" s="152"/>
      <c r="AO148" s="153"/>
      <c r="AP148" s="143"/>
      <c r="AQ148" s="143"/>
      <c r="AR148" s="143"/>
      <c r="AS148" s="143"/>
      <c r="AT148" s="143"/>
      <c r="AU148" s="143"/>
      <c r="AV148" s="143"/>
      <c r="AW148" s="143"/>
      <c r="AX148" s="154"/>
      <c r="AY148" s="154"/>
      <c r="AZ148" s="143"/>
    </row>
    <row r="149" ht="15.75" customHeight="1">
      <c r="A149" s="143"/>
      <c r="B149" s="143"/>
      <c r="C149" s="143"/>
      <c r="D149" s="143"/>
      <c r="E149" s="143"/>
      <c r="F149" s="143"/>
      <c r="G149" s="143"/>
      <c r="H149" s="143"/>
      <c r="I149" s="143"/>
      <c r="J149" s="143"/>
      <c r="K149" s="143"/>
      <c r="L149" s="144"/>
      <c r="M149" s="144"/>
      <c r="N149" s="143"/>
      <c r="O149" s="143"/>
      <c r="P149" s="143"/>
      <c r="Q149" s="153"/>
      <c r="R149" s="153"/>
      <c r="S149" s="153"/>
      <c r="T149" s="153"/>
      <c r="U149" s="153"/>
      <c r="V149" s="153"/>
      <c r="W149" s="153"/>
      <c r="X149" s="153"/>
      <c r="Y149" s="153"/>
      <c r="Z149" s="144"/>
      <c r="AA149" s="153"/>
      <c r="AB149" s="147"/>
      <c r="AC149" s="147"/>
      <c r="AD149" s="144"/>
      <c r="AE149" s="143"/>
      <c r="AF149" s="149"/>
      <c r="AG149" s="153"/>
      <c r="AH149" s="153"/>
      <c r="AI149" s="153"/>
      <c r="AJ149" s="151"/>
      <c r="AK149" s="152"/>
      <c r="AL149" s="152"/>
      <c r="AM149" s="152"/>
      <c r="AN149" s="152"/>
      <c r="AO149" s="153"/>
      <c r="AP149" s="143"/>
      <c r="AQ149" s="143"/>
      <c r="AR149" s="143"/>
      <c r="AS149" s="143"/>
      <c r="AT149" s="143"/>
      <c r="AU149" s="143"/>
      <c r="AV149" s="143"/>
      <c r="AW149" s="143"/>
      <c r="AX149" s="154"/>
      <c r="AY149" s="154"/>
      <c r="AZ149" s="143"/>
    </row>
    <row r="150" ht="15.75" customHeight="1">
      <c r="A150" s="143"/>
      <c r="B150" s="143"/>
      <c r="C150" s="143"/>
      <c r="D150" s="143"/>
      <c r="E150" s="156"/>
      <c r="F150" s="143"/>
      <c r="G150" s="143"/>
      <c r="H150" s="143"/>
      <c r="I150" s="143"/>
      <c r="J150" s="143"/>
      <c r="K150" s="143"/>
      <c r="L150" s="144"/>
      <c r="M150" s="144"/>
      <c r="N150" s="143"/>
      <c r="O150" s="143"/>
      <c r="P150" s="143"/>
      <c r="Q150" s="153"/>
      <c r="R150" s="153"/>
      <c r="S150" s="153"/>
      <c r="T150" s="153"/>
      <c r="U150" s="153"/>
      <c r="V150" s="153"/>
      <c r="W150" s="153"/>
      <c r="X150" s="153"/>
      <c r="Y150" s="153"/>
      <c r="Z150" s="144"/>
      <c r="AA150" s="153"/>
      <c r="AB150" s="147"/>
      <c r="AC150" s="147"/>
      <c r="AD150" s="144"/>
      <c r="AE150" s="143"/>
      <c r="AF150" s="149"/>
      <c r="AG150" s="153"/>
      <c r="AH150" s="153"/>
      <c r="AI150" s="153"/>
      <c r="AJ150" s="151"/>
      <c r="AK150" s="152"/>
      <c r="AL150" s="152"/>
      <c r="AM150" s="152"/>
      <c r="AN150" s="152"/>
      <c r="AO150" s="153"/>
      <c r="AP150" s="143"/>
      <c r="AQ150" s="143"/>
      <c r="AR150" s="143"/>
      <c r="AS150" s="143"/>
      <c r="AT150" s="143"/>
      <c r="AU150" s="143"/>
      <c r="AV150" s="143"/>
      <c r="AW150" s="143"/>
      <c r="AX150" s="154"/>
      <c r="AY150" s="154"/>
      <c r="AZ150" s="143"/>
    </row>
    <row r="151" ht="15.75" customHeight="1">
      <c r="A151" s="143"/>
      <c r="B151" s="143"/>
      <c r="C151" s="143"/>
      <c r="D151" s="143"/>
      <c r="E151" s="143"/>
      <c r="F151" s="143"/>
      <c r="G151" s="143"/>
      <c r="H151" s="143"/>
      <c r="I151" s="143"/>
      <c r="J151" s="143"/>
      <c r="K151" s="143"/>
      <c r="L151" s="144"/>
      <c r="M151" s="144"/>
      <c r="N151" s="143"/>
      <c r="O151" s="143"/>
      <c r="P151" s="143"/>
      <c r="Q151" s="153"/>
      <c r="R151" s="153"/>
      <c r="S151" s="153"/>
      <c r="T151" s="153"/>
      <c r="U151" s="153"/>
      <c r="V151" s="153"/>
      <c r="W151" s="153"/>
      <c r="X151" s="153"/>
      <c r="Y151" s="153"/>
      <c r="Z151" s="144"/>
      <c r="AA151" s="153"/>
      <c r="AB151" s="147"/>
      <c r="AC151" s="147"/>
      <c r="AD151" s="144"/>
      <c r="AE151" s="143"/>
      <c r="AF151" s="149"/>
      <c r="AG151" s="153"/>
      <c r="AH151" s="153"/>
      <c r="AI151" s="153"/>
      <c r="AJ151" s="151"/>
      <c r="AK151" s="152"/>
      <c r="AL151" s="152"/>
      <c r="AM151" s="152"/>
      <c r="AN151" s="152"/>
      <c r="AO151" s="153"/>
      <c r="AP151" s="143"/>
      <c r="AQ151" s="143"/>
      <c r="AR151" s="143"/>
      <c r="AS151" s="143"/>
      <c r="AT151" s="143"/>
      <c r="AU151" s="143"/>
      <c r="AV151" s="143"/>
      <c r="AW151" s="143"/>
      <c r="AX151" s="154"/>
      <c r="AY151" s="154"/>
      <c r="AZ151" s="143"/>
    </row>
    <row r="152" ht="15.75" customHeight="1">
      <c r="A152" s="143"/>
      <c r="B152" s="143"/>
      <c r="C152" s="143"/>
      <c r="D152" s="143"/>
      <c r="E152" s="143"/>
      <c r="F152" s="143"/>
      <c r="G152" s="143"/>
      <c r="H152" s="143"/>
      <c r="I152" s="143"/>
      <c r="J152" s="143"/>
      <c r="K152" s="143"/>
      <c r="L152" s="144"/>
      <c r="M152" s="144"/>
      <c r="N152" s="143"/>
      <c r="O152" s="143"/>
      <c r="P152" s="143"/>
      <c r="Q152" s="153"/>
      <c r="R152" s="153"/>
      <c r="S152" s="153"/>
      <c r="T152" s="153"/>
      <c r="U152" s="153"/>
      <c r="V152" s="153"/>
      <c r="W152" s="153"/>
      <c r="X152" s="153"/>
      <c r="Y152" s="153"/>
      <c r="Z152" s="144"/>
      <c r="AA152" s="153"/>
      <c r="AB152" s="147"/>
      <c r="AC152" s="147"/>
      <c r="AD152" s="144"/>
      <c r="AE152" s="143"/>
      <c r="AF152" s="149"/>
      <c r="AG152" s="153"/>
      <c r="AH152" s="153"/>
      <c r="AI152" s="153"/>
      <c r="AJ152" s="151"/>
      <c r="AK152" s="152"/>
      <c r="AL152" s="152"/>
      <c r="AM152" s="152"/>
      <c r="AN152" s="152"/>
      <c r="AO152" s="153"/>
      <c r="AP152" s="143"/>
      <c r="AQ152" s="143"/>
      <c r="AR152" s="143"/>
      <c r="AS152" s="143"/>
      <c r="AT152" s="143"/>
      <c r="AU152" s="143"/>
      <c r="AV152" s="143"/>
      <c r="AW152" s="143"/>
      <c r="AX152" s="154"/>
      <c r="AY152" s="154"/>
      <c r="AZ152" s="143"/>
    </row>
    <row r="153" ht="15.75" customHeight="1">
      <c r="A153" s="143"/>
      <c r="B153" s="143"/>
      <c r="C153" s="143"/>
      <c r="D153" s="143"/>
      <c r="E153" s="143"/>
      <c r="F153" s="143"/>
      <c r="G153" s="143"/>
      <c r="H153" s="143"/>
      <c r="I153" s="143"/>
      <c r="J153" s="143"/>
      <c r="K153" s="143"/>
      <c r="L153" s="144"/>
      <c r="M153" s="144"/>
      <c r="N153" s="143"/>
      <c r="O153" s="143"/>
      <c r="P153" s="143"/>
      <c r="Q153" s="153"/>
      <c r="R153" s="153"/>
      <c r="S153" s="153"/>
      <c r="T153" s="153"/>
      <c r="U153" s="153"/>
      <c r="V153" s="153"/>
      <c r="W153" s="153"/>
      <c r="X153" s="153"/>
      <c r="Y153" s="153"/>
      <c r="Z153" s="144"/>
      <c r="AA153" s="153"/>
      <c r="AB153" s="147"/>
      <c r="AC153" s="147"/>
      <c r="AD153" s="144"/>
      <c r="AE153" s="143"/>
      <c r="AF153" s="149"/>
      <c r="AG153" s="153"/>
      <c r="AH153" s="153"/>
      <c r="AI153" s="153"/>
      <c r="AJ153" s="151"/>
      <c r="AK153" s="152"/>
      <c r="AL153" s="152"/>
      <c r="AM153" s="152"/>
      <c r="AN153" s="152"/>
      <c r="AO153" s="153"/>
      <c r="AP153" s="143"/>
      <c r="AQ153" s="143"/>
      <c r="AR153" s="143"/>
      <c r="AS153" s="143"/>
      <c r="AT153" s="143"/>
      <c r="AU153" s="143"/>
      <c r="AV153" s="143"/>
      <c r="AW153" s="143"/>
      <c r="AX153" s="154"/>
      <c r="AY153" s="154"/>
      <c r="AZ153" s="143"/>
    </row>
    <row r="154" ht="15.75" customHeight="1">
      <c r="A154" s="143"/>
      <c r="B154" s="143"/>
      <c r="C154" s="143"/>
      <c r="D154" s="143"/>
      <c r="E154" s="143"/>
      <c r="F154" s="143"/>
      <c r="G154" s="143"/>
      <c r="H154" s="143"/>
      <c r="I154" s="143"/>
      <c r="J154" s="143"/>
      <c r="K154" s="143"/>
      <c r="L154" s="144"/>
      <c r="M154" s="144"/>
      <c r="N154" s="143"/>
      <c r="O154" s="143"/>
      <c r="P154" s="143"/>
      <c r="Q154" s="153"/>
      <c r="R154" s="153"/>
      <c r="S154" s="153"/>
      <c r="T154" s="153"/>
      <c r="U154" s="153"/>
      <c r="V154" s="153"/>
      <c r="W154" s="153"/>
      <c r="X154" s="153"/>
      <c r="Y154" s="153"/>
      <c r="Z154" s="144"/>
      <c r="AA154" s="153"/>
      <c r="AB154" s="147"/>
      <c r="AC154" s="147"/>
      <c r="AD154" s="144"/>
      <c r="AE154" s="143"/>
      <c r="AF154" s="149"/>
      <c r="AG154" s="153"/>
      <c r="AH154" s="153"/>
      <c r="AI154" s="153"/>
      <c r="AJ154" s="151"/>
      <c r="AK154" s="152"/>
      <c r="AL154" s="152"/>
      <c r="AM154" s="152"/>
      <c r="AN154" s="152"/>
      <c r="AO154" s="153"/>
      <c r="AP154" s="143"/>
      <c r="AQ154" s="143"/>
      <c r="AR154" s="143"/>
      <c r="AS154" s="143"/>
      <c r="AT154" s="143"/>
      <c r="AU154" s="143"/>
      <c r="AV154" s="143"/>
      <c r="AW154" s="143"/>
      <c r="AX154" s="154"/>
      <c r="AY154" s="154"/>
      <c r="AZ154" s="143"/>
    </row>
    <row r="155" ht="15.75" customHeight="1">
      <c r="A155" s="143"/>
      <c r="B155" s="143"/>
      <c r="C155" s="143"/>
      <c r="D155" s="143"/>
      <c r="E155" s="143"/>
      <c r="F155" s="143"/>
      <c r="G155" s="143"/>
      <c r="H155" s="143"/>
      <c r="I155" s="143"/>
      <c r="J155" s="143"/>
      <c r="K155" s="143"/>
      <c r="L155" s="144"/>
      <c r="M155" s="144"/>
      <c r="N155" s="143"/>
      <c r="O155" s="143"/>
      <c r="P155" s="143"/>
      <c r="Q155" s="153"/>
      <c r="R155" s="153"/>
      <c r="S155" s="153"/>
      <c r="T155" s="153"/>
      <c r="U155" s="153"/>
      <c r="V155" s="153"/>
      <c r="W155" s="153"/>
      <c r="X155" s="153"/>
      <c r="Y155" s="153"/>
      <c r="Z155" s="144"/>
      <c r="AA155" s="153"/>
      <c r="AB155" s="147"/>
      <c r="AC155" s="147"/>
      <c r="AD155" s="144"/>
      <c r="AE155" s="143"/>
      <c r="AF155" s="149"/>
      <c r="AG155" s="153"/>
      <c r="AH155" s="153"/>
      <c r="AI155" s="153"/>
      <c r="AJ155" s="151"/>
      <c r="AK155" s="152"/>
      <c r="AL155" s="152"/>
      <c r="AM155" s="152"/>
      <c r="AN155" s="152"/>
      <c r="AO155" s="153"/>
      <c r="AP155" s="143"/>
      <c r="AQ155" s="143"/>
      <c r="AR155" s="143"/>
      <c r="AS155" s="143"/>
      <c r="AT155" s="143"/>
      <c r="AU155" s="143"/>
      <c r="AV155" s="143"/>
      <c r="AW155" s="143"/>
      <c r="AX155" s="154"/>
      <c r="AY155" s="154"/>
      <c r="AZ155" s="143"/>
    </row>
    <row r="156" ht="15.75" customHeight="1">
      <c r="A156" s="143"/>
      <c r="B156" s="143"/>
      <c r="C156" s="143"/>
      <c r="D156" s="143"/>
      <c r="E156" s="143"/>
      <c r="F156" s="143"/>
      <c r="G156" s="143"/>
      <c r="H156" s="143"/>
      <c r="I156" s="143"/>
      <c r="J156" s="143"/>
      <c r="K156" s="143"/>
      <c r="L156" s="144"/>
      <c r="M156" s="144"/>
      <c r="N156" s="143"/>
      <c r="O156" s="143"/>
      <c r="P156" s="143"/>
      <c r="Q156" s="153"/>
      <c r="R156" s="153"/>
      <c r="S156" s="153"/>
      <c r="T156" s="153"/>
      <c r="U156" s="153"/>
      <c r="V156" s="153"/>
      <c r="W156" s="153"/>
      <c r="X156" s="153"/>
      <c r="Y156" s="153"/>
      <c r="Z156" s="144"/>
      <c r="AA156" s="153"/>
      <c r="AB156" s="147"/>
      <c r="AC156" s="147"/>
      <c r="AD156" s="144"/>
      <c r="AE156" s="143"/>
      <c r="AF156" s="149"/>
      <c r="AG156" s="153"/>
      <c r="AH156" s="153"/>
      <c r="AI156" s="153"/>
      <c r="AJ156" s="151"/>
      <c r="AK156" s="152"/>
      <c r="AL156" s="152"/>
      <c r="AM156" s="152"/>
      <c r="AN156" s="152"/>
      <c r="AO156" s="153"/>
      <c r="AP156" s="143"/>
      <c r="AQ156" s="143"/>
      <c r="AR156" s="143"/>
      <c r="AS156" s="143"/>
      <c r="AT156" s="143"/>
      <c r="AU156" s="143"/>
      <c r="AV156" s="143"/>
      <c r="AW156" s="143"/>
      <c r="AX156" s="154"/>
      <c r="AY156" s="154"/>
      <c r="AZ156" s="143"/>
    </row>
    <row r="157" ht="15.75" customHeight="1">
      <c r="A157" s="143"/>
      <c r="B157" s="143"/>
      <c r="C157" s="143"/>
      <c r="D157" s="143"/>
      <c r="E157" s="143"/>
      <c r="F157" s="143"/>
      <c r="G157" s="143"/>
      <c r="H157" s="143"/>
      <c r="I157" s="143"/>
      <c r="J157" s="143"/>
      <c r="K157" s="143"/>
      <c r="L157" s="144"/>
      <c r="M157" s="144"/>
      <c r="N157" s="143"/>
      <c r="O157" s="143"/>
      <c r="P157" s="143"/>
      <c r="Q157" s="153"/>
      <c r="R157" s="153"/>
      <c r="S157" s="153"/>
      <c r="T157" s="153"/>
      <c r="U157" s="153"/>
      <c r="V157" s="153"/>
      <c r="W157" s="153"/>
      <c r="X157" s="153"/>
      <c r="Y157" s="153"/>
      <c r="Z157" s="144"/>
      <c r="AA157" s="153"/>
      <c r="AB157" s="147"/>
      <c r="AC157" s="147"/>
      <c r="AD157" s="144"/>
      <c r="AE157" s="143"/>
      <c r="AF157" s="149"/>
      <c r="AG157" s="153"/>
      <c r="AH157" s="153"/>
      <c r="AI157" s="153"/>
      <c r="AJ157" s="151"/>
      <c r="AK157" s="152"/>
      <c r="AL157" s="152"/>
      <c r="AM157" s="152"/>
      <c r="AN157" s="152"/>
      <c r="AO157" s="153"/>
      <c r="AP157" s="143"/>
      <c r="AQ157" s="143"/>
      <c r="AR157" s="143"/>
      <c r="AS157" s="143"/>
      <c r="AT157" s="143"/>
      <c r="AU157" s="143"/>
      <c r="AV157" s="143"/>
      <c r="AW157" s="143"/>
      <c r="AX157" s="154"/>
      <c r="AY157" s="154"/>
      <c r="AZ157" s="143"/>
    </row>
    <row r="158" ht="15.75" customHeight="1">
      <c r="A158" s="143"/>
      <c r="B158" s="143"/>
      <c r="C158" s="143"/>
      <c r="D158" s="143"/>
      <c r="E158" s="143"/>
      <c r="F158" s="143"/>
      <c r="G158" s="143"/>
      <c r="H158" s="143"/>
      <c r="I158" s="143"/>
      <c r="J158" s="143"/>
      <c r="K158" s="143"/>
      <c r="L158" s="144"/>
      <c r="M158" s="144"/>
      <c r="N158" s="143"/>
      <c r="O158" s="143"/>
      <c r="P158" s="143"/>
      <c r="Q158" s="153"/>
      <c r="R158" s="153"/>
      <c r="S158" s="153"/>
      <c r="T158" s="153"/>
      <c r="U158" s="153"/>
      <c r="V158" s="153"/>
      <c r="W158" s="153"/>
      <c r="X158" s="153"/>
      <c r="Y158" s="153"/>
      <c r="Z158" s="144"/>
      <c r="AA158" s="153"/>
      <c r="AB158" s="147"/>
      <c r="AC158" s="147"/>
      <c r="AD158" s="144"/>
      <c r="AE158" s="143"/>
      <c r="AF158" s="149"/>
      <c r="AG158" s="153"/>
      <c r="AH158" s="153"/>
      <c r="AI158" s="153"/>
      <c r="AJ158" s="151"/>
      <c r="AK158" s="152"/>
      <c r="AL158" s="152"/>
      <c r="AM158" s="152"/>
      <c r="AN158" s="152"/>
      <c r="AO158" s="153"/>
      <c r="AP158" s="143"/>
      <c r="AQ158" s="143"/>
      <c r="AR158" s="143"/>
      <c r="AS158" s="143"/>
      <c r="AT158" s="143"/>
      <c r="AU158" s="143"/>
      <c r="AV158" s="143"/>
      <c r="AW158" s="143"/>
      <c r="AX158" s="154"/>
      <c r="AY158" s="154"/>
      <c r="AZ158" s="143"/>
    </row>
    <row r="159" ht="15.75" customHeight="1">
      <c r="A159" s="143"/>
      <c r="B159" s="143"/>
      <c r="C159" s="143"/>
      <c r="D159" s="143"/>
      <c r="E159" s="143"/>
      <c r="F159" s="143"/>
      <c r="G159" s="143"/>
      <c r="H159" s="143"/>
      <c r="I159" s="143"/>
      <c r="J159" s="143"/>
      <c r="K159" s="143"/>
      <c r="L159" s="144"/>
      <c r="M159" s="144"/>
      <c r="N159" s="143"/>
      <c r="O159" s="143"/>
      <c r="P159" s="143"/>
      <c r="Q159" s="153"/>
      <c r="R159" s="153"/>
      <c r="S159" s="153"/>
      <c r="T159" s="153"/>
      <c r="U159" s="153"/>
      <c r="V159" s="153"/>
      <c r="W159" s="153"/>
      <c r="X159" s="153"/>
      <c r="Y159" s="153"/>
      <c r="Z159" s="144"/>
      <c r="AA159" s="153"/>
      <c r="AB159" s="147"/>
      <c r="AC159" s="147"/>
      <c r="AD159" s="144"/>
      <c r="AE159" s="143"/>
      <c r="AF159" s="149"/>
      <c r="AG159" s="153"/>
      <c r="AH159" s="153"/>
      <c r="AI159" s="153"/>
      <c r="AJ159" s="151"/>
      <c r="AK159" s="152"/>
      <c r="AL159" s="152"/>
      <c r="AM159" s="152"/>
      <c r="AN159" s="152"/>
      <c r="AO159" s="153"/>
      <c r="AP159" s="143"/>
      <c r="AQ159" s="143"/>
      <c r="AR159" s="143"/>
      <c r="AS159" s="143"/>
      <c r="AT159" s="143"/>
      <c r="AU159" s="143"/>
      <c r="AV159" s="143"/>
      <c r="AW159" s="143"/>
      <c r="AX159" s="154"/>
      <c r="AY159" s="154"/>
      <c r="AZ159" s="143"/>
    </row>
    <row r="160" ht="15.75" customHeight="1">
      <c r="A160" s="143"/>
      <c r="B160" s="143"/>
      <c r="C160" s="143"/>
      <c r="D160" s="143"/>
      <c r="E160" s="156"/>
      <c r="F160" s="143"/>
      <c r="G160" s="143"/>
      <c r="H160" s="143"/>
      <c r="I160" s="143"/>
      <c r="J160" s="143"/>
      <c r="K160" s="143"/>
      <c r="L160" s="144"/>
      <c r="M160" s="144"/>
      <c r="N160" s="143"/>
      <c r="O160" s="143"/>
      <c r="P160" s="143"/>
      <c r="Q160" s="153"/>
      <c r="R160" s="144"/>
      <c r="S160" s="153"/>
      <c r="T160" s="153"/>
      <c r="U160" s="153"/>
      <c r="V160" s="153"/>
      <c r="W160" s="153"/>
      <c r="X160" s="153"/>
      <c r="Y160" s="153"/>
      <c r="Z160" s="144"/>
      <c r="AA160" s="153"/>
      <c r="AB160" s="147"/>
      <c r="AC160" s="147"/>
      <c r="AD160" s="144"/>
      <c r="AE160" s="143"/>
      <c r="AF160" s="149"/>
      <c r="AG160" s="153"/>
      <c r="AH160" s="153"/>
      <c r="AI160" s="153"/>
      <c r="AJ160" s="151"/>
      <c r="AK160" s="152"/>
      <c r="AL160" s="152"/>
      <c r="AM160" s="152"/>
      <c r="AN160" s="152"/>
      <c r="AO160" s="153"/>
      <c r="AP160" s="143"/>
      <c r="AQ160" s="143"/>
      <c r="AR160" s="143"/>
      <c r="AS160" s="155"/>
      <c r="AT160" s="155"/>
      <c r="AU160" s="155"/>
      <c r="AV160" s="143"/>
      <c r="AW160" s="143"/>
      <c r="AX160" s="154"/>
      <c r="AY160" s="154"/>
      <c r="AZ160" s="143"/>
    </row>
    <row r="161" ht="15.75" customHeight="1">
      <c r="A161" s="143"/>
      <c r="B161" s="143"/>
      <c r="C161" s="143"/>
      <c r="D161" s="143"/>
      <c r="E161" s="156"/>
      <c r="F161" s="143"/>
      <c r="G161" s="143"/>
      <c r="H161" s="143"/>
      <c r="I161" s="143"/>
      <c r="J161" s="143"/>
      <c r="K161" s="143"/>
      <c r="L161" s="144"/>
      <c r="M161" s="144"/>
      <c r="N161" s="143"/>
      <c r="O161" s="143"/>
      <c r="P161" s="143"/>
      <c r="Q161" s="153"/>
      <c r="R161" s="144"/>
      <c r="S161" s="153"/>
      <c r="T161" s="153"/>
      <c r="U161" s="153"/>
      <c r="V161" s="153"/>
      <c r="W161" s="153"/>
      <c r="X161" s="153"/>
      <c r="Y161" s="153"/>
      <c r="Z161" s="144"/>
      <c r="AA161" s="153"/>
      <c r="AB161" s="147"/>
      <c r="AC161" s="147"/>
      <c r="AD161" s="144"/>
      <c r="AE161" s="143"/>
      <c r="AF161" s="149"/>
      <c r="AG161" s="153"/>
      <c r="AH161" s="153"/>
      <c r="AI161" s="153"/>
      <c r="AJ161" s="151"/>
      <c r="AK161" s="152"/>
      <c r="AL161" s="152"/>
      <c r="AM161" s="152"/>
      <c r="AN161" s="152"/>
      <c r="AO161" s="153"/>
      <c r="AP161" s="143"/>
      <c r="AQ161" s="143"/>
      <c r="AR161" s="143"/>
      <c r="AS161" s="155"/>
      <c r="AT161" s="155"/>
      <c r="AU161" s="155"/>
      <c r="AV161" s="143"/>
      <c r="AW161" s="143"/>
      <c r="AX161" s="154"/>
      <c r="AY161" s="154"/>
      <c r="AZ161" s="143"/>
    </row>
    <row r="162" ht="15.75" customHeight="1">
      <c r="A162" s="143"/>
      <c r="B162" s="143"/>
      <c r="C162" s="143"/>
      <c r="D162" s="143"/>
      <c r="E162" s="143"/>
      <c r="F162" s="143"/>
      <c r="G162" s="143"/>
      <c r="H162" s="143"/>
      <c r="I162" s="143"/>
      <c r="J162" s="143"/>
      <c r="K162" s="143"/>
      <c r="L162" s="144"/>
      <c r="M162" s="144"/>
      <c r="N162" s="143"/>
      <c r="O162" s="143"/>
      <c r="P162" s="143"/>
      <c r="Q162" s="153"/>
      <c r="R162" s="153"/>
      <c r="S162" s="153"/>
      <c r="T162" s="153"/>
      <c r="U162" s="153"/>
      <c r="V162" s="153"/>
      <c r="W162" s="153"/>
      <c r="X162" s="153"/>
      <c r="Y162" s="153"/>
      <c r="Z162" s="144"/>
      <c r="AA162" s="153"/>
      <c r="AB162" s="147"/>
      <c r="AC162" s="147"/>
      <c r="AD162" s="144"/>
      <c r="AE162" s="143"/>
      <c r="AF162" s="149"/>
      <c r="AG162" s="153"/>
      <c r="AH162" s="153"/>
      <c r="AI162" s="153"/>
      <c r="AJ162" s="151"/>
      <c r="AK162" s="152"/>
      <c r="AL162" s="152"/>
      <c r="AM162" s="152"/>
      <c r="AN162" s="152"/>
      <c r="AO162" s="153"/>
      <c r="AP162" s="143"/>
      <c r="AQ162" s="143"/>
      <c r="AR162" s="143"/>
      <c r="AS162" s="143"/>
      <c r="AT162" s="143"/>
      <c r="AU162" s="143"/>
      <c r="AV162" s="143"/>
      <c r="AW162" s="143"/>
      <c r="AX162" s="154"/>
      <c r="AY162" s="154"/>
      <c r="AZ162" s="143"/>
    </row>
    <row r="163" ht="15.75" customHeight="1">
      <c r="A163" s="143"/>
      <c r="B163" s="143"/>
      <c r="C163" s="143"/>
      <c r="D163" s="143"/>
      <c r="E163" s="143"/>
      <c r="F163" s="143"/>
      <c r="G163" s="143"/>
      <c r="H163" s="143"/>
      <c r="I163" s="143"/>
      <c r="J163" s="143"/>
      <c r="K163" s="143"/>
      <c r="L163" s="144"/>
      <c r="M163" s="144"/>
      <c r="N163" s="143"/>
      <c r="O163" s="143"/>
      <c r="P163" s="143"/>
      <c r="Q163" s="153"/>
      <c r="R163" s="153"/>
      <c r="S163" s="153"/>
      <c r="T163" s="153"/>
      <c r="U163" s="153"/>
      <c r="V163" s="153"/>
      <c r="W163" s="153"/>
      <c r="X163" s="153"/>
      <c r="Y163" s="153"/>
      <c r="Z163" s="144"/>
      <c r="AA163" s="153"/>
      <c r="AB163" s="147"/>
      <c r="AC163" s="147"/>
      <c r="AD163" s="144"/>
      <c r="AE163" s="143"/>
      <c r="AF163" s="149"/>
      <c r="AG163" s="153"/>
      <c r="AH163" s="153"/>
      <c r="AI163" s="153"/>
      <c r="AJ163" s="151"/>
      <c r="AK163" s="152"/>
      <c r="AL163" s="152"/>
      <c r="AM163" s="152"/>
      <c r="AN163" s="152"/>
      <c r="AO163" s="153"/>
      <c r="AP163" s="143"/>
      <c r="AQ163" s="143"/>
      <c r="AR163" s="143"/>
      <c r="AS163" s="143"/>
      <c r="AT163" s="143"/>
      <c r="AU163" s="143"/>
      <c r="AV163" s="143"/>
      <c r="AW163" s="143"/>
      <c r="AX163" s="154"/>
      <c r="AY163" s="154"/>
      <c r="AZ163" s="143"/>
    </row>
    <row r="164" ht="15.75" customHeight="1">
      <c r="A164" s="143"/>
      <c r="B164" s="143"/>
      <c r="C164" s="143"/>
      <c r="D164" s="143"/>
      <c r="E164" s="143"/>
      <c r="F164" s="143"/>
      <c r="G164" s="143"/>
      <c r="H164" s="143"/>
      <c r="I164" s="143"/>
      <c r="J164" s="143"/>
      <c r="K164" s="143"/>
      <c r="L164" s="144"/>
      <c r="M164" s="144"/>
      <c r="N164" s="143"/>
      <c r="O164" s="143"/>
      <c r="P164" s="143"/>
      <c r="Q164" s="153"/>
      <c r="R164" s="144"/>
      <c r="S164" s="153"/>
      <c r="T164" s="153"/>
      <c r="U164" s="153"/>
      <c r="V164" s="153"/>
      <c r="W164" s="153"/>
      <c r="X164" s="153"/>
      <c r="Y164" s="153"/>
      <c r="Z164" s="143"/>
      <c r="AA164" s="153"/>
      <c r="AB164" s="147"/>
      <c r="AC164" s="147"/>
      <c r="AD164" s="144"/>
      <c r="AE164" s="143"/>
      <c r="AF164" s="149"/>
      <c r="AG164" s="153"/>
      <c r="AH164" s="153"/>
      <c r="AI164" s="153"/>
      <c r="AJ164" s="151"/>
      <c r="AK164" s="152"/>
      <c r="AL164" s="152"/>
      <c r="AM164" s="152"/>
      <c r="AN164" s="152"/>
      <c r="AO164" s="153"/>
      <c r="AP164" s="143"/>
      <c r="AQ164" s="143"/>
      <c r="AR164" s="143"/>
      <c r="AS164" s="155"/>
      <c r="AT164" s="155"/>
      <c r="AU164" s="156"/>
      <c r="AV164" s="143"/>
      <c r="AW164" s="143"/>
      <c r="AX164" s="154"/>
      <c r="AY164" s="154"/>
      <c r="AZ164" s="143"/>
    </row>
    <row r="165" ht="15.75" customHeight="1">
      <c r="A165" s="143"/>
      <c r="B165" s="143"/>
      <c r="C165" s="143"/>
      <c r="D165" s="143"/>
      <c r="E165" s="143"/>
      <c r="F165" s="143"/>
      <c r="G165" s="143"/>
      <c r="H165" s="143"/>
      <c r="I165" s="143"/>
      <c r="J165" s="143"/>
      <c r="K165" s="143"/>
      <c r="L165" s="144"/>
      <c r="M165" s="144"/>
      <c r="N165" s="143"/>
      <c r="O165" s="143"/>
      <c r="P165" s="143"/>
      <c r="Q165" s="153"/>
      <c r="R165" s="153"/>
      <c r="S165" s="153"/>
      <c r="T165" s="153"/>
      <c r="U165" s="153"/>
      <c r="V165" s="153"/>
      <c r="W165" s="153"/>
      <c r="X165" s="153"/>
      <c r="Y165" s="153"/>
      <c r="Z165" s="144"/>
      <c r="AA165" s="153"/>
      <c r="AB165" s="147"/>
      <c r="AC165" s="147"/>
      <c r="AD165" s="144"/>
      <c r="AE165" s="143"/>
      <c r="AF165" s="149"/>
      <c r="AG165" s="153"/>
      <c r="AH165" s="153"/>
      <c r="AI165" s="153"/>
      <c r="AJ165" s="151"/>
      <c r="AK165" s="152"/>
      <c r="AL165" s="152"/>
      <c r="AM165" s="152"/>
      <c r="AN165" s="152"/>
      <c r="AO165" s="153"/>
      <c r="AP165" s="143"/>
      <c r="AQ165" s="143"/>
      <c r="AR165" s="143"/>
      <c r="AS165" s="143"/>
      <c r="AT165" s="143"/>
      <c r="AU165" s="143"/>
      <c r="AV165" s="143"/>
      <c r="AW165" s="143"/>
      <c r="AX165" s="154"/>
      <c r="AY165" s="154"/>
      <c r="AZ165" s="143"/>
    </row>
    <row r="166" ht="15.75" customHeight="1">
      <c r="A166" s="143"/>
      <c r="B166" s="143"/>
      <c r="C166" s="143"/>
      <c r="D166" s="143"/>
      <c r="E166" s="143"/>
      <c r="F166" s="143"/>
      <c r="G166" s="143"/>
      <c r="H166" s="143"/>
      <c r="I166" s="143"/>
      <c r="J166" s="143"/>
      <c r="K166" s="143"/>
      <c r="L166" s="144"/>
      <c r="M166" s="144"/>
      <c r="N166" s="143"/>
      <c r="O166" s="143"/>
      <c r="P166" s="143"/>
      <c r="Q166" s="153"/>
      <c r="R166" s="153"/>
      <c r="S166" s="153"/>
      <c r="T166" s="153"/>
      <c r="U166" s="153"/>
      <c r="V166" s="153"/>
      <c r="W166" s="153"/>
      <c r="X166" s="153"/>
      <c r="Y166" s="153"/>
      <c r="Z166" s="144"/>
      <c r="AA166" s="153"/>
      <c r="AB166" s="147"/>
      <c r="AC166" s="147"/>
      <c r="AD166" s="144"/>
      <c r="AE166" s="143"/>
      <c r="AF166" s="153"/>
      <c r="AG166" s="153"/>
      <c r="AH166" s="153"/>
      <c r="AI166" s="153"/>
      <c r="AJ166" s="151"/>
      <c r="AK166" s="152"/>
      <c r="AL166" s="152"/>
      <c r="AM166" s="152"/>
      <c r="AN166" s="152"/>
      <c r="AO166" s="153"/>
      <c r="AP166" s="143"/>
      <c r="AQ166" s="143"/>
      <c r="AR166" s="143"/>
      <c r="AS166" s="143"/>
      <c r="AT166" s="143"/>
      <c r="AU166" s="143"/>
      <c r="AV166" s="143"/>
      <c r="AW166" s="143"/>
      <c r="AX166" s="154"/>
      <c r="AY166" s="154"/>
      <c r="AZ166" s="143"/>
    </row>
    <row r="167" ht="15.75" customHeight="1">
      <c r="A167" s="143"/>
      <c r="B167" s="143"/>
      <c r="C167" s="143"/>
      <c r="D167" s="143"/>
      <c r="E167" s="143"/>
      <c r="F167" s="143"/>
      <c r="G167" s="143"/>
      <c r="H167" s="143"/>
      <c r="I167" s="143"/>
      <c r="J167" s="143"/>
      <c r="K167" s="143"/>
      <c r="L167" s="144"/>
      <c r="M167" s="144"/>
      <c r="N167" s="143"/>
      <c r="O167" s="143"/>
      <c r="P167" s="143"/>
      <c r="Q167" s="153"/>
      <c r="R167" s="153"/>
      <c r="S167" s="153"/>
      <c r="T167" s="153"/>
      <c r="U167" s="153"/>
      <c r="V167" s="153"/>
      <c r="W167" s="153"/>
      <c r="X167" s="153"/>
      <c r="Y167" s="153"/>
      <c r="Z167" s="144"/>
      <c r="AA167" s="153"/>
      <c r="AB167" s="147"/>
      <c r="AC167" s="147"/>
      <c r="AD167" s="144"/>
      <c r="AE167" s="143"/>
      <c r="AF167" s="149"/>
      <c r="AG167" s="153"/>
      <c r="AH167" s="153"/>
      <c r="AI167" s="153"/>
      <c r="AJ167" s="151"/>
      <c r="AK167" s="152"/>
      <c r="AL167" s="152"/>
      <c r="AM167" s="152"/>
      <c r="AN167" s="152"/>
      <c r="AO167" s="153"/>
      <c r="AP167" s="143"/>
      <c r="AQ167" s="143"/>
      <c r="AR167" s="143"/>
      <c r="AS167" s="143"/>
      <c r="AT167" s="143"/>
      <c r="AU167" s="143"/>
      <c r="AV167" s="143"/>
      <c r="AW167" s="143"/>
      <c r="AX167" s="154"/>
      <c r="AY167" s="154"/>
      <c r="AZ167" s="143"/>
    </row>
    <row r="168" ht="15.75" customHeight="1">
      <c r="A168" s="143"/>
      <c r="B168" s="143"/>
      <c r="C168" s="143"/>
      <c r="D168" s="143"/>
      <c r="E168" s="143"/>
      <c r="F168" s="143"/>
      <c r="G168" s="143"/>
      <c r="H168" s="143"/>
      <c r="I168" s="143"/>
      <c r="J168" s="143"/>
      <c r="K168" s="143"/>
      <c r="L168" s="144"/>
      <c r="M168" s="144"/>
      <c r="N168" s="143"/>
      <c r="O168" s="143"/>
      <c r="P168" s="143"/>
      <c r="Q168" s="153"/>
      <c r="R168" s="153"/>
      <c r="S168" s="153"/>
      <c r="T168" s="153"/>
      <c r="U168" s="153"/>
      <c r="V168" s="153"/>
      <c r="W168" s="153"/>
      <c r="X168" s="153"/>
      <c r="Y168" s="153"/>
      <c r="Z168" s="144"/>
      <c r="AA168" s="153"/>
      <c r="AB168" s="147"/>
      <c r="AC168" s="147"/>
      <c r="AD168" s="144"/>
      <c r="AE168" s="143"/>
      <c r="AF168" s="149"/>
      <c r="AG168" s="153"/>
      <c r="AH168" s="153"/>
      <c r="AI168" s="153"/>
      <c r="AJ168" s="151"/>
      <c r="AK168" s="152"/>
      <c r="AL168" s="152"/>
      <c r="AM168" s="152"/>
      <c r="AN168" s="152"/>
      <c r="AO168" s="153"/>
      <c r="AP168" s="143"/>
      <c r="AQ168" s="143"/>
      <c r="AR168" s="143"/>
      <c r="AS168" s="143"/>
      <c r="AT168" s="143"/>
      <c r="AU168" s="143"/>
      <c r="AV168" s="143"/>
      <c r="AW168" s="143"/>
      <c r="AX168" s="154"/>
      <c r="AY168" s="154"/>
      <c r="AZ168" s="143"/>
    </row>
    <row r="169" ht="15.75" customHeight="1">
      <c r="A169" s="143"/>
      <c r="B169" s="143"/>
      <c r="C169" s="143"/>
      <c r="D169" s="143"/>
      <c r="E169" s="156"/>
      <c r="F169" s="143"/>
      <c r="G169" s="143"/>
      <c r="H169" s="143"/>
      <c r="I169" s="143"/>
      <c r="J169" s="143"/>
      <c r="K169" s="143"/>
      <c r="L169" s="144"/>
      <c r="M169" s="144"/>
      <c r="N169" s="143"/>
      <c r="O169" s="143"/>
      <c r="P169" s="143"/>
      <c r="Q169" s="153"/>
      <c r="R169" s="153"/>
      <c r="S169" s="153"/>
      <c r="T169" s="153"/>
      <c r="U169" s="153"/>
      <c r="V169" s="153"/>
      <c r="W169" s="153"/>
      <c r="X169" s="153"/>
      <c r="Y169" s="153"/>
      <c r="Z169" s="144"/>
      <c r="AA169" s="153"/>
      <c r="AB169" s="147"/>
      <c r="AC169" s="147"/>
      <c r="AD169" s="144"/>
      <c r="AE169" s="143"/>
      <c r="AF169" s="149"/>
      <c r="AG169" s="153"/>
      <c r="AH169" s="153"/>
      <c r="AI169" s="153"/>
      <c r="AJ169" s="151"/>
      <c r="AK169" s="152"/>
      <c r="AL169" s="152"/>
      <c r="AM169" s="152"/>
      <c r="AN169" s="152"/>
      <c r="AO169" s="153"/>
      <c r="AP169" s="143"/>
      <c r="AQ169" s="143"/>
      <c r="AR169" s="143"/>
      <c r="AS169" s="143"/>
      <c r="AT169" s="143"/>
      <c r="AU169" s="143"/>
      <c r="AV169" s="143"/>
      <c r="AW169" s="143"/>
      <c r="AX169" s="154"/>
      <c r="AY169" s="154"/>
      <c r="AZ169" s="143"/>
    </row>
    <row r="170" ht="15.75" customHeight="1">
      <c r="A170" s="143"/>
      <c r="B170" s="143"/>
      <c r="C170" s="143"/>
      <c r="D170" s="143"/>
      <c r="E170" s="143"/>
      <c r="F170" s="143"/>
      <c r="G170" s="143"/>
      <c r="H170" s="143"/>
      <c r="I170" s="143"/>
      <c r="J170" s="143"/>
      <c r="K170" s="143"/>
      <c r="L170" s="144"/>
      <c r="M170" s="144"/>
      <c r="N170" s="143"/>
      <c r="O170" s="143"/>
      <c r="P170" s="143"/>
      <c r="Q170" s="153"/>
      <c r="R170" s="153"/>
      <c r="S170" s="153"/>
      <c r="T170" s="153"/>
      <c r="U170" s="153"/>
      <c r="V170" s="153"/>
      <c r="W170" s="153"/>
      <c r="X170" s="153"/>
      <c r="Y170" s="153"/>
      <c r="Z170" s="144"/>
      <c r="AA170" s="153"/>
      <c r="AB170" s="147"/>
      <c r="AC170" s="147"/>
      <c r="AD170" s="144"/>
      <c r="AE170" s="143"/>
      <c r="AF170" s="149"/>
      <c r="AG170" s="153"/>
      <c r="AH170" s="153"/>
      <c r="AI170" s="153"/>
      <c r="AJ170" s="151"/>
      <c r="AK170" s="152"/>
      <c r="AL170" s="152"/>
      <c r="AM170" s="152"/>
      <c r="AN170" s="152"/>
      <c r="AO170" s="153"/>
      <c r="AP170" s="143"/>
      <c r="AQ170" s="143"/>
      <c r="AR170" s="143"/>
      <c r="AS170" s="143"/>
      <c r="AT170" s="143"/>
      <c r="AU170" s="143"/>
      <c r="AV170" s="143"/>
      <c r="AW170" s="143"/>
      <c r="AX170" s="154"/>
      <c r="AY170" s="154"/>
      <c r="AZ170" s="143"/>
    </row>
    <row r="171" ht="15.75" customHeight="1">
      <c r="A171" s="143"/>
      <c r="B171" s="143"/>
      <c r="C171" s="143"/>
      <c r="D171" s="143"/>
      <c r="E171" s="143"/>
      <c r="F171" s="143"/>
      <c r="G171" s="143"/>
      <c r="H171" s="143"/>
      <c r="I171" s="143"/>
      <c r="J171" s="143"/>
      <c r="K171" s="143"/>
      <c r="L171" s="144"/>
      <c r="M171" s="144"/>
      <c r="N171" s="143"/>
      <c r="O171" s="143"/>
      <c r="P171" s="143"/>
      <c r="Q171" s="153"/>
      <c r="R171" s="144"/>
      <c r="S171" s="153"/>
      <c r="T171" s="153"/>
      <c r="U171" s="153"/>
      <c r="V171" s="153"/>
      <c r="W171" s="153"/>
      <c r="X171" s="153"/>
      <c r="Y171" s="153"/>
      <c r="Z171" s="143"/>
      <c r="AA171" s="153"/>
      <c r="AB171" s="147"/>
      <c r="AC171" s="147"/>
      <c r="AD171" s="144"/>
      <c r="AE171" s="143"/>
      <c r="AF171" s="153"/>
      <c r="AG171" s="153"/>
      <c r="AH171" s="153"/>
      <c r="AI171" s="153"/>
      <c r="AJ171" s="151"/>
      <c r="AK171" s="152"/>
      <c r="AL171" s="152"/>
      <c r="AM171" s="152"/>
      <c r="AN171" s="152"/>
      <c r="AO171" s="153"/>
      <c r="AP171" s="143"/>
      <c r="AQ171" s="143"/>
      <c r="AR171" s="143"/>
      <c r="AS171" s="155"/>
      <c r="AT171" s="156"/>
      <c r="AU171" s="156"/>
      <c r="AV171" s="143"/>
      <c r="AW171" s="143"/>
      <c r="AX171" s="154"/>
      <c r="AY171" s="154"/>
      <c r="AZ171" s="143"/>
    </row>
    <row r="172" ht="15.75" customHeight="1">
      <c r="A172" s="143"/>
      <c r="B172" s="143"/>
      <c r="C172" s="143"/>
      <c r="D172" s="143"/>
      <c r="E172" s="143"/>
      <c r="F172" s="143"/>
      <c r="G172" s="143"/>
      <c r="H172" s="143"/>
      <c r="I172" s="143"/>
      <c r="J172" s="143"/>
      <c r="K172" s="143"/>
      <c r="L172" s="144"/>
      <c r="M172" s="144"/>
      <c r="N172" s="143"/>
      <c r="O172" s="143"/>
      <c r="P172" s="143"/>
      <c r="Q172" s="153"/>
      <c r="R172" s="153"/>
      <c r="S172" s="153"/>
      <c r="T172" s="153"/>
      <c r="U172" s="153"/>
      <c r="V172" s="153"/>
      <c r="W172" s="153"/>
      <c r="X172" s="153"/>
      <c r="Y172" s="153"/>
      <c r="Z172" s="144"/>
      <c r="AA172" s="153"/>
      <c r="AB172" s="147"/>
      <c r="AC172" s="147"/>
      <c r="AD172" s="144"/>
      <c r="AE172" s="143"/>
      <c r="AF172" s="153"/>
      <c r="AG172" s="153"/>
      <c r="AH172" s="153"/>
      <c r="AI172" s="153"/>
      <c r="AJ172" s="151"/>
      <c r="AK172" s="152"/>
      <c r="AL172" s="152"/>
      <c r="AM172" s="152"/>
      <c r="AN172" s="152"/>
      <c r="AO172" s="153"/>
      <c r="AP172" s="143"/>
      <c r="AQ172" s="143"/>
      <c r="AR172" s="143"/>
      <c r="AS172" s="143"/>
      <c r="AT172" s="143"/>
      <c r="AU172" s="143"/>
      <c r="AV172" s="143"/>
      <c r="AW172" s="143"/>
      <c r="AX172" s="154"/>
      <c r="AY172" s="154"/>
      <c r="AZ172" s="143"/>
    </row>
    <row r="173" ht="15.75" customHeight="1">
      <c r="A173" s="143"/>
      <c r="B173" s="143"/>
      <c r="C173" s="143"/>
      <c r="D173" s="143"/>
      <c r="E173" s="143"/>
      <c r="F173" s="143"/>
      <c r="G173" s="143"/>
      <c r="H173" s="143"/>
      <c r="I173" s="143"/>
      <c r="J173" s="143"/>
      <c r="K173" s="143"/>
      <c r="L173" s="144"/>
      <c r="M173" s="144"/>
      <c r="N173" s="143"/>
      <c r="O173" s="143"/>
      <c r="P173" s="143"/>
      <c r="Q173" s="153"/>
      <c r="R173" s="153"/>
      <c r="S173" s="153"/>
      <c r="T173" s="153"/>
      <c r="U173" s="153"/>
      <c r="V173" s="153"/>
      <c r="W173" s="153"/>
      <c r="X173" s="153"/>
      <c r="Y173" s="153"/>
      <c r="Z173" s="144"/>
      <c r="AA173" s="153"/>
      <c r="AB173" s="147"/>
      <c r="AC173" s="147"/>
      <c r="AD173" s="144"/>
      <c r="AE173" s="143"/>
      <c r="AF173" s="149"/>
      <c r="AG173" s="153"/>
      <c r="AH173" s="153"/>
      <c r="AI173" s="153"/>
      <c r="AJ173" s="151"/>
      <c r="AK173" s="152"/>
      <c r="AL173" s="152"/>
      <c r="AM173" s="152"/>
      <c r="AN173" s="152"/>
      <c r="AO173" s="153"/>
      <c r="AP173" s="143"/>
      <c r="AQ173" s="143"/>
      <c r="AR173" s="143"/>
      <c r="AS173" s="143"/>
      <c r="AT173" s="143"/>
      <c r="AU173" s="143"/>
      <c r="AV173" s="143"/>
      <c r="AW173" s="143"/>
      <c r="AX173" s="154"/>
      <c r="AY173" s="154"/>
      <c r="AZ173" s="143"/>
    </row>
    <row r="174" ht="15.75" customHeight="1">
      <c r="A174" s="143"/>
      <c r="B174" s="143"/>
      <c r="C174" s="143"/>
      <c r="D174" s="143"/>
      <c r="E174" s="143"/>
      <c r="F174" s="143"/>
      <c r="G174" s="143"/>
      <c r="H174" s="143"/>
      <c r="I174" s="143"/>
      <c r="J174" s="143"/>
      <c r="K174" s="143"/>
      <c r="L174" s="144"/>
      <c r="M174" s="144"/>
      <c r="N174" s="143"/>
      <c r="O174" s="143"/>
      <c r="P174" s="143"/>
      <c r="Q174" s="153"/>
      <c r="R174" s="153"/>
      <c r="S174" s="153"/>
      <c r="T174" s="153"/>
      <c r="U174" s="153"/>
      <c r="V174" s="153"/>
      <c r="W174" s="153"/>
      <c r="X174" s="153"/>
      <c r="Y174" s="153"/>
      <c r="Z174" s="144"/>
      <c r="AA174" s="153"/>
      <c r="AB174" s="147"/>
      <c r="AC174" s="147"/>
      <c r="AD174" s="144"/>
      <c r="AE174" s="143"/>
      <c r="AF174" s="149"/>
      <c r="AG174" s="153"/>
      <c r="AH174" s="153"/>
      <c r="AI174" s="153"/>
      <c r="AJ174" s="151"/>
      <c r="AK174" s="152"/>
      <c r="AL174" s="152"/>
      <c r="AM174" s="152"/>
      <c r="AN174" s="152"/>
      <c r="AO174" s="153"/>
      <c r="AP174" s="143"/>
      <c r="AQ174" s="143"/>
      <c r="AR174" s="143"/>
      <c r="AS174" s="143"/>
      <c r="AT174" s="143"/>
      <c r="AU174" s="143"/>
      <c r="AV174" s="143"/>
      <c r="AW174" s="143"/>
      <c r="AX174" s="154"/>
      <c r="AY174" s="154"/>
      <c r="AZ174" s="143"/>
    </row>
    <row r="175" ht="15.75" customHeight="1">
      <c r="A175" s="143"/>
      <c r="B175" s="143"/>
      <c r="C175" s="143"/>
      <c r="D175" s="143"/>
      <c r="E175" s="143"/>
      <c r="F175" s="143"/>
      <c r="G175" s="143"/>
      <c r="H175" s="143"/>
      <c r="I175" s="143"/>
      <c r="J175" s="143"/>
      <c r="K175" s="143"/>
      <c r="L175" s="144"/>
      <c r="M175" s="144"/>
      <c r="N175" s="143"/>
      <c r="O175" s="143"/>
      <c r="P175" s="143"/>
      <c r="Q175" s="153"/>
      <c r="R175" s="153"/>
      <c r="S175" s="153"/>
      <c r="T175" s="153"/>
      <c r="U175" s="153"/>
      <c r="V175" s="153"/>
      <c r="W175" s="153"/>
      <c r="X175" s="153"/>
      <c r="Y175" s="153"/>
      <c r="Z175" s="144"/>
      <c r="AA175" s="153"/>
      <c r="AB175" s="147"/>
      <c r="AC175" s="147"/>
      <c r="AD175" s="144"/>
      <c r="AE175" s="143"/>
      <c r="AF175" s="153"/>
      <c r="AG175" s="153"/>
      <c r="AH175" s="153"/>
      <c r="AI175" s="153"/>
      <c r="AJ175" s="151"/>
      <c r="AK175" s="152"/>
      <c r="AL175" s="152"/>
      <c r="AM175" s="152"/>
      <c r="AN175" s="152"/>
      <c r="AO175" s="153"/>
      <c r="AP175" s="143"/>
      <c r="AQ175" s="143"/>
      <c r="AR175" s="143"/>
      <c r="AS175" s="143"/>
      <c r="AT175" s="143"/>
      <c r="AU175" s="143"/>
      <c r="AV175" s="143"/>
      <c r="AW175" s="143"/>
      <c r="AX175" s="154"/>
      <c r="AY175" s="154"/>
      <c r="AZ175" s="143"/>
    </row>
    <row r="176" ht="15.75" customHeight="1">
      <c r="A176" s="143"/>
      <c r="B176" s="143"/>
      <c r="C176" s="143"/>
      <c r="D176" s="143"/>
      <c r="E176" s="143"/>
      <c r="F176" s="143"/>
      <c r="G176" s="143"/>
      <c r="H176" s="143"/>
      <c r="I176" s="143"/>
      <c r="J176" s="143"/>
      <c r="K176" s="143"/>
      <c r="L176" s="144"/>
      <c r="M176" s="144"/>
      <c r="N176" s="143"/>
      <c r="O176" s="143"/>
      <c r="P176" s="143"/>
      <c r="Q176" s="153"/>
      <c r="R176" s="153"/>
      <c r="S176" s="153"/>
      <c r="T176" s="153"/>
      <c r="U176" s="153"/>
      <c r="V176" s="153"/>
      <c r="W176" s="153"/>
      <c r="X176" s="153"/>
      <c r="Y176" s="153"/>
      <c r="Z176" s="144"/>
      <c r="AA176" s="153"/>
      <c r="AB176" s="147"/>
      <c r="AC176" s="147"/>
      <c r="AD176" s="144"/>
      <c r="AE176" s="143"/>
      <c r="AF176" s="153"/>
      <c r="AG176" s="153"/>
      <c r="AH176" s="153"/>
      <c r="AI176" s="153"/>
      <c r="AJ176" s="151"/>
      <c r="AK176" s="152"/>
      <c r="AL176" s="152"/>
      <c r="AM176" s="152"/>
      <c r="AN176" s="152"/>
      <c r="AO176" s="153"/>
      <c r="AP176" s="143"/>
      <c r="AQ176" s="143"/>
      <c r="AR176" s="143"/>
      <c r="AS176" s="143"/>
      <c r="AT176" s="143"/>
      <c r="AU176" s="143"/>
      <c r="AV176" s="143"/>
      <c r="AW176" s="143"/>
      <c r="AX176" s="154"/>
      <c r="AY176" s="154"/>
      <c r="AZ176" s="143"/>
    </row>
    <row r="177" ht="15.75" customHeight="1">
      <c r="A177" s="143"/>
      <c r="B177" s="143"/>
      <c r="C177" s="143"/>
      <c r="D177" s="143"/>
      <c r="E177" s="143"/>
      <c r="F177" s="143"/>
      <c r="G177" s="143"/>
      <c r="H177" s="143"/>
      <c r="I177" s="143"/>
      <c r="J177" s="143"/>
      <c r="K177" s="143"/>
      <c r="L177" s="144"/>
      <c r="M177" s="144"/>
      <c r="N177" s="143"/>
      <c r="O177" s="143"/>
      <c r="P177" s="143"/>
      <c r="Q177" s="153"/>
      <c r="R177" s="153"/>
      <c r="S177" s="153"/>
      <c r="T177" s="153"/>
      <c r="U177" s="153"/>
      <c r="V177" s="153"/>
      <c r="W177" s="153"/>
      <c r="X177" s="153"/>
      <c r="Y177" s="153"/>
      <c r="Z177" s="144"/>
      <c r="AA177" s="153"/>
      <c r="AB177" s="147"/>
      <c r="AC177" s="147"/>
      <c r="AD177" s="144"/>
      <c r="AE177" s="143"/>
      <c r="AF177" s="149"/>
      <c r="AG177" s="153"/>
      <c r="AH177" s="153"/>
      <c r="AI177" s="153"/>
      <c r="AJ177" s="151"/>
      <c r="AK177" s="152"/>
      <c r="AL177" s="152"/>
      <c r="AM177" s="152"/>
      <c r="AN177" s="152"/>
      <c r="AO177" s="153"/>
      <c r="AP177" s="143"/>
      <c r="AQ177" s="143"/>
      <c r="AR177" s="143"/>
      <c r="AS177" s="143"/>
      <c r="AT177" s="143"/>
      <c r="AU177" s="143"/>
      <c r="AV177" s="143"/>
      <c r="AW177" s="143"/>
      <c r="AX177" s="154"/>
      <c r="AY177" s="154"/>
      <c r="AZ177" s="143"/>
    </row>
    <row r="178" ht="15.75" customHeight="1">
      <c r="A178" s="143"/>
      <c r="B178" s="143"/>
      <c r="C178" s="143"/>
      <c r="D178" s="143"/>
      <c r="E178" s="143"/>
      <c r="F178" s="143"/>
      <c r="G178" s="143"/>
      <c r="H178" s="143"/>
      <c r="I178" s="143"/>
      <c r="J178" s="143"/>
      <c r="K178" s="143"/>
      <c r="L178" s="144"/>
      <c r="M178" s="144"/>
      <c r="N178" s="143"/>
      <c r="O178" s="143"/>
      <c r="P178" s="143"/>
      <c r="Q178" s="153"/>
      <c r="R178" s="153"/>
      <c r="S178" s="153"/>
      <c r="T178" s="153"/>
      <c r="U178" s="153"/>
      <c r="V178" s="153"/>
      <c r="W178" s="153"/>
      <c r="X178" s="153"/>
      <c r="Y178" s="153"/>
      <c r="Z178" s="144"/>
      <c r="AA178" s="153"/>
      <c r="AB178" s="147"/>
      <c r="AC178" s="147"/>
      <c r="AD178" s="144"/>
      <c r="AE178" s="143"/>
      <c r="AF178" s="149"/>
      <c r="AG178" s="153"/>
      <c r="AH178" s="153"/>
      <c r="AI178" s="153"/>
      <c r="AJ178" s="151"/>
      <c r="AK178" s="152"/>
      <c r="AL178" s="152"/>
      <c r="AM178" s="152"/>
      <c r="AN178" s="152"/>
      <c r="AO178" s="153"/>
      <c r="AP178" s="143"/>
      <c r="AQ178" s="143"/>
      <c r="AR178" s="143"/>
      <c r="AS178" s="143"/>
      <c r="AT178" s="143"/>
      <c r="AU178" s="143"/>
      <c r="AV178" s="143"/>
      <c r="AW178" s="143"/>
      <c r="AX178" s="154"/>
      <c r="AY178" s="154"/>
      <c r="AZ178" s="143"/>
    </row>
    <row r="179" ht="15.75" customHeight="1">
      <c r="A179" s="143"/>
      <c r="B179" s="143"/>
      <c r="C179" s="143"/>
      <c r="D179" s="143"/>
      <c r="E179" s="143"/>
      <c r="F179" s="143"/>
      <c r="G179" s="143"/>
      <c r="H179" s="143"/>
      <c r="I179" s="143"/>
      <c r="J179" s="143"/>
      <c r="K179" s="143"/>
      <c r="L179" s="144"/>
      <c r="M179" s="144"/>
      <c r="N179" s="143"/>
      <c r="O179" s="143"/>
      <c r="P179" s="143"/>
      <c r="Q179" s="153"/>
      <c r="R179" s="153"/>
      <c r="S179" s="153"/>
      <c r="T179" s="153"/>
      <c r="U179" s="153"/>
      <c r="V179" s="153"/>
      <c r="W179" s="153"/>
      <c r="X179" s="153"/>
      <c r="Y179" s="153"/>
      <c r="Z179" s="144"/>
      <c r="AA179" s="153"/>
      <c r="AB179" s="147"/>
      <c r="AC179" s="147"/>
      <c r="AD179" s="144"/>
      <c r="AE179" s="143"/>
      <c r="AF179" s="149"/>
      <c r="AG179" s="153"/>
      <c r="AH179" s="153"/>
      <c r="AI179" s="153"/>
      <c r="AJ179" s="151"/>
      <c r="AK179" s="152"/>
      <c r="AL179" s="152"/>
      <c r="AM179" s="152"/>
      <c r="AN179" s="152"/>
      <c r="AO179" s="153"/>
      <c r="AP179" s="143"/>
      <c r="AQ179" s="143"/>
      <c r="AR179" s="143"/>
      <c r="AS179" s="143"/>
      <c r="AT179" s="143"/>
      <c r="AU179" s="143"/>
      <c r="AV179" s="143"/>
      <c r="AW179" s="143"/>
      <c r="AX179" s="154"/>
      <c r="AY179" s="154"/>
      <c r="AZ179" s="143"/>
    </row>
    <row r="180" ht="15.75" customHeight="1">
      <c r="A180" s="143"/>
      <c r="B180" s="143"/>
      <c r="C180" s="143"/>
      <c r="D180" s="143"/>
      <c r="E180" s="143"/>
      <c r="F180" s="143"/>
      <c r="G180" s="143"/>
      <c r="H180" s="143"/>
      <c r="I180" s="143"/>
      <c r="J180" s="143"/>
      <c r="K180" s="143"/>
      <c r="L180" s="144"/>
      <c r="M180" s="144"/>
      <c r="N180" s="143"/>
      <c r="O180" s="143"/>
      <c r="P180" s="143"/>
      <c r="Q180" s="153"/>
      <c r="R180" s="153"/>
      <c r="S180" s="153"/>
      <c r="T180" s="153"/>
      <c r="U180" s="153"/>
      <c r="V180" s="153"/>
      <c r="W180" s="153"/>
      <c r="X180" s="153"/>
      <c r="Y180" s="153"/>
      <c r="Z180" s="144"/>
      <c r="AA180" s="153"/>
      <c r="AB180" s="147"/>
      <c r="AC180" s="147"/>
      <c r="AD180" s="144"/>
      <c r="AE180" s="143"/>
      <c r="AF180" s="149"/>
      <c r="AG180" s="153"/>
      <c r="AH180" s="153"/>
      <c r="AI180" s="153"/>
      <c r="AJ180" s="151"/>
      <c r="AK180" s="152"/>
      <c r="AL180" s="152"/>
      <c r="AM180" s="152"/>
      <c r="AN180" s="152"/>
      <c r="AO180" s="153"/>
      <c r="AP180" s="143"/>
      <c r="AQ180" s="143"/>
      <c r="AR180" s="143"/>
      <c r="AS180" s="143"/>
      <c r="AT180" s="143"/>
      <c r="AU180" s="143"/>
      <c r="AV180" s="143"/>
      <c r="AW180" s="143"/>
      <c r="AX180" s="154"/>
      <c r="AY180" s="154"/>
      <c r="AZ180" s="143"/>
    </row>
    <row r="181" ht="15.75" customHeight="1">
      <c r="A181" s="143"/>
      <c r="B181" s="143"/>
      <c r="C181" s="143"/>
      <c r="D181" s="143"/>
      <c r="E181" s="143"/>
      <c r="F181" s="143"/>
      <c r="G181" s="143"/>
      <c r="H181" s="143"/>
      <c r="I181" s="143"/>
      <c r="J181" s="143"/>
      <c r="K181" s="143"/>
      <c r="L181" s="144"/>
      <c r="M181" s="144"/>
      <c r="N181" s="143"/>
      <c r="O181" s="143"/>
      <c r="P181" s="143"/>
      <c r="Q181" s="153"/>
      <c r="R181" s="153"/>
      <c r="S181" s="153"/>
      <c r="T181" s="153"/>
      <c r="U181" s="153"/>
      <c r="V181" s="153"/>
      <c r="W181" s="153"/>
      <c r="X181" s="153"/>
      <c r="Y181" s="153"/>
      <c r="Z181" s="144"/>
      <c r="AA181" s="153"/>
      <c r="AB181" s="147"/>
      <c r="AC181" s="147"/>
      <c r="AD181" s="144"/>
      <c r="AE181" s="143"/>
      <c r="AF181" s="149"/>
      <c r="AG181" s="153"/>
      <c r="AH181" s="153"/>
      <c r="AI181" s="153"/>
      <c r="AJ181" s="151"/>
      <c r="AK181" s="152"/>
      <c r="AL181" s="152"/>
      <c r="AM181" s="152"/>
      <c r="AN181" s="152"/>
      <c r="AO181" s="153"/>
      <c r="AP181" s="143"/>
      <c r="AQ181" s="143"/>
      <c r="AR181" s="143"/>
      <c r="AS181" s="143"/>
      <c r="AT181" s="143"/>
      <c r="AU181" s="143"/>
      <c r="AV181" s="143"/>
      <c r="AW181" s="143"/>
      <c r="AX181" s="154"/>
      <c r="AY181" s="154"/>
      <c r="AZ181" s="143"/>
    </row>
    <row r="182" ht="15.75" customHeight="1">
      <c r="A182" s="143"/>
      <c r="B182" s="143"/>
      <c r="C182" s="143"/>
      <c r="D182" s="143"/>
      <c r="E182" s="143"/>
      <c r="F182" s="143"/>
      <c r="G182" s="143"/>
      <c r="H182" s="143"/>
      <c r="I182" s="143"/>
      <c r="J182" s="143"/>
      <c r="K182" s="143"/>
      <c r="L182" s="144"/>
      <c r="M182" s="144"/>
      <c r="N182" s="143"/>
      <c r="O182" s="143"/>
      <c r="P182" s="143"/>
      <c r="Q182" s="153"/>
      <c r="R182" s="153"/>
      <c r="S182" s="153"/>
      <c r="T182" s="153"/>
      <c r="U182" s="153"/>
      <c r="V182" s="153"/>
      <c r="W182" s="153"/>
      <c r="X182" s="153"/>
      <c r="Y182" s="153"/>
      <c r="Z182" s="144"/>
      <c r="AA182" s="153"/>
      <c r="AB182" s="147"/>
      <c r="AC182" s="147"/>
      <c r="AD182" s="144"/>
      <c r="AE182" s="143"/>
      <c r="AF182" s="149"/>
      <c r="AG182" s="153"/>
      <c r="AH182" s="153"/>
      <c r="AI182" s="153"/>
      <c r="AJ182" s="151"/>
      <c r="AK182" s="152"/>
      <c r="AL182" s="152"/>
      <c r="AM182" s="152"/>
      <c r="AN182" s="152"/>
      <c r="AO182" s="153"/>
      <c r="AP182" s="143"/>
      <c r="AQ182" s="143"/>
      <c r="AR182" s="143"/>
      <c r="AS182" s="143"/>
      <c r="AT182" s="143"/>
      <c r="AU182" s="143"/>
      <c r="AV182" s="143"/>
      <c r="AW182" s="143"/>
      <c r="AX182" s="154"/>
      <c r="AY182" s="154"/>
      <c r="AZ182" s="143"/>
    </row>
    <row r="183" ht="15.75" customHeight="1">
      <c r="A183" s="143"/>
      <c r="B183" s="143"/>
      <c r="C183" s="143"/>
      <c r="D183" s="143"/>
      <c r="E183" s="143"/>
      <c r="F183" s="143"/>
      <c r="G183" s="143"/>
      <c r="H183" s="143"/>
      <c r="I183" s="143"/>
      <c r="J183" s="143"/>
      <c r="K183" s="143"/>
      <c r="L183" s="144"/>
      <c r="M183" s="144"/>
      <c r="N183" s="143"/>
      <c r="O183" s="143"/>
      <c r="P183" s="143"/>
      <c r="Q183" s="153"/>
      <c r="R183" s="153"/>
      <c r="S183" s="153"/>
      <c r="T183" s="153"/>
      <c r="U183" s="153"/>
      <c r="V183" s="153"/>
      <c r="W183" s="153"/>
      <c r="X183" s="153"/>
      <c r="Y183" s="153"/>
      <c r="Z183" s="144"/>
      <c r="AA183" s="153"/>
      <c r="AB183" s="147"/>
      <c r="AC183" s="147"/>
      <c r="AD183" s="144"/>
      <c r="AE183" s="143"/>
      <c r="AF183" s="149"/>
      <c r="AG183" s="153"/>
      <c r="AH183" s="153"/>
      <c r="AI183" s="153"/>
      <c r="AJ183" s="151"/>
      <c r="AK183" s="152"/>
      <c r="AL183" s="152"/>
      <c r="AM183" s="152"/>
      <c r="AN183" s="152"/>
      <c r="AO183" s="153"/>
      <c r="AP183" s="143"/>
      <c r="AQ183" s="143"/>
      <c r="AR183" s="143"/>
      <c r="AS183" s="143"/>
      <c r="AT183" s="143"/>
      <c r="AU183" s="143"/>
      <c r="AV183" s="143"/>
      <c r="AW183" s="143"/>
      <c r="AX183" s="154"/>
      <c r="AY183" s="154"/>
      <c r="AZ183" s="143"/>
    </row>
    <row r="184" ht="15.75" customHeight="1">
      <c r="A184" s="143"/>
      <c r="B184" s="143"/>
      <c r="C184" s="143"/>
      <c r="D184" s="143"/>
      <c r="E184" s="143"/>
      <c r="F184" s="143"/>
      <c r="G184" s="143"/>
      <c r="H184" s="143"/>
      <c r="I184" s="143"/>
      <c r="J184" s="143"/>
      <c r="K184" s="143"/>
      <c r="L184" s="144"/>
      <c r="M184" s="144"/>
      <c r="N184" s="143"/>
      <c r="O184" s="143"/>
      <c r="P184" s="143"/>
      <c r="Q184" s="153"/>
      <c r="R184" s="153"/>
      <c r="S184" s="153"/>
      <c r="T184" s="153"/>
      <c r="U184" s="153"/>
      <c r="V184" s="153"/>
      <c r="W184" s="153"/>
      <c r="X184" s="153"/>
      <c r="Y184" s="153"/>
      <c r="Z184" s="144"/>
      <c r="AA184" s="153"/>
      <c r="AB184" s="147"/>
      <c r="AC184" s="147"/>
      <c r="AD184" s="144"/>
      <c r="AE184" s="143"/>
      <c r="AF184" s="149"/>
      <c r="AG184" s="153"/>
      <c r="AH184" s="153"/>
      <c r="AI184" s="153"/>
      <c r="AJ184" s="151"/>
      <c r="AK184" s="152"/>
      <c r="AL184" s="152"/>
      <c r="AM184" s="152"/>
      <c r="AN184" s="152"/>
      <c r="AO184" s="153"/>
      <c r="AP184" s="143"/>
      <c r="AQ184" s="143"/>
      <c r="AR184" s="143"/>
      <c r="AS184" s="143"/>
      <c r="AT184" s="143"/>
      <c r="AU184" s="143"/>
      <c r="AV184" s="143"/>
      <c r="AW184" s="143"/>
      <c r="AX184" s="154"/>
      <c r="AY184" s="154"/>
      <c r="AZ184" s="143"/>
    </row>
    <row r="185" ht="15.75" customHeight="1">
      <c r="A185" s="143"/>
      <c r="B185" s="143"/>
      <c r="C185" s="143"/>
      <c r="D185" s="143"/>
      <c r="E185" s="156"/>
      <c r="F185" s="143"/>
      <c r="G185" s="143"/>
      <c r="H185" s="143"/>
      <c r="I185" s="143"/>
      <c r="J185" s="143"/>
      <c r="K185" s="143"/>
      <c r="L185" s="144"/>
      <c r="M185" s="144"/>
      <c r="N185" s="143"/>
      <c r="O185" s="143"/>
      <c r="P185" s="143"/>
      <c r="Q185" s="153"/>
      <c r="R185" s="144"/>
      <c r="S185" s="153"/>
      <c r="T185" s="153"/>
      <c r="U185" s="144"/>
      <c r="V185" s="144"/>
      <c r="W185" s="144"/>
      <c r="X185" s="144"/>
      <c r="Y185" s="144"/>
      <c r="Z185" s="144"/>
      <c r="AA185" s="144"/>
      <c r="AB185" s="147"/>
      <c r="AC185" s="147"/>
      <c r="AD185" s="144"/>
      <c r="AE185" s="143"/>
      <c r="AF185" s="149"/>
      <c r="AG185" s="153"/>
      <c r="AH185" s="153"/>
      <c r="AI185" s="153"/>
      <c r="AJ185" s="151"/>
      <c r="AK185" s="152"/>
      <c r="AL185" s="152"/>
      <c r="AM185" s="152"/>
      <c r="AN185" s="152"/>
      <c r="AO185" s="153"/>
      <c r="AP185" s="143"/>
      <c r="AQ185" s="143"/>
      <c r="AR185" s="143"/>
      <c r="AS185" s="155"/>
      <c r="AT185" s="156"/>
      <c r="AU185" s="156"/>
      <c r="AV185" s="143"/>
      <c r="AW185" s="143"/>
      <c r="AX185" s="154"/>
      <c r="AY185" s="154"/>
      <c r="AZ185" s="143"/>
    </row>
    <row r="186" ht="15.75" customHeight="1">
      <c r="A186" s="143"/>
      <c r="B186" s="143"/>
      <c r="C186" s="143"/>
      <c r="D186" s="143"/>
      <c r="E186" s="156"/>
      <c r="F186" s="143"/>
      <c r="G186" s="143"/>
      <c r="H186" s="143"/>
      <c r="I186" s="143"/>
      <c r="J186" s="143"/>
      <c r="K186" s="143"/>
      <c r="L186" s="144"/>
      <c r="M186" s="144"/>
      <c r="N186" s="143"/>
      <c r="O186" s="143"/>
      <c r="P186" s="143"/>
      <c r="Q186" s="153"/>
      <c r="R186" s="144"/>
      <c r="S186" s="153"/>
      <c r="T186" s="153"/>
      <c r="U186" s="144"/>
      <c r="V186" s="144"/>
      <c r="W186" s="144"/>
      <c r="X186" s="144"/>
      <c r="Y186" s="144"/>
      <c r="Z186" s="144"/>
      <c r="AA186" s="144"/>
      <c r="AB186" s="147"/>
      <c r="AC186" s="147"/>
      <c r="AD186" s="144"/>
      <c r="AE186" s="143"/>
      <c r="AF186" s="149"/>
      <c r="AG186" s="153"/>
      <c r="AH186" s="153"/>
      <c r="AI186" s="153"/>
      <c r="AJ186" s="151"/>
      <c r="AK186" s="152"/>
      <c r="AL186" s="152"/>
      <c r="AM186" s="152"/>
      <c r="AN186" s="152"/>
      <c r="AO186" s="153"/>
      <c r="AP186" s="143"/>
      <c r="AQ186" s="143"/>
      <c r="AR186" s="143"/>
      <c r="AS186" s="155"/>
      <c r="AT186" s="156"/>
      <c r="AU186" s="156"/>
      <c r="AV186" s="143"/>
      <c r="AW186" s="143"/>
      <c r="AX186" s="154"/>
      <c r="AY186" s="154"/>
      <c r="AZ186" s="143"/>
    </row>
    <row r="187" ht="15.75" customHeight="1">
      <c r="A187" s="143"/>
      <c r="B187" s="143"/>
      <c r="C187" s="143"/>
      <c r="D187" s="143"/>
      <c r="E187" s="156"/>
      <c r="F187" s="143"/>
      <c r="G187" s="143"/>
      <c r="H187" s="143"/>
      <c r="I187" s="143"/>
      <c r="J187" s="143"/>
      <c r="K187" s="143"/>
      <c r="L187" s="144"/>
      <c r="M187" s="144"/>
      <c r="N187" s="143"/>
      <c r="O187" s="143"/>
      <c r="P187" s="143"/>
      <c r="Q187" s="153"/>
      <c r="R187" s="144"/>
      <c r="S187" s="153"/>
      <c r="T187" s="153"/>
      <c r="U187" s="144"/>
      <c r="V187" s="144"/>
      <c r="W187" s="144"/>
      <c r="X187" s="144"/>
      <c r="Y187" s="144"/>
      <c r="Z187" s="144"/>
      <c r="AA187" s="144"/>
      <c r="AB187" s="147"/>
      <c r="AC187" s="147"/>
      <c r="AD187" s="144"/>
      <c r="AE187" s="143"/>
      <c r="AF187" s="149"/>
      <c r="AG187" s="153"/>
      <c r="AH187" s="153"/>
      <c r="AI187" s="153"/>
      <c r="AJ187" s="151"/>
      <c r="AK187" s="152"/>
      <c r="AL187" s="152"/>
      <c r="AM187" s="152"/>
      <c r="AN187" s="152"/>
      <c r="AO187" s="153"/>
      <c r="AP187" s="143"/>
      <c r="AQ187" s="143"/>
      <c r="AR187" s="143"/>
      <c r="AS187" s="155"/>
      <c r="AT187" s="156"/>
      <c r="AU187" s="156"/>
      <c r="AV187" s="143"/>
      <c r="AW187" s="143"/>
      <c r="AX187" s="154"/>
      <c r="AY187" s="154"/>
      <c r="AZ187" s="143"/>
    </row>
    <row r="188" ht="15.75" customHeight="1">
      <c r="A188" s="143"/>
      <c r="B188" s="143"/>
      <c r="C188" s="143"/>
      <c r="D188" s="143"/>
      <c r="E188" s="156"/>
      <c r="F188" s="143"/>
      <c r="G188" s="143"/>
      <c r="H188" s="143"/>
      <c r="I188" s="143"/>
      <c r="J188" s="143"/>
      <c r="K188" s="143"/>
      <c r="L188" s="144"/>
      <c r="M188" s="144"/>
      <c r="N188" s="143"/>
      <c r="O188" s="143"/>
      <c r="P188" s="143"/>
      <c r="Q188" s="153"/>
      <c r="R188" s="144"/>
      <c r="S188" s="153"/>
      <c r="T188" s="153"/>
      <c r="U188" s="144"/>
      <c r="V188" s="144"/>
      <c r="W188" s="144"/>
      <c r="X188" s="144"/>
      <c r="Y188" s="144"/>
      <c r="Z188" s="144"/>
      <c r="AA188" s="144"/>
      <c r="AB188" s="147"/>
      <c r="AC188" s="147"/>
      <c r="AD188" s="144"/>
      <c r="AE188" s="143"/>
      <c r="AF188" s="149"/>
      <c r="AG188" s="153"/>
      <c r="AH188" s="153"/>
      <c r="AI188" s="153"/>
      <c r="AJ188" s="151"/>
      <c r="AK188" s="152"/>
      <c r="AL188" s="152"/>
      <c r="AM188" s="152"/>
      <c r="AN188" s="152"/>
      <c r="AO188" s="153"/>
      <c r="AP188" s="143"/>
      <c r="AQ188" s="143"/>
      <c r="AR188" s="143"/>
      <c r="AS188" s="155"/>
      <c r="AT188" s="156"/>
      <c r="AU188" s="156"/>
      <c r="AV188" s="143"/>
      <c r="AW188" s="143"/>
      <c r="AX188" s="154"/>
      <c r="AY188" s="154"/>
      <c r="AZ188" s="143"/>
    </row>
    <row r="189" ht="15.75" customHeight="1">
      <c r="A189" s="143"/>
      <c r="B189" s="143"/>
      <c r="C189" s="143"/>
      <c r="D189" s="143"/>
      <c r="E189" s="143"/>
      <c r="F189" s="143"/>
      <c r="G189" s="143"/>
      <c r="H189" s="143"/>
      <c r="I189" s="143"/>
      <c r="J189" s="143"/>
      <c r="K189" s="143"/>
      <c r="L189" s="144"/>
      <c r="M189" s="144"/>
      <c r="N189" s="143"/>
      <c r="O189" s="143"/>
      <c r="P189" s="143"/>
      <c r="Q189" s="153"/>
      <c r="R189" s="153"/>
      <c r="S189" s="153"/>
      <c r="T189" s="153"/>
      <c r="U189" s="153"/>
      <c r="V189" s="153"/>
      <c r="W189" s="153"/>
      <c r="X189" s="153"/>
      <c r="Y189" s="153"/>
      <c r="Z189" s="144"/>
      <c r="AA189" s="153"/>
      <c r="AB189" s="147"/>
      <c r="AC189" s="147"/>
      <c r="AD189" s="144"/>
      <c r="AE189" s="143"/>
      <c r="AF189" s="149"/>
      <c r="AG189" s="153"/>
      <c r="AH189" s="153"/>
      <c r="AI189" s="153"/>
      <c r="AJ189" s="151"/>
      <c r="AK189" s="152"/>
      <c r="AL189" s="152"/>
      <c r="AM189" s="152"/>
      <c r="AN189" s="152"/>
      <c r="AO189" s="153"/>
      <c r="AP189" s="143"/>
      <c r="AQ189" s="143"/>
      <c r="AR189" s="143"/>
      <c r="AS189" s="143"/>
      <c r="AT189" s="143"/>
      <c r="AU189" s="143"/>
      <c r="AV189" s="143"/>
      <c r="AW189" s="143"/>
      <c r="AX189" s="154"/>
      <c r="AY189" s="154"/>
      <c r="AZ189" s="143"/>
    </row>
    <row r="190" ht="15.75" customHeight="1">
      <c r="A190" s="143"/>
      <c r="B190" s="143"/>
      <c r="C190" s="143"/>
      <c r="D190" s="143"/>
      <c r="E190" s="143"/>
      <c r="F190" s="143"/>
      <c r="G190" s="143"/>
      <c r="H190" s="143"/>
      <c r="I190" s="143"/>
      <c r="J190" s="143"/>
      <c r="K190" s="143"/>
      <c r="L190" s="144"/>
      <c r="M190" s="144"/>
      <c r="N190" s="143"/>
      <c r="O190" s="143"/>
      <c r="P190" s="143"/>
      <c r="Q190" s="153"/>
      <c r="R190" s="153"/>
      <c r="S190" s="153"/>
      <c r="T190" s="153"/>
      <c r="U190" s="153"/>
      <c r="V190" s="153"/>
      <c r="W190" s="153"/>
      <c r="X190" s="153"/>
      <c r="Y190" s="153"/>
      <c r="Z190" s="144"/>
      <c r="AA190" s="153"/>
      <c r="AB190" s="147"/>
      <c r="AC190" s="147"/>
      <c r="AD190" s="144"/>
      <c r="AE190" s="143"/>
      <c r="AF190" s="149"/>
      <c r="AG190" s="153"/>
      <c r="AH190" s="153"/>
      <c r="AI190" s="153"/>
      <c r="AJ190" s="151"/>
      <c r="AK190" s="152"/>
      <c r="AL190" s="152"/>
      <c r="AM190" s="152"/>
      <c r="AN190" s="152"/>
      <c r="AO190" s="153"/>
      <c r="AP190" s="143"/>
      <c r="AQ190" s="143"/>
      <c r="AR190" s="143"/>
      <c r="AS190" s="143"/>
      <c r="AT190" s="143"/>
      <c r="AU190" s="143"/>
      <c r="AV190" s="143"/>
      <c r="AW190" s="143"/>
      <c r="AX190" s="154"/>
      <c r="AY190" s="154"/>
      <c r="AZ190" s="143"/>
    </row>
    <row r="191" ht="15.75" customHeight="1">
      <c r="A191" s="143"/>
      <c r="B191" s="143"/>
      <c r="C191" s="143"/>
      <c r="D191" s="143"/>
      <c r="E191" s="143"/>
      <c r="F191" s="143"/>
      <c r="G191" s="143"/>
      <c r="H191" s="143"/>
      <c r="I191" s="143"/>
      <c r="J191" s="143"/>
      <c r="K191" s="143"/>
      <c r="L191" s="144"/>
      <c r="M191" s="144"/>
      <c r="N191" s="143"/>
      <c r="O191" s="143"/>
      <c r="P191" s="143"/>
      <c r="Q191" s="153"/>
      <c r="R191" s="153"/>
      <c r="S191" s="153"/>
      <c r="T191" s="153"/>
      <c r="U191" s="153"/>
      <c r="V191" s="153"/>
      <c r="W191" s="153"/>
      <c r="X191" s="153"/>
      <c r="Y191" s="153"/>
      <c r="Z191" s="144"/>
      <c r="AA191" s="153"/>
      <c r="AB191" s="147"/>
      <c r="AC191" s="147"/>
      <c r="AD191" s="144"/>
      <c r="AE191" s="143"/>
      <c r="AF191" s="149"/>
      <c r="AG191" s="153"/>
      <c r="AH191" s="153"/>
      <c r="AI191" s="153"/>
      <c r="AJ191" s="151"/>
      <c r="AK191" s="152"/>
      <c r="AL191" s="152"/>
      <c r="AM191" s="152"/>
      <c r="AN191" s="152"/>
      <c r="AO191" s="153"/>
      <c r="AP191" s="143"/>
      <c r="AQ191" s="143"/>
      <c r="AR191" s="143"/>
      <c r="AS191" s="143"/>
      <c r="AT191" s="143"/>
      <c r="AU191" s="143"/>
      <c r="AV191" s="143"/>
      <c r="AW191" s="143"/>
      <c r="AX191" s="154"/>
      <c r="AY191" s="154"/>
      <c r="AZ191" s="143"/>
    </row>
    <row r="192" ht="15.75" customHeight="1">
      <c r="A192" s="143"/>
      <c r="B192" s="143"/>
      <c r="C192" s="143"/>
      <c r="D192" s="143"/>
      <c r="E192" s="143"/>
      <c r="F192" s="143"/>
      <c r="G192" s="143"/>
      <c r="H192" s="143"/>
      <c r="I192" s="143"/>
      <c r="J192" s="143"/>
      <c r="K192" s="143"/>
      <c r="L192" s="144"/>
      <c r="M192" s="144"/>
      <c r="N192" s="143"/>
      <c r="O192" s="143"/>
      <c r="P192" s="143"/>
      <c r="Q192" s="153"/>
      <c r="R192" s="153"/>
      <c r="S192" s="153"/>
      <c r="T192" s="153"/>
      <c r="U192" s="153"/>
      <c r="V192" s="153"/>
      <c r="W192" s="153"/>
      <c r="X192" s="153"/>
      <c r="Y192" s="153"/>
      <c r="Z192" s="144"/>
      <c r="AA192" s="153"/>
      <c r="AB192" s="147"/>
      <c r="AC192" s="147"/>
      <c r="AD192" s="144"/>
      <c r="AE192" s="143"/>
      <c r="AF192" s="153"/>
      <c r="AG192" s="153"/>
      <c r="AH192" s="153"/>
      <c r="AI192" s="153"/>
      <c r="AJ192" s="151"/>
      <c r="AK192" s="152"/>
      <c r="AL192" s="152"/>
      <c r="AM192" s="152"/>
      <c r="AN192" s="152"/>
      <c r="AO192" s="153"/>
      <c r="AP192" s="143"/>
      <c r="AQ192" s="143"/>
      <c r="AR192" s="143"/>
      <c r="AS192" s="143"/>
      <c r="AT192" s="143"/>
      <c r="AU192" s="143"/>
      <c r="AV192" s="143"/>
      <c r="AW192" s="143"/>
      <c r="AX192" s="154"/>
      <c r="AY192" s="154"/>
      <c r="AZ192" s="143"/>
    </row>
    <row r="193" ht="15.75" customHeight="1">
      <c r="A193" s="143"/>
      <c r="B193" s="143"/>
      <c r="C193" s="143"/>
      <c r="D193" s="143"/>
      <c r="E193" s="143"/>
      <c r="F193" s="143"/>
      <c r="G193" s="143"/>
      <c r="H193" s="143"/>
      <c r="I193" s="143"/>
      <c r="J193" s="143"/>
      <c r="K193" s="143"/>
      <c r="L193" s="144"/>
      <c r="M193" s="144"/>
      <c r="N193" s="143"/>
      <c r="O193" s="143"/>
      <c r="P193" s="143"/>
      <c r="Q193" s="153"/>
      <c r="R193" s="153"/>
      <c r="S193" s="153"/>
      <c r="T193" s="153"/>
      <c r="U193" s="153"/>
      <c r="V193" s="153"/>
      <c r="W193" s="153"/>
      <c r="X193" s="153"/>
      <c r="Y193" s="153"/>
      <c r="Z193" s="144"/>
      <c r="AA193" s="153"/>
      <c r="AB193" s="147"/>
      <c r="AC193" s="147"/>
      <c r="AD193" s="144"/>
      <c r="AE193" s="143"/>
      <c r="AF193" s="149"/>
      <c r="AG193" s="153"/>
      <c r="AH193" s="153"/>
      <c r="AI193" s="153"/>
      <c r="AJ193" s="151"/>
      <c r="AK193" s="152"/>
      <c r="AL193" s="152"/>
      <c r="AM193" s="152"/>
      <c r="AN193" s="152"/>
      <c r="AO193" s="153"/>
      <c r="AP193" s="143"/>
      <c r="AQ193" s="143"/>
      <c r="AR193" s="143"/>
      <c r="AS193" s="143"/>
      <c r="AT193" s="143"/>
      <c r="AU193" s="143"/>
      <c r="AV193" s="143"/>
      <c r="AW193" s="143"/>
      <c r="AX193" s="154"/>
      <c r="AY193" s="154"/>
      <c r="AZ193" s="143"/>
    </row>
    <row r="194" ht="15.75" customHeight="1">
      <c r="A194" s="143"/>
      <c r="B194" s="143"/>
      <c r="C194" s="143"/>
      <c r="D194" s="143"/>
      <c r="E194" s="143"/>
      <c r="F194" s="143"/>
      <c r="G194" s="143"/>
      <c r="H194" s="143"/>
      <c r="I194" s="143"/>
      <c r="J194" s="143"/>
      <c r="K194" s="143"/>
      <c r="L194" s="144"/>
      <c r="M194" s="144"/>
      <c r="N194" s="143"/>
      <c r="O194" s="143"/>
      <c r="P194" s="143"/>
      <c r="Q194" s="153"/>
      <c r="R194" s="153"/>
      <c r="S194" s="153"/>
      <c r="T194" s="153"/>
      <c r="U194" s="153"/>
      <c r="V194" s="153"/>
      <c r="W194" s="153"/>
      <c r="X194" s="153"/>
      <c r="Y194" s="153"/>
      <c r="Z194" s="144"/>
      <c r="AA194" s="153"/>
      <c r="AB194" s="147"/>
      <c r="AC194" s="147"/>
      <c r="AD194" s="144"/>
      <c r="AE194" s="143"/>
      <c r="AF194" s="149"/>
      <c r="AG194" s="153"/>
      <c r="AH194" s="153"/>
      <c r="AI194" s="153"/>
      <c r="AJ194" s="151"/>
      <c r="AK194" s="152"/>
      <c r="AL194" s="152"/>
      <c r="AM194" s="152"/>
      <c r="AN194" s="152"/>
      <c r="AO194" s="153"/>
      <c r="AP194" s="143"/>
      <c r="AQ194" s="143"/>
      <c r="AR194" s="143"/>
      <c r="AS194" s="143"/>
      <c r="AT194" s="143"/>
      <c r="AU194" s="143"/>
      <c r="AV194" s="143"/>
      <c r="AW194" s="143"/>
      <c r="AX194" s="154"/>
      <c r="AY194" s="154"/>
      <c r="AZ194" s="143"/>
    </row>
    <row r="195" ht="15.75" customHeight="1">
      <c r="A195" s="143"/>
      <c r="B195" s="143"/>
      <c r="C195" s="143"/>
      <c r="D195" s="143"/>
      <c r="E195" s="143"/>
      <c r="F195" s="143"/>
      <c r="G195" s="143"/>
      <c r="H195" s="143"/>
      <c r="I195" s="143"/>
      <c r="J195" s="143"/>
      <c r="K195" s="143"/>
      <c r="L195" s="144"/>
      <c r="M195" s="144"/>
      <c r="N195" s="143"/>
      <c r="O195" s="143"/>
      <c r="P195" s="143"/>
      <c r="Q195" s="153"/>
      <c r="R195" s="153"/>
      <c r="S195" s="153"/>
      <c r="T195" s="153"/>
      <c r="U195" s="153"/>
      <c r="V195" s="153"/>
      <c r="W195" s="153"/>
      <c r="X195" s="153"/>
      <c r="Y195" s="153"/>
      <c r="Z195" s="144"/>
      <c r="AA195" s="153"/>
      <c r="AB195" s="147"/>
      <c r="AC195" s="147"/>
      <c r="AD195" s="144"/>
      <c r="AE195" s="143"/>
      <c r="AF195" s="149"/>
      <c r="AG195" s="153"/>
      <c r="AH195" s="153"/>
      <c r="AI195" s="153"/>
      <c r="AJ195" s="151"/>
      <c r="AK195" s="152"/>
      <c r="AL195" s="152"/>
      <c r="AM195" s="152"/>
      <c r="AN195" s="152"/>
      <c r="AO195" s="153"/>
      <c r="AP195" s="143"/>
      <c r="AQ195" s="143"/>
      <c r="AR195" s="143"/>
      <c r="AS195" s="143"/>
      <c r="AT195" s="143"/>
      <c r="AU195" s="143"/>
      <c r="AV195" s="143"/>
      <c r="AW195" s="143"/>
      <c r="AX195" s="154"/>
      <c r="AY195" s="154"/>
      <c r="AZ195" s="143"/>
    </row>
    <row r="196" ht="15.75" customHeight="1">
      <c r="A196" s="143"/>
      <c r="B196" s="143"/>
      <c r="C196" s="143"/>
      <c r="D196" s="143"/>
      <c r="E196" s="143"/>
      <c r="F196" s="143"/>
      <c r="G196" s="143"/>
      <c r="H196" s="143"/>
      <c r="I196" s="143"/>
      <c r="J196" s="143"/>
      <c r="K196" s="143"/>
      <c r="L196" s="144"/>
      <c r="M196" s="144"/>
      <c r="N196" s="143"/>
      <c r="O196" s="143"/>
      <c r="P196" s="143"/>
      <c r="Q196" s="153"/>
      <c r="R196" s="153"/>
      <c r="S196" s="153"/>
      <c r="T196" s="153"/>
      <c r="U196" s="153"/>
      <c r="V196" s="153"/>
      <c r="W196" s="153"/>
      <c r="X196" s="153"/>
      <c r="Y196" s="153"/>
      <c r="Z196" s="144"/>
      <c r="AA196" s="153"/>
      <c r="AB196" s="147"/>
      <c r="AC196" s="147"/>
      <c r="AD196" s="144"/>
      <c r="AE196" s="143"/>
      <c r="AF196" s="149"/>
      <c r="AG196" s="153"/>
      <c r="AH196" s="153"/>
      <c r="AI196" s="153"/>
      <c r="AJ196" s="151"/>
      <c r="AK196" s="152"/>
      <c r="AL196" s="152"/>
      <c r="AM196" s="152"/>
      <c r="AN196" s="152"/>
      <c r="AO196" s="153"/>
      <c r="AP196" s="143"/>
      <c r="AQ196" s="143"/>
      <c r="AR196" s="143"/>
      <c r="AS196" s="143"/>
      <c r="AT196" s="143"/>
      <c r="AU196" s="143"/>
      <c r="AV196" s="143"/>
      <c r="AW196" s="143"/>
      <c r="AX196" s="154"/>
      <c r="AY196" s="154"/>
      <c r="AZ196" s="143"/>
    </row>
    <row r="197" ht="15.75" customHeight="1">
      <c r="A197" s="143"/>
      <c r="B197" s="143"/>
      <c r="C197" s="143"/>
      <c r="D197" s="143"/>
      <c r="E197" s="143"/>
      <c r="F197" s="143"/>
      <c r="G197" s="143"/>
      <c r="H197" s="143"/>
      <c r="I197" s="143"/>
      <c r="J197" s="143"/>
      <c r="K197" s="143"/>
      <c r="L197" s="144"/>
      <c r="M197" s="144"/>
      <c r="N197" s="143"/>
      <c r="O197" s="143"/>
      <c r="P197" s="143"/>
      <c r="Q197" s="153"/>
      <c r="R197" s="153"/>
      <c r="S197" s="153"/>
      <c r="T197" s="153"/>
      <c r="U197" s="153"/>
      <c r="V197" s="153"/>
      <c r="W197" s="153"/>
      <c r="X197" s="153"/>
      <c r="Y197" s="153"/>
      <c r="Z197" s="144"/>
      <c r="AA197" s="153"/>
      <c r="AB197" s="147"/>
      <c r="AC197" s="147"/>
      <c r="AD197" s="144"/>
      <c r="AE197" s="143"/>
      <c r="AF197" s="149"/>
      <c r="AG197" s="153"/>
      <c r="AH197" s="153"/>
      <c r="AI197" s="153"/>
      <c r="AJ197" s="151"/>
      <c r="AK197" s="152"/>
      <c r="AL197" s="152"/>
      <c r="AM197" s="152"/>
      <c r="AN197" s="152"/>
      <c r="AO197" s="153"/>
      <c r="AP197" s="143"/>
      <c r="AQ197" s="143"/>
      <c r="AR197" s="143"/>
      <c r="AS197" s="143"/>
      <c r="AT197" s="143"/>
      <c r="AU197" s="143"/>
      <c r="AV197" s="143"/>
      <c r="AW197" s="143"/>
      <c r="AX197" s="154"/>
      <c r="AY197" s="154"/>
      <c r="AZ197" s="143"/>
    </row>
    <row r="198" ht="15.75" customHeight="1">
      <c r="A198" s="143"/>
      <c r="B198" s="143"/>
      <c r="C198" s="143"/>
      <c r="D198" s="143"/>
      <c r="E198" s="143"/>
      <c r="F198" s="143"/>
      <c r="G198" s="143"/>
      <c r="H198" s="143"/>
      <c r="I198" s="143"/>
      <c r="J198" s="143"/>
      <c r="K198" s="143"/>
      <c r="L198" s="144"/>
      <c r="M198" s="144"/>
      <c r="N198" s="143"/>
      <c r="O198" s="143"/>
      <c r="P198" s="143"/>
      <c r="Q198" s="153"/>
      <c r="R198" s="153"/>
      <c r="S198" s="153"/>
      <c r="T198" s="153"/>
      <c r="U198" s="153"/>
      <c r="V198" s="153"/>
      <c r="W198" s="153"/>
      <c r="X198" s="153"/>
      <c r="Y198" s="153"/>
      <c r="Z198" s="144"/>
      <c r="AA198" s="153"/>
      <c r="AB198" s="147"/>
      <c r="AC198" s="147"/>
      <c r="AD198" s="144"/>
      <c r="AE198" s="143"/>
      <c r="AF198" s="149"/>
      <c r="AG198" s="153"/>
      <c r="AH198" s="153"/>
      <c r="AI198" s="153"/>
      <c r="AJ198" s="151"/>
      <c r="AK198" s="152"/>
      <c r="AL198" s="152"/>
      <c r="AM198" s="152"/>
      <c r="AN198" s="152"/>
      <c r="AO198" s="153"/>
      <c r="AP198" s="143"/>
      <c r="AQ198" s="143"/>
      <c r="AR198" s="143"/>
      <c r="AS198" s="143"/>
      <c r="AT198" s="143"/>
      <c r="AU198" s="143"/>
      <c r="AV198" s="143"/>
      <c r="AW198" s="143"/>
      <c r="AX198" s="154"/>
      <c r="AY198" s="154"/>
      <c r="AZ198" s="143"/>
    </row>
    <row r="199" ht="15.75" customHeight="1">
      <c r="A199" s="143"/>
      <c r="B199" s="143"/>
      <c r="C199" s="143"/>
      <c r="D199" s="143"/>
      <c r="E199" s="143"/>
      <c r="F199" s="143"/>
      <c r="G199" s="143"/>
      <c r="H199" s="143"/>
      <c r="I199" s="143"/>
      <c r="J199" s="143"/>
      <c r="K199" s="143"/>
      <c r="L199" s="144"/>
      <c r="M199" s="144"/>
      <c r="N199" s="143"/>
      <c r="O199" s="143"/>
      <c r="P199" s="143"/>
      <c r="Q199" s="153"/>
      <c r="R199" s="153"/>
      <c r="S199" s="153"/>
      <c r="T199" s="153"/>
      <c r="U199" s="153"/>
      <c r="V199" s="153"/>
      <c r="W199" s="153"/>
      <c r="X199" s="153"/>
      <c r="Y199" s="153"/>
      <c r="Z199" s="144"/>
      <c r="AA199" s="153"/>
      <c r="AB199" s="147"/>
      <c r="AC199" s="147"/>
      <c r="AD199" s="144"/>
      <c r="AE199" s="143"/>
      <c r="AF199" s="149"/>
      <c r="AG199" s="153"/>
      <c r="AH199" s="153"/>
      <c r="AI199" s="153"/>
      <c r="AJ199" s="151"/>
      <c r="AK199" s="152"/>
      <c r="AL199" s="152"/>
      <c r="AM199" s="152"/>
      <c r="AN199" s="152"/>
      <c r="AO199" s="153"/>
      <c r="AP199" s="143"/>
      <c r="AQ199" s="143"/>
      <c r="AR199" s="143"/>
      <c r="AS199" s="143"/>
      <c r="AT199" s="143"/>
      <c r="AU199" s="143"/>
      <c r="AV199" s="143"/>
      <c r="AW199" s="143"/>
      <c r="AX199" s="154"/>
      <c r="AY199" s="154"/>
      <c r="AZ199" s="143"/>
    </row>
    <row r="200" ht="15.75" customHeight="1">
      <c r="A200" s="143"/>
      <c r="B200" s="143"/>
      <c r="C200" s="143"/>
      <c r="D200" s="143"/>
      <c r="E200" s="156"/>
      <c r="F200" s="143"/>
      <c r="G200" s="143"/>
      <c r="H200" s="143"/>
      <c r="I200" s="143"/>
      <c r="J200" s="143"/>
      <c r="K200" s="143"/>
      <c r="L200" s="144"/>
      <c r="M200" s="144"/>
      <c r="N200" s="143"/>
      <c r="O200" s="143"/>
      <c r="P200" s="143"/>
      <c r="Q200" s="153"/>
      <c r="R200" s="144"/>
      <c r="S200" s="153"/>
      <c r="T200" s="153"/>
      <c r="U200" s="144"/>
      <c r="V200" s="144"/>
      <c r="W200" s="144"/>
      <c r="X200" s="144"/>
      <c r="Y200" s="144"/>
      <c r="Z200" s="144"/>
      <c r="AA200" s="144"/>
      <c r="AB200" s="147"/>
      <c r="AC200" s="147"/>
      <c r="AD200" s="144"/>
      <c r="AE200" s="143"/>
      <c r="AF200" s="149"/>
      <c r="AG200" s="153"/>
      <c r="AH200" s="153"/>
      <c r="AI200" s="153"/>
      <c r="AJ200" s="151"/>
      <c r="AK200" s="152"/>
      <c r="AL200" s="152"/>
      <c r="AM200" s="152"/>
      <c r="AN200" s="152"/>
      <c r="AO200" s="153"/>
      <c r="AP200" s="143"/>
      <c r="AQ200" s="143"/>
      <c r="AR200" s="143"/>
      <c r="AS200" s="155"/>
      <c r="AT200" s="155"/>
      <c r="AU200" s="156"/>
      <c r="AV200" s="143"/>
      <c r="AW200" s="143"/>
      <c r="AX200" s="154"/>
      <c r="AY200" s="154"/>
      <c r="AZ200" s="143"/>
    </row>
    <row r="201" ht="15.75" customHeight="1">
      <c r="A201" s="143"/>
      <c r="B201" s="143"/>
      <c r="C201" s="143"/>
      <c r="D201" s="143"/>
      <c r="E201" s="143"/>
      <c r="F201" s="143"/>
      <c r="G201" s="143"/>
      <c r="H201" s="143"/>
      <c r="I201" s="143"/>
      <c r="J201" s="143"/>
      <c r="K201" s="143"/>
      <c r="L201" s="144"/>
      <c r="M201" s="144"/>
      <c r="N201" s="143"/>
      <c r="O201" s="143"/>
      <c r="P201" s="143"/>
      <c r="Q201" s="153"/>
      <c r="R201" s="153"/>
      <c r="S201" s="153"/>
      <c r="T201" s="153"/>
      <c r="U201" s="153"/>
      <c r="V201" s="153"/>
      <c r="W201" s="153"/>
      <c r="X201" s="153"/>
      <c r="Y201" s="153"/>
      <c r="Z201" s="144"/>
      <c r="AA201" s="153"/>
      <c r="AB201" s="147"/>
      <c r="AC201" s="147"/>
      <c r="AD201" s="144"/>
      <c r="AE201" s="143"/>
      <c r="AF201" s="149"/>
      <c r="AG201" s="153"/>
      <c r="AH201" s="153"/>
      <c r="AI201" s="153"/>
      <c r="AJ201" s="151"/>
      <c r="AK201" s="152"/>
      <c r="AL201" s="152"/>
      <c r="AM201" s="152"/>
      <c r="AN201" s="152"/>
      <c r="AO201" s="153"/>
      <c r="AP201" s="143"/>
      <c r="AQ201" s="143"/>
      <c r="AR201" s="143"/>
      <c r="AS201" s="143"/>
      <c r="AT201" s="143"/>
      <c r="AU201" s="143"/>
      <c r="AV201" s="143"/>
      <c r="AW201" s="143"/>
      <c r="AX201" s="154"/>
      <c r="AY201" s="154"/>
      <c r="AZ201" s="143"/>
    </row>
    <row r="202" ht="15.75" customHeight="1">
      <c r="A202" s="143"/>
      <c r="B202" s="143"/>
      <c r="C202" s="143"/>
      <c r="D202" s="143"/>
      <c r="E202" s="156"/>
      <c r="F202" s="143"/>
      <c r="G202" s="143"/>
      <c r="H202" s="143"/>
      <c r="I202" s="143"/>
      <c r="J202" s="143"/>
      <c r="K202" s="143"/>
      <c r="L202" s="144"/>
      <c r="M202" s="144"/>
      <c r="N202" s="143"/>
      <c r="O202" s="143"/>
      <c r="P202" s="143"/>
      <c r="Q202" s="153"/>
      <c r="R202" s="144"/>
      <c r="S202" s="153"/>
      <c r="T202" s="153"/>
      <c r="U202" s="153"/>
      <c r="V202" s="153"/>
      <c r="W202" s="153"/>
      <c r="X202" s="153"/>
      <c r="Y202" s="153"/>
      <c r="Z202" s="144"/>
      <c r="AA202" s="153"/>
      <c r="AB202" s="147"/>
      <c r="AC202" s="147"/>
      <c r="AD202" s="144"/>
      <c r="AE202" s="143"/>
      <c r="AF202" s="149"/>
      <c r="AG202" s="153"/>
      <c r="AH202" s="153"/>
      <c r="AI202" s="153"/>
      <c r="AJ202" s="151"/>
      <c r="AK202" s="152"/>
      <c r="AL202" s="152"/>
      <c r="AM202" s="152"/>
      <c r="AN202" s="152"/>
      <c r="AO202" s="153"/>
      <c r="AP202" s="143"/>
      <c r="AQ202" s="143"/>
      <c r="AR202" s="143"/>
      <c r="AS202" s="155"/>
      <c r="AT202" s="155"/>
      <c r="AU202" s="155"/>
      <c r="AV202" s="143"/>
      <c r="AW202" s="143"/>
      <c r="AX202" s="154"/>
      <c r="AY202" s="154"/>
      <c r="AZ202" s="143"/>
    </row>
    <row r="203" ht="15.75" customHeight="1">
      <c r="A203" s="143"/>
      <c r="B203" s="143"/>
      <c r="C203" s="143"/>
      <c r="D203" s="143"/>
      <c r="E203" s="143"/>
      <c r="F203" s="143"/>
      <c r="G203" s="143"/>
      <c r="H203" s="143"/>
      <c r="I203" s="143"/>
      <c r="J203" s="143"/>
      <c r="K203" s="143"/>
      <c r="L203" s="144"/>
      <c r="M203" s="144"/>
      <c r="N203" s="143"/>
      <c r="O203" s="143"/>
      <c r="P203" s="143"/>
      <c r="Q203" s="153"/>
      <c r="R203" s="153"/>
      <c r="S203" s="153"/>
      <c r="T203" s="153"/>
      <c r="U203" s="144"/>
      <c r="V203" s="144"/>
      <c r="W203" s="144"/>
      <c r="X203" s="144"/>
      <c r="Y203" s="144"/>
      <c r="Z203" s="144"/>
      <c r="AA203" s="144"/>
      <c r="AB203" s="147"/>
      <c r="AC203" s="147"/>
      <c r="AD203" s="144"/>
      <c r="AE203" s="143"/>
      <c r="AF203" s="149"/>
      <c r="AG203" s="153"/>
      <c r="AH203" s="153"/>
      <c r="AI203" s="153"/>
      <c r="AJ203" s="151"/>
      <c r="AK203" s="152"/>
      <c r="AL203" s="152"/>
      <c r="AM203" s="152"/>
      <c r="AN203" s="152"/>
      <c r="AO203" s="153"/>
      <c r="AP203" s="143"/>
      <c r="AQ203" s="143"/>
      <c r="AR203" s="143"/>
      <c r="AS203" s="143"/>
      <c r="AT203" s="143"/>
      <c r="AU203" s="143"/>
      <c r="AV203" s="143"/>
      <c r="AW203" s="143"/>
      <c r="AX203" s="154"/>
      <c r="AY203" s="154"/>
      <c r="AZ203" s="143"/>
    </row>
    <row r="204" ht="15.75" customHeight="1">
      <c r="A204" s="143"/>
      <c r="B204" s="143"/>
      <c r="C204" s="143"/>
      <c r="D204" s="143"/>
      <c r="E204" s="143"/>
      <c r="F204" s="143"/>
      <c r="G204" s="143"/>
      <c r="H204" s="143"/>
      <c r="I204" s="143"/>
      <c r="J204" s="143"/>
      <c r="K204" s="143"/>
      <c r="L204" s="144"/>
      <c r="M204" s="144"/>
      <c r="N204" s="143"/>
      <c r="O204" s="143"/>
      <c r="P204" s="143"/>
      <c r="Q204" s="153"/>
      <c r="R204" s="153"/>
      <c r="S204" s="153"/>
      <c r="T204" s="153"/>
      <c r="U204" s="144"/>
      <c r="V204" s="144"/>
      <c r="W204" s="144"/>
      <c r="X204" s="144"/>
      <c r="Y204" s="144"/>
      <c r="Z204" s="144"/>
      <c r="AA204" s="144"/>
      <c r="AB204" s="147"/>
      <c r="AC204" s="147"/>
      <c r="AD204" s="144"/>
      <c r="AE204" s="143"/>
      <c r="AF204" s="149"/>
      <c r="AG204" s="153"/>
      <c r="AH204" s="153"/>
      <c r="AI204" s="153"/>
      <c r="AJ204" s="151"/>
      <c r="AK204" s="152"/>
      <c r="AL204" s="152"/>
      <c r="AM204" s="152"/>
      <c r="AN204" s="152"/>
      <c r="AO204" s="153"/>
      <c r="AP204" s="143"/>
      <c r="AQ204" s="143"/>
      <c r="AR204" s="143"/>
      <c r="AS204" s="143"/>
      <c r="AT204" s="143"/>
      <c r="AU204" s="143"/>
      <c r="AV204" s="143"/>
      <c r="AW204" s="143"/>
      <c r="AX204" s="154"/>
      <c r="AY204" s="154"/>
      <c r="AZ204" s="143"/>
    </row>
    <row r="205" ht="15.75" customHeight="1">
      <c r="A205" s="143"/>
      <c r="B205" s="143"/>
      <c r="C205" s="143"/>
      <c r="D205" s="143"/>
      <c r="E205" s="143"/>
      <c r="F205" s="143"/>
      <c r="G205" s="143"/>
      <c r="H205" s="143"/>
      <c r="I205" s="143"/>
      <c r="J205" s="143"/>
      <c r="K205" s="143"/>
      <c r="L205" s="144"/>
      <c r="M205" s="144"/>
      <c r="N205" s="143"/>
      <c r="O205" s="143"/>
      <c r="P205" s="143"/>
      <c r="Q205" s="153"/>
      <c r="R205" s="153"/>
      <c r="S205" s="153"/>
      <c r="T205" s="153"/>
      <c r="U205" s="153"/>
      <c r="V205" s="153"/>
      <c r="W205" s="153"/>
      <c r="X205" s="153"/>
      <c r="Y205" s="153"/>
      <c r="Z205" s="144"/>
      <c r="AA205" s="153"/>
      <c r="AB205" s="147"/>
      <c r="AC205" s="147"/>
      <c r="AD205" s="144"/>
      <c r="AE205" s="143"/>
      <c r="AF205" s="149"/>
      <c r="AG205" s="153"/>
      <c r="AH205" s="153"/>
      <c r="AI205" s="153"/>
      <c r="AJ205" s="151"/>
      <c r="AK205" s="152"/>
      <c r="AL205" s="152"/>
      <c r="AM205" s="152"/>
      <c r="AN205" s="152"/>
      <c r="AO205" s="153"/>
      <c r="AP205" s="143"/>
      <c r="AQ205" s="143"/>
      <c r="AR205" s="143"/>
      <c r="AS205" s="143"/>
      <c r="AT205" s="143"/>
      <c r="AU205" s="143"/>
      <c r="AV205" s="143"/>
      <c r="AW205" s="143"/>
      <c r="AX205" s="154"/>
      <c r="AY205" s="154"/>
      <c r="AZ205" s="143"/>
    </row>
    <row r="206" ht="15.75" customHeight="1">
      <c r="A206" s="143"/>
      <c r="B206" s="143"/>
      <c r="C206" s="143"/>
      <c r="D206" s="143"/>
      <c r="E206" s="156"/>
      <c r="F206" s="143"/>
      <c r="G206" s="143"/>
      <c r="H206" s="143"/>
      <c r="I206" s="143"/>
      <c r="J206" s="143"/>
      <c r="K206" s="143"/>
      <c r="L206" s="144"/>
      <c r="M206" s="144"/>
      <c r="N206" s="143"/>
      <c r="O206" s="143"/>
      <c r="P206" s="143"/>
      <c r="Q206" s="153"/>
      <c r="R206" s="153"/>
      <c r="S206" s="153"/>
      <c r="T206" s="153"/>
      <c r="U206" s="153"/>
      <c r="V206" s="153"/>
      <c r="W206" s="153"/>
      <c r="X206" s="153"/>
      <c r="Y206" s="153"/>
      <c r="Z206" s="144"/>
      <c r="AA206" s="153"/>
      <c r="AB206" s="147"/>
      <c r="AC206" s="147"/>
      <c r="AD206" s="144"/>
      <c r="AE206" s="143"/>
      <c r="AF206" s="149"/>
      <c r="AG206" s="153"/>
      <c r="AH206" s="153"/>
      <c r="AI206" s="153"/>
      <c r="AJ206" s="151"/>
      <c r="AK206" s="152"/>
      <c r="AL206" s="152"/>
      <c r="AM206" s="152"/>
      <c r="AN206" s="152"/>
      <c r="AO206" s="153"/>
      <c r="AP206" s="143"/>
      <c r="AQ206" s="143"/>
      <c r="AR206" s="143"/>
      <c r="AS206" s="143"/>
      <c r="AT206" s="143"/>
      <c r="AU206" s="143"/>
      <c r="AV206" s="143"/>
      <c r="AW206" s="143"/>
      <c r="AX206" s="154"/>
      <c r="AY206" s="154"/>
      <c r="AZ206" s="143"/>
    </row>
    <row r="207" ht="15.75" customHeight="1">
      <c r="A207" s="143"/>
      <c r="B207" s="143"/>
      <c r="C207" s="143"/>
      <c r="D207" s="143"/>
      <c r="E207" s="143"/>
      <c r="F207" s="143"/>
      <c r="G207" s="143"/>
      <c r="H207" s="143"/>
      <c r="I207" s="143"/>
      <c r="J207" s="143"/>
      <c r="K207" s="143"/>
      <c r="L207" s="144"/>
      <c r="M207" s="144"/>
      <c r="N207" s="143"/>
      <c r="O207" s="143"/>
      <c r="P207" s="143"/>
      <c r="Q207" s="153"/>
      <c r="R207" s="153"/>
      <c r="S207" s="153"/>
      <c r="T207" s="153"/>
      <c r="U207" s="153"/>
      <c r="V207" s="153"/>
      <c r="W207" s="153"/>
      <c r="X207" s="153"/>
      <c r="Y207" s="153"/>
      <c r="Z207" s="144"/>
      <c r="AA207" s="153"/>
      <c r="AB207" s="147"/>
      <c r="AC207" s="147"/>
      <c r="AD207" s="144"/>
      <c r="AE207" s="143"/>
      <c r="AF207" s="149"/>
      <c r="AG207" s="153"/>
      <c r="AH207" s="153"/>
      <c r="AI207" s="153"/>
      <c r="AJ207" s="151"/>
      <c r="AK207" s="152"/>
      <c r="AL207" s="152"/>
      <c r="AM207" s="152"/>
      <c r="AN207" s="152"/>
      <c r="AO207" s="153"/>
      <c r="AP207" s="143"/>
      <c r="AQ207" s="143"/>
      <c r="AR207" s="143"/>
      <c r="AS207" s="143"/>
      <c r="AT207" s="143"/>
      <c r="AU207" s="143"/>
      <c r="AV207" s="143"/>
      <c r="AW207" s="143"/>
      <c r="AX207" s="154"/>
      <c r="AY207" s="154"/>
      <c r="AZ207" s="143"/>
    </row>
    <row r="208" ht="15.75" customHeight="1">
      <c r="A208" s="143"/>
      <c r="B208" s="143"/>
      <c r="C208" s="143"/>
      <c r="D208" s="143"/>
      <c r="E208" s="143"/>
      <c r="F208" s="143"/>
      <c r="G208" s="143"/>
      <c r="H208" s="143"/>
      <c r="I208" s="143"/>
      <c r="J208" s="143"/>
      <c r="K208" s="143"/>
      <c r="L208" s="144"/>
      <c r="M208" s="144"/>
      <c r="N208" s="143"/>
      <c r="O208" s="143"/>
      <c r="P208" s="143"/>
      <c r="Q208" s="153"/>
      <c r="R208" s="153"/>
      <c r="S208" s="153"/>
      <c r="T208" s="153"/>
      <c r="U208" s="144"/>
      <c r="V208" s="144"/>
      <c r="W208" s="144"/>
      <c r="X208" s="144"/>
      <c r="Y208" s="144"/>
      <c r="Z208" s="144"/>
      <c r="AA208" s="144"/>
      <c r="AB208" s="147"/>
      <c r="AC208" s="147"/>
      <c r="AD208" s="144"/>
      <c r="AE208" s="143"/>
      <c r="AF208" s="149"/>
      <c r="AG208" s="153"/>
      <c r="AH208" s="153"/>
      <c r="AI208" s="153"/>
      <c r="AJ208" s="151"/>
      <c r="AK208" s="152"/>
      <c r="AL208" s="152"/>
      <c r="AM208" s="152"/>
      <c r="AN208" s="152"/>
      <c r="AO208" s="153"/>
      <c r="AP208" s="143"/>
      <c r="AQ208" s="143"/>
      <c r="AR208" s="143"/>
      <c r="AS208" s="143"/>
      <c r="AT208" s="143"/>
      <c r="AU208" s="143"/>
      <c r="AV208" s="143"/>
      <c r="AW208" s="143"/>
      <c r="AX208" s="154"/>
      <c r="AY208" s="154"/>
      <c r="AZ208" s="143"/>
    </row>
    <row r="209" ht="15.75" customHeight="1">
      <c r="A209" s="143"/>
      <c r="B209" s="143"/>
      <c r="C209" s="143"/>
      <c r="D209" s="143"/>
      <c r="E209" s="143"/>
      <c r="F209" s="143"/>
      <c r="G209" s="143"/>
      <c r="H209" s="143"/>
      <c r="I209" s="143"/>
      <c r="J209" s="143"/>
      <c r="K209" s="143"/>
      <c r="L209" s="144"/>
      <c r="M209" s="144"/>
      <c r="N209" s="143"/>
      <c r="O209" s="143"/>
      <c r="P209" s="143"/>
      <c r="Q209" s="153"/>
      <c r="R209" s="153"/>
      <c r="S209" s="153"/>
      <c r="T209" s="153"/>
      <c r="U209" s="144"/>
      <c r="V209" s="144"/>
      <c r="W209" s="144"/>
      <c r="X209" s="144"/>
      <c r="Y209" s="144"/>
      <c r="Z209" s="144"/>
      <c r="AA209" s="144"/>
      <c r="AB209" s="147"/>
      <c r="AC209" s="147"/>
      <c r="AD209" s="144"/>
      <c r="AE209" s="143"/>
      <c r="AF209" s="149"/>
      <c r="AG209" s="153"/>
      <c r="AH209" s="153"/>
      <c r="AI209" s="153"/>
      <c r="AJ209" s="151"/>
      <c r="AK209" s="152"/>
      <c r="AL209" s="152"/>
      <c r="AM209" s="152"/>
      <c r="AN209" s="152"/>
      <c r="AO209" s="153"/>
      <c r="AP209" s="143"/>
      <c r="AQ209" s="143"/>
      <c r="AR209" s="143"/>
      <c r="AS209" s="143"/>
      <c r="AT209" s="143"/>
      <c r="AU209" s="143"/>
      <c r="AV209" s="143"/>
      <c r="AW209" s="143"/>
      <c r="AX209" s="154"/>
      <c r="AY209" s="154"/>
      <c r="AZ209" s="143"/>
    </row>
    <row r="210" ht="15.75" customHeight="1">
      <c r="A210" s="143"/>
      <c r="B210" s="143"/>
      <c r="C210" s="143"/>
      <c r="D210" s="143"/>
      <c r="E210" s="143"/>
      <c r="F210" s="143"/>
      <c r="G210" s="143"/>
      <c r="H210" s="143"/>
      <c r="I210" s="143"/>
      <c r="J210" s="143"/>
      <c r="K210" s="143"/>
      <c r="L210" s="144"/>
      <c r="M210" s="144"/>
      <c r="N210" s="143"/>
      <c r="O210" s="143"/>
      <c r="P210" s="143"/>
      <c r="Q210" s="153"/>
      <c r="R210" s="153"/>
      <c r="S210" s="153"/>
      <c r="T210" s="153"/>
      <c r="U210" s="153"/>
      <c r="V210" s="153"/>
      <c r="W210" s="153"/>
      <c r="X210" s="153"/>
      <c r="Y210" s="153"/>
      <c r="Z210" s="144"/>
      <c r="AA210" s="153"/>
      <c r="AB210" s="147"/>
      <c r="AC210" s="147"/>
      <c r="AD210" s="144"/>
      <c r="AE210" s="143"/>
      <c r="AF210" s="153"/>
      <c r="AG210" s="153"/>
      <c r="AH210" s="153"/>
      <c r="AI210" s="153"/>
      <c r="AJ210" s="151"/>
      <c r="AK210" s="152"/>
      <c r="AL210" s="152"/>
      <c r="AM210" s="152"/>
      <c r="AN210" s="152"/>
      <c r="AO210" s="153"/>
      <c r="AP210" s="143"/>
      <c r="AQ210" s="143"/>
      <c r="AR210" s="143"/>
      <c r="AS210" s="143"/>
      <c r="AT210" s="143"/>
      <c r="AU210" s="143"/>
      <c r="AV210" s="143"/>
      <c r="AW210" s="143"/>
      <c r="AX210" s="154"/>
      <c r="AY210" s="154"/>
      <c r="AZ210" s="143"/>
    </row>
    <row r="211" ht="15.75" customHeight="1">
      <c r="A211" s="143"/>
      <c r="B211" s="143"/>
      <c r="C211" s="143"/>
      <c r="D211" s="143"/>
      <c r="E211" s="143"/>
      <c r="F211" s="143"/>
      <c r="G211" s="143"/>
      <c r="H211" s="143"/>
      <c r="I211" s="143"/>
      <c r="J211" s="143"/>
      <c r="K211" s="143"/>
      <c r="L211" s="144"/>
      <c r="M211" s="144"/>
      <c r="N211" s="143"/>
      <c r="O211" s="143"/>
      <c r="P211" s="143"/>
      <c r="Q211" s="153"/>
      <c r="R211" s="153"/>
      <c r="S211" s="153"/>
      <c r="T211" s="153"/>
      <c r="U211" s="144"/>
      <c r="V211" s="144"/>
      <c r="W211" s="144"/>
      <c r="X211" s="144"/>
      <c r="Y211" s="144"/>
      <c r="Z211" s="144"/>
      <c r="AA211" s="144"/>
      <c r="AB211" s="147"/>
      <c r="AC211" s="147"/>
      <c r="AD211" s="144"/>
      <c r="AE211" s="143"/>
      <c r="AF211" s="149"/>
      <c r="AG211" s="153"/>
      <c r="AH211" s="153"/>
      <c r="AI211" s="153"/>
      <c r="AJ211" s="151"/>
      <c r="AK211" s="152"/>
      <c r="AL211" s="152"/>
      <c r="AM211" s="152"/>
      <c r="AN211" s="152"/>
      <c r="AO211" s="153"/>
      <c r="AP211" s="143"/>
      <c r="AQ211" s="143"/>
      <c r="AR211" s="143"/>
      <c r="AS211" s="143"/>
      <c r="AT211" s="143"/>
      <c r="AU211" s="143"/>
      <c r="AV211" s="143"/>
      <c r="AW211" s="143"/>
      <c r="AX211" s="154"/>
      <c r="AY211" s="154"/>
      <c r="AZ211" s="143"/>
    </row>
    <row r="212" ht="15.75" customHeight="1">
      <c r="A212" s="143"/>
      <c r="B212" s="143"/>
      <c r="C212" s="143"/>
      <c r="D212" s="143"/>
      <c r="E212" s="143"/>
      <c r="F212" s="143"/>
      <c r="G212" s="143"/>
      <c r="H212" s="143"/>
      <c r="I212" s="143"/>
      <c r="J212" s="143"/>
      <c r="K212" s="143"/>
      <c r="L212" s="144"/>
      <c r="M212" s="144"/>
      <c r="N212" s="143"/>
      <c r="O212" s="143"/>
      <c r="P212" s="143"/>
      <c r="Q212" s="153"/>
      <c r="R212" s="153"/>
      <c r="S212" s="153"/>
      <c r="T212" s="153"/>
      <c r="U212" s="153"/>
      <c r="V212" s="153"/>
      <c r="W212" s="153"/>
      <c r="X212" s="153"/>
      <c r="Y212" s="153"/>
      <c r="Z212" s="144"/>
      <c r="AA212" s="153"/>
      <c r="AB212" s="147"/>
      <c r="AC212" s="147"/>
      <c r="AD212" s="144"/>
      <c r="AE212" s="143"/>
      <c r="AF212" s="153"/>
      <c r="AG212" s="153"/>
      <c r="AH212" s="153"/>
      <c r="AI212" s="153"/>
      <c r="AJ212" s="151"/>
      <c r="AK212" s="152"/>
      <c r="AL212" s="152"/>
      <c r="AM212" s="152"/>
      <c r="AN212" s="152"/>
      <c r="AO212" s="153"/>
      <c r="AP212" s="143"/>
      <c r="AQ212" s="143"/>
      <c r="AR212" s="143"/>
      <c r="AS212" s="143"/>
      <c r="AT212" s="143"/>
      <c r="AU212" s="143"/>
      <c r="AV212" s="143"/>
      <c r="AW212" s="143"/>
      <c r="AX212" s="154"/>
      <c r="AY212" s="154"/>
      <c r="AZ212" s="143"/>
    </row>
    <row r="213" ht="15.75" customHeight="1">
      <c r="A213" s="143"/>
      <c r="B213" s="143"/>
      <c r="C213" s="143"/>
      <c r="D213" s="143"/>
      <c r="E213" s="143"/>
      <c r="F213" s="143"/>
      <c r="G213" s="143"/>
      <c r="H213" s="143"/>
      <c r="I213" s="143"/>
      <c r="J213" s="143"/>
      <c r="K213" s="143"/>
      <c r="L213" s="144"/>
      <c r="M213" s="144"/>
      <c r="N213" s="143"/>
      <c r="O213" s="143"/>
      <c r="P213" s="143"/>
      <c r="Q213" s="153"/>
      <c r="R213" s="153"/>
      <c r="S213" s="153"/>
      <c r="T213" s="153"/>
      <c r="U213" s="153"/>
      <c r="V213" s="153"/>
      <c r="W213" s="153"/>
      <c r="X213" s="153"/>
      <c r="Y213" s="153"/>
      <c r="Z213" s="144"/>
      <c r="AA213" s="153"/>
      <c r="AB213" s="147"/>
      <c r="AC213" s="147"/>
      <c r="AD213" s="144"/>
      <c r="AE213" s="143"/>
      <c r="AF213" s="153"/>
      <c r="AG213" s="153"/>
      <c r="AH213" s="153"/>
      <c r="AI213" s="153"/>
      <c r="AJ213" s="151"/>
      <c r="AK213" s="152"/>
      <c r="AL213" s="152"/>
      <c r="AM213" s="152"/>
      <c r="AN213" s="152"/>
      <c r="AO213" s="153"/>
      <c r="AP213" s="143"/>
      <c r="AQ213" s="143"/>
      <c r="AR213" s="143"/>
      <c r="AS213" s="143"/>
      <c r="AT213" s="143"/>
      <c r="AU213" s="143"/>
      <c r="AV213" s="143"/>
      <c r="AW213" s="143"/>
      <c r="AX213" s="154"/>
      <c r="AY213" s="154"/>
      <c r="AZ213" s="143"/>
    </row>
    <row r="214" ht="15.75" customHeight="1">
      <c r="A214" s="143"/>
      <c r="B214" s="143"/>
      <c r="C214" s="143"/>
      <c r="D214" s="143"/>
      <c r="E214" s="143"/>
      <c r="F214" s="143"/>
      <c r="G214" s="143"/>
      <c r="H214" s="143"/>
      <c r="I214" s="143"/>
      <c r="J214" s="143"/>
      <c r="K214" s="143"/>
      <c r="L214" s="144"/>
      <c r="M214" s="144"/>
      <c r="N214" s="143"/>
      <c r="O214" s="143"/>
      <c r="P214" s="143"/>
      <c r="Q214" s="153"/>
      <c r="R214" s="153"/>
      <c r="S214" s="153"/>
      <c r="T214" s="153"/>
      <c r="U214" s="153"/>
      <c r="V214" s="153"/>
      <c r="W214" s="153"/>
      <c r="X214" s="153"/>
      <c r="Y214" s="153"/>
      <c r="Z214" s="143"/>
      <c r="AA214" s="153"/>
      <c r="AB214" s="147"/>
      <c r="AC214" s="147"/>
      <c r="AD214" s="144"/>
      <c r="AE214" s="143"/>
      <c r="AF214" s="153"/>
      <c r="AG214" s="153"/>
      <c r="AH214" s="153"/>
      <c r="AI214" s="153"/>
      <c r="AJ214" s="151"/>
      <c r="AK214" s="152"/>
      <c r="AL214" s="152"/>
      <c r="AM214" s="152"/>
      <c r="AN214" s="152"/>
      <c r="AO214" s="153"/>
      <c r="AP214" s="143"/>
      <c r="AQ214" s="143"/>
      <c r="AR214" s="143"/>
      <c r="AS214" s="143"/>
      <c r="AT214" s="143"/>
      <c r="AU214" s="143"/>
      <c r="AV214" s="143"/>
      <c r="AW214" s="143"/>
      <c r="AX214" s="154"/>
      <c r="AY214" s="154"/>
      <c r="AZ214" s="143"/>
    </row>
    <row r="215" ht="15.75" customHeight="1">
      <c r="A215" s="143"/>
      <c r="B215" s="143"/>
      <c r="C215" s="143"/>
      <c r="D215" s="143"/>
      <c r="E215" s="143"/>
      <c r="F215" s="143"/>
      <c r="G215" s="143"/>
      <c r="H215" s="143"/>
      <c r="I215" s="143"/>
      <c r="J215" s="143"/>
      <c r="K215" s="143"/>
      <c r="L215" s="144"/>
      <c r="M215" s="144"/>
      <c r="N215" s="143"/>
      <c r="O215" s="143"/>
      <c r="P215" s="143"/>
      <c r="Q215" s="153"/>
      <c r="R215" s="153"/>
      <c r="S215" s="153"/>
      <c r="T215" s="153"/>
      <c r="U215" s="153"/>
      <c r="V215" s="153"/>
      <c r="W215" s="153"/>
      <c r="X215" s="153"/>
      <c r="Y215" s="153"/>
      <c r="Z215" s="144"/>
      <c r="AA215" s="153"/>
      <c r="AB215" s="147"/>
      <c r="AC215" s="147"/>
      <c r="AD215" s="144"/>
      <c r="AE215" s="143"/>
      <c r="AF215" s="153"/>
      <c r="AG215" s="153"/>
      <c r="AH215" s="153"/>
      <c r="AI215" s="153"/>
      <c r="AJ215" s="151"/>
      <c r="AK215" s="152"/>
      <c r="AL215" s="152"/>
      <c r="AM215" s="152"/>
      <c r="AN215" s="152"/>
      <c r="AO215" s="153"/>
      <c r="AP215" s="143"/>
      <c r="AQ215" s="143"/>
      <c r="AR215" s="143"/>
      <c r="AS215" s="143"/>
      <c r="AT215" s="143"/>
      <c r="AU215" s="143"/>
      <c r="AV215" s="143"/>
      <c r="AW215" s="143"/>
      <c r="AX215" s="154"/>
      <c r="AY215" s="154"/>
      <c r="AZ215" s="143"/>
    </row>
    <row r="216" ht="15.75" customHeight="1">
      <c r="A216" s="143"/>
      <c r="B216" s="143"/>
      <c r="C216" s="143"/>
      <c r="D216" s="143"/>
      <c r="E216" s="143"/>
      <c r="F216" s="143"/>
      <c r="G216" s="143"/>
      <c r="H216" s="143"/>
      <c r="I216" s="143"/>
      <c r="J216" s="143"/>
      <c r="K216" s="143"/>
      <c r="L216" s="144"/>
      <c r="M216" s="144"/>
      <c r="N216" s="143"/>
      <c r="O216" s="143"/>
      <c r="P216" s="143"/>
      <c r="Q216" s="153"/>
      <c r="R216" s="153"/>
      <c r="S216" s="153"/>
      <c r="T216" s="153"/>
      <c r="U216" s="144"/>
      <c r="V216" s="144"/>
      <c r="W216" s="144"/>
      <c r="X216" s="144"/>
      <c r="Y216" s="144"/>
      <c r="Z216" s="144"/>
      <c r="AA216" s="144"/>
      <c r="AB216" s="147"/>
      <c r="AC216" s="147"/>
      <c r="AD216" s="144"/>
      <c r="AE216" s="143"/>
      <c r="AF216" s="153"/>
      <c r="AG216" s="153"/>
      <c r="AH216" s="153"/>
      <c r="AI216" s="153"/>
      <c r="AJ216" s="151"/>
      <c r="AK216" s="152"/>
      <c r="AL216" s="152"/>
      <c r="AM216" s="152"/>
      <c r="AN216" s="152"/>
      <c r="AO216" s="153"/>
      <c r="AP216" s="143"/>
      <c r="AQ216" s="143"/>
      <c r="AR216" s="143"/>
      <c r="AS216" s="143"/>
      <c r="AT216" s="143"/>
      <c r="AU216" s="143"/>
      <c r="AV216" s="143"/>
      <c r="AW216" s="143"/>
      <c r="AX216" s="154"/>
      <c r="AY216" s="154"/>
      <c r="AZ216" s="143"/>
    </row>
    <row r="217" ht="15.75" customHeight="1">
      <c r="A217" s="143"/>
      <c r="B217" s="143"/>
      <c r="C217" s="143"/>
      <c r="D217" s="143"/>
      <c r="E217" s="143"/>
      <c r="F217" s="143"/>
      <c r="G217" s="143"/>
      <c r="H217" s="143"/>
      <c r="I217" s="143"/>
      <c r="J217" s="143"/>
      <c r="K217" s="143"/>
      <c r="L217" s="144"/>
      <c r="M217" s="144"/>
      <c r="N217" s="143"/>
      <c r="O217" s="143"/>
      <c r="P217" s="143"/>
      <c r="Q217" s="153"/>
      <c r="R217" s="153"/>
      <c r="S217" s="153"/>
      <c r="T217" s="153"/>
      <c r="U217" s="153"/>
      <c r="V217" s="153"/>
      <c r="W217" s="153"/>
      <c r="X217" s="153"/>
      <c r="Y217" s="153"/>
      <c r="Z217" s="144"/>
      <c r="AA217" s="153"/>
      <c r="AB217" s="147"/>
      <c r="AC217" s="147"/>
      <c r="AD217" s="144"/>
      <c r="AE217" s="143"/>
      <c r="AF217" s="149"/>
      <c r="AG217" s="153"/>
      <c r="AH217" s="153"/>
      <c r="AI217" s="153"/>
      <c r="AJ217" s="151"/>
      <c r="AK217" s="152"/>
      <c r="AL217" s="152"/>
      <c r="AM217" s="152"/>
      <c r="AN217" s="152"/>
      <c r="AO217" s="153"/>
      <c r="AP217" s="143"/>
      <c r="AQ217" s="143"/>
      <c r="AR217" s="143"/>
      <c r="AS217" s="143"/>
      <c r="AT217" s="143"/>
      <c r="AU217" s="143"/>
      <c r="AV217" s="143"/>
      <c r="AW217" s="143"/>
      <c r="AX217" s="154"/>
      <c r="AY217" s="154"/>
      <c r="AZ217" s="143"/>
    </row>
    <row r="218" ht="15.75" customHeight="1">
      <c r="A218" s="143"/>
      <c r="B218" s="143"/>
      <c r="C218" s="143"/>
      <c r="D218" s="143"/>
      <c r="E218" s="143"/>
      <c r="F218" s="143"/>
      <c r="G218" s="143"/>
      <c r="H218" s="143"/>
      <c r="I218" s="143"/>
      <c r="J218" s="143"/>
      <c r="K218" s="143"/>
      <c r="L218" s="144"/>
      <c r="M218" s="144"/>
      <c r="N218" s="143"/>
      <c r="O218" s="143"/>
      <c r="P218" s="143"/>
      <c r="Q218" s="153"/>
      <c r="R218" s="153"/>
      <c r="S218" s="153"/>
      <c r="T218" s="153"/>
      <c r="U218" s="153"/>
      <c r="V218" s="153"/>
      <c r="W218" s="153"/>
      <c r="X218" s="153"/>
      <c r="Y218" s="153"/>
      <c r="Z218" s="144"/>
      <c r="AA218" s="153"/>
      <c r="AB218" s="147"/>
      <c r="AC218" s="147"/>
      <c r="AD218" s="144"/>
      <c r="AE218" s="143"/>
      <c r="AF218" s="149"/>
      <c r="AG218" s="153"/>
      <c r="AH218" s="153"/>
      <c r="AI218" s="153"/>
      <c r="AJ218" s="151"/>
      <c r="AK218" s="152"/>
      <c r="AL218" s="152"/>
      <c r="AM218" s="152"/>
      <c r="AN218" s="152"/>
      <c r="AO218" s="153"/>
      <c r="AP218" s="143"/>
      <c r="AQ218" s="143"/>
      <c r="AR218" s="143"/>
      <c r="AS218" s="143"/>
      <c r="AT218" s="143"/>
      <c r="AU218" s="143"/>
      <c r="AV218" s="143"/>
      <c r="AW218" s="143"/>
      <c r="AX218" s="154"/>
      <c r="AY218" s="154"/>
      <c r="AZ218" s="143"/>
    </row>
    <row r="219" ht="15.75" customHeight="1">
      <c r="A219" s="143"/>
      <c r="B219" s="143"/>
      <c r="C219" s="143"/>
      <c r="D219" s="143"/>
      <c r="E219" s="143"/>
      <c r="F219" s="143"/>
      <c r="G219" s="143"/>
      <c r="H219" s="143"/>
      <c r="I219" s="143"/>
      <c r="J219" s="143"/>
      <c r="K219" s="143"/>
      <c r="L219" s="144"/>
      <c r="M219" s="144"/>
      <c r="N219" s="143"/>
      <c r="O219" s="143"/>
      <c r="P219" s="143"/>
      <c r="Q219" s="153"/>
      <c r="R219" s="153"/>
      <c r="S219" s="153"/>
      <c r="T219" s="153"/>
      <c r="U219" s="153"/>
      <c r="V219" s="153"/>
      <c r="W219" s="153"/>
      <c r="X219" s="153"/>
      <c r="Y219" s="153"/>
      <c r="Z219" s="144"/>
      <c r="AA219" s="153"/>
      <c r="AB219" s="147"/>
      <c r="AC219" s="147"/>
      <c r="AD219" s="144"/>
      <c r="AE219" s="143"/>
      <c r="AF219" s="149"/>
      <c r="AG219" s="153"/>
      <c r="AH219" s="153"/>
      <c r="AI219" s="153"/>
      <c r="AJ219" s="151"/>
      <c r="AK219" s="152"/>
      <c r="AL219" s="152"/>
      <c r="AM219" s="152"/>
      <c r="AN219" s="152"/>
      <c r="AO219" s="153"/>
      <c r="AP219" s="143"/>
      <c r="AQ219" s="143"/>
      <c r="AR219" s="143"/>
      <c r="AS219" s="143"/>
      <c r="AT219" s="143"/>
      <c r="AU219" s="143"/>
      <c r="AV219" s="143"/>
      <c r="AW219" s="143"/>
      <c r="AX219" s="154"/>
      <c r="AY219" s="154"/>
      <c r="AZ219" s="143"/>
    </row>
    <row r="220" ht="15.75" customHeight="1">
      <c r="A220" s="143"/>
      <c r="B220" s="143"/>
      <c r="C220" s="143"/>
      <c r="D220" s="143"/>
      <c r="E220" s="143"/>
      <c r="F220" s="143"/>
      <c r="G220" s="143"/>
      <c r="H220" s="143"/>
      <c r="I220" s="143"/>
      <c r="J220" s="143"/>
      <c r="K220" s="143"/>
      <c r="L220" s="144"/>
      <c r="M220" s="144"/>
      <c r="N220" s="143"/>
      <c r="O220" s="143"/>
      <c r="P220" s="143"/>
      <c r="Q220" s="153"/>
      <c r="R220" s="144"/>
      <c r="S220" s="153"/>
      <c r="T220" s="153"/>
      <c r="U220" s="153"/>
      <c r="V220" s="153"/>
      <c r="W220" s="153"/>
      <c r="X220" s="153"/>
      <c r="Y220" s="153"/>
      <c r="Z220" s="144"/>
      <c r="AA220" s="153"/>
      <c r="AB220" s="147"/>
      <c r="AC220" s="147"/>
      <c r="AD220" s="144"/>
      <c r="AE220" s="143"/>
      <c r="AF220" s="149"/>
      <c r="AG220" s="153"/>
      <c r="AH220" s="153"/>
      <c r="AI220" s="153"/>
      <c r="AJ220" s="151"/>
      <c r="AK220" s="152"/>
      <c r="AL220" s="152"/>
      <c r="AM220" s="152"/>
      <c r="AN220" s="152"/>
      <c r="AO220" s="153"/>
      <c r="AP220" s="143"/>
      <c r="AQ220" s="143"/>
      <c r="AR220" s="143"/>
      <c r="AS220" s="155"/>
      <c r="AT220" s="156"/>
      <c r="AU220" s="156"/>
      <c r="AV220" s="143"/>
      <c r="AW220" s="143"/>
      <c r="AX220" s="154"/>
      <c r="AY220" s="154"/>
      <c r="AZ220" s="143"/>
    </row>
    <row r="221" ht="15.75" customHeight="1">
      <c r="A221" s="158"/>
      <c r="B221" s="158"/>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row>
    <row r="222" ht="15.75" customHeight="1">
      <c r="A222" s="158"/>
      <c r="B222" s="158"/>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row>
    <row r="223" ht="15.75" customHeight="1">
      <c r="A223" s="158"/>
      <c r="B223" s="158"/>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row>
    <row r="224" ht="15.75" customHeight="1">
      <c r="A224" s="158"/>
      <c r="B224" s="158"/>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row>
    <row r="225" ht="15.75" customHeight="1">
      <c r="A225" s="158"/>
      <c r="B225" s="158"/>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row>
    <row r="226" ht="15.75" customHeight="1">
      <c r="A226" s="158"/>
      <c r="B226" s="158"/>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row>
    <row r="227" ht="15.75" customHeight="1">
      <c r="A227" s="158"/>
      <c r="B227" s="158"/>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row>
    <row r="228" ht="15.75" customHeight="1">
      <c r="A228" s="158"/>
      <c r="B228" s="158"/>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row>
    <row r="229" ht="15.75" customHeight="1">
      <c r="A229" s="158"/>
      <c r="B229" s="158"/>
      <c r="C229" s="158"/>
      <c r="D229" s="158"/>
      <c r="E229" s="158"/>
      <c r="F229" s="158"/>
      <c r="G229" s="158"/>
      <c r="H229" s="158"/>
      <c r="I229" s="158"/>
      <c r="J229" s="158"/>
      <c r="K229" s="158"/>
      <c r="L229" s="158"/>
      <c r="M229" s="158"/>
      <c r="N229" s="158"/>
      <c r="O229" s="158"/>
      <c r="P229" s="158"/>
      <c r="Q229" s="158"/>
      <c r="R229" s="158"/>
      <c r="S229" s="158"/>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row>
    <row r="230" ht="15.75" customHeight="1">
      <c r="A230" s="158"/>
      <c r="B230" s="158"/>
      <c r="C230" s="158"/>
      <c r="D230" s="158"/>
      <c r="E230" s="158"/>
      <c r="F230" s="158"/>
      <c r="G230" s="158"/>
      <c r="H230" s="158"/>
      <c r="I230" s="158"/>
      <c r="J230" s="158"/>
      <c r="K230" s="158"/>
      <c r="L230" s="158"/>
      <c r="M230" s="158"/>
      <c r="N230" s="158"/>
      <c r="O230" s="158"/>
      <c r="P230" s="158"/>
      <c r="Q230" s="158"/>
      <c r="R230" s="158"/>
      <c r="S230" s="158"/>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row>
    <row r="231" ht="15.75" customHeight="1">
      <c r="A231" s="158"/>
      <c r="B231" s="158"/>
      <c r="C231" s="158"/>
      <c r="D231" s="158"/>
      <c r="E231" s="158"/>
      <c r="F231" s="158"/>
      <c r="G231" s="158"/>
      <c r="H231" s="158"/>
      <c r="I231" s="158"/>
      <c r="J231" s="158"/>
      <c r="K231" s="158"/>
      <c r="L231" s="158"/>
      <c r="M231" s="158"/>
      <c r="N231" s="158"/>
      <c r="O231" s="158"/>
      <c r="P231" s="158"/>
      <c r="Q231" s="158"/>
      <c r="R231" s="158"/>
      <c r="S231" s="158"/>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row>
    <row r="232" ht="15.75" customHeight="1">
      <c r="A232" s="158"/>
      <c r="B232" s="158"/>
      <c r="C232" s="158"/>
      <c r="D232" s="158"/>
      <c r="E232" s="158"/>
      <c r="F232" s="158"/>
      <c r="G232" s="158"/>
      <c r="H232" s="158"/>
      <c r="I232" s="158"/>
      <c r="J232" s="158"/>
      <c r="K232" s="158"/>
      <c r="L232" s="158"/>
      <c r="M232" s="158"/>
      <c r="N232" s="158"/>
      <c r="O232" s="158"/>
      <c r="P232" s="158"/>
      <c r="Q232" s="158"/>
      <c r="R232" s="158"/>
      <c r="S232" s="158"/>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row>
    <row r="233" ht="15.75" customHeight="1">
      <c r="A233" s="158"/>
      <c r="B233" s="158"/>
      <c r="C233" s="158"/>
      <c r="D233" s="158"/>
      <c r="E233" s="158"/>
      <c r="F233" s="158"/>
      <c r="G233" s="158"/>
      <c r="H233" s="158"/>
      <c r="I233" s="158"/>
      <c r="J233" s="158"/>
      <c r="K233" s="158"/>
      <c r="L233" s="158"/>
      <c r="M233" s="158"/>
      <c r="N233" s="158"/>
      <c r="O233" s="158"/>
      <c r="P233" s="158"/>
      <c r="Q233" s="158"/>
      <c r="R233" s="158"/>
      <c r="S233" s="158"/>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row>
    <row r="234" ht="15.75" customHeight="1">
      <c r="A234" s="158"/>
      <c r="B234" s="158"/>
      <c r="C234" s="158"/>
      <c r="D234" s="158"/>
      <c r="E234" s="158"/>
      <c r="F234" s="158"/>
      <c r="G234" s="158"/>
      <c r="H234" s="158"/>
      <c r="I234" s="158"/>
      <c r="J234" s="158"/>
      <c r="K234" s="158"/>
      <c r="L234" s="158"/>
      <c r="M234" s="158"/>
      <c r="N234" s="158"/>
      <c r="O234" s="158"/>
      <c r="P234" s="158"/>
      <c r="Q234" s="158"/>
      <c r="R234" s="158"/>
      <c r="S234" s="158"/>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row>
    <row r="235" ht="15.75" customHeight="1">
      <c r="A235" s="158"/>
      <c r="B235" s="158"/>
      <c r="C235" s="158"/>
      <c r="D235" s="158"/>
      <c r="E235" s="158"/>
      <c r="F235" s="158"/>
      <c r="G235" s="158"/>
      <c r="H235" s="158"/>
      <c r="I235" s="158"/>
      <c r="J235" s="158"/>
      <c r="K235" s="158"/>
      <c r="L235" s="158"/>
      <c r="M235" s="158"/>
      <c r="N235" s="158"/>
      <c r="O235" s="158"/>
      <c r="P235" s="158"/>
      <c r="Q235" s="158"/>
      <c r="R235" s="158"/>
      <c r="S235" s="158"/>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row>
    <row r="236" ht="15.75" customHeight="1">
      <c r="A236" s="158"/>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row>
    <row r="237" ht="15.75" customHeight="1">
      <c r="A237" s="158"/>
      <c r="B237" s="158"/>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row>
    <row r="238" ht="15.75" customHeight="1">
      <c r="A238" s="158"/>
      <c r="B238" s="158"/>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row>
    <row r="239" ht="15.75" customHeight="1">
      <c r="A239" s="158"/>
      <c r="B239" s="158"/>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row>
    <row r="240" ht="15.75" customHeight="1">
      <c r="A240" s="158"/>
      <c r="B240" s="158"/>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row>
    <row r="241" ht="15.75" customHeight="1">
      <c r="A241" s="158"/>
      <c r="B241" s="158"/>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row>
    <row r="242" ht="15.75" customHeight="1">
      <c r="A242" s="158"/>
      <c r="B242" s="158"/>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row>
    <row r="243" ht="15.75" customHeight="1">
      <c r="A243" s="158"/>
      <c r="B243" s="158"/>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row>
    <row r="244" ht="15.75" customHeight="1">
      <c r="A244" s="158"/>
      <c r="B244" s="158"/>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row>
    <row r="245" ht="15.75" customHeight="1">
      <c r="A245" s="158"/>
      <c r="B245" s="158"/>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row>
    <row r="246" ht="15.75" customHeight="1">
      <c r="A246" s="158"/>
      <c r="B246" s="158"/>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row>
    <row r="247" ht="15.75" customHeight="1">
      <c r="A247" s="158"/>
      <c r="B247" s="158"/>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row>
    <row r="248" ht="15.75" customHeight="1">
      <c r="A248" s="158"/>
      <c r="B248" s="158"/>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row>
    <row r="249" ht="15.75" customHeight="1">
      <c r="A249" s="158"/>
      <c r="B249" s="158"/>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row>
    <row r="250" ht="15.75" customHeight="1">
      <c r="A250" s="158"/>
      <c r="B250" s="158"/>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row>
    <row r="251" ht="15.75" customHeight="1">
      <c r="A251" s="158"/>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row>
    <row r="252" ht="15.75" customHeight="1">
      <c r="A252" s="158"/>
      <c r="B252" s="158"/>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row>
    <row r="253" ht="15.75" customHeight="1">
      <c r="A253" s="158"/>
      <c r="B253" s="158"/>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row>
    <row r="254" ht="15.75" customHeight="1">
      <c r="A254" s="158"/>
      <c r="B254" s="158"/>
      <c r="C254" s="158"/>
      <c r="D254" s="158"/>
      <c r="E254" s="158"/>
      <c r="F254" s="158"/>
      <c r="G254" s="158"/>
      <c r="H254" s="158"/>
      <c r="I254" s="158"/>
      <c r="J254" s="158"/>
      <c r="K254" s="158"/>
      <c r="L254" s="158"/>
      <c r="M254" s="158"/>
      <c r="N254" s="158"/>
      <c r="O254" s="158"/>
      <c r="P254" s="158"/>
      <c r="Q254" s="158"/>
      <c r="R254" s="158"/>
      <c r="S254" s="158"/>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row>
    <row r="255" ht="15.75" customHeight="1">
      <c r="A255" s="158"/>
      <c r="B255" s="158"/>
      <c r="C255" s="158"/>
      <c r="D255" s="158"/>
      <c r="E255" s="158"/>
      <c r="F255" s="158"/>
      <c r="G255" s="158"/>
      <c r="H255" s="158"/>
      <c r="I255" s="158"/>
      <c r="J255" s="158"/>
      <c r="K255" s="158"/>
      <c r="L255" s="158"/>
      <c r="M255" s="158"/>
      <c r="N255" s="158"/>
      <c r="O255" s="158"/>
      <c r="P255" s="158"/>
      <c r="Q255" s="158"/>
      <c r="R255" s="158"/>
      <c r="S255" s="158"/>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row>
    <row r="256" ht="15.75" customHeight="1">
      <c r="A256" s="158"/>
      <c r="B256" s="158"/>
      <c r="C256" s="158"/>
      <c r="D256" s="158"/>
      <c r="E256" s="158"/>
      <c r="F256" s="158"/>
      <c r="G256" s="158"/>
      <c r="H256" s="158"/>
      <c r="I256" s="158"/>
      <c r="J256" s="158"/>
      <c r="K256" s="158"/>
      <c r="L256" s="158"/>
      <c r="M256" s="158"/>
      <c r="N256" s="158"/>
      <c r="O256" s="158"/>
      <c r="P256" s="158"/>
      <c r="Q256" s="158"/>
      <c r="R256" s="158"/>
      <c r="S256" s="158"/>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row>
    <row r="257" ht="15.75" customHeight="1">
      <c r="A257" s="158"/>
      <c r="B257" s="158"/>
      <c r="C257" s="158"/>
      <c r="D257" s="158"/>
      <c r="E257" s="158"/>
      <c r="F257" s="158"/>
      <c r="G257" s="158"/>
      <c r="H257" s="158"/>
      <c r="I257" s="158"/>
      <c r="J257" s="158"/>
      <c r="K257" s="158"/>
      <c r="L257" s="158"/>
      <c r="M257" s="158"/>
      <c r="N257" s="158"/>
      <c r="O257" s="158"/>
      <c r="P257" s="158"/>
      <c r="Q257" s="158"/>
      <c r="R257" s="158"/>
      <c r="S257" s="158"/>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row>
    <row r="258" ht="15.75" customHeight="1">
      <c r="A258" s="158"/>
      <c r="B258" s="158"/>
      <c r="C258" s="158"/>
      <c r="D258" s="158"/>
      <c r="E258" s="158"/>
      <c r="F258" s="158"/>
      <c r="G258" s="158"/>
      <c r="H258" s="158"/>
      <c r="I258" s="158"/>
      <c r="J258" s="158"/>
      <c r="K258" s="158"/>
      <c r="L258" s="158"/>
      <c r="M258" s="158"/>
      <c r="N258" s="158"/>
      <c r="O258" s="158"/>
      <c r="P258" s="158"/>
      <c r="Q258" s="158"/>
      <c r="R258" s="158"/>
      <c r="S258" s="158"/>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row>
    <row r="259" ht="15.75" customHeight="1">
      <c r="A259" s="158"/>
      <c r="B259" s="158"/>
      <c r="C259" s="158"/>
      <c r="D259" s="158"/>
      <c r="E259" s="158"/>
      <c r="F259" s="158"/>
      <c r="G259" s="158"/>
      <c r="H259" s="158"/>
      <c r="I259" s="158"/>
      <c r="J259" s="158"/>
      <c r="K259" s="158"/>
      <c r="L259" s="158"/>
      <c r="M259" s="158"/>
      <c r="N259" s="158"/>
      <c r="O259" s="158"/>
      <c r="P259" s="158"/>
      <c r="Q259" s="158"/>
      <c r="R259" s="158"/>
      <c r="S259" s="158"/>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row>
    <row r="260" ht="15.75" customHeight="1">
      <c r="A260" s="158"/>
      <c r="B260" s="158"/>
      <c r="C260" s="158"/>
      <c r="D260" s="158"/>
      <c r="E260" s="158"/>
      <c r="F260" s="158"/>
      <c r="G260" s="158"/>
      <c r="H260" s="158"/>
      <c r="I260" s="158"/>
      <c r="J260" s="158"/>
      <c r="K260" s="158"/>
      <c r="L260" s="158"/>
      <c r="M260" s="158"/>
      <c r="N260" s="158"/>
      <c r="O260" s="158"/>
      <c r="P260" s="158"/>
      <c r="Q260" s="158"/>
      <c r="R260" s="158"/>
      <c r="S260" s="158"/>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row>
    <row r="261" ht="15.75" customHeight="1">
      <c r="A261" s="158"/>
      <c r="B261" s="158"/>
      <c r="C261" s="158"/>
      <c r="D261" s="158"/>
      <c r="E261" s="158"/>
      <c r="F261" s="158"/>
      <c r="G261" s="158"/>
      <c r="H261" s="158"/>
      <c r="I261" s="158"/>
      <c r="J261" s="158"/>
      <c r="K261" s="158"/>
      <c r="L261" s="158"/>
      <c r="M261" s="158"/>
      <c r="N261" s="158"/>
      <c r="O261" s="158"/>
      <c r="P261" s="158"/>
      <c r="Q261" s="158"/>
      <c r="R261" s="158"/>
      <c r="S261" s="158"/>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row>
    <row r="262" ht="15.75" customHeight="1">
      <c r="A262" s="158"/>
      <c r="B262" s="158"/>
      <c r="C262" s="158"/>
      <c r="D262" s="158"/>
      <c r="E262" s="158"/>
      <c r="F262" s="158"/>
      <c r="G262" s="158"/>
      <c r="H262" s="158"/>
      <c r="I262" s="158"/>
      <c r="J262" s="158"/>
      <c r="K262" s="158"/>
      <c r="L262" s="158"/>
      <c r="M262" s="158"/>
      <c r="N262" s="158"/>
      <c r="O262" s="158"/>
      <c r="P262" s="158"/>
      <c r="Q262" s="158"/>
      <c r="R262" s="158"/>
      <c r="S262" s="158"/>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row>
    <row r="263" ht="15.75" customHeight="1">
      <c r="A263" s="158"/>
      <c r="B263" s="158"/>
      <c r="C263" s="158"/>
      <c r="D263" s="158"/>
      <c r="E263" s="158"/>
      <c r="F263" s="158"/>
      <c r="G263" s="158"/>
      <c r="H263" s="158"/>
      <c r="I263" s="158"/>
      <c r="J263" s="158"/>
      <c r="K263" s="158"/>
      <c r="L263" s="158"/>
      <c r="M263" s="158"/>
      <c r="N263" s="158"/>
      <c r="O263" s="158"/>
      <c r="P263" s="158"/>
      <c r="Q263" s="158"/>
      <c r="R263" s="158"/>
      <c r="S263" s="158"/>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row>
    <row r="264" ht="15.75" customHeight="1">
      <c r="A264" s="158"/>
      <c r="B264" s="158"/>
      <c r="C264" s="158"/>
      <c r="D264" s="158"/>
      <c r="E264" s="158"/>
      <c r="F264" s="158"/>
      <c r="G264" s="158"/>
      <c r="H264" s="158"/>
      <c r="I264" s="158"/>
      <c r="J264" s="158"/>
      <c r="K264" s="158"/>
      <c r="L264" s="158"/>
      <c r="M264" s="158"/>
      <c r="N264" s="158"/>
      <c r="O264" s="158"/>
      <c r="P264" s="158"/>
      <c r="Q264" s="158"/>
      <c r="R264" s="158"/>
      <c r="S264" s="158"/>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row>
    <row r="265" ht="15.75" customHeight="1">
      <c r="A265" s="158"/>
      <c r="B265" s="158"/>
      <c r="C265" s="158"/>
      <c r="D265" s="158"/>
      <c r="E265" s="158"/>
      <c r="F265" s="158"/>
      <c r="G265" s="158"/>
      <c r="H265" s="158"/>
      <c r="I265" s="158"/>
      <c r="J265" s="158"/>
      <c r="K265" s="158"/>
      <c r="L265" s="158"/>
      <c r="M265" s="158"/>
      <c r="N265" s="158"/>
      <c r="O265" s="158"/>
      <c r="P265" s="158"/>
      <c r="Q265" s="158"/>
      <c r="R265" s="158"/>
      <c r="S265" s="158"/>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row>
    <row r="266" ht="15.75" customHeight="1">
      <c r="A266" s="158"/>
      <c r="B266" s="158"/>
      <c r="C266" s="158"/>
      <c r="D266" s="158"/>
      <c r="E266" s="158"/>
      <c r="F266" s="158"/>
      <c r="G266" s="158"/>
      <c r="H266" s="158"/>
      <c r="I266" s="158"/>
      <c r="J266" s="158"/>
      <c r="K266" s="158"/>
      <c r="L266" s="158"/>
      <c r="M266" s="158"/>
      <c r="N266" s="158"/>
      <c r="O266" s="158"/>
      <c r="P266" s="158"/>
      <c r="Q266" s="158"/>
      <c r="R266" s="158"/>
      <c r="S266" s="158"/>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row>
    <row r="267" ht="15.75" customHeight="1">
      <c r="A267" s="158"/>
      <c r="B267" s="158"/>
      <c r="C267" s="158"/>
      <c r="D267" s="158"/>
      <c r="E267" s="158"/>
      <c r="F267" s="158"/>
      <c r="G267" s="158"/>
      <c r="H267" s="158"/>
      <c r="I267" s="158"/>
      <c r="J267" s="158"/>
      <c r="K267" s="158"/>
      <c r="L267" s="158"/>
      <c r="M267" s="158"/>
      <c r="N267" s="158"/>
      <c r="O267" s="158"/>
      <c r="P267" s="158"/>
      <c r="Q267" s="158"/>
      <c r="R267" s="158"/>
      <c r="S267" s="158"/>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row>
    <row r="268" ht="15.75" customHeight="1">
      <c r="A268" s="158"/>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row>
    <row r="269" ht="15.75" customHeight="1">
      <c r="A269" s="158"/>
      <c r="B269" s="158"/>
      <c r="C269" s="158"/>
      <c r="D269" s="158"/>
      <c r="E269" s="158"/>
      <c r="F269" s="158"/>
      <c r="G269" s="158"/>
      <c r="H269" s="158"/>
      <c r="I269" s="158"/>
      <c r="J269" s="158"/>
      <c r="K269" s="158"/>
      <c r="L269" s="158"/>
      <c r="M269" s="158"/>
      <c r="N269" s="158"/>
      <c r="O269" s="158"/>
      <c r="P269" s="158"/>
      <c r="Q269" s="158"/>
      <c r="R269" s="158"/>
      <c r="S269" s="158"/>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row>
    <row r="270" ht="15.75" customHeight="1">
      <c r="A270" s="158"/>
      <c r="B270" s="158"/>
      <c r="C270" s="158"/>
      <c r="D270" s="158"/>
      <c r="E270" s="158"/>
      <c r="F270" s="158"/>
      <c r="G270" s="158"/>
      <c r="H270" s="158"/>
      <c r="I270" s="158"/>
      <c r="J270" s="158"/>
      <c r="K270" s="158"/>
      <c r="L270" s="158"/>
      <c r="M270" s="158"/>
      <c r="N270" s="158"/>
      <c r="O270" s="158"/>
      <c r="P270" s="158"/>
      <c r="Q270" s="158"/>
      <c r="R270" s="158"/>
      <c r="S270" s="158"/>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row>
    <row r="271" ht="15.75" customHeight="1">
      <c r="A271" s="158"/>
      <c r="B271" s="158"/>
      <c r="C271" s="158"/>
      <c r="D271" s="158"/>
      <c r="E271" s="158"/>
      <c r="F271" s="158"/>
      <c r="G271" s="158"/>
      <c r="H271" s="158"/>
      <c r="I271" s="158"/>
      <c r="J271" s="158"/>
      <c r="K271" s="158"/>
      <c r="L271" s="158"/>
      <c r="M271" s="158"/>
      <c r="N271" s="158"/>
      <c r="O271" s="158"/>
      <c r="P271" s="158"/>
      <c r="Q271" s="158"/>
      <c r="R271" s="158"/>
      <c r="S271" s="158"/>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row>
    <row r="272" ht="15.75" customHeight="1">
      <c r="A272" s="158"/>
      <c r="B272" s="158"/>
      <c r="C272" s="158"/>
      <c r="D272" s="158"/>
      <c r="E272" s="158"/>
      <c r="F272" s="158"/>
      <c r="G272" s="158"/>
      <c r="H272" s="158"/>
      <c r="I272" s="158"/>
      <c r="J272" s="158"/>
      <c r="K272" s="158"/>
      <c r="L272" s="158"/>
      <c r="M272" s="158"/>
      <c r="N272" s="158"/>
      <c r="O272" s="158"/>
      <c r="P272" s="158"/>
      <c r="Q272" s="158"/>
      <c r="R272" s="158"/>
      <c r="S272" s="158"/>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row>
    <row r="273" ht="15.75" customHeight="1">
      <c r="A273" s="158"/>
      <c r="B273" s="158"/>
      <c r="C273" s="158"/>
      <c r="D273" s="158"/>
      <c r="E273" s="158"/>
      <c r="F273" s="158"/>
      <c r="G273" s="158"/>
      <c r="H273" s="158"/>
      <c r="I273" s="158"/>
      <c r="J273" s="158"/>
      <c r="K273" s="158"/>
      <c r="L273" s="158"/>
      <c r="M273" s="158"/>
      <c r="N273" s="158"/>
      <c r="O273" s="158"/>
      <c r="P273" s="158"/>
      <c r="Q273" s="158"/>
      <c r="R273" s="158"/>
      <c r="S273" s="158"/>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row>
    <row r="274" ht="15.75" customHeight="1">
      <c r="A274" s="158"/>
      <c r="B274" s="158"/>
      <c r="C274" s="158"/>
      <c r="D274" s="158"/>
      <c r="E274" s="158"/>
      <c r="F274" s="158"/>
      <c r="G274" s="158"/>
      <c r="H274" s="158"/>
      <c r="I274" s="158"/>
      <c r="J274" s="158"/>
      <c r="K274" s="158"/>
      <c r="L274" s="158"/>
      <c r="M274" s="158"/>
      <c r="N274" s="158"/>
      <c r="O274" s="158"/>
      <c r="P274" s="158"/>
      <c r="Q274" s="158"/>
      <c r="R274" s="158"/>
      <c r="S274" s="158"/>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row>
    <row r="275" ht="15.75" customHeight="1">
      <c r="A275" s="158"/>
      <c r="B275" s="158"/>
      <c r="C275" s="158"/>
      <c r="D275" s="158"/>
      <c r="E275" s="158"/>
      <c r="F275" s="158"/>
      <c r="G275" s="158"/>
      <c r="H275" s="158"/>
      <c r="I275" s="158"/>
      <c r="J275" s="158"/>
      <c r="K275" s="158"/>
      <c r="L275" s="158"/>
      <c r="M275" s="158"/>
      <c r="N275" s="158"/>
      <c r="O275" s="158"/>
      <c r="P275" s="158"/>
      <c r="Q275" s="158"/>
      <c r="R275" s="158"/>
      <c r="S275" s="158"/>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row>
    <row r="276" ht="15.75" customHeight="1">
      <c r="A276" s="158"/>
      <c r="B276" s="158"/>
      <c r="C276" s="158"/>
      <c r="D276" s="158"/>
      <c r="E276" s="158"/>
      <c r="F276" s="158"/>
      <c r="G276" s="158"/>
      <c r="H276" s="158"/>
      <c r="I276" s="158"/>
      <c r="J276" s="158"/>
      <c r="K276" s="158"/>
      <c r="L276" s="158"/>
      <c r="M276" s="158"/>
      <c r="N276" s="158"/>
      <c r="O276" s="158"/>
      <c r="P276" s="158"/>
      <c r="Q276" s="158"/>
      <c r="R276" s="158"/>
      <c r="S276" s="158"/>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row>
    <row r="277" ht="15.75" customHeight="1">
      <c r="A277" s="158"/>
      <c r="B277" s="158"/>
      <c r="C277" s="158"/>
      <c r="D277" s="158"/>
      <c r="E277" s="158"/>
      <c r="F277" s="158"/>
      <c r="G277" s="158"/>
      <c r="H277" s="158"/>
      <c r="I277" s="158"/>
      <c r="J277" s="158"/>
      <c r="K277" s="158"/>
      <c r="L277" s="158"/>
      <c r="M277" s="158"/>
      <c r="N277" s="158"/>
      <c r="O277" s="158"/>
      <c r="P277" s="158"/>
      <c r="Q277" s="158"/>
      <c r="R277" s="158"/>
      <c r="S277" s="158"/>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row>
    <row r="278" ht="15.75" customHeight="1">
      <c r="A278" s="158"/>
      <c r="B278" s="158"/>
      <c r="C278" s="158"/>
      <c r="D278" s="158"/>
      <c r="E278" s="158"/>
      <c r="F278" s="158"/>
      <c r="G278" s="158"/>
      <c r="H278" s="158"/>
      <c r="I278" s="158"/>
      <c r="J278" s="158"/>
      <c r="K278" s="158"/>
      <c r="L278" s="158"/>
      <c r="M278" s="158"/>
      <c r="N278" s="158"/>
      <c r="O278" s="158"/>
      <c r="P278" s="158"/>
      <c r="Q278" s="158"/>
      <c r="R278" s="158"/>
      <c r="S278" s="158"/>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row>
    <row r="279" ht="15.75" customHeight="1">
      <c r="A279" s="158"/>
      <c r="B279" s="158"/>
      <c r="C279" s="158"/>
      <c r="D279" s="158"/>
      <c r="E279" s="158"/>
      <c r="F279" s="158"/>
      <c r="G279" s="158"/>
      <c r="H279" s="158"/>
      <c r="I279" s="158"/>
      <c r="J279" s="158"/>
      <c r="K279" s="158"/>
      <c r="L279" s="158"/>
      <c r="M279" s="158"/>
      <c r="N279" s="158"/>
      <c r="O279" s="158"/>
      <c r="P279" s="158"/>
      <c r="Q279" s="158"/>
      <c r="R279" s="158"/>
      <c r="S279" s="158"/>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row>
    <row r="280" ht="15.75" customHeight="1">
      <c r="A280" s="158"/>
      <c r="B280" s="158"/>
      <c r="C280" s="158"/>
      <c r="D280" s="158"/>
      <c r="E280" s="158"/>
      <c r="F280" s="158"/>
      <c r="G280" s="158"/>
      <c r="H280" s="158"/>
      <c r="I280" s="158"/>
      <c r="J280" s="158"/>
      <c r="K280" s="158"/>
      <c r="L280" s="158"/>
      <c r="M280" s="158"/>
      <c r="N280" s="158"/>
      <c r="O280" s="158"/>
      <c r="P280" s="158"/>
      <c r="Q280" s="158"/>
      <c r="R280" s="158"/>
      <c r="S280" s="158"/>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row>
    <row r="281" ht="15.75" customHeight="1">
      <c r="A281" s="158"/>
      <c r="B281" s="158"/>
      <c r="C281" s="158"/>
      <c r="D281" s="158"/>
      <c r="E281" s="158"/>
      <c r="F281" s="158"/>
      <c r="G281" s="158"/>
      <c r="H281" s="158"/>
      <c r="I281" s="158"/>
      <c r="J281" s="158"/>
      <c r="K281" s="158"/>
      <c r="L281" s="158"/>
      <c r="M281" s="158"/>
      <c r="N281" s="158"/>
      <c r="O281" s="158"/>
      <c r="P281" s="158"/>
      <c r="Q281" s="158"/>
      <c r="R281" s="158"/>
      <c r="S281" s="158"/>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row>
    <row r="282" ht="15.75" customHeight="1">
      <c r="A282" s="158"/>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row>
    <row r="283" ht="15.75" customHeight="1">
      <c r="A283" s="158"/>
      <c r="B283" s="158"/>
      <c r="C283" s="158"/>
      <c r="D283" s="158"/>
      <c r="E283" s="158"/>
      <c r="F283" s="158"/>
      <c r="G283" s="158"/>
      <c r="H283" s="158"/>
      <c r="I283" s="158"/>
      <c r="J283" s="158"/>
      <c r="K283" s="158"/>
      <c r="L283" s="158"/>
      <c r="M283" s="158"/>
      <c r="N283" s="158"/>
      <c r="O283" s="158"/>
      <c r="P283" s="158"/>
      <c r="Q283" s="158"/>
      <c r="R283" s="158"/>
      <c r="S283" s="158"/>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row>
    <row r="284" ht="15.75" customHeight="1">
      <c r="A284" s="158"/>
      <c r="B284" s="158"/>
      <c r="C284" s="158"/>
      <c r="D284" s="158"/>
      <c r="E284" s="158"/>
      <c r="F284" s="158"/>
      <c r="G284" s="158"/>
      <c r="H284" s="158"/>
      <c r="I284" s="158"/>
      <c r="J284" s="158"/>
      <c r="K284" s="158"/>
      <c r="L284" s="158"/>
      <c r="M284" s="158"/>
      <c r="N284" s="158"/>
      <c r="O284" s="158"/>
      <c r="P284" s="158"/>
      <c r="Q284" s="158"/>
      <c r="R284" s="158"/>
      <c r="S284" s="158"/>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row>
    <row r="285" ht="15.75" customHeight="1">
      <c r="A285" s="158"/>
      <c r="B285" s="158"/>
      <c r="C285" s="158"/>
      <c r="D285" s="158"/>
      <c r="E285" s="158"/>
      <c r="F285" s="158"/>
      <c r="G285" s="158"/>
      <c r="H285" s="158"/>
      <c r="I285" s="158"/>
      <c r="J285" s="158"/>
      <c r="K285" s="158"/>
      <c r="L285" s="158"/>
      <c r="M285" s="158"/>
      <c r="N285" s="158"/>
      <c r="O285" s="158"/>
      <c r="P285" s="158"/>
      <c r="Q285" s="158"/>
      <c r="R285" s="158"/>
      <c r="S285" s="158"/>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row>
    <row r="286" ht="15.75" customHeight="1">
      <c r="A286" s="158"/>
      <c r="B286" s="158"/>
      <c r="C286" s="158"/>
      <c r="D286" s="158"/>
      <c r="E286" s="158"/>
      <c r="F286" s="158"/>
      <c r="G286" s="158"/>
      <c r="H286" s="158"/>
      <c r="I286" s="158"/>
      <c r="J286" s="158"/>
      <c r="K286" s="158"/>
      <c r="L286" s="158"/>
      <c r="M286" s="158"/>
      <c r="N286" s="158"/>
      <c r="O286" s="158"/>
      <c r="P286" s="158"/>
      <c r="Q286" s="158"/>
      <c r="R286" s="158"/>
      <c r="S286" s="158"/>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row>
    <row r="287" ht="15.75" customHeight="1">
      <c r="A287" s="158"/>
      <c r="B287" s="158"/>
      <c r="C287" s="158"/>
      <c r="D287" s="158"/>
      <c r="E287" s="158"/>
      <c r="F287" s="158"/>
      <c r="G287" s="158"/>
      <c r="H287" s="158"/>
      <c r="I287" s="158"/>
      <c r="J287" s="158"/>
      <c r="K287" s="158"/>
      <c r="L287" s="158"/>
      <c r="M287" s="158"/>
      <c r="N287" s="158"/>
      <c r="O287" s="158"/>
      <c r="P287" s="158"/>
      <c r="Q287" s="158"/>
      <c r="R287" s="158"/>
      <c r="S287" s="158"/>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row>
    <row r="288" ht="15.75" customHeight="1">
      <c r="A288" s="158"/>
      <c r="B288" s="158"/>
      <c r="C288" s="158"/>
      <c r="D288" s="158"/>
      <c r="E288" s="158"/>
      <c r="F288" s="158"/>
      <c r="G288" s="158"/>
      <c r="H288" s="158"/>
      <c r="I288" s="158"/>
      <c r="J288" s="158"/>
      <c r="K288" s="158"/>
      <c r="L288" s="158"/>
      <c r="M288" s="158"/>
      <c r="N288" s="158"/>
      <c r="O288" s="158"/>
      <c r="P288" s="158"/>
      <c r="Q288" s="158"/>
      <c r="R288" s="158"/>
      <c r="S288" s="158"/>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row>
    <row r="289" ht="15.75" customHeight="1">
      <c r="A289" s="158"/>
      <c r="B289" s="158"/>
      <c r="C289" s="158"/>
      <c r="D289" s="158"/>
      <c r="E289" s="158"/>
      <c r="F289" s="158"/>
      <c r="G289" s="158"/>
      <c r="H289" s="158"/>
      <c r="I289" s="158"/>
      <c r="J289" s="158"/>
      <c r="K289" s="158"/>
      <c r="L289" s="158"/>
      <c r="M289" s="158"/>
      <c r="N289" s="158"/>
      <c r="O289" s="158"/>
      <c r="P289" s="158"/>
      <c r="Q289" s="158"/>
      <c r="R289" s="158"/>
      <c r="S289" s="158"/>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row>
    <row r="290" ht="15.75" customHeight="1">
      <c r="A290" s="158"/>
      <c r="B290" s="158"/>
      <c r="C290" s="158"/>
      <c r="D290" s="158"/>
      <c r="E290" s="158"/>
      <c r="F290" s="158"/>
      <c r="G290" s="158"/>
      <c r="H290" s="158"/>
      <c r="I290" s="158"/>
      <c r="J290" s="158"/>
      <c r="K290" s="158"/>
      <c r="L290" s="158"/>
      <c r="M290" s="158"/>
      <c r="N290" s="158"/>
      <c r="O290" s="158"/>
      <c r="P290" s="158"/>
      <c r="Q290" s="158"/>
      <c r="R290" s="158"/>
      <c r="S290" s="158"/>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row>
    <row r="291" ht="15.75" customHeight="1">
      <c r="A291" s="158"/>
      <c r="B291" s="158"/>
      <c r="C291" s="158"/>
      <c r="D291" s="158"/>
      <c r="E291" s="158"/>
      <c r="F291" s="158"/>
      <c r="G291" s="158"/>
      <c r="H291" s="158"/>
      <c r="I291" s="158"/>
      <c r="J291" s="158"/>
      <c r="K291" s="158"/>
      <c r="L291" s="158"/>
      <c r="M291" s="158"/>
      <c r="N291" s="158"/>
      <c r="O291" s="158"/>
      <c r="P291" s="158"/>
      <c r="Q291" s="158"/>
      <c r="R291" s="158"/>
      <c r="S291" s="158"/>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row>
    <row r="292" ht="15.75" customHeight="1">
      <c r="A292" s="158"/>
      <c r="B292" s="158"/>
      <c r="C292" s="158"/>
      <c r="D292" s="158"/>
      <c r="E292" s="158"/>
      <c r="F292" s="158"/>
      <c r="G292" s="158"/>
      <c r="H292" s="158"/>
      <c r="I292" s="158"/>
      <c r="J292" s="158"/>
      <c r="K292" s="158"/>
      <c r="L292" s="158"/>
      <c r="M292" s="158"/>
      <c r="N292" s="158"/>
      <c r="O292" s="158"/>
      <c r="P292" s="158"/>
      <c r="Q292" s="158"/>
      <c r="R292" s="158"/>
      <c r="S292" s="158"/>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row>
    <row r="293" ht="15.75" customHeight="1">
      <c r="A293" s="158"/>
      <c r="B293" s="158"/>
      <c r="C293" s="158"/>
      <c r="D293" s="158"/>
      <c r="E293" s="158"/>
      <c r="F293" s="158"/>
      <c r="G293" s="158"/>
      <c r="H293" s="158"/>
      <c r="I293" s="158"/>
      <c r="J293" s="158"/>
      <c r="K293" s="158"/>
      <c r="L293" s="158"/>
      <c r="M293" s="158"/>
      <c r="N293" s="158"/>
      <c r="O293" s="158"/>
      <c r="P293" s="158"/>
      <c r="Q293" s="158"/>
      <c r="R293" s="158"/>
      <c r="S293" s="158"/>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row>
    <row r="294" ht="15.75" customHeight="1">
      <c r="A294" s="158"/>
      <c r="B294" s="158"/>
      <c r="C294" s="158"/>
      <c r="D294" s="158"/>
      <c r="E294" s="158"/>
      <c r="F294" s="158"/>
      <c r="G294" s="158"/>
      <c r="H294" s="158"/>
      <c r="I294" s="158"/>
      <c r="J294" s="158"/>
      <c r="K294" s="158"/>
      <c r="L294" s="158"/>
      <c r="M294" s="158"/>
      <c r="N294" s="158"/>
      <c r="O294" s="158"/>
      <c r="P294" s="158"/>
      <c r="Q294" s="158"/>
      <c r="R294" s="158"/>
      <c r="S294" s="158"/>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row>
    <row r="295" ht="15.75" customHeight="1">
      <c r="A295" s="158"/>
      <c r="B295" s="158"/>
      <c r="C295" s="158"/>
      <c r="D295" s="158"/>
      <c r="E295" s="158"/>
      <c r="F295" s="158"/>
      <c r="G295" s="158"/>
      <c r="H295" s="158"/>
      <c r="I295" s="158"/>
      <c r="J295" s="158"/>
      <c r="K295" s="158"/>
      <c r="L295" s="158"/>
      <c r="M295" s="158"/>
      <c r="N295" s="158"/>
      <c r="O295" s="158"/>
      <c r="P295" s="158"/>
      <c r="Q295" s="158"/>
      <c r="R295" s="158"/>
      <c r="S295" s="158"/>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row>
    <row r="296" ht="15.75" customHeight="1">
      <c r="A296" s="158"/>
      <c r="B296" s="158"/>
      <c r="C296" s="158"/>
      <c r="D296" s="158"/>
      <c r="E296" s="158"/>
      <c r="F296" s="158"/>
      <c r="G296" s="158"/>
      <c r="H296" s="158"/>
      <c r="I296" s="158"/>
      <c r="J296" s="158"/>
      <c r="K296" s="158"/>
      <c r="L296" s="158"/>
      <c r="M296" s="158"/>
      <c r="N296" s="158"/>
      <c r="O296" s="158"/>
      <c r="P296" s="158"/>
      <c r="Q296" s="158"/>
      <c r="R296" s="158"/>
      <c r="S296" s="158"/>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row>
    <row r="297" ht="15.75" customHeight="1">
      <c r="A297" s="158"/>
      <c r="B297" s="158"/>
      <c r="C297" s="158"/>
      <c r="D297" s="158"/>
      <c r="E297" s="158"/>
      <c r="F297" s="158"/>
      <c r="G297" s="158"/>
      <c r="H297" s="158"/>
      <c r="I297" s="158"/>
      <c r="J297" s="158"/>
      <c r="K297" s="158"/>
      <c r="L297" s="158"/>
      <c r="M297" s="158"/>
      <c r="N297" s="158"/>
      <c r="O297" s="158"/>
      <c r="P297" s="158"/>
      <c r="Q297" s="158"/>
      <c r="R297" s="158"/>
      <c r="S297" s="158"/>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row>
    <row r="298" ht="15.75" customHeight="1">
      <c r="A298" s="158"/>
      <c r="B298" s="158"/>
      <c r="C298" s="158"/>
      <c r="D298" s="158"/>
      <c r="E298" s="158"/>
      <c r="F298" s="158"/>
      <c r="G298" s="158"/>
      <c r="H298" s="158"/>
      <c r="I298" s="158"/>
      <c r="J298" s="158"/>
      <c r="K298" s="158"/>
      <c r="L298" s="158"/>
      <c r="M298" s="158"/>
      <c r="N298" s="158"/>
      <c r="O298" s="158"/>
      <c r="P298" s="158"/>
      <c r="Q298" s="158"/>
      <c r="R298" s="158"/>
      <c r="S298" s="158"/>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row>
    <row r="299" ht="15.75" customHeight="1">
      <c r="A299" s="158"/>
      <c r="B299" s="158"/>
      <c r="C299" s="158"/>
      <c r="D299" s="158"/>
      <c r="E299" s="158"/>
      <c r="F299" s="158"/>
      <c r="G299" s="158"/>
      <c r="H299" s="158"/>
      <c r="I299" s="158"/>
      <c r="J299" s="158"/>
      <c r="K299" s="158"/>
      <c r="L299" s="158"/>
      <c r="M299" s="158"/>
      <c r="N299" s="158"/>
      <c r="O299" s="158"/>
      <c r="P299" s="158"/>
      <c r="Q299" s="158"/>
      <c r="R299" s="158"/>
      <c r="S299" s="158"/>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row>
    <row r="300" ht="15.75" customHeight="1">
      <c r="A300" s="158"/>
      <c r="B300" s="158"/>
      <c r="C300" s="158"/>
      <c r="D300" s="158"/>
      <c r="E300" s="158"/>
      <c r="F300" s="158"/>
      <c r="G300" s="158"/>
      <c r="H300" s="158"/>
      <c r="I300" s="158"/>
      <c r="J300" s="158"/>
      <c r="K300" s="158"/>
      <c r="L300" s="158"/>
      <c r="M300" s="158"/>
      <c r="N300" s="158"/>
      <c r="O300" s="158"/>
      <c r="P300" s="158"/>
      <c r="Q300" s="158"/>
      <c r="R300" s="158"/>
      <c r="S300" s="158"/>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row>
    <row r="301" ht="15.75" customHeight="1">
      <c r="A301" s="158"/>
      <c r="B301" s="158"/>
      <c r="C301" s="158"/>
      <c r="D301" s="158"/>
      <c r="E301" s="158"/>
      <c r="F301" s="158"/>
      <c r="G301" s="158"/>
      <c r="H301" s="158"/>
      <c r="I301" s="158"/>
      <c r="J301" s="158"/>
      <c r="K301" s="158"/>
      <c r="L301" s="158"/>
      <c r="M301" s="158"/>
      <c r="N301" s="158"/>
      <c r="O301" s="158"/>
      <c r="P301" s="158"/>
      <c r="Q301" s="158"/>
      <c r="R301" s="158"/>
      <c r="S301" s="158"/>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row>
    <row r="302" ht="15.75" customHeight="1">
      <c r="A302" s="158"/>
      <c r="B302" s="158"/>
      <c r="C302" s="158"/>
      <c r="D302" s="158"/>
      <c r="E302" s="158"/>
      <c r="F302" s="158"/>
      <c r="G302" s="158"/>
      <c r="H302" s="158"/>
      <c r="I302" s="158"/>
      <c r="J302" s="158"/>
      <c r="K302" s="158"/>
      <c r="L302" s="158"/>
      <c r="M302" s="158"/>
      <c r="N302" s="158"/>
      <c r="O302" s="158"/>
      <c r="P302" s="158"/>
      <c r="Q302" s="158"/>
      <c r="R302" s="158"/>
      <c r="S302" s="158"/>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row>
    <row r="303" ht="15.75" customHeight="1">
      <c r="A303" s="158"/>
      <c r="B303" s="158"/>
      <c r="C303" s="158"/>
      <c r="D303" s="158"/>
      <c r="E303" s="158"/>
      <c r="F303" s="158"/>
      <c r="G303" s="158"/>
      <c r="H303" s="158"/>
      <c r="I303" s="158"/>
      <c r="J303" s="158"/>
      <c r="K303" s="158"/>
      <c r="L303" s="158"/>
      <c r="M303" s="158"/>
      <c r="N303" s="158"/>
      <c r="O303" s="158"/>
      <c r="P303" s="158"/>
      <c r="Q303" s="158"/>
      <c r="R303" s="158"/>
      <c r="S303" s="158"/>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row>
    <row r="304" ht="15.75" customHeight="1">
      <c r="A304" s="158"/>
      <c r="B304" s="158"/>
      <c r="C304" s="158"/>
      <c r="D304" s="158"/>
      <c r="E304" s="158"/>
      <c r="F304" s="158"/>
      <c r="G304" s="158"/>
      <c r="H304" s="158"/>
      <c r="I304" s="158"/>
      <c r="J304" s="158"/>
      <c r="K304" s="158"/>
      <c r="L304" s="158"/>
      <c r="M304" s="158"/>
      <c r="N304" s="158"/>
      <c r="O304" s="158"/>
      <c r="P304" s="158"/>
      <c r="Q304" s="158"/>
      <c r="R304" s="158"/>
      <c r="S304" s="158"/>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row>
    <row r="305" ht="15.75" customHeight="1">
      <c r="A305" s="158"/>
      <c r="B305" s="158"/>
      <c r="C305" s="158"/>
      <c r="D305" s="158"/>
      <c r="E305" s="158"/>
      <c r="F305" s="158"/>
      <c r="G305" s="158"/>
      <c r="H305" s="158"/>
      <c r="I305" s="158"/>
      <c r="J305" s="158"/>
      <c r="K305" s="158"/>
      <c r="L305" s="158"/>
      <c r="M305" s="158"/>
      <c r="N305" s="158"/>
      <c r="O305" s="158"/>
      <c r="P305" s="158"/>
      <c r="Q305" s="158"/>
      <c r="R305" s="158"/>
      <c r="S305" s="158"/>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row>
    <row r="306" ht="15.75" customHeight="1">
      <c r="A306" s="158"/>
      <c r="B306" s="158"/>
      <c r="C306" s="158"/>
      <c r="D306" s="158"/>
      <c r="E306" s="158"/>
      <c r="F306" s="158"/>
      <c r="G306" s="158"/>
      <c r="H306" s="158"/>
      <c r="I306" s="158"/>
      <c r="J306" s="158"/>
      <c r="K306" s="158"/>
      <c r="L306" s="158"/>
      <c r="M306" s="158"/>
      <c r="N306" s="158"/>
      <c r="O306" s="158"/>
      <c r="P306" s="158"/>
      <c r="Q306" s="158"/>
      <c r="R306" s="158"/>
      <c r="S306" s="158"/>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row>
    <row r="307" ht="15.75" customHeight="1">
      <c r="A307" s="158"/>
      <c r="B307" s="158"/>
      <c r="C307" s="158"/>
      <c r="D307" s="158"/>
      <c r="E307" s="158"/>
      <c r="F307" s="158"/>
      <c r="G307" s="158"/>
      <c r="H307" s="158"/>
      <c r="I307" s="158"/>
      <c r="J307" s="158"/>
      <c r="K307" s="158"/>
      <c r="L307" s="158"/>
      <c r="M307" s="158"/>
      <c r="N307" s="158"/>
      <c r="O307" s="158"/>
      <c r="P307" s="158"/>
      <c r="Q307" s="158"/>
      <c r="R307" s="158"/>
      <c r="S307" s="158"/>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row>
    <row r="308" ht="15.75" customHeight="1">
      <c r="A308" s="158"/>
      <c r="B308" s="158"/>
      <c r="C308" s="158"/>
      <c r="D308" s="158"/>
      <c r="E308" s="158"/>
      <c r="F308" s="158"/>
      <c r="G308" s="158"/>
      <c r="H308" s="158"/>
      <c r="I308" s="158"/>
      <c r="J308" s="158"/>
      <c r="K308" s="158"/>
      <c r="L308" s="158"/>
      <c r="M308" s="158"/>
      <c r="N308" s="158"/>
      <c r="O308" s="158"/>
      <c r="P308" s="158"/>
      <c r="Q308" s="158"/>
      <c r="R308" s="158"/>
      <c r="S308" s="158"/>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row>
    <row r="309" ht="15.75" customHeight="1">
      <c r="A309" s="158"/>
      <c r="B309" s="158"/>
      <c r="C309" s="158"/>
      <c r="D309" s="158"/>
      <c r="E309" s="158"/>
      <c r="F309" s="158"/>
      <c r="G309" s="158"/>
      <c r="H309" s="158"/>
      <c r="I309" s="158"/>
      <c r="J309" s="158"/>
      <c r="K309" s="158"/>
      <c r="L309" s="158"/>
      <c r="M309" s="158"/>
      <c r="N309" s="158"/>
      <c r="O309" s="158"/>
      <c r="P309" s="158"/>
      <c r="Q309" s="158"/>
      <c r="R309" s="158"/>
      <c r="S309" s="158"/>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row>
    <row r="310" ht="15.75" customHeight="1">
      <c r="A310" s="158"/>
      <c r="B310" s="158"/>
      <c r="C310" s="158"/>
      <c r="D310" s="158"/>
      <c r="E310" s="158"/>
      <c r="F310" s="158"/>
      <c r="G310" s="158"/>
      <c r="H310" s="158"/>
      <c r="I310" s="158"/>
      <c r="J310" s="158"/>
      <c r="K310" s="158"/>
      <c r="L310" s="158"/>
      <c r="M310" s="158"/>
      <c r="N310" s="158"/>
      <c r="O310" s="158"/>
      <c r="P310" s="158"/>
      <c r="Q310" s="158"/>
      <c r="R310" s="158"/>
      <c r="S310" s="158"/>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row>
    <row r="311" ht="15.75" customHeight="1">
      <c r="A311" s="158"/>
      <c r="B311" s="158"/>
      <c r="C311" s="158"/>
      <c r="D311" s="158"/>
      <c r="E311" s="158"/>
      <c r="F311" s="158"/>
      <c r="G311" s="158"/>
      <c r="H311" s="158"/>
      <c r="I311" s="158"/>
      <c r="J311" s="158"/>
      <c r="K311" s="158"/>
      <c r="L311" s="158"/>
      <c r="M311" s="158"/>
      <c r="N311" s="158"/>
      <c r="O311" s="158"/>
      <c r="P311" s="158"/>
      <c r="Q311" s="158"/>
      <c r="R311" s="158"/>
      <c r="S311" s="158"/>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row>
    <row r="312" ht="15.75" customHeight="1">
      <c r="A312" s="158"/>
      <c r="B312" s="158"/>
      <c r="C312" s="158"/>
      <c r="D312" s="158"/>
      <c r="E312" s="158"/>
      <c r="F312" s="158"/>
      <c r="G312" s="158"/>
      <c r="H312" s="158"/>
      <c r="I312" s="158"/>
      <c r="J312" s="158"/>
      <c r="K312" s="158"/>
      <c r="L312" s="158"/>
      <c r="M312" s="158"/>
      <c r="N312" s="158"/>
      <c r="O312" s="158"/>
      <c r="P312" s="158"/>
      <c r="Q312" s="158"/>
      <c r="R312" s="158"/>
      <c r="S312" s="158"/>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row>
    <row r="313" ht="15.75" customHeight="1">
      <c r="A313" s="158"/>
      <c r="B313" s="158"/>
      <c r="C313" s="158"/>
      <c r="D313" s="158"/>
      <c r="E313" s="158"/>
      <c r="F313" s="158"/>
      <c r="G313" s="158"/>
      <c r="H313" s="158"/>
      <c r="I313" s="158"/>
      <c r="J313" s="158"/>
      <c r="K313" s="158"/>
      <c r="L313" s="158"/>
      <c r="M313" s="158"/>
      <c r="N313" s="158"/>
      <c r="O313" s="158"/>
      <c r="P313" s="158"/>
      <c r="Q313" s="158"/>
      <c r="R313" s="158"/>
      <c r="S313" s="158"/>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row>
    <row r="314" ht="15.75" customHeight="1">
      <c r="A314" s="158"/>
      <c r="B314" s="158"/>
      <c r="C314" s="158"/>
      <c r="D314" s="158"/>
      <c r="E314" s="158"/>
      <c r="F314" s="158"/>
      <c r="G314" s="158"/>
      <c r="H314" s="158"/>
      <c r="I314" s="158"/>
      <c r="J314" s="158"/>
      <c r="K314" s="158"/>
      <c r="L314" s="158"/>
      <c r="M314" s="158"/>
      <c r="N314" s="158"/>
      <c r="O314" s="158"/>
      <c r="P314" s="158"/>
      <c r="Q314" s="158"/>
      <c r="R314" s="158"/>
      <c r="S314" s="158"/>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row>
    <row r="315" ht="15.75" customHeight="1">
      <c r="A315" s="158"/>
      <c r="B315" s="158"/>
      <c r="C315" s="158"/>
      <c r="D315" s="158"/>
      <c r="E315" s="158"/>
      <c r="F315" s="158"/>
      <c r="G315" s="158"/>
      <c r="H315" s="158"/>
      <c r="I315" s="158"/>
      <c r="J315" s="158"/>
      <c r="K315" s="158"/>
      <c r="L315" s="158"/>
      <c r="M315" s="158"/>
      <c r="N315" s="158"/>
      <c r="O315" s="158"/>
      <c r="P315" s="158"/>
      <c r="Q315" s="158"/>
      <c r="R315" s="158"/>
      <c r="S315" s="158"/>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row>
    <row r="316" ht="15.75" customHeight="1">
      <c r="A316" s="158"/>
      <c r="B316" s="158"/>
      <c r="C316" s="158"/>
      <c r="D316" s="158"/>
      <c r="E316" s="158"/>
      <c r="F316" s="158"/>
      <c r="G316" s="158"/>
      <c r="H316" s="158"/>
      <c r="I316" s="158"/>
      <c r="J316" s="158"/>
      <c r="K316" s="158"/>
      <c r="L316" s="158"/>
      <c r="M316" s="158"/>
      <c r="N316" s="158"/>
      <c r="O316" s="158"/>
      <c r="P316" s="158"/>
      <c r="Q316" s="158"/>
      <c r="R316" s="158"/>
      <c r="S316" s="158"/>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row>
    <row r="317" ht="15.75" customHeight="1">
      <c r="A317" s="158"/>
      <c r="B317" s="158"/>
      <c r="C317" s="158"/>
      <c r="D317" s="158"/>
      <c r="E317" s="158"/>
      <c r="F317" s="158"/>
      <c r="G317" s="158"/>
      <c r="H317" s="158"/>
      <c r="I317" s="158"/>
      <c r="J317" s="158"/>
      <c r="K317" s="158"/>
      <c r="L317" s="158"/>
      <c r="M317" s="158"/>
      <c r="N317" s="158"/>
      <c r="O317" s="158"/>
      <c r="P317" s="158"/>
      <c r="Q317" s="158"/>
      <c r="R317" s="158"/>
      <c r="S317" s="158"/>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row>
    <row r="318" ht="15.75" customHeight="1">
      <c r="A318" s="158"/>
      <c r="B318" s="158"/>
      <c r="C318" s="158"/>
      <c r="D318" s="158"/>
      <c r="E318" s="158"/>
      <c r="F318" s="158"/>
      <c r="G318" s="158"/>
      <c r="H318" s="158"/>
      <c r="I318" s="158"/>
      <c r="J318" s="158"/>
      <c r="K318" s="158"/>
      <c r="L318" s="158"/>
      <c r="M318" s="158"/>
      <c r="N318" s="158"/>
      <c r="O318" s="158"/>
      <c r="P318" s="158"/>
      <c r="Q318" s="158"/>
      <c r="R318" s="158"/>
      <c r="S318" s="158"/>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row>
    <row r="319" ht="15.75" customHeight="1">
      <c r="A319" s="158"/>
      <c r="B319" s="158"/>
      <c r="C319" s="158"/>
      <c r="D319" s="158"/>
      <c r="E319" s="158"/>
      <c r="F319" s="158"/>
      <c r="G319" s="158"/>
      <c r="H319" s="158"/>
      <c r="I319" s="158"/>
      <c r="J319" s="158"/>
      <c r="K319" s="158"/>
      <c r="L319" s="158"/>
      <c r="M319" s="158"/>
      <c r="N319" s="158"/>
      <c r="O319" s="158"/>
      <c r="P319" s="158"/>
      <c r="Q319" s="158"/>
      <c r="R319" s="158"/>
      <c r="S319" s="158"/>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row>
    <row r="320" ht="15.75" customHeight="1">
      <c r="A320" s="158"/>
      <c r="B320" s="158"/>
      <c r="C320" s="158"/>
      <c r="D320" s="158"/>
      <c r="E320" s="158"/>
      <c r="F320" s="158"/>
      <c r="G320" s="158"/>
      <c r="H320" s="158"/>
      <c r="I320" s="158"/>
      <c r="J320" s="158"/>
      <c r="K320" s="158"/>
      <c r="L320" s="158"/>
      <c r="M320" s="158"/>
      <c r="N320" s="158"/>
      <c r="O320" s="158"/>
      <c r="P320" s="158"/>
      <c r="Q320" s="158"/>
      <c r="R320" s="158"/>
      <c r="S320" s="158"/>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row>
    <row r="321" ht="15.75" customHeight="1">
      <c r="A321" s="158"/>
      <c r="B321" s="158"/>
      <c r="C321" s="158"/>
      <c r="D321" s="158"/>
      <c r="E321" s="158"/>
      <c r="F321" s="158"/>
      <c r="G321" s="158"/>
      <c r="H321" s="158"/>
      <c r="I321" s="158"/>
      <c r="J321" s="158"/>
      <c r="K321" s="158"/>
      <c r="L321" s="158"/>
      <c r="M321" s="158"/>
      <c r="N321" s="158"/>
      <c r="O321" s="158"/>
      <c r="P321" s="158"/>
      <c r="Q321" s="158"/>
      <c r="R321" s="158"/>
      <c r="S321" s="158"/>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row>
    <row r="322" ht="15.75" customHeight="1">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row>
    <row r="323" ht="15.75" customHeight="1">
      <c r="A323" s="158"/>
      <c r="B323" s="158"/>
      <c r="C323" s="158"/>
      <c r="D323" s="158"/>
      <c r="E323" s="158"/>
      <c r="F323" s="158"/>
      <c r="G323" s="158"/>
      <c r="H323" s="158"/>
      <c r="I323" s="158"/>
      <c r="J323" s="158"/>
      <c r="K323" s="158"/>
      <c r="L323" s="158"/>
      <c r="M323" s="158"/>
      <c r="N323" s="158"/>
      <c r="O323" s="158"/>
      <c r="P323" s="158"/>
      <c r="Q323" s="158"/>
      <c r="R323" s="158"/>
      <c r="S323" s="158"/>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row>
    <row r="324" ht="15.75" customHeight="1">
      <c r="A324" s="158"/>
      <c r="B324" s="158"/>
      <c r="C324" s="158"/>
      <c r="D324" s="158"/>
      <c r="E324" s="158"/>
      <c r="F324" s="158"/>
      <c r="G324" s="158"/>
      <c r="H324" s="158"/>
      <c r="I324" s="158"/>
      <c r="J324" s="158"/>
      <c r="K324" s="158"/>
      <c r="L324" s="158"/>
      <c r="M324" s="158"/>
      <c r="N324" s="158"/>
      <c r="O324" s="158"/>
      <c r="P324" s="158"/>
      <c r="Q324" s="158"/>
      <c r="R324" s="158"/>
      <c r="S324" s="158"/>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row>
    <row r="325" ht="15.75" customHeight="1">
      <c r="A325" s="158"/>
      <c r="B325" s="158"/>
      <c r="C325" s="158"/>
      <c r="D325" s="158"/>
      <c r="E325" s="158"/>
      <c r="F325" s="158"/>
      <c r="G325" s="158"/>
      <c r="H325" s="158"/>
      <c r="I325" s="158"/>
      <c r="J325" s="158"/>
      <c r="K325" s="158"/>
      <c r="L325" s="158"/>
      <c r="M325" s="158"/>
      <c r="N325" s="158"/>
      <c r="O325" s="158"/>
      <c r="P325" s="158"/>
      <c r="Q325" s="158"/>
      <c r="R325" s="158"/>
      <c r="S325" s="158"/>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row>
    <row r="326" ht="15.75" customHeight="1">
      <c r="A326" s="158"/>
      <c r="B326" s="158"/>
      <c r="C326" s="158"/>
      <c r="D326" s="158"/>
      <c r="E326" s="158"/>
      <c r="F326" s="158"/>
      <c r="G326" s="158"/>
      <c r="H326" s="158"/>
      <c r="I326" s="158"/>
      <c r="J326" s="158"/>
      <c r="K326" s="158"/>
      <c r="L326" s="158"/>
      <c r="M326" s="158"/>
      <c r="N326" s="158"/>
      <c r="O326" s="158"/>
      <c r="P326" s="158"/>
      <c r="Q326" s="158"/>
      <c r="R326" s="158"/>
      <c r="S326" s="158"/>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row>
    <row r="327" ht="15.75" customHeight="1">
      <c r="A327" s="158"/>
      <c r="B327" s="158"/>
      <c r="C327" s="158"/>
      <c r="D327" s="158"/>
      <c r="E327" s="158"/>
      <c r="F327" s="158"/>
      <c r="G327" s="158"/>
      <c r="H327" s="158"/>
      <c r="I327" s="158"/>
      <c r="J327" s="158"/>
      <c r="K327" s="158"/>
      <c r="L327" s="158"/>
      <c r="M327" s="158"/>
      <c r="N327" s="158"/>
      <c r="O327" s="158"/>
      <c r="P327" s="158"/>
      <c r="Q327" s="158"/>
      <c r="R327" s="158"/>
      <c r="S327" s="158"/>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row>
    <row r="328" ht="15.75" customHeight="1">
      <c r="A328" s="158"/>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row>
    <row r="329" ht="15.75" customHeight="1">
      <c r="A329" s="158"/>
      <c r="B329" s="158"/>
      <c r="C329" s="158"/>
      <c r="D329" s="158"/>
      <c r="E329" s="158"/>
      <c r="F329" s="158"/>
      <c r="G329" s="158"/>
      <c r="H329" s="158"/>
      <c r="I329" s="158"/>
      <c r="J329" s="158"/>
      <c r="K329" s="158"/>
      <c r="L329" s="158"/>
      <c r="M329" s="158"/>
      <c r="N329" s="158"/>
      <c r="O329" s="158"/>
      <c r="P329" s="158"/>
      <c r="Q329" s="158"/>
      <c r="R329" s="158"/>
      <c r="S329" s="158"/>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row>
    <row r="330" ht="15.75" customHeight="1">
      <c r="A330" s="158"/>
      <c r="B330" s="158"/>
      <c r="C330" s="158"/>
      <c r="D330" s="158"/>
      <c r="E330" s="158"/>
      <c r="F330" s="158"/>
      <c r="G330" s="158"/>
      <c r="H330" s="158"/>
      <c r="I330" s="158"/>
      <c r="J330" s="158"/>
      <c r="K330" s="158"/>
      <c r="L330" s="158"/>
      <c r="M330" s="158"/>
      <c r="N330" s="158"/>
      <c r="O330" s="158"/>
      <c r="P330" s="158"/>
      <c r="Q330" s="158"/>
      <c r="R330" s="158"/>
      <c r="S330" s="158"/>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row>
    <row r="331" ht="15.75" customHeight="1">
      <c r="A331" s="158"/>
      <c r="B331" s="158"/>
      <c r="C331" s="158"/>
      <c r="D331" s="158"/>
      <c r="E331" s="158"/>
      <c r="F331" s="158"/>
      <c r="G331" s="158"/>
      <c r="H331" s="158"/>
      <c r="I331" s="158"/>
      <c r="J331" s="158"/>
      <c r="K331" s="158"/>
      <c r="L331" s="158"/>
      <c r="M331" s="158"/>
      <c r="N331" s="158"/>
      <c r="O331" s="158"/>
      <c r="P331" s="158"/>
      <c r="Q331" s="158"/>
      <c r="R331" s="158"/>
      <c r="S331" s="158"/>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row>
    <row r="332" ht="15.75" customHeight="1">
      <c r="A332" s="158"/>
      <c r="B332" s="158"/>
      <c r="C332" s="158"/>
      <c r="D332" s="158"/>
      <c r="E332" s="158"/>
      <c r="F332" s="158"/>
      <c r="G332" s="158"/>
      <c r="H332" s="158"/>
      <c r="I332" s="158"/>
      <c r="J332" s="158"/>
      <c r="K332" s="158"/>
      <c r="L332" s="158"/>
      <c r="M332" s="158"/>
      <c r="N332" s="158"/>
      <c r="O332" s="158"/>
      <c r="P332" s="158"/>
      <c r="Q332" s="158"/>
      <c r="R332" s="158"/>
      <c r="S332" s="158"/>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row>
    <row r="333" ht="15.75" customHeight="1">
      <c r="A333" s="158"/>
      <c r="B333" s="158"/>
      <c r="C333" s="158"/>
      <c r="D333" s="158"/>
      <c r="E333" s="158"/>
      <c r="F333" s="158"/>
      <c r="G333" s="158"/>
      <c r="H333" s="158"/>
      <c r="I333" s="158"/>
      <c r="J333" s="158"/>
      <c r="K333" s="158"/>
      <c r="L333" s="158"/>
      <c r="M333" s="158"/>
      <c r="N333" s="158"/>
      <c r="O333" s="158"/>
      <c r="P333" s="158"/>
      <c r="Q333" s="158"/>
      <c r="R333" s="158"/>
      <c r="S333" s="158"/>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row>
    <row r="334" ht="15.75" customHeight="1">
      <c r="A334" s="158"/>
      <c r="B334" s="158"/>
      <c r="C334" s="158"/>
      <c r="D334" s="158"/>
      <c r="E334" s="158"/>
      <c r="F334" s="158"/>
      <c r="G334" s="158"/>
      <c r="H334" s="158"/>
      <c r="I334" s="158"/>
      <c r="J334" s="158"/>
      <c r="K334" s="158"/>
      <c r="L334" s="158"/>
      <c r="M334" s="158"/>
      <c r="N334" s="158"/>
      <c r="O334" s="158"/>
      <c r="P334" s="158"/>
      <c r="Q334" s="158"/>
      <c r="R334" s="158"/>
      <c r="S334" s="158"/>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row>
    <row r="335" ht="15.75" customHeight="1">
      <c r="A335" s="158"/>
      <c r="B335" s="158"/>
      <c r="C335" s="158"/>
      <c r="D335" s="158"/>
      <c r="E335" s="158"/>
      <c r="F335" s="158"/>
      <c r="G335" s="158"/>
      <c r="H335" s="158"/>
      <c r="I335" s="158"/>
      <c r="J335" s="158"/>
      <c r="K335" s="158"/>
      <c r="L335" s="158"/>
      <c r="M335" s="158"/>
      <c r="N335" s="158"/>
      <c r="O335" s="158"/>
      <c r="P335" s="158"/>
      <c r="Q335" s="158"/>
      <c r="R335" s="158"/>
      <c r="S335" s="158"/>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row>
    <row r="336" ht="15.75" customHeight="1">
      <c r="A336" s="158"/>
      <c r="B336" s="158"/>
      <c r="C336" s="158"/>
      <c r="D336" s="158"/>
      <c r="E336" s="158"/>
      <c r="F336" s="158"/>
      <c r="G336" s="158"/>
      <c r="H336" s="158"/>
      <c r="I336" s="158"/>
      <c r="J336" s="158"/>
      <c r="K336" s="158"/>
      <c r="L336" s="158"/>
      <c r="M336" s="158"/>
      <c r="N336" s="158"/>
      <c r="O336" s="158"/>
      <c r="P336" s="158"/>
      <c r="Q336" s="158"/>
      <c r="R336" s="158"/>
      <c r="S336" s="158"/>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row>
    <row r="337" ht="15.75" customHeight="1">
      <c r="A337" s="158"/>
      <c r="B337" s="158"/>
      <c r="C337" s="158"/>
      <c r="D337" s="158"/>
      <c r="E337" s="158"/>
      <c r="F337" s="158"/>
      <c r="G337" s="158"/>
      <c r="H337" s="158"/>
      <c r="I337" s="158"/>
      <c r="J337" s="158"/>
      <c r="K337" s="158"/>
      <c r="L337" s="158"/>
      <c r="M337" s="158"/>
      <c r="N337" s="158"/>
      <c r="O337" s="158"/>
      <c r="P337" s="158"/>
      <c r="Q337" s="158"/>
      <c r="R337" s="158"/>
      <c r="S337" s="158"/>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row>
    <row r="338" ht="15.75" customHeight="1">
      <c r="A338" s="158"/>
      <c r="B338" s="158"/>
      <c r="C338" s="158"/>
      <c r="D338" s="158"/>
      <c r="E338" s="158"/>
      <c r="F338" s="158"/>
      <c r="G338" s="158"/>
      <c r="H338" s="158"/>
      <c r="I338" s="158"/>
      <c r="J338" s="158"/>
      <c r="K338" s="158"/>
      <c r="L338" s="158"/>
      <c r="M338" s="158"/>
      <c r="N338" s="158"/>
      <c r="O338" s="158"/>
      <c r="P338" s="158"/>
      <c r="Q338" s="158"/>
      <c r="R338" s="158"/>
      <c r="S338" s="158"/>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row>
    <row r="339" ht="15.75" customHeight="1">
      <c r="A339" s="158"/>
      <c r="B339" s="158"/>
      <c r="C339" s="158"/>
      <c r="D339" s="158"/>
      <c r="E339" s="158"/>
      <c r="F339" s="158"/>
      <c r="G339" s="158"/>
      <c r="H339" s="158"/>
      <c r="I339" s="158"/>
      <c r="J339" s="158"/>
      <c r="K339" s="158"/>
      <c r="L339" s="158"/>
      <c r="M339" s="158"/>
      <c r="N339" s="158"/>
      <c r="O339" s="158"/>
      <c r="P339" s="158"/>
      <c r="Q339" s="158"/>
      <c r="R339" s="158"/>
      <c r="S339" s="158"/>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row>
    <row r="340" ht="15.75" customHeight="1">
      <c r="A340" s="158"/>
      <c r="B340" s="158"/>
      <c r="C340" s="158"/>
      <c r="D340" s="158"/>
      <c r="E340" s="158"/>
      <c r="F340" s="158"/>
      <c r="G340" s="158"/>
      <c r="H340" s="158"/>
      <c r="I340" s="158"/>
      <c r="J340" s="158"/>
      <c r="K340" s="158"/>
      <c r="L340" s="158"/>
      <c r="M340" s="158"/>
      <c r="N340" s="158"/>
      <c r="O340" s="158"/>
      <c r="P340" s="158"/>
      <c r="Q340" s="158"/>
      <c r="R340" s="158"/>
      <c r="S340" s="158"/>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row>
    <row r="341" ht="15.75" customHeight="1">
      <c r="A341" s="158"/>
      <c r="B341" s="158"/>
      <c r="C341" s="158"/>
      <c r="D341" s="158"/>
      <c r="E341" s="158"/>
      <c r="F341" s="158"/>
      <c r="G341" s="158"/>
      <c r="H341" s="158"/>
      <c r="I341" s="158"/>
      <c r="J341" s="158"/>
      <c r="K341" s="158"/>
      <c r="L341" s="158"/>
      <c r="M341" s="158"/>
      <c r="N341" s="158"/>
      <c r="O341" s="158"/>
      <c r="P341" s="158"/>
      <c r="Q341" s="158"/>
      <c r="R341" s="158"/>
      <c r="S341" s="158"/>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row>
    <row r="342" ht="15.75" customHeight="1">
      <c r="A342" s="158"/>
      <c r="B342" s="158"/>
      <c r="C342" s="158"/>
      <c r="D342" s="158"/>
      <c r="E342" s="158"/>
      <c r="F342" s="158"/>
      <c r="G342" s="158"/>
      <c r="H342" s="158"/>
      <c r="I342" s="158"/>
      <c r="J342" s="158"/>
      <c r="K342" s="158"/>
      <c r="L342" s="158"/>
      <c r="M342" s="158"/>
      <c r="N342" s="158"/>
      <c r="O342" s="158"/>
      <c r="P342" s="158"/>
      <c r="Q342" s="158"/>
      <c r="R342" s="158"/>
      <c r="S342" s="158"/>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row>
    <row r="343" ht="15.75" customHeight="1">
      <c r="A343" s="158"/>
      <c r="B343" s="158"/>
      <c r="C343" s="158"/>
      <c r="D343" s="158"/>
      <c r="E343" s="158"/>
      <c r="F343" s="158"/>
      <c r="G343" s="158"/>
      <c r="H343" s="158"/>
      <c r="I343" s="158"/>
      <c r="J343" s="158"/>
      <c r="K343" s="158"/>
      <c r="L343" s="158"/>
      <c r="M343" s="158"/>
      <c r="N343" s="158"/>
      <c r="O343" s="158"/>
      <c r="P343" s="158"/>
      <c r="Q343" s="158"/>
      <c r="R343" s="158"/>
      <c r="S343" s="158"/>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row>
    <row r="344" ht="15.75" customHeight="1">
      <c r="A344" s="158"/>
      <c r="B344" s="158"/>
      <c r="C344" s="158"/>
      <c r="D344" s="158"/>
      <c r="E344" s="158"/>
      <c r="F344" s="158"/>
      <c r="G344" s="158"/>
      <c r="H344" s="158"/>
      <c r="I344" s="158"/>
      <c r="J344" s="158"/>
      <c r="K344" s="158"/>
      <c r="L344" s="158"/>
      <c r="M344" s="158"/>
      <c r="N344" s="158"/>
      <c r="O344" s="158"/>
      <c r="P344" s="158"/>
      <c r="Q344" s="158"/>
      <c r="R344" s="158"/>
      <c r="S344" s="158"/>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row>
    <row r="345" ht="15.75" customHeight="1">
      <c r="A345" s="158"/>
      <c r="B345" s="158"/>
      <c r="C345" s="158"/>
      <c r="D345" s="158"/>
      <c r="E345" s="158"/>
      <c r="F345" s="158"/>
      <c r="G345" s="158"/>
      <c r="H345" s="158"/>
      <c r="I345" s="158"/>
      <c r="J345" s="158"/>
      <c r="K345" s="158"/>
      <c r="L345" s="158"/>
      <c r="M345" s="158"/>
      <c r="N345" s="158"/>
      <c r="O345" s="158"/>
      <c r="P345" s="158"/>
      <c r="Q345" s="158"/>
      <c r="R345" s="158"/>
      <c r="S345" s="158"/>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row>
    <row r="346" ht="15.75" customHeight="1">
      <c r="A346" s="158"/>
      <c r="B346" s="158"/>
      <c r="C346" s="158"/>
      <c r="D346" s="158"/>
      <c r="E346" s="158"/>
      <c r="F346" s="158"/>
      <c r="G346" s="158"/>
      <c r="H346" s="158"/>
      <c r="I346" s="158"/>
      <c r="J346" s="158"/>
      <c r="K346" s="158"/>
      <c r="L346" s="158"/>
      <c r="M346" s="158"/>
      <c r="N346" s="158"/>
      <c r="O346" s="158"/>
      <c r="P346" s="158"/>
      <c r="Q346" s="158"/>
      <c r="R346" s="158"/>
      <c r="S346" s="158"/>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row>
    <row r="347" ht="15.75" customHeight="1">
      <c r="A347" s="158"/>
      <c r="B347" s="158"/>
      <c r="C347" s="158"/>
      <c r="D347" s="158"/>
      <c r="E347" s="158"/>
      <c r="F347" s="158"/>
      <c r="G347" s="158"/>
      <c r="H347" s="158"/>
      <c r="I347" s="158"/>
      <c r="J347" s="158"/>
      <c r="K347" s="158"/>
      <c r="L347" s="158"/>
      <c r="M347" s="158"/>
      <c r="N347" s="158"/>
      <c r="O347" s="158"/>
      <c r="P347" s="158"/>
      <c r="Q347" s="158"/>
      <c r="R347" s="158"/>
      <c r="S347" s="158"/>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row>
    <row r="348" ht="15.75" customHeight="1">
      <c r="A348" s="158"/>
      <c r="B348" s="158"/>
      <c r="C348" s="158"/>
      <c r="D348" s="158"/>
      <c r="E348" s="158"/>
      <c r="F348" s="158"/>
      <c r="G348" s="158"/>
      <c r="H348" s="158"/>
      <c r="I348" s="158"/>
      <c r="J348" s="158"/>
      <c r="K348" s="158"/>
      <c r="L348" s="158"/>
      <c r="M348" s="158"/>
      <c r="N348" s="158"/>
      <c r="O348" s="158"/>
      <c r="P348" s="158"/>
      <c r="Q348" s="158"/>
      <c r="R348" s="158"/>
      <c r="S348" s="158"/>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row>
    <row r="349" ht="15.75" customHeight="1">
      <c r="A349" s="158"/>
      <c r="B349" s="158"/>
      <c r="C349" s="158"/>
      <c r="D349" s="158"/>
      <c r="E349" s="158"/>
      <c r="F349" s="158"/>
      <c r="G349" s="158"/>
      <c r="H349" s="158"/>
      <c r="I349" s="158"/>
      <c r="J349" s="158"/>
      <c r="K349" s="158"/>
      <c r="L349" s="158"/>
      <c r="M349" s="158"/>
      <c r="N349" s="158"/>
      <c r="O349" s="158"/>
      <c r="P349" s="158"/>
      <c r="Q349" s="158"/>
      <c r="R349" s="158"/>
      <c r="S349" s="158"/>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row>
    <row r="350" ht="15.75" customHeight="1">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row>
    <row r="351" ht="15.75" customHeight="1">
      <c r="A351" s="158"/>
      <c r="B351" s="158"/>
      <c r="C351" s="158"/>
      <c r="D351" s="158"/>
      <c r="E351" s="158"/>
      <c r="F351" s="158"/>
      <c r="G351" s="158"/>
      <c r="H351" s="158"/>
      <c r="I351" s="158"/>
      <c r="J351" s="158"/>
      <c r="K351" s="158"/>
      <c r="L351" s="158"/>
      <c r="M351" s="158"/>
      <c r="N351" s="158"/>
      <c r="O351" s="158"/>
      <c r="P351" s="158"/>
      <c r="Q351" s="158"/>
      <c r="R351" s="158"/>
      <c r="S351" s="158"/>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row>
    <row r="352" ht="15.75" customHeight="1">
      <c r="A352" s="158"/>
      <c r="B352" s="158"/>
      <c r="C352" s="158"/>
      <c r="D352" s="158"/>
      <c r="E352" s="158"/>
      <c r="F352" s="158"/>
      <c r="G352" s="158"/>
      <c r="H352" s="158"/>
      <c r="I352" s="158"/>
      <c r="J352" s="158"/>
      <c r="K352" s="158"/>
      <c r="L352" s="158"/>
      <c r="M352" s="158"/>
      <c r="N352" s="158"/>
      <c r="O352" s="158"/>
      <c r="P352" s="158"/>
      <c r="Q352" s="158"/>
      <c r="R352" s="158"/>
      <c r="S352" s="158"/>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row>
    <row r="353" ht="15.75" customHeight="1">
      <c r="A353" s="158"/>
      <c r="B353" s="158"/>
      <c r="C353" s="158"/>
      <c r="D353" s="158"/>
      <c r="E353" s="158"/>
      <c r="F353" s="158"/>
      <c r="G353" s="158"/>
      <c r="H353" s="158"/>
      <c r="I353" s="158"/>
      <c r="J353" s="158"/>
      <c r="K353" s="158"/>
      <c r="L353" s="158"/>
      <c r="M353" s="158"/>
      <c r="N353" s="158"/>
      <c r="O353" s="158"/>
      <c r="P353" s="158"/>
      <c r="Q353" s="158"/>
      <c r="R353" s="158"/>
      <c r="S353" s="158"/>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row>
    <row r="354" ht="15.75" customHeight="1">
      <c r="A354" s="158"/>
      <c r="B354" s="158"/>
      <c r="C354" s="158"/>
      <c r="D354" s="158"/>
      <c r="E354" s="158"/>
      <c r="F354" s="158"/>
      <c r="G354" s="158"/>
      <c r="H354" s="158"/>
      <c r="I354" s="158"/>
      <c r="J354" s="158"/>
      <c r="K354" s="158"/>
      <c r="L354" s="158"/>
      <c r="M354" s="158"/>
      <c r="N354" s="158"/>
      <c r="O354" s="158"/>
      <c r="P354" s="158"/>
      <c r="Q354" s="158"/>
      <c r="R354" s="158"/>
      <c r="S354" s="158"/>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row>
    <row r="355" ht="15.75" customHeight="1">
      <c r="A355" s="158"/>
      <c r="B355" s="158"/>
      <c r="C355" s="158"/>
      <c r="D355" s="158"/>
      <c r="E355" s="158"/>
      <c r="F355" s="158"/>
      <c r="G355" s="158"/>
      <c r="H355" s="158"/>
      <c r="I355" s="158"/>
      <c r="J355" s="158"/>
      <c r="K355" s="158"/>
      <c r="L355" s="158"/>
      <c r="M355" s="158"/>
      <c r="N355" s="158"/>
      <c r="O355" s="158"/>
      <c r="P355" s="158"/>
      <c r="Q355" s="158"/>
      <c r="R355" s="158"/>
      <c r="S355" s="158"/>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row>
    <row r="356" ht="15.75" customHeight="1">
      <c r="A356" s="158"/>
      <c r="B356" s="158"/>
      <c r="C356" s="158"/>
      <c r="D356" s="158"/>
      <c r="E356" s="158"/>
      <c r="F356" s="158"/>
      <c r="G356" s="158"/>
      <c r="H356" s="158"/>
      <c r="I356" s="158"/>
      <c r="J356" s="158"/>
      <c r="K356" s="158"/>
      <c r="L356" s="158"/>
      <c r="M356" s="158"/>
      <c r="N356" s="158"/>
      <c r="O356" s="158"/>
      <c r="P356" s="158"/>
      <c r="Q356" s="158"/>
      <c r="R356" s="158"/>
      <c r="S356" s="158"/>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row>
    <row r="357" ht="15.75" customHeight="1">
      <c r="A357" s="158"/>
      <c r="B357" s="158"/>
      <c r="C357" s="158"/>
      <c r="D357" s="158"/>
      <c r="E357" s="158"/>
      <c r="F357" s="158"/>
      <c r="G357" s="158"/>
      <c r="H357" s="158"/>
      <c r="I357" s="158"/>
      <c r="J357" s="158"/>
      <c r="K357" s="158"/>
      <c r="L357" s="158"/>
      <c r="M357" s="158"/>
      <c r="N357" s="158"/>
      <c r="O357" s="158"/>
      <c r="P357" s="158"/>
      <c r="Q357" s="158"/>
      <c r="R357" s="158"/>
      <c r="S357" s="158"/>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row>
    <row r="358" ht="15.75" customHeight="1">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row>
    <row r="359" ht="15.75" customHeight="1">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row>
    <row r="360" ht="15.75" customHeight="1">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row>
    <row r="361" ht="15.75" customHeight="1">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row>
    <row r="362" ht="15.75" customHeight="1">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row>
    <row r="363" ht="15.75" customHeight="1">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row>
    <row r="364" ht="15.75" customHeight="1">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row>
    <row r="365" ht="15.75" customHeight="1">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row>
    <row r="366" ht="15.75" customHeight="1">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row>
    <row r="367" ht="15.75" customHeight="1">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row>
    <row r="368" ht="15.75" customHeight="1">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row>
    <row r="369" ht="15.75" customHeight="1">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row>
    <row r="370" ht="15.75" customHeight="1">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row>
    <row r="371" ht="15.75" customHeight="1">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row>
    <row r="372" ht="15.75" customHeight="1">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row>
    <row r="373" ht="15.75" customHeight="1">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row>
    <row r="374" ht="15.75" customHeight="1">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row>
    <row r="375" ht="15.75" customHeight="1">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row>
    <row r="376" ht="15.75" customHeight="1">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row>
    <row r="377" ht="15.75" customHeight="1">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row>
    <row r="378" ht="15.75" customHeight="1">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row>
    <row r="379" ht="15.75" customHeight="1">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row>
    <row r="380" ht="15.75" customHeight="1">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row>
    <row r="381" ht="15.75" customHeight="1">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row>
    <row r="382" ht="15.75" customHeight="1">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row>
    <row r="383" ht="15.75" customHeight="1">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row>
    <row r="384" ht="15.75" customHeight="1">
      <c r="A384" s="158"/>
      <c r="B384" s="158"/>
      <c r="C384" s="158"/>
      <c r="D384" s="158"/>
      <c r="E384" s="158"/>
      <c r="F384" s="158"/>
      <c r="G384" s="158"/>
      <c r="H384" s="158"/>
      <c r="I384" s="158"/>
      <c r="J384" s="158"/>
      <c r="K384" s="158"/>
      <c r="L384" s="158"/>
      <c r="M384" s="158"/>
      <c r="N384" s="158"/>
      <c r="O384" s="158"/>
      <c r="P384" s="158"/>
      <c r="Q384" s="158"/>
      <c r="R384" s="158"/>
      <c r="S384" s="158"/>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row>
    <row r="385" ht="15.75" customHeight="1">
      <c r="A385" s="158"/>
      <c r="B385" s="158"/>
      <c r="C385" s="158"/>
      <c r="D385" s="158"/>
      <c r="E385" s="158"/>
      <c r="F385" s="158"/>
      <c r="G385" s="158"/>
      <c r="H385" s="158"/>
      <c r="I385" s="158"/>
      <c r="J385" s="158"/>
      <c r="K385" s="158"/>
      <c r="L385" s="158"/>
      <c r="M385" s="158"/>
      <c r="N385" s="158"/>
      <c r="O385" s="158"/>
      <c r="P385" s="158"/>
      <c r="Q385" s="158"/>
      <c r="R385" s="158"/>
      <c r="S385" s="158"/>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row>
    <row r="386" ht="15.75" customHeight="1">
      <c r="A386" s="158"/>
      <c r="B386" s="158"/>
      <c r="C386" s="158"/>
      <c r="D386" s="158"/>
      <c r="E386" s="158"/>
      <c r="F386" s="158"/>
      <c r="G386" s="158"/>
      <c r="H386" s="158"/>
      <c r="I386" s="158"/>
      <c r="J386" s="158"/>
      <c r="K386" s="158"/>
      <c r="L386" s="158"/>
      <c r="M386" s="158"/>
      <c r="N386" s="158"/>
      <c r="O386" s="158"/>
      <c r="P386" s="158"/>
      <c r="Q386" s="158"/>
      <c r="R386" s="158"/>
      <c r="S386" s="158"/>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row>
    <row r="387" ht="15.75" customHeight="1">
      <c r="A387" s="158"/>
      <c r="B387" s="158"/>
      <c r="C387" s="158"/>
      <c r="D387" s="158"/>
      <c r="E387" s="158"/>
      <c r="F387" s="158"/>
      <c r="G387" s="158"/>
      <c r="H387" s="158"/>
      <c r="I387" s="158"/>
      <c r="J387" s="158"/>
      <c r="K387" s="158"/>
      <c r="L387" s="158"/>
      <c r="M387" s="158"/>
      <c r="N387" s="158"/>
      <c r="O387" s="158"/>
      <c r="P387" s="158"/>
      <c r="Q387" s="158"/>
      <c r="R387" s="158"/>
      <c r="S387" s="158"/>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row>
    <row r="388" ht="15.75" customHeight="1">
      <c r="A388" s="158"/>
      <c r="B388" s="158"/>
      <c r="C388" s="158"/>
      <c r="D388" s="158"/>
      <c r="E388" s="158"/>
      <c r="F388" s="158"/>
      <c r="G388" s="158"/>
      <c r="H388" s="158"/>
      <c r="I388" s="158"/>
      <c r="J388" s="158"/>
      <c r="K388" s="158"/>
      <c r="L388" s="158"/>
      <c r="M388" s="158"/>
      <c r="N388" s="158"/>
      <c r="O388" s="158"/>
      <c r="P388" s="158"/>
      <c r="Q388" s="158"/>
      <c r="R388" s="158"/>
      <c r="S388" s="158"/>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row>
    <row r="389" ht="15.75" customHeight="1">
      <c r="A389" s="158"/>
      <c r="B389" s="158"/>
      <c r="C389" s="158"/>
      <c r="D389" s="158"/>
      <c r="E389" s="158"/>
      <c r="F389" s="158"/>
      <c r="G389" s="158"/>
      <c r="H389" s="158"/>
      <c r="I389" s="158"/>
      <c r="J389" s="158"/>
      <c r="K389" s="158"/>
      <c r="L389" s="158"/>
      <c r="M389" s="158"/>
      <c r="N389" s="158"/>
      <c r="O389" s="158"/>
      <c r="P389" s="158"/>
      <c r="Q389" s="158"/>
      <c r="R389" s="158"/>
      <c r="S389" s="158"/>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row>
    <row r="390" ht="15.75" customHeight="1">
      <c r="A390" s="158"/>
      <c r="B390" s="158"/>
      <c r="C390" s="158"/>
      <c r="D390" s="158"/>
      <c r="E390" s="158"/>
      <c r="F390" s="158"/>
      <c r="G390" s="158"/>
      <c r="H390" s="158"/>
      <c r="I390" s="158"/>
      <c r="J390" s="158"/>
      <c r="K390" s="158"/>
      <c r="L390" s="158"/>
      <c r="M390" s="158"/>
      <c r="N390" s="158"/>
      <c r="O390" s="158"/>
      <c r="P390" s="158"/>
      <c r="Q390" s="158"/>
      <c r="R390" s="158"/>
      <c r="S390" s="158"/>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row>
    <row r="391" ht="15.75" customHeight="1">
      <c r="A391" s="158"/>
      <c r="B391" s="158"/>
      <c r="C391" s="158"/>
      <c r="D391" s="158"/>
      <c r="E391" s="158"/>
      <c r="F391" s="158"/>
      <c r="G391" s="158"/>
      <c r="H391" s="158"/>
      <c r="I391" s="158"/>
      <c r="J391" s="158"/>
      <c r="K391" s="158"/>
      <c r="L391" s="158"/>
      <c r="M391" s="158"/>
      <c r="N391" s="158"/>
      <c r="O391" s="158"/>
      <c r="P391" s="158"/>
      <c r="Q391" s="158"/>
      <c r="R391" s="158"/>
      <c r="S391" s="158"/>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row>
    <row r="392" ht="15.75" customHeight="1">
      <c r="A392" s="158"/>
      <c r="B392" s="158"/>
      <c r="C392" s="158"/>
      <c r="D392" s="158"/>
      <c r="E392" s="158"/>
      <c r="F392" s="158"/>
      <c r="G392" s="158"/>
      <c r="H392" s="158"/>
      <c r="I392" s="158"/>
      <c r="J392" s="158"/>
      <c r="K392" s="158"/>
      <c r="L392" s="158"/>
      <c r="M392" s="158"/>
      <c r="N392" s="158"/>
      <c r="O392" s="158"/>
      <c r="P392" s="158"/>
      <c r="Q392" s="158"/>
      <c r="R392" s="158"/>
      <c r="S392" s="158"/>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row>
    <row r="393" ht="15.75" customHeight="1">
      <c r="A393" s="158"/>
      <c r="B393" s="158"/>
      <c r="C393" s="158"/>
      <c r="D393" s="158"/>
      <c r="E393" s="158"/>
      <c r="F393" s="158"/>
      <c r="G393" s="158"/>
      <c r="H393" s="158"/>
      <c r="I393" s="158"/>
      <c r="J393" s="158"/>
      <c r="K393" s="158"/>
      <c r="L393" s="158"/>
      <c r="M393" s="158"/>
      <c r="N393" s="158"/>
      <c r="O393" s="158"/>
      <c r="P393" s="158"/>
      <c r="Q393" s="158"/>
      <c r="R393" s="158"/>
      <c r="S393" s="158"/>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row>
    <row r="394" ht="15.75" customHeight="1">
      <c r="A394" s="158"/>
      <c r="B394" s="158"/>
      <c r="C394" s="158"/>
      <c r="D394" s="158"/>
      <c r="E394" s="158"/>
      <c r="F394" s="158"/>
      <c r="G394" s="158"/>
      <c r="H394" s="158"/>
      <c r="I394" s="158"/>
      <c r="J394" s="158"/>
      <c r="K394" s="158"/>
      <c r="L394" s="158"/>
      <c r="M394" s="158"/>
      <c r="N394" s="158"/>
      <c r="O394" s="158"/>
      <c r="P394" s="158"/>
      <c r="Q394" s="158"/>
      <c r="R394" s="158"/>
      <c r="S394" s="158"/>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row>
    <row r="395" ht="15.75" customHeight="1">
      <c r="A395" s="158"/>
      <c r="B395" s="158"/>
      <c r="C395" s="158"/>
      <c r="D395" s="158"/>
      <c r="E395" s="158"/>
      <c r="F395" s="158"/>
      <c r="G395" s="158"/>
      <c r="H395" s="158"/>
      <c r="I395" s="158"/>
      <c r="J395" s="158"/>
      <c r="K395" s="158"/>
      <c r="L395" s="158"/>
      <c r="M395" s="158"/>
      <c r="N395" s="158"/>
      <c r="O395" s="158"/>
      <c r="P395" s="158"/>
      <c r="Q395" s="158"/>
      <c r="R395" s="158"/>
      <c r="S395" s="158"/>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row>
    <row r="396" ht="15.75" customHeight="1">
      <c r="A396" s="158"/>
      <c r="B396" s="158"/>
      <c r="C396" s="158"/>
      <c r="D396" s="158"/>
      <c r="E396" s="158"/>
      <c r="F396" s="158"/>
      <c r="G396" s="158"/>
      <c r="H396" s="158"/>
      <c r="I396" s="158"/>
      <c r="J396" s="158"/>
      <c r="K396" s="158"/>
      <c r="L396" s="158"/>
      <c r="M396" s="158"/>
      <c r="N396" s="158"/>
      <c r="O396" s="158"/>
      <c r="P396" s="158"/>
      <c r="Q396" s="158"/>
      <c r="R396" s="158"/>
      <c r="S396" s="158"/>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row>
    <row r="397" ht="15.75" customHeight="1">
      <c r="A397" s="158"/>
      <c r="B397" s="158"/>
      <c r="C397" s="158"/>
      <c r="D397" s="158"/>
      <c r="E397" s="158"/>
      <c r="F397" s="158"/>
      <c r="G397" s="158"/>
      <c r="H397" s="158"/>
      <c r="I397" s="158"/>
      <c r="J397" s="158"/>
      <c r="K397" s="158"/>
      <c r="L397" s="158"/>
      <c r="M397" s="158"/>
      <c r="N397" s="158"/>
      <c r="O397" s="158"/>
      <c r="P397" s="158"/>
      <c r="Q397" s="158"/>
      <c r="R397" s="158"/>
      <c r="S397" s="158"/>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row>
    <row r="398" ht="15.75" customHeight="1">
      <c r="A398" s="158"/>
      <c r="B398" s="158"/>
      <c r="C398" s="158"/>
      <c r="D398" s="158"/>
      <c r="E398" s="158"/>
      <c r="F398" s="158"/>
      <c r="G398" s="158"/>
      <c r="H398" s="158"/>
      <c r="I398" s="158"/>
      <c r="J398" s="158"/>
      <c r="K398" s="158"/>
      <c r="L398" s="158"/>
      <c r="M398" s="158"/>
      <c r="N398" s="158"/>
      <c r="O398" s="158"/>
      <c r="P398" s="158"/>
      <c r="Q398" s="158"/>
      <c r="R398" s="158"/>
      <c r="S398" s="158"/>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row>
    <row r="399" ht="15.75" customHeight="1">
      <c r="A399" s="158"/>
      <c r="B399" s="158"/>
      <c r="C399" s="158"/>
      <c r="D399" s="158"/>
      <c r="E399" s="158"/>
      <c r="F399" s="158"/>
      <c r="G399" s="158"/>
      <c r="H399" s="158"/>
      <c r="I399" s="158"/>
      <c r="J399" s="158"/>
      <c r="K399" s="158"/>
      <c r="L399" s="158"/>
      <c r="M399" s="158"/>
      <c r="N399" s="158"/>
      <c r="O399" s="158"/>
      <c r="P399" s="158"/>
      <c r="Q399" s="158"/>
      <c r="R399" s="158"/>
      <c r="S399" s="158"/>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row>
    <row r="400" ht="15.75" customHeight="1">
      <c r="A400" s="158"/>
      <c r="B400" s="158"/>
      <c r="C400" s="158"/>
      <c r="D400" s="158"/>
      <c r="E400" s="158"/>
      <c r="F400" s="158"/>
      <c r="G400" s="158"/>
      <c r="H400" s="158"/>
      <c r="I400" s="158"/>
      <c r="J400" s="158"/>
      <c r="K400" s="158"/>
      <c r="L400" s="158"/>
      <c r="M400" s="158"/>
      <c r="N400" s="158"/>
      <c r="O400" s="158"/>
      <c r="P400" s="158"/>
      <c r="Q400" s="158"/>
      <c r="R400" s="158"/>
      <c r="S400" s="158"/>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row>
    <row r="401" ht="15.75" customHeight="1">
      <c r="A401" s="158"/>
      <c r="B401" s="158"/>
      <c r="C401" s="158"/>
      <c r="D401" s="158"/>
      <c r="E401" s="158"/>
      <c r="F401" s="158"/>
      <c r="G401" s="158"/>
      <c r="H401" s="158"/>
      <c r="I401" s="158"/>
      <c r="J401" s="158"/>
      <c r="K401" s="158"/>
      <c r="L401" s="158"/>
      <c r="M401" s="158"/>
      <c r="N401" s="158"/>
      <c r="O401" s="158"/>
      <c r="P401" s="158"/>
      <c r="Q401" s="158"/>
      <c r="R401" s="158"/>
      <c r="S401" s="158"/>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row>
    <row r="402" ht="15.75" customHeight="1">
      <c r="A402" s="158"/>
      <c r="B402" s="158"/>
      <c r="C402" s="158"/>
      <c r="D402" s="158"/>
      <c r="E402" s="158"/>
      <c r="F402" s="158"/>
      <c r="G402" s="158"/>
      <c r="H402" s="158"/>
      <c r="I402" s="158"/>
      <c r="J402" s="158"/>
      <c r="K402" s="158"/>
      <c r="L402" s="158"/>
      <c r="M402" s="158"/>
      <c r="N402" s="158"/>
      <c r="O402" s="158"/>
      <c r="P402" s="158"/>
      <c r="Q402" s="158"/>
      <c r="R402" s="158"/>
      <c r="S402" s="158"/>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row>
    <row r="403" ht="15.75" customHeight="1">
      <c r="A403" s="158"/>
      <c r="B403" s="158"/>
      <c r="C403" s="158"/>
      <c r="D403" s="158"/>
      <c r="E403" s="158"/>
      <c r="F403" s="158"/>
      <c r="G403" s="158"/>
      <c r="H403" s="158"/>
      <c r="I403" s="158"/>
      <c r="J403" s="158"/>
      <c r="K403" s="158"/>
      <c r="L403" s="158"/>
      <c r="M403" s="158"/>
      <c r="N403" s="158"/>
      <c r="O403" s="158"/>
      <c r="P403" s="158"/>
      <c r="Q403" s="158"/>
      <c r="R403" s="158"/>
      <c r="S403" s="158"/>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row>
    <row r="404" ht="15.75" customHeight="1">
      <c r="A404" s="158"/>
      <c r="B404" s="158"/>
      <c r="C404" s="158"/>
      <c r="D404" s="158"/>
      <c r="E404" s="158"/>
      <c r="F404" s="158"/>
      <c r="G404" s="158"/>
      <c r="H404" s="158"/>
      <c r="I404" s="158"/>
      <c r="J404" s="158"/>
      <c r="K404" s="158"/>
      <c r="L404" s="158"/>
      <c r="M404" s="158"/>
      <c r="N404" s="158"/>
      <c r="O404" s="158"/>
      <c r="P404" s="158"/>
      <c r="Q404" s="158"/>
      <c r="R404" s="158"/>
      <c r="S404" s="158"/>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row>
    <row r="405" ht="15.75" customHeight="1">
      <c r="A405" s="158"/>
      <c r="B405" s="158"/>
      <c r="C405" s="158"/>
      <c r="D405" s="158"/>
      <c r="E405" s="158"/>
      <c r="F405" s="158"/>
      <c r="G405" s="158"/>
      <c r="H405" s="158"/>
      <c r="I405" s="158"/>
      <c r="J405" s="158"/>
      <c r="K405" s="158"/>
      <c r="L405" s="158"/>
      <c r="M405" s="158"/>
      <c r="N405" s="158"/>
      <c r="O405" s="158"/>
      <c r="P405" s="158"/>
      <c r="Q405" s="158"/>
      <c r="R405" s="158"/>
      <c r="S405" s="158"/>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row>
    <row r="406" ht="15.75" customHeight="1">
      <c r="A406" s="158"/>
      <c r="B406" s="158"/>
      <c r="C406" s="158"/>
      <c r="D406" s="158"/>
      <c r="E406" s="158"/>
      <c r="F406" s="158"/>
      <c r="G406" s="158"/>
      <c r="H406" s="158"/>
      <c r="I406" s="158"/>
      <c r="J406" s="158"/>
      <c r="K406" s="158"/>
      <c r="L406" s="158"/>
      <c r="M406" s="158"/>
      <c r="N406" s="158"/>
      <c r="O406" s="158"/>
      <c r="P406" s="158"/>
      <c r="Q406" s="158"/>
      <c r="R406" s="158"/>
      <c r="S406" s="158"/>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row>
    <row r="407" ht="15.75" customHeight="1">
      <c r="A407" s="158"/>
      <c r="B407" s="158"/>
      <c r="C407" s="158"/>
      <c r="D407" s="158"/>
      <c r="E407" s="158"/>
      <c r="F407" s="158"/>
      <c r="G407" s="158"/>
      <c r="H407" s="158"/>
      <c r="I407" s="158"/>
      <c r="J407" s="158"/>
      <c r="K407" s="158"/>
      <c r="L407" s="158"/>
      <c r="M407" s="158"/>
      <c r="N407" s="158"/>
      <c r="O407" s="158"/>
      <c r="P407" s="158"/>
      <c r="Q407" s="158"/>
      <c r="R407" s="158"/>
      <c r="S407" s="158"/>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row>
    <row r="408" ht="15.75" customHeight="1">
      <c r="A408" s="158"/>
      <c r="B408" s="158"/>
      <c r="C408" s="158"/>
      <c r="D408" s="158"/>
      <c r="E408" s="158"/>
      <c r="F408" s="158"/>
      <c r="G408" s="158"/>
      <c r="H408" s="158"/>
      <c r="I408" s="158"/>
      <c r="J408" s="158"/>
      <c r="K408" s="158"/>
      <c r="L408" s="158"/>
      <c r="M408" s="158"/>
      <c r="N408" s="158"/>
      <c r="O408" s="158"/>
      <c r="P408" s="158"/>
      <c r="Q408" s="158"/>
      <c r="R408" s="158"/>
      <c r="S408" s="158"/>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row>
    <row r="409" ht="15.75" customHeight="1">
      <c r="A409" s="158"/>
      <c r="B409" s="158"/>
      <c r="C409" s="158"/>
      <c r="D409" s="158"/>
      <c r="E409" s="158"/>
      <c r="F409" s="158"/>
      <c r="G409" s="158"/>
      <c r="H409" s="158"/>
      <c r="I409" s="158"/>
      <c r="J409" s="158"/>
      <c r="K409" s="158"/>
      <c r="L409" s="158"/>
      <c r="M409" s="158"/>
      <c r="N409" s="158"/>
      <c r="O409" s="158"/>
      <c r="P409" s="158"/>
      <c r="Q409" s="158"/>
      <c r="R409" s="158"/>
      <c r="S409" s="158"/>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row>
    <row r="410" ht="15.75" customHeight="1">
      <c r="A410" s="158"/>
      <c r="B410" s="158"/>
      <c r="C410" s="158"/>
      <c r="D410" s="158"/>
      <c r="E410" s="158"/>
      <c r="F410" s="158"/>
      <c r="G410" s="158"/>
      <c r="H410" s="158"/>
      <c r="I410" s="158"/>
      <c r="J410" s="158"/>
      <c r="K410" s="158"/>
      <c r="L410" s="158"/>
      <c r="M410" s="158"/>
      <c r="N410" s="158"/>
      <c r="O410" s="158"/>
      <c r="P410" s="158"/>
      <c r="Q410" s="158"/>
      <c r="R410" s="158"/>
      <c r="S410" s="158"/>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row>
    <row r="411" ht="15.75" customHeight="1">
      <c r="A411" s="158"/>
      <c r="B411" s="158"/>
      <c r="C411" s="158"/>
      <c r="D411" s="158"/>
      <c r="E411" s="158"/>
      <c r="F411" s="158"/>
      <c r="G411" s="158"/>
      <c r="H411" s="158"/>
      <c r="I411" s="158"/>
      <c r="J411" s="158"/>
      <c r="K411" s="158"/>
      <c r="L411" s="158"/>
      <c r="M411" s="158"/>
      <c r="N411" s="158"/>
      <c r="O411" s="158"/>
      <c r="P411" s="158"/>
      <c r="Q411" s="158"/>
      <c r="R411" s="158"/>
      <c r="S411" s="158"/>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row>
    <row r="412" ht="15.75" customHeight="1">
      <c r="A412" s="158"/>
      <c r="B412" s="158"/>
      <c r="C412" s="158"/>
      <c r="D412" s="158"/>
      <c r="E412" s="158"/>
      <c r="F412" s="158"/>
      <c r="G412" s="158"/>
      <c r="H412" s="158"/>
      <c r="I412" s="158"/>
      <c r="J412" s="158"/>
      <c r="K412" s="158"/>
      <c r="L412" s="158"/>
      <c r="M412" s="158"/>
      <c r="N412" s="158"/>
      <c r="O412" s="158"/>
      <c r="P412" s="158"/>
      <c r="Q412" s="158"/>
      <c r="R412" s="158"/>
      <c r="S412" s="158"/>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row>
    <row r="413" ht="15.75" customHeight="1">
      <c r="A413" s="158"/>
      <c r="B413" s="158"/>
      <c r="C413" s="158"/>
      <c r="D413" s="158"/>
      <c r="E413" s="158"/>
      <c r="F413" s="158"/>
      <c r="G413" s="158"/>
      <c r="H413" s="158"/>
      <c r="I413" s="158"/>
      <c r="J413" s="158"/>
      <c r="K413" s="158"/>
      <c r="L413" s="158"/>
      <c r="M413" s="158"/>
      <c r="N413" s="158"/>
      <c r="O413" s="158"/>
      <c r="P413" s="158"/>
      <c r="Q413" s="158"/>
      <c r="R413" s="158"/>
      <c r="S413" s="158"/>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row>
    <row r="414" ht="15.75" customHeight="1">
      <c r="A414" s="158"/>
      <c r="B414" s="158"/>
      <c r="C414" s="158"/>
      <c r="D414" s="158"/>
      <c r="E414" s="158"/>
      <c r="F414" s="158"/>
      <c r="G414" s="158"/>
      <c r="H414" s="158"/>
      <c r="I414" s="158"/>
      <c r="J414" s="158"/>
      <c r="K414" s="158"/>
      <c r="L414" s="158"/>
      <c r="M414" s="158"/>
      <c r="N414" s="158"/>
      <c r="O414" s="158"/>
      <c r="P414" s="158"/>
      <c r="Q414" s="158"/>
      <c r="R414" s="158"/>
      <c r="S414" s="158"/>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row>
    <row r="415" ht="15.75" customHeight="1">
      <c r="A415" s="158"/>
      <c r="B415" s="158"/>
      <c r="C415" s="158"/>
      <c r="D415" s="158"/>
      <c r="E415" s="158"/>
      <c r="F415" s="158"/>
      <c r="G415" s="158"/>
      <c r="H415" s="158"/>
      <c r="I415" s="158"/>
      <c r="J415" s="158"/>
      <c r="K415" s="158"/>
      <c r="L415" s="158"/>
      <c r="M415" s="158"/>
      <c r="N415" s="158"/>
      <c r="O415" s="158"/>
      <c r="P415" s="158"/>
      <c r="Q415" s="158"/>
      <c r="R415" s="158"/>
      <c r="S415" s="158"/>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row>
    <row r="416" ht="15.75" customHeight="1">
      <c r="A416" s="158"/>
      <c r="B416" s="158"/>
      <c r="C416" s="158"/>
      <c r="D416" s="158"/>
      <c r="E416" s="158"/>
      <c r="F416" s="158"/>
      <c r="G416" s="158"/>
      <c r="H416" s="158"/>
      <c r="I416" s="158"/>
      <c r="J416" s="158"/>
      <c r="K416" s="158"/>
      <c r="L416" s="158"/>
      <c r="M416" s="158"/>
      <c r="N416" s="158"/>
      <c r="O416" s="158"/>
      <c r="P416" s="158"/>
      <c r="Q416" s="158"/>
      <c r="R416" s="158"/>
      <c r="S416" s="158"/>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row>
    <row r="417" ht="15.75" customHeight="1">
      <c r="A417" s="158"/>
      <c r="B417" s="158"/>
      <c r="C417" s="158"/>
      <c r="D417" s="158"/>
      <c r="E417" s="158"/>
      <c r="F417" s="158"/>
      <c r="G417" s="158"/>
      <c r="H417" s="158"/>
      <c r="I417" s="158"/>
      <c r="J417" s="158"/>
      <c r="K417" s="158"/>
      <c r="L417" s="158"/>
      <c r="M417" s="158"/>
      <c r="N417" s="158"/>
      <c r="O417" s="158"/>
      <c r="P417" s="158"/>
      <c r="Q417" s="158"/>
      <c r="R417" s="158"/>
      <c r="S417" s="158"/>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row>
    <row r="418" ht="15.75" customHeight="1">
      <c r="A418" s="158"/>
      <c r="B418" s="158"/>
      <c r="C418" s="158"/>
      <c r="D418" s="158"/>
      <c r="E418" s="158"/>
      <c r="F418" s="158"/>
      <c r="G418" s="158"/>
      <c r="H418" s="158"/>
      <c r="I418" s="158"/>
      <c r="J418" s="158"/>
      <c r="K418" s="158"/>
      <c r="L418" s="158"/>
      <c r="M418" s="158"/>
      <c r="N418" s="158"/>
      <c r="O418" s="158"/>
      <c r="P418" s="158"/>
      <c r="Q418" s="158"/>
      <c r="R418" s="158"/>
      <c r="S418" s="158"/>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row>
    <row r="419" ht="15.75" customHeight="1">
      <c r="A419" s="158"/>
      <c r="B419" s="158"/>
      <c r="C419" s="158"/>
      <c r="D419" s="158"/>
      <c r="E419" s="158"/>
      <c r="F419" s="158"/>
      <c r="G419" s="158"/>
      <c r="H419" s="158"/>
      <c r="I419" s="158"/>
      <c r="J419" s="158"/>
      <c r="K419" s="158"/>
      <c r="L419" s="158"/>
      <c r="M419" s="158"/>
      <c r="N419" s="158"/>
      <c r="O419" s="158"/>
      <c r="P419" s="158"/>
      <c r="Q419" s="158"/>
      <c r="R419" s="158"/>
      <c r="S419" s="158"/>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row>
    <row r="420" ht="15.75" customHeight="1">
      <c r="A420" s="158"/>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row>
    <row r="421" ht="15.75" customHeight="1">
      <c r="A421" s="158"/>
      <c r="B421" s="158"/>
      <c r="C421" s="158"/>
      <c r="D421" s="158"/>
      <c r="E421" s="158"/>
      <c r="F421" s="158"/>
      <c r="G421" s="158"/>
      <c r="H421" s="158"/>
      <c r="I421" s="158"/>
      <c r="J421" s="158"/>
      <c r="K421" s="158"/>
      <c r="L421" s="158"/>
      <c r="M421" s="158"/>
      <c r="N421" s="158"/>
      <c r="O421" s="158"/>
      <c r="P421" s="158"/>
      <c r="Q421" s="158"/>
      <c r="R421" s="158"/>
      <c r="S421" s="158"/>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row>
    <row r="422" ht="15.75" customHeight="1">
      <c r="A422" s="158"/>
      <c r="B422" s="158"/>
      <c r="C422" s="158"/>
      <c r="D422" s="158"/>
      <c r="E422" s="158"/>
      <c r="F422" s="158"/>
      <c r="G422" s="158"/>
      <c r="H422" s="158"/>
      <c r="I422" s="158"/>
      <c r="J422" s="158"/>
      <c r="K422" s="158"/>
      <c r="L422" s="158"/>
      <c r="M422" s="158"/>
      <c r="N422" s="158"/>
      <c r="O422" s="158"/>
      <c r="P422" s="158"/>
      <c r="Q422" s="158"/>
      <c r="R422" s="158"/>
      <c r="S422" s="158"/>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row>
    <row r="423" ht="15.75" customHeight="1">
      <c r="A423" s="158"/>
      <c r="B423" s="158"/>
      <c r="C423" s="158"/>
      <c r="D423" s="158"/>
      <c r="E423" s="158"/>
      <c r="F423" s="158"/>
      <c r="G423" s="158"/>
      <c r="H423" s="158"/>
      <c r="I423" s="158"/>
      <c r="J423" s="158"/>
      <c r="K423" s="158"/>
      <c r="L423" s="158"/>
      <c r="M423" s="158"/>
      <c r="N423" s="158"/>
      <c r="O423" s="158"/>
      <c r="P423" s="158"/>
      <c r="Q423" s="158"/>
      <c r="R423" s="158"/>
      <c r="S423" s="158"/>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row>
    <row r="424" ht="15.75" customHeight="1">
      <c r="A424" s="158"/>
      <c r="B424" s="158"/>
      <c r="C424" s="158"/>
      <c r="D424" s="158"/>
      <c r="E424" s="158"/>
      <c r="F424" s="158"/>
      <c r="G424" s="158"/>
      <c r="H424" s="158"/>
      <c r="I424" s="158"/>
      <c r="J424" s="158"/>
      <c r="K424" s="158"/>
      <c r="L424" s="158"/>
      <c r="M424" s="158"/>
      <c r="N424" s="158"/>
      <c r="O424" s="158"/>
      <c r="P424" s="158"/>
      <c r="Q424" s="158"/>
      <c r="R424" s="158"/>
      <c r="S424" s="158"/>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row>
    <row r="425" ht="15.75" customHeight="1">
      <c r="A425" s="158"/>
      <c r="B425" s="158"/>
      <c r="C425" s="158"/>
      <c r="D425" s="158"/>
      <c r="E425" s="158"/>
      <c r="F425" s="158"/>
      <c r="G425" s="158"/>
      <c r="H425" s="158"/>
      <c r="I425" s="158"/>
      <c r="J425" s="158"/>
      <c r="K425" s="158"/>
      <c r="L425" s="158"/>
      <c r="M425" s="158"/>
      <c r="N425" s="158"/>
      <c r="O425" s="158"/>
      <c r="P425" s="158"/>
      <c r="Q425" s="158"/>
      <c r="R425" s="158"/>
      <c r="S425" s="158"/>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row>
    <row r="426" ht="15.75" customHeight="1">
      <c r="A426" s="158"/>
      <c r="B426" s="158"/>
      <c r="C426" s="158"/>
      <c r="D426" s="158"/>
      <c r="E426" s="158"/>
      <c r="F426" s="158"/>
      <c r="G426" s="158"/>
      <c r="H426" s="158"/>
      <c r="I426" s="158"/>
      <c r="J426" s="158"/>
      <c r="K426" s="158"/>
      <c r="L426" s="158"/>
      <c r="M426" s="158"/>
      <c r="N426" s="158"/>
      <c r="O426" s="158"/>
      <c r="P426" s="158"/>
      <c r="Q426" s="158"/>
      <c r="R426" s="158"/>
      <c r="S426" s="158"/>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row>
    <row r="427" ht="15.75" customHeight="1">
      <c r="A427" s="158"/>
      <c r="B427" s="158"/>
      <c r="C427" s="158"/>
      <c r="D427" s="158"/>
      <c r="E427" s="158"/>
      <c r="F427" s="158"/>
      <c r="G427" s="158"/>
      <c r="H427" s="158"/>
      <c r="I427" s="158"/>
      <c r="J427" s="158"/>
      <c r="K427" s="158"/>
      <c r="L427" s="158"/>
      <c r="M427" s="158"/>
      <c r="N427" s="158"/>
      <c r="O427" s="158"/>
      <c r="P427" s="158"/>
      <c r="Q427" s="158"/>
      <c r="R427" s="158"/>
      <c r="S427" s="158"/>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row>
    <row r="428" ht="15.75" customHeight="1">
      <c r="A428" s="158"/>
      <c r="B428" s="158"/>
      <c r="C428" s="158"/>
      <c r="D428" s="158"/>
      <c r="E428" s="158"/>
      <c r="F428" s="158"/>
      <c r="G428" s="158"/>
      <c r="H428" s="158"/>
      <c r="I428" s="158"/>
      <c r="J428" s="158"/>
      <c r="K428" s="158"/>
      <c r="L428" s="158"/>
      <c r="M428" s="158"/>
      <c r="N428" s="158"/>
      <c r="O428" s="158"/>
      <c r="P428" s="158"/>
      <c r="Q428" s="158"/>
      <c r="R428" s="158"/>
      <c r="S428" s="158"/>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row>
    <row r="429" ht="15.75" customHeight="1">
      <c r="A429" s="158"/>
      <c r="B429" s="158"/>
      <c r="C429" s="158"/>
      <c r="D429" s="158"/>
      <c r="E429" s="158"/>
      <c r="F429" s="158"/>
      <c r="G429" s="158"/>
      <c r="H429" s="158"/>
      <c r="I429" s="158"/>
      <c r="J429" s="158"/>
      <c r="K429" s="158"/>
      <c r="L429" s="158"/>
      <c r="M429" s="158"/>
      <c r="N429" s="158"/>
      <c r="O429" s="158"/>
      <c r="P429" s="158"/>
      <c r="Q429" s="158"/>
      <c r="R429" s="158"/>
      <c r="S429" s="158"/>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row>
    <row r="430" ht="15.75" customHeight="1">
      <c r="A430" s="158"/>
      <c r="B430" s="158"/>
      <c r="C430" s="158"/>
      <c r="D430" s="158"/>
      <c r="E430" s="158"/>
      <c r="F430" s="158"/>
      <c r="G430" s="158"/>
      <c r="H430" s="158"/>
      <c r="I430" s="158"/>
      <c r="J430" s="158"/>
      <c r="K430" s="158"/>
      <c r="L430" s="158"/>
      <c r="M430" s="158"/>
      <c r="N430" s="158"/>
      <c r="O430" s="158"/>
      <c r="P430" s="158"/>
      <c r="Q430" s="158"/>
      <c r="R430" s="158"/>
      <c r="S430" s="158"/>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row>
    <row r="431" ht="15.75" customHeight="1">
      <c r="A431" s="158"/>
      <c r="B431" s="158"/>
      <c r="C431" s="158"/>
      <c r="D431" s="158"/>
      <c r="E431" s="158"/>
      <c r="F431" s="158"/>
      <c r="G431" s="158"/>
      <c r="H431" s="158"/>
      <c r="I431" s="158"/>
      <c r="J431" s="158"/>
      <c r="K431" s="158"/>
      <c r="L431" s="158"/>
      <c r="M431" s="158"/>
      <c r="N431" s="158"/>
      <c r="O431" s="158"/>
      <c r="P431" s="158"/>
      <c r="Q431" s="158"/>
      <c r="R431" s="158"/>
      <c r="S431" s="158"/>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row>
    <row r="432" ht="15.75" customHeight="1">
      <c r="A432" s="158"/>
      <c r="B432" s="158"/>
      <c r="C432" s="158"/>
      <c r="D432" s="158"/>
      <c r="E432" s="158"/>
      <c r="F432" s="158"/>
      <c r="G432" s="158"/>
      <c r="H432" s="158"/>
      <c r="I432" s="158"/>
      <c r="J432" s="158"/>
      <c r="K432" s="158"/>
      <c r="L432" s="158"/>
      <c r="M432" s="158"/>
      <c r="N432" s="158"/>
      <c r="O432" s="158"/>
      <c r="P432" s="158"/>
      <c r="Q432" s="158"/>
      <c r="R432" s="158"/>
      <c r="S432" s="158"/>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row>
    <row r="433" ht="15.75" customHeight="1">
      <c r="A433" s="158"/>
      <c r="B433" s="158"/>
      <c r="C433" s="158"/>
      <c r="D433" s="158"/>
      <c r="E433" s="158"/>
      <c r="F433" s="158"/>
      <c r="G433" s="158"/>
      <c r="H433" s="158"/>
      <c r="I433" s="158"/>
      <c r="J433" s="158"/>
      <c r="K433" s="158"/>
      <c r="L433" s="158"/>
      <c r="M433" s="158"/>
      <c r="N433" s="158"/>
      <c r="O433" s="158"/>
      <c r="P433" s="158"/>
      <c r="Q433" s="158"/>
      <c r="R433" s="158"/>
      <c r="S433" s="158"/>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row>
    <row r="434" ht="15.75" customHeight="1">
      <c r="A434" s="158"/>
      <c r="B434" s="158"/>
      <c r="C434" s="158"/>
      <c r="D434" s="158"/>
      <c r="E434" s="158"/>
      <c r="F434" s="158"/>
      <c r="G434" s="158"/>
      <c r="H434" s="158"/>
      <c r="I434" s="158"/>
      <c r="J434" s="158"/>
      <c r="K434" s="158"/>
      <c r="L434" s="158"/>
      <c r="M434" s="158"/>
      <c r="N434" s="158"/>
      <c r="O434" s="158"/>
      <c r="P434" s="158"/>
      <c r="Q434" s="158"/>
      <c r="R434" s="158"/>
      <c r="S434" s="158"/>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row>
    <row r="435" ht="15.75" customHeight="1">
      <c r="A435" s="158"/>
      <c r="B435" s="158"/>
      <c r="C435" s="158"/>
      <c r="D435" s="158"/>
      <c r="E435" s="158"/>
      <c r="F435" s="158"/>
      <c r="G435" s="158"/>
      <c r="H435" s="158"/>
      <c r="I435" s="158"/>
      <c r="J435" s="158"/>
      <c r="K435" s="158"/>
      <c r="L435" s="158"/>
      <c r="M435" s="158"/>
      <c r="N435" s="158"/>
      <c r="O435" s="158"/>
      <c r="P435" s="158"/>
      <c r="Q435" s="158"/>
      <c r="R435" s="158"/>
      <c r="S435" s="158"/>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row>
    <row r="436" ht="15.75" customHeight="1">
      <c r="A436" s="158"/>
      <c r="B436" s="158"/>
      <c r="C436" s="158"/>
      <c r="D436" s="158"/>
      <c r="E436" s="158"/>
      <c r="F436" s="158"/>
      <c r="G436" s="158"/>
      <c r="H436" s="158"/>
      <c r="I436" s="158"/>
      <c r="J436" s="158"/>
      <c r="K436" s="158"/>
      <c r="L436" s="158"/>
      <c r="M436" s="158"/>
      <c r="N436" s="158"/>
      <c r="O436" s="158"/>
      <c r="P436" s="158"/>
      <c r="Q436" s="158"/>
      <c r="R436" s="158"/>
      <c r="S436" s="158"/>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row>
    <row r="437" ht="15.75" customHeight="1">
      <c r="A437" s="158"/>
      <c r="B437" s="158"/>
      <c r="C437" s="158"/>
      <c r="D437" s="158"/>
      <c r="E437" s="158"/>
      <c r="F437" s="158"/>
      <c r="G437" s="158"/>
      <c r="H437" s="158"/>
      <c r="I437" s="158"/>
      <c r="J437" s="158"/>
      <c r="K437" s="158"/>
      <c r="L437" s="158"/>
      <c r="M437" s="158"/>
      <c r="N437" s="158"/>
      <c r="O437" s="158"/>
      <c r="P437" s="158"/>
      <c r="Q437" s="158"/>
      <c r="R437" s="158"/>
      <c r="S437" s="158"/>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row>
    <row r="438" ht="15.75" customHeight="1">
      <c r="A438" s="158"/>
      <c r="B438" s="158"/>
      <c r="C438" s="158"/>
      <c r="D438" s="158"/>
      <c r="E438" s="158"/>
      <c r="F438" s="158"/>
      <c r="G438" s="158"/>
      <c r="H438" s="158"/>
      <c r="I438" s="158"/>
      <c r="J438" s="158"/>
      <c r="K438" s="158"/>
      <c r="L438" s="158"/>
      <c r="M438" s="158"/>
      <c r="N438" s="158"/>
      <c r="O438" s="158"/>
      <c r="P438" s="158"/>
      <c r="Q438" s="158"/>
      <c r="R438" s="158"/>
      <c r="S438" s="158"/>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row>
    <row r="439" ht="15.75" customHeight="1">
      <c r="A439" s="158"/>
      <c r="B439" s="158"/>
      <c r="C439" s="158"/>
      <c r="D439" s="158"/>
      <c r="E439" s="158"/>
      <c r="F439" s="158"/>
      <c r="G439" s="158"/>
      <c r="H439" s="158"/>
      <c r="I439" s="158"/>
      <c r="J439" s="158"/>
      <c r="K439" s="158"/>
      <c r="L439" s="158"/>
      <c r="M439" s="158"/>
      <c r="N439" s="158"/>
      <c r="O439" s="158"/>
      <c r="P439" s="158"/>
      <c r="Q439" s="158"/>
      <c r="R439" s="158"/>
      <c r="S439" s="158"/>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row>
    <row r="440" ht="15.75" customHeight="1">
      <c r="A440" s="158"/>
      <c r="B440" s="158"/>
      <c r="C440" s="158"/>
      <c r="D440" s="158"/>
      <c r="E440" s="158"/>
      <c r="F440" s="158"/>
      <c r="G440" s="158"/>
      <c r="H440" s="158"/>
      <c r="I440" s="158"/>
      <c r="J440" s="158"/>
      <c r="K440" s="158"/>
      <c r="L440" s="158"/>
      <c r="M440" s="158"/>
      <c r="N440" s="158"/>
      <c r="O440" s="158"/>
      <c r="P440" s="158"/>
      <c r="Q440" s="158"/>
      <c r="R440" s="158"/>
      <c r="S440" s="158"/>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row>
    <row r="441" ht="15.75" customHeight="1">
      <c r="A441" s="158"/>
      <c r="B441" s="158"/>
      <c r="C441" s="158"/>
      <c r="D441" s="158"/>
      <c r="E441" s="158"/>
      <c r="F441" s="158"/>
      <c r="G441" s="158"/>
      <c r="H441" s="158"/>
      <c r="I441" s="158"/>
      <c r="J441" s="158"/>
      <c r="K441" s="158"/>
      <c r="L441" s="158"/>
      <c r="M441" s="158"/>
      <c r="N441" s="158"/>
      <c r="O441" s="158"/>
      <c r="P441" s="158"/>
      <c r="Q441" s="158"/>
      <c r="R441" s="158"/>
      <c r="S441" s="158"/>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row>
    <row r="442" ht="15.75" customHeight="1">
      <c r="A442" s="158"/>
      <c r="B442" s="158"/>
      <c r="C442" s="158"/>
      <c r="D442" s="158"/>
      <c r="E442" s="158"/>
      <c r="F442" s="158"/>
      <c r="G442" s="158"/>
      <c r="H442" s="158"/>
      <c r="I442" s="158"/>
      <c r="J442" s="158"/>
      <c r="K442" s="158"/>
      <c r="L442" s="158"/>
      <c r="M442" s="158"/>
      <c r="N442" s="158"/>
      <c r="O442" s="158"/>
      <c r="P442" s="158"/>
      <c r="Q442" s="158"/>
      <c r="R442" s="158"/>
      <c r="S442" s="158"/>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row>
    <row r="443" ht="15.75" customHeight="1">
      <c r="A443" s="158"/>
      <c r="B443" s="158"/>
      <c r="C443" s="158"/>
      <c r="D443" s="158"/>
      <c r="E443" s="158"/>
      <c r="F443" s="158"/>
      <c r="G443" s="158"/>
      <c r="H443" s="158"/>
      <c r="I443" s="158"/>
      <c r="J443" s="158"/>
      <c r="K443" s="158"/>
      <c r="L443" s="158"/>
      <c r="M443" s="158"/>
      <c r="N443" s="158"/>
      <c r="O443" s="158"/>
      <c r="P443" s="158"/>
      <c r="Q443" s="158"/>
      <c r="R443" s="158"/>
      <c r="S443" s="158"/>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row>
    <row r="444" ht="15.75" customHeight="1">
      <c r="A444" s="158"/>
      <c r="B444" s="158"/>
      <c r="C444" s="158"/>
      <c r="D444" s="158"/>
      <c r="E444" s="158"/>
      <c r="F444" s="158"/>
      <c r="G444" s="158"/>
      <c r="H444" s="158"/>
      <c r="I444" s="158"/>
      <c r="J444" s="158"/>
      <c r="K444" s="158"/>
      <c r="L444" s="158"/>
      <c r="M444" s="158"/>
      <c r="N444" s="158"/>
      <c r="O444" s="158"/>
      <c r="P444" s="158"/>
      <c r="Q444" s="158"/>
      <c r="R444" s="158"/>
      <c r="S444" s="158"/>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row>
    <row r="445" ht="15.75" customHeight="1">
      <c r="A445" s="158"/>
      <c r="B445" s="158"/>
      <c r="C445" s="158"/>
      <c r="D445" s="158"/>
      <c r="E445" s="158"/>
      <c r="F445" s="158"/>
      <c r="G445" s="158"/>
      <c r="H445" s="158"/>
      <c r="I445" s="158"/>
      <c r="J445" s="158"/>
      <c r="K445" s="158"/>
      <c r="L445" s="158"/>
      <c r="M445" s="158"/>
      <c r="N445" s="158"/>
      <c r="O445" s="158"/>
      <c r="P445" s="158"/>
      <c r="Q445" s="158"/>
      <c r="R445" s="158"/>
      <c r="S445" s="158"/>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row>
    <row r="446" ht="15.75" customHeight="1">
      <c r="A446" s="158"/>
      <c r="B446" s="158"/>
      <c r="C446" s="158"/>
      <c r="D446" s="158"/>
      <c r="E446" s="158"/>
      <c r="F446" s="158"/>
      <c r="G446" s="158"/>
      <c r="H446" s="158"/>
      <c r="I446" s="158"/>
      <c r="J446" s="158"/>
      <c r="K446" s="158"/>
      <c r="L446" s="158"/>
      <c r="M446" s="158"/>
      <c r="N446" s="158"/>
      <c r="O446" s="158"/>
      <c r="P446" s="158"/>
      <c r="Q446" s="158"/>
      <c r="R446" s="158"/>
      <c r="S446" s="158"/>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row>
    <row r="447" ht="15.75" customHeight="1">
      <c r="A447" s="158"/>
      <c r="B447" s="158"/>
      <c r="C447" s="158"/>
      <c r="D447" s="158"/>
      <c r="E447" s="158"/>
      <c r="F447" s="158"/>
      <c r="G447" s="158"/>
      <c r="H447" s="158"/>
      <c r="I447" s="158"/>
      <c r="J447" s="158"/>
      <c r="K447" s="158"/>
      <c r="L447" s="158"/>
      <c r="M447" s="158"/>
      <c r="N447" s="158"/>
      <c r="O447" s="158"/>
      <c r="P447" s="158"/>
      <c r="Q447" s="158"/>
      <c r="R447" s="158"/>
      <c r="S447" s="158"/>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row>
    <row r="448" ht="15.75" customHeight="1">
      <c r="A448" s="158"/>
      <c r="B448" s="158"/>
      <c r="C448" s="158"/>
      <c r="D448" s="158"/>
      <c r="E448" s="158"/>
      <c r="F448" s="158"/>
      <c r="G448" s="158"/>
      <c r="H448" s="158"/>
      <c r="I448" s="158"/>
      <c r="J448" s="158"/>
      <c r="K448" s="158"/>
      <c r="L448" s="158"/>
      <c r="M448" s="158"/>
      <c r="N448" s="158"/>
      <c r="O448" s="158"/>
      <c r="P448" s="158"/>
      <c r="Q448" s="158"/>
      <c r="R448" s="158"/>
      <c r="S448" s="158"/>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row>
    <row r="449" ht="15.75" customHeight="1">
      <c r="A449" s="158"/>
      <c r="B449" s="158"/>
      <c r="C449" s="158"/>
      <c r="D449" s="158"/>
      <c r="E449" s="158"/>
      <c r="F449" s="158"/>
      <c r="G449" s="158"/>
      <c r="H449" s="158"/>
      <c r="I449" s="158"/>
      <c r="J449" s="158"/>
      <c r="K449" s="158"/>
      <c r="L449" s="158"/>
      <c r="M449" s="158"/>
      <c r="N449" s="158"/>
      <c r="O449" s="158"/>
      <c r="P449" s="158"/>
      <c r="Q449" s="158"/>
      <c r="R449" s="158"/>
      <c r="S449" s="158"/>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row>
    <row r="450" ht="15.75" customHeight="1">
      <c r="A450" s="158"/>
      <c r="B450" s="158"/>
      <c r="C450" s="158"/>
      <c r="D450" s="158"/>
      <c r="E450" s="158"/>
      <c r="F450" s="158"/>
      <c r="G450" s="158"/>
      <c r="H450" s="158"/>
      <c r="I450" s="158"/>
      <c r="J450" s="158"/>
      <c r="K450" s="158"/>
      <c r="L450" s="158"/>
      <c r="M450" s="158"/>
      <c r="N450" s="158"/>
      <c r="O450" s="158"/>
      <c r="P450" s="158"/>
      <c r="Q450" s="158"/>
      <c r="R450" s="158"/>
      <c r="S450" s="158"/>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row>
    <row r="451" ht="15.75" customHeight="1">
      <c r="A451" s="158"/>
      <c r="B451" s="158"/>
      <c r="C451" s="158"/>
      <c r="D451" s="158"/>
      <c r="E451" s="158"/>
      <c r="F451" s="158"/>
      <c r="G451" s="158"/>
      <c r="H451" s="158"/>
      <c r="I451" s="158"/>
      <c r="J451" s="158"/>
      <c r="K451" s="158"/>
      <c r="L451" s="158"/>
      <c r="M451" s="158"/>
      <c r="N451" s="158"/>
      <c r="O451" s="158"/>
      <c r="P451" s="158"/>
      <c r="Q451" s="158"/>
      <c r="R451" s="158"/>
      <c r="S451" s="158"/>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row>
    <row r="452" ht="15.75" customHeight="1">
      <c r="A452" s="158"/>
      <c r="B452" s="158"/>
      <c r="C452" s="158"/>
      <c r="D452" s="158"/>
      <c r="E452" s="158"/>
      <c r="F452" s="158"/>
      <c r="G452" s="158"/>
      <c r="H452" s="158"/>
      <c r="I452" s="158"/>
      <c r="J452" s="158"/>
      <c r="K452" s="158"/>
      <c r="L452" s="158"/>
      <c r="M452" s="158"/>
      <c r="N452" s="158"/>
      <c r="O452" s="158"/>
      <c r="P452" s="158"/>
      <c r="Q452" s="158"/>
      <c r="R452" s="158"/>
      <c r="S452" s="158"/>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row>
    <row r="453" ht="15.75" customHeight="1">
      <c r="A453" s="158"/>
      <c r="B453" s="158"/>
      <c r="C453" s="158"/>
      <c r="D453" s="158"/>
      <c r="E453" s="158"/>
      <c r="F453" s="158"/>
      <c r="G453" s="158"/>
      <c r="H453" s="158"/>
      <c r="I453" s="158"/>
      <c r="J453" s="158"/>
      <c r="K453" s="158"/>
      <c r="L453" s="158"/>
      <c r="M453" s="158"/>
      <c r="N453" s="158"/>
      <c r="O453" s="158"/>
      <c r="P453" s="158"/>
      <c r="Q453" s="158"/>
      <c r="R453" s="158"/>
      <c r="S453" s="158"/>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row>
    <row r="454" ht="15.75" customHeight="1">
      <c r="A454" s="158"/>
      <c r="B454" s="158"/>
      <c r="C454" s="158"/>
      <c r="D454" s="158"/>
      <c r="E454" s="158"/>
      <c r="F454" s="158"/>
      <c r="G454" s="158"/>
      <c r="H454" s="158"/>
      <c r="I454" s="158"/>
      <c r="J454" s="158"/>
      <c r="K454" s="158"/>
      <c r="L454" s="158"/>
      <c r="M454" s="158"/>
      <c r="N454" s="158"/>
      <c r="O454" s="158"/>
      <c r="P454" s="158"/>
      <c r="Q454" s="158"/>
      <c r="R454" s="158"/>
      <c r="S454" s="158"/>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row>
    <row r="455" ht="15.75" customHeight="1">
      <c r="A455" s="158"/>
      <c r="B455" s="158"/>
      <c r="C455" s="158"/>
      <c r="D455" s="158"/>
      <c r="E455" s="158"/>
      <c r="F455" s="158"/>
      <c r="G455" s="158"/>
      <c r="H455" s="158"/>
      <c r="I455" s="158"/>
      <c r="J455" s="158"/>
      <c r="K455" s="158"/>
      <c r="L455" s="158"/>
      <c r="M455" s="158"/>
      <c r="N455" s="158"/>
      <c r="O455" s="158"/>
      <c r="P455" s="158"/>
      <c r="Q455" s="158"/>
      <c r="R455" s="158"/>
      <c r="S455" s="158"/>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row>
    <row r="456" ht="15.75" customHeight="1">
      <c r="A456" s="158"/>
      <c r="B456" s="158"/>
      <c r="C456" s="158"/>
      <c r="D456" s="158"/>
      <c r="E456" s="158"/>
      <c r="F456" s="158"/>
      <c r="G456" s="158"/>
      <c r="H456" s="158"/>
      <c r="I456" s="158"/>
      <c r="J456" s="158"/>
      <c r="K456" s="158"/>
      <c r="L456" s="158"/>
      <c r="M456" s="158"/>
      <c r="N456" s="158"/>
      <c r="O456" s="158"/>
      <c r="P456" s="158"/>
      <c r="Q456" s="158"/>
      <c r="R456" s="158"/>
      <c r="S456" s="158"/>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row>
    <row r="457" ht="15.75" customHeight="1">
      <c r="A457" s="158"/>
      <c r="B457" s="158"/>
      <c r="C457" s="158"/>
      <c r="D457" s="158"/>
      <c r="E457" s="158"/>
      <c r="F457" s="158"/>
      <c r="G457" s="158"/>
      <c r="H457" s="158"/>
      <c r="I457" s="158"/>
      <c r="J457" s="158"/>
      <c r="K457" s="158"/>
      <c r="L457" s="158"/>
      <c r="M457" s="158"/>
      <c r="N457" s="158"/>
      <c r="O457" s="158"/>
      <c r="P457" s="158"/>
      <c r="Q457" s="158"/>
      <c r="R457" s="158"/>
      <c r="S457" s="158"/>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row>
    <row r="458" ht="15.75" customHeight="1">
      <c r="A458" s="158"/>
      <c r="B458" s="158"/>
      <c r="C458" s="158"/>
      <c r="D458" s="158"/>
      <c r="E458" s="158"/>
      <c r="F458" s="158"/>
      <c r="G458" s="158"/>
      <c r="H458" s="158"/>
      <c r="I458" s="158"/>
      <c r="J458" s="158"/>
      <c r="K458" s="158"/>
      <c r="L458" s="158"/>
      <c r="M458" s="158"/>
      <c r="N458" s="158"/>
      <c r="O458" s="158"/>
      <c r="P458" s="158"/>
      <c r="Q458" s="158"/>
      <c r="R458" s="158"/>
      <c r="S458" s="158"/>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row>
    <row r="459" ht="15.75" customHeight="1">
      <c r="A459" s="158"/>
      <c r="B459" s="158"/>
      <c r="C459" s="158"/>
      <c r="D459" s="158"/>
      <c r="E459" s="158"/>
      <c r="F459" s="158"/>
      <c r="G459" s="158"/>
      <c r="H459" s="158"/>
      <c r="I459" s="158"/>
      <c r="J459" s="158"/>
      <c r="K459" s="158"/>
      <c r="L459" s="158"/>
      <c r="M459" s="158"/>
      <c r="N459" s="158"/>
      <c r="O459" s="158"/>
      <c r="P459" s="158"/>
      <c r="Q459" s="158"/>
      <c r="R459" s="158"/>
      <c r="S459" s="158"/>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row>
    <row r="460" ht="15.75" customHeight="1">
      <c r="A460" s="158"/>
      <c r="B460" s="158"/>
      <c r="C460" s="158"/>
      <c r="D460" s="158"/>
      <c r="E460" s="158"/>
      <c r="F460" s="158"/>
      <c r="G460" s="158"/>
      <c r="H460" s="158"/>
      <c r="I460" s="158"/>
      <c r="J460" s="158"/>
      <c r="K460" s="158"/>
      <c r="L460" s="158"/>
      <c r="M460" s="158"/>
      <c r="N460" s="158"/>
      <c r="O460" s="158"/>
      <c r="P460" s="158"/>
      <c r="Q460" s="158"/>
      <c r="R460" s="158"/>
      <c r="S460" s="158"/>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row>
    <row r="461" ht="15.75" customHeight="1">
      <c r="A461" s="158"/>
      <c r="B461" s="158"/>
      <c r="C461" s="158"/>
      <c r="D461" s="158"/>
      <c r="E461" s="158"/>
      <c r="F461" s="158"/>
      <c r="G461" s="158"/>
      <c r="H461" s="158"/>
      <c r="I461" s="158"/>
      <c r="J461" s="158"/>
      <c r="K461" s="158"/>
      <c r="L461" s="158"/>
      <c r="M461" s="158"/>
      <c r="N461" s="158"/>
      <c r="O461" s="158"/>
      <c r="P461" s="158"/>
      <c r="Q461" s="158"/>
      <c r="R461" s="158"/>
      <c r="S461" s="158"/>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row>
    <row r="462" ht="15.75" customHeight="1">
      <c r="A462" s="158"/>
      <c r="B462" s="158"/>
      <c r="C462" s="158"/>
      <c r="D462" s="158"/>
      <c r="E462" s="158"/>
      <c r="F462" s="158"/>
      <c r="G462" s="158"/>
      <c r="H462" s="158"/>
      <c r="I462" s="158"/>
      <c r="J462" s="158"/>
      <c r="K462" s="158"/>
      <c r="L462" s="158"/>
      <c r="M462" s="158"/>
      <c r="N462" s="158"/>
      <c r="O462" s="158"/>
      <c r="P462" s="158"/>
      <c r="Q462" s="158"/>
      <c r="R462" s="158"/>
      <c r="S462" s="158"/>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row>
    <row r="463" ht="15.75" customHeight="1">
      <c r="A463" s="158"/>
      <c r="B463" s="158"/>
      <c r="C463" s="158"/>
      <c r="D463" s="158"/>
      <c r="E463" s="158"/>
      <c r="F463" s="158"/>
      <c r="G463" s="158"/>
      <c r="H463" s="158"/>
      <c r="I463" s="158"/>
      <c r="J463" s="158"/>
      <c r="K463" s="158"/>
      <c r="L463" s="158"/>
      <c r="M463" s="158"/>
      <c r="N463" s="158"/>
      <c r="O463" s="158"/>
      <c r="P463" s="158"/>
      <c r="Q463" s="158"/>
      <c r="R463" s="158"/>
      <c r="S463" s="158"/>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row>
    <row r="464" ht="15.75" customHeight="1">
      <c r="A464" s="158"/>
      <c r="B464" s="158"/>
      <c r="C464" s="158"/>
      <c r="D464" s="158"/>
      <c r="E464" s="158"/>
      <c r="F464" s="158"/>
      <c r="G464" s="158"/>
      <c r="H464" s="158"/>
      <c r="I464" s="158"/>
      <c r="J464" s="158"/>
      <c r="K464" s="158"/>
      <c r="L464" s="158"/>
      <c r="M464" s="158"/>
      <c r="N464" s="158"/>
      <c r="O464" s="158"/>
      <c r="P464" s="158"/>
      <c r="Q464" s="158"/>
      <c r="R464" s="158"/>
      <c r="S464" s="158"/>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row>
    <row r="465" ht="15.75" customHeight="1">
      <c r="A465" s="158"/>
      <c r="B465" s="158"/>
      <c r="C465" s="158"/>
      <c r="D465" s="158"/>
      <c r="E465" s="158"/>
      <c r="F465" s="158"/>
      <c r="G465" s="158"/>
      <c r="H465" s="158"/>
      <c r="I465" s="158"/>
      <c r="J465" s="158"/>
      <c r="K465" s="158"/>
      <c r="L465" s="158"/>
      <c r="M465" s="158"/>
      <c r="N465" s="158"/>
      <c r="O465" s="158"/>
      <c r="P465" s="158"/>
      <c r="Q465" s="158"/>
      <c r="R465" s="158"/>
      <c r="S465" s="158"/>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row>
    <row r="466" ht="15.75" customHeight="1">
      <c r="A466" s="158"/>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row>
    <row r="467" ht="15.75" customHeight="1">
      <c r="A467" s="158"/>
      <c r="B467" s="158"/>
      <c r="C467" s="158"/>
      <c r="D467" s="158"/>
      <c r="E467" s="158"/>
      <c r="F467" s="158"/>
      <c r="G467" s="158"/>
      <c r="H467" s="158"/>
      <c r="I467" s="158"/>
      <c r="J467" s="158"/>
      <c r="K467" s="158"/>
      <c r="L467" s="158"/>
      <c r="M467" s="158"/>
      <c r="N467" s="158"/>
      <c r="O467" s="158"/>
      <c r="P467" s="158"/>
      <c r="Q467" s="158"/>
      <c r="R467" s="158"/>
      <c r="S467" s="158"/>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row>
    <row r="468" ht="15.75" customHeight="1">
      <c r="A468" s="158"/>
      <c r="B468" s="158"/>
      <c r="C468" s="158"/>
      <c r="D468" s="158"/>
      <c r="E468" s="158"/>
      <c r="F468" s="158"/>
      <c r="G468" s="158"/>
      <c r="H468" s="158"/>
      <c r="I468" s="158"/>
      <c r="J468" s="158"/>
      <c r="K468" s="158"/>
      <c r="L468" s="158"/>
      <c r="M468" s="158"/>
      <c r="N468" s="158"/>
      <c r="O468" s="158"/>
      <c r="P468" s="158"/>
      <c r="Q468" s="158"/>
      <c r="R468" s="158"/>
      <c r="S468" s="158"/>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row>
    <row r="469" ht="15.75" customHeight="1">
      <c r="A469" s="158"/>
      <c r="B469" s="158"/>
      <c r="C469" s="158"/>
      <c r="D469" s="158"/>
      <c r="E469" s="158"/>
      <c r="F469" s="158"/>
      <c r="G469" s="158"/>
      <c r="H469" s="158"/>
      <c r="I469" s="158"/>
      <c r="J469" s="158"/>
      <c r="K469" s="158"/>
      <c r="L469" s="158"/>
      <c r="M469" s="158"/>
      <c r="N469" s="158"/>
      <c r="O469" s="158"/>
      <c r="P469" s="158"/>
      <c r="Q469" s="158"/>
      <c r="R469" s="158"/>
      <c r="S469" s="158"/>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row>
    <row r="470" ht="15.75" customHeight="1">
      <c r="A470" s="158"/>
      <c r="B470" s="158"/>
      <c r="C470" s="158"/>
      <c r="D470" s="158"/>
      <c r="E470" s="158"/>
      <c r="F470" s="158"/>
      <c r="G470" s="158"/>
      <c r="H470" s="158"/>
      <c r="I470" s="158"/>
      <c r="J470" s="158"/>
      <c r="K470" s="158"/>
      <c r="L470" s="158"/>
      <c r="M470" s="158"/>
      <c r="N470" s="158"/>
      <c r="O470" s="158"/>
      <c r="P470" s="158"/>
      <c r="Q470" s="158"/>
      <c r="R470" s="158"/>
      <c r="S470" s="158"/>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row>
    <row r="471" ht="15.75" customHeight="1">
      <c r="A471" s="158"/>
      <c r="B471" s="158"/>
      <c r="C471" s="158"/>
      <c r="D471" s="158"/>
      <c r="E471" s="158"/>
      <c r="F471" s="158"/>
      <c r="G471" s="158"/>
      <c r="H471" s="158"/>
      <c r="I471" s="158"/>
      <c r="J471" s="158"/>
      <c r="K471" s="158"/>
      <c r="L471" s="158"/>
      <c r="M471" s="158"/>
      <c r="N471" s="158"/>
      <c r="O471" s="158"/>
      <c r="P471" s="158"/>
      <c r="Q471" s="158"/>
      <c r="R471" s="158"/>
      <c r="S471" s="158"/>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row>
    <row r="472" ht="15.75" customHeight="1">
      <c r="A472" s="158"/>
      <c r="B472" s="158"/>
      <c r="C472" s="158"/>
      <c r="D472" s="158"/>
      <c r="E472" s="158"/>
      <c r="F472" s="158"/>
      <c r="G472" s="158"/>
      <c r="H472" s="158"/>
      <c r="I472" s="158"/>
      <c r="J472" s="158"/>
      <c r="K472" s="158"/>
      <c r="L472" s="158"/>
      <c r="M472" s="158"/>
      <c r="N472" s="158"/>
      <c r="O472" s="158"/>
      <c r="P472" s="158"/>
      <c r="Q472" s="158"/>
      <c r="R472" s="158"/>
      <c r="S472" s="158"/>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row>
    <row r="473" ht="15.75" customHeight="1">
      <c r="A473" s="158"/>
      <c r="B473" s="158"/>
      <c r="C473" s="158"/>
      <c r="D473" s="158"/>
      <c r="E473" s="158"/>
      <c r="F473" s="158"/>
      <c r="G473" s="158"/>
      <c r="H473" s="158"/>
      <c r="I473" s="158"/>
      <c r="J473" s="158"/>
      <c r="K473" s="158"/>
      <c r="L473" s="158"/>
      <c r="M473" s="158"/>
      <c r="N473" s="158"/>
      <c r="O473" s="158"/>
      <c r="P473" s="158"/>
      <c r="Q473" s="158"/>
      <c r="R473" s="158"/>
      <c r="S473" s="158"/>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row>
    <row r="474" ht="15.75" customHeight="1">
      <c r="A474" s="158"/>
      <c r="B474" s="158"/>
      <c r="C474" s="158"/>
      <c r="D474" s="158"/>
      <c r="E474" s="158"/>
      <c r="F474" s="158"/>
      <c r="G474" s="158"/>
      <c r="H474" s="158"/>
      <c r="I474" s="158"/>
      <c r="J474" s="158"/>
      <c r="K474" s="158"/>
      <c r="L474" s="158"/>
      <c r="M474" s="158"/>
      <c r="N474" s="158"/>
      <c r="O474" s="158"/>
      <c r="P474" s="158"/>
      <c r="Q474" s="158"/>
      <c r="R474" s="158"/>
      <c r="S474" s="158"/>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row>
    <row r="475" ht="15.75" customHeight="1">
      <c r="A475" s="158"/>
      <c r="B475" s="158"/>
      <c r="C475" s="158"/>
      <c r="D475" s="158"/>
      <c r="E475" s="158"/>
      <c r="F475" s="158"/>
      <c r="G475" s="158"/>
      <c r="H475" s="158"/>
      <c r="I475" s="158"/>
      <c r="J475" s="158"/>
      <c r="K475" s="158"/>
      <c r="L475" s="158"/>
      <c r="M475" s="158"/>
      <c r="N475" s="158"/>
      <c r="O475" s="158"/>
      <c r="P475" s="158"/>
      <c r="Q475" s="158"/>
      <c r="R475" s="158"/>
      <c r="S475" s="158"/>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row>
    <row r="476" ht="15.75" customHeight="1">
      <c r="A476" s="158"/>
      <c r="B476" s="158"/>
      <c r="C476" s="158"/>
      <c r="D476" s="158"/>
      <c r="E476" s="158"/>
      <c r="F476" s="158"/>
      <c r="G476" s="158"/>
      <c r="H476" s="158"/>
      <c r="I476" s="158"/>
      <c r="J476" s="158"/>
      <c r="K476" s="158"/>
      <c r="L476" s="158"/>
      <c r="M476" s="158"/>
      <c r="N476" s="158"/>
      <c r="O476" s="158"/>
      <c r="P476" s="158"/>
      <c r="Q476" s="158"/>
      <c r="R476" s="158"/>
      <c r="S476" s="158"/>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row>
    <row r="477" ht="15.75" customHeight="1">
      <c r="A477" s="158"/>
      <c r="B477" s="158"/>
      <c r="C477" s="158"/>
      <c r="D477" s="158"/>
      <c r="E477" s="158"/>
      <c r="F477" s="158"/>
      <c r="G477" s="158"/>
      <c r="H477" s="158"/>
      <c r="I477" s="158"/>
      <c r="J477" s="158"/>
      <c r="K477" s="158"/>
      <c r="L477" s="158"/>
      <c r="M477" s="158"/>
      <c r="N477" s="158"/>
      <c r="O477" s="158"/>
      <c r="P477" s="158"/>
      <c r="Q477" s="158"/>
      <c r="R477" s="158"/>
      <c r="S477" s="158"/>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row>
    <row r="478" ht="15.75" customHeight="1">
      <c r="A478" s="158"/>
      <c r="B478" s="158"/>
      <c r="C478" s="158"/>
      <c r="D478" s="158"/>
      <c r="E478" s="158"/>
      <c r="F478" s="158"/>
      <c r="G478" s="158"/>
      <c r="H478" s="158"/>
      <c r="I478" s="158"/>
      <c r="J478" s="158"/>
      <c r="K478" s="158"/>
      <c r="L478" s="158"/>
      <c r="M478" s="158"/>
      <c r="N478" s="158"/>
      <c r="O478" s="158"/>
      <c r="P478" s="158"/>
      <c r="Q478" s="158"/>
      <c r="R478" s="158"/>
      <c r="S478" s="158"/>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row>
    <row r="479" ht="15.75" customHeight="1">
      <c r="A479" s="158"/>
      <c r="B479" s="158"/>
      <c r="C479" s="158"/>
      <c r="D479" s="158"/>
      <c r="E479" s="158"/>
      <c r="F479" s="158"/>
      <c r="G479" s="158"/>
      <c r="H479" s="158"/>
      <c r="I479" s="158"/>
      <c r="J479" s="158"/>
      <c r="K479" s="158"/>
      <c r="L479" s="158"/>
      <c r="M479" s="158"/>
      <c r="N479" s="158"/>
      <c r="O479" s="158"/>
      <c r="P479" s="158"/>
      <c r="Q479" s="158"/>
      <c r="R479" s="158"/>
      <c r="S479" s="158"/>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row>
    <row r="480" ht="15.75" customHeight="1">
      <c r="A480" s="158"/>
      <c r="B480" s="158"/>
      <c r="C480" s="158"/>
      <c r="D480" s="158"/>
      <c r="E480" s="158"/>
      <c r="F480" s="158"/>
      <c r="G480" s="158"/>
      <c r="H480" s="158"/>
      <c r="I480" s="158"/>
      <c r="J480" s="158"/>
      <c r="K480" s="158"/>
      <c r="L480" s="158"/>
      <c r="M480" s="158"/>
      <c r="N480" s="158"/>
      <c r="O480" s="158"/>
      <c r="P480" s="158"/>
      <c r="Q480" s="158"/>
      <c r="R480" s="158"/>
      <c r="S480" s="158"/>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row>
    <row r="481" ht="15.75" customHeight="1">
      <c r="A481" s="158"/>
      <c r="B481" s="158"/>
      <c r="C481" s="158"/>
      <c r="D481" s="158"/>
      <c r="E481" s="158"/>
      <c r="F481" s="158"/>
      <c r="G481" s="158"/>
      <c r="H481" s="158"/>
      <c r="I481" s="158"/>
      <c r="J481" s="158"/>
      <c r="K481" s="158"/>
      <c r="L481" s="158"/>
      <c r="M481" s="158"/>
      <c r="N481" s="158"/>
      <c r="O481" s="158"/>
      <c r="P481" s="158"/>
      <c r="Q481" s="158"/>
      <c r="R481" s="158"/>
      <c r="S481" s="158"/>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row>
    <row r="482" ht="15.75" customHeight="1">
      <c r="A482" s="158"/>
      <c r="B482" s="158"/>
      <c r="C482" s="158"/>
      <c r="D482" s="158"/>
      <c r="E482" s="158"/>
      <c r="F482" s="158"/>
      <c r="G482" s="158"/>
      <c r="H482" s="158"/>
      <c r="I482" s="158"/>
      <c r="J482" s="158"/>
      <c r="K482" s="158"/>
      <c r="L482" s="158"/>
      <c r="M482" s="158"/>
      <c r="N482" s="158"/>
      <c r="O482" s="158"/>
      <c r="P482" s="158"/>
      <c r="Q482" s="158"/>
      <c r="R482" s="158"/>
      <c r="S482" s="158"/>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row>
    <row r="483" ht="15.75" customHeight="1">
      <c r="A483" s="158"/>
      <c r="B483" s="158"/>
      <c r="C483" s="158"/>
      <c r="D483" s="158"/>
      <c r="E483" s="158"/>
      <c r="F483" s="158"/>
      <c r="G483" s="158"/>
      <c r="H483" s="158"/>
      <c r="I483" s="158"/>
      <c r="J483" s="158"/>
      <c r="K483" s="158"/>
      <c r="L483" s="158"/>
      <c r="M483" s="158"/>
      <c r="N483" s="158"/>
      <c r="O483" s="158"/>
      <c r="P483" s="158"/>
      <c r="Q483" s="158"/>
      <c r="R483" s="158"/>
      <c r="S483" s="158"/>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row>
    <row r="484" ht="15.75" customHeight="1">
      <c r="A484" s="158"/>
      <c r="B484" s="158"/>
      <c r="C484" s="158"/>
      <c r="D484" s="158"/>
      <c r="E484" s="158"/>
      <c r="F484" s="158"/>
      <c r="G484" s="158"/>
      <c r="H484" s="158"/>
      <c r="I484" s="158"/>
      <c r="J484" s="158"/>
      <c r="K484" s="158"/>
      <c r="L484" s="158"/>
      <c r="M484" s="158"/>
      <c r="N484" s="158"/>
      <c r="O484" s="158"/>
      <c r="P484" s="158"/>
      <c r="Q484" s="158"/>
      <c r="R484" s="158"/>
      <c r="S484" s="158"/>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row>
    <row r="485" ht="15.75" customHeight="1">
      <c r="A485" s="158"/>
      <c r="B485" s="158"/>
      <c r="C485" s="158"/>
      <c r="D485" s="158"/>
      <c r="E485" s="158"/>
      <c r="F485" s="158"/>
      <c r="G485" s="158"/>
      <c r="H485" s="158"/>
      <c r="I485" s="158"/>
      <c r="J485" s="158"/>
      <c r="K485" s="158"/>
      <c r="L485" s="158"/>
      <c r="M485" s="158"/>
      <c r="N485" s="158"/>
      <c r="O485" s="158"/>
      <c r="P485" s="158"/>
      <c r="Q485" s="158"/>
      <c r="R485" s="158"/>
      <c r="S485" s="158"/>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row>
    <row r="486" ht="15.75" customHeight="1">
      <c r="A486" s="158"/>
      <c r="B486" s="158"/>
      <c r="C486" s="158"/>
      <c r="D486" s="158"/>
      <c r="E486" s="158"/>
      <c r="F486" s="158"/>
      <c r="G486" s="158"/>
      <c r="H486" s="158"/>
      <c r="I486" s="158"/>
      <c r="J486" s="158"/>
      <c r="K486" s="158"/>
      <c r="L486" s="158"/>
      <c r="M486" s="158"/>
      <c r="N486" s="158"/>
      <c r="O486" s="158"/>
      <c r="P486" s="158"/>
      <c r="Q486" s="158"/>
      <c r="R486" s="158"/>
      <c r="S486" s="158"/>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row>
    <row r="487" ht="15.75" customHeight="1">
      <c r="A487" s="158"/>
      <c r="B487" s="158"/>
      <c r="C487" s="158"/>
      <c r="D487" s="158"/>
      <c r="E487" s="158"/>
      <c r="F487" s="158"/>
      <c r="G487" s="158"/>
      <c r="H487" s="158"/>
      <c r="I487" s="158"/>
      <c r="J487" s="158"/>
      <c r="K487" s="158"/>
      <c r="L487" s="158"/>
      <c r="M487" s="158"/>
      <c r="N487" s="158"/>
      <c r="O487" s="158"/>
      <c r="P487" s="158"/>
      <c r="Q487" s="158"/>
      <c r="R487" s="158"/>
      <c r="S487" s="158"/>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row>
    <row r="488" ht="15.75" customHeight="1">
      <c r="A488" s="158"/>
      <c r="B488" s="158"/>
      <c r="C488" s="158"/>
      <c r="D488" s="158"/>
      <c r="E488" s="158"/>
      <c r="F488" s="158"/>
      <c r="G488" s="158"/>
      <c r="H488" s="158"/>
      <c r="I488" s="158"/>
      <c r="J488" s="158"/>
      <c r="K488" s="158"/>
      <c r="L488" s="158"/>
      <c r="M488" s="158"/>
      <c r="N488" s="158"/>
      <c r="O488" s="158"/>
      <c r="P488" s="158"/>
      <c r="Q488" s="158"/>
      <c r="R488" s="158"/>
      <c r="S488" s="158"/>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row>
    <row r="489" ht="15.75" customHeight="1">
      <c r="A489" s="158"/>
      <c r="B489" s="158"/>
      <c r="C489" s="158"/>
      <c r="D489" s="158"/>
      <c r="E489" s="158"/>
      <c r="F489" s="158"/>
      <c r="G489" s="158"/>
      <c r="H489" s="158"/>
      <c r="I489" s="158"/>
      <c r="J489" s="158"/>
      <c r="K489" s="158"/>
      <c r="L489" s="158"/>
      <c r="M489" s="158"/>
      <c r="N489" s="158"/>
      <c r="O489" s="158"/>
      <c r="P489" s="158"/>
      <c r="Q489" s="158"/>
      <c r="R489" s="158"/>
      <c r="S489" s="158"/>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row>
    <row r="490" ht="15.75" customHeight="1">
      <c r="A490" s="158"/>
      <c r="B490" s="158"/>
      <c r="C490" s="158"/>
      <c r="D490" s="158"/>
      <c r="E490" s="158"/>
      <c r="F490" s="158"/>
      <c r="G490" s="158"/>
      <c r="H490" s="158"/>
      <c r="I490" s="158"/>
      <c r="J490" s="158"/>
      <c r="K490" s="158"/>
      <c r="L490" s="158"/>
      <c r="M490" s="158"/>
      <c r="N490" s="158"/>
      <c r="O490" s="158"/>
      <c r="P490" s="158"/>
      <c r="Q490" s="158"/>
      <c r="R490" s="158"/>
      <c r="S490" s="158"/>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row>
    <row r="491" ht="15.75" customHeight="1">
      <c r="A491" s="158"/>
      <c r="B491" s="158"/>
      <c r="C491" s="158"/>
      <c r="D491" s="158"/>
      <c r="E491" s="158"/>
      <c r="F491" s="158"/>
      <c r="G491" s="158"/>
      <c r="H491" s="158"/>
      <c r="I491" s="158"/>
      <c r="J491" s="158"/>
      <c r="K491" s="158"/>
      <c r="L491" s="158"/>
      <c r="M491" s="158"/>
      <c r="N491" s="158"/>
      <c r="O491" s="158"/>
      <c r="P491" s="158"/>
      <c r="Q491" s="158"/>
      <c r="R491" s="158"/>
      <c r="S491" s="158"/>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row>
    <row r="492" ht="15.75" customHeight="1">
      <c r="A492" s="158"/>
      <c r="B492" s="158"/>
      <c r="C492" s="158"/>
      <c r="D492" s="158"/>
      <c r="E492" s="158"/>
      <c r="F492" s="158"/>
      <c r="G492" s="158"/>
      <c r="H492" s="158"/>
      <c r="I492" s="158"/>
      <c r="J492" s="158"/>
      <c r="K492" s="158"/>
      <c r="L492" s="158"/>
      <c r="M492" s="158"/>
      <c r="N492" s="158"/>
      <c r="O492" s="158"/>
      <c r="P492" s="158"/>
      <c r="Q492" s="158"/>
      <c r="R492" s="158"/>
      <c r="S492" s="158"/>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row>
    <row r="493" ht="15.75" customHeight="1">
      <c r="A493" s="158"/>
      <c r="B493" s="158"/>
      <c r="C493" s="158"/>
      <c r="D493" s="158"/>
      <c r="E493" s="158"/>
      <c r="F493" s="158"/>
      <c r="G493" s="158"/>
      <c r="H493" s="158"/>
      <c r="I493" s="158"/>
      <c r="J493" s="158"/>
      <c r="K493" s="158"/>
      <c r="L493" s="158"/>
      <c r="M493" s="158"/>
      <c r="N493" s="158"/>
      <c r="O493" s="158"/>
      <c r="P493" s="158"/>
      <c r="Q493" s="158"/>
      <c r="R493" s="158"/>
      <c r="S493" s="158"/>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row>
    <row r="494" ht="15.75" customHeight="1">
      <c r="A494" s="158"/>
      <c r="B494" s="158"/>
      <c r="C494" s="158"/>
      <c r="D494" s="158"/>
      <c r="E494" s="158"/>
      <c r="F494" s="158"/>
      <c r="G494" s="158"/>
      <c r="H494" s="158"/>
      <c r="I494" s="158"/>
      <c r="J494" s="158"/>
      <c r="K494" s="158"/>
      <c r="L494" s="158"/>
      <c r="M494" s="158"/>
      <c r="N494" s="158"/>
      <c r="O494" s="158"/>
      <c r="P494" s="158"/>
      <c r="Q494" s="158"/>
      <c r="R494" s="158"/>
      <c r="S494" s="158"/>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row>
    <row r="495" ht="15.75" customHeight="1">
      <c r="A495" s="158"/>
      <c r="B495" s="158"/>
      <c r="C495" s="158"/>
      <c r="D495" s="158"/>
      <c r="E495" s="158"/>
      <c r="F495" s="158"/>
      <c r="G495" s="158"/>
      <c r="H495" s="158"/>
      <c r="I495" s="158"/>
      <c r="J495" s="158"/>
      <c r="K495" s="158"/>
      <c r="L495" s="158"/>
      <c r="M495" s="158"/>
      <c r="N495" s="158"/>
      <c r="O495" s="158"/>
      <c r="P495" s="158"/>
      <c r="Q495" s="158"/>
      <c r="R495" s="158"/>
      <c r="S495" s="158"/>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row>
    <row r="496" ht="15.75" customHeight="1">
      <c r="A496" s="158"/>
      <c r="B496" s="158"/>
      <c r="C496" s="158"/>
      <c r="D496" s="158"/>
      <c r="E496" s="158"/>
      <c r="F496" s="158"/>
      <c r="G496" s="158"/>
      <c r="H496" s="158"/>
      <c r="I496" s="158"/>
      <c r="J496" s="158"/>
      <c r="K496" s="158"/>
      <c r="L496" s="158"/>
      <c r="M496" s="158"/>
      <c r="N496" s="158"/>
      <c r="O496" s="158"/>
      <c r="P496" s="158"/>
      <c r="Q496" s="158"/>
      <c r="R496" s="158"/>
      <c r="S496" s="158"/>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row>
    <row r="497" ht="15.75" customHeight="1">
      <c r="A497" s="158"/>
      <c r="B497" s="158"/>
      <c r="C497" s="158"/>
      <c r="D497" s="158"/>
      <c r="E497" s="158"/>
      <c r="F497" s="158"/>
      <c r="G497" s="158"/>
      <c r="H497" s="158"/>
      <c r="I497" s="158"/>
      <c r="J497" s="158"/>
      <c r="K497" s="158"/>
      <c r="L497" s="158"/>
      <c r="M497" s="158"/>
      <c r="N497" s="158"/>
      <c r="O497" s="158"/>
      <c r="P497" s="158"/>
      <c r="Q497" s="158"/>
      <c r="R497" s="158"/>
      <c r="S497" s="158"/>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row>
    <row r="498" ht="15.75" customHeight="1">
      <c r="A498" s="158"/>
      <c r="B498" s="158"/>
      <c r="C498" s="158"/>
      <c r="D498" s="158"/>
      <c r="E498" s="158"/>
      <c r="F498" s="158"/>
      <c r="G498" s="158"/>
      <c r="H498" s="158"/>
      <c r="I498" s="158"/>
      <c r="J498" s="158"/>
      <c r="K498" s="158"/>
      <c r="L498" s="158"/>
      <c r="M498" s="158"/>
      <c r="N498" s="158"/>
      <c r="O498" s="158"/>
      <c r="P498" s="158"/>
      <c r="Q498" s="158"/>
      <c r="R498" s="158"/>
      <c r="S498" s="158"/>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row>
    <row r="499" ht="15.75" customHeight="1">
      <c r="A499" s="158"/>
      <c r="B499" s="158"/>
      <c r="C499" s="158"/>
      <c r="D499" s="158"/>
      <c r="E499" s="158"/>
      <c r="F499" s="158"/>
      <c r="G499" s="158"/>
      <c r="H499" s="158"/>
      <c r="I499" s="158"/>
      <c r="J499" s="158"/>
      <c r="K499" s="158"/>
      <c r="L499" s="158"/>
      <c r="M499" s="158"/>
      <c r="N499" s="158"/>
      <c r="O499" s="158"/>
      <c r="P499" s="158"/>
      <c r="Q499" s="158"/>
      <c r="R499" s="158"/>
      <c r="S499" s="158"/>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row>
    <row r="500" ht="15.75" customHeight="1">
      <c r="A500" s="158"/>
      <c r="B500" s="158"/>
      <c r="C500" s="158"/>
      <c r="D500" s="158"/>
      <c r="E500" s="158"/>
      <c r="F500" s="158"/>
      <c r="G500" s="158"/>
      <c r="H500" s="158"/>
      <c r="I500" s="158"/>
      <c r="J500" s="158"/>
      <c r="K500" s="158"/>
      <c r="L500" s="158"/>
      <c r="M500" s="158"/>
      <c r="N500" s="158"/>
      <c r="O500" s="158"/>
      <c r="P500" s="158"/>
      <c r="Q500" s="158"/>
      <c r="R500" s="158"/>
      <c r="S500" s="158"/>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row>
    <row r="501" ht="15.75" customHeight="1">
      <c r="A501" s="158"/>
      <c r="B501" s="158"/>
      <c r="C501" s="158"/>
      <c r="D501" s="158"/>
      <c r="E501" s="158"/>
      <c r="F501" s="158"/>
      <c r="G501" s="158"/>
      <c r="H501" s="158"/>
      <c r="I501" s="158"/>
      <c r="J501" s="158"/>
      <c r="K501" s="158"/>
      <c r="L501" s="158"/>
      <c r="M501" s="158"/>
      <c r="N501" s="158"/>
      <c r="O501" s="158"/>
      <c r="P501" s="158"/>
      <c r="Q501" s="158"/>
      <c r="R501" s="158"/>
      <c r="S501" s="158"/>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row>
    <row r="502" ht="15.75" customHeight="1">
      <c r="A502" s="158"/>
      <c r="B502" s="158"/>
      <c r="C502" s="158"/>
      <c r="D502" s="158"/>
      <c r="E502" s="158"/>
      <c r="F502" s="158"/>
      <c r="G502" s="158"/>
      <c r="H502" s="158"/>
      <c r="I502" s="158"/>
      <c r="J502" s="158"/>
      <c r="K502" s="158"/>
      <c r="L502" s="158"/>
      <c r="M502" s="158"/>
      <c r="N502" s="158"/>
      <c r="O502" s="158"/>
      <c r="P502" s="158"/>
      <c r="Q502" s="158"/>
      <c r="R502" s="158"/>
      <c r="S502" s="158"/>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row>
    <row r="503" ht="15.75" customHeight="1">
      <c r="A503" s="158"/>
      <c r="B503" s="158"/>
      <c r="C503" s="158"/>
      <c r="D503" s="158"/>
      <c r="E503" s="158"/>
      <c r="F503" s="158"/>
      <c r="G503" s="158"/>
      <c r="H503" s="158"/>
      <c r="I503" s="158"/>
      <c r="J503" s="158"/>
      <c r="K503" s="158"/>
      <c r="L503" s="158"/>
      <c r="M503" s="158"/>
      <c r="N503" s="158"/>
      <c r="O503" s="158"/>
      <c r="P503" s="158"/>
      <c r="Q503" s="158"/>
      <c r="R503" s="158"/>
      <c r="S503" s="158"/>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row>
    <row r="504" ht="15.75" customHeight="1">
      <c r="A504" s="158"/>
      <c r="B504" s="158"/>
      <c r="C504" s="158"/>
      <c r="D504" s="158"/>
      <c r="E504" s="158"/>
      <c r="F504" s="158"/>
      <c r="G504" s="158"/>
      <c r="H504" s="158"/>
      <c r="I504" s="158"/>
      <c r="J504" s="158"/>
      <c r="K504" s="158"/>
      <c r="L504" s="158"/>
      <c r="M504" s="158"/>
      <c r="N504" s="158"/>
      <c r="O504" s="158"/>
      <c r="P504" s="158"/>
      <c r="Q504" s="158"/>
      <c r="R504" s="158"/>
      <c r="S504" s="158"/>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row>
    <row r="505" ht="15.75" customHeight="1">
      <c r="A505" s="158"/>
      <c r="B505" s="158"/>
      <c r="C505" s="158"/>
      <c r="D505" s="158"/>
      <c r="E505" s="158"/>
      <c r="F505" s="158"/>
      <c r="G505" s="158"/>
      <c r="H505" s="158"/>
      <c r="I505" s="158"/>
      <c r="J505" s="158"/>
      <c r="K505" s="158"/>
      <c r="L505" s="158"/>
      <c r="M505" s="158"/>
      <c r="N505" s="158"/>
      <c r="O505" s="158"/>
      <c r="P505" s="158"/>
      <c r="Q505" s="158"/>
      <c r="R505" s="158"/>
      <c r="S505" s="158"/>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row>
    <row r="506" ht="15.75" customHeight="1">
      <c r="A506" s="158"/>
      <c r="B506" s="158"/>
      <c r="C506" s="158"/>
      <c r="D506" s="158"/>
      <c r="E506" s="158"/>
      <c r="F506" s="158"/>
      <c r="G506" s="158"/>
      <c r="H506" s="158"/>
      <c r="I506" s="158"/>
      <c r="J506" s="158"/>
      <c r="K506" s="158"/>
      <c r="L506" s="158"/>
      <c r="M506" s="158"/>
      <c r="N506" s="158"/>
      <c r="O506" s="158"/>
      <c r="P506" s="158"/>
      <c r="Q506" s="158"/>
      <c r="R506" s="158"/>
      <c r="S506" s="158"/>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row>
    <row r="507" ht="15.75" customHeight="1">
      <c r="A507" s="158"/>
      <c r="B507" s="158"/>
      <c r="C507" s="158"/>
      <c r="D507" s="158"/>
      <c r="E507" s="158"/>
      <c r="F507" s="158"/>
      <c r="G507" s="158"/>
      <c r="H507" s="158"/>
      <c r="I507" s="158"/>
      <c r="J507" s="158"/>
      <c r="K507" s="158"/>
      <c r="L507" s="158"/>
      <c r="M507" s="158"/>
      <c r="N507" s="158"/>
      <c r="O507" s="158"/>
      <c r="P507" s="158"/>
      <c r="Q507" s="158"/>
      <c r="R507" s="158"/>
      <c r="S507" s="158"/>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row>
    <row r="508" ht="15.75" customHeight="1">
      <c r="A508" s="158"/>
      <c r="B508" s="158"/>
      <c r="C508" s="158"/>
      <c r="D508" s="158"/>
      <c r="E508" s="158"/>
      <c r="F508" s="158"/>
      <c r="G508" s="158"/>
      <c r="H508" s="158"/>
      <c r="I508" s="158"/>
      <c r="J508" s="158"/>
      <c r="K508" s="158"/>
      <c r="L508" s="158"/>
      <c r="M508" s="158"/>
      <c r="N508" s="158"/>
      <c r="O508" s="158"/>
      <c r="P508" s="158"/>
      <c r="Q508" s="158"/>
      <c r="R508" s="158"/>
      <c r="S508" s="158"/>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row>
    <row r="509" ht="15.75" customHeight="1">
      <c r="A509" s="158"/>
      <c r="B509" s="158"/>
      <c r="C509" s="158"/>
      <c r="D509" s="158"/>
      <c r="E509" s="158"/>
      <c r="F509" s="158"/>
      <c r="G509" s="158"/>
      <c r="H509" s="158"/>
      <c r="I509" s="158"/>
      <c r="J509" s="158"/>
      <c r="K509" s="158"/>
      <c r="L509" s="158"/>
      <c r="M509" s="158"/>
      <c r="N509" s="158"/>
      <c r="O509" s="158"/>
      <c r="P509" s="158"/>
      <c r="Q509" s="158"/>
      <c r="R509" s="158"/>
      <c r="S509" s="158"/>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row>
    <row r="510" ht="15.75" customHeight="1">
      <c r="A510" s="158"/>
      <c r="B510" s="158"/>
      <c r="C510" s="158"/>
      <c r="D510" s="158"/>
      <c r="E510" s="158"/>
      <c r="F510" s="158"/>
      <c r="G510" s="158"/>
      <c r="H510" s="158"/>
      <c r="I510" s="158"/>
      <c r="J510" s="158"/>
      <c r="K510" s="158"/>
      <c r="L510" s="158"/>
      <c r="M510" s="158"/>
      <c r="N510" s="158"/>
      <c r="O510" s="158"/>
      <c r="P510" s="158"/>
      <c r="Q510" s="158"/>
      <c r="R510" s="158"/>
      <c r="S510" s="158"/>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row>
    <row r="511" ht="15.75" customHeight="1">
      <c r="A511" s="158"/>
      <c r="B511" s="158"/>
      <c r="C511" s="158"/>
      <c r="D511" s="158"/>
      <c r="E511" s="158"/>
      <c r="F511" s="158"/>
      <c r="G511" s="158"/>
      <c r="H511" s="158"/>
      <c r="I511" s="158"/>
      <c r="J511" s="158"/>
      <c r="K511" s="158"/>
      <c r="L511" s="158"/>
      <c r="M511" s="158"/>
      <c r="N511" s="158"/>
      <c r="O511" s="158"/>
      <c r="P511" s="158"/>
      <c r="Q511" s="158"/>
      <c r="R511" s="158"/>
      <c r="S511" s="158"/>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row>
    <row r="512" ht="15.75" customHeight="1">
      <c r="A512" s="158"/>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row>
    <row r="513" ht="15.75" customHeight="1">
      <c r="A513" s="158"/>
      <c r="B513" s="158"/>
      <c r="C513" s="158"/>
      <c r="D513" s="158"/>
      <c r="E513" s="158"/>
      <c r="F513" s="158"/>
      <c r="G513" s="158"/>
      <c r="H513" s="158"/>
      <c r="I513" s="158"/>
      <c r="J513" s="158"/>
      <c r="K513" s="158"/>
      <c r="L513" s="158"/>
      <c r="M513" s="158"/>
      <c r="N513" s="158"/>
      <c r="O513" s="158"/>
      <c r="P513" s="158"/>
      <c r="Q513" s="158"/>
      <c r="R513" s="158"/>
      <c r="S513" s="158"/>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row>
    <row r="514" ht="15.75" customHeight="1">
      <c r="A514" s="158"/>
      <c r="B514" s="158"/>
      <c r="C514" s="158"/>
      <c r="D514" s="158"/>
      <c r="E514" s="158"/>
      <c r="F514" s="158"/>
      <c r="G514" s="158"/>
      <c r="H514" s="158"/>
      <c r="I514" s="158"/>
      <c r="J514" s="158"/>
      <c r="K514" s="158"/>
      <c r="L514" s="158"/>
      <c r="M514" s="158"/>
      <c r="N514" s="158"/>
      <c r="O514" s="158"/>
      <c r="P514" s="158"/>
      <c r="Q514" s="158"/>
      <c r="R514" s="158"/>
      <c r="S514" s="158"/>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row>
    <row r="515" ht="15.75" customHeight="1">
      <c r="A515" s="158"/>
      <c r="B515" s="158"/>
      <c r="C515" s="158"/>
      <c r="D515" s="158"/>
      <c r="E515" s="158"/>
      <c r="F515" s="158"/>
      <c r="G515" s="158"/>
      <c r="H515" s="158"/>
      <c r="I515" s="158"/>
      <c r="J515" s="158"/>
      <c r="K515" s="158"/>
      <c r="L515" s="158"/>
      <c r="M515" s="158"/>
      <c r="N515" s="158"/>
      <c r="O515" s="158"/>
      <c r="P515" s="158"/>
      <c r="Q515" s="158"/>
      <c r="R515" s="158"/>
      <c r="S515" s="158"/>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row>
    <row r="516" ht="15.75" customHeight="1">
      <c r="A516" s="158"/>
      <c r="B516" s="158"/>
      <c r="C516" s="158"/>
      <c r="D516" s="158"/>
      <c r="E516" s="158"/>
      <c r="F516" s="158"/>
      <c r="G516" s="158"/>
      <c r="H516" s="158"/>
      <c r="I516" s="158"/>
      <c r="J516" s="158"/>
      <c r="K516" s="158"/>
      <c r="L516" s="158"/>
      <c r="M516" s="158"/>
      <c r="N516" s="158"/>
      <c r="O516" s="158"/>
      <c r="P516" s="158"/>
      <c r="Q516" s="158"/>
      <c r="R516" s="158"/>
      <c r="S516" s="158"/>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row>
    <row r="517" ht="15.75" customHeight="1">
      <c r="A517" s="158"/>
      <c r="B517" s="158"/>
      <c r="C517" s="158"/>
      <c r="D517" s="158"/>
      <c r="E517" s="158"/>
      <c r="F517" s="158"/>
      <c r="G517" s="158"/>
      <c r="H517" s="158"/>
      <c r="I517" s="158"/>
      <c r="J517" s="158"/>
      <c r="K517" s="158"/>
      <c r="L517" s="158"/>
      <c r="M517" s="158"/>
      <c r="N517" s="158"/>
      <c r="O517" s="158"/>
      <c r="P517" s="158"/>
      <c r="Q517" s="158"/>
      <c r="R517" s="158"/>
      <c r="S517" s="158"/>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row>
    <row r="518" ht="15.75" customHeight="1">
      <c r="A518" s="158"/>
      <c r="B518" s="158"/>
      <c r="C518" s="158"/>
      <c r="D518" s="158"/>
      <c r="E518" s="158"/>
      <c r="F518" s="158"/>
      <c r="G518" s="158"/>
      <c r="H518" s="158"/>
      <c r="I518" s="158"/>
      <c r="J518" s="158"/>
      <c r="K518" s="158"/>
      <c r="L518" s="158"/>
      <c r="M518" s="158"/>
      <c r="N518" s="158"/>
      <c r="O518" s="158"/>
      <c r="P518" s="158"/>
      <c r="Q518" s="158"/>
      <c r="R518" s="158"/>
      <c r="S518" s="158"/>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row>
    <row r="519" ht="15.75" customHeight="1">
      <c r="A519" s="158"/>
      <c r="B519" s="158"/>
      <c r="C519" s="158"/>
      <c r="D519" s="158"/>
      <c r="E519" s="158"/>
      <c r="F519" s="158"/>
      <c r="G519" s="158"/>
      <c r="H519" s="158"/>
      <c r="I519" s="158"/>
      <c r="J519" s="158"/>
      <c r="K519" s="158"/>
      <c r="L519" s="158"/>
      <c r="M519" s="158"/>
      <c r="N519" s="158"/>
      <c r="O519" s="158"/>
      <c r="P519" s="158"/>
      <c r="Q519" s="158"/>
      <c r="R519" s="158"/>
      <c r="S519" s="158"/>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row>
    <row r="520" ht="15.75" customHeight="1">
      <c r="A520" s="158"/>
      <c r="B520" s="158"/>
      <c r="C520" s="158"/>
      <c r="D520" s="158"/>
      <c r="E520" s="158"/>
      <c r="F520" s="158"/>
      <c r="G520" s="158"/>
      <c r="H520" s="158"/>
      <c r="I520" s="158"/>
      <c r="J520" s="158"/>
      <c r="K520" s="158"/>
      <c r="L520" s="158"/>
      <c r="M520" s="158"/>
      <c r="N520" s="158"/>
      <c r="O520" s="158"/>
      <c r="P520" s="158"/>
      <c r="Q520" s="158"/>
      <c r="R520" s="158"/>
      <c r="S520" s="158"/>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row>
    <row r="521" ht="15.75" customHeight="1">
      <c r="A521" s="158"/>
      <c r="B521" s="158"/>
      <c r="C521" s="158"/>
      <c r="D521" s="158"/>
      <c r="E521" s="158"/>
      <c r="F521" s="158"/>
      <c r="G521" s="158"/>
      <c r="H521" s="158"/>
      <c r="I521" s="158"/>
      <c r="J521" s="158"/>
      <c r="K521" s="158"/>
      <c r="L521" s="158"/>
      <c r="M521" s="158"/>
      <c r="N521" s="158"/>
      <c r="O521" s="158"/>
      <c r="P521" s="158"/>
      <c r="Q521" s="158"/>
      <c r="R521" s="158"/>
      <c r="S521" s="158"/>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row>
    <row r="522" ht="15.75" customHeight="1">
      <c r="A522" s="158"/>
      <c r="B522" s="158"/>
      <c r="C522" s="158"/>
      <c r="D522" s="158"/>
      <c r="E522" s="158"/>
      <c r="F522" s="158"/>
      <c r="G522" s="158"/>
      <c r="H522" s="158"/>
      <c r="I522" s="158"/>
      <c r="J522" s="158"/>
      <c r="K522" s="158"/>
      <c r="L522" s="158"/>
      <c r="M522" s="158"/>
      <c r="N522" s="158"/>
      <c r="O522" s="158"/>
      <c r="P522" s="158"/>
      <c r="Q522" s="158"/>
      <c r="R522" s="158"/>
      <c r="S522" s="158"/>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row>
    <row r="523" ht="15.75" customHeight="1">
      <c r="A523" s="158"/>
      <c r="B523" s="158"/>
      <c r="C523" s="158"/>
      <c r="D523" s="158"/>
      <c r="E523" s="158"/>
      <c r="F523" s="158"/>
      <c r="G523" s="158"/>
      <c r="H523" s="158"/>
      <c r="I523" s="158"/>
      <c r="J523" s="158"/>
      <c r="K523" s="158"/>
      <c r="L523" s="158"/>
      <c r="M523" s="158"/>
      <c r="N523" s="158"/>
      <c r="O523" s="158"/>
      <c r="P523" s="158"/>
      <c r="Q523" s="158"/>
      <c r="R523" s="158"/>
      <c r="S523" s="158"/>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row>
    <row r="524" ht="15.75" customHeight="1">
      <c r="A524" s="158"/>
      <c r="B524" s="158"/>
      <c r="C524" s="158"/>
      <c r="D524" s="158"/>
      <c r="E524" s="158"/>
      <c r="F524" s="158"/>
      <c r="G524" s="158"/>
      <c r="H524" s="158"/>
      <c r="I524" s="158"/>
      <c r="J524" s="158"/>
      <c r="K524" s="158"/>
      <c r="L524" s="158"/>
      <c r="M524" s="158"/>
      <c r="N524" s="158"/>
      <c r="O524" s="158"/>
      <c r="P524" s="158"/>
      <c r="Q524" s="158"/>
      <c r="R524" s="158"/>
      <c r="S524" s="158"/>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row>
    <row r="525" ht="15.75" customHeight="1">
      <c r="A525" s="158"/>
      <c r="B525" s="158"/>
      <c r="C525" s="158"/>
      <c r="D525" s="158"/>
      <c r="E525" s="158"/>
      <c r="F525" s="158"/>
      <c r="G525" s="158"/>
      <c r="H525" s="158"/>
      <c r="I525" s="158"/>
      <c r="J525" s="158"/>
      <c r="K525" s="158"/>
      <c r="L525" s="158"/>
      <c r="M525" s="158"/>
      <c r="N525" s="158"/>
      <c r="O525" s="158"/>
      <c r="P525" s="158"/>
      <c r="Q525" s="158"/>
      <c r="R525" s="158"/>
      <c r="S525" s="158"/>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row>
    <row r="526" ht="15.75" customHeight="1">
      <c r="A526" s="158"/>
      <c r="B526" s="158"/>
      <c r="C526" s="158"/>
      <c r="D526" s="158"/>
      <c r="E526" s="158"/>
      <c r="F526" s="158"/>
      <c r="G526" s="158"/>
      <c r="H526" s="158"/>
      <c r="I526" s="158"/>
      <c r="J526" s="158"/>
      <c r="K526" s="158"/>
      <c r="L526" s="158"/>
      <c r="M526" s="158"/>
      <c r="N526" s="158"/>
      <c r="O526" s="158"/>
      <c r="P526" s="158"/>
      <c r="Q526" s="158"/>
      <c r="R526" s="158"/>
      <c r="S526" s="158"/>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row>
    <row r="527" ht="15.75" customHeight="1">
      <c r="A527" s="158"/>
      <c r="B527" s="158"/>
      <c r="C527" s="158"/>
      <c r="D527" s="158"/>
      <c r="E527" s="158"/>
      <c r="F527" s="158"/>
      <c r="G527" s="158"/>
      <c r="H527" s="158"/>
      <c r="I527" s="158"/>
      <c r="J527" s="158"/>
      <c r="K527" s="158"/>
      <c r="L527" s="158"/>
      <c r="M527" s="158"/>
      <c r="N527" s="158"/>
      <c r="O527" s="158"/>
      <c r="P527" s="158"/>
      <c r="Q527" s="158"/>
      <c r="R527" s="158"/>
      <c r="S527" s="158"/>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row>
    <row r="528" ht="15.75" customHeight="1">
      <c r="A528" s="158"/>
      <c r="B528" s="158"/>
      <c r="C528" s="158"/>
      <c r="D528" s="158"/>
      <c r="E528" s="158"/>
      <c r="F528" s="158"/>
      <c r="G528" s="158"/>
      <c r="H528" s="158"/>
      <c r="I528" s="158"/>
      <c r="J528" s="158"/>
      <c r="K528" s="158"/>
      <c r="L528" s="158"/>
      <c r="M528" s="158"/>
      <c r="N528" s="158"/>
      <c r="O528" s="158"/>
      <c r="P528" s="158"/>
      <c r="Q528" s="158"/>
      <c r="R528" s="158"/>
      <c r="S528" s="158"/>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row>
    <row r="529" ht="15.75" customHeight="1">
      <c r="A529" s="158"/>
      <c r="B529" s="158"/>
      <c r="C529" s="158"/>
      <c r="D529" s="158"/>
      <c r="E529" s="158"/>
      <c r="F529" s="158"/>
      <c r="G529" s="158"/>
      <c r="H529" s="158"/>
      <c r="I529" s="158"/>
      <c r="J529" s="158"/>
      <c r="K529" s="158"/>
      <c r="L529" s="158"/>
      <c r="M529" s="158"/>
      <c r="N529" s="158"/>
      <c r="O529" s="158"/>
      <c r="P529" s="158"/>
      <c r="Q529" s="158"/>
      <c r="R529" s="158"/>
      <c r="S529" s="158"/>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row>
    <row r="530" ht="15.75" customHeight="1">
      <c r="A530" s="158"/>
      <c r="B530" s="158"/>
      <c r="C530" s="158"/>
      <c r="D530" s="158"/>
      <c r="E530" s="158"/>
      <c r="F530" s="158"/>
      <c r="G530" s="158"/>
      <c r="H530" s="158"/>
      <c r="I530" s="158"/>
      <c r="J530" s="158"/>
      <c r="K530" s="158"/>
      <c r="L530" s="158"/>
      <c r="M530" s="158"/>
      <c r="N530" s="158"/>
      <c r="O530" s="158"/>
      <c r="P530" s="158"/>
      <c r="Q530" s="158"/>
      <c r="R530" s="158"/>
      <c r="S530" s="158"/>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row>
    <row r="531" ht="15.75" customHeight="1">
      <c r="A531" s="158"/>
      <c r="B531" s="158"/>
      <c r="C531" s="158"/>
      <c r="D531" s="158"/>
      <c r="E531" s="158"/>
      <c r="F531" s="158"/>
      <c r="G531" s="158"/>
      <c r="H531" s="158"/>
      <c r="I531" s="158"/>
      <c r="J531" s="158"/>
      <c r="K531" s="158"/>
      <c r="L531" s="158"/>
      <c r="M531" s="158"/>
      <c r="N531" s="158"/>
      <c r="O531" s="158"/>
      <c r="P531" s="158"/>
      <c r="Q531" s="158"/>
      <c r="R531" s="158"/>
      <c r="S531" s="158"/>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row>
    <row r="532" ht="15.75" customHeight="1">
      <c r="A532" s="158"/>
      <c r="B532" s="158"/>
      <c r="C532" s="158"/>
      <c r="D532" s="158"/>
      <c r="E532" s="158"/>
      <c r="F532" s="158"/>
      <c r="G532" s="158"/>
      <c r="H532" s="158"/>
      <c r="I532" s="158"/>
      <c r="J532" s="158"/>
      <c r="K532" s="158"/>
      <c r="L532" s="158"/>
      <c r="M532" s="158"/>
      <c r="N532" s="158"/>
      <c r="O532" s="158"/>
      <c r="P532" s="158"/>
      <c r="Q532" s="158"/>
      <c r="R532" s="158"/>
      <c r="S532" s="158"/>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row>
    <row r="533" ht="15.75" customHeight="1">
      <c r="A533" s="158"/>
      <c r="B533" s="158"/>
      <c r="C533" s="158"/>
      <c r="D533" s="158"/>
      <c r="E533" s="158"/>
      <c r="F533" s="158"/>
      <c r="G533" s="158"/>
      <c r="H533" s="158"/>
      <c r="I533" s="158"/>
      <c r="J533" s="158"/>
      <c r="K533" s="158"/>
      <c r="L533" s="158"/>
      <c r="M533" s="158"/>
      <c r="N533" s="158"/>
      <c r="O533" s="158"/>
      <c r="P533" s="158"/>
      <c r="Q533" s="158"/>
      <c r="R533" s="158"/>
      <c r="S533" s="158"/>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row>
    <row r="534" ht="15.75" customHeight="1">
      <c r="A534" s="158"/>
      <c r="B534" s="158"/>
      <c r="C534" s="158"/>
      <c r="D534" s="158"/>
      <c r="E534" s="158"/>
      <c r="F534" s="158"/>
      <c r="G534" s="158"/>
      <c r="H534" s="158"/>
      <c r="I534" s="158"/>
      <c r="J534" s="158"/>
      <c r="K534" s="158"/>
      <c r="L534" s="158"/>
      <c r="M534" s="158"/>
      <c r="N534" s="158"/>
      <c r="O534" s="158"/>
      <c r="P534" s="158"/>
      <c r="Q534" s="158"/>
      <c r="R534" s="158"/>
      <c r="S534" s="158"/>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row>
    <row r="535" ht="15.75" customHeight="1">
      <c r="A535" s="158"/>
      <c r="B535" s="158"/>
      <c r="C535" s="158"/>
      <c r="D535" s="158"/>
      <c r="E535" s="158"/>
      <c r="F535" s="158"/>
      <c r="G535" s="158"/>
      <c r="H535" s="158"/>
      <c r="I535" s="158"/>
      <c r="J535" s="158"/>
      <c r="K535" s="158"/>
      <c r="L535" s="158"/>
      <c r="M535" s="158"/>
      <c r="N535" s="158"/>
      <c r="O535" s="158"/>
      <c r="P535" s="158"/>
      <c r="Q535" s="158"/>
      <c r="R535" s="158"/>
      <c r="S535" s="158"/>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row>
    <row r="536" ht="15.75" customHeight="1">
      <c r="AK536" s="159"/>
      <c r="AL536" s="159"/>
      <c r="AM536" s="159"/>
      <c r="AN536" s="159"/>
    </row>
    <row r="537" ht="15.75" customHeight="1">
      <c r="AK537" s="159"/>
      <c r="AL537" s="159"/>
      <c r="AM537" s="159"/>
      <c r="AN537" s="159"/>
    </row>
    <row r="538" ht="15.75" customHeight="1">
      <c r="AK538" s="159"/>
      <c r="AL538" s="159"/>
      <c r="AM538" s="159"/>
      <c r="AN538" s="159"/>
    </row>
    <row r="539" ht="15.75" customHeight="1">
      <c r="AK539" s="159"/>
      <c r="AL539" s="159"/>
      <c r="AM539" s="159"/>
      <c r="AN539" s="159"/>
    </row>
    <row r="540" ht="15.75" customHeight="1">
      <c r="AK540" s="159"/>
      <c r="AL540" s="159"/>
      <c r="AM540" s="159"/>
      <c r="AN540" s="159"/>
    </row>
    <row r="541" ht="15.75" customHeight="1">
      <c r="AK541" s="159"/>
      <c r="AL541" s="159"/>
      <c r="AM541" s="159"/>
      <c r="AN541" s="159"/>
    </row>
    <row r="542" ht="15.75" customHeight="1">
      <c r="AK542" s="159"/>
      <c r="AL542" s="159"/>
      <c r="AM542" s="159"/>
      <c r="AN542" s="159"/>
    </row>
    <row r="543" ht="15.75" customHeight="1">
      <c r="AK543" s="159"/>
      <c r="AL543" s="159"/>
      <c r="AM543" s="159"/>
      <c r="AN543" s="159"/>
    </row>
    <row r="544" ht="15.75" customHeight="1">
      <c r="AK544" s="159"/>
      <c r="AL544" s="159"/>
      <c r="AM544" s="159"/>
      <c r="AN544" s="159"/>
    </row>
    <row r="545" ht="15.75" customHeight="1">
      <c r="AK545" s="159"/>
      <c r="AL545" s="159"/>
      <c r="AM545" s="159"/>
      <c r="AN545" s="159"/>
    </row>
    <row r="546" ht="15.75" customHeight="1">
      <c r="AK546" s="159"/>
      <c r="AL546" s="159"/>
      <c r="AM546" s="159"/>
      <c r="AN546" s="159"/>
    </row>
    <row r="547" ht="15.75" customHeight="1">
      <c r="AK547" s="159"/>
      <c r="AL547" s="159"/>
      <c r="AM547" s="159"/>
      <c r="AN547" s="159"/>
    </row>
    <row r="548" ht="15.75" customHeight="1">
      <c r="AK548" s="159"/>
      <c r="AL548" s="159"/>
      <c r="AM548" s="159"/>
      <c r="AN548" s="159"/>
    </row>
    <row r="549" ht="15.75" customHeight="1">
      <c r="AK549" s="159"/>
      <c r="AL549" s="159"/>
      <c r="AM549" s="159"/>
      <c r="AN549" s="159"/>
    </row>
    <row r="550" ht="15.75" customHeight="1">
      <c r="AK550" s="159"/>
      <c r="AL550" s="159"/>
      <c r="AM550" s="159"/>
      <c r="AN550" s="159"/>
    </row>
    <row r="551" ht="15.75" customHeight="1">
      <c r="AK551" s="159"/>
      <c r="AL551" s="159"/>
      <c r="AM551" s="159"/>
      <c r="AN551" s="159"/>
    </row>
    <row r="552" ht="15.75" customHeight="1">
      <c r="AK552" s="159"/>
      <c r="AL552" s="159"/>
      <c r="AM552" s="159"/>
      <c r="AN552" s="159"/>
    </row>
    <row r="553" ht="15.75" customHeight="1">
      <c r="AK553" s="159"/>
      <c r="AL553" s="159"/>
      <c r="AM553" s="159"/>
      <c r="AN553" s="159"/>
    </row>
    <row r="554" ht="15.75" customHeight="1">
      <c r="AK554" s="159"/>
      <c r="AL554" s="159"/>
      <c r="AM554" s="159"/>
      <c r="AN554" s="159"/>
    </row>
    <row r="555" ht="15.75" customHeight="1">
      <c r="AK555" s="159"/>
      <c r="AL555" s="159"/>
      <c r="AM555" s="159"/>
      <c r="AN555" s="159"/>
    </row>
    <row r="556" ht="15.75" customHeight="1">
      <c r="AK556" s="159"/>
      <c r="AL556" s="159"/>
      <c r="AM556" s="159"/>
      <c r="AN556" s="159"/>
    </row>
    <row r="557" ht="15.75" customHeight="1">
      <c r="AK557" s="159"/>
      <c r="AL557" s="159"/>
      <c r="AM557" s="159"/>
      <c r="AN557" s="159"/>
    </row>
    <row r="558" ht="15.75" customHeight="1">
      <c r="AK558" s="159"/>
      <c r="AL558" s="159"/>
      <c r="AM558" s="159"/>
      <c r="AN558" s="159"/>
    </row>
    <row r="559" ht="15.75" customHeight="1">
      <c r="AK559" s="159"/>
      <c r="AL559" s="159"/>
      <c r="AM559" s="159"/>
      <c r="AN559" s="159"/>
    </row>
    <row r="560" ht="15.75" customHeight="1">
      <c r="AK560" s="159"/>
      <c r="AL560" s="159"/>
      <c r="AM560" s="159"/>
      <c r="AN560" s="159"/>
    </row>
    <row r="561" ht="15.75" customHeight="1">
      <c r="AK561" s="159"/>
      <c r="AL561" s="159"/>
      <c r="AM561" s="159"/>
      <c r="AN561" s="159"/>
    </row>
    <row r="562" ht="15.75" customHeight="1">
      <c r="AK562" s="159"/>
      <c r="AL562" s="159"/>
      <c r="AM562" s="159"/>
      <c r="AN562" s="159"/>
    </row>
    <row r="563" ht="15.75" customHeight="1">
      <c r="AK563" s="159"/>
      <c r="AL563" s="159"/>
      <c r="AM563" s="159"/>
      <c r="AN563" s="159"/>
    </row>
    <row r="564" ht="15.75" customHeight="1">
      <c r="AK564" s="159"/>
      <c r="AL564" s="159"/>
      <c r="AM564" s="159"/>
      <c r="AN564" s="159"/>
    </row>
    <row r="565" ht="15.75" customHeight="1">
      <c r="AK565" s="159"/>
      <c r="AL565" s="159"/>
      <c r="AM565" s="159"/>
      <c r="AN565" s="159"/>
    </row>
    <row r="566" ht="15.75" customHeight="1">
      <c r="AK566" s="159"/>
      <c r="AL566" s="159"/>
      <c r="AM566" s="159"/>
      <c r="AN566" s="159"/>
    </row>
    <row r="567" ht="15.75" customHeight="1">
      <c r="AK567" s="159"/>
      <c r="AL567" s="159"/>
      <c r="AM567" s="159"/>
      <c r="AN567" s="159"/>
    </row>
    <row r="568" ht="15.75" customHeight="1">
      <c r="AK568" s="159"/>
      <c r="AL568" s="159"/>
      <c r="AM568" s="159"/>
      <c r="AN568" s="159"/>
    </row>
    <row r="569" ht="15.75" customHeight="1">
      <c r="AK569" s="159"/>
      <c r="AL569" s="159"/>
      <c r="AM569" s="159"/>
      <c r="AN569" s="159"/>
    </row>
    <row r="570" ht="15.75" customHeight="1">
      <c r="AK570" s="159"/>
      <c r="AL570" s="159"/>
      <c r="AM570" s="159"/>
      <c r="AN570" s="159"/>
    </row>
    <row r="571" ht="15.75" customHeight="1">
      <c r="AK571" s="159"/>
      <c r="AL571" s="159"/>
      <c r="AM571" s="159"/>
      <c r="AN571" s="159"/>
    </row>
    <row r="572" ht="15.75" customHeight="1">
      <c r="AK572" s="159"/>
      <c r="AL572" s="159"/>
      <c r="AM572" s="159"/>
      <c r="AN572" s="159"/>
    </row>
    <row r="573" ht="15.75" customHeight="1">
      <c r="AK573" s="159"/>
      <c r="AL573" s="159"/>
      <c r="AM573" s="159"/>
      <c r="AN573" s="159"/>
    </row>
    <row r="574" ht="15.75" customHeight="1">
      <c r="AK574" s="159"/>
      <c r="AL574" s="159"/>
      <c r="AM574" s="159"/>
      <c r="AN574" s="159"/>
    </row>
    <row r="575" ht="15.75" customHeight="1">
      <c r="AK575" s="159"/>
      <c r="AL575" s="159"/>
      <c r="AM575" s="159"/>
      <c r="AN575" s="159"/>
    </row>
    <row r="576" ht="15.75" customHeight="1">
      <c r="AK576" s="159"/>
      <c r="AL576" s="159"/>
      <c r="AM576" s="159"/>
      <c r="AN576" s="159"/>
    </row>
    <row r="577" ht="15.75" customHeight="1">
      <c r="AK577" s="159"/>
      <c r="AL577" s="159"/>
      <c r="AM577" s="159"/>
      <c r="AN577" s="159"/>
    </row>
    <row r="578" ht="15.75" customHeight="1">
      <c r="AK578" s="159"/>
      <c r="AL578" s="159"/>
      <c r="AM578" s="159"/>
      <c r="AN578" s="159"/>
    </row>
    <row r="579" ht="15.75" customHeight="1">
      <c r="AK579" s="159"/>
      <c r="AL579" s="159"/>
      <c r="AM579" s="159"/>
      <c r="AN579" s="159"/>
    </row>
    <row r="580" ht="15.75" customHeight="1">
      <c r="AK580" s="159"/>
      <c r="AL580" s="159"/>
      <c r="AM580" s="159"/>
      <c r="AN580" s="159"/>
    </row>
    <row r="581" ht="15.75" customHeight="1">
      <c r="AK581" s="159"/>
      <c r="AL581" s="159"/>
      <c r="AM581" s="159"/>
      <c r="AN581" s="159"/>
    </row>
    <row r="582" ht="15.75" customHeight="1">
      <c r="AK582" s="159"/>
      <c r="AL582" s="159"/>
      <c r="AM582" s="159"/>
      <c r="AN582" s="159"/>
    </row>
    <row r="583" ht="15.75" customHeight="1">
      <c r="AK583" s="159"/>
      <c r="AL583" s="159"/>
      <c r="AM583" s="159"/>
      <c r="AN583" s="159"/>
    </row>
    <row r="584" ht="15.75" customHeight="1">
      <c r="AK584" s="159"/>
      <c r="AL584" s="159"/>
      <c r="AM584" s="159"/>
      <c r="AN584" s="159"/>
    </row>
    <row r="585" ht="15.75" customHeight="1">
      <c r="AK585" s="159"/>
      <c r="AL585" s="159"/>
      <c r="AM585" s="159"/>
      <c r="AN585" s="159"/>
    </row>
    <row r="586" ht="15.75" customHeight="1">
      <c r="AK586" s="159"/>
      <c r="AL586" s="159"/>
      <c r="AM586" s="159"/>
      <c r="AN586" s="159"/>
    </row>
    <row r="587" ht="15.75" customHeight="1">
      <c r="AK587" s="159"/>
      <c r="AL587" s="159"/>
      <c r="AM587" s="159"/>
      <c r="AN587" s="159"/>
    </row>
    <row r="588" ht="15.75" customHeight="1">
      <c r="AK588" s="159"/>
      <c r="AL588" s="159"/>
      <c r="AM588" s="159"/>
      <c r="AN588" s="159"/>
    </row>
    <row r="589" ht="15.75" customHeight="1">
      <c r="AK589" s="159"/>
      <c r="AL589" s="159"/>
      <c r="AM589" s="159"/>
      <c r="AN589" s="159"/>
    </row>
    <row r="590" ht="15.75" customHeight="1">
      <c r="AK590" s="159"/>
      <c r="AL590" s="159"/>
      <c r="AM590" s="159"/>
      <c r="AN590" s="159"/>
    </row>
    <row r="591" ht="15.75" customHeight="1">
      <c r="AK591" s="159"/>
      <c r="AL591" s="159"/>
      <c r="AM591" s="159"/>
      <c r="AN591" s="159"/>
    </row>
    <row r="592" ht="15.75" customHeight="1">
      <c r="AK592" s="159"/>
      <c r="AL592" s="159"/>
      <c r="AM592" s="159"/>
      <c r="AN592" s="159"/>
    </row>
    <row r="593" ht="15.75" customHeight="1">
      <c r="AK593" s="159"/>
      <c r="AL593" s="159"/>
      <c r="AM593" s="159"/>
      <c r="AN593" s="159"/>
    </row>
    <row r="594" ht="15.75" customHeight="1">
      <c r="AK594" s="159"/>
      <c r="AL594" s="159"/>
      <c r="AM594" s="159"/>
      <c r="AN594" s="159"/>
    </row>
    <row r="595" ht="15.75" customHeight="1">
      <c r="AK595" s="159"/>
      <c r="AL595" s="159"/>
      <c r="AM595" s="159"/>
      <c r="AN595" s="159"/>
    </row>
    <row r="596" ht="15.75" customHeight="1">
      <c r="AK596" s="159"/>
      <c r="AL596" s="159"/>
      <c r="AM596" s="159"/>
      <c r="AN596" s="159"/>
    </row>
    <row r="597" ht="15.75" customHeight="1">
      <c r="AK597" s="159"/>
      <c r="AL597" s="159"/>
      <c r="AM597" s="159"/>
      <c r="AN597" s="159"/>
    </row>
    <row r="598" ht="15.75" customHeight="1">
      <c r="AK598" s="159"/>
      <c r="AL598" s="159"/>
      <c r="AM598" s="159"/>
      <c r="AN598" s="159"/>
    </row>
    <row r="599" ht="15.75" customHeight="1">
      <c r="AK599" s="159"/>
      <c r="AL599" s="159"/>
      <c r="AM599" s="159"/>
      <c r="AN599" s="159"/>
    </row>
    <row r="600" ht="15.75" customHeight="1">
      <c r="AK600" s="159"/>
      <c r="AL600" s="159"/>
      <c r="AM600" s="159"/>
      <c r="AN600" s="159"/>
    </row>
    <row r="601" ht="15.75" customHeight="1">
      <c r="AK601" s="159"/>
      <c r="AL601" s="159"/>
      <c r="AM601" s="159"/>
      <c r="AN601" s="159"/>
    </row>
    <row r="602" ht="15.75" customHeight="1">
      <c r="AK602" s="159"/>
      <c r="AL602" s="159"/>
      <c r="AM602" s="159"/>
      <c r="AN602" s="159"/>
    </row>
    <row r="603" ht="15.75" customHeight="1">
      <c r="AK603" s="159"/>
      <c r="AL603" s="159"/>
      <c r="AM603" s="159"/>
      <c r="AN603" s="159"/>
    </row>
    <row r="604" ht="15.75" customHeight="1">
      <c r="AK604" s="159"/>
      <c r="AL604" s="159"/>
      <c r="AM604" s="159"/>
      <c r="AN604" s="159"/>
    </row>
    <row r="605" ht="15.75" customHeight="1">
      <c r="AK605" s="159"/>
      <c r="AL605" s="159"/>
      <c r="AM605" s="159"/>
      <c r="AN605" s="159"/>
    </row>
    <row r="606" ht="15.75" customHeight="1">
      <c r="AK606" s="159"/>
      <c r="AL606" s="159"/>
      <c r="AM606" s="159"/>
      <c r="AN606" s="159"/>
    </row>
    <row r="607" ht="15.75" customHeight="1">
      <c r="AK607" s="159"/>
      <c r="AL607" s="159"/>
      <c r="AM607" s="159"/>
      <c r="AN607" s="159"/>
    </row>
    <row r="608" ht="15.75" customHeight="1">
      <c r="AK608" s="159"/>
      <c r="AL608" s="159"/>
      <c r="AM608" s="159"/>
      <c r="AN608" s="159"/>
    </row>
    <row r="609" ht="15.75" customHeight="1">
      <c r="AK609" s="159"/>
      <c r="AL609" s="159"/>
      <c r="AM609" s="159"/>
      <c r="AN609" s="159"/>
    </row>
    <row r="610" ht="15.75" customHeight="1">
      <c r="AK610" s="159"/>
      <c r="AL610" s="159"/>
      <c r="AM610" s="159"/>
      <c r="AN610" s="159"/>
    </row>
    <row r="611" ht="15.75" customHeight="1">
      <c r="AK611" s="159"/>
      <c r="AL611" s="159"/>
      <c r="AM611" s="159"/>
      <c r="AN611" s="159"/>
    </row>
    <row r="612" ht="15.75" customHeight="1">
      <c r="AK612" s="159"/>
      <c r="AL612" s="159"/>
      <c r="AM612" s="159"/>
      <c r="AN612" s="159"/>
    </row>
    <row r="613" ht="15.75" customHeight="1">
      <c r="AK613" s="159"/>
      <c r="AL613" s="159"/>
      <c r="AM613" s="159"/>
      <c r="AN613" s="159"/>
    </row>
    <row r="614" ht="15.75" customHeight="1">
      <c r="AK614" s="159"/>
      <c r="AL614" s="159"/>
      <c r="AM614" s="159"/>
      <c r="AN614" s="159"/>
    </row>
    <row r="615" ht="15.75" customHeight="1">
      <c r="AK615" s="159"/>
      <c r="AL615" s="159"/>
      <c r="AM615" s="159"/>
      <c r="AN615" s="159"/>
    </row>
    <row r="616" ht="15.75" customHeight="1">
      <c r="AK616" s="159"/>
      <c r="AL616" s="159"/>
      <c r="AM616" s="159"/>
      <c r="AN616" s="159"/>
    </row>
    <row r="617" ht="15.75" customHeight="1">
      <c r="AK617" s="159"/>
      <c r="AL617" s="159"/>
      <c r="AM617" s="159"/>
      <c r="AN617" s="159"/>
    </row>
    <row r="618" ht="15.75" customHeight="1">
      <c r="AK618" s="159"/>
      <c r="AL618" s="159"/>
      <c r="AM618" s="159"/>
      <c r="AN618" s="159"/>
    </row>
    <row r="619" ht="15.75" customHeight="1">
      <c r="AK619" s="159"/>
      <c r="AL619" s="159"/>
      <c r="AM619" s="159"/>
      <c r="AN619" s="159"/>
    </row>
    <row r="620" ht="15.75" customHeight="1">
      <c r="AK620" s="159"/>
      <c r="AL620" s="159"/>
      <c r="AM620" s="159"/>
      <c r="AN620" s="159"/>
    </row>
    <row r="621" ht="15.75" customHeight="1">
      <c r="AK621" s="159"/>
      <c r="AL621" s="159"/>
      <c r="AM621" s="159"/>
      <c r="AN621" s="159"/>
    </row>
    <row r="622" ht="15.75" customHeight="1">
      <c r="AK622" s="159"/>
      <c r="AL622" s="159"/>
      <c r="AM622" s="159"/>
      <c r="AN622" s="159"/>
    </row>
    <row r="623" ht="15.75" customHeight="1">
      <c r="AK623" s="159"/>
      <c r="AL623" s="159"/>
      <c r="AM623" s="159"/>
      <c r="AN623" s="159"/>
    </row>
    <row r="624" ht="15.75" customHeight="1">
      <c r="AK624" s="159"/>
      <c r="AL624" s="159"/>
      <c r="AM624" s="159"/>
      <c r="AN624" s="159"/>
    </row>
    <row r="625" ht="15.75" customHeight="1">
      <c r="AK625" s="159"/>
      <c r="AL625" s="159"/>
      <c r="AM625" s="159"/>
      <c r="AN625" s="159"/>
    </row>
    <row r="626" ht="15.75" customHeight="1">
      <c r="AK626" s="159"/>
      <c r="AL626" s="159"/>
      <c r="AM626" s="159"/>
      <c r="AN626" s="159"/>
    </row>
    <row r="627" ht="15.75" customHeight="1">
      <c r="AK627" s="159"/>
      <c r="AL627" s="159"/>
      <c r="AM627" s="159"/>
      <c r="AN627" s="159"/>
    </row>
    <row r="628" ht="15.75" customHeight="1">
      <c r="AK628" s="159"/>
      <c r="AL628" s="159"/>
      <c r="AM628" s="159"/>
      <c r="AN628" s="159"/>
    </row>
    <row r="629" ht="15.75" customHeight="1">
      <c r="AK629" s="159"/>
      <c r="AL629" s="159"/>
      <c r="AM629" s="159"/>
      <c r="AN629" s="159"/>
    </row>
    <row r="630" ht="15.75" customHeight="1">
      <c r="AK630" s="159"/>
      <c r="AL630" s="159"/>
      <c r="AM630" s="159"/>
      <c r="AN630" s="159"/>
    </row>
    <row r="631" ht="15.75" customHeight="1">
      <c r="AK631" s="159"/>
      <c r="AL631" s="159"/>
      <c r="AM631" s="159"/>
      <c r="AN631" s="159"/>
    </row>
    <row r="632" ht="15.75" customHeight="1">
      <c r="AK632" s="159"/>
      <c r="AL632" s="159"/>
      <c r="AM632" s="159"/>
      <c r="AN632" s="159"/>
    </row>
    <row r="633" ht="15.75" customHeight="1">
      <c r="AK633" s="159"/>
      <c r="AL633" s="159"/>
      <c r="AM633" s="159"/>
      <c r="AN633" s="159"/>
    </row>
    <row r="634" ht="15.75" customHeight="1">
      <c r="AK634" s="159"/>
      <c r="AL634" s="159"/>
      <c r="AM634" s="159"/>
      <c r="AN634" s="159"/>
    </row>
    <row r="635" ht="15.75" customHeight="1">
      <c r="AK635" s="159"/>
      <c r="AL635" s="159"/>
      <c r="AM635" s="159"/>
      <c r="AN635" s="159"/>
    </row>
    <row r="636" ht="15.75" customHeight="1">
      <c r="AK636" s="159"/>
      <c r="AL636" s="159"/>
      <c r="AM636" s="159"/>
      <c r="AN636" s="159"/>
    </row>
    <row r="637" ht="15.75" customHeight="1">
      <c r="AK637" s="159"/>
      <c r="AL637" s="159"/>
      <c r="AM637" s="159"/>
      <c r="AN637" s="159"/>
    </row>
    <row r="638" ht="15.75" customHeight="1">
      <c r="AK638" s="159"/>
      <c r="AL638" s="159"/>
      <c r="AM638" s="159"/>
      <c r="AN638" s="159"/>
    </row>
    <row r="639" ht="15.75" customHeight="1">
      <c r="AK639" s="159"/>
      <c r="AL639" s="159"/>
      <c r="AM639" s="159"/>
      <c r="AN639" s="159"/>
    </row>
    <row r="640" ht="15.75" customHeight="1">
      <c r="AK640" s="159"/>
      <c r="AL640" s="159"/>
      <c r="AM640" s="159"/>
      <c r="AN640" s="159"/>
    </row>
    <row r="641" ht="15.75" customHeight="1">
      <c r="AK641" s="159"/>
      <c r="AL641" s="159"/>
      <c r="AM641" s="159"/>
      <c r="AN641" s="159"/>
    </row>
    <row r="642" ht="15.75" customHeight="1">
      <c r="AK642" s="159"/>
      <c r="AL642" s="159"/>
      <c r="AM642" s="159"/>
      <c r="AN642" s="159"/>
    </row>
    <row r="643" ht="15.75" customHeight="1">
      <c r="AK643" s="159"/>
      <c r="AL643" s="159"/>
      <c r="AM643" s="159"/>
      <c r="AN643" s="159"/>
    </row>
    <row r="644" ht="15.75" customHeight="1">
      <c r="AK644" s="159"/>
      <c r="AL644" s="159"/>
      <c r="AM644" s="159"/>
      <c r="AN644" s="159"/>
    </row>
    <row r="645" ht="15.75" customHeight="1">
      <c r="AK645" s="159"/>
      <c r="AL645" s="159"/>
      <c r="AM645" s="159"/>
      <c r="AN645" s="159"/>
    </row>
    <row r="646" ht="15.75" customHeight="1">
      <c r="AK646" s="159"/>
      <c r="AL646" s="159"/>
      <c r="AM646" s="159"/>
      <c r="AN646" s="159"/>
    </row>
    <row r="647" ht="15.75" customHeight="1">
      <c r="AK647" s="159"/>
      <c r="AL647" s="159"/>
      <c r="AM647" s="159"/>
      <c r="AN647" s="159"/>
    </row>
    <row r="648" ht="15.75" customHeight="1">
      <c r="AK648" s="159"/>
      <c r="AL648" s="159"/>
      <c r="AM648" s="159"/>
      <c r="AN648" s="159"/>
    </row>
    <row r="649" ht="15.75" customHeight="1">
      <c r="AK649" s="159"/>
      <c r="AL649" s="159"/>
      <c r="AM649" s="159"/>
      <c r="AN649" s="159"/>
    </row>
    <row r="650" ht="15.75" customHeight="1">
      <c r="AK650" s="159"/>
      <c r="AL650" s="159"/>
      <c r="AM650" s="159"/>
      <c r="AN650" s="159"/>
    </row>
    <row r="651" ht="15.75" customHeight="1">
      <c r="AK651" s="159"/>
      <c r="AL651" s="159"/>
      <c r="AM651" s="159"/>
      <c r="AN651" s="159"/>
    </row>
    <row r="652" ht="15.75" customHeight="1">
      <c r="AK652" s="159"/>
      <c r="AL652" s="159"/>
      <c r="AM652" s="159"/>
      <c r="AN652" s="159"/>
    </row>
    <row r="653" ht="15.75" customHeight="1">
      <c r="AK653" s="159"/>
      <c r="AL653" s="159"/>
      <c r="AM653" s="159"/>
      <c r="AN653" s="159"/>
    </row>
    <row r="654" ht="15.75" customHeight="1">
      <c r="AK654" s="159"/>
      <c r="AL654" s="159"/>
      <c r="AM654" s="159"/>
      <c r="AN654" s="159"/>
    </row>
    <row r="655" ht="15.75" customHeight="1">
      <c r="AK655" s="159"/>
      <c r="AL655" s="159"/>
      <c r="AM655" s="159"/>
      <c r="AN655" s="159"/>
    </row>
    <row r="656" ht="15.75" customHeight="1">
      <c r="AK656" s="159"/>
      <c r="AL656" s="159"/>
      <c r="AM656" s="159"/>
      <c r="AN656" s="159"/>
    </row>
    <row r="657" ht="15.75" customHeight="1">
      <c r="AK657" s="159"/>
      <c r="AL657" s="159"/>
      <c r="AM657" s="159"/>
      <c r="AN657" s="159"/>
    </row>
    <row r="658" ht="15.75" customHeight="1">
      <c r="AK658" s="159"/>
      <c r="AL658" s="159"/>
      <c r="AM658" s="159"/>
      <c r="AN658" s="159"/>
    </row>
    <row r="659" ht="15.75" customHeight="1">
      <c r="AK659" s="159"/>
      <c r="AL659" s="159"/>
      <c r="AM659" s="159"/>
      <c r="AN659" s="159"/>
    </row>
    <row r="660" ht="15.75" customHeight="1">
      <c r="AK660" s="159"/>
      <c r="AL660" s="159"/>
      <c r="AM660" s="159"/>
      <c r="AN660" s="159"/>
    </row>
    <row r="661" ht="15.75" customHeight="1">
      <c r="AK661" s="159"/>
      <c r="AL661" s="159"/>
      <c r="AM661" s="159"/>
      <c r="AN661" s="159"/>
    </row>
    <row r="662" ht="15.75" customHeight="1">
      <c r="AK662" s="159"/>
      <c r="AL662" s="159"/>
      <c r="AM662" s="159"/>
      <c r="AN662" s="159"/>
    </row>
    <row r="663" ht="15.75" customHeight="1">
      <c r="AK663" s="159"/>
      <c r="AL663" s="159"/>
      <c r="AM663" s="159"/>
      <c r="AN663" s="159"/>
    </row>
    <row r="664" ht="15.75" customHeight="1">
      <c r="AK664" s="159"/>
      <c r="AL664" s="159"/>
      <c r="AM664" s="159"/>
      <c r="AN664" s="159"/>
    </row>
    <row r="665" ht="15.75" customHeight="1">
      <c r="AK665" s="159"/>
      <c r="AL665" s="159"/>
      <c r="AM665" s="159"/>
      <c r="AN665" s="159"/>
    </row>
    <row r="666" ht="15.75" customHeight="1">
      <c r="AK666" s="159"/>
      <c r="AL666" s="159"/>
      <c r="AM666" s="159"/>
      <c r="AN666" s="159"/>
    </row>
    <row r="667" ht="15.75" customHeight="1">
      <c r="AK667" s="159"/>
      <c r="AL667" s="159"/>
      <c r="AM667" s="159"/>
      <c r="AN667" s="159"/>
    </row>
    <row r="668" ht="15.75" customHeight="1">
      <c r="AK668" s="159"/>
      <c r="AL668" s="159"/>
      <c r="AM668" s="159"/>
      <c r="AN668" s="159"/>
    </row>
    <row r="669" ht="15.75" customHeight="1">
      <c r="AK669" s="159"/>
      <c r="AL669" s="159"/>
      <c r="AM669" s="159"/>
      <c r="AN669" s="159"/>
    </row>
    <row r="670" ht="15.75" customHeight="1">
      <c r="AK670" s="159"/>
      <c r="AL670" s="159"/>
      <c r="AM670" s="159"/>
      <c r="AN670" s="159"/>
    </row>
    <row r="671" ht="15.75" customHeight="1">
      <c r="AK671" s="159"/>
      <c r="AL671" s="159"/>
      <c r="AM671" s="159"/>
      <c r="AN671" s="159"/>
    </row>
    <row r="672" ht="15.75" customHeight="1">
      <c r="AK672" s="159"/>
      <c r="AL672" s="159"/>
      <c r="AM672" s="159"/>
      <c r="AN672" s="159"/>
    </row>
    <row r="673" ht="15.75" customHeight="1">
      <c r="AK673" s="159"/>
      <c r="AL673" s="159"/>
      <c r="AM673" s="159"/>
      <c r="AN673" s="159"/>
    </row>
    <row r="674" ht="15.75" customHeight="1">
      <c r="AK674" s="159"/>
      <c r="AL674" s="159"/>
      <c r="AM674" s="159"/>
      <c r="AN674" s="159"/>
    </row>
    <row r="675" ht="15.75" customHeight="1">
      <c r="AK675" s="159"/>
      <c r="AL675" s="159"/>
      <c r="AM675" s="159"/>
      <c r="AN675" s="159"/>
    </row>
    <row r="676" ht="15.75" customHeight="1">
      <c r="AK676" s="159"/>
      <c r="AL676" s="159"/>
      <c r="AM676" s="159"/>
      <c r="AN676" s="159"/>
    </row>
    <row r="677" ht="15.75" customHeight="1">
      <c r="AK677" s="159"/>
      <c r="AL677" s="159"/>
      <c r="AM677" s="159"/>
      <c r="AN677" s="159"/>
    </row>
    <row r="678" ht="15.75" customHeight="1">
      <c r="AK678" s="159"/>
      <c r="AL678" s="159"/>
      <c r="AM678" s="159"/>
      <c r="AN678" s="159"/>
    </row>
    <row r="679" ht="15.75" customHeight="1">
      <c r="AK679" s="159"/>
      <c r="AL679" s="159"/>
      <c r="AM679" s="159"/>
      <c r="AN679" s="159"/>
    </row>
    <row r="680" ht="15.75" customHeight="1">
      <c r="AK680" s="159"/>
      <c r="AL680" s="159"/>
      <c r="AM680" s="159"/>
      <c r="AN680" s="159"/>
    </row>
    <row r="681" ht="15.75" customHeight="1">
      <c r="AK681" s="159"/>
      <c r="AL681" s="159"/>
      <c r="AM681" s="159"/>
      <c r="AN681" s="159"/>
    </row>
    <row r="682" ht="15.75" customHeight="1">
      <c r="AK682" s="159"/>
      <c r="AL682" s="159"/>
      <c r="AM682" s="159"/>
      <c r="AN682" s="159"/>
    </row>
    <row r="683" ht="15.75" customHeight="1">
      <c r="AK683" s="159"/>
      <c r="AL683" s="159"/>
      <c r="AM683" s="159"/>
      <c r="AN683" s="159"/>
    </row>
    <row r="684" ht="15.75" customHeight="1">
      <c r="AK684" s="159"/>
      <c r="AL684" s="159"/>
      <c r="AM684" s="159"/>
      <c r="AN684" s="159"/>
    </row>
    <row r="685" ht="15.75" customHeight="1">
      <c r="AK685" s="159"/>
      <c r="AL685" s="159"/>
      <c r="AM685" s="159"/>
      <c r="AN685" s="159"/>
    </row>
    <row r="686" ht="15.75" customHeight="1">
      <c r="AK686" s="159"/>
      <c r="AL686" s="159"/>
      <c r="AM686" s="159"/>
      <c r="AN686" s="159"/>
    </row>
    <row r="687" ht="15.75" customHeight="1">
      <c r="AK687" s="159"/>
      <c r="AL687" s="159"/>
      <c r="AM687" s="159"/>
      <c r="AN687" s="159"/>
    </row>
    <row r="688" ht="15.75" customHeight="1">
      <c r="AK688" s="159"/>
      <c r="AL688" s="159"/>
      <c r="AM688" s="159"/>
      <c r="AN688" s="159"/>
    </row>
    <row r="689" ht="15.75" customHeight="1">
      <c r="AK689" s="159"/>
      <c r="AL689" s="159"/>
      <c r="AM689" s="159"/>
      <c r="AN689" s="159"/>
    </row>
    <row r="690" ht="15.75" customHeight="1">
      <c r="AK690" s="159"/>
      <c r="AL690" s="159"/>
      <c r="AM690" s="159"/>
      <c r="AN690" s="159"/>
    </row>
    <row r="691" ht="15.75" customHeight="1">
      <c r="AK691" s="159"/>
      <c r="AL691" s="159"/>
      <c r="AM691" s="159"/>
      <c r="AN691" s="159"/>
    </row>
    <row r="692" ht="15.75" customHeight="1">
      <c r="AK692" s="159"/>
      <c r="AL692" s="159"/>
      <c r="AM692" s="159"/>
      <c r="AN692" s="159"/>
    </row>
    <row r="693" ht="15.75" customHeight="1">
      <c r="AK693" s="159"/>
      <c r="AL693" s="159"/>
      <c r="AM693" s="159"/>
      <c r="AN693" s="159"/>
    </row>
    <row r="694" ht="15.75" customHeight="1">
      <c r="AK694" s="159"/>
      <c r="AL694" s="159"/>
      <c r="AM694" s="159"/>
      <c r="AN694" s="159"/>
    </row>
    <row r="695" ht="15.75" customHeight="1">
      <c r="AK695" s="159"/>
      <c r="AL695" s="159"/>
      <c r="AM695" s="159"/>
      <c r="AN695" s="159"/>
    </row>
    <row r="696" ht="15.75" customHeight="1">
      <c r="AK696" s="159"/>
      <c r="AL696" s="159"/>
      <c r="AM696" s="159"/>
      <c r="AN696" s="159"/>
    </row>
    <row r="697" ht="15.75" customHeight="1">
      <c r="AK697" s="159"/>
      <c r="AL697" s="159"/>
      <c r="AM697" s="159"/>
      <c r="AN697" s="159"/>
    </row>
    <row r="698" ht="15.75" customHeight="1">
      <c r="AK698" s="159"/>
      <c r="AL698" s="159"/>
      <c r="AM698" s="159"/>
      <c r="AN698" s="159"/>
    </row>
    <row r="699" ht="15.75" customHeight="1">
      <c r="AK699" s="159"/>
      <c r="AL699" s="159"/>
      <c r="AM699" s="159"/>
      <c r="AN699" s="159"/>
    </row>
    <row r="700" ht="15.75" customHeight="1">
      <c r="AK700" s="159"/>
      <c r="AL700" s="159"/>
      <c r="AM700" s="159"/>
      <c r="AN700" s="159"/>
    </row>
    <row r="701" ht="15.75" customHeight="1">
      <c r="AK701" s="159"/>
      <c r="AL701" s="159"/>
      <c r="AM701" s="159"/>
      <c r="AN701" s="159"/>
    </row>
    <row r="702" ht="15.75" customHeight="1">
      <c r="AK702" s="159"/>
      <c r="AL702" s="159"/>
      <c r="AM702" s="159"/>
      <c r="AN702" s="159"/>
    </row>
    <row r="703" ht="15.75" customHeight="1">
      <c r="AK703" s="159"/>
      <c r="AL703" s="159"/>
      <c r="AM703" s="159"/>
      <c r="AN703" s="159"/>
    </row>
    <row r="704" ht="15.75" customHeight="1">
      <c r="AK704" s="159"/>
      <c r="AL704" s="159"/>
      <c r="AM704" s="159"/>
      <c r="AN704" s="159"/>
    </row>
    <row r="705" ht="15.75" customHeight="1">
      <c r="AK705" s="159"/>
      <c r="AL705" s="159"/>
      <c r="AM705" s="159"/>
      <c r="AN705" s="159"/>
    </row>
    <row r="706" ht="15.75" customHeight="1">
      <c r="AK706" s="159"/>
      <c r="AL706" s="159"/>
      <c r="AM706" s="159"/>
      <c r="AN706" s="159"/>
    </row>
    <row r="707" ht="15.75" customHeight="1">
      <c r="AK707" s="159"/>
      <c r="AL707" s="159"/>
      <c r="AM707" s="159"/>
      <c r="AN707" s="159"/>
    </row>
    <row r="708" ht="15.75" customHeight="1">
      <c r="AK708" s="159"/>
      <c r="AL708" s="159"/>
      <c r="AM708" s="159"/>
      <c r="AN708" s="159"/>
    </row>
    <row r="709" ht="15.75" customHeight="1">
      <c r="AK709" s="159"/>
      <c r="AL709" s="159"/>
      <c r="AM709" s="159"/>
      <c r="AN709" s="159"/>
    </row>
    <row r="710" ht="15.75" customHeight="1">
      <c r="AK710" s="159"/>
      <c r="AL710" s="159"/>
      <c r="AM710" s="159"/>
      <c r="AN710" s="159"/>
    </row>
    <row r="711" ht="15.75" customHeight="1">
      <c r="AK711" s="159"/>
      <c r="AL711" s="159"/>
      <c r="AM711" s="159"/>
      <c r="AN711" s="159"/>
    </row>
    <row r="712" ht="15.75" customHeight="1">
      <c r="AK712" s="159"/>
      <c r="AL712" s="159"/>
      <c r="AM712" s="159"/>
      <c r="AN712" s="159"/>
    </row>
    <row r="713" ht="15.75" customHeight="1">
      <c r="AK713" s="159"/>
      <c r="AL713" s="159"/>
      <c r="AM713" s="159"/>
      <c r="AN713" s="159"/>
    </row>
    <row r="714" ht="15.75" customHeight="1">
      <c r="AK714" s="159"/>
      <c r="AL714" s="159"/>
      <c r="AM714" s="159"/>
      <c r="AN714" s="159"/>
    </row>
    <row r="715" ht="15.75" customHeight="1">
      <c r="AK715" s="159"/>
      <c r="AL715" s="159"/>
      <c r="AM715" s="159"/>
      <c r="AN715" s="159"/>
    </row>
    <row r="716" ht="15.75" customHeight="1">
      <c r="AK716" s="159"/>
      <c r="AL716" s="159"/>
      <c r="AM716" s="159"/>
      <c r="AN716" s="159"/>
    </row>
    <row r="717" ht="15.75" customHeight="1">
      <c r="AK717" s="159"/>
      <c r="AL717" s="159"/>
      <c r="AM717" s="159"/>
      <c r="AN717" s="159"/>
    </row>
    <row r="718" ht="15.75" customHeight="1">
      <c r="AK718" s="159"/>
      <c r="AL718" s="159"/>
      <c r="AM718" s="159"/>
      <c r="AN718" s="159"/>
    </row>
    <row r="719" ht="15.75" customHeight="1">
      <c r="AK719" s="159"/>
      <c r="AL719" s="159"/>
      <c r="AM719" s="159"/>
      <c r="AN719" s="159"/>
    </row>
    <row r="720" ht="15.75" customHeight="1">
      <c r="AK720" s="159"/>
      <c r="AL720" s="159"/>
      <c r="AM720" s="159"/>
      <c r="AN720" s="159"/>
    </row>
    <row r="721" ht="15.75" customHeight="1">
      <c r="AK721" s="159"/>
      <c r="AL721" s="159"/>
      <c r="AM721" s="159"/>
      <c r="AN721" s="159"/>
    </row>
    <row r="722" ht="15.75" customHeight="1">
      <c r="AK722" s="159"/>
      <c r="AL722" s="159"/>
      <c r="AM722" s="159"/>
      <c r="AN722" s="159"/>
    </row>
    <row r="723" ht="15.75" customHeight="1">
      <c r="AK723" s="159"/>
      <c r="AL723" s="159"/>
      <c r="AM723" s="159"/>
      <c r="AN723" s="159"/>
    </row>
    <row r="724" ht="15.75" customHeight="1">
      <c r="AK724" s="159"/>
      <c r="AL724" s="159"/>
      <c r="AM724" s="159"/>
      <c r="AN724" s="159"/>
    </row>
    <row r="725" ht="15.75" customHeight="1">
      <c r="AK725" s="159"/>
      <c r="AL725" s="159"/>
      <c r="AM725" s="159"/>
      <c r="AN725" s="159"/>
    </row>
    <row r="726" ht="15.75" customHeight="1">
      <c r="AK726" s="159"/>
      <c r="AL726" s="159"/>
      <c r="AM726" s="159"/>
      <c r="AN726" s="159"/>
    </row>
    <row r="727" ht="15.75" customHeight="1">
      <c r="AK727" s="159"/>
      <c r="AL727" s="159"/>
      <c r="AM727" s="159"/>
      <c r="AN727" s="159"/>
    </row>
    <row r="728" ht="15.75" customHeight="1">
      <c r="AK728" s="159"/>
      <c r="AL728" s="159"/>
      <c r="AM728" s="159"/>
      <c r="AN728" s="159"/>
    </row>
    <row r="729" ht="15.75" customHeight="1">
      <c r="AK729" s="159"/>
      <c r="AL729" s="159"/>
      <c r="AM729" s="159"/>
      <c r="AN729" s="159"/>
    </row>
    <row r="730" ht="15.75" customHeight="1">
      <c r="AK730" s="159"/>
      <c r="AL730" s="159"/>
      <c r="AM730" s="159"/>
      <c r="AN730" s="159"/>
    </row>
    <row r="731" ht="15.75" customHeight="1">
      <c r="AK731" s="159"/>
      <c r="AL731" s="159"/>
      <c r="AM731" s="159"/>
      <c r="AN731" s="159"/>
    </row>
    <row r="732" ht="15.75" customHeight="1">
      <c r="AK732" s="159"/>
      <c r="AL732" s="159"/>
      <c r="AM732" s="159"/>
      <c r="AN732" s="159"/>
    </row>
    <row r="733" ht="15.75" customHeight="1">
      <c r="AK733" s="159"/>
      <c r="AL733" s="159"/>
      <c r="AM733" s="159"/>
      <c r="AN733" s="159"/>
    </row>
    <row r="734" ht="15.75" customHeight="1">
      <c r="AK734" s="159"/>
      <c r="AL734" s="159"/>
      <c r="AM734" s="159"/>
      <c r="AN734" s="159"/>
    </row>
    <row r="735" ht="15.75" customHeight="1">
      <c r="AK735" s="159"/>
      <c r="AL735" s="159"/>
      <c r="AM735" s="159"/>
      <c r="AN735" s="159"/>
    </row>
    <row r="736" ht="15.75" customHeight="1">
      <c r="AK736" s="159"/>
      <c r="AL736" s="159"/>
      <c r="AM736" s="159"/>
      <c r="AN736" s="159"/>
    </row>
    <row r="737" ht="15.75" customHeight="1">
      <c r="AK737" s="159"/>
      <c r="AL737" s="159"/>
      <c r="AM737" s="159"/>
      <c r="AN737" s="159"/>
    </row>
    <row r="738" ht="15.75" customHeight="1">
      <c r="AK738" s="159"/>
      <c r="AL738" s="159"/>
      <c r="AM738" s="159"/>
      <c r="AN738" s="159"/>
    </row>
    <row r="739" ht="15.75" customHeight="1">
      <c r="AK739" s="159"/>
      <c r="AL739" s="159"/>
      <c r="AM739" s="159"/>
      <c r="AN739" s="159"/>
    </row>
    <row r="740" ht="15.75" customHeight="1">
      <c r="AK740" s="159"/>
      <c r="AL740" s="159"/>
      <c r="AM740" s="159"/>
      <c r="AN740" s="159"/>
    </row>
    <row r="741" ht="15.75" customHeight="1">
      <c r="AK741" s="159"/>
      <c r="AL741" s="159"/>
      <c r="AM741" s="159"/>
      <c r="AN741" s="159"/>
    </row>
    <row r="742" ht="15.75" customHeight="1">
      <c r="AK742" s="159"/>
      <c r="AL742" s="159"/>
      <c r="AM742" s="159"/>
      <c r="AN742" s="159"/>
    </row>
    <row r="743" ht="15.75" customHeight="1">
      <c r="AK743" s="159"/>
      <c r="AL743" s="159"/>
      <c r="AM743" s="159"/>
      <c r="AN743" s="159"/>
    </row>
    <row r="744" ht="15.75" customHeight="1">
      <c r="AK744" s="159"/>
      <c r="AL744" s="159"/>
      <c r="AM744" s="159"/>
      <c r="AN744" s="159"/>
    </row>
    <row r="745" ht="15.75" customHeight="1">
      <c r="AK745" s="159"/>
      <c r="AL745" s="159"/>
      <c r="AM745" s="159"/>
      <c r="AN745" s="159"/>
    </row>
    <row r="746" ht="15.75" customHeight="1">
      <c r="AK746" s="159"/>
      <c r="AL746" s="159"/>
      <c r="AM746" s="159"/>
      <c r="AN746" s="159"/>
    </row>
    <row r="747" ht="15.75" customHeight="1">
      <c r="AK747" s="159"/>
      <c r="AL747" s="159"/>
      <c r="AM747" s="159"/>
      <c r="AN747" s="159"/>
    </row>
    <row r="748" ht="15.75" customHeight="1">
      <c r="AK748" s="159"/>
      <c r="AL748" s="159"/>
      <c r="AM748" s="159"/>
      <c r="AN748" s="159"/>
    </row>
    <row r="749" ht="15.75" customHeight="1">
      <c r="AK749" s="159"/>
      <c r="AL749" s="159"/>
      <c r="AM749" s="159"/>
      <c r="AN749" s="159"/>
    </row>
    <row r="750" ht="15.75" customHeight="1">
      <c r="AK750" s="159"/>
      <c r="AL750" s="159"/>
      <c r="AM750" s="159"/>
      <c r="AN750" s="159"/>
    </row>
    <row r="751" ht="15.75" customHeight="1">
      <c r="AK751" s="159"/>
      <c r="AL751" s="159"/>
      <c r="AM751" s="159"/>
      <c r="AN751" s="159"/>
    </row>
    <row r="752" ht="15.75" customHeight="1">
      <c r="AK752" s="159"/>
      <c r="AL752" s="159"/>
      <c r="AM752" s="159"/>
      <c r="AN752" s="159"/>
    </row>
    <row r="753" ht="15.75" customHeight="1">
      <c r="AK753" s="159"/>
      <c r="AL753" s="159"/>
      <c r="AM753" s="159"/>
      <c r="AN753" s="159"/>
    </row>
    <row r="754" ht="15.75" customHeight="1">
      <c r="AK754" s="159"/>
      <c r="AL754" s="159"/>
      <c r="AM754" s="159"/>
      <c r="AN754" s="159"/>
    </row>
    <row r="755" ht="15.75" customHeight="1">
      <c r="AK755" s="159"/>
      <c r="AL755" s="159"/>
      <c r="AM755" s="159"/>
      <c r="AN755" s="159"/>
    </row>
    <row r="756" ht="15.75" customHeight="1">
      <c r="AK756" s="159"/>
      <c r="AL756" s="159"/>
      <c r="AM756" s="159"/>
      <c r="AN756" s="159"/>
    </row>
    <row r="757" ht="15.75" customHeight="1">
      <c r="AK757" s="159"/>
      <c r="AL757" s="159"/>
      <c r="AM757" s="159"/>
      <c r="AN757" s="159"/>
    </row>
    <row r="758" ht="15.75" customHeight="1">
      <c r="AK758" s="159"/>
      <c r="AL758" s="159"/>
      <c r="AM758" s="159"/>
      <c r="AN758" s="159"/>
    </row>
    <row r="759" ht="15.75" customHeight="1">
      <c r="AK759" s="159"/>
      <c r="AL759" s="159"/>
      <c r="AM759" s="159"/>
      <c r="AN759" s="159"/>
    </row>
    <row r="760" ht="15.75" customHeight="1">
      <c r="AK760" s="159"/>
      <c r="AL760" s="159"/>
      <c r="AM760" s="159"/>
      <c r="AN760" s="159"/>
    </row>
    <row r="761" ht="15.75" customHeight="1">
      <c r="AK761" s="159"/>
      <c r="AL761" s="159"/>
      <c r="AM761" s="159"/>
      <c r="AN761" s="159"/>
    </row>
    <row r="762" ht="15.75" customHeight="1">
      <c r="AK762" s="159"/>
      <c r="AL762" s="159"/>
      <c r="AM762" s="159"/>
      <c r="AN762" s="159"/>
    </row>
    <row r="763" ht="15.75" customHeight="1">
      <c r="AK763" s="159"/>
      <c r="AL763" s="159"/>
      <c r="AM763" s="159"/>
      <c r="AN763" s="159"/>
    </row>
    <row r="764" ht="15.75" customHeight="1">
      <c r="AK764" s="159"/>
      <c r="AL764" s="159"/>
      <c r="AM764" s="159"/>
      <c r="AN764" s="159"/>
    </row>
    <row r="765" ht="15.75" customHeight="1">
      <c r="AK765" s="159"/>
      <c r="AL765" s="159"/>
      <c r="AM765" s="159"/>
      <c r="AN765" s="159"/>
    </row>
    <row r="766" ht="15.75" customHeight="1">
      <c r="AK766" s="159"/>
      <c r="AL766" s="159"/>
      <c r="AM766" s="159"/>
      <c r="AN766" s="159"/>
    </row>
    <row r="767" ht="15.75" customHeight="1">
      <c r="AK767" s="159"/>
      <c r="AL767" s="159"/>
      <c r="AM767" s="159"/>
      <c r="AN767" s="159"/>
    </row>
    <row r="768" ht="15.75" customHeight="1">
      <c r="AK768" s="159"/>
      <c r="AL768" s="159"/>
      <c r="AM768" s="159"/>
      <c r="AN768" s="159"/>
    </row>
    <row r="769" ht="15.75" customHeight="1">
      <c r="AK769" s="159"/>
      <c r="AL769" s="159"/>
      <c r="AM769" s="159"/>
      <c r="AN769" s="159"/>
    </row>
    <row r="770" ht="15.75" customHeight="1">
      <c r="AK770" s="159"/>
      <c r="AL770" s="159"/>
      <c r="AM770" s="159"/>
      <c r="AN770" s="159"/>
    </row>
    <row r="771" ht="15.75" customHeight="1">
      <c r="AK771" s="159"/>
      <c r="AL771" s="159"/>
      <c r="AM771" s="159"/>
      <c r="AN771" s="159"/>
    </row>
    <row r="772" ht="15.75" customHeight="1">
      <c r="AK772" s="159"/>
      <c r="AL772" s="159"/>
      <c r="AM772" s="159"/>
      <c r="AN772" s="159"/>
    </row>
    <row r="773" ht="15.75" customHeight="1">
      <c r="AK773" s="159"/>
      <c r="AL773" s="159"/>
      <c r="AM773" s="159"/>
      <c r="AN773" s="159"/>
    </row>
    <row r="774" ht="15.75" customHeight="1">
      <c r="AK774" s="159"/>
      <c r="AL774" s="159"/>
      <c r="AM774" s="159"/>
      <c r="AN774" s="159"/>
    </row>
    <row r="775" ht="15.75" customHeight="1">
      <c r="AK775" s="159"/>
      <c r="AL775" s="159"/>
      <c r="AM775" s="159"/>
      <c r="AN775" s="159"/>
    </row>
    <row r="776" ht="15.75" customHeight="1">
      <c r="AK776" s="159"/>
      <c r="AL776" s="159"/>
      <c r="AM776" s="159"/>
      <c r="AN776" s="159"/>
    </row>
    <row r="777" ht="15.75" customHeight="1">
      <c r="AK777" s="159"/>
      <c r="AL777" s="159"/>
      <c r="AM777" s="159"/>
      <c r="AN777" s="159"/>
    </row>
    <row r="778" ht="15.75" customHeight="1">
      <c r="AK778" s="159"/>
      <c r="AL778" s="159"/>
      <c r="AM778" s="159"/>
      <c r="AN778" s="159"/>
    </row>
    <row r="779" ht="15.75" customHeight="1">
      <c r="AK779" s="159"/>
      <c r="AL779" s="159"/>
      <c r="AM779" s="159"/>
      <c r="AN779" s="159"/>
    </row>
    <row r="780" ht="15.75" customHeight="1">
      <c r="AK780" s="159"/>
      <c r="AL780" s="159"/>
      <c r="AM780" s="159"/>
      <c r="AN780" s="159"/>
    </row>
    <row r="781" ht="15.75" customHeight="1">
      <c r="AK781" s="159"/>
      <c r="AL781" s="159"/>
      <c r="AM781" s="159"/>
      <c r="AN781" s="159"/>
    </row>
    <row r="782" ht="15.75" customHeight="1">
      <c r="AK782" s="159"/>
      <c r="AL782" s="159"/>
      <c r="AM782" s="159"/>
      <c r="AN782" s="159"/>
    </row>
    <row r="783" ht="15.75" customHeight="1">
      <c r="AK783" s="159"/>
      <c r="AL783" s="159"/>
      <c r="AM783" s="159"/>
      <c r="AN783" s="159"/>
    </row>
    <row r="784" ht="15.75" customHeight="1">
      <c r="AK784" s="159"/>
      <c r="AL784" s="159"/>
      <c r="AM784" s="159"/>
      <c r="AN784" s="159"/>
    </row>
    <row r="785" ht="15.75" customHeight="1">
      <c r="AK785" s="159"/>
      <c r="AL785" s="159"/>
      <c r="AM785" s="159"/>
      <c r="AN785" s="159"/>
    </row>
    <row r="786" ht="15.75" customHeight="1">
      <c r="AK786" s="159"/>
      <c r="AL786" s="159"/>
      <c r="AM786" s="159"/>
      <c r="AN786" s="159"/>
    </row>
    <row r="787" ht="15.75" customHeight="1">
      <c r="AK787" s="159"/>
      <c r="AL787" s="159"/>
      <c r="AM787" s="159"/>
      <c r="AN787" s="159"/>
    </row>
    <row r="788" ht="15.75" customHeight="1">
      <c r="AK788" s="159"/>
      <c r="AL788" s="159"/>
      <c r="AM788" s="159"/>
      <c r="AN788" s="159"/>
    </row>
    <row r="789" ht="15.75" customHeight="1">
      <c r="AK789" s="159"/>
      <c r="AL789" s="159"/>
      <c r="AM789" s="159"/>
      <c r="AN789" s="159"/>
    </row>
    <row r="790" ht="15.75" customHeight="1">
      <c r="AK790" s="159"/>
      <c r="AL790" s="159"/>
      <c r="AM790" s="159"/>
      <c r="AN790" s="159"/>
    </row>
    <row r="791" ht="15.75" customHeight="1">
      <c r="AK791" s="159"/>
      <c r="AL791" s="159"/>
      <c r="AM791" s="159"/>
      <c r="AN791" s="159"/>
    </row>
    <row r="792" ht="15.75" customHeight="1">
      <c r="AK792" s="159"/>
      <c r="AL792" s="159"/>
      <c r="AM792" s="159"/>
      <c r="AN792" s="159"/>
    </row>
    <row r="793" ht="15.75" customHeight="1">
      <c r="AK793" s="159"/>
      <c r="AL793" s="159"/>
      <c r="AM793" s="159"/>
      <c r="AN793" s="159"/>
    </row>
    <row r="794" ht="15.75" customHeight="1">
      <c r="AK794" s="159"/>
      <c r="AL794" s="159"/>
      <c r="AM794" s="159"/>
      <c r="AN794" s="159"/>
    </row>
    <row r="795" ht="15.75" customHeight="1">
      <c r="AK795" s="159"/>
      <c r="AL795" s="159"/>
      <c r="AM795" s="159"/>
      <c r="AN795" s="159"/>
    </row>
    <row r="796" ht="15.75" customHeight="1">
      <c r="AK796" s="159"/>
      <c r="AL796" s="159"/>
      <c r="AM796" s="159"/>
      <c r="AN796" s="159"/>
    </row>
    <row r="797" ht="15.75" customHeight="1">
      <c r="AK797" s="159"/>
      <c r="AL797" s="159"/>
      <c r="AM797" s="159"/>
      <c r="AN797" s="159"/>
    </row>
    <row r="798" ht="15.75" customHeight="1">
      <c r="AK798" s="159"/>
      <c r="AL798" s="159"/>
      <c r="AM798" s="159"/>
      <c r="AN798" s="159"/>
    </row>
    <row r="799" ht="15.75" customHeight="1">
      <c r="AK799" s="159"/>
      <c r="AL799" s="159"/>
      <c r="AM799" s="159"/>
      <c r="AN799" s="159"/>
    </row>
    <row r="800" ht="15.75" customHeight="1">
      <c r="AK800" s="159"/>
      <c r="AL800" s="159"/>
      <c r="AM800" s="159"/>
      <c r="AN800" s="159"/>
    </row>
    <row r="801" ht="15.75" customHeight="1">
      <c r="AK801" s="159"/>
      <c r="AL801" s="159"/>
      <c r="AM801" s="159"/>
      <c r="AN801" s="159"/>
    </row>
    <row r="802" ht="15.75" customHeight="1">
      <c r="AK802" s="159"/>
      <c r="AL802" s="159"/>
      <c r="AM802" s="159"/>
      <c r="AN802" s="159"/>
    </row>
    <row r="803" ht="15.75" customHeight="1">
      <c r="AK803" s="159"/>
      <c r="AL803" s="159"/>
      <c r="AM803" s="159"/>
      <c r="AN803" s="159"/>
    </row>
    <row r="804" ht="15.75" customHeight="1">
      <c r="AK804" s="159"/>
      <c r="AL804" s="159"/>
      <c r="AM804" s="159"/>
      <c r="AN804" s="159"/>
    </row>
    <row r="805" ht="15.75" customHeight="1">
      <c r="AK805" s="159"/>
      <c r="AL805" s="159"/>
      <c r="AM805" s="159"/>
      <c r="AN805" s="159"/>
    </row>
    <row r="806" ht="15.75" customHeight="1">
      <c r="AK806" s="159"/>
      <c r="AL806" s="159"/>
      <c r="AM806" s="159"/>
      <c r="AN806" s="159"/>
    </row>
    <row r="807" ht="15.75" customHeight="1">
      <c r="AK807" s="159"/>
      <c r="AL807" s="159"/>
      <c r="AM807" s="159"/>
      <c r="AN807" s="159"/>
    </row>
    <row r="808" ht="15.75" customHeight="1">
      <c r="AK808" s="159"/>
      <c r="AL808" s="159"/>
      <c r="AM808" s="159"/>
      <c r="AN808" s="159"/>
    </row>
    <row r="809" ht="15.75" customHeight="1">
      <c r="AK809" s="159"/>
      <c r="AL809" s="159"/>
      <c r="AM809" s="159"/>
      <c r="AN809" s="159"/>
    </row>
    <row r="810" ht="15.75" customHeight="1">
      <c r="AK810" s="159"/>
      <c r="AL810" s="159"/>
      <c r="AM810" s="159"/>
      <c r="AN810" s="159"/>
    </row>
    <row r="811" ht="15.75" customHeight="1">
      <c r="AK811" s="159"/>
      <c r="AL811" s="159"/>
      <c r="AM811" s="159"/>
      <c r="AN811" s="159"/>
    </row>
    <row r="812" ht="15.75" customHeight="1">
      <c r="AK812" s="159"/>
      <c r="AL812" s="159"/>
      <c r="AM812" s="159"/>
      <c r="AN812" s="159"/>
    </row>
    <row r="813" ht="15.75" customHeight="1">
      <c r="AK813" s="159"/>
      <c r="AL813" s="159"/>
      <c r="AM813" s="159"/>
      <c r="AN813" s="159"/>
    </row>
    <row r="814" ht="15.75" customHeight="1">
      <c r="AK814" s="159"/>
      <c r="AL814" s="159"/>
      <c r="AM814" s="159"/>
      <c r="AN814" s="159"/>
    </row>
    <row r="815" ht="15.75" customHeight="1">
      <c r="AK815" s="159"/>
      <c r="AL815" s="159"/>
      <c r="AM815" s="159"/>
      <c r="AN815" s="159"/>
    </row>
    <row r="816" ht="15.75" customHeight="1">
      <c r="AK816" s="159"/>
      <c r="AL816" s="159"/>
      <c r="AM816" s="159"/>
      <c r="AN816" s="159"/>
    </row>
    <row r="817" ht="15.75" customHeight="1">
      <c r="AK817" s="159"/>
      <c r="AL817" s="159"/>
      <c r="AM817" s="159"/>
      <c r="AN817" s="159"/>
    </row>
    <row r="818" ht="15.75" customHeight="1">
      <c r="AK818" s="159"/>
      <c r="AL818" s="159"/>
      <c r="AM818" s="159"/>
      <c r="AN818" s="159"/>
    </row>
    <row r="819" ht="15.75" customHeight="1">
      <c r="AK819" s="159"/>
      <c r="AL819" s="159"/>
      <c r="AM819" s="159"/>
      <c r="AN819" s="159"/>
    </row>
    <row r="820" ht="15.75" customHeight="1">
      <c r="AK820" s="159"/>
      <c r="AL820" s="159"/>
      <c r="AM820" s="159"/>
      <c r="AN820" s="159"/>
    </row>
    <row r="821" ht="15.75" customHeight="1">
      <c r="AK821" s="159"/>
      <c r="AL821" s="159"/>
      <c r="AM821" s="159"/>
      <c r="AN821" s="159"/>
    </row>
    <row r="822" ht="15.75" customHeight="1">
      <c r="AK822" s="159"/>
      <c r="AL822" s="159"/>
      <c r="AM822" s="159"/>
      <c r="AN822" s="159"/>
    </row>
    <row r="823" ht="15.75" customHeight="1">
      <c r="AK823" s="159"/>
      <c r="AL823" s="159"/>
      <c r="AM823" s="159"/>
      <c r="AN823" s="159"/>
    </row>
    <row r="824" ht="15.75" customHeight="1">
      <c r="AK824" s="159"/>
      <c r="AL824" s="159"/>
      <c r="AM824" s="159"/>
      <c r="AN824" s="159"/>
    </row>
    <row r="825" ht="15.75" customHeight="1">
      <c r="AK825" s="159"/>
      <c r="AL825" s="159"/>
      <c r="AM825" s="159"/>
      <c r="AN825" s="159"/>
    </row>
    <row r="826" ht="15.75" customHeight="1">
      <c r="AK826" s="159"/>
      <c r="AL826" s="159"/>
      <c r="AM826" s="159"/>
      <c r="AN826" s="159"/>
    </row>
    <row r="827" ht="15.75" customHeight="1">
      <c r="AK827" s="159"/>
      <c r="AL827" s="159"/>
      <c r="AM827" s="159"/>
      <c r="AN827" s="159"/>
    </row>
    <row r="828" ht="15.75" customHeight="1">
      <c r="AK828" s="159"/>
      <c r="AL828" s="159"/>
      <c r="AM828" s="159"/>
      <c r="AN828" s="159"/>
    </row>
    <row r="829" ht="15.75" customHeight="1">
      <c r="AK829" s="159"/>
      <c r="AL829" s="159"/>
      <c r="AM829" s="159"/>
      <c r="AN829" s="159"/>
    </row>
    <row r="830" ht="15.75" customHeight="1">
      <c r="AK830" s="159"/>
      <c r="AL830" s="159"/>
      <c r="AM830" s="159"/>
      <c r="AN830" s="159"/>
    </row>
    <row r="831" ht="15.75" customHeight="1">
      <c r="AK831" s="159"/>
      <c r="AL831" s="159"/>
      <c r="AM831" s="159"/>
      <c r="AN831" s="159"/>
    </row>
    <row r="832" ht="15.75" customHeight="1">
      <c r="AK832" s="159"/>
      <c r="AL832" s="159"/>
      <c r="AM832" s="159"/>
      <c r="AN832" s="159"/>
    </row>
    <row r="833" ht="15.75" customHeight="1">
      <c r="AK833" s="159"/>
      <c r="AL833" s="159"/>
      <c r="AM833" s="159"/>
      <c r="AN833" s="159"/>
    </row>
    <row r="834" ht="15.75" customHeight="1">
      <c r="AK834" s="159"/>
      <c r="AL834" s="159"/>
      <c r="AM834" s="159"/>
      <c r="AN834" s="159"/>
    </row>
    <row r="835" ht="15.75" customHeight="1">
      <c r="AK835" s="159"/>
      <c r="AL835" s="159"/>
      <c r="AM835" s="159"/>
      <c r="AN835" s="159"/>
    </row>
    <row r="836" ht="15.75" customHeight="1">
      <c r="AK836" s="159"/>
      <c r="AL836" s="159"/>
      <c r="AM836" s="159"/>
      <c r="AN836" s="159"/>
    </row>
    <row r="837" ht="15.75" customHeight="1">
      <c r="AK837" s="159"/>
      <c r="AL837" s="159"/>
      <c r="AM837" s="159"/>
      <c r="AN837" s="159"/>
    </row>
    <row r="838" ht="15.75" customHeight="1">
      <c r="AK838" s="159"/>
      <c r="AL838" s="159"/>
      <c r="AM838" s="159"/>
      <c r="AN838" s="159"/>
    </row>
    <row r="839" ht="15.75" customHeight="1">
      <c r="AK839" s="159"/>
      <c r="AL839" s="159"/>
      <c r="AM839" s="159"/>
      <c r="AN839" s="159"/>
    </row>
    <row r="840" ht="15.75" customHeight="1">
      <c r="AK840" s="159"/>
      <c r="AL840" s="159"/>
      <c r="AM840" s="159"/>
      <c r="AN840" s="159"/>
    </row>
    <row r="841" ht="15.75" customHeight="1">
      <c r="AK841" s="159"/>
      <c r="AL841" s="159"/>
      <c r="AM841" s="159"/>
      <c r="AN841" s="159"/>
    </row>
    <row r="842" ht="15.75" customHeight="1">
      <c r="AK842" s="159"/>
      <c r="AL842" s="159"/>
      <c r="AM842" s="159"/>
      <c r="AN842" s="159"/>
    </row>
    <row r="843" ht="15.75" customHeight="1">
      <c r="AK843" s="159"/>
      <c r="AL843" s="159"/>
      <c r="AM843" s="159"/>
      <c r="AN843" s="159"/>
    </row>
    <row r="844" ht="15.75" customHeight="1">
      <c r="AK844" s="159"/>
      <c r="AL844" s="159"/>
      <c r="AM844" s="159"/>
      <c r="AN844" s="159"/>
    </row>
    <row r="845" ht="15.75" customHeight="1">
      <c r="AK845" s="159"/>
      <c r="AL845" s="159"/>
      <c r="AM845" s="159"/>
      <c r="AN845" s="159"/>
    </row>
    <row r="846" ht="15.75" customHeight="1">
      <c r="AK846" s="159"/>
      <c r="AL846" s="159"/>
      <c r="AM846" s="159"/>
      <c r="AN846" s="159"/>
    </row>
    <row r="847" ht="15.75" customHeight="1">
      <c r="AK847" s="159"/>
      <c r="AL847" s="159"/>
      <c r="AM847" s="159"/>
      <c r="AN847" s="159"/>
    </row>
    <row r="848" ht="15.75" customHeight="1">
      <c r="AK848" s="159"/>
      <c r="AL848" s="159"/>
      <c r="AM848" s="159"/>
      <c r="AN848" s="159"/>
    </row>
    <row r="849" ht="15.75" customHeight="1">
      <c r="AK849" s="159"/>
      <c r="AL849" s="159"/>
      <c r="AM849" s="159"/>
      <c r="AN849" s="159"/>
    </row>
    <row r="850" ht="15.75" customHeight="1">
      <c r="AK850" s="159"/>
      <c r="AL850" s="159"/>
      <c r="AM850" s="159"/>
      <c r="AN850" s="159"/>
    </row>
    <row r="851" ht="15.75" customHeight="1">
      <c r="AK851" s="159"/>
      <c r="AL851" s="159"/>
      <c r="AM851" s="159"/>
      <c r="AN851" s="159"/>
    </row>
    <row r="852" ht="15.75" customHeight="1">
      <c r="AK852" s="159"/>
      <c r="AL852" s="159"/>
      <c r="AM852" s="159"/>
      <c r="AN852" s="159"/>
    </row>
    <row r="853" ht="15.75" customHeight="1">
      <c r="AK853" s="159"/>
      <c r="AL853" s="159"/>
      <c r="AM853" s="159"/>
      <c r="AN853" s="159"/>
    </row>
    <row r="854" ht="15.75" customHeight="1">
      <c r="AK854" s="159"/>
      <c r="AL854" s="159"/>
      <c r="AM854" s="159"/>
      <c r="AN854" s="159"/>
    </row>
    <row r="855" ht="15.75" customHeight="1">
      <c r="AK855" s="159"/>
      <c r="AL855" s="159"/>
      <c r="AM855" s="159"/>
      <c r="AN855" s="159"/>
    </row>
    <row r="856" ht="15.75" customHeight="1">
      <c r="AK856" s="159"/>
      <c r="AL856" s="159"/>
      <c r="AM856" s="159"/>
      <c r="AN856" s="159"/>
    </row>
    <row r="857" ht="15.75" customHeight="1">
      <c r="AK857" s="159"/>
      <c r="AL857" s="159"/>
      <c r="AM857" s="159"/>
      <c r="AN857" s="159"/>
    </row>
    <row r="858" ht="15.75" customHeight="1">
      <c r="AK858" s="159"/>
      <c r="AL858" s="159"/>
      <c r="AM858" s="159"/>
      <c r="AN858" s="159"/>
    </row>
    <row r="859" ht="15.75" customHeight="1">
      <c r="AK859" s="159"/>
      <c r="AL859" s="159"/>
      <c r="AM859" s="159"/>
      <c r="AN859" s="159"/>
    </row>
    <row r="860" ht="15.75" customHeight="1">
      <c r="AK860" s="159"/>
      <c r="AL860" s="159"/>
      <c r="AM860" s="159"/>
      <c r="AN860" s="159"/>
    </row>
    <row r="861" ht="15.75" customHeight="1">
      <c r="AK861" s="159"/>
      <c r="AL861" s="159"/>
      <c r="AM861" s="159"/>
      <c r="AN861" s="159"/>
    </row>
    <row r="862" ht="15.75" customHeight="1">
      <c r="AK862" s="159"/>
      <c r="AL862" s="159"/>
      <c r="AM862" s="159"/>
      <c r="AN862" s="159"/>
    </row>
    <row r="863" ht="15.75" customHeight="1">
      <c r="AK863" s="159"/>
      <c r="AL863" s="159"/>
      <c r="AM863" s="159"/>
      <c r="AN863" s="159"/>
    </row>
    <row r="864" ht="15.75" customHeight="1">
      <c r="AK864" s="159"/>
      <c r="AL864" s="159"/>
      <c r="AM864" s="159"/>
      <c r="AN864" s="159"/>
    </row>
    <row r="865" ht="15.75" customHeight="1">
      <c r="AK865" s="159"/>
      <c r="AL865" s="159"/>
      <c r="AM865" s="159"/>
      <c r="AN865" s="159"/>
    </row>
    <row r="866" ht="15.75" customHeight="1">
      <c r="AK866" s="159"/>
      <c r="AL866" s="159"/>
      <c r="AM866" s="159"/>
      <c r="AN866" s="159"/>
    </row>
    <row r="867" ht="15.75" customHeight="1">
      <c r="AK867" s="159"/>
      <c r="AL867" s="159"/>
      <c r="AM867" s="159"/>
      <c r="AN867" s="159"/>
    </row>
    <row r="868" ht="15.75" customHeight="1">
      <c r="AK868" s="159"/>
      <c r="AL868" s="159"/>
      <c r="AM868" s="159"/>
      <c r="AN868" s="159"/>
    </row>
    <row r="869" ht="15.75" customHeight="1">
      <c r="AK869" s="159"/>
      <c r="AL869" s="159"/>
      <c r="AM869" s="159"/>
      <c r="AN869" s="159"/>
    </row>
    <row r="870" ht="15.75" customHeight="1">
      <c r="AK870" s="159"/>
      <c r="AL870" s="159"/>
      <c r="AM870" s="159"/>
      <c r="AN870" s="159"/>
    </row>
    <row r="871" ht="15.75" customHeight="1">
      <c r="AK871" s="159"/>
      <c r="AL871" s="159"/>
      <c r="AM871" s="159"/>
      <c r="AN871" s="159"/>
    </row>
    <row r="872" ht="15.75" customHeight="1">
      <c r="AK872" s="159"/>
      <c r="AL872" s="159"/>
      <c r="AM872" s="159"/>
      <c r="AN872" s="159"/>
    </row>
    <row r="873" ht="15.75" customHeight="1">
      <c r="AK873" s="159"/>
      <c r="AL873" s="159"/>
      <c r="AM873" s="159"/>
      <c r="AN873" s="159"/>
    </row>
    <row r="874" ht="15.75" customHeight="1">
      <c r="AK874" s="159"/>
      <c r="AL874" s="159"/>
      <c r="AM874" s="159"/>
      <c r="AN874" s="159"/>
    </row>
    <row r="875" ht="15.75" customHeight="1">
      <c r="AK875" s="159"/>
      <c r="AL875" s="159"/>
      <c r="AM875" s="159"/>
      <c r="AN875" s="159"/>
    </row>
    <row r="876" ht="15.75" customHeight="1">
      <c r="AK876" s="159"/>
      <c r="AL876" s="159"/>
      <c r="AM876" s="159"/>
      <c r="AN876" s="159"/>
    </row>
    <row r="877" ht="15.75" customHeight="1">
      <c r="AK877" s="159"/>
      <c r="AL877" s="159"/>
      <c r="AM877" s="159"/>
      <c r="AN877" s="159"/>
    </row>
    <row r="878" ht="15.75" customHeight="1">
      <c r="AK878" s="159"/>
      <c r="AL878" s="159"/>
      <c r="AM878" s="159"/>
      <c r="AN878" s="159"/>
    </row>
    <row r="879" ht="15.75" customHeight="1">
      <c r="AK879" s="159"/>
      <c r="AL879" s="159"/>
      <c r="AM879" s="159"/>
      <c r="AN879" s="159"/>
    </row>
    <row r="880" ht="15.75" customHeight="1">
      <c r="AK880" s="159"/>
      <c r="AL880" s="159"/>
      <c r="AM880" s="159"/>
      <c r="AN880" s="159"/>
    </row>
    <row r="881" ht="15.75" customHeight="1">
      <c r="AK881" s="159"/>
      <c r="AL881" s="159"/>
      <c r="AM881" s="159"/>
      <c r="AN881" s="159"/>
    </row>
    <row r="882" ht="15.75" customHeight="1">
      <c r="AK882" s="159"/>
      <c r="AL882" s="159"/>
      <c r="AM882" s="159"/>
      <c r="AN882" s="159"/>
    </row>
    <row r="883" ht="15.75" customHeight="1">
      <c r="AK883" s="159"/>
      <c r="AL883" s="159"/>
      <c r="AM883" s="159"/>
      <c r="AN883" s="159"/>
    </row>
    <row r="884" ht="15.75" customHeight="1">
      <c r="AK884" s="159"/>
      <c r="AL884" s="159"/>
      <c r="AM884" s="159"/>
      <c r="AN884" s="159"/>
    </row>
    <row r="885" ht="15.75" customHeight="1">
      <c r="AK885" s="159"/>
      <c r="AL885" s="159"/>
      <c r="AM885" s="159"/>
      <c r="AN885" s="159"/>
    </row>
    <row r="886" ht="15.75" customHeight="1">
      <c r="AK886" s="159"/>
      <c r="AL886" s="159"/>
      <c r="AM886" s="159"/>
      <c r="AN886" s="159"/>
    </row>
    <row r="887" ht="15.75" customHeight="1">
      <c r="AK887" s="159"/>
      <c r="AL887" s="159"/>
      <c r="AM887" s="159"/>
      <c r="AN887" s="159"/>
    </row>
    <row r="888" ht="15.75" customHeight="1">
      <c r="AK888" s="159"/>
      <c r="AL888" s="159"/>
      <c r="AM888" s="159"/>
      <c r="AN888" s="159"/>
    </row>
    <row r="889" ht="15.75" customHeight="1">
      <c r="AK889" s="159"/>
      <c r="AL889" s="159"/>
      <c r="AM889" s="159"/>
      <c r="AN889" s="159"/>
    </row>
    <row r="890" ht="15.75" customHeight="1">
      <c r="AK890" s="159"/>
      <c r="AL890" s="159"/>
      <c r="AM890" s="159"/>
      <c r="AN890" s="159"/>
    </row>
    <row r="891" ht="15.75" customHeight="1">
      <c r="AK891" s="159"/>
      <c r="AL891" s="159"/>
      <c r="AM891" s="159"/>
      <c r="AN891" s="159"/>
    </row>
    <row r="892" ht="15.75" customHeight="1">
      <c r="AK892" s="159"/>
      <c r="AL892" s="159"/>
      <c r="AM892" s="159"/>
      <c r="AN892" s="159"/>
    </row>
    <row r="893" ht="15.75" customHeight="1">
      <c r="AK893" s="159"/>
      <c r="AL893" s="159"/>
      <c r="AM893" s="159"/>
      <c r="AN893" s="159"/>
    </row>
    <row r="894" ht="15.75" customHeight="1">
      <c r="AK894" s="159"/>
      <c r="AL894" s="159"/>
      <c r="AM894" s="159"/>
      <c r="AN894" s="159"/>
    </row>
    <row r="895" ht="15.75" customHeight="1">
      <c r="AK895" s="159"/>
      <c r="AL895" s="159"/>
      <c r="AM895" s="159"/>
      <c r="AN895" s="159"/>
    </row>
    <row r="896" ht="15.75" customHeight="1">
      <c r="AK896" s="159"/>
      <c r="AL896" s="159"/>
      <c r="AM896" s="159"/>
      <c r="AN896" s="159"/>
    </row>
    <row r="897" ht="15.75" customHeight="1">
      <c r="AK897" s="159"/>
      <c r="AL897" s="159"/>
      <c r="AM897" s="159"/>
      <c r="AN897" s="159"/>
    </row>
    <row r="898" ht="15.75" customHeight="1">
      <c r="AK898" s="159"/>
      <c r="AL898" s="159"/>
      <c r="AM898" s="159"/>
      <c r="AN898" s="159"/>
    </row>
    <row r="899" ht="15.75" customHeight="1">
      <c r="AK899" s="159"/>
      <c r="AL899" s="159"/>
      <c r="AM899" s="159"/>
      <c r="AN899" s="159"/>
    </row>
    <row r="900" ht="15.75" customHeight="1">
      <c r="AK900" s="159"/>
      <c r="AL900" s="159"/>
      <c r="AM900" s="159"/>
      <c r="AN900" s="159"/>
    </row>
    <row r="901" ht="15.75" customHeight="1">
      <c r="AK901" s="159"/>
      <c r="AL901" s="159"/>
      <c r="AM901" s="159"/>
      <c r="AN901" s="159"/>
    </row>
    <row r="902" ht="15.75" customHeight="1">
      <c r="AK902" s="159"/>
      <c r="AL902" s="159"/>
      <c r="AM902" s="159"/>
      <c r="AN902" s="159"/>
    </row>
    <row r="903" ht="15.75" customHeight="1">
      <c r="AK903" s="159"/>
      <c r="AL903" s="159"/>
      <c r="AM903" s="159"/>
      <c r="AN903" s="159"/>
    </row>
    <row r="904" ht="15.75" customHeight="1">
      <c r="AK904" s="159"/>
      <c r="AL904" s="159"/>
      <c r="AM904" s="159"/>
      <c r="AN904" s="159"/>
    </row>
    <row r="905" ht="15.75" customHeight="1">
      <c r="AK905" s="159"/>
      <c r="AL905" s="159"/>
      <c r="AM905" s="159"/>
      <c r="AN905" s="159"/>
    </row>
    <row r="906" ht="15.75" customHeight="1">
      <c r="AK906" s="159"/>
      <c r="AL906" s="159"/>
      <c r="AM906" s="159"/>
      <c r="AN906" s="159"/>
    </row>
    <row r="907" ht="15.75" customHeight="1">
      <c r="AK907" s="159"/>
      <c r="AL907" s="159"/>
      <c r="AM907" s="159"/>
      <c r="AN907" s="159"/>
    </row>
    <row r="908" ht="15.75" customHeight="1">
      <c r="AK908" s="159"/>
      <c r="AL908" s="159"/>
      <c r="AM908" s="159"/>
      <c r="AN908" s="159"/>
    </row>
    <row r="909" ht="15.75" customHeight="1">
      <c r="AK909" s="159"/>
      <c r="AL909" s="159"/>
      <c r="AM909" s="159"/>
      <c r="AN909" s="159"/>
    </row>
    <row r="910" ht="15.75" customHeight="1">
      <c r="AK910" s="159"/>
      <c r="AL910" s="159"/>
      <c r="AM910" s="159"/>
      <c r="AN910" s="159"/>
    </row>
    <row r="911" ht="15.75" customHeight="1">
      <c r="AK911" s="159"/>
      <c r="AL911" s="159"/>
      <c r="AM911" s="159"/>
      <c r="AN911" s="159"/>
    </row>
    <row r="912" ht="15.75" customHeight="1">
      <c r="AK912" s="159"/>
      <c r="AL912" s="159"/>
      <c r="AM912" s="159"/>
      <c r="AN912" s="159"/>
    </row>
    <row r="913" ht="15.75" customHeight="1">
      <c r="AK913" s="159"/>
      <c r="AL913" s="159"/>
      <c r="AM913" s="159"/>
      <c r="AN913" s="159"/>
    </row>
    <row r="914" ht="15.75" customHeight="1">
      <c r="AK914" s="159"/>
      <c r="AL914" s="159"/>
      <c r="AM914" s="159"/>
      <c r="AN914" s="159"/>
    </row>
    <row r="915" ht="15.75" customHeight="1">
      <c r="AK915" s="159"/>
      <c r="AL915" s="159"/>
      <c r="AM915" s="159"/>
      <c r="AN915" s="159"/>
    </row>
    <row r="916" ht="15.75" customHeight="1">
      <c r="AK916" s="159"/>
      <c r="AL916" s="159"/>
      <c r="AM916" s="159"/>
      <c r="AN916" s="159"/>
    </row>
    <row r="917" ht="15.75" customHeight="1">
      <c r="AK917" s="159"/>
      <c r="AL917" s="159"/>
      <c r="AM917" s="159"/>
      <c r="AN917" s="159"/>
    </row>
    <row r="918" ht="15.75" customHeight="1">
      <c r="AK918" s="159"/>
      <c r="AL918" s="159"/>
      <c r="AM918" s="159"/>
      <c r="AN918" s="159"/>
    </row>
    <row r="919" ht="15.75" customHeight="1">
      <c r="AK919" s="159"/>
      <c r="AL919" s="159"/>
      <c r="AM919" s="159"/>
      <c r="AN919" s="159"/>
    </row>
    <row r="920" ht="15.75" customHeight="1">
      <c r="AK920" s="159"/>
      <c r="AL920" s="159"/>
      <c r="AM920" s="159"/>
      <c r="AN920" s="159"/>
    </row>
    <row r="921" ht="15.75" customHeight="1">
      <c r="AK921" s="159"/>
      <c r="AL921" s="159"/>
      <c r="AM921" s="159"/>
      <c r="AN921" s="159"/>
    </row>
    <row r="922" ht="15.75" customHeight="1">
      <c r="AK922" s="159"/>
      <c r="AL922" s="159"/>
      <c r="AM922" s="159"/>
      <c r="AN922" s="159"/>
    </row>
    <row r="923" ht="15.75" customHeight="1">
      <c r="AK923" s="159"/>
      <c r="AL923" s="159"/>
      <c r="AM923" s="159"/>
      <c r="AN923" s="159"/>
    </row>
    <row r="924" ht="15.75" customHeight="1">
      <c r="AK924" s="159"/>
      <c r="AL924" s="159"/>
      <c r="AM924" s="159"/>
      <c r="AN924" s="159"/>
    </row>
    <row r="925" ht="15.75" customHeight="1">
      <c r="AK925" s="159"/>
      <c r="AL925" s="159"/>
      <c r="AM925" s="159"/>
      <c r="AN925" s="159"/>
    </row>
    <row r="926" ht="15.75" customHeight="1">
      <c r="AK926" s="159"/>
      <c r="AL926" s="159"/>
      <c r="AM926" s="159"/>
      <c r="AN926" s="159"/>
    </row>
    <row r="927" ht="15.75" customHeight="1">
      <c r="AK927" s="159"/>
      <c r="AL927" s="159"/>
      <c r="AM927" s="159"/>
      <c r="AN927" s="159"/>
    </row>
    <row r="928" ht="15.75" customHeight="1">
      <c r="AK928" s="159"/>
      <c r="AL928" s="159"/>
      <c r="AM928" s="159"/>
      <c r="AN928" s="159"/>
    </row>
    <row r="929" ht="15.75" customHeight="1">
      <c r="AK929" s="159"/>
      <c r="AL929" s="159"/>
      <c r="AM929" s="159"/>
      <c r="AN929" s="159"/>
    </row>
    <row r="930" ht="15.75" customHeight="1">
      <c r="AK930" s="159"/>
      <c r="AL930" s="159"/>
      <c r="AM930" s="159"/>
      <c r="AN930" s="159"/>
    </row>
    <row r="931" ht="15.75" customHeight="1">
      <c r="AK931" s="159"/>
      <c r="AL931" s="159"/>
      <c r="AM931" s="159"/>
      <c r="AN931" s="159"/>
    </row>
    <row r="932" ht="15.75" customHeight="1">
      <c r="AK932" s="159"/>
      <c r="AL932" s="159"/>
      <c r="AM932" s="159"/>
      <c r="AN932" s="159"/>
    </row>
    <row r="933" ht="15.75" customHeight="1">
      <c r="AK933" s="159"/>
      <c r="AL933" s="159"/>
      <c r="AM933" s="159"/>
      <c r="AN933" s="159"/>
    </row>
    <row r="934" ht="15.75" customHeight="1">
      <c r="AK934" s="159"/>
      <c r="AL934" s="159"/>
      <c r="AM934" s="159"/>
      <c r="AN934" s="159"/>
    </row>
    <row r="935" ht="15.75" customHeight="1">
      <c r="AK935" s="159"/>
      <c r="AL935" s="159"/>
      <c r="AM935" s="159"/>
      <c r="AN935" s="159"/>
    </row>
    <row r="936" ht="15.75" customHeight="1">
      <c r="AK936" s="159"/>
      <c r="AL936" s="159"/>
      <c r="AM936" s="159"/>
      <c r="AN936" s="159"/>
    </row>
    <row r="937" ht="15.75" customHeight="1">
      <c r="AK937" s="159"/>
      <c r="AL937" s="159"/>
      <c r="AM937" s="159"/>
      <c r="AN937" s="159"/>
    </row>
    <row r="938" ht="15.75" customHeight="1">
      <c r="AK938" s="159"/>
      <c r="AL938" s="159"/>
      <c r="AM938" s="159"/>
      <c r="AN938" s="159"/>
    </row>
    <row r="939" ht="15.75" customHeight="1">
      <c r="AK939" s="159"/>
      <c r="AL939" s="159"/>
      <c r="AM939" s="159"/>
      <c r="AN939" s="159"/>
    </row>
    <row r="940" ht="15.75" customHeight="1">
      <c r="AK940" s="159"/>
      <c r="AL940" s="159"/>
      <c r="AM940" s="159"/>
      <c r="AN940" s="159"/>
    </row>
    <row r="941" ht="15.75" customHeight="1">
      <c r="AK941" s="159"/>
      <c r="AL941" s="159"/>
      <c r="AM941" s="159"/>
      <c r="AN941" s="159"/>
    </row>
    <row r="942" ht="15.75" customHeight="1">
      <c r="AK942" s="159"/>
      <c r="AL942" s="159"/>
      <c r="AM942" s="159"/>
      <c r="AN942" s="159"/>
    </row>
    <row r="943" ht="15.75" customHeight="1">
      <c r="AK943" s="159"/>
      <c r="AL943" s="159"/>
      <c r="AM943" s="159"/>
      <c r="AN943" s="159"/>
    </row>
    <row r="944" ht="15.75" customHeight="1">
      <c r="AK944" s="159"/>
      <c r="AL944" s="159"/>
      <c r="AM944" s="159"/>
      <c r="AN944" s="159"/>
    </row>
    <row r="945" ht="15.75" customHeight="1">
      <c r="AK945" s="159"/>
      <c r="AL945" s="159"/>
      <c r="AM945" s="159"/>
      <c r="AN945" s="159"/>
    </row>
    <row r="946" ht="15.75" customHeight="1">
      <c r="AK946" s="159"/>
      <c r="AL946" s="159"/>
      <c r="AM946" s="159"/>
      <c r="AN946" s="159"/>
    </row>
    <row r="947" ht="15.75" customHeight="1">
      <c r="AK947" s="159"/>
      <c r="AL947" s="159"/>
      <c r="AM947" s="159"/>
      <c r="AN947" s="159"/>
    </row>
    <row r="948" ht="15.75" customHeight="1">
      <c r="AK948" s="159"/>
      <c r="AL948" s="159"/>
      <c r="AM948" s="159"/>
      <c r="AN948" s="159"/>
    </row>
    <row r="949" ht="15.75" customHeight="1">
      <c r="AK949" s="159"/>
      <c r="AL949" s="159"/>
      <c r="AM949" s="159"/>
      <c r="AN949" s="159"/>
    </row>
    <row r="950" ht="15.75" customHeight="1">
      <c r="AK950" s="159"/>
      <c r="AL950" s="159"/>
      <c r="AM950" s="159"/>
      <c r="AN950" s="159"/>
    </row>
    <row r="951" ht="15.75" customHeight="1">
      <c r="AK951" s="159"/>
      <c r="AL951" s="159"/>
      <c r="AM951" s="159"/>
      <c r="AN951" s="159"/>
    </row>
    <row r="952" ht="15.75" customHeight="1">
      <c r="AK952" s="159"/>
      <c r="AL952" s="159"/>
      <c r="AM952" s="159"/>
      <c r="AN952" s="159"/>
    </row>
    <row r="953" ht="15.75" customHeight="1">
      <c r="AK953" s="159"/>
      <c r="AL953" s="159"/>
      <c r="AM953" s="159"/>
      <c r="AN953" s="159"/>
    </row>
    <row r="954" ht="15.75" customHeight="1">
      <c r="AK954" s="159"/>
      <c r="AL954" s="159"/>
      <c r="AM954" s="159"/>
      <c r="AN954" s="159"/>
    </row>
    <row r="955" ht="15.75" customHeight="1">
      <c r="AK955" s="159"/>
      <c r="AL955" s="159"/>
      <c r="AM955" s="159"/>
      <c r="AN955" s="159"/>
    </row>
    <row r="956" ht="15.75" customHeight="1">
      <c r="AK956" s="159"/>
      <c r="AL956" s="159"/>
      <c r="AM956" s="159"/>
      <c r="AN956" s="159"/>
    </row>
    <row r="957" ht="15.75" customHeight="1">
      <c r="AK957" s="159"/>
      <c r="AL957" s="159"/>
      <c r="AM957" s="159"/>
      <c r="AN957" s="159"/>
    </row>
    <row r="958" ht="15.75" customHeight="1">
      <c r="AK958" s="159"/>
      <c r="AL958" s="159"/>
      <c r="AM958" s="159"/>
      <c r="AN958" s="159"/>
    </row>
    <row r="959" ht="15.75" customHeight="1">
      <c r="AK959" s="159"/>
      <c r="AL959" s="159"/>
      <c r="AM959" s="159"/>
      <c r="AN959" s="159"/>
    </row>
    <row r="960" ht="15.75" customHeight="1">
      <c r="AK960" s="159"/>
      <c r="AL960" s="159"/>
      <c r="AM960" s="159"/>
      <c r="AN960" s="159"/>
    </row>
    <row r="961" ht="15.75" customHeight="1">
      <c r="AK961" s="159"/>
      <c r="AL961" s="159"/>
      <c r="AM961" s="159"/>
      <c r="AN961" s="159"/>
    </row>
    <row r="962" ht="15.75" customHeight="1">
      <c r="AK962" s="159"/>
      <c r="AL962" s="159"/>
      <c r="AM962" s="159"/>
      <c r="AN962" s="159"/>
    </row>
    <row r="963" ht="15.75" customHeight="1">
      <c r="AK963" s="159"/>
      <c r="AL963" s="159"/>
      <c r="AM963" s="159"/>
      <c r="AN963" s="159"/>
    </row>
    <row r="964" ht="15.75" customHeight="1">
      <c r="AK964" s="159"/>
      <c r="AL964" s="159"/>
      <c r="AM964" s="159"/>
      <c r="AN964" s="159"/>
    </row>
    <row r="965" ht="15.75" customHeight="1">
      <c r="AK965" s="159"/>
      <c r="AL965" s="159"/>
      <c r="AM965" s="159"/>
      <c r="AN965" s="159"/>
    </row>
    <row r="966" ht="15.75" customHeight="1">
      <c r="AK966" s="159"/>
      <c r="AL966" s="159"/>
      <c r="AM966" s="159"/>
      <c r="AN966" s="159"/>
    </row>
    <row r="967" ht="15.75" customHeight="1">
      <c r="AK967" s="159"/>
      <c r="AL967" s="159"/>
      <c r="AM967" s="159"/>
      <c r="AN967" s="159"/>
    </row>
    <row r="968" ht="15.75" customHeight="1">
      <c r="AK968" s="159"/>
      <c r="AL968" s="159"/>
      <c r="AM968" s="159"/>
      <c r="AN968" s="159"/>
    </row>
    <row r="969" ht="15.75" customHeight="1">
      <c r="AK969" s="159"/>
      <c r="AL969" s="159"/>
      <c r="AM969" s="159"/>
      <c r="AN969" s="159"/>
    </row>
    <row r="970" ht="15.75" customHeight="1">
      <c r="AK970" s="159"/>
      <c r="AL970" s="159"/>
      <c r="AM970" s="159"/>
      <c r="AN970" s="159"/>
    </row>
    <row r="971" ht="15.75" customHeight="1">
      <c r="AK971" s="159"/>
      <c r="AL971" s="159"/>
      <c r="AM971" s="159"/>
      <c r="AN971" s="159"/>
    </row>
    <row r="972" ht="15.75" customHeight="1">
      <c r="AK972" s="159"/>
      <c r="AL972" s="159"/>
      <c r="AM972" s="159"/>
      <c r="AN972" s="159"/>
    </row>
    <row r="973" ht="15.75" customHeight="1">
      <c r="AK973" s="159"/>
      <c r="AL973" s="159"/>
      <c r="AM973" s="159"/>
      <c r="AN973" s="159"/>
    </row>
    <row r="974" ht="15.75" customHeight="1">
      <c r="AK974" s="159"/>
      <c r="AL974" s="159"/>
      <c r="AM974" s="159"/>
      <c r="AN974" s="159"/>
    </row>
    <row r="975" ht="15.75" customHeight="1">
      <c r="AK975" s="159"/>
      <c r="AL975" s="159"/>
      <c r="AM975" s="159"/>
      <c r="AN975" s="159"/>
    </row>
    <row r="976" ht="15.75" customHeight="1">
      <c r="AK976" s="159"/>
      <c r="AL976" s="159"/>
      <c r="AM976" s="159"/>
      <c r="AN976" s="159"/>
    </row>
    <row r="977" ht="15.75" customHeight="1">
      <c r="AK977" s="159"/>
      <c r="AL977" s="159"/>
      <c r="AM977" s="159"/>
      <c r="AN977" s="159"/>
    </row>
    <row r="978" ht="15.75" customHeight="1">
      <c r="AK978" s="159"/>
      <c r="AL978" s="159"/>
      <c r="AM978" s="159"/>
      <c r="AN978" s="159"/>
    </row>
    <row r="979" ht="15.75" customHeight="1">
      <c r="AK979" s="159"/>
      <c r="AL979" s="159"/>
      <c r="AM979" s="159"/>
      <c r="AN979" s="159"/>
    </row>
    <row r="980" ht="15.75" customHeight="1">
      <c r="AK980" s="159"/>
      <c r="AL980" s="159"/>
      <c r="AM980" s="159"/>
      <c r="AN980" s="159"/>
    </row>
    <row r="981" ht="15.75" customHeight="1">
      <c r="AK981" s="159"/>
      <c r="AL981" s="159"/>
      <c r="AM981" s="159"/>
      <c r="AN981" s="159"/>
    </row>
    <row r="982" ht="15.75" customHeight="1">
      <c r="AK982" s="159"/>
      <c r="AL982" s="159"/>
      <c r="AM982" s="159"/>
      <c r="AN982" s="159"/>
    </row>
    <row r="983" ht="15.75" customHeight="1">
      <c r="AK983" s="159"/>
      <c r="AL983" s="159"/>
      <c r="AM983" s="159"/>
      <c r="AN983" s="159"/>
    </row>
    <row r="984" ht="15.75" customHeight="1">
      <c r="AK984" s="159"/>
      <c r="AL984" s="159"/>
      <c r="AM984" s="159"/>
      <c r="AN984" s="159"/>
    </row>
    <row r="985" ht="15.75" customHeight="1">
      <c r="AK985" s="159"/>
      <c r="AL985" s="159"/>
      <c r="AM985" s="159"/>
      <c r="AN985" s="159"/>
    </row>
    <row r="986" ht="15.75" customHeight="1">
      <c r="AK986" s="159"/>
      <c r="AL986" s="159"/>
      <c r="AM986" s="159"/>
      <c r="AN986" s="159"/>
    </row>
    <row r="987" ht="15.75" customHeight="1">
      <c r="AK987" s="159"/>
      <c r="AL987" s="159"/>
      <c r="AM987" s="159"/>
      <c r="AN987" s="159"/>
    </row>
    <row r="988" ht="15.75" customHeight="1">
      <c r="AK988" s="159"/>
      <c r="AL988" s="159"/>
      <c r="AM988" s="159"/>
      <c r="AN988" s="159"/>
    </row>
    <row r="989" ht="15.75" customHeight="1">
      <c r="AK989" s="159"/>
      <c r="AL989" s="159"/>
      <c r="AM989" s="159"/>
      <c r="AN989" s="159"/>
    </row>
    <row r="990" ht="15.75" customHeight="1">
      <c r="AK990" s="159"/>
      <c r="AL990" s="159"/>
      <c r="AM990" s="159"/>
      <c r="AN990" s="159"/>
    </row>
    <row r="991" ht="15.75" customHeight="1">
      <c r="AK991" s="159"/>
      <c r="AL991" s="159"/>
      <c r="AM991" s="159"/>
      <c r="AN991" s="159"/>
    </row>
    <row r="992" ht="15.75" customHeight="1">
      <c r="AK992" s="159"/>
      <c r="AL992" s="159"/>
      <c r="AM992" s="159"/>
      <c r="AN992" s="159"/>
    </row>
    <row r="993" ht="15.75" customHeight="1">
      <c r="AK993" s="159"/>
      <c r="AL993" s="159"/>
      <c r="AM993" s="159"/>
      <c r="AN993" s="159"/>
    </row>
    <row r="994" ht="15.75" customHeight="1">
      <c r="AK994" s="159"/>
      <c r="AL994" s="159"/>
      <c r="AM994" s="159"/>
      <c r="AN994" s="159"/>
    </row>
    <row r="995" ht="15.75" customHeight="1">
      <c r="AK995" s="159"/>
      <c r="AL995" s="159"/>
      <c r="AM995" s="159"/>
      <c r="AN995" s="159"/>
    </row>
    <row r="996" ht="15.75" customHeight="1">
      <c r="AK996" s="159"/>
      <c r="AL996" s="159"/>
      <c r="AM996" s="159"/>
      <c r="AN996" s="159"/>
    </row>
    <row r="997" ht="15.75" customHeight="1">
      <c r="AK997" s="159"/>
      <c r="AL997" s="159"/>
      <c r="AM997" s="159"/>
      <c r="AN997" s="159"/>
    </row>
    <row r="998" ht="15.75" customHeight="1">
      <c r="AK998" s="159"/>
      <c r="AL998" s="159"/>
      <c r="AM998" s="159"/>
      <c r="AN998" s="159"/>
    </row>
    <row r="999" ht="15.75" customHeight="1">
      <c r="AK999" s="159"/>
      <c r="AL999" s="159"/>
      <c r="AM999" s="159"/>
      <c r="AN999" s="159"/>
    </row>
    <row r="1000" ht="15.75" customHeight="1">
      <c r="AK1000" s="159"/>
      <c r="AL1000" s="159"/>
      <c r="AM1000" s="159"/>
      <c r="AN1000" s="159"/>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1" max="11" width="40.29"/>
    <col customWidth="1" min="13" max="13" width="55.57"/>
    <col customWidth="1" min="14" max="14" width="36.86"/>
    <col customWidth="1" min="18" max="18" width="19.29"/>
    <col customWidth="1" min="22" max="22" width="24.14"/>
    <col customWidth="1" min="23" max="23" width="23.86"/>
    <col customWidth="1" min="24" max="24" width="28.86"/>
  </cols>
  <sheetData>
    <row r="1" ht="15.75" customHeight="1">
      <c r="A1" s="160">
        <f>SUMIFS('Raw Data'!AI:AI,'Raw Data'!$J:$J,"*Temperature*",'Raw Data'!$AN:$AN, "&gt;" &amp;DATE(2012,5,1),'Raw Data'!$AN:$AN, "&lt;" &amp;DATE(2012,5,31))</f>
        <v>0</v>
      </c>
      <c r="B1" s="160">
        <f>SUMIFS('Raw Data'!AI:AI,'Raw Data'!$J:$J,"*Temperature*",'Raw Data'!$AN:$AN, "&lt;" &amp;DATE(YEAR('Raw Data'!$AM:$AM),MONTH('Raw Data'!$AM:$AM),DAY('Raw Data'!$AM:$AM)))</f>
        <v>0</v>
      </c>
      <c r="D1" s="160">
        <f>SUMIF('Raw Data'!$AN:$AN, "&lt;" &amp;DATE(2012,5,1),'Raw Data'!AI:AI)</f>
        <v>0</v>
      </c>
      <c r="G1" s="161" t="str">
        <f>#REF!</f>
        <v>#REF!</v>
      </c>
      <c r="H1" s="160" t="str">
        <f>#REF! &lt;#REF!</f>
        <v>#REF!</v>
      </c>
      <c r="I1" s="160" t="s">
        <v>270</v>
      </c>
      <c r="K1" s="96" t="s">
        <v>218</v>
      </c>
      <c r="M1" s="160" t="s">
        <v>271</v>
      </c>
      <c r="N1" s="160" t="s">
        <v>218</v>
      </c>
      <c r="O1" s="160" t="s">
        <v>272</v>
      </c>
      <c r="P1" s="162" t="str">
        <f>SUM(#REF!)</f>
        <v>#REF!</v>
      </c>
      <c r="Q1" s="163">
        <f>DATE(YEAR("1 " &amp; 'Stats (B)'!$K6 &amp;" 2014"),MONTH("1 " &amp; 'Stats (B)'!$K6 &amp;" 2014") + 1, DAY("1 " &amp; 'Stats (B)'!$K6 &amp;" 2014"))</f>
        <v>41760</v>
      </c>
      <c r="R1" s="162" t="s">
        <v>273</v>
      </c>
      <c r="S1" s="160">
        <f>MONTH( DATE("2014","4","1"))</f>
        <v>4</v>
      </c>
      <c r="T1" s="162" t="s">
        <v>273</v>
      </c>
      <c r="U1" s="162">
        <f>SUM(T1:T142)</f>
        <v>213</v>
      </c>
      <c r="V1" s="160" t="s">
        <v>232</v>
      </c>
      <c r="W1" s="160" t="s">
        <v>274</v>
      </c>
      <c r="X1" s="160" t="s">
        <v>275</v>
      </c>
      <c r="Y1" s="160" t="s">
        <v>271</v>
      </c>
      <c r="Z1" s="160" t="s">
        <v>213</v>
      </c>
    </row>
    <row r="2" ht="15.75" customHeight="1">
      <c r="K2" s="96" t="s">
        <v>276</v>
      </c>
      <c r="M2" s="160" t="s">
        <v>277</v>
      </c>
      <c r="N2" s="160" t="s">
        <v>218</v>
      </c>
      <c r="R2" s="162">
        <v>1.0</v>
      </c>
      <c r="T2" s="162">
        <v>1.0</v>
      </c>
      <c r="V2" s="160" t="s">
        <v>278</v>
      </c>
      <c r="W2" s="160" t="s">
        <v>274</v>
      </c>
      <c r="X2" s="160" t="s">
        <v>279</v>
      </c>
      <c r="Y2" s="160" t="s">
        <v>271</v>
      </c>
      <c r="Z2" s="160" t="s">
        <v>213</v>
      </c>
    </row>
    <row r="3" ht="15.75" customHeight="1">
      <c r="A3" s="160">
        <f>SUMIFS('Raw Data'!AI:AI,'Raw Data'!$J:$J,"*Temperature*",'Raw Data'!$AN:$AN, "&gt;" &amp;DATE(2012,5,1), 'Raw Data'!$AN:$AN, "&gt;" &amp;DATE(2012,5,1),'Raw Data'!$AN:$AN, "&lt;" &amp;DATE(2012,5,31))</f>
        <v>0</v>
      </c>
      <c r="C3" s="160" t="str">
        <f>coun</f>
        <v>#NAME?</v>
      </c>
      <c r="K3" s="96" t="s">
        <v>280</v>
      </c>
      <c r="M3" s="160" t="s">
        <v>281</v>
      </c>
      <c r="N3" s="160" t="s">
        <v>218</v>
      </c>
      <c r="R3" s="162">
        <v>1.0</v>
      </c>
      <c r="T3" s="162">
        <v>1.0</v>
      </c>
      <c r="V3" s="160" t="s">
        <v>282</v>
      </c>
      <c r="X3" s="160" t="s">
        <v>283</v>
      </c>
      <c r="Y3" s="160" t="s">
        <v>271</v>
      </c>
      <c r="Z3" s="160" t="s">
        <v>213</v>
      </c>
    </row>
    <row r="4" ht="15.75" customHeight="1">
      <c r="K4" s="96" t="s">
        <v>284</v>
      </c>
      <c r="M4" s="160" t="s">
        <v>285</v>
      </c>
      <c r="N4" s="160" t="s">
        <v>232</v>
      </c>
      <c r="R4" s="162">
        <v>1.0</v>
      </c>
      <c r="T4" s="162">
        <v>1.0</v>
      </c>
      <c r="V4" s="160" t="s">
        <v>282</v>
      </c>
      <c r="X4" s="160" t="s">
        <v>286</v>
      </c>
      <c r="Y4" s="160" t="s">
        <v>271</v>
      </c>
      <c r="Z4" s="160" t="s">
        <v>213</v>
      </c>
    </row>
    <row r="5" ht="15.75" customHeight="1">
      <c r="E5" s="160" t="b">
        <f>'Raw Data'!M3 = "*inancial"</f>
        <v>0</v>
      </c>
      <c r="K5" s="96" t="s">
        <v>287</v>
      </c>
      <c r="M5" s="160" t="s">
        <v>288</v>
      </c>
      <c r="N5" s="160" t="s">
        <v>218</v>
      </c>
      <c r="R5" s="162">
        <v>1.0</v>
      </c>
      <c r="T5" s="162">
        <v>1.0</v>
      </c>
      <c r="V5" s="160" t="s">
        <v>282</v>
      </c>
      <c r="X5" s="160" t="s">
        <v>289</v>
      </c>
      <c r="Y5" s="160" t="s">
        <v>271</v>
      </c>
      <c r="Z5" s="160" t="s">
        <v>213</v>
      </c>
    </row>
    <row r="6" ht="15.75" customHeight="1">
      <c r="E6" s="160" t="b">
        <f>('Raw Data'!$J:$J = "*Temperature*")</f>
        <v>0</v>
      </c>
      <c r="F6" s="160">
        <f>COUNTIF('Raw Data'!$J:$J, "&lt;&gt;*Temp*")</f>
        <v>1000</v>
      </c>
      <c r="K6" s="96" t="s">
        <v>290</v>
      </c>
      <c r="M6" s="160" t="s">
        <v>291</v>
      </c>
      <c r="N6" s="160" t="s">
        <v>218</v>
      </c>
      <c r="R6" s="162">
        <v>1.0</v>
      </c>
      <c r="T6" s="162">
        <v>1.0</v>
      </c>
      <c r="V6" s="160" t="s">
        <v>282</v>
      </c>
      <c r="X6" s="160" t="s">
        <v>292</v>
      </c>
      <c r="Y6" s="160" t="s">
        <v>271</v>
      </c>
      <c r="Z6" s="160" t="s">
        <v>213</v>
      </c>
    </row>
    <row r="7" ht="15.75" customHeight="1">
      <c r="K7" s="96" t="s">
        <v>293</v>
      </c>
      <c r="M7" s="160" t="s">
        <v>294</v>
      </c>
      <c r="N7" s="160" t="s">
        <v>218</v>
      </c>
      <c r="R7" s="162">
        <v>5.0</v>
      </c>
      <c r="T7" s="162">
        <v>5.0</v>
      </c>
      <c r="V7" s="160" t="s">
        <v>282</v>
      </c>
      <c r="X7" s="160" t="s">
        <v>295</v>
      </c>
      <c r="Y7" s="160" t="s">
        <v>271</v>
      </c>
      <c r="Z7" s="160" t="s">
        <v>213</v>
      </c>
    </row>
    <row r="8" ht="15.75" customHeight="1">
      <c r="C8" s="160" t="str">
        <f>AND(#REF! &lt;= 'Raw Data'!G1, ISBLANK(#REF!)= FALSE())</f>
        <v>#REF!</v>
      </c>
      <c r="K8" s="96" t="s">
        <v>296</v>
      </c>
      <c r="M8" s="160" t="s">
        <v>297</v>
      </c>
      <c r="N8" s="160" t="s">
        <v>218</v>
      </c>
      <c r="R8" s="162">
        <v>5.0</v>
      </c>
      <c r="T8" s="162">
        <v>5.0</v>
      </c>
      <c r="V8" s="160" t="s">
        <v>298</v>
      </c>
      <c r="X8" s="160" t="s">
        <v>299</v>
      </c>
      <c r="Y8" s="160" t="s">
        <v>271</v>
      </c>
      <c r="Z8" s="160" t="s">
        <v>213</v>
      </c>
    </row>
    <row r="9" ht="15.75" customHeight="1">
      <c r="K9" s="96" t="s">
        <v>300</v>
      </c>
      <c r="M9" s="160" t="s">
        <v>301</v>
      </c>
      <c r="N9" s="160" t="s">
        <v>218</v>
      </c>
      <c r="R9" s="162">
        <v>1.0</v>
      </c>
      <c r="T9" s="162">
        <v>1.0</v>
      </c>
      <c r="V9" s="160" t="s">
        <v>302</v>
      </c>
      <c r="X9" s="160" t="s">
        <v>303</v>
      </c>
      <c r="Y9" s="160" t="s">
        <v>271</v>
      </c>
      <c r="Z9" s="160" t="s">
        <v>213</v>
      </c>
    </row>
    <row r="10" ht="15.75" customHeight="1">
      <c r="C10" s="160">
        <f>COUNTIFS('Raw Data'!$AM:$AM, "")</f>
        <v>999</v>
      </c>
      <c r="E10" s="160">
        <f>MONTH("1 Dec 2014")</f>
        <v>12</v>
      </c>
      <c r="F10" s="96" t="s">
        <v>304</v>
      </c>
      <c r="K10" s="96" t="s">
        <v>305</v>
      </c>
      <c r="M10" s="160" t="s">
        <v>306</v>
      </c>
      <c r="N10" s="160" t="s">
        <v>218</v>
      </c>
      <c r="R10" s="162">
        <v>1.0</v>
      </c>
      <c r="T10" s="162">
        <v>1.0</v>
      </c>
      <c r="V10" s="160" t="s">
        <v>302</v>
      </c>
      <c r="X10" s="160" t="s">
        <v>307</v>
      </c>
      <c r="Y10" s="160" t="s">
        <v>271</v>
      </c>
      <c r="Z10" s="160" t="s">
        <v>213</v>
      </c>
    </row>
    <row r="11" ht="15.75" customHeight="1">
      <c r="A11" s="160">
        <f>MONTH("Feb 03, 2014")</f>
        <v>2</v>
      </c>
      <c r="E11" s="164">
        <f>EOMONTH(DATE(2014,4,1),1)</f>
        <v>41790</v>
      </c>
      <c r="K11" s="96" t="s">
        <v>308</v>
      </c>
      <c r="M11" s="160" t="s">
        <v>309</v>
      </c>
      <c r="N11" s="160" t="s">
        <v>218</v>
      </c>
      <c r="R11" s="162">
        <v>1.0</v>
      </c>
      <c r="T11" s="162">
        <v>1.0</v>
      </c>
      <c r="V11" s="160" t="s">
        <v>298</v>
      </c>
      <c r="X11" s="160" t="s">
        <v>310</v>
      </c>
      <c r="Y11" s="160" t="s">
        <v>271</v>
      </c>
      <c r="Z11" s="160" t="s">
        <v>213</v>
      </c>
    </row>
    <row r="12" ht="15.75" customHeight="1">
      <c r="A12" s="160" t="str">
        <f>MONTH("Feb")</f>
        <v>#VALUE!</v>
      </c>
      <c r="C12" s="160">
        <f>(  COUNTIFS('Raw Data'!$H:$H, "Ear*") )
+
(  COUNTIFS( 'Raw Data'!$H:$H, "Ear*") )</f>
        <v>4</v>
      </c>
      <c r="K12" s="96" t="s">
        <v>311</v>
      </c>
      <c r="M12" s="160" t="s">
        <v>312</v>
      </c>
      <c r="N12" s="160" t="s">
        <v>298</v>
      </c>
      <c r="R12" s="162">
        <v>1.0</v>
      </c>
      <c r="T12" s="162">
        <v>1.0</v>
      </c>
      <c r="V12" s="160" t="s">
        <v>282</v>
      </c>
      <c r="X12" s="160" t="s">
        <v>313</v>
      </c>
      <c r="Y12" s="160" t="s">
        <v>314</v>
      </c>
      <c r="Z12" s="160" t="s">
        <v>213</v>
      </c>
    </row>
    <row r="13" ht="15.75" customHeight="1">
      <c r="C13" s="160">
        <f>(  COUNTIFS('Raw Data'!$P:$P, 'Raw Data'!$B$1, 'Raw Data'!$AN:$AN, "&lt;=" &amp; DATE(MID($K$3,15,4), MID($K$3,20, 2), MID($K$3,23, 2)), 'Raw Data'!$AN:$AN, "&gt;=" &amp; DATE(MID($K$3,1,4), MID($K$3,6, 2), MID($K$3,9, 2)), 'Raw Data'!$H:$H, "Ear*") )
+
(  COUNTIFS('Raw Data'!$P:$P, 'Raw Data'!$B$1, 'Raw Data'!$P:$P, "--", 'Raw Data'!$AN:$AN, "&lt;=" &amp; DATE(MID($K$3,15,4), MID($K$3,20, 2), MID($K$3,23, 2)), 'Raw Data'!$AN:$AN, "&gt;=" &amp; DATE(MID($K$3,1,4), MID($K$3,6, 2), MID($K$3,9, 2)), 'Raw Data'!$H:$H, "Ear*") )</f>
        <v>0</v>
      </c>
      <c r="K13" s="96" t="s">
        <v>315</v>
      </c>
      <c r="M13" s="160" t="s">
        <v>316</v>
      </c>
      <c r="N13" s="160" t="s">
        <v>218</v>
      </c>
      <c r="R13" s="162">
        <v>1.0</v>
      </c>
      <c r="T13" s="162">
        <v>1.0</v>
      </c>
      <c r="V13" s="160" t="s">
        <v>232</v>
      </c>
      <c r="X13" s="160" t="s">
        <v>317</v>
      </c>
      <c r="Y13" s="160" t="s">
        <v>318</v>
      </c>
      <c r="Z13" s="160" t="s">
        <v>213</v>
      </c>
    </row>
    <row r="14" ht="15.75" customHeight="1">
      <c r="K14" s="96" t="s">
        <v>319</v>
      </c>
      <c r="M14" s="160" t="s">
        <v>320</v>
      </c>
      <c r="N14" s="160" t="s">
        <v>278</v>
      </c>
      <c r="R14" s="162">
        <v>20.0</v>
      </c>
      <c r="T14" s="162">
        <v>20.0</v>
      </c>
      <c r="V14" s="160" t="s">
        <v>321</v>
      </c>
      <c r="X14" s="160" t="s">
        <v>322</v>
      </c>
      <c r="Y14" s="160" t="s">
        <v>323</v>
      </c>
      <c r="Z14" s="160" t="s">
        <v>213</v>
      </c>
    </row>
    <row r="15" ht="15.75" customHeight="1">
      <c r="K15" s="96" t="s">
        <v>324</v>
      </c>
      <c r="M15" s="160" t="s">
        <v>325</v>
      </c>
      <c r="N15" s="160" t="s">
        <v>274</v>
      </c>
      <c r="R15" s="162">
        <v>100.0</v>
      </c>
      <c r="T15" s="162">
        <v>100.0</v>
      </c>
      <c r="X15" s="160" t="s">
        <v>326</v>
      </c>
      <c r="Y15" s="160" t="s">
        <v>231</v>
      </c>
      <c r="Z15" s="160" t="s">
        <v>213</v>
      </c>
    </row>
    <row r="16" ht="15.75" customHeight="1">
      <c r="C16" s="164" t="str">
        <f>DATE(2014,April,1)</f>
        <v>#NAME?</v>
      </c>
      <c r="K16" s="96" t="s">
        <v>327</v>
      </c>
      <c r="M16" s="160" t="s">
        <v>328</v>
      </c>
      <c r="N16" s="160" t="s">
        <v>298</v>
      </c>
      <c r="R16" s="162">
        <v>50.0</v>
      </c>
      <c r="T16" s="162">
        <v>50.0</v>
      </c>
      <c r="X16" s="160" t="s">
        <v>329</v>
      </c>
      <c r="Y16" s="160" t="s">
        <v>231</v>
      </c>
      <c r="Z16" s="160" t="s">
        <v>213</v>
      </c>
    </row>
    <row r="17" ht="15.75" customHeight="1">
      <c r="K17" s="96" t="s">
        <v>330</v>
      </c>
      <c r="M17" s="160" t="s">
        <v>331</v>
      </c>
      <c r="N17" s="160" t="s">
        <v>282</v>
      </c>
      <c r="R17" s="162">
        <v>1.0</v>
      </c>
      <c r="T17" s="162">
        <v>1.0</v>
      </c>
      <c r="X17" s="160" t="s">
        <v>332</v>
      </c>
      <c r="Y17" s="160" t="s">
        <v>333</v>
      </c>
      <c r="Z17" s="160" t="s">
        <v>213</v>
      </c>
    </row>
    <row r="18" ht="15.75" customHeight="1">
      <c r="K18" s="96" t="s">
        <v>334</v>
      </c>
      <c r="M18" s="160" t="s">
        <v>335</v>
      </c>
      <c r="N18" s="160" t="s">
        <v>336</v>
      </c>
      <c r="R18" s="162">
        <v>4.0</v>
      </c>
      <c r="T18" s="162">
        <v>4.0</v>
      </c>
      <c r="X18" s="160" t="s">
        <v>337</v>
      </c>
      <c r="Y18" s="160" t="s">
        <v>277</v>
      </c>
      <c r="Z18" s="160" t="s">
        <v>213</v>
      </c>
    </row>
    <row r="19" ht="15.75" customHeight="1">
      <c r="K19" s="96" t="s">
        <v>338</v>
      </c>
      <c r="M19" s="160" t="s">
        <v>339</v>
      </c>
      <c r="N19" s="160" t="s">
        <v>282</v>
      </c>
      <c r="R19" s="162">
        <v>1.0</v>
      </c>
      <c r="T19" s="162">
        <v>1.0</v>
      </c>
      <c r="X19" s="160" t="s">
        <v>340</v>
      </c>
      <c r="Y19" s="160" t="s">
        <v>341</v>
      </c>
      <c r="Z19" s="160" t="s">
        <v>213</v>
      </c>
    </row>
    <row r="20" ht="15.75" customHeight="1">
      <c r="K20" s="96" t="s">
        <v>342</v>
      </c>
      <c r="M20" s="160" t="s">
        <v>343</v>
      </c>
      <c r="N20" s="160" t="s">
        <v>298</v>
      </c>
      <c r="R20" s="162">
        <v>9.0</v>
      </c>
      <c r="T20" s="162">
        <v>9.0</v>
      </c>
      <c r="X20" s="160" t="s">
        <v>344</v>
      </c>
      <c r="Y20" s="160" t="s">
        <v>345</v>
      </c>
      <c r="Z20" s="160" t="s">
        <v>213</v>
      </c>
    </row>
    <row r="21" ht="15.75" customHeight="1">
      <c r="K21" s="96" t="s">
        <v>346</v>
      </c>
      <c r="M21" s="160" t="s">
        <v>347</v>
      </c>
      <c r="N21" s="160" t="s">
        <v>348</v>
      </c>
      <c r="R21" s="162">
        <v>3.0</v>
      </c>
      <c r="T21" s="162">
        <v>3.0</v>
      </c>
      <c r="X21" s="160" t="s">
        <v>349</v>
      </c>
      <c r="Y21" s="160" t="s">
        <v>350</v>
      </c>
      <c r="Z21" s="160" t="s">
        <v>213</v>
      </c>
    </row>
    <row r="22" ht="15.75" customHeight="1">
      <c r="K22" s="96" t="s">
        <v>351</v>
      </c>
      <c r="M22" s="160" t="s">
        <v>352</v>
      </c>
      <c r="N22" s="160" t="s">
        <v>282</v>
      </c>
      <c r="R22" s="162">
        <v>1.0</v>
      </c>
      <c r="T22" s="162">
        <v>1.0</v>
      </c>
      <c r="X22" s="160" t="s">
        <v>353</v>
      </c>
      <c r="Y22" s="160" t="s">
        <v>354</v>
      </c>
      <c r="Z22" s="160" t="s">
        <v>213</v>
      </c>
    </row>
    <row r="23" ht="15.75" customHeight="1">
      <c r="K23" s="96" t="s">
        <v>355</v>
      </c>
      <c r="M23" s="160" t="s">
        <v>356</v>
      </c>
      <c r="N23" s="160" t="s">
        <v>336</v>
      </c>
      <c r="R23" s="162">
        <v>1.0</v>
      </c>
      <c r="T23" s="162">
        <v>1.0</v>
      </c>
      <c r="X23" s="160" t="s">
        <v>357</v>
      </c>
      <c r="Y23" s="160" t="s">
        <v>358</v>
      </c>
      <c r="Z23" s="160" t="s">
        <v>213</v>
      </c>
    </row>
    <row r="24" ht="15.75" customHeight="1">
      <c r="K24" s="96" t="s">
        <v>359</v>
      </c>
      <c r="M24" s="160" t="s">
        <v>360</v>
      </c>
      <c r="N24" s="160" t="s">
        <v>298</v>
      </c>
      <c r="R24" s="162">
        <v>1.0</v>
      </c>
      <c r="T24" s="162">
        <v>1.0</v>
      </c>
      <c r="X24" s="160" t="s">
        <v>361</v>
      </c>
      <c r="Y24" s="160" t="s">
        <v>362</v>
      </c>
      <c r="Z24" s="160" t="s">
        <v>213</v>
      </c>
    </row>
    <row r="25" ht="15.75" customHeight="1">
      <c r="K25" s="96" t="s">
        <v>363</v>
      </c>
      <c r="M25" s="160" t="s">
        <v>364</v>
      </c>
      <c r="N25" s="160" t="s">
        <v>218</v>
      </c>
      <c r="R25" s="162">
        <v>1.0</v>
      </c>
      <c r="T25" s="162">
        <v>1.0</v>
      </c>
    </row>
    <row r="26" ht="15.75" customHeight="1">
      <c r="K26" s="96" t="s">
        <v>365</v>
      </c>
      <c r="M26" s="160" t="s">
        <v>366</v>
      </c>
      <c r="N26" s="160" t="s">
        <v>302</v>
      </c>
      <c r="R26" s="162">
        <v>1.0</v>
      </c>
      <c r="T26" s="162">
        <v>1.0</v>
      </c>
    </row>
    <row r="27" ht="15.75" customHeight="1">
      <c r="K27" s="96" t="s">
        <v>367</v>
      </c>
      <c r="M27" s="160" t="s">
        <v>368</v>
      </c>
      <c r="N27" s="160" t="s">
        <v>278</v>
      </c>
    </row>
    <row r="28" ht="15.75" customHeight="1">
      <c r="K28" s="96" t="s">
        <v>369</v>
      </c>
      <c r="M28" s="160" t="s">
        <v>370</v>
      </c>
      <c r="N28" s="160" t="s">
        <v>218</v>
      </c>
    </row>
    <row r="29" ht="15.75" customHeight="1">
      <c r="K29" s="96" t="s">
        <v>371</v>
      </c>
      <c r="M29" s="160" t="s">
        <v>372</v>
      </c>
      <c r="N29" s="160" t="s">
        <v>218</v>
      </c>
    </row>
    <row r="30" ht="15.75" customHeight="1">
      <c r="K30" s="96" t="s">
        <v>373</v>
      </c>
      <c r="M30" s="160" t="s">
        <v>374</v>
      </c>
      <c r="N30" s="160" t="s">
        <v>348</v>
      </c>
    </row>
    <row r="31" ht="15.75" customHeight="1">
      <c r="K31" s="96" t="s">
        <v>375</v>
      </c>
      <c r="M31" s="160" t="s">
        <v>376</v>
      </c>
    </row>
    <row r="32" ht="15.75" customHeight="1">
      <c r="K32" s="96" t="s">
        <v>377</v>
      </c>
      <c r="M32" s="160" t="s">
        <v>378</v>
      </c>
    </row>
    <row r="33" ht="15.75" customHeight="1">
      <c r="K33" s="96" t="s">
        <v>379</v>
      </c>
      <c r="M33" s="160" t="s">
        <v>380</v>
      </c>
    </row>
    <row r="34" ht="15.75" customHeight="1">
      <c r="K34" s="96" t="s">
        <v>381</v>
      </c>
      <c r="M34" s="160" t="s">
        <v>382</v>
      </c>
    </row>
    <row r="35" ht="15.75" customHeight="1">
      <c r="K35" s="96" t="s">
        <v>383</v>
      </c>
      <c r="M35" s="160" t="s">
        <v>384</v>
      </c>
    </row>
    <row r="36" ht="15.75" customHeight="1">
      <c r="K36" s="96" t="s">
        <v>385</v>
      </c>
      <c r="M36" s="160" t="s">
        <v>386</v>
      </c>
    </row>
    <row r="37" ht="15.75" customHeight="1">
      <c r="K37" s="96" t="s">
        <v>387</v>
      </c>
      <c r="M37" s="160" t="s">
        <v>388</v>
      </c>
    </row>
    <row r="38" ht="15.75" customHeight="1">
      <c r="K38" s="96" t="s">
        <v>129</v>
      </c>
      <c r="M38" s="160" t="s">
        <v>389</v>
      </c>
    </row>
    <row r="39" ht="15.75" customHeight="1">
      <c r="K39" s="96" t="s">
        <v>132</v>
      </c>
      <c r="M39" s="160" t="s">
        <v>390</v>
      </c>
    </row>
    <row r="40" ht="15.75" customHeight="1">
      <c r="K40" s="96" t="s">
        <v>134</v>
      </c>
      <c r="M40" s="160" t="s">
        <v>391</v>
      </c>
    </row>
    <row r="41" ht="15.75" customHeight="1">
      <c r="K41" s="96" t="s">
        <v>136</v>
      </c>
      <c r="M41" s="160" t="s">
        <v>392</v>
      </c>
    </row>
    <row r="42" ht="15.75" customHeight="1">
      <c r="K42" s="96" t="s">
        <v>138</v>
      </c>
      <c r="M42" s="160" t="s">
        <v>393</v>
      </c>
    </row>
    <row r="43" ht="15.75" customHeight="1">
      <c r="K43" s="96" t="s">
        <v>140</v>
      </c>
      <c r="M43" s="160" t="s">
        <v>394</v>
      </c>
    </row>
    <row r="44" ht="15.75" customHeight="1">
      <c r="K44" s="96" t="s">
        <v>142</v>
      </c>
      <c r="M44" s="160" t="s">
        <v>395</v>
      </c>
    </row>
    <row r="45" ht="15.75" customHeight="1">
      <c r="M45" s="160" t="s">
        <v>396</v>
      </c>
      <c r="Q45" s="96">
        <f>11/14</f>
        <v>0.7857142857</v>
      </c>
      <c r="W45" s="160">
        <f>X45-Y45</f>
        <v>0</v>
      </c>
    </row>
    <row r="46" ht="15.75" customHeight="1">
      <c r="M46" s="160" t="s">
        <v>397</v>
      </c>
      <c r="W46" s="160">
        <f>NETWORKDAYS(X46,Y46)</f>
        <v>0</v>
      </c>
    </row>
    <row r="47" ht="15.75" customHeight="1">
      <c r="M47" s="160" t="s">
        <v>398</v>
      </c>
      <c r="S47" s="160">
        <f>SUMIF(S48:S52,"&gt;=0")</f>
        <v>31</v>
      </c>
    </row>
    <row r="48" ht="15.75" customHeight="1">
      <c r="M48" s="160" t="s">
        <v>399</v>
      </c>
      <c r="X48" s="160">
        <f>N("" &amp; LEFT('Raw Data'!$A$3,2))</f>
        <v>0</v>
      </c>
    </row>
    <row r="49" ht="15.75" customHeight="1">
      <c r="M49" s="160" t="s">
        <v>400</v>
      </c>
      <c r="X49" s="160" t="str">
        <f>Day</f>
        <v>#NAME?</v>
      </c>
    </row>
    <row r="50" ht="15.75" customHeight="1">
      <c r="M50" s="160" t="s">
        <v>401</v>
      </c>
      <c r="S50" s="160" t="s">
        <v>402</v>
      </c>
    </row>
    <row r="51" ht="15.75" customHeight="1">
      <c r="M51" s="160" t="s">
        <v>403</v>
      </c>
      <c r="S51" s="96">
        <v>0.0</v>
      </c>
      <c r="V51" s="160" t="s">
        <v>404</v>
      </c>
      <c r="X51" s="160" t="s">
        <v>402</v>
      </c>
    </row>
    <row r="52" ht="15.75" customHeight="1">
      <c r="M52" s="160" t="s">
        <v>405</v>
      </c>
      <c r="Q52" s="160" t="s">
        <v>406</v>
      </c>
      <c r="S52" s="96">
        <v>31.0</v>
      </c>
    </row>
    <row r="53" ht="15.75" customHeight="1">
      <c r="M53" s="160" t="s">
        <v>407</v>
      </c>
    </row>
    <row r="54" ht="15.75" customHeight="1">
      <c r="M54" s="160" t="s">
        <v>408</v>
      </c>
    </row>
    <row r="55" ht="15.75" customHeight="1">
      <c r="M55" s="160" t="s">
        <v>409</v>
      </c>
    </row>
    <row r="56" ht="15.75" customHeight="1">
      <c r="M56" s="160" t="s">
        <v>410</v>
      </c>
      <c r="Y56" s="160" t="s">
        <v>411</v>
      </c>
    </row>
    <row r="57" ht="15.75" customHeight="1">
      <c r="M57" s="160" t="s">
        <v>412</v>
      </c>
    </row>
    <row r="58" ht="15.75" customHeight="1">
      <c r="M58" s="160" t="s">
        <v>231</v>
      </c>
    </row>
    <row r="59" ht="15.75" customHeight="1">
      <c r="M59" s="160" t="s">
        <v>413</v>
      </c>
    </row>
    <row r="60" ht="15.75" customHeight="1">
      <c r="M60" s="160" t="s">
        <v>414</v>
      </c>
    </row>
    <row r="61" ht="15.75" customHeight="1">
      <c r="M61" s="160" t="s">
        <v>415</v>
      </c>
    </row>
    <row r="62" ht="15.75" customHeight="1">
      <c r="M62" s="160" t="s">
        <v>416</v>
      </c>
    </row>
    <row r="63" ht="15.75" customHeight="1">
      <c r="M63" s="160" t="s">
        <v>417</v>
      </c>
    </row>
    <row r="64" ht="15.75" customHeight="1">
      <c r="M64" s="160" t="s">
        <v>418</v>
      </c>
    </row>
    <row r="65" ht="15.75" customHeight="1">
      <c r="M65" s="160" t="s">
        <v>419</v>
      </c>
    </row>
    <row r="66" ht="15.75" customHeight="1">
      <c r="M66" s="160" t="s">
        <v>420</v>
      </c>
    </row>
    <row r="67" ht="15.75" customHeight="1">
      <c r="M67" s="160" t="s">
        <v>421</v>
      </c>
    </row>
    <row r="68" ht="15.75" customHeight="1">
      <c r="M68" s="160" t="s">
        <v>422</v>
      </c>
    </row>
    <row r="69" ht="15.75" customHeight="1">
      <c r="M69" s="160" t="s">
        <v>423</v>
      </c>
    </row>
    <row r="70" ht="15.75" customHeight="1">
      <c r="M70" s="160" t="s">
        <v>424</v>
      </c>
    </row>
    <row r="71" ht="15.75" customHeight="1">
      <c r="M71" s="160" t="s">
        <v>425</v>
      </c>
    </row>
    <row r="72" ht="15.75" customHeight="1">
      <c r="M72" s="160" t="s">
        <v>314</v>
      </c>
    </row>
    <row r="73" ht="15.75" customHeight="1">
      <c r="M73" s="160" t="s">
        <v>426</v>
      </c>
    </row>
    <row r="74" ht="15.75" customHeight="1">
      <c r="M74" s="160" t="s">
        <v>427</v>
      </c>
    </row>
    <row r="75" ht="15.75" customHeight="1">
      <c r="M75" s="160" t="s">
        <v>318</v>
      </c>
    </row>
    <row r="76" ht="15.75" customHeight="1">
      <c r="M76" s="160" t="s">
        <v>323</v>
      </c>
    </row>
    <row r="77" ht="15.75" customHeight="1">
      <c r="M77" s="160" t="s">
        <v>428</v>
      </c>
    </row>
    <row r="78" ht="15.75" customHeight="1">
      <c r="M78" s="160" t="s">
        <v>429</v>
      </c>
    </row>
    <row r="79" ht="15.75" customHeight="1">
      <c r="M79" s="160" t="s">
        <v>333</v>
      </c>
    </row>
    <row r="80" ht="15.75" customHeight="1">
      <c r="M80" s="160" t="s">
        <v>430</v>
      </c>
    </row>
    <row r="81" ht="15.75" customHeight="1">
      <c r="M81" s="160" t="s">
        <v>341</v>
      </c>
    </row>
    <row r="82" ht="15.75" customHeight="1">
      <c r="M82" s="160" t="s">
        <v>431</v>
      </c>
    </row>
    <row r="83" ht="15.75" customHeight="1">
      <c r="M83" s="160" t="s">
        <v>432</v>
      </c>
    </row>
    <row r="84" ht="15.75" customHeight="1">
      <c r="M84" s="160" t="s">
        <v>433</v>
      </c>
    </row>
    <row r="85" ht="15.75" customHeight="1">
      <c r="M85" s="160" t="s">
        <v>345</v>
      </c>
    </row>
    <row r="86" ht="15.75" customHeight="1">
      <c r="M86" s="160" t="s">
        <v>350</v>
      </c>
    </row>
    <row r="87" ht="15.75" customHeight="1">
      <c r="M87" s="160" t="s">
        <v>434</v>
      </c>
    </row>
    <row r="88" ht="15.75" customHeight="1">
      <c r="M88" s="160" t="s">
        <v>354</v>
      </c>
    </row>
    <row r="89" ht="15.75" customHeight="1">
      <c r="M89" s="160" t="s">
        <v>435</v>
      </c>
    </row>
    <row r="90" ht="15.75" customHeight="1">
      <c r="M90" s="160" t="s">
        <v>358</v>
      </c>
    </row>
    <row r="91" ht="15.75" customHeight="1">
      <c r="M91" s="160" t="s">
        <v>436</v>
      </c>
    </row>
    <row r="92" ht="15.75" customHeight="1">
      <c r="M92" s="160" t="s">
        <v>362</v>
      </c>
    </row>
    <row r="93" ht="15.75" customHeight="1">
      <c r="M93" s="160" t="s">
        <v>437</v>
      </c>
    </row>
    <row r="94" ht="15.75" customHeight="1">
      <c r="M94" s="160" t="s">
        <v>438</v>
      </c>
    </row>
    <row r="95" ht="15.75" customHeight="1">
      <c r="M95" s="160" t="s">
        <v>439</v>
      </c>
    </row>
    <row r="96" ht="15.75" customHeight="1">
      <c r="M96" s="160" t="s">
        <v>440</v>
      </c>
    </row>
    <row r="97" ht="15.75" customHeight="1">
      <c r="M97" s="160" t="s">
        <v>441</v>
      </c>
    </row>
    <row r="98" ht="15.75" customHeight="1">
      <c r="M98" s="160" t="s">
        <v>442</v>
      </c>
    </row>
    <row r="99" ht="15.75" customHeight="1">
      <c r="M99" s="160" t="s">
        <v>443</v>
      </c>
    </row>
    <row r="100" ht="15.75" customHeight="1">
      <c r="M100" s="160" t="s">
        <v>444</v>
      </c>
    </row>
    <row r="101" ht="15.75" customHeight="1">
      <c r="M101" s="160" t="s">
        <v>445</v>
      </c>
    </row>
    <row r="102" ht="15.75" customHeight="1">
      <c r="M102" s="160" t="s">
        <v>446</v>
      </c>
    </row>
    <row r="103" ht="15.75" customHeight="1">
      <c r="M103" s="160" t="s">
        <v>447</v>
      </c>
    </row>
    <row r="104" ht="15.75" customHeight="1">
      <c r="M104" s="160" t="s">
        <v>448</v>
      </c>
    </row>
    <row r="105" ht="15.75" customHeight="1">
      <c r="M105" s="160" t="s">
        <v>449</v>
      </c>
    </row>
    <row r="106" ht="15.75" customHeight="1">
      <c r="M106" s="160" t="s">
        <v>450</v>
      </c>
    </row>
    <row r="107" ht="15.75" customHeight="1">
      <c r="M107" s="160" t="s">
        <v>451</v>
      </c>
    </row>
    <row r="108" ht="15.75" customHeight="1">
      <c r="M108" s="160" t="s">
        <v>452</v>
      </c>
    </row>
    <row r="109" ht="15.75" customHeight="1">
      <c r="M109" s="160" t="s">
        <v>453</v>
      </c>
    </row>
    <row r="110" ht="15.75" customHeight="1">
      <c r="M110" s="160" t="s">
        <v>454</v>
      </c>
    </row>
    <row r="111" ht="15.75" customHeight="1">
      <c r="M111" s="160" t="s">
        <v>455</v>
      </c>
    </row>
    <row r="112" ht="15.75" customHeight="1">
      <c r="M112" s="160" t="s">
        <v>456</v>
      </c>
    </row>
    <row r="113" ht="15.75" customHeight="1">
      <c r="M113" s="160" t="s">
        <v>457</v>
      </c>
    </row>
    <row r="114" ht="15.75" customHeight="1">
      <c r="M114" s="160" t="s">
        <v>458</v>
      </c>
    </row>
    <row r="115" ht="15.75" customHeight="1">
      <c r="M115" s="160" t="s">
        <v>459</v>
      </c>
    </row>
    <row r="116" ht="15.75" customHeight="1">
      <c r="M116" s="160" t="s">
        <v>460</v>
      </c>
    </row>
    <row r="117" ht="15.75" customHeight="1">
      <c r="M117" s="160" t="s">
        <v>461</v>
      </c>
    </row>
    <row r="118" ht="15.75" customHeight="1">
      <c r="M118" s="160" t="s">
        <v>462</v>
      </c>
    </row>
    <row r="119" ht="15.75" customHeight="1">
      <c r="M119" s="160" t="s">
        <v>463</v>
      </c>
    </row>
    <row r="120" ht="15.75" customHeight="1">
      <c r="M120" s="160" t="s">
        <v>464</v>
      </c>
    </row>
    <row r="121" ht="15.75" customHeight="1">
      <c r="M121" s="160" t="s">
        <v>465</v>
      </c>
    </row>
    <row r="122" ht="15.75" customHeight="1">
      <c r="M122" s="160" t="s">
        <v>466</v>
      </c>
    </row>
    <row r="123" ht="15.75" customHeight="1">
      <c r="M123" s="160" t="s">
        <v>467</v>
      </c>
    </row>
    <row r="124" ht="15.75" customHeight="1">
      <c r="M124" s="160" t="s">
        <v>468</v>
      </c>
    </row>
    <row r="125" ht="15.75" customHeight="1">
      <c r="M125" s="160" t="s">
        <v>469</v>
      </c>
    </row>
    <row r="126" ht="15.75" customHeight="1">
      <c r="M126" s="160" t="s">
        <v>470</v>
      </c>
    </row>
    <row r="127" ht="15.75" customHeight="1">
      <c r="M127" s="160" t="s">
        <v>471</v>
      </c>
    </row>
    <row r="128" ht="15.75" customHeight="1">
      <c r="M128" s="160" t="s">
        <v>472</v>
      </c>
    </row>
    <row r="129" ht="15.75" customHeight="1">
      <c r="M129" s="160" t="s">
        <v>473</v>
      </c>
    </row>
    <row r="130" ht="15.75" customHeight="1">
      <c r="M130" s="160" t="s">
        <v>474</v>
      </c>
    </row>
    <row r="131" ht="15.75" customHeight="1">
      <c r="M131" s="160" t="s">
        <v>475</v>
      </c>
    </row>
    <row r="132" ht="15.75" customHeight="1">
      <c r="M132" s="160" t="s">
        <v>476</v>
      </c>
    </row>
    <row r="133" ht="15.75" customHeight="1">
      <c r="M133" s="160" t="s">
        <v>477</v>
      </c>
    </row>
    <row r="134" ht="15.75" customHeight="1">
      <c r="M134" s="160" t="s">
        <v>478</v>
      </c>
    </row>
    <row r="135" ht="15.75" customHeight="1">
      <c r="M135" s="160" t="s">
        <v>479</v>
      </c>
    </row>
    <row r="136" ht="15.75" customHeight="1">
      <c r="M136" s="160" t="s">
        <v>480</v>
      </c>
    </row>
    <row r="137" ht="15.75" customHeight="1">
      <c r="M137" s="160" t="s">
        <v>481</v>
      </c>
    </row>
    <row r="138" ht="15.75" customHeight="1">
      <c r="M138" s="160" t="s">
        <v>482</v>
      </c>
    </row>
    <row r="139" ht="15.75" customHeight="1">
      <c r="M139" s="160" t="s">
        <v>483</v>
      </c>
    </row>
    <row r="140" ht="15.75" customHeight="1">
      <c r="M140" s="160" t="s">
        <v>484</v>
      </c>
    </row>
    <row r="141" ht="15.75" customHeight="1">
      <c r="M141" s="160" t="s">
        <v>485</v>
      </c>
    </row>
    <row r="142" ht="15.75" customHeight="1">
      <c r="M142" s="160" t="s">
        <v>486</v>
      </c>
    </row>
    <row r="143" ht="15.75" customHeight="1">
      <c r="M143" s="160" t="s">
        <v>487</v>
      </c>
    </row>
    <row r="144" ht="15.75" customHeight="1">
      <c r="M144" s="160" t="s">
        <v>488</v>
      </c>
    </row>
    <row r="145" ht="15.75" customHeight="1">
      <c r="M145" s="160" t="s">
        <v>489</v>
      </c>
    </row>
    <row r="146" ht="15.75" customHeight="1">
      <c r="M146" s="160" t="s">
        <v>490</v>
      </c>
    </row>
    <row r="147" ht="15.75" customHeight="1">
      <c r="M147" s="160" t="s">
        <v>491</v>
      </c>
    </row>
    <row r="148" ht="15.75" customHeight="1">
      <c r="M148" s="160" t="s">
        <v>492</v>
      </c>
    </row>
    <row r="149" ht="15.75" customHeight="1">
      <c r="M149" s="160" t="s">
        <v>493</v>
      </c>
    </row>
    <row r="150" ht="15.75" customHeight="1">
      <c r="M150" s="160" t="s">
        <v>494</v>
      </c>
    </row>
    <row r="151" ht="15.75" customHeight="1">
      <c r="M151" s="160" t="s">
        <v>495</v>
      </c>
    </row>
    <row r="152" ht="15.75" customHeight="1">
      <c r="M152" s="160" t="s">
        <v>496</v>
      </c>
    </row>
    <row r="153" ht="15.75" customHeight="1">
      <c r="M153" s="160" t="s">
        <v>497</v>
      </c>
    </row>
    <row r="154" ht="15.75" customHeight="1">
      <c r="M154" s="160" t="s">
        <v>498</v>
      </c>
    </row>
    <row r="155" ht="15.75" customHeight="1">
      <c r="M155" s="160" t="s">
        <v>499</v>
      </c>
    </row>
    <row r="156" ht="15.75" customHeight="1">
      <c r="M156" s="160" t="s">
        <v>500</v>
      </c>
    </row>
    <row r="157" ht="15.75" customHeight="1">
      <c r="M157" s="160" t="s">
        <v>501</v>
      </c>
    </row>
    <row r="158" ht="15.75" customHeight="1">
      <c r="M158" s="160" t="s">
        <v>502</v>
      </c>
    </row>
    <row r="159" ht="15.75" customHeight="1">
      <c r="M159" s="160" t="s">
        <v>503</v>
      </c>
    </row>
    <row r="160" ht="15.75" customHeight="1">
      <c r="M160" s="160" t="s">
        <v>504</v>
      </c>
    </row>
    <row r="161" ht="15.75" customHeight="1">
      <c r="M161" s="160" t="s">
        <v>505</v>
      </c>
    </row>
    <row r="162" ht="15.75" customHeight="1">
      <c r="M162" s="160" t="s">
        <v>506</v>
      </c>
    </row>
    <row r="163" ht="15.75" customHeight="1">
      <c r="M163" s="160" t="s">
        <v>507</v>
      </c>
    </row>
    <row r="164" ht="15.75" customHeight="1">
      <c r="M164" s="160" t="s">
        <v>508</v>
      </c>
    </row>
    <row r="165" ht="15.75" customHeight="1">
      <c r="M165" s="160" t="s">
        <v>509</v>
      </c>
    </row>
    <row r="166" ht="15.75" customHeight="1">
      <c r="M166" s="160" t="s">
        <v>510</v>
      </c>
    </row>
    <row r="167" ht="15.75" customHeight="1">
      <c r="M167" s="160" t="s">
        <v>511</v>
      </c>
    </row>
    <row r="168" ht="15.75" customHeight="1">
      <c r="M168" s="160" t="s">
        <v>512</v>
      </c>
    </row>
    <row r="169" ht="15.75" customHeight="1">
      <c r="M169" s="160" t="s">
        <v>513</v>
      </c>
    </row>
    <row r="170" ht="15.75" customHeight="1">
      <c r="M170" s="160" t="s">
        <v>514</v>
      </c>
    </row>
    <row r="171" ht="15.75" customHeight="1">
      <c r="M171" s="160" t="s">
        <v>515</v>
      </c>
    </row>
    <row r="172" ht="15.75" customHeight="1">
      <c r="M172" s="160" t="s">
        <v>516</v>
      </c>
    </row>
    <row r="173" ht="15.75" customHeight="1">
      <c r="M173" s="160" t="s">
        <v>517</v>
      </c>
    </row>
    <row r="174" ht="15.75" customHeight="1">
      <c r="M174" s="160" t="s">
        <v>518</v>
      </c>
    </row>
    <row r="175" ht="15.75" customHeight="1">
      <c r="M175" s="160" t="s">
        <v>519</v>
      </c>
    </row>
    <row r="176" ht="15.75" customHeight="1">
      <c r="M176" s="160" t="s">
        <v>520</v>
      </c>
    </row>
    <row r="177" ht="15.75" customHeight="1">
      <c r="M177" s="160" t="s">
        <v>521</v>
      </c>
    </row>
    <row r="178" ht="15.75" customHeight="1">
      <c r="M178" s="160" t="s">
        <v>522</v>
      </c>
    </row>
    <row r="179" ht="15.75" customHeight="1">
      <c r="M179" s="160" t="s">
        <v>523</v>
      </c>
    </row>
    <row r="180" ht="15.75" customHeight="1">
      <c r="M180" s="160" t="s">
        <v>524</v>
      </c>
    </row>
    <row r="181" ht="15.75" customHeight="1">
      <c r="M181" s="160" t="s">
        <v>525</v>
      </c>
    </row>
    <row r="182" ht="15.75" customHeight="1">
      <c r="M182" s="160" t="s">
        <v>526</v>
      </c>
    </row>
    <row r="183" ht="15.75" customHeight="1">
      <c r="M183" s="160" t="s">
        <v>527</v>
      </c>
    </row>
    <row r="184" ht="15.75" customHeight="1">
      <c r="M184" s="160" t="s">
        <v>528</v>
      </c>
    </row>
    <row r="185" ht="15.75" customHeight="1">
      <c r="M185" s="160" t="s">
        <v>529</v>
      </c>
    </row>
    <row r="186" ht="15.75" customHeight="1">
      <c r="M186" s="160" t="s">
        <v>530</v>
      </c>
    </row>
    <row r="187" ht="15.75" customHeight="1">
      <c r="M187" s="160" t="s">
        <v>531</v>
      </c>
    </row>
    <row r="188" ht="15.75" customHeight="1">
      <c r="M188" s="160" t="s">
        <v>532</v>
      </c>
    </row>
    <row r="189" ht="15.75" customHeight="1">
      <c r="M189" s="160" t="s">
        <v>533</v>
      </c>
    </row>
    <row r="190" ht="15.75" customHeight="1">
      <c r="M190" s="160" t="s">
        <v>534</v>
      </c>
    </row>
    <row r="191" ht="15.75" customHeight="1">
      <c r="M191" s="160" t="s">
        <v>535</v>
      </c>
    </row>
    <row r="192" ht="15.75" customHeight="1">
      <c r="M192" s="160" t="s">
        <v>536</v>
      </c>
    </row>
    <row r="193" ht="15.75" customHeight="1">
      <c r="M193" s="160" t="s">
        <v>537</v>
      </c>
    </row>
    <row r="194" ht="15.75" customHeight="1">
      <c r="M194" s="160" t="s">
        <v>538</v>
      </c>
    </row>
    <row r="195" ht="15.75" customHeight="1">
      <c r="M195" s="160" t="s">
        <v>539</v>
      </c>
    </row>
    <row r="196" ht="15.75" customHeight="1">
      <c r="M196" s="160" t="s">
        <v>540</v>
      </c>
    </row>
    <row r="197" ht="15.75" customHeight="1">
      <c r="M197" s="160" t="s">
        <v>541</v>
      </c>
    </row>
    <row r="198" ht="15.75" customHeight="1">
      <c r="M198" s="160" t="s">
        <v>542</v>
      </c>
    </row>
    <row r="199" ht="15.75" customHeight="1">
      <c r="M199" s="160" t="s">
        <v>543</v>
      </c>
    </row>
    <row r="200" ht="15.75" customHeight="1">
      <c r="M200" s="160" t="s">
        <v>544</v>
      </c>
    </row>
    <row r="201" ht="15.75" customHeight="1">
      <c r="M201" s="160" t="s">
        <v>545</v>
      </c>
    </row>
    <row r="202" ht="15.75" customHeight="1">
      <c r="M202" s="160" t="s">
        <v>546</v>
      </c>
    </row>
    <row r="203" ht="15.75" customHeight="1">
      <c r="M203" s="160" t="s">
        <v>547</v>
      </c>
    </row>
    <row r="204" ht="15.75" customHeight="1">
      <c r="M204" s="160" t="s">
        <v>548</v>
      </c>
    </row>
    <row r="205" ht="15.75" customHeight="1">
      <c r="M205" s="160" t="s">
        <v>549</v>
      </c>
    </row>
    <row r="206" ht="15.75" customHeight="1">
      <c r="M206" s="160" t="s">
        <v>550</v>
      </c>
    </row>
    <row r="207" ht="15.75" customHeight="1">
      <c r="M207" s="160" t="s">
        <v>551</v>
      </c>
    </row>
    <row r="208" ht="15.75" customHeight="1">
      <c r="M208" s="160" t="s">
        <v>552</v>
      </c>
    </row>
    <row r="209" ht="15.75" customHeight="1">
      <c r="M209" s="160" t="s">
        <v>553</v>
      </c>
    </row>
    <row r="210" ht="15.75" customHeight="1">
      <c r="M210" s="160" t="s">
        <v>554</v>
      </c>
    </row>
    <row r="211" ht="15.75" customHeight="1">
      <c r="M211" s="160" t="s">
        <v>555</v>
      </c>
    </row>
    <row r="212" ht="15.75" customHeight="1">
      <c r="M212" s="160" t="s">
        <v>556</v>
      </c>
    </row>
    <row r="213" ht="15.75" customHeight="1">
      <c r="M213" s="160" t="s">
        <v>557</v>
      </c>
    </row>
    <row r="214" ht="15.75" customHeight="1">
      <c r="M214" s="160" t="s">
        <v>558</v>
      </c>
    </row>
    <row r="215" ht="15.75" customHeight="1">
      <c r="M215" s="160" t="s">
        <v>559</v>
      </c>
    </row>
    <row r="216" ht="15.75" customHeight="1">
      <c r="M216" s="160" t="s">
        <v>560</v>
      </c>
    </row>
    <row r="217" ht="15.75" customHeight="1">
      <c r="M217" s="160" t="s">
        <v>561</v>
      </c>
    </row>
    <row r="218" ht="15.75" customHeight="1">
      <c r="M218" s="160" t="s">
        <v>562</v>
      </c>
    </row>
    <row r="219" ht="15.75" customHeight="1">
      <c r="M219" s="160" t="s">
        <v>563</v>
      </c>
    </row>
    <row r="220" ht="15.75" customHeight="1">
      <c r="M220" s="160" t="s">
        <v>564</v>
      </c>
    </row>
    <row r="221" ht="15.75" customHeight="1">
      <c r="M221" s="160" t="s">
        <v>565</v>
      </c>
    </row>
    <row r="222" ht="15.75" customHeight="1">
      <c r="M222" s="160" t="s">
        <v>566</v>
      </c>
    </row>
    <row r="223" ht="15.75" customHeight="1">
      <c r="M223" s="160" t="s">
        <v>567</v>
      </c>
    </row>
    <row r="224" ht="15.75" customHeight="1">
      <c r="M224" s="160" t="s">
        <v>568</v>
      </c>
    </row>
    <row r="225" ht="15.75" customHeight="1">
      <c r="M225" s="160" t="s">
        <v>569</v>
      </c>
    </row>
    <row r="226" ht="15.75" customHeight="1">
      <c r="M226" s="160" t="s">
        <v>570</v>
      </c>
    </row>
    <row r="227" ht="15.75" customHeight="1">
      <c r="M227" s="160" t="s">
        <v>571</v>
      </c>
    </row>
    <row r="228" ht="15.75" customHeight="1">
      <c r="M228" s="160" t="s">
        <v>572</v>
      </c>
    </row>
    <row r="229" ht="15.75" customHeight="1">
      <c r="M229" s="160" t="s">
        <v>573</v>
      </c>
    </row>
    <row r="230" ht="15.75" customHeight="1">
      <c r="M230" s="160" t="s">
        <v>574</v>
      </c>
    </row>
    <row r="231" ht="15.75" customHeight="1">
      <c r="M231" s="160" t="s">
        <v>575</v>
      </c>
    </row>
    <row r="232" ht="15.75" customHeight="1">
      <c r="M232" s="160" t="s">
        <v>576</v>
      </c>
    </row>
    <row r="233" ht="15.75" customHeight="1">
      <c r="M233" s="160" t="s">
        <v>577</v>
      </c>
    </row>
    <row r="234" ht="15.75" customHeight="1">
      <c r="M234" s="160" t="s">
        <v>578</v>
      </c>
    </row>
    <row r="235" ht="15.75" customHeight="1">
      <c r="M235" s="160" t="s">
        <v>579</v>
      </c>
    </row>
    <row r="236" ht="15.75" customHeight="1">
      <c r="M236" s="160" t="s">
        <v>580</v>
      </c>
    </row>
    <row r="237" ht="15.75" customHeight="1">
      <c r="M237" s="160" t="s">
        <v>581</v>
      </c>
    </row>
    <row r="238" ht="15.75" customHeight="1">
      <c r="M238" s="160" t="s">
        <v>582</v>
      </c>
    </row>
    <row r="239" ht="15.75" customHeight="1">
      <c r="M239" s="160" t="s">
        <v>583</v>
      </c>
    </row>
    <row r="240" ht="15.75" customHeight="1">
      <c r="M240" s="160" t="s">
        <v>584</v>
      </c>
    </row>
    <row r="241" ht="15.75" customHeight="1">
      <c r="M241" s="160" t="s">
        <v>585</v>
      </c>
    </row>
    <row r="242" ht="15.75" customHeight="1">
      <c r="M242" s="160" t="s">
        <v>586</v>
      </c>
    </row>
    <row r="243" ht="15.75" customHeight="1">
      <c r="M243" s="160" t="s">
        <v>587</v>
      </c>
    </row>
    <row r="244" ht="15.75" customHeight="1">
      <c r="M244" s="160" t="s">
        <v>588</v>
      </c>
    </row>
    <row r="245" ht="15.75" customHeight="1">
      <c r="M245" s="160" t="s">
        <v>589</v>
      </c>
    </row>
    <row r="246" ht="15.75" customHeight="1">
      <c r="M246" s="160" t="s">
        <v>590</v>
      </c>
    </row>
    <row r="247" ht="15.75" customHeight="1">
      <c r="M247" s="160" t="s">
        <v>591</v>
      </c>
    </row>
    <row r="248" ht="15.75" customHeight="1">
      <c r="M248" s="160" t="s">
        <v>592</v>
      </c>
    </row>
    <row r="249" ht="15.75" customHeight="1">
      <c r="M249" s="160" t="s">
        <v>593</v>
      </c>
    </row>
    <row r="250" ht="15.75" customHeight="1">
      <c r="M250" s="160" t="s">
        <v>594</v>
      </c>
    </row>
    <row r="251" ht="15.75" customHeight="1">
      <c r="M251" s="160" t="s">
        <v>595</v>
      </c>
    </row>
    <row r="252" ht="15.75" customHeight="1">
      <c r="M252" s="160" t="s">
        <v>596</v>
      </c>
    </row>
    <row r="253" ht="15.75" customHeight="1">
      <c r="M253" s="160" t="s">
        <v>597</v>
      </c>
    </row>
    <row r="254" ht="15.75" customHeight="1">
      <c r="M254" s="160" t="s">
        <v>598</v>
      </c>
    </row>
    <row r="255" ht="15.75" customHeight="1">
      <c r="M255" s="160" t="s">
        <v>599</v>
      </c>
    </row>
    <row r="256" ht="15.75" customHeight="1">
      <c r="M256" s="160" t="s">
        <v>600</v>
      </c>
    </row>
    <row r="257" ht="15.75" customHeight="1">
      <c r="M257" s="160" t="s">
        <v>601</v>
      </c>
    </row>
    <row r="258" ht="15.75" customHeight="1">
      <c r="M258" s="160" t="s">
        <v>602</v>
      </c>
    </row>
    <row r="259" ht="15.75" customHeight="1">
      <c r="M259" s="160" t="s">
        <v>603</v>
      </c>
    </row>
    <row r="260" ht="15.75" customHeight="1">
      <c r="M260" s="160" t="s">
        <v>604</v>
      </c>
    </row>
    <row r="261" ht="15.75" customHeight="1">
      <c r="M261" s="160" t="s">
        <v>605</v>
      </c>
    </row>
    <row r="262" ht="15.75" customHeight="1">
      <c r="M262" s="160" t="s">
        <v>606</v>
      </c>
    </row>
    <row r="263" ht="15.75" customHeight="1">
      <c r="M263" s="160" t="s">
        <v>607</v>
      </c>
    </row>
    <row r="264" ht="15.75" customHeight="1">
      <c r="M264" s="160" t="s">
        <v>608</v>
      </c>
    </row>
    <row r="265" ht="15.75" customHeight="1">
      <c r="M265" s="160" t="s">
        <v>609</v>
      </c>
    </row>
    <row r="266" ht="15.75" customHeight="1">
      <c r="M266" s="160" t="s">
        <v>610</v>
      </c>
    </row>
    <row r="267" ht="15.75" customHeight="1">
      <c r="M267" s="160" t="s">
        <v>611</v>
      </c>
    </row>
    <row r="268" ht="15.75" customHeight="1">
      <c r="M268" s="160" t="s">
        <v>612</v>
      </c>
    </row>
    <row r="269" ht="15.75" customHeight="1">
      <c r="M269" s="160" t="s">
        <v>613</v>
      </c>
    </row>
    <row r="270" ht="15.75" customHeight="1">
      <c r="M270" s="160" t="s">
        <v>614</v>
      </c>
    </row>
    <row r="271" ht="15.75" customHeight="1">
      <c r="M271" s="160" t="s">
        <v>615</v>
      </c>
    </row>
    <row r="272" ht="15.75" customHeight="1">
      <c r="M272" s="160" t="s">
        <v>616</v>
      </c>
    </row>
    <row r="273" ht="15.75" customHeight="1">
      <c r="M273" s="160" t="s">
        <v>617</v>
      </c>
    </row>
    <row r="274" ht="15.75" customHeight="1">
      <c r="M274" s="160" t="s">
        <v>618</v>
      </c>
    </row>
    <row r="275" ht="15.75" customHeight="1">
      <c r="M275" s="160" t="s">
        <v>619</v>
      </c>
    </row>
    <row r="276" ht="15.75" customHeight="1">
      <c r="M276" s="160" t="s">
        <v>620</v>
      </c>
    </row>
    <row r="277" ht="15.75" customHeight="1">
      <c r="M277" s="160" t="s">
        <v>621</v>
      </c>
    </row>
    <row r="278" ht="15.75" customHeight="1">
      <c r="M278" s="160" t="s">
        <v>622</v>
      </c>
    </row>
    <row r="279" ht="15.75" customHeight="1">
      <c r="M279" s="160" t="s">
        <v>623</v>
      </c>
    </row>
    <row r="280" ht="15.75" customHeight="1">
      <c r="M280" s="160" t="s">
        <v>624</v>
      </c>
    </row>
    <row r="281" ht="15.75" customHeight="1">
      <c r="M281" s="160" t="s">
        <v>625</v>
      </c>
    </row>
    <row r="282" ht="15.75" customHeight="1">
      <c r="M282" s="160" t="s">
        <v>626</v>
      </c>
    </row>
    <row r="283" ht="15.75" customHeight="1">
      <c r="M283" s="160" t="s">
        <v>627</v>
      </c>
    </row>
    <row r="284" ht="15.75" customHeight="1">
      <c r="M284" s="160" t="s">
        <v>628</v>
      </c>
    </row>
    <row r="285" ht="15.75" customHeight="1">
      <c r="M285" s="160" t="s">
        <v>629</v>
      </c>
    </row>
    <row r="286" ht="15.75" customHeight="1">
      <c r="M286" s="160" t="s">
        <v>630</v>
      </c>
    </row>
    <row r="287" ht="15.75" customHeight="1">
      <c r="M287" s="160" t="s">
        <v>631</v>
      </c>
    </row>
    <row r="288" ht="15.75" customHeight="1">
      <c r="M288" s="160" t="s">
        <v>632</v>
      </c>
    </row>
    <row r="289" ht="15.75" customHeight="1">
      <c r="M289" s="160" t="s">
        <v>633</v>
      </c>
    </row>
    <row r="290" ht="15.75" customHeight="1">
      <c r="M290" s="160" t="s">
        <v>634</v>
      </c>
    </row>
    <row r="291" ht="15.75" customHeight="1">
      <c r="M291" s="160" t="s">
        <v>635</v>
      </c>
    </row>
    <row r="292" ht="15.75" customHeight="1">
      <c r="M292" s="160" t="s">
        <v>636</v>
      </c>
    </row>
    <row r="293" ht="15.75" customHeight="1">
      <c r="M293" s="160" t="s">
        <v>637</v>
      </c>
    </row>
    <row r="294" ht="15.75" customHeight="1">
      <c r="M294" s="160" t="s">
        <v>638</v>
      </c>
    </row>
    <row r="295" ht="15.75" customHeight="1">
      <c r="M295" s="160" t="s">
        <v>639</v>
      </c>
    </row>
    <row r="296" ht="15.75" customHeight="1">
      <c r="M296" s="160" t="s">
        <v>640</v>
      </c>
    </row>
    <row r="297" ht="15.75" customHeight="1">
      <c r="M297" s="160" t="s">
        <v>641</v>
      </c>
    </row>
    <row r="298" ht="15.75" customHeight="1">
      <c r="M298" s="160" t="s">
        <v>642</v>
      </c>
    </row>
    <row r="299" ht="15.75" customHeight="1">
      <c r="M299" s="160" t="s">
        <v>643</v>
      </c>
    </row>
    <row r="300" ht="15.75" customHeight="1">
      <c r="M300" s="160" t="s">
        <v>644</v>
      </c>
    </row>
    <row r="301" ht="15.75" customHeight="1">
      <c r="M301" s="160" t="s">
        <v>645</v>
      </c>
    </row>
    <row r="302" ht="15.75" customHeight="1">
      <c r="M302" s="160" t="s">
        <v>646</v>
      </c>
    </row>
    <row r="303" ht="15.75" customHeight="1">
      <c r="M303" s="160" t="s">
        <v>647</v>
      </c>
    </row>
    <row r="304" ht="15.75" customHeight="1">
      <c r="M304" s="160" t="s">
        <v>648</v>
      </c>
    </row>
    <row r="305" ht="15.75" customHeight="1">
      <c r="M305" s="160" t="s">
        <v>649</v>
      </c>
    </row>
    <row r="306" ht="15.75" customHeight="1">
      <c r="M306" s="160" t="s">
        <v>650</v>
      </c>
    </row>
    <row r="307" ht="15.75" customHeight="1">
      <c r="M307" s="160" t="s">
        <v>651</v>
      </c>
    </row>
    <row r="308" ht="15.75" customHeight="1">
      <c r="M308" s="160" t="s">
        <v>652</v>
      </c>
    </row>
    <row r="309" ht="15.75" customHeight="1">
      <c r="M309" s="160" t="s">
        <v>653</v>
      </c>
    </row>
    <row r="310" ht="15.75" customHeight="1">
      <c r="M310" s="160" t="s">
        <v>654</v>
      </c>
    </row>
    <row r="311" ht="15.75" customHeight="1">
      <c r="M311" s="160" t="s">
        <v>655</v>
      </c>
    </row>
    <row r="312" ht="15.75" customHeight="1">
      <c r="M312" s="160" t="s">
        <v>656</v>
      </c>
    </row>
    <row r="313" ht="15.75" customHeight="1">
      <c r="M313" s="160" t="s">
        <v>657</v>
      </c>
    </row>
    <row r="314" ht="15.75" customHeight="1">
      <c r="M314" s="160" t="s">
        <v>658</v>
      </c>
    </row>
    <row r="315" ht="15.75" customHeight="1">
      <c r="M315" s="160" t="s">
        <v>659</v>
      </c>
    </row>
    <row r="316" ht="15.75" customHeight="1">
      <c r="M316" s="160" t="s">
        <v>660</v>
      </c>
    </row>
    <row r="317" ht="15.75" customHeight="1">
      <c r="M317" s="160" t="s">
        <v>661</v>
      </c>
    </row>
    <row r="318" ht="15.75" customHeight="1">
      <c r="M318" s="160" t="s">
        <v>662</v>
      </c>
    </row>
    <row r="319" ht="15.75" customHeight="1">
      <c r="M319" s="160" t="s">
        <v>663</v>
      </c>
    </row>
    <row r="320" ht="15.75" customHeight="1">
      <c r="M320" s="160" t="s">
        <v>664</v>
      </c>
    </row>
    <row r="321" ht="15.75" customHeight="1">
      <c r="M321" s="160" t="s">
        <v>665</v>
      </c>
    </row>
    <row r="322" ht="15.75" customHeight="1">
      <c r="M322" s="160" t="s">
        <v>666</v>
      </c>
    </row>
    <row r="323" ht="15.75" customHeight="1">
      <c r="M323" s="160" t="s">
        <v>667</v>
      </c>
    </row>
    <row r="324" ht="15.75" customHeight="1">
      <c r="M324" s="160" t="s">
        <v>668</v>
      </c>
    </row>
    <row r="325" ht="15.75" customHeight="1">
      <c r="M325" s="160" t="s">
        <v>669</v>
      </c>
    </row>
    <row r="326" ht="15.75" customHeight="1">
      <c r="M326" s="160" t="s">
        <v>670</v>
      </c>
    </row>
    <row r="327" ht="15.75" customHeight="1">
      <c r="M327" s="160" t="s">
        <v>671</v>
      </c>
    </row>
    <row r="328" ht="15.75" customHeight="1">
      <c r="M328" s="160" t="s">
        <v>672</v>
      </c>
    </row>
    <row r="329" ht="15.75" customHeight="1">
      <c r="M329" s="160" t="s">
        <v>673</v>
      </c>
    </row>
    <row r="330" ht="15.75" customHeight="1">
      <c r="M330" s="160" t="s">
        <v>674</v>
      </c>
    </row>
    <row r="331" ht="15.75" customHeight="1">
      <c r="M331" s="160" t="s">
        <v>675</v>
      </c>
    </row>
    <row r="332" ht="15.75" customHeight="1">
      <c r="M332" s="160" t="s">
        <v>676</v>
      </c>
    </row>
    <row r="333" ht="15.75" customHeight="1">
      <c r="M333" s="160" t="s">
        <v>677</v>
      </c>
    </row>
    <row r="334" ht="15.75" customHeight="1">
      <c r="M334" s="160" t="s">
        <v>678</v>
      </c>
    </row>
    <row r="335" ht="15.75" customHeight="1">
      <c r="M335" s="160" t="s">
        <v>679</v>
      </c>
    </row>
    <row r="336" ht="15.75" customHeight="1">
      <c r="M336" s="160" t="s">
        <v>680</v>
      </c>
    </row>
    <row r="337" ht="15.75" customHeight="1">
      <c r="M337" s="160" t="s">
        <v>681</v>
      </c>
    </row>
    <row r="338" ht="15.75" customHeight="1">
      <c r="M338" s="160" t="s">
        <v>682</v>
      </c>
    </row>
    <row r="339" ht="15.75" customHeight="1">
      <c r="M339" s="160" t="s">
        <v>683</v>
      </c>
    </row>
    <row r="340" ht="15.75" customHeight="1">
      <c r="M340" s="160" t="s">
        <v>684</v>
      </c>
    </row>
    <row r="341" ht="15.75" customHeight="1">
      <c r="M341" s="160" t="s">
        <v>685</v>
      </c>
    </row>
    <row r="342" ht="15.75" customHeight="1">
      <c r="M342" s="160" t="s">
        <v>686</v>
      </c>
    </row>
    <row r="343" ht="15.75" customHeight="1">
      <c r="M343" s="160" t="s">
        <v>687</v>
      </c>
    </row>
    <row r="344" ht="15.75" customHeight="1">
      <c r="M344" s="160" t="s">
        <v>688</v>
      </c>
    </row>
    <row r="345" ht="15.75" customHeight="1">
      <c r="M345" s="160" t="s">
        <v>689</v>
      </c>
    </row>
    <row r="346" ht="15.75" customHeight="1">
      <c r="M346" s="160" t="s">
        <v>690</v>
      </c>
    </row>
    <row r="347" ht="15.75" customHeight="1">
      <c r="M347" s="160" t="s">
        <v>691</v>
      </c>
    </row>
    <row r="348" ht="15.75" customHeight="1">
      <c r="M348" s="160" t="s">
        <v>692</v>
      </c>
    </row>
    <row r="349" ht="15.75" customHeight="1">
      <c r="M349" s="160" t="s">
        <v>693</v>
      </c>
    </row>
    <row r="350" ht="15.75" customHeight="1">
      <c r="M350" s="160" t="s">
        <v>694</v>
      </c>
    </row>
    <row r="351" ht="15.75" customHeight="1">
      <c r="M351" s="160" t="s">
        <v>695</v>
      </c>
    </row>
    <row r="352" ht="15.75" customHeight="1">
      <c r="M352" s="160" t="s">
        <v>696</v>
      </c>
    </row>
    <row r="353" ht="15.75" customHeight="1">
      <c r="M353" s="160" t="s">
        <v>697</v>
      </c>
    </row>
    <row r="354" ht="15.75" customHeight="1">
      <c r="M354" s="160" t="s">
        <v>698</v>
      </c>
    </row>
    <row r="355" ht="15.75" customHeight="1">
      <c r="M355" s="160" t="s">
        <v>699</v>
      </c>
    </row>
    <row r="356" ht="15.75" customHeight="1">
      <c r="M356" s="160" t="s">
        <v>700</v>
      </c>
    </row>
    <row r="357" ht="15.75" customHeight="1">
      <c r="M357" s="160" t="s">
        <v>701</v>
      </c>
    </row>
    <row r="358" ht="15.75" customHeight="1">
      <c r="M358" s="160" t="s">
        <v>702</v>
      </c>
    </row>
    <row r="359" ht="15.75" customHeight="1">
      <c r="M359" s="160" t="s">
        <v>703</v>
      </c>
    </row>
    <row r="360" ht="15.75" customHeight="1">
      <c r="M360" s="160" t="s">
        <v>704</v>
      </c>
    </row>
    <row r="361" ht="15.75" customHeight="1">
      <c r="M361" s="160" t="s">
        <v>706</v>
      </c>
    </row>
    <row r="362" ht="15.75" customHeight="1">
      <c r="M362" s="160" t="s">
        <v>707</v>
      </c>
    </row>
    <row r="363" ht="15.75" customHeight="1">
      <c r="M363" s="160" t="s">
        <v>708</v>
      </c>
    </row>
    <row r="364" ht="15.75" customHeight="1">
      <c r="M364" s="160" t="s">
        <v>709</v>
      </c>
    </row>
    <row r="365" ht="15.75" customHeight="1">
      <c r="M365" s="160" t="s">
        <v>710</v>
      </c>
    </row>
    <row r="366" ht="15.75" customHeight="1">
      <c r="M366" s="160" t="s">
        <v>711</v>
      </c>
    </row>
    <row r="367" ht="15.75" customHeight="1">
      <c r="M367" s="160" t="s">
        <v>712</v>
      </c>
    </row>
    <row r="368" ht="15.75" customHeight="1">
      <c r="M368" s="160" t="s">
        <v>713</v>
      </c>
    </row>
    <row r="369" ht="15.75" customHeight="1">
      <c r="M369" s="160" t="s">
        <v>714</v>
      </c>
    </row>
    <row r="370" ht="15.75" customHeight="1">
      <c r="M370" s="160" t="s">
        <v>715</v>
      </c>
    </row>
    <row r="371" ht="15.75" customHeight="1">
      <c r="M371" s="160" t="s">
        <v>716</v>
      </c>
    </row>
    <row r="372" ht="15.75" customHeight="1">
      <c r="M372" s="160" t="s">
        <v>717</v>
      </c>
    </row>
    <row r="373" ht="15.75" customHeight="1">
      <c r="M373" s="160" t="s">
        <v>718</v>
      </c>
    </row>
    <row r="374" ht="15.75" customHeight="1">
      <c r="M374" s="160" t="s">
        <v>719</v>
      </c>
    </row>
    <row r="375" ht="15.75" customHeight="1">
      <c r="M375" s="160" t="s">
        <v>720</v>
      </c>
    </row>
    <row r="376" ht="15.75" customHeight="1">
      <c r="M376" s="160" t="s">
        <v>721</v>
      </c>
    </row>
    <row r="377" ht="15.75" customHeight="1">
      <c r="M377" s="160" t="s">
        <v>722</v>
      </c>
    </row>
    <row r="378" ht="15.75" customHeight="1">
      <c r="M378" s="160" t="s">
        <v>723</v>
      </c>
    </row>
    <row r="379" ht="15.75" customHeight="1">
      <c r="M379" s="160" t="s">
        <v>724</v>
      </c>
    </row>
    <row r="380" ht="15.75" customHeight="1">
      <c r="M380" s="160" t="s">
        <v>725</v>
      </c>
    </row>
    <row r="381" ht="15.75" customHeight="1">
      <c r="M381" s="160" t="s">
        <v>726</v>
      </c>
    </row>
    <row r="382" ht="15.75" customHeight="1">
      <c r="M382" s="160" t="s">
        <v>727</v>
      </c>
    </row>
    <row r="383" ht="15.75" customHeight="1">
      <c r="M383" s="160" t="s">
        <v>728</v>
      </c>
    </row>
    <row r="384" ht="15.75" customHeight="1">
      <c r="M384" s="160" t="s">
        <v>729</v>
      </c>
    </row>
    <row r="385" ht="15.75" customHeight="1">
      <c r="M385" s="160" t="s">
        <v>730</v>
      </c>
    </row>
    <row r="386" ht="15.75" customHeight="1">
      <c r="M386" s="160" t="s">
        <v>731</v>
      </c>
    </row>
    <row r="387" ht="15.75" customHeight="1">
      <c r="M387" s="160" t="s">
        <v>732</v>
      </c>
    </row>
    <row r="388" ht="15.75" customHeight="1">
      <c r="M388" s="160" t="s">
        <v>733</v>
      </c>
    </row>
    <row r="389" ht="15.75" customHeight="1">
      <c r="M389" s="160" t="s">
        <v>734</v>
      </c>
    </row>
    <row r="390" ht="15.75" customHeight="1">
      <c r="M390" s="160" t="s">
        <v>735</v>
      </c>
    </row>
    <row r="391" ht="15.75" customHeight="1">
      <c r="M391" s="160" t="s">
        <v>736</v>
      </c>
    </row>
    <row r="392" ht="15.75" customHeight="1">
      <c r="M392" s="160" t="s">
        <v>737</v>
      </c>
    </row>
    <row r="393" ht="15.75" customHeight="1">
      <c r="M393" s="160" t="s">
        <v>738</v>
      </c>
    </row>
    <row r="394" ht="15.75" customHeight="1">
      <c r="M394" s="160" t="s">
        <v>739</v>
      </c>
    </row>
    <row r="395" ht="15.75" customHeight="1">
      <c r="M395" s="160" t="s">
        <v>740</v>
      </c>
    </row>
    <row r="396" ht="15.75" customHeight="1">
      <c r="M396" s="160" t="s">
        <v>741</v>
      </c>
    </row>
    <row r="397" ht="15.75" customHeight="1">
      <c r="M397" s="160" t="s">
        <v>742</v>
      </c>
    </row>
    <row r="398" ht="15.75" customHeight="1">
      <c r="M398" s="160" t="s">
        <v>743</v>
      </c>
    </row>
    <row r="399" ht="15.75" customHeight="1">
      <c r="M399" s="160" t="s">
        <v>744</v>
      </c>
    </row>
    <row r="400" ht="15.75" customHeight="1">
      <c r="M400" s="160" t="s">
        <v>745</v>
      </c>
    </row>
    <row r="401" ht="15.75" customHeight="1">
      <c r="M401" s="160" t="s">
        <v>746</v>
      </c>
    </row>
    <row r="402" ht="15.75" customHeight="1">
      <c r="M402" s="160" t="s">
        <v>747</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2020-03-05T12:48:37Z</dcterms:created>
  <dc:creator>Garfield Allen</dc:creator>
</cp:coreProperties>
</file>