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eleanor/Desktop/data/"/>
    </mc:Choice>
  </mc:AlternateContent>
  <xr:revisionPtr revIDLastSave="0" documentId="13_ncr:1_{B774721B-484C-FF4C-AC0B-57B707966EB2}" xr6:coauthVersionLast="37" xr6:coauthVersionMax="37" xr10:uidLastSave="{00000000-0000-0000-0000-000000000000}"/>
  <bookViews>
    <workbookView xWindow="4600" yWindow="1300" windowWidth="26440" windowHeight="15440" xr2:uid="{27D8E52F-503E-2144-8783-2D6CEB0F19C3}"/>
  </bookViews>
  <sheets>
    <sheet name="breast_cancer" sheetId="1" r:id="rId1"/>
    <sheet name="cervical_cancer" sheetId="2" r:id="rId2"/>
    <sheet name="colorectal_cancer" sheetId="3" r:id="rId3"/>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0" i="1" l="1"/>
  <c r="D19" i="1"/>
  <c r="H24" i="2" l="1"/>
  <c r="H28" i="2"/>
  <c r="G22" i="2"/>
  <c r="G23" i="2"/>
  <c r="G21" i="2"/>
  <c r="G18" i="2"/>
  <c r="G19" i="2"/>
  <c r="G17" i="2"/>
  <c r="G14" i="2"/>
  <c r="G15" i="2"/>
  <c r="G13" i="2"/>
  <c r="G10" i="2"/>
  <c r="G11" i="2"/>
  <c r="G9" i="2"/>
  <c r="G6" i="2"/>
  <c r="G7" i="2"/>
  <c r="G5" i="2"/>
  <c r="F21" i="2"/>
  <c r="E21" i="2"/>
  <c r="E22" i="2"/>
  <c r="E23" i="2"/>
  <c r="E20" i="2"/>
  <c r="F17" i="2"/>
  <c r="E17" i="2"/>
  <c r="E18" i="2"/>
  <c r="E19" i="2"/>
  <c r="E16" i="2"/>
  <c r="F13" i="2"/>
  <c r="E13" i="2"/>
  <c r="E14" i="2"/>
  <c r="E15" i="2"/>
  <c r="E12" i="2"/>
  <c r="F9" i="2"/>
  <c r="E11" i="2"/>
  <c r="E9" i="2"/>
  <c r="E10" i="2"/>
  <c r="E8" i="2"/>
  <c r="F5" i="2"/>
  <c r="E7" i="2"/>
  <c r="E5" i="2"/>
  <c r="E6" i="2"/>
  <c r="E4" i="2"/>
  <c r="C19" i="1"/>
  <c r="C20" i="1"/>
  <c r="C21" i="1"/>
  <c r="C22" i="1"/>
  <c r="C18" i="1"/>
</calcChain>
</file>

<file path=xl/sharedStrings.xml><?xml version="1.0" encoding="utf-8"?>
<sst xmlns="http://schemas.openxmlformats.org/spreadsheetml/2006/main" count="96" uniqueCount="58">
  <si>
    <t xml:space="preserve">Country </t>
  </si>
  <si>
    <t>stage</t>
  </si>
  <si>
    <t>incidence %</t>
  </si>
  <si>
    <t>Thailand</t>
  </si>
  <si>
    <t xml:space="preserve"> stage at diagnosis</t>
  </si>
  <si>
    <t>Chiang Mai</t>
  </si>
  <si>
    <t>Unstage</t>
  </si>
  <si>
    <t>Local</t>
  </si>
  <si>
    <t>n=564</t>
  </si>
  <si>
    <t>Regional</t>
  </si>
  <si>
    <t>Distant</t>
  </si>
  <si>
    <t>City</t>
  </si>
  <si>
    <t>Khon Kaen</t>
  </si>
  <si>
    <t>n=406</t>
  </si>
  <si>
    <t>US-SEER White</t>
  </si>
  <si>
    <t>n=5007</t>
  </si>
  <si>
    <t>No_case</t>
  </si>
  <si>
    <t>Lampang</t>
  </si>
  <si>
    <t>n=277</t>
  </si>
  <si>
    <t>Songkhla</t>
  </si>
  <si>
    <t>n=250</t>
  </si>
  <si>
    <t xml:space="preserve">Sriamporn, Supannee &amp; Khuhaprema, Thiravud &amp; Parkin, Max. (2006). Cervical cancer screening in Thailand: An overview. Journal of medical screening. 13 Suppl 1. S39-43. </t>
  </si>
  <si>
    <t>data_source</t>
  </si>
  <si>
    <t>reference[1]</t>
  </si>
  <si>
    <t>reference[2]</t>
  </si>
  <si>
    <t xml:space="preserve">Sriamporn S, Pengsaa P, Hakama M, Suwanrungruang K, Parkin DM. Cervix cancer in Khon Kaen, northeast Thailand, 1985-1999. Asian Pacific Journal Of Cancer Prevention: APJCP. 2003;4(4):312-318. </t>
  </si>
  <si>
    <t>61 (15.3%)</t>
  </si>
  <si>
    <t>  Stage 0</t>
  </si>
  <si>
    <t>7 (1.8%)</t>
  </si>
  <si>
    <t>  Stage I</t>
  </si>
  <si>
    <t>  Stage II</t>
  </si>
  <si>
    <t>205 (51.3%)</t>
  </si>
  <si>
    <t>  Stage III</t>
  </si>
  <si>
    <t>117 (29.3%)</t>
  </si>
  <si>
    <t>  Stage IV</t>
  </si>
  <si>
    <t>17 (4.3%)</t>
  </si>
  <si>
    <t>Sirinoot Buranaruangrote, Siriorn Sindhu, Deborah K. Mayer, Ameporn Ratinthorn, Thiravud Khuhaprema,
Factors influencing the stages of breast cancer at the time of diagnosis in Thai women,
Collegian,
Volume 21, Issue 1,
2014,
Pages 11-20,
ISSN 1322-7696,
https://doi.org/10.1016/j.colegn.2012.11.005.</t>
  </si>
  <si>
    <t xml:space="preserve">Sripan P, Sriplung H, Pongnikorn D, et al. Trends in female breast cancer by age group in the Chiang Mai population. Asian Pacific Journal of Cancer Prevention (APJCP). 2017;18(5):1411-1416. </t>
  </si>
  <si>
    <t>Data were collected from all hospitals in Chiang Mai in northern Thailand, from 1989 through 2013</t>
  </si>
  <si>
    <t xml:space="preserve"> stage incidence(n=400)</t>
  </si>
  <si>
    <t>notes</t>
  </si>
  <si>
    <t>unknown</t>
  </si>
  <si>
    <t>Year</t>
  </si>
  <si>
    <t>localized</t>
  </si>
  <si>
    <t>regional</t>
  </si>
  <si>
    <t>distant</t>
  </si>
  <si>
    <t>local</t>
  </si>
  <si>
    <t>of cases with known stage in Chiang Mai, only 10.4% were diagnosed with localized disease, whereas 29.2% had metastatic disease.</t>
  </si>
  <si>
    <t>Thiravud Khuhaprema, Petcharin Srivatanakul; Colon and Rectum Cancer in Thailand: An Overview, Japanese Journal of Clinical Oncology, Volume 38, Issue 4, 1 April 2008, Pages 237–243</t>
  </si>
  <si>
    <t>reference[3]</t>
  </si>
  <si>
    <t xml:space="preserve"> stage incidence(n=7711, 2002-2011)</t>
  </si>
  <si>
    <t>0 in-situ</t>
  </si>
  <si>
    <r>
      <rPr>
        <sz val="16"/>
        <color theme="1"/>
        <rFont val="Calibri (Body)_x0000_"/>
      </rPr>
      <t xml:space="preserve">Kotepui M, Chupeerach C. Age distribution of breast cancer from a ailand population- based cancer registry. Asian Pac J Cancer Prev 2013;14:3815-3817. </t>
    </r>
    <r>
      <rPr>
        <sz val="16"/>
        <color rgb="FFFF0000"/>
        <rFont val="Calibri"/>
        <family val="2"/>
        <scheme val="minor"/>
      </rPr>
      <t xml:space="preserve">
</t>
    </r>
  </si>
  <si>
    <t>n</t>
  </si>
  <si>
    <t xml:space="preserve"> stage distribution n=5417</t>
  </si>
  <si>
    <t>sum</t>
  </si>
  <si>
    <t>excluded</t>
  </si>
  <si>
    <t>normalized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</si>
</sst>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font>
      <sz val="12"/>
      <color theme="1"/>
      <name val="Calibri"/>
      <family val="2"/>
      <scheme val="minor"/>
    </font>
    <font>
      <sz val="16"/>
      <color theme="1"/>
      <name val="Calibri"/>
      <family val="2"/>
      <scheme val="minor"/>
    </font>
    <font>
      <sz val="13"/>
      <color rgb="FF505050"/>
      <name val="Arial"/>
      <family val="2"/>
    </font>
    <font>
      <sz val="15"/>
      <color rgb="FF2A2A2A"/>
      <name val="Times New Roman"/>
      <family val="1"/>
    </font>
    <font>
      <sz val="16"/>
      <color rgb="FFFF0000"/>
      <name val="Calibri"/>
      <family val="2"/>
      <scheme val="minor"/>
    </font>
    <font>
      <sz val="16"/>
      <color theme="1"/>
      <name val="Calibri (Body)_x0000_"/>
    </font>
    <font>
      <sz val="18"/>
      <color theme="8" tint="-0.249977111117893"/>
      <name val="Calibri"/>
      <family val="2"/>
      <scheme val="minor"/>
    </font>
    <font>
      <sz val="16"/>
      <color theme="8" tint="-0.249977111117893"/>
      <name val="Calibri"/>
      <family val="2"/>
      <scheme val="minor"/>
    </font>
    <font>
      <sz val="12"/>
      <color theme="8" tint="-0.249977111117893"/>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2">
    <xf numFmtId="0" fontId="0" fillId="0" borderId="0" xfId="0"/>
    <xf numFmtId="0" fontId="1" fillId="0" borderId="0" xfId="0" applyFont="1"/>
    <xf numFmtId="0" fontId="1" fillId="0" borderId="0" xfId="0" applyFont="1" applyAlignment="1">
      <alignment horizontal="center"/>
    </xf>
    <xf numFmtId="0" fontId="1" fillId="2" borderId="0" xfId="0" applyFont="1" applyFill="1"/>
    <xf numFmtId="0" fontId="2" fillId="0" borderId="0" xfId="0" applyFont="1"/>
    <xf numFmtId="0" fontId="0" fillId="0" borderId="0" xfId="0" applyAlignment="1">
      <alignment horizontal="center"/>
    </xf>
    <xf numFmtId="0" fontId="1" fillId="0" borderId="0" xfId="0" applyFont="1" applyAlignment="1">
      <alignment horizontal="center"/>
    </xf>
    <xf numFmtId="0" fontId="1" fillId="2" borderId="0" xfId="0" applyFont="1" applyFill="1" applyAlignment="1">
      <alignment horizontal="center"/>
    </xf>
    <xf numFmtId="0" fontId="3" fillId="0" borderId="0" xfId="0" applyFont="1"/>
    <xf numFmtId="0" fontId="1" fillId="0" borderId="0" xfId="0" applyFont="1" applyAlignment="1">
      <alignment horizontal="center"/>
    </xf>
    <xf numFmtId="0" fontId="6" fillId="0" borderId="0" xfId="0" applyFont="1" applyAlignment="1">
      <alignment horizontal="center"/>
    </xf>
    <xf numFmtId="0" fontId="7" fillId="0" borderId="0" xfId="0" applyFont="1" applyAlignment="1">
      <alignment horizontal="center"/>
    </xf>
    <xf numFmtId="0" fontId="7" fillId="0" borderId="0" xfId="0" applyFont="1"/>
    <xf numFmtId="0" fontId="8" fillId="0" borderId="0" xfId="0" applyFont="1"/>
    <xf numFmtId="164" fontId="0" fillId="0" borderId="0" xfId="0" applyNumberFormat="1"/>
    <xf numFmtId="164" fontId="1" fillId="0" borderId="0" xfId="0" applyNumberFormat="1" applyFont="1"/>
    <xf numFmtId="164" fontId="7" fillId="0" borderId="0" xfId="0" applyNumberFormat="1" applyFont="1"/>
    <xf numFmtId="0" fontId="1" fillId="0" borderId="0" xfId="0" applyFont="1" applyAlignment="1">
      <alignment horizontal="center"/>
    </xf>
    <xf numFmtId="0" fontId="1" fillId="0" borderId="0" xfId="0" applyFont="1" applyAlignment="1">
      <alignment horizontal="center"/>
    </xf>
    <xf numFmtId="0" fontId="1" fillId="0" borderId="0" xfId="0" applyFont="1" applyAlignment="1">
      <alignment horizontal="center" wrapText="1"/>
    </xf>
    <xf numFmtId="0" fontId="4" fillId="0" borderId="0" xfId="0" applyFont="1" applyAlignment="1">
      <alignment horizontal="center" wrapText="1"/>
    </xf>
    <xf numFmtId="0" fontId="1"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4</xdr:col>
      <xdr:colOff>406400</xdr:colOff>
      <xdr:row>0</xdr:row>
      <xdr:rowOff>114300</xdr:rowOff>
    </xdr:from>
    <xdr:to>
      <xdr:col>12</xdr:col>
      <xdr:colOff>533400</xdr:colOff>
      <xdr:row>15</xdr:row>
      <xdr:rowOff>190500</xdr:rowOff>
    </xdr:to>
    <xdr:pic>
      <xdr:nvPicPr>
        <xdr:cNvPr id="2" name="Picture 1" descr="An external file that holds a picture, illustration, etc.&#10;Object name is APJCP-18-1411-g001.jpg">
          <a:extLst>
            <a:ext uri="{FF2B5EF4-FFF2-40B4-BE49-F238E27FC236}">
              <a16:creationId xmlns:a16="http://schemas.microsoft.com/office/drawing/2014/main" id="{36867C88-510B-4544-AB89-641AAF21E6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51400" y="114300"/>
          <a:ext cx="6997700" cy="4025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36605</xdr:colOff>
      <xdr:row>0</xdr:row>
      <xdr:rowOff>0</xdr:rowOff>
    </xdr:from>
    <xdr:to>
      <xdr:col>20</xdr:col>
      <xdr:colOff>88899</xdr:colOff>
      <xdr:row>20</xdr:row>
      <xdr:rowOff>88900</xdr:rowOff>
    </xdr:to>
    <xdr:pic>
      <xdr:nvPicPr>
        <xdr:cNvPr id="2" name="Picture 1">
          <a:extLst>
            <a:ext uri="{FF2B5EF4-FFF2-40B4-BE49-F238E27FC236}">
              <a16:creationId xmlns:a16="http://schemas.microsoft.com/office/drawing/2014/main" id="{6E512462-8D50-884B-AEF3-15AE614C545B}"/>
            </a:ext>
          </a:extLst>
        </xdr:cNvPr>
        <xdr:cNvPicPr>
          <a:picLocks noChangeAspect="1"/>
        </xdr:cNvPicPr>
      </xdr:nvPicPr>
      <xdr:blipFill>
        <a:blip xmlns:r="http://schemas.openxmlformats.org/officeDocument/2006/relationships" r:embed="rId1"/>
        <a:stretch>
          <a:fillRect/>
        </a:stretch>
      </xdr:blipFill>
      <xdr:spPr>
        <a:xfrm>
          <a:off x="7174005" y="0"/>
          <a:ext cx="9958294" cy="5461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26DC2-284F-6942-8128-E9B92CA0E8C7}">
  <dimension ref="A1:S23"/>
  <sheetViews>
    <sheetView tabSelected="1" workbookViewId="0">
      <selection activeCell="B14" sqref="B14"/>
    </sheetView>
  </sheetViews>
  <sheetFormatPr baseColWidth="10" defaultRowHeight="16"/>
  <cols>
    <col min="1" max="1" width="14.83203125" customWidth="1"/>
    <col min="2" max="2" width="21.83203125" customWidth="1"/>
    <col min="7" max="7" width="14.33203125" customWidth="1"/>
  </cols>
  <sheetData>
    <row r="1" spans="1:19" ht="21">
      <c r="A1" s="1" t="s">
        <v>0</v>
      </c>
      <c r="B1" s="1" t="s">
        <v>3</v>
      </c>
    </row>
    <row r="2" spans="1:19" ht="21">
      <c r="A2" s="18" t="s">
        <v>39</v>
      </c>
      <c r="B2" s="18"/>
      <c r="C2" s="18"/>
    </row>
    <row r="3" spans="1:19" ht="21">
      <c r="A3" s="1" t="s">
        <v>1</v>
      </c>
      <c r="B3" s="1" t="s">
        <v>2</v>
      </c>
    </row>
    <row r="4" spans="1:19" ht="21">
      <c r="A4" s="1" t="s">
        <v>27</v>
      </c>
      <c r="B4" s="1" t="s">
        <v>26</v>
      </c>
    </row>
    <row r="5" spans="1:19" ht="21">
      <c r="A5" s="1" t="s">
        <v>29</v>
      </c>
      <c r="B5" s="1" t="s">
        <v>28</v>
      </c>
    </row>
    <row r="6" spans="1:19" ht="21">
      <c r="A6" s="1" t="s">
        <v>30</v>
      </c>
      <c r="B6" s="1" t="s">
        <v>31</v>
      </c>
      <c r="J6" s="4"/>
      <c r="O6" s="18" t="s">
        <v>54</v>
      </c>
      <c r="P6" s="18"/>
      <c r="Q6" s="18"/>
      <c r="R6" s="18"/>
      <c r="S6" s="18"/>
    </row>
    <row r="7" spans="1:19" ht="21">
      <c r="A7" s="1" t="s">
        <v>32</v>
      </c>
      <c r="B7" s="1" t="s">
        <v>33</v>
      </c>
      <c r="J7" s="4"/>
      <c r="K7" s="4"/>
      <c r="O7" s="18" t="s">
        <v>2</v>
      </c>
      <c r="P7" s="18"/>
      <c r="Q7" s="18"/>
      <c r="R7" s="18"/>
      <c r="S7" s="18"/>
    </row>
    <row r="8" spans="1:19" ht="21">
      <c r="A8" s="1" t="s">
        <v>34</v>
      </c>
      <c r="B8" s="1" t="s">
        <v>35</v>
      </c>
      <c r="J8" s="4"/>
      <c r="K8" s="4"/>
      <c r="O8" s="2" t="s">
        <v>42</v>
      </c>
      <c r="P8" s="2">
        <v>1994</v>
      </c>
      <c r="Q8" s="2">
        <v>2000</v>
      </c>
      <c r="R8" s="2">
        <v>2005</v>
      </c>
      <c r="S8" s="2">
        <v>2013</v>
      </c>
    </row>
    <row r="9" spans="1:19" ht="21">
      <c r="A9" s="3" t="s">
        <v>23</v>
      </c>
      <c r="B9" s="19" t="s">
        <v>36</v>
      </c>
      <c r="C9" s="18"/>
      <c r="D9" s="18"/>
      <c r="J9" s="4"/>
      <c r="K9" s="4"/>
      <c r="N9" s="2" t="s">
        <v>1</v>
      </c>
      <c r="O9" s="2" t="s">
        <v>41</v>
      </c>
      <c r="P9" s="2">
        <v>8</v>
      </c>
      <c r="Q9" s="2">
        <v>4.2</v>
      </c>
      <c r="R9" s="2">
        <v>3</v>
      </c>
      <c r="S9" s="2">
        <v>1.7</v>
      </c>
    </row>
    <row r="10" spans="1:19" ht="26" customHeight="1">
      <c r="A10" s="1"/>
      <c r="B10" s="19"/>
      <c r="C10" s="19"/>
      <c r="D10" s="19"/>
      <c r="J10" s="4"/>
      <c r="K10" s="4"/>
      <c r="O10" s="2" t="s">
        <v>43</v>
      </c>
      <c r="P10" s="2">
        <v>16.3</v>
      </c>
      <c r="Q10" s="2">
        <v>19.3</v>
      </c>
      <c r="R10" s="2">
        <v>24.5</v>
      </c>
      <c r="S10" s="2">
        <v>21.2</v>
      </c>
    </row>
    <row r="11" spans="1:19" ht="21">
      <c r="J11" s="4"/>
      <c r="K11" s="4"/>
      <c r="O11" s="2" t="s">
        <v>44</v>
      </c>
      <c r="P11" s="2">
        <v>64.099999999999994</v>
      </c>
      <c r="Q11" s="2">
        <v>66.599999999999994</v>
      </c>
      <c r="R11" s="2">
        <v>65.900000000000006</v>
      </c>
      <c r="S11" s="2">
        <v>71.3</v>
      </c>
    </row>
    <row r="12" spans="1:19" ht="21">
      <c r="J12" s="4"/>
      <c r="K12" s="4"/>
      <c r="O12" s="2" t="s">
        <v>45</v>
      </c>
      <c r="P12" s="2">
        <v>11.6</v>
      </c>
      <c r="Q12" s="2">
        <v>9.9</v>
      </c>
      <c r="R12" s="2">
        <v>6.6</v>
      </c>
      <c r="S12" s="2">
        <v>5.8</v>
      </c>
    </row>
    <row r="13" spans="1:19" ht="21">
      <c r="J13" s="4"/>
      <c r="K13" s="4"/>
      <c r="Q13" s="1"/>
      <c r="R13" s="1"/>
      <c r="S13" s="1"/>
    </row>
    <row r="15" spans="1:19" ht="17">
      <c r="J15" s="4"/>
    </row>
    <row r="16" spans="1:19" ht="21">
      <c r="A16" s="18" t="s">
        <v>50</v>
      </c>
      <c r="B16" s="18"/>
      <c r="C16" s="18"/>
      <c r="D16" s="5"/>
    </row>
    <row r="17" spans="1:12" ht="21" customHeight="1">
      <c r="A17" s="6" t="s">
        <v>1</v>
      </c>
      <c r="B17" s="6" t="s">
        <v>2</v>
      </c>
      <c r="C17" s="9" t="s">
        <v>53</v>
      </c>
      <c r="D17" s="5"/>
      <c r="G17" s="3" t="s">
        <v>24</v>
      </c>
      <c r="H17" s="19" t="s">
        <v>37</v>
      </c>
      <c r="I17" s="19"/>
      <c r="J17" s="19"/>
      <c r="K17" s="19"/>
      <c r="L17" s="19"/>
    </row>
    <row r="18" spans="1:12" ht="21" customHeight="1">
      <c r="A18" s="6" t="s">
        <v>51</v>
      </c>
      <c r="B18" s="9">
        <v>1</v>
      </c>
      <c r="C18" s="1">
        <f>B18/100*7711</f>
        <v>77.11</v>
      </c>
      <c r="G18" s="1" t="s">
        <v>40</v>
      </c>
      <c r="H18" s="19" t="s">
        <v>38</v>
      </c>
      <c r="I18" s="19"/>
      <c r="J18" s="19"/>
      <c r="K18" s="19"/>
      <c r="L18" s="19"/>
    </row>
    <row r="19" spans="1:12" ht="21">
      <c r="A19" s="6">
        <v>1</v>
      </c>
      <c r="B19" s="6">
        <v>29.7</v>
      </c>
      <c r="C19" s="1">
        <f t="shared" ref="C19:C22" si="0">B19/100*7711</f>
        <v>2290.1669999999999</v>
      </c>
      <c r="D19" s="5">
        <f>B19+2/3*B20</f>
        <v>38.5</v>
      </c>
    </row>
    <row r="20" spans="1:12" ht="21">
      <c r="A20" s="6">
        <v>2</v>
      </c>
      <c r="B20" s="6">
        <v>13.2</v>
      </c>
      <c r="C20" s="1">
        <f t="shared" si="0"/>
        <v>1017.8520000000001</v>
      </c>
      <c r="D20" s="5">
        <f>1/3*B20+B21</f>
        <v>40.799999999999997</v>
      </c>
    </row>
    <row r="21" spans="1:12" ht="21">
      <c r="A21" s="6">
        <v>3</v>
      </c>
      <c r="B21" s="6">
        <v>36.4</v>
      </c>
      <c r="C21" s="1">
        <f t="shared" si="0"/>
        <v>2806.8040000000001</v>
      </c>
      <c r="D21" s="17">
        <v>8.9</v>
      </c>
    </row>
    <row r="22" spans="1:12" ht="21" customHeight="1">
      <c r="A22" s="6">
        <v>4</v>
      </c>
      <c r="B22" s="6">
        <v>8.9</v>
      </c>
      <c r="C22" s="1">
        <f t="shared" si="0"/>
        <v>686.27900000000011</v>
      </c>
      <c r="D22" s="5"/>
    </row>
    <row r="23" spans="1:12" ht="26" customHeight="1">
      <c r="A23" s="7" t="s">
        <v>49</v>
      </c>
      <c r="B23" s="20" t="s">
        <v>52</v>
      </c>
      <c r="C23" s="20"/>
      <c r="D23" s="20"/>
    </row>
  </sheetData>
  <mergeCells count="9">
    <mergeCell ref="B23:D23"/>
    <mergeCell ref="O6:S6"/>
    <mergeCell ref="H18:L18"/>
    <mergeCell ref="B10:D10"/>
    <mergeCell ref="O7:S7"/>
    <mergeCell ref="A2:C2"/>
    <mergeCell ref="B9:D9"/>
    <mergeCell ref="H17:L17"/>
    <mergeCell ref="A16:C1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1F805-A07D-F54C-A455-3C37395F4179}">
  <dimension ref="A1:N28"/>
  <sheetViews>
    <sheetView zoomScale="82" workbookViewId="0">
      <selection activeCell="H24" sqref="H24"/>
    </sheetView>
  </sheetViews>
  <sheetFormatPr baseColWidth="10" defaultRowHeight="16"/>
  <cols>
    <col min="1" max="1" width="17.83203125" customWidth="1"/>
    <col min="7" max="7" width="12.6640625" customWidth="1"/>
  </cols>
  <sheetData>
    <row r="1" spans="1:7" ht="21">
      <c r="A1" s="1" t="s">
        <v>0</v>
      </c>
      <c r="B1" s="1" t="s">
        <v>3</v>
      </c>
    </row>
    <row r="2" spans="1:7" ht="21">
      <c r="A2" s="18" t="s">
        <v>4</v>
      </c>
      <c r="B2" s="18"/>
      <c r="C2" s="18"/>
      <c r="D2" s="18"/>
      <c r="E2" s="18"/>
      <c r="F2" s="18"/>
    </row>
    <row r="3" spans="1:7" ht="24">
      <c r="A3" s="1" t="s">
        <v>11</v>
      </c>
      <c r="B3" s="1" t="s">
        <v>16</v>
      </c>
      <c r="C3" s="1" t="s">
        <v>1</v>
      </c>
      <c r="D3" s="1" t="s">
        <v>2</v>
      </c>
      <c r="E3" s="10" t="s">
        <v>53</v>
      </c>
      <c r="F3" s="11" t="s">
        <v>55</v>
      </c>
      <c r="G3" s="11" t="s">
        <v>57</v>
      </c>
    </row>
    <row r="4" spans="1:7" ht="21">
      <c r="A4" s="1" t="s">
        <v>5</v>
      </c>
      <c r="B4" s="1" t="s">
        <v>8</v>
      </c>
      <c r="C4" s="1" t="s">
        <v>6</v>
      </c>
      <c r="D4" s="1">
        <v>1</v>
      </c>
      <c r="E4" s="12">
        <f>D4/100*564</f>
        <v>5.64</v>
      </c>
      <c r="F4" s="12" t="s">
        <v>56</v>
      </c>
      <c r="G4" s="15"/>
    </row>
    <row r="5" spans="1:7" ht="21">
      <c r="A5" s="1"/>
      <c r="B5" s="1"/>
      <c r="C5" s="1" t="s">
        <v>7</v>
      </c>
      <c r="D5" s="1">
        <v>42</v>
      </c>
      <c r="E5" s="12">
        <f t="shared" ref="E5:E6" si="0">D5/100*564</f>
        <v>236.88</v>
      </c>
      <c r="F5" s="11">
        <f>SUM(E5:E7)</f>
        <v>564</v>
      </c>
      <c r="G5" s="16">
        <f>E5/564</f>
        <v>0.42</v>
      </c>
    </row>
    <row r="6" spans="1:7" ht="21">
      <c r="A6" s="1"/>
      <c r="B6" s="1"/>
      <c r="C6" s="1" t="s">
        <v>9</v>
      </c>
      <c r="D6" s="1">
        <v>54</v>
      </c>
      <c r="E6" s="12">
        <f t="shared" si="0"/>
        <v>304.56</v>
      </c>
      <c r="F6" s="13"/>
      <c r="G6" s="16">
        <f t="shared" ref="G6:G7" si="1">E6/564</f>
        <v>0.54</v>
      </c>
    </row>
    <row r="7" spans="1:7" ht="21">
      <c r="A7" s="1"/>
      <c r="B7" s="1"/>
      <c r="C7" s="1" t="s">
        <v>10</v>
      </c>
      <c r="D7" s="1">
        <v>4</v>
      </c>
      <c r="E7" s="12">
        <f>D7/100*564</f>
        <v>22.56</v>
      </c>
      <c r="F7" s="13"/>
      <c r="G7" s="16">
        <f t="shared" si="1"/>
        <v>0.04</v>
      </c>
    </row>
    <row r="8" spans="1:7" ht="21">
      <c r="A8" s="1" t="s">
        <v>12</v>
      </c>
      <c r="B8" s="1" t="s">
        <v>13</v>
      </c>
      <c r="C8" s="1" t="s">
        <v>6</v>
      </c>
      <c r="D8" s="1">
        <v>28</v>
      </c>
      <c r="E8" s="12">
        <f>D8/100*406</f>
        <v>113.68</v>
      </c>
      <c r="F8" s="12" t="s">
        <v>56</v>
      </c>
      <c r="G8" s="16"/>
    </row>
    <row r="9" spans="1:7" ht="21">
      <c r="A9" s="1"/>
      <c r="B9" s="1"/>
      <c r="C9" s="1" t="s">
        <v>7</v>
      </c>
      <c r="D9" s="1">
        <v>17</v>
      </c>
      <c r="E9" s="12">
        <f t="shared" ref="E9:E10" si="2">D9/100*406</f>
        <v>69.02000000000001</v>
      </c>
      <c r="F9" s="11">
        <f>SUM(E9:E11)</f>
        <v>292.32</v>
      </c>
      <c r="G9" s="16">
        <f>E9/292.32</f>
        <v>0.23611111111111116</v>
      </c>
    </row>
    <row r="10" spans="1:7" ht="21">
      <c r="A10" s="1"/>
      <c r="B10" s="1"/>
      <c r="C10" s="1" t="s">
        <v>9</v>
      </c>
      <c r="D10" s="1">
        <v>50</v>
      </c>
      <c r="E10" s="12">
        <f t="shared" si="2"/>
        <v>203</v>
      </c>
      <c r="F10" s="13"/>
      <c r="G10" s="16">
        <f t="shared" ref="G10:G11" si="3">E10/292.32</f>
        <v>0.69444444444444442</v>
      </c>
    </row>
    <row r="11" spans="1:7" ht="21">
      <c r="A11" s="1"/>
      <c r="B11" s="1"/>
      <c r="C11" s="1" t="s">
        <v>10</v>
      </c>
      <c r="D11" s="1">
        <v>5</v>
      </c>
      <c r="E11" s="12">
        <f>D11/100*406</f>
        <v>20.3</v>
      </c>
      <c r="F11" s="13"/>
      <c r="G11" s="16">
        <f t="shared" si="3"/>
        <v>6.9444444444444448E-2</v>
      </c>
    </row>
    <row r="12" spans="1:7" ht="21">
      <c r="A12" s="1" t="s">
        <v>14</v>
      </c>
      <c r="B12" s="1" t="s">
        <v>15</v>
      </c>
      <c r="C12" s="1" t="s">
        <v>6</v>
      </c>
      <c r="D12" s="1">
        <v>7</v>
      </c>
      <c r="E12" s="12">
        <f>D12/100*5007</f>
        <v>350.49</v>
      </c>
      <c r="F12" s="12" t="s">
        <v>56</v>
      </c>
      <c r="G12" s="16"/>
    </row>
    <row r="13" spans="1:7" ht="21">
      <c r="C13" s="1" t="s">
        <v>7</v>
      </c>
      <c r="D13" s="1">
        <v>54</v>
      </c>
      <c r="E13" s="12">
        <f t="shared" ref="E13:E15" si="4">D13/100*5007</f>
        <v>2703.78</v>
      </c>
      <c r="F13" s="12">
        <f>SUM(E13:E15)</f>
        <v>4656.5100000000011</v>
      </c>
      <c r="G13" s="16">
        <f>E13/4656.51</f>
        <v>0.58064516129032262</v>
      </c>
    </row>
    <row r="14" spans="1:7" ht="21">
      <c r="A14" s="1"/>
      <c r="B14" s="1"/>
      <c r="C14" s="1" t="s">
        <v>9</v>
      </c>
      <c r="D14" s="1">
        <v>31</v>
      </c>
      <c r="E14" s="12">
        <f t="shared" si="4"/>
        <v>1552.17</v>
      </c>
      <c r="F14" s="13"/>
      <c r="G14" s="16">
        <f t="shared" ref="G14:G15" si="5">E14/4656.51</f>
        <v>0.33333333333333331</v>
      </c>
    </row>
    <row r="15" spans="1:7" ht="21">
      <c r="A15" s="1"/>
      <c r="B15" s="1"/>
      <c r="C15" s="1" t="s">
        <v>10</v>
      </c>
      <c r="D15" s="1">
        <v>8</v>
      </c>
      <c r="E15" s="12">
        <f t="shared" si="4"/>
        <v>400.56</v>
      </c>
      <c r="F15" s="13"/>
      <c r="G15" s="16">
        <f t="shared" si="5"/>
        <v>8.6021505376344079E-2</v>
      </c>
    </row>
    <row r="16" spans="1:7" ht="21">
      <c r="A16" s="1" t="s">
        <v>17</v>
      </c>
      <c r="B16" s="1" t="s">
        <v>18</v>
      </c>
      <c r="C16" s="1" t="s">
        <v>6</v>
      </c>
      <c r="D16" s="1">
        <v>11</v>
      </c>
      <c r="E16" s="12">
        <f>D16/100*277</f>
        <v>30.47</v>
      </c>
      <c r="F16" s="12" t="s">
        <v>56</v>
      </c>
      <c r="G16" s="16"/>
    </row>
    <row r="17" spans="1:14" ht="21">
      <c r="A17" s="1"/>
      <c r="B17" s="1"/>
      <c r="C17" s="1" t="s">
        <v>7</v>
      </c>
      <c r="D17" s="1">
        <v>30</v>
      </c>
      <c r="E17" s="12">
        <f t="shared" ref="E17:E19" si="6">D17/100*277</f>
        <v>83.1</v>
      </c>
      <c r="F17" s="12">
        <f>SUM(E17:E19)</f>
        <v>246.53</v>
      </c>
      <c r="G17" s="16">
        <f>E17/246.53</f>
        <v>0.33707865168539325</v>
      </c>
    </row>
    <row r="18" spans="1:14" ht="21">
      <c r="A18" s="1"/>
      <c r="B18" s="1"/>
      <c r="C18" s="1" t="s">
        <v>9</v>
      </c>
      <c r="D18" s="1">
        <v>53</v>
      </c>
      <c r="E18" s="12">
        <f t="shared" si="6"/>
        <v>146.81</v>
      </c>
      <c r="F18" s="13"/>
      <c r="G18" s="16">
        <f t="shared" ref="G18:G19" si="7">E18/246.53</f>
        <v>0.5955056179775281</v>
      </c>
    </row>
    <row r="19" spans="1:14" ht="21">
      <c r="A19" s="1"/>
      <c r="B19" s="1"/>
      <c r="C19" s="1" t="s">
        <v>10</v>
      </c>
      <c r="D19" s="1">
        <v>6</v>
      </c>
      <c r="E19" s="12">
        <f t="shared" si="6"/>
        <v>16.62</v>
      </c>
      <c r="F19" s="13"/>
      <c r="G19" s="16">
        <f t="shared" si="7"/>
        <v>6.741573033707865E-2</v>
      </c>
    </row>
    <row r="20" spans="1:14" ht="21">
      <c r="A20" s="1" t="s">
        <v>19</v>
      </c>
      <c r="B20" s="1" t="s">
        <v>20</v>
      </c>
      <c r="C20" s="1" t="s">
        <v>6</v>
      </c>
      <c r="D20" s="1">
        <v>27</v>
      </c>
      <c r="E20" s="12">
        <f>D20/100*250</f>
        <v>67.5</v>
      </c>
      <c r="F20" s="12" t="s">
        <v>56</v>
      </c>
      <c r="G20" s="16"/>
    </row>
    <row r="21" spans="1:14" ht="21">
      <c r="A21" s="1"/>
      <c r="B21" s="1"/>
      <c r="C21" s="1" t="s">
        <v>7</v>
      </c>
      <c r="D21" s="1">
        <v>12</v>
      </c>
      <c r="E21" s="12">
        <f t="shared" ref="E21:E23" si="8">D21/100*250</f>
        <v>30</v>
      </c>
      <c r="F21" s="11">
        <f>SUM(E21:E23)</f>
        <v>182.5</v>
      </c>
      <c r="G21" s="16">
        <f>E21/182.5</f>
        <v>0.16438356164383561</v>
      </c>
    </row>
    <row r="22" spans="1:14" ht="23" customHeight="1">
      <c r="A22" s="1"/>
      <c r="B22" s="1"/>
      <c r="C22" s="1" t="s">
        <v>9</v>
      </c>
      <c r="D22" s="1">
        <v>56</v>
      </c>
      <c r="E22" s="12">
        <f t="shared" si="8"/>
        <v>140</v>
      </c>
      <c r="F22" s="13"/>
      <c r="G22" s="16">
        <f t="shared" ref="G22:G23" si="9">E22/182.5</f>
        <v>0.76712328767123283</v>
      </c>
    </row>
    <row r="23" spans="1:14" ht="21">
      <c r="A23" s="1"/>
      <c r="B23" s="1"/>
      <c r="C23" s="1" t="s">
        <v>10</v>
      </c>
      <c r="D23" s="1">
        <v>5</v>
      </c>
      <c r="E23" s="12">
        <f t="shared" si="8"/>
        <v>12.5</v>
      </c>
      <c r="F23" s="13"/>
      <c r="G23" s="16">
        <f t="shared" si="9"/>
        <v>6.8493150684931503E-2</v>
      </c>
    </row>
    <row r="24" spans="1:14" ht="27" customHeight="1">
      <c r="A24" s="3" t="s">
        <v>23</v>
      </c>
      <c r="B24" s="19" t="s">
        <v>21</v>
      </c>
      <c r="C24" s="19"/>
      <c r="D24" s="19"/>
      <c r="E24" s="1"/>
      <c r="H24">
        <f>(E5+E9+E13+E21+E17)/(F21+F17+F13+F9+F5)</f>
        <v>0.5255559706893127</v>
      </c>
      <c r="J24" s="21" t="s">
        <v>24</v>
      </c>
      <c r="K24" s="21"/>
      <c r="L24" s="19" t="s">
        <v>25</v>
      </c>
      <c r="M24" s="19"/>
      <c r="N24" s="19"/>
    </row>
    <row r="25" spans="1:14" ht="21">
      <c r="A25" s="1" t="s">
        <v>22</v>
      </c>
      <c r="B25" s="19" t="s">
        <v>25</v>
      </c>
      <c r="C25" s="19"/>
      <c r="D25" s="19"/>
    </row>
    <row r="28" spans="1:14">
      <c r="H28" s="14">
        <f>AVERAGE(G5,G9,G13,G17,G21)</f>
        <v>0.34764369714613247</v>
      </c>
    </row>
  </sheetData>
  <mergeCells count="5">
    <mergeCell ref="B24:D24"/>
    <mergeCell ref="B25:D25"/>
    <mergeCell ref="L24:N24"/>
    <mergeCell ref="J24:K24"/>
    <mergeCell ref="A2:F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D38FC-4434-3B43-BB33-F1C7096E63FF}">
  <dimension ref="A1:F10"/>
  <sheetViews>
    <sheetView workbookViewId="0">
      <selection activeCell="F6" sqref="F6"/>
    </sheetView>
  </sheetViews>
  <sheetFormatPr baseColWidth="10" defaultRowHeight="16"/>
  <sheetData>
    <row r="1" spans="1:6" ht="21">
      <c r="A1" s="1" t="s">
        <v>0</v>
      </c>
      <c r="B1" s="1" t="s">
        <v>3</v>
      </c>
    </row>
    <row r="3" spans="1:6" ht="21">
      <c r="A3" s="18" t="s">
        <v>4</v>
      </c>
      <c r="B3" s="18"/>
      <c r="C3" s="18"/>
      <c r="D3" s="18"/>
      <c r="E3" s="18"/>
    </row>
    <row r="4" spans="1:6" ht="21">
      <c r="A4" s="1" t="s">
        <v>11</v>
      </c>
      <c r="B4" s="1"/>
      <c r="C4" s="1" t="s">
        <v>1</v>
      </c>
      <c r="D4" s="1" t="s">
        <v>2</v>
      </c>
    </row>
    <row r="5" spans="1:6" ht="21">
      <c r="C5" s="1" t="s">
        <v>46</v>
      </c>
      <c r="D5">
        <v>10.4</v>
      </c>
    </row>
    <row r="6" spans="1:6" ht="19">
      <c r="F6" s="8" t="s">
        <v>47</v>
      </c>
    </row>
    <row r="10" spans="1:6">
      <c r="F10" t="s">
        <v>48</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breast_cancer</vt:lpstr>
      <vt:lpstr>cervical_cancer</vt:lpstr>
      <vt:lpstr>colorectal_cancer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2018-09-23T19:14:50Z</dcterms:created>
  <dcterms:modified xsi:type="dcterms:W3CDTF">2018-10-01T18:56:26Z</dcterms:modified>
</cp:coreProperties>
</file>