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mc:AlternateContent xmlns:mc="http://schemas.openxmlformats.org/markup-compatibility/2006">
    <mc:Choice Requires="x15">
      <x15ac:absPath xmlns:x15ac="http://schemas.microsoft.com/office/spreadsheetml/2010/11/ac" url="C:\AzureDevOps\Repos\Quisitive\dpi30\code\scripts\ps\config\"/>
    </mc:Choice>
  </mc:AlternateContent>
  <xr:revisionPtr revIDLastSave="0" documentId="13_ncr:1_{CF130965-37C6-43BE-8AC3-FFBF35051720}" xr6:coauthVersionLast="45" xr6:coauthVersionMax="45" xr10:uidLastSave="{00000000-0000-0000-0000-000000000000}"/>
  <bookViews>
    <workbookView xWindow="-120" yWindow="-120" windowWidth="29040" windowHeight="15840" tabRatio="843" firstSheet="16" activeTab="24" xr2:uid="{00000000-000D-0000-FFFF-FFFF00000000}"/>
  </bookViews>
  <sheets>
    <sheet name="TOC" sheetId="88" r:id="rId1"/>
    <sheet name="Overview" sheetId="89" r:id="rId2"/>
    <sheet name="Component-Model" sheetId="93" r:id="rId3"/>
    <sheet name="Metadata" sheetId="82" r:id="rId4"/>
    <sheet name="Naming" sheetId="74" r:id="rId5"/>
    <sheet name="NamingKeys" sheetId="75" r:id="rId6"/>
    <sheet name="NamingRules" sheetId="80" r:id="rId7"/>
    <sheet name="Default Tags" sheetId="51" r:id="rId8"/>
    <sheet name="Active Directory" sheetId="40" r:id="rId9"/>
    <sheet name="ADGroups" sheetId="66" r:id="rId10"/>
    <sheet name="ADUsers" sheetId="90" r:id="rId11"/>
    <sheet name="ADServicePrincipals" sheetId="92" r:id="rId12"/>
    <sheet name="Active Directory Endpoints" sheetId="58" r:id="rId13"/>
    <sheet name="Subscriptions" sheetId="4" r:id="rId14"/>
    <sheet name="Management Groups" sheetId="87" r:id="rId15"/>
    <sheet name="Resource Groups" sheetId="29" r:id="rId16"/>
    <sheet name="RoleAssignments" sheetId="67" r:id="rId17"/>
    <sheet name="Az-storage-accounts" sheetId="2" r:id="rId18"/>
    <sheet name="A-storage-containers" sheetId="16" r:id="rId19"/>
    <sheet name="A-Azure Files" sheetId="23" r:id="rId20"/>
    <sheet name="Az-sql-server" sheetId="33" r:id="rId21"/>
    <sheet name="A-SQL Managed Instance" sheetId="91" r:id="rId22"/>
    <sheet name="A-SQL Elastic Pools" sheetId="44" r:id="rId23"/>
    <sheet name="Az-sql-database" sheetId="34" r:id="rId24"/>
    <sheet name="A-sqldw-database" sheetId="94" r:id="rId25"/>
    <sheet name="A-Analysis Services" sheetId="55" r:id="rId26"/>
    <sheet name="A-DocumentDB" sheetId="47" r:id="rId27"/>
    <sheet name="A-StreamAnalytics" sheetId="73" r:id="rId28"/>
    <sheet name="A-EventHubNS" sheetId="68" r:id="rId29"/>
    <sheet name="A-EventHubs" sheetId="54" r:id="rId30"/>
    <sheet name="A-IoTHubs" sheetId="48" r:id="rId31"/>
    <sheet name="A-Data Lake Store" sheetId="56" r:id="rId32"/>
    <sheet name="A-Data Lake Analytics" sheetId="76" r:id="rId33"/>
    <sheet name="A-Data Catalog" sheetId="77" r:id="rId34"/>
    <sheet name="A-Key Vault" sheetId="52" r:id="rId35"/>
    <sheet name="A-Automation Accounts" sheetId="37" r:id="rId36"/>
    <sheet name="A-LogicApps" sheetId="72" r:id="rId37"/>
    <sheet name="A-LogicAppConnectors" sheetId="71" r:id="rId38"/>
    <sheet name="A-Servers" sheetId="1" r:id="rId39"/>
    <sheet name="A-Fail-Over Cluster" sheetId="15" r:id="rId40"/>
    <sheet name="A-Security Zones" sheetId="24" r:id="rId41"/>
    <sheet name="A-Networks" sheetId="6" r:id="rId42"/>
    <sheet name="A-Subnets" sheetId="3" r:id="rId43"/>
    <sheet name="A-Network Security Groups (NSG)" sheetId="5" r:id="rId44"/>
    <sheet name="A-NSG Rules" sheetId="20" r:id="rId45"/>
    <sheet name="A-Traffic Manager" sheetId="53" r:id="rId46"/>
    <sheet name="A-Load Balancers" sheetId="11" r:id="rId47"/>
    <sheet name="A-Load Balanced Endpoints" sheetId="10" r:id="rId48"/>
    <sheet name="A-Network Equipment" sheetId="25" r:id="rId49"/>
    <sheet name="A-Recovery Services Vault" sheetId="63" r:id="rId50"/>
    <sheet name="A-Log Analytics WS" sheetId="57" r:id="rId51"/>
    <sheet name="A-Monitor Solution" sheetId="69" r:id="rId52"/>
    <sheet name="A-Policies" sheetId="65" r:id="rId53"/>
    <sheet name="A-Application Insights" sheetId="35" r:id="rId54"/>
    <sheet name="A-App Service Plans" sheetId="31" r:id="rId55"/>
    <sheet name="A-Web Apps" sheetId="32" r:id="rId56"/>
    <sheet name="A-Cloud Services" sheetId="36" r:id="rId57"/>
    <sheet name="A-DevOps Services" sheetId="38" r:id="rId58"/>
    <sheet name="M-SQLAzureMetadata" sheetId="61" r:id="rId59"/>
    <sheet name="M-ElasticPoolMetadata" sheetId="60" r:id="rId60"/>
    <sheet name="Values" sheetId="8" r:id="rId61"/>
  </sheets>
  <functionGroups builtInGroupCount="19"/>
  <externalReferences>
    <externalReference r:id="rId62"/>
  </externalReferences>
  <definedNames>
    <definedName name="_xlnm._FilterDatabase" localSheetId="9" hidden="1">ADGroups!$A$1:$E$4</definedName>
    <definedName name="_xlnm._FilterDatabase" localSheetId="11" hidden="1">ADServicePrincipals!$B$1:$D$2</definedName>
    <definedName name="_xlnm._FilterDatabase" localSheetId="10" hidden="1">ADUsers!$A$1:$C$4</definedName>
    <definedName name="_xlnm._FilterDatabase" localSheetId="47" hidden="1">'A-Load Balanced Endpoints'!$A$1:$I$1</definedName>
    <definedName name="_xlnm._FilterDatabase" localSheetId="46" hidden="1">'A-Load Balancers'!$A$1:$H$1</definedName>
    <definedName name="_xlnm._FilterDatabase" localSheetId="51" hidden="1">'A-Monitor Solution'!$A$1:$D$56</definedName>
    <definedName name="_xlnm._FilterDatabase" localSheetId="48" hidden="1">'A-Network Equipment'!$A$1:$E$1</definedName>
    <definedName name="_xlnm._FilterDatabase" localSheetId="44" hidden="1">'A-NSG Rules'!$A$1:$N$1</definedName>
    <definedName name="_xlnm._FilterDatabase" localSheetId="52" hidden="1">'A-Policies'!$A$1:$I$56</definedName>
    <definedName name="_xlnm._FilterDatabase" localSheetId="38" hidden="1">'A-Servers'!$A$1:$V$2</definedName>
    <definedName name="_xlnm._FilterDatabase" localSheetId="42" hidden="1">'A-Subnets'!$B$1:$I$1</definedName>
    <definedName name="Azure_Region_Names">Values!$A$2:$A$27</definedName>
    <definedName name="Bill_To">Metadata!$B$13</definedName>
    <definedName name="Boolean">Values!$AB$2:$AB$3</definedName>
    <definedName name="Company">Metadata!$B$8</definedName>
    <definedName name="Company_Tag">Metadata!$B$9</definedName>
    <definedName name="Data_Profile">Values!$G$2:$G$6</definedName>
    <definedName name="databaseEdition">Values!$AG$2:$AG$4</definedName>
    <definedName name="Domain">'Active Directory'!$C$2</definedName>
    <definedName name="DRI">Values!$J$2:$J$4</definedName>
    <definedName name="elastic_Pool_Name">'A-SQL Elastic Pools'!$A$2:INDEX('A-SQL Elastic Pools'!$A$2:$A$1000,COUNTIF('A-SQL Elastic Pools'!$A$2:$A$1000,"&lt;&gt;"&amp;""))</definedName>
    <definedName name="elasticPoolEdition">Values!$V$2:$V$6</definedName>
    <definedName name="Environment_Names">Values!$E$2:INDEX(Values!$E$2:$E$1000,COUNTIF(Values!$E$2:$E$1000,"&lt;&gt;"&amp;""))</definedName>
    <definedName name="epDTUs">Values!$AD$2:$AD$19</definedName>
    <definedName name="epGBs">Values!$AE$2:$AE$24</definedName>
    <definedName name="management_Group_Name">'[1]A-ManagementGroups'!$A$2:INDEX('[1]A-ManagementGroups'!$A$2:$A$999,COUNTIF('[1]A-ManagementGroups'!$A$2:$A$999,"&lt;&gt;"&amp;""))</definedName>
    <definedName name="Primary_Contact">Metadata!$B$12</definedName>
    <definedName name="Project">Metadata!$B$10</definedName>
    <definedName name="ProjectVersion">Metadata!$B$11</definedName>
    <definedName name="resource_Group_Name">'Resource Groups'!$A$2:INDEX('Resource Groups'!$A$2:$A$999,COUNTIF('Resource Groups'!$A$2:$A$999,"&lt;&gt;"&amp;""))</definedName>
    <definedName name="SQL_Data_Retention_Policy">Values!$AF$2:$AF$5</definedName>
    <definedName name="sql_Server_Name">'Az-sql-server'!$A$2:INDEX('Az-sql-server'!$A$2:$A$999,COUNTIF('Az-sql-server'!$A$2:$A$999,"&lt;&gt;"&amp;""))</definedName>
    <definedName name="sqlCollation">Values!$AH$2:$AH$33</definedName>
    <definedName name="SQLDBServicetier">Values!$U$2:$U$17</definedName>
    <definedName name="storage_Account_Name">'Az-storage-accounts'!$A$2:INDEX('Az-storage-accounts'!$A$2:$A$980,COUNTIF('Az-storage-accounts'!$A$2:$A$980,"&lt;&gt;"&amp;""))</definedName>
    <definedName name="StorageAccessTier">Values!$Z$2:$Z$3</definedName>
    <definedName name="StorageAccountType">Values!$Y$2:$Y$5</definedName>
    <definedName name="StorageKind">Values!$AA$2:$AA$4</definedName>
    <definedName name="Sub_Abbreviation">Values!$D$2:$D$7</definedName>
    <definedName name="Tier">Values!$F$2:$F$9</definedName>
    <definedName name="YesNo">Values!$AC$2:$AC$3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2" i="94" l="1"/>
  <c r="L2" i="94"/>
  <c r="J2" i="94"/>
  <c r="I2" i="94"/>
  <c r="H2" i="94"/>
  <c r="B2" i="94"/>
  <c r="H2" i="34" l="1"/>
  <c r="H3" i="34"/>
  <c r="J4" i="2" l="1"/>
  <c r="J3" i="2"/>
  <c r="J2" i="2"/>
  <c r="H2" i="2" l="1"/>
  <c r="H3" i="2"/>
  <c r="H4" i="2"/>
  <c r="G2" i="33" l="1"/>
  <c r="G3" i="33"/>
  <c r="B33" i="66" l="1"/>
  <c r="C33" i="66"/>
  <c r="B34" i="66"/>
  <c r="C34" i="66"/>
  <c r="A3" i="29" l="1"/>
  <c r="A4" i="29"/>
  <c r="A5" i="29"/>
  <c r="A6" i="29"/>
  <c r="H2" i="29"/>
  <c r="K3" i="55" l="1"/>
  <c r="J3" i="55"/>
  <c r="H3" i="55"/>
  <c r="G3" i="55"/>
  <c r="M3" i="34"/>
  <c r="L3" i="34"/>
  <c r="B3" i="34" s="1"/>
  <c r="J3" i="34"/>
  <c r="I3" i="34"/>
  <c r="L3" i="44"/>
  <c r="K3" i="44"/>
  <c r="J3" i="44"/>
  <c r="I3" i="44"/>
  <c r="H3" i="44"/>
  <c r="V3" i="91"/>
  <c r="U3" i="91"/>
  <c r="S3" i="91"/>
  <c r="R3" i="91"/>
  <c r="L3" i="33"/>
  <c r="K3" i="33"/>
  <c r="B3" i="33" s="1"/>
  <c r="I3" i="33"/>
  <c r="H3" i="33"/>
  <c r="M4" i="2"/>
  <c r="B4" i="2" s="1"/>
  <c r="I4" i="2"/>
  <c r="I7" i="29"/>
  <c r="H7" i="29"/>
  <c r="A7" i="29" s="1"/>
  <c r="E7" i="29" l="1"/>
  <c r="B32" i="66"/>
  <c r="C32" i="66"/>
  <c r="B31" i="66"/>
  <c r="C31" i="66"/>
  <c r="V2" i="91"/>
  <c r="U2" i="91"/>
  <c r="S2" i="91"/>
  <c r="R2" i="91"/>
  <c r="A4" i="90" l="1"/>
  <c r="B4" i="90"/>
  <c r="A3" i="90"/>
  <c r="B3" i="90"/>
  <c r="A2" i="90"/>
  <c r="B2" i="90"/>
  <c r="B26" i="66" l="1"/>
  <c r="C26" i="66"/>
  <c r="B27" i="66"/>
  <c r="C27" i="66"/>
  <c r="B28" i="66"/>
  <c r="C28" i="66"/>
  <c r="B29" i="66"/>
  <c r="C29" i="66"/>
  <c r="B30" i="66"/>
  <c r="C30" i="66"/>
  <c r="C3" i="66"/>
  <c r="C4" i="66"/>
  <c r="C5" i="66"/>
  <c r="C6" i="66"/>
  <c r="C7" i="66"/>
  <c r="C8" i="66"/>
  <c r="C9" i="66"/>
  <c r="C10" i="66"/>
  <c r="C11" i="66"/>
  <c r="C12" i="66"/>
  <c r="C13" i="66"/>
  <c r="C14" i="66"/>
  <c r="C15" i="66"/>
  <c r="C16" i="66"/>
  <c r="C17" i="66"/>
  <c r="C18" i="66"/>
  <c r="C19" i="66"/>
  <c r="C20" i="66"/>
  <c r="C21" i="66"/>
  <c r="C22" i="66"/>
  <c r="C23" i="66"/>
  <c r="C24" i="66"/>
  <c r="C25" i="66"/>
  <c r="C2" i="66"/>
  <c r="B3" i="66"/>
  <c r="B4" i="66"/>
  <c r="B5" i="66"/>
  <c r="B6" i="66"/>
  <c r="B7" i="66"/>
  <c r="B8" i="66"/>
  <c r="B9" i="66"/>
  <c r="B10" i="66"/>
  <c r="B11" i="66"/>
  <c r="B12" i="66"/>
  <c r="B13" i="66"/>
  <c r="B14" i="66"/>
  <c r="B15" i="66"/>
  <c r="B16" i="66"/>
  <c r="B17" i="66"/>
  <c r="B18" i="66"/>
  <c r="B19" i="66"/>
  <c r="B20" i="66"/>
  <c r="B21" i="66"/>
  <c r="B22" i="66"/>
  <c r="B23" i="66"/>
  <c r="B24" i="66"/>
  <c r="B25" i="66"/>
  <c r="B2" i="66"/>
  <c r="I6" i="29" l="1"/>
  <c r="E6" i="29"/>
  <c r="I5" i="29"/>
  <c r="E5" i="29"/>
  <c r="B12" i="88" l="1"/>
  <c r="D12" i="88" s="1"/>
  <c r="I4" i="29" l="1"/>
  <c r="E4" i="29"/>
  <c r="B2" i="88" l="1"/>
  <c r="D2" i="88" s="1"/>
  <c r="B3" i="88"/>
  <c r="D3" i="88" s="1"/>
  <c r="B4" i="88"/>
  <c r="D4" i="88" s="1"/>
  <c r="B5" i="88"/>
  <c r="D5" i="88" s="1"/>
  <c r="B6" i="88"/>
  <c r="D6" i="88" s="1"/>
  <c r="B7" i="88"/>
  <c r="D7" i="88" s="1"/>
  <c r="B8" i="88"/>
  <c r="D8" i="88" s="1"/>
  <c r="B9" i="88"/>
  <c r="D9" i="88" s="1"/>
  <c r="B10" i="88"/>
  <c r="D10" i="88" s="1"/>
  <c r="B11" i="88"/>
  <c r="D11" i="88" s="1"/>
  <c r="B13" i="88"/>
  <c r="D13" i="88" s="1"/>
  <c r="B14" i="88"/>
  <c r="D14" i="88" s="1"/>
  <c r="B15" i="88"/>
  <c r="D15" i="88" s="1"/>
  <c r="B16" i="88"/>
  <c r="D16" i="88" s="1"/>
  <c r="B17" i="88"/>
  <c r="D17" i="88" s="1"/>
  <c r="B18" i="88"/>
  <c r="D18" i="88" s="1"/>
  <c r="B19" i="88"/>
  <c r="D19" i="88" s="1"/>
  <c r="B20" i="88"/>
  <c r="D20" i="88" s="1"/>
  <c r="B21" i="88"/>
  <c r="D21" i="88" s="1"/>
  <c r="B22" i="88"/>
  <c r="D22" i="88" s="1"/>
  <c r="B23" i="88"/>
  <c r="D23" i="88" s="1"/>
  <c r="B24" i="88"/>
  <c r="D24" i="88" s="1"/>
  <c r="B25" i="88"/>
  <c r="D25" i="88" s="1"/>
  <c r="B26" i="88"/>
  <c r="D26" i="88" s="1"/>
  <c r="B27" i="88"/>
  <c r="D27" i="88" s="1"/>
  <c r="B28" i="88"/>
  <c r="D28" i="88" s="1"/>
  <c r="B29" i="88"/>
  <c r="D29" i="88" s="1"/>
  <c r="B30" i="88"/>
  <c r="D30" i="88" s="1"/>
  <c r="B31" i="88"/>
  <c r="D31" i="88" s="1"/>
  <c r="B32" i="88"/>
  <c r="D32" i="88" s="1"/>
  <c r="B33" i="88"/>
  <c r="D33" i="88" s="1"/>
  <c r="B34" i="88"/>
  <c r="D34" i="88" s="1"/>
  <c r="B35" i="88"/>
  <c r="D35" i="88" s="1"/>
  <c r="B36" i="88"/>
  <c r="D36" i="88" s="1"/>
  <c r="B37" i="88"/>
  <c r="D37" i="88" s="1"/>
  <c r="B38" i="88"/>
  <c r="D38" i="88" s="1"/>
  <c r="B39" i="88"/>
  <c r="D39" i="88" s="1"/>
  <c r="B40" i="88"/>
  <c r="D40" i="88" s="1"/>
  <c r="B41" i="88"/>
  <c r="D41" i="88" s="1"/>
  <c r="B42" i="88"/>
  <c r="D42" i="88" s="1"/>
  <c r="B43" i="88"/>
  <c r="D43" i="88" s="1"/>
  <c r="B44" i="88"/>
  <c r="D44" i="88" s="1"/>
  <c r="B45" i="88"/>
  <c r="D45" i="88" s="1"/>
  <c r="B46" i="88"/>
  <c r="D46" i="88" s="1"/>
  <c r="B47" i="88"/>
  <c r="D47" i="88" s="1"/>
  <c r="B48" i="88"/>
  <c r="D48" i="88" s="1"/>
  <c r="B49" i="88"/>
  <c r="D49" i="88" s="1"/>
  <c r="B50" i="88"/>
  <c r="D50" i="88" s="1"/>
  <c r="B51" i="88"/>
  <c r="D51" i="88" s="1"/>
  <c r="B52" i="88"/>
  <c r="D52" i="88" s="1"/>
  <c r="B53" i="88"/>
  <c r="D53" i="88" s="1"/>
  <c r="B54" i="88"/>
  <c r="D54" i="88" s="1"/>
  <c r="B55" i="88"/>
  <c r="D55" i="88" s="1"/>
  <c r="B56" i="88"/>
  <c r="D56" i="88" s="1"/>
  <c r="E3" i="69"/>
  <c r="F3" i="69"/>
  <c r="H3" i="69"/>
  <c r="I3" i="69"/>
  <c r="E4" i="69"/>
  <c r="F4" i="69"/>
  <c r="H4" i="69"/>
  <c r="I4" i="69"/>
  <c r="E5" i="69"/>
  <c r="F5" i="69"/>
  <c r="H5" i="69"/>
  <c r="I5" i="69"/>
  <c r="E6" i="69"/>
  <c r="F6" i="69"/>
  <c r="H6" i="69"/>
  <c r="I6" i="69"/>
  <c r="E7" i="69"/>
  <c r="F7" i="69"/>
  <c r="H7" i="69"/>
  <c r="I7" i="69"/>
  <c r="E8" i="69"/>
  <c r="F8" i="69"/>
  <c r="H8" i="69"/>
  <c r="I8" i="69"/>
  <c r="E9" i="69"/>
  <c r="F9" i="69"/>
  <c r="H9" i="69"/>
  <c r="I9" i="69"/>
  <c r="E10" i="69"/>
  <c r="F10" i="69"/>
  <c r="H10" i="69"/>
  <c r="I10" i="69"/>
  <c r="E11" i="69"/>
  <c r="F11" i="69"/>
  <c r="H11" i="69"/>
  <c r="I11" i="69"/>
  <c r="E12" i="69"/>
  <c r="F12" i="69"/>
  <c r="H12" i="69"/>
  <c r="I12" i="69"/>
  <c r="E13" i="69"/>
  <c r="F13" i="69"/>
  <c r="H13" i="69"/>
  <c r="I13" i="69"/>
  <c r="E14" i="69"/>
  <c r="F14" i="69"/>
  <c r="H14" i="69"/>
  <c r="I14" i="69"/>
  <c r="E15" i="69"/>
  <c r="F15" i="69"/>
  <c r="H15" i="69"/>
  <c r="I15" i="69"/>
  <c r="E16" i="69"/>
  <c r="F16" i="69"/>
  <c r="H16" i="69"/>
  <c r="I16" i="69"/>
  <c r="E17" i="69"/>
  <c r="F17" i="69"/>
  <c r="H17" i="69"/>
  <c r="I17" i="69"/>
  <c r="E18" i="69"/>
  <c r="F18" i="69"/>
  <c r="H18" i="69"/>
  <c r="I18" i="69"/>
  <c r="E19" i="69"/>
  <c r="F19" i="69"/>
  <c r="H19" i="69"/>
  <c r="I19" i="69"/>
  <c r="E20" i="69"/>
  <c r="F20" i="69"/>
  <c r="H20" i="69"/>
  <c r="I20" i="69"/>
  <c r="E21" i="69"/>
  <c r="F21" i="69"/>
  <c r="H21" i="69"/>
  <c r="I21" i="69"/>
  <c r="E22" i="69"/>
  <c r="F22" i="69"/>
  <c r="H22" i="69"/>
  <c r="I22" i="69"/>
  <c r="E23" i="69"/>
  <c r="F23" i="69"/>
  <c r="H23" i="69"/>
  <c r="I23" i="69"/>
  <c r="E24" i="69"/>
  <c r="F24" i="69"/>
  <c r="H24" i="69"/>
  <c r="I24" i="69"/>
  <c r="E25" i="69"/>
  <c r="F25" i="69"/>
  <c r="H25" i="69"/>
  <c r="I25" i="69"/>
  <c r="E26" i="69"/>
  <c r="F26" i="69"/>
  <c r="H26" i="69"/>
  <c r="I26" i="69"/>
  <c r="E27" i="69"/>
  <c r="F27" i="69"/>
  <c r="H27" i="69"/>
  <c r="I27" i="69"/>
  <c r="E28" i="69"/>
  <c r="F28" i="69"/>
  <c r="H28" i="69"/>
  <c r="I28" i="69"/>
  <c r="E29" i="69"/>
  <c r="F29" i="69"/>
  <c r="H29" i="69"/>
  <c r="I29" i="69"/>
  <c r="E30" i="69"/>
  <c r="F30" i="69"/>
  <c r="H30" i="69"/>
  <c r="I30" i="69"/>
  <c r="E31" i="69"/>
  <c r="F31" i="69"/>
  <c r="H31" i="69"/>
  <c r="I31" i="69"/>
  <c r="E32" i="69"/>
  <c r="F32" i="69"/>
  <c r="H32" i="69"/>
  <c r="I32" i="69"/>
  <c r="E33" i="69"/>
  <c r="F33" i="69"/>
  <c r="H33" i="69"/>
  <c r="I33" i="69"/>
  <c r="E34" i="69"/>
  <c r="F34" i="69"/>
  <c r="H34" i="69"/>
  <c r="I34" i="69"/>
  <c r="E35" i="69"/>
  <c r="F35" i="69"/>
  <c r="H35" i="69"/>
  <c r="I35" i="69"/>
  <c r="E36" i="69"/>
  <c r="F36" i="69"/>
  <c r="H36" i="69"/>
  <c r="I36" i="69"/>
  <c r="E37" i="69"/>
  <c r="F37" i="69"/>
  <c r="H37" i="69"/>
  <c r="I37" i="69"/>
  <c r="E38" i="69"/>
  <c r="F38" i="69"/>
  <c r="H38" i="69"/>
  <c r="I38" i="69"/>
  <c r="E39" i="69"/>
  <c r="F39" i="69"/>
  <c r="H39" i="69"/>
  <c r="I39" i="69"/>
  <c r="E40" i="69"/>
  <c r="F40" i="69"/>
  <c r="H40" i="69"/>
  <c r="I40" i="69"/>
  <c r="E41" i="69"/>
  <c r="F41" i="69"/>
  <c r="H41" i="69"/>
  <c r="I41" i="69"/>
  <c r="E42" i="69"/>
  <c r="F42" i="69"/>
  <c r="H42" i="69"/>
  <c r="I42" i="69"/>
  <c r="E43" i="69"/>
  <c r="F43" i="69"/>
  <c r="H43" i="69"/>
  <c r="I43" i="69"/>
  <c r="E44" i="69"/>
  <c r="F44" i="69"/>
  <c r="H44" i="69"/>
  <c r="I44" i="69"/>
  <c r="E45" i="69"/>
  <c r="F45" i="69"/>
  <c r="H45" i="69"/>
  <c r="I45" i="69"/>
  <c r="E46" i="69"/>
  <c r="F46" i="69"/>
  <c r="H46" i="69"/>
  <c r="I46" i="69"/>
  <c r="E47" i="69"/>
  <c r="F47" i="69"/>
  <c r="H47" i="69"/>
  <c r="I47" i="69"/>
  <c r="E48" i="69"/>
  <c r="F48" i="69"/>
  <c r="H48" i="69"/>
  <c r="I48" i="69"/>
  <c r="E49" i="69"/>
  <c r="F49" i="69"/>
  <c r="H49" i="69"/>
  <c r="I49" i="69"/>
  <c r="E50" i="69"/>
  <c r="F50" i="69"/>
  <c r="H50" i="69"/>
  <c r="I50" i="69"/>
  <c r="E51" i="69"/>
  <c r="F51" i="69"/>
  <c r="H51" i="69"/>
  <c r="I51" i="69"/>
  <c r="E52" i="69"/>
  <c r="F52" i="69"/>
  <c r="H52" i="69"/>
  <c r="I52" i="69"/>
  <c r="E53" i="69"/>
  <c r="F53" i="69"/>
  <c r="H53" i="69"/>
  <c r="I53" i="69"/>
  <c r="E54" i="69"/>
  <c r="F54" i="69"/>
  <c r="H54" i="69"/>
  <c r="I54" i="69"/>
  <c r="E55" i="69"/>
  <c r="F55" i="69"/>
  <c r="H55" i="69"/>
  <c r="I55" i="69"/>
  <c r="E56" i="69"/>
  <c r="F56" i="69"/>
  <c r="H56" i="69"/>
  <c r="I56" i="69"/>
  <c r="D3" i="24"/>
  <c r="E3" i="24"/>
  <c r="G3" i="24"/>
  <c r="H3" i="24"/>
  <c r="D4" i="24"/>
  <c r="E4" i="24"/>
  <c r="G4" i="24"/>
  <c r="H4" i="24"/>
  <c r="D5" i="24"/>
  <c r="E5" i="24"/>
  <c r="G5" i="24"/>
  <c r="H5" i="24"/>
  <c r="D6" i="24"/>
  <c r="E6" i="24"/>
  <c r="G6" i="24"/>
  <c r="H6" i="24"/>
  <c r="D7" i="24"/>
  <c r="E7" i="24"/>
  <c r="G7" i="24"/>
  <c r="H7" i="24"/>
  <c r="J2" i="25"/>
  <c r="I2" i="25"/>
  <c r="G2" i="25"/>
  <c r="F2" i="25"/>
  <c r="F2" i="15"/>
  <c r="E2" i="15"/>
  <c r="C2" i="15"/>
  <c r="B2" i="15"/>
  <c r="H2" i="87"/>
  <c r="G2" i="87"/>
  <c r="D2" i="87"/>
  <c r="I2" i="36"/>
  <c r="H2" i="36"/>
  <c r="F2" i="36"/>
  <c r="E2" i="36"/>
  <c r="N2" i="10"/>
  <c r="M2" i="10"/>
  <c r="K2" i="10"/>
  <c r="J2" i="10"/>
  <c r="M2" i="11"/>
  <c r="L2" i="11"/>
  <c r="J2" i="11"/>
  <c r="I2" i="11"/>
  <c r="J2" i="53"/>
  <c r="I2" i="53"/>
  <c r="G2" i="53"/>
  <c r="F2" i="53"/>
  <c r="N2" i="3"/>
  <c r="M2" i="3"/>
  <c r="K2" i="3"/>
  <c r="J2" i="3"/>
  <c r="H2" i="24"/>
  <c r="G2" i="24"/>
  <c r="E2" i="24"/>
  <c r="D2" i="24"/>
  <c r="AA2" i="1"/>
  <c r="Z2" i="1"/>
  <c r="X2" i="1"/>
  <c r="W2" i="1"/>
  <c r="O2" i="6"/>
  <c r="N2" i="6"/>
  <c r="L2" i="6"/>
  <c r="K2" i="6"/>
  <c r="O2" i="32"/>
  <c r="N2" i="32"/>
  <c r="L2" i="32"/>
  <c r="K2" i="32"/>
  <c r="J2" i="38"/>
  <c r="I2" i="38"/>
  <c r="G2" i="38"/>
  <c r="F2" i="38"/>
  <c r="J2" i="71"/>
  <c r="I2" i="71"/>
  <c r="G2" i="71"/>
  <c r="F2" i="71"/>
  <c r="H2" i="72"/>
  <c r="G2" i="72"/>
  <c r="E2" i="72"/>
  <c r="D2" i="72"/>
  <c r="H2" i="37"/>
  <c r="G2" i="37"/>
  <c r="E2" i="37"/>
  <c r="D2" i="37"/>
  <c r="P2" i="77"/>
  <c r="O2" i="77"/>
  <c r="M2" i="77"/>
  <c r="L2" i="77"/>
  <c r="K2" i="73"/>
  <c r="J2" i="73"/>
  <c r="H2" i="73"/>
  <c r="G2" i="73"/>
  <c r="K2" i="55"/>
  <c r="J2" i="55"/>
  <c r="H2" i="55"/>
  <c r="G2" i="55"/>
  <c r="K2" i="76"/>
  <c r="J2" i="76"/>
  <c r="H2" i="76"/>
  <c r="G2" i="76"/>
  <c r="K2" i="56"/>
  <c r="J2" i="56"/>
  <c r="H2" i="56"/>
  <c r="G2" i="56"/>
  <c r="L2" i="48"/>
  <c r="K2" i="48"/>
  <c r="I2" i="48"/>
  <c r="H2" i="48"/>
  <c r="Q2" i="54"/>
  <c r="P2" i="54"/>
  <c r="N2" i="54"/>
  <c r="M2" i="54"/>
  <c r="H2" i="63"/>
  <c r="G2" i="63"/>
  <c r="E2" i="63"/>
  <c r="D2" i="63"/>
  <c r="I2" i="69"/>
  <c r="H2" i="69"/>
  <c r="F2" i="69"/>
  <c r="E2" i="69"/>
  <c r="H2" i="23"/>
  <c r="G2" i="23"/>
  <c r="E2" i="23"/>
  <c r="D2" i="23"/>
  <c r="J2" i="47"/>
  <c r="I2" i="47"/>
  <c r="G2" i="47"/>
  <c r="F2" i="47"/>
  <c r="N78" i="65"/>
  <c r="M78" i="65"/>
  <c r="K78" i="65"/>
  <c r="J78" i="65"/>
  <c r="N77" i="65"/>
  <c r="M77" i="65"/>
  <c r="K77" i="65"/>
  <c r="J77" i="65"/>
  <c r="N76" i="65"/>
  <c r="M76" i="65"/>
  <c r="K76" i="65"/>
  <c r="J76" i="65"/>
  <c r="N75" i="65"/>
  <c r="M75" i="65"/>
  <c r="K75" i="65"/>
  <c r="J75" i="65"/>
  <c r="N74" i="65"/>
  <c r="M74" i="65"/>
  <c r="K74" i="65"/>
  <c r="J74" i="65"/>
  <c r="N73" i="65"/>
  <c r="M73" i="65"/>
  <c r="K73" i="65"/>
  <c r="J73" i="65"/>
  <c r="N72" i="65"/>
  <c r="M72" i="65"/>
  <c r="K72" i="65"/>
  <c r="J72" i="65"/>
  <c r="N71" i="65"/>
  <c r="M71" i="65"/>
  <c r="K71" i="65"/>
  <c r="J71" i="65"/>
  <c r="N70" i="65"/>
  <c r="M70" i="65"/>
  <c r="K70" i="65"/>
  <c r="J70" i="65"/>
  <c r="N69" i="65"/>
  <c r="M69" i="65"/>
  <c r="K69" i="65"/>
  <c r="J69" i="65"/>
  <c r="N68" i="65"/>
  <c r="M68" i="65"/>
  <c r="K68" i="65"/>
  <c r="J68" i="65"/>
  <c r="N67" i="65"/>
  <c r="M67" i="65"/>
  <c r="K67" i="65"/>
  <c r="J67" i="65"/>
  <c r="N66" i="65"/>
  <c r="M66" i="65"/>
  <c r="K66" i="65"/>
  <c r="J66" i="65"/>
  <c r="N65" i="65"/>
  <c r="M65" i="65"/>
  <c r="K65" i="65"/>
  <c r="J65" i="65"/>
  <c r="N64" i="65"/>
  <c r="M64" i="65"/>
  <c r="K64" i="65"/>
  <c r="J64" i="65"/>
  <c r="N63" i="65"/>
  <c r="M63" i="65"/>
  <c r="K63" i="65"/>
  <c r="J63" i="65"/>
  <c r="N62" i="65"/>
  <c r="M62" i="65"/>
  <c r="K62" i="65"/>
  <c r="J62" i="65"/>
  <c r="N61" i="65"/>
  <c r="M61" i="65"/>
  <c r="K61" i="65"/>
  <c r="J61" i="65"/>
  <c r="N60" i="65"/>
  <c r="M60" i="65"/>
  <c r="K60" i="65"/>
  <c r="J60" i="65"/>
  <c r="N59" i="65"/>
  <c r="M59" i="65"/>
  <c r="K59" i="65"/>
  <c r="J59" i="65"/>
  <c r="N58" i="65"/>
  <c r="M58" i="65"/>
  <c r="K58" i="65"/>
  <c r="J58" i="65"/>
  <c r="N57" i="65"/>
  <c r="M57" i="65"/>
  <c r="K57" i="65"/>
  <c r="J57" i="65"/>
  <c r="N56" i="65"/>
  <c r="M56" i="65"/>
  <c r="K56" i="65"/>
  <c r="J56" i="65"/>
  <c r="N55" i="65"/>
  <c r="M55" i="65"/>
  <c r="K55" i="65"/>
  <c r="J55" i="65"/>
  <c r="N54" i="65"/>
  <c r="M54" i="65"/>
  <c r="K54" i="65"/>
  <c r="J54" i="65"/>
  <c r="N53" i="65"/>
  <c r="M53" i="65"/>
  <c r="K53" i="65"/>
  <c r="J53" i="65"/>
  <c r="N52" i="65"/>
  <c r="M52" i="65"/>
  <c r="K52" i="65"/>
  <c r="J52" i="65"/>
  <c r="N51" i="65"/>
  <c r="M51" i="65"/>
  <c r="K51" i="65"/>
  <c r="J51" i="65"/>
  <c r="N50" i="65"/>
  <c r="M50" i="65"/>
  <c r="K50" i="65"/>
  <c r="J50" i="65"/>
  <c r="N49" i="65"/>
  <c r="M49" i="65"/>
  <c r="K49" i="65"/>
  <c r="J49" i="65"/>
  <c r="N48" i="65"/>
  <c r="M48" i="65"/>
  <c r="K48" i="65"/>
  <c r="J48" i="65"/>
  <c r="N47" i="65"/>
  <c r="M47" i="65"/>
  <c r="K47" i="65"/>
  <c r="J47" i="65"/>
  <c r="N46" i="65"/>
  <c r="M46" i="65"/>
  <c r="K46" i="65"/>
  <c r="J46" i="65"/>
  <c r="N45" i="65"/>
  <c r="M45" i="65"/>
  <c r="K45" i="65"/>
  <c r="J45" i="65"/>
  <c r="N44" i="65"/>
  <c r="M44" i="65"/>
  <c r="K44" i="65"/>
  <c r="J44" i="65"/>
  <c r="N43" i="65"/>
  <c r="M43" i="65"/>
  <c r="K43" i="65"/>
  <c r="J43" i="65"/>
  <c r="N42" i="65"/>
  <c r="M42" i="65"/>
  <c r="K42" i="65"/>
  <c r="J42" i="65"/>
  <c r="N41" i="65"/>
  <c r="M41" i="65"/>
  <c r="K41" i="65"/>
  <c r="J41" i="65"/>
  <c r="N40" i="65"/>
  <c r="M40" i="65"/>
  <c r="K40" i="65"/>
  <c r="J40" i="65"/>
  <c r="N39" i="65"/>
  <c r="M39" i="65"/>
  <c r="K39" i="65"/>
  <c r="J39" i="65"/>
  <c r="N38" i="65"/>
  <c r="M38" i="65"/>
  <c r="K38" i="65"/>
  <c r="J38" i="65"/>
  <c r="N37" i="65"/>
  <c r="M37" i="65"/>
  <c r="K37" i="65"/>
  <c r="J37" i="65"/>
  <c r="N36" i="65"/>
  <c r="M36" i="65"/>
  <c r="K36" i="65"/>
  <c r="J36" i="65"/>
  <c r="N35" i="65"/>
  <c r="M35" i="65"/>
  <c r="K35" i="65"/>
  <c r="J35" i="65"/>
  <c r="N34" i="65"/>
  <c r="M34" i="65"/>
  <c r="K34" i="65"/>
  <c r="J34" i="65"/>
  <c r="N33" i="65"/>
  <c r="M33" i="65"/>
  <c r="K33" i="65"/>
  <c r="J33" i="65"/>
  <c r="N32" i="65"/>
  <c r="M32" i="65"/>
  <c r="K32" i="65"/>
  <c r="J32" i="65"/>
  <c r="N31" i="65"/>
  <c r="M31" i="65"/>
  <c r="K31" i="65"/>
  <c r="J31" i="65"/>
  <c r="N30" i="65"/>
  <c r="M30" i="65"/>
  <c r="K30" i="65"/>
  <c r="J30" i="65"/>
  <c r="N29" i="65"/>
  <c r="M29" i="65"/>
  <c r="K29" i="65"/>
  <c r="J29" i="65"/>
  <c r="N28" i="65"/>
  <c r="M28" i="65"/>
  <c r="K28" i="65"/>
  <c r="J28" i="65"/>
  <c r="N27" i="65"/>
  <c r="M27" i="65"/>
  <c r="K27" i="65"/>
  <c r="J27" i="65"/>
  <c r="N26" i="65"/>
  <c r="M26" i="65"/>
  <c r="K26" i="65"/>
  <c r="J26" i="65"/>
  <c r="N25" i="65"/>
  <c r="M25" i="65"/>
  <c r="K25" i="65"/>
  <c r="J25" i="65"/>
  <c r="N24" i="65"/>
  <c r="M24" i="65"/>
  <c r="K24" i="65"/>
  <c r="J24" i="65"/>
  <c r="N23" i="65"/>
  <c r="M23" i="65"/>
  <c r="K23" i="65"/>
  <c r="J23" i="65"/>
  <c r="N22" i="65"/>
  <c r="M22" i="65"/>
  <c r="K22" i="65"/>
  <c r="J22" i="65"/>
  <c r="N21" i="65"/>
  <c r="M21" i="65"/>
  <c r="K21" i="65"/>
  <c r="J21" i="65"/>
  <c r="N20" i="65"/>
  <c r="M20" i="65"/>
  <c r="K20" i="65"/>
  <c r="J20" i="65"/>
  <c r="N19" i="65"/>
  <c r="M19" i="65"/>
  <c r="K19" i="65"/>
  <c r="J19" i="65"/>
  <c r="N18" i="65"/>
  <c r="M18" i="65"/>
  <c r="K18" i="65"/>
  <c r="J18" i="65"/>
  <c r="N17" i="65"/>
  <c r="M17" i="65"/>
  <c r="K17" i="65"/>
  <c r="J17" i="65"/>
  <c r="N16" i="65"/>
  <c r="M16" i="65"/>
  <c r="K16" i="65"/>
  <c r="J16" i="65"/>
  <c r="N15" i="65"/>
  <c r="M15" i="65"/>
  <c r="K15" i="65"/>
  <c r="J15" i="65"/>
  <c r="N14" i="65"/>
  <c r="M14" i="65"/>
  <c r="K14" i="65"/>
  <c r="J14" i="65"/>
  <c r="N13" i="65"/>
  <c r="M13" i="65"/>
  <c r="K13" i="65"/>
  <c r="J13" i="65"/>
  <c r="N12" i="65"/>
  <c r="M12" i="65"/>
  <c r="K12" i="65"/>
  <c r="J12" i="65"/>
  <c r="N11" i="65"/>
  <c r="M11" i="65"/>
  <c r="K11" i="65"/>
  <c r="J11" i="65"/>
  <c r="N10" i="65"/>
  <c r="M10" i="65"/>
  <c r="K10" i="65"/>
  <c r="J10" i="65"/>
  <c r="N9" i="65"/>
  <c r="M9" i="65"/>
  <c r="K9" i="65"/>
  <c r="J9" i="65"/>
  <c r="N8" i="65"/>
  <c r="M8" i="65"/>
  <c r="K8" i="65"/>
  <c r="J8" i="65"/>
  <c r="N7" i="65"/>
  <c r="M7" i="65"/>
  <c r="K7" i="65"/>
  <c r="J7" i="65"/>
  <c r="N6" i="65"/>
  <c r="M6" i="65"/>
  <c r="K6" i="65"/>
  <c r="J6" i="65"/>
  <c r="N5" i="65"/>
  <c r="M5" i="65"/>
  <c r="K5" i="65"/>
  <c r="J5" i="65"/>
  <c r="N4" i="65"/>
  <c r="M4" i="65"/>
  <c r="K4" i="65"/>
  <c r="J4" i="65"/>
  <c r="N3" i="65"/>
  <c r="M3" i="65"/>
  <c r="K3" i="65"/>
  <c r="J3" i="65"/>
  <c r="J2" i="65"/>
  <c r="N2" i="65"/>
  <c r="M2" i="65"/>
  <c r="K2" i="65"/>
  <c r="H2" i="57"/>
  <c r="G2" i="57"/>
  <c r="E2" i="57"/>
  <c r="D2" i="57"/>
  <c r="S2" i="20"/>
  <c r="R2" i="20"/>
  <c r="P2" i="20"/>
  <c r="O2" i="20"/>
  <c r="N2" i="31"/>
  <c r="M2" i="31"/>
  <c r="K2" i="31"/>
  <c r="J2" i="31"/>
  <c r="M2" i="5"/>
  <c r="L2" i="5"/>
  <c r="J2" i="5"/>
  <c r="I2" i="5"/>
  <c r="K2" i="68"/>
  <c r="J2" i="68"/>
  <c r="H2" i="68"/>
  <c r="G2" i="68"/>
  <c r="J2" i="35"/>
  <c r="I2" i="35"/>
  <c r="G2" i="35"/>
  <c r="F2" i="35"/>
  <c r="I2" i="16"/>
  <c r="H2" i="16"/>
  <c r="F2" i="16"/>
  <c r="E2" i="16"/>
  <c r="H2" i="44" l="1"/>
  <c r="J2" i="34"/>
  <c r="J2" i="44"/>
  <c r="I2" i="44"/>
  <c r="I2" i="33"/>
  <c r="A12" i="51"/>
  <c r="H12" i="51" s="1"/>
  <c r="B12" i="51"/>
  <c r="L2" i="44"/>
  <c r="K2" i="44"/>
  <c r="M2" i="34"/>
  <c r="L2" i="34"/>
  <c r="B2" i="34" s="1"/>
  <c r="I2" i="34"/>
  <c r="H2" i="33"/>
  <c r="M3" i="2" l="1"/>
  <c r="B3" i="2" s="1"/>
  <c r="I3" i="2"/>
  <c r="D2" i="52"/>
  <c r="H2" i="52"/>
  <c r="G2" i="52"/>
  <c r="L2" i="33"/>
  <c r="K2" i="33"/>
  <c r="B2" i="33" l="1"/>
  <c r="I2" i="2"/>
  <c r="M2" i="2"/>
  <c r="L2" i="2"/>
  <c r="I3" i="29"/>
  <c r="E3" i="29"/>
  <c r="I2" i="29"/>
  <c r="A2" i="29"/>
  <c r="E2" i="29" s="1"/>
  <c r="D12" i="51"/>
  <c r="C12" i="51"/>
  <c r="B2" i="2" l="1"/>
  <c r="AA12" i="74"/>
  <c r="AA27" i="74" l="1"/>
  <c r="AA26" i="74"/>
  <c r="AA25" i="74" l="1"/>
  <c r="AA37" i="74" l="1"/>
  <c r="AA36" i="74"/>
  <c r="AA35" i="74"/>
  <c r="AA34" i="74"/>
  <c r="AA33" i="74"/>
  <c r="AA32" i="74"/>
  <c r="AA31" i="74"/>
  <c r="AA30" i="74"/>
  <c r="AA24" i="74"/>
  <c r="AA23" i="74"/>
  <c r="AA22" i="74"/>
  <c r="AA21" i="74"/>
  <c r="AA20" i="74"/>
  <c r="AA19" i="74"/>
  <c r="AA18" i="74"/>
  <c r="AA17" i="74"/>
  <c r="AA16" i="74"/>
  <c r="AA15" i="74"/>
  <c r="AA14" i="74"/>
  <c r="AA13" i="74"/>
  <c r="AA11" i="74"/>
</calcChain>
</file>

<file path=xl/sharedStrings.xml><?xml version="1.0" encoding="utf-8"?>
<sst xmlns="http://schemas.openxmlformats.org/spreadsheetml/2006/main" count="4895" uniqueCount="1900">
  <si>
    <t>Explanation</t>
  </si>
  <si>
    <t>Co-administrator</t>
  </si>
  <si>
    <t>URL</t>
  </si>
  <si>
    <t>Location</t>
  </si>
  <si>
    <t>Address space</t>
  </si>
  <si>
    <t>Data Drive Size</t>
  </si>
  <si>
    <t>Protocol</t>
  </si>
  <si>
    <t>Label</t>
  </si>
  <si>
    <t>Starting IP</t>
  </si>
  <si>
    <t>Windows Server 2012 Datacenter</t>
  </si>
  <si>
    <t>Windows Server 2012 R2 Datacenter</t>
  </si>
  <si>
    <t>Azure image names</t>
  </si>
  <si>
    <t>Account Administrator</t>
  </si>
  <si>
    <t>Service Administrator</t>
  </si>
  <si>
    <t>Azure availability set names</t>
  </si>
  <si>
    <t>Action</t>
  </si>
  <si>
    <t>Access</t>
  </si>
  <si>
    <t>Retention</t>
  </si>
  <si>
    <t>Direct Server Return Enabled</t>
  </si>
  <si>
    <t>AD domain names</t>
  </si>
  <si>
    <t>Forced Tunneling</t>
  </si>
  <si>
    <t>Operating system</t>
  </si>
  <si>
    <t>Azure Subscription Name</t>
  </si>
  <si>
    <t>Azure Storage Account Name</t>
  </si>
  <si>
    <t>Azure BLOB Endpoint URL</t>
  </si>
  <si>
    <t>Replication Type</t>
  </si>
  <si>
    <t>Azure Storage Container Name</t>
  </si>
  <si>
    <t>Azure Network Security Group Name</t>
  </si>
  <si>
    <t>Azure Virtual Network Name</t>
  </si>
  <si>
    <t>Windows Server Fail-Over Cluster Name</t>
  </si>
  <si>
    <t>Azure NSG Rule Name</t>
  </si>
  <si>
    <t>Type</t>
  </si>
  <si>
    <t>Priority</t>
  </si>
  <si>
    <t>Azure Network Security Group Name applied to</t>
  </si>
  <si>
    <t>Network ID</t>
  </si>
  <si>
    <t>Windows Server 2012 R2 Datacenter on servers within cluster</t>
  </si>
  <si>
    <t>Host Name</t>
  </si>
  <si>
    <t>Server hardware configuration (Azure or similar to)</t>
  </si>
  <si>
    <t>Subnet Name</t>
  </si>
  <si>
    <t>Cloud Service</t>
  </si>
  <si>
    <t>Load Balancer Name</t>
  </si>
  <si>
    <t>Local Port</t>
  </si>
  <si>
    <t>VM Name</t>
  </si>
  <si>
    <t>Published Port</t>
  </si>
  <si>
    <t>Source IP Address</t>
  </si>
  <si>
    <t>Source Port Range</t>
  </si>
  <si>
    <t>Destination IP Range</t>
  </si>
  <si>
    <t>Destination Port Range</t>
  </si>
  <si>
    <t>(Transport) Protocol</t>
  </si>
  <si>
    <t>Purpose</t>
  </si>
  <si>
    <t>Security zone name</t>
  </si>
  <si>
    <t>Security policies</t>
  </si>
  <si>
    <t>Contains servers that are accessible from the Internet.</t>
  </si>
  <si>
    <t>Contains all servers that are accessible within the enterprise, but not accessible from the Internet.</t>
  </si>
  <si>
    <t>Only TCP and UDP ports required in/out of the servers in this zone are open through the Internet firewall and must be approved by the enterprise security team. For enterprise applications that reside in this zone, two factor authentication is required.  All sensitive information must be transmitted encrypted between the Internet and the servers in this zone.</t>
  </si>
  <si>
    <t>Communication to servers in this zone from servers in the Perimeter zone is network access controlled to specific ports only.  No Internet traffic can communicate with servers I this zone directly.</t>
  </si>
  <si>
    <t>Azure Files Share Name</t>
  </si>
  <si>
    <t>Azure Availability Set Name</t>
  </si>
  <si>
    <t>Windows Server Failover Cluster Name</t>
  </si>
  <si>
    <t>Active Directory domain membership</t>
  </si>
  <si>
    <t>Subnet Name applied to</t>
  </si>
  <si>
    <t>Description</t>
  </si>
  <si>
    <t>Role description</t>
  </si>
  <si>
    <t>Applies To NSG</t>
  </si>
  <si>
    <t>Load Balancer Names</t>
  </si>
  <si>
    <t>Subnet</t>
  </si>
  <si>
    <t>Detail</t>
  </si>
  <si>
    <t>Contains storage for servers in the internal security zone.</t>
  </si>
  <si>
    <t>DNS server address</t>
  </si>
  <si>
    <t>Name</t>
  </si>
  <si>
    <t>Network Interface(s) IPAddress</t>
  </si>
  <si>
    <t>Network Interface(s) Name</t>
  </si>
  <si>
    <t>Network Interface(s) Subnet Mask</t>
  </si>
  <si>
    <t>Network Interface DNS Server</t>
  </si>
  <si>
    <t>Network Interface Default Gateway</t>
  </si>
  <si>
    <t>Cluster virtual IP address</t>
  </si>
  <si>
    <t>Network Name</t>
  </si>
  <si>
    <t>Gateway IP address(es)</t>
  </si>
  <si>
    <t>Unique Subnet ID</t>
  </si>
  <si>
    <t>CIDR (Address count)</t>
  </si>
  <si>
    <t>Internal or external</t>
  </si>
  <si>
    <t>Interface Name</t>
  </si>
  <si>
    <t>Device Name</t>
  </si>
  <si>
    <t>Device Type</t>
  </si>
  <si>
    <t>Endpoint Name</t>
  </si>
  <si>
    <t>Load-balanced IP</t>
  </si>
  <si>
    <t>Azure service manager roles</t>
  </si>
  <si>
    <t>Azure resource manager roles</t>
  </si>
  <si>
    <t>Owner</t>
  </si>
  <si>
    <t>Contributor</t>
  </si>
  <si>
    <t>Reader</t>
  </si>
  <si>
    <t>Virtual Machine Contributor</t>
  </si>
  <si>
    <t>Application Insights Component Contributor</t>
  </si>
  <si>
    <t>SQL DB Contributor</t>
  </si>
  <si>
    <t>SQL Security Manager</t>
  </si>
  <si>
    <t>SQL Server Contributor</t>
  </si>
  <si>
    <t>Storage Account Contributor</t>
  </si>
  <si>
    <t>User Access Administrator</t>
  </si>
  <si>
    <t>Virtual Network Contributor</t>
  </si>
  <si>
    <t>Web Plan Contributor</t>
  </si>
  <si>
    <t>Website Contributor</t>
  </si>
  <si>
    <t>Azure AD groups</t>
  </si>
  <si>
    <t>Azure AD Group</t>
  </si>
  <si>
    <t>Azure RBAC Scopes</t>
  </si>
  <si>
    <t>Resource</t>
  </si>
  <si>
    <t>Azure RBAC Scope</t>
  </si>
  <si>
    <t>Enterprise-Administrators</t>
  </si>
  <si>
    <t>Infrastructure-Teams</t>
  </si>
  <si>
    <t>Infrastructure-AD-Team</t>
  </si>
  <si>
    <t>Infrastructure-AD-Owners</t>
  </si>
  <si>
    <t>Infrastructure-AD-Readers</t>
  </si>
  <si>
    <t>Infrastructure-AD-Contributors</t>
  </si>
  <si>
    <t>Infrastructure-Network-Contributors</t>
  </si>
  <si>
    <t>Department Tags</t>
  </si>
  <si>
    <t>Department Tag Value</t>
  </si>
  <si>
    <t>Infrastructure</t>
  </si>
  <si>
    <t>Network</t>
  </si>
  <si>
    <t>Subscription Admins</t>
  </si>
  <si>
    <t>App Service Plan Name</t>
  </si>
  <si>
    <t>Free-F1</t>
  </si>
  <si>
    <t>Shared-D1</t>
  </si>
  <si>
    <t>Basic-B1</t>
  </si>
  <si>
    <t>Basic-B2</t>
  </si>
  <si>
    <t>Basic-B3</t>
  </si>
  <si>
    <t>Standard-S1</t>
  </si>
  <si>
    <t>Standard-S2</t>
  </si>
  <si>
    <t>Standard-S3</t>
  </si>
  <si>
    <t>Premium-P1</t>
  </si>
  <si>
    <t>Premium-P2</t>
  </si>
  <si>
    <t>Premium-P3</t>
  </si>
  <si>
    <t>Premium-P4</t>
  </si>
  <si>
    <t>Department Tag</t>
  </si>
  <si>
    <t>Scale setting</t>
  </si>
  <si>
    <t>Deployment Slot</t>
  </si>
  <si>
    <t>Web App Deployment Slots</t>
  </si>
  <si>
    <t>Custom domain name</t>
  </si>
  <si>
    <t>Storage account name</t>
  </si>
  <si>
    <t>Diagnostics</t>
  </si>
  <si>
    <t>Backup storage container</t>
  </si>
  <si>
    <t>Enterprise-Security</t>
  </si>
  <si>
    <t>Infrastructure-Storage-Contributors</t>
  </si>
  <si>
    <t>Auditing</t>
  </si>
  <si>
    <t>Users and Permissions</t>
  </si>
  <si>
    <t>SQL Firewall Setting</t>
  </si>
  <si>
    <t>Azure Users and Permissions</t>
  </si>
  <si>
    <t>dev</t>
  </si>
  <si>
    <t>test</t>
  </si>
  <si>
    <t>production</t>
  </si>
  <si>
    <t>Diagnostics?</t>
  </si>
  <si>
    <t>Diagnostics storage account</t>
  </si>
  <si>
    <t>Pricing Plan</t>
  </si>
  <si>
    <t>Cloud Service Name</t>
  </si>
  <si>
    <t>Azure Cloud Service Name</t>
  </si>
  <si>
    <t>Azure URL</t>
  </si>
  <si>
    <t>Azure DNS URL</t>
  </si>
  <si>
    <t>The enterprise security team must be granted Azure read access to all resources in this zone. The reason for this is that the security team must be able to audit the cloud services configurations in order to confirm that they conform with corporate, industry and goverment standards.  Administrative authentication to all resources in this zone must be via Azure Active Directory user accounts.</t>
  </si>
  <si>
    <t>Includes multi-tenant Azure support services</t>
  </si>
  <si>
    <t>Subscription ID</t>
  </si>
  <si>
    <t>sandbox</t>
  </si>
  <si>
    <t>qa</t>
  </si>
  <si>
    <t>Architecture-Teams</t>
  </si>
  <si>
    <t>EA-Teams</t>
  </si>
  <si>
    <t>EA-Owners</t>
  </si>
  <si>
    <t>EA-Security-Team</t>
  </si>
  <si>
    <t>EA-Security-Owners</t>
  </si>
  <si>
    <t>EA-Security-Readers</t>
  </si>
  <si>
    <t>EA-Security-Contributors</t>
  </si>
  <si>
    <t>EA</t>
  </si>
  <si>
    <t>prod</t>
  </si>
  <si>
    <t>tst</t>
  </si>
  <si>
    <t>sabx</t>
  </si>
  <si>
    <t>EUS</t>
  </si>
  <si>
    <t>EUS2</t>
  </si>
  <si>
    <t>CUS</t>
  </si>
  <si>
    <t>NCUS</t>
  </si>
  <si>
    <t>SCUS</t>
  </si>
  <si>
    <t>WUS</t>
  </si>
  <si>
    <t>CAC</t>
  </si>
  <si>
    <t>CAE</t>
  </si>
  <si>
    <t>Azure Automation Account Name</t>
  </si>
  <si>
    <t>Create Run As Account</t>
  </si>
  <si>
    <t>Version Control</t>
  </si>
  <si>
    <t>Process Template</t>
  </si>
  <si>
    <t>Agile 2013</t>
  </si>
  <si>
    <t>Git</t>
  </si>
  <si>
    <t>TFVC</t>
  </si>
  <si>
    <t>CMMI 2013</t>
  </si>
  <si>
    <t>Scrum 2013</t>
  </si>
  <si>
    <t>ID</t>
  </si>
  <si>
    <t>App Endpoint Type</t>
  </si>
  <si>
    <t>Federation Metadata Document</t>
  </si>
  <si>
    <t>WS-Federation Sign-On Endpoint</t>
  </si>
  <si>
    <t>SAML-P Sign-On Endpoint</t>
  </si>
  <si>
    <t>SAML-P Sign-Out Endpoint</t>
  </si>
  <si>
    <t>Endpoint</t>
  </si>
  <si>
    <t>Microsoft Azure AD Graph API Endpoint</t>
  </si>
  <si>
    <t>OAuth 2.0 Token Endpoint</t>
  </si>
  <si>
    <t>OAuth 2.0 Authorization Endpoint</t>
  </si>
  <si>
    <t>Perimeter-P</t>
  </si>
  <si>
    <t>Internal-I</t>
  </si>
  <si>
    <t>Storage-S</t>
  </si>
  <si>
    <t>Support Services-SS</t>
  </si>
  <si>
    <t>Public Applications-PUB</t>
  </si>
  <si>
    <t>Private Applications-PRI</t>
  </si>
  <si>
    <t>int-db01</t>
  </si>
  <si>
    <t>DB-Teams</t>
  </si>
  <si>
    <t>DB-Engineering-Team</t>
  </si>
  <si>
    <t>DB-Engineering-Owners</t>
  </si>
  <si>
    <t>DB-Engineering-Readers</t>
  </si>
  <si>
    <t>DB-Engineering-Contributors</t>
  </si>
  <si>
    <t>dint</t>
  </si>
  <si>
    <t>dint-cordb0001</t>
  </si>
  <si>
    <t>DB-Owner</t>
  </si>
  <si>
    <t>DB-Dev-Owners</t>
  </si>
  <si>
    <t>DB-Dev-Team</t>
  </si>
  <si>
    <t>DB-Dev-Readers</t>
  </si>
  <si>
    <t>DB-Dev-Contributors</t>
  </si>
  <si>
    <t>Data</t>
  </si>
  <si>
    <t>SQL Server</t>
  </si>
  <si>
    <t>Basic</t>
  </si>
  <si>
    <t>Standard</t>
  </si>
  <si>
    <t>Premium</t>
  </si>
  <si>
    <t>Subscription</t>
  </si>
  <si>
    <t>URI</t>
  </si>
  <si>
    <t>IoT Hub Group Name</t>
  </si>
  <si>
    <t>Instance</t>
  </si>
  <si>
    <t>S1</t>
  </si>
  <si>
    <t>Units</t>
  </si>
  <si>
    <t>D2C Partitions</t>
  </si>
  <si>
    <t>Routing Method</t>
  </si>
  <si>
    <t>pilot</t>
  </si>
  <si>
    <t>global</t>
  </si>
  <si>
    <t>glbl</t>
  </si>
  <si>
    <t>Partitions</t>
  </si>
  <si>
    <t>Namespace</t>
  </si>
  <si>
    <t>Time Window</t>
  </si>
  <si>
    <t>Size (MB)</t>
  </si>
  <si>
    <t>Container</t>
  </si>
  <si>
    <t>Storage Account</t>
  </si>
  <si>
    <t>Filename Format</t>
  </si>
  <si>
    <t>Azure Role</t>
  </si>
  <si>
    <t>Encryption</t>
  </si>
  <si>
    <t>RefArch</t>
  </si>
  <si>
    <t>RefArch-Teams</t>
  </si>
  <si>
    <t>RefArch-Owners</t>
  </si>
  <si>
    <t>RefArch-pilot-Team</t>
  </si>
  <si>
    <t>RefArch-pilot-Owners</t>
  </si>
  <si>
    <t>RefArch-pilot-Readers</t>
  </si>
  <si>
    <t>RefArch-pilot-Contributors</t>
  </si>
  <si>
    <t>Directory</t>
  </si>
  <si>
    <t>Directory ID</t>
  </si>
  <si>
    <t>Cost per Hour</t>
  </si>
  <si>
    <t>eDTU's Pool</t>
  </si>
  <si>
    <t>Pool Storage (GB)</t>
  </si>
  <si>
    <t>Max In-Mem OLTP (GB)</t>
  </si>
  <si>
    <t>Max DB's per Pool</t>
  </si>
  <si>
    <t>Max Worker Per Pool</t>
  </si>
  <si>
    <t>Max Logins per Pool</t>
  </si>
  <si>
    <t>Max Sessions per Pool</t>
  </si>
  <si>
    <t>Min eDTU's per DB</t>
  </si>
  <si>
    <t>Max eDTU's per DB</t>
  </si>
  <si>
    <t>Max Pool Storage (GB)</t>
  </si>
  <si>
    <t>Cost per Hour per GB</t>
  </si>
  <si>
    <t>Max Storage per DB (GB)</t>
  </si>
  <si>
    <t>Basic50</t>
  </si>
  <si>
    <t>B50</t>
  </si>
  <si>
    <t>N/A</t>
  </si>
  <si>
    <t>0,5</t>
  </si>
  <si>
    <t>Basic100</t>
  </si>
  <si>
    <t>B100</t>
  </si>
  <si>
    <t>Basic200</t>
  </si>
  <si>
    <t>B200</t>
  </si>
  <si>
    <t>Basic300</t>
  </si>
  <si>
    <t>B300</t>
  </si>
  <si>
    <t>Basic400</t>
  </si>
  <si>
    <t>B400</t>
  </si>
  <si>
    <t>Basic800</t>
  </si>
  <si>
    <t>B800</t>
  </si>
  <si>
    <t>Basic1200</t>
  </si>
  <si>
    <t>B1200</t>
  </si>
  <si>
    <t>Basic1600</t>
  </si>
  <si>
    <t>B1600</t>
  </si>
  <si>
    <t>Standard50</t>
  </si>
  <si>
    <t>S50</t>
  </si>
  <si>
    <t>0-50</t>
  </si>
  <si>
    <t>10-50</t>
  </si>
  <si>
    <t>Standard100</t>
  </si>
  <si>
    <t>S100</t>
  </si>
  <si>
    <t>0-100</t>
  </si>
  <si>
    <t>10-100</t>
  </si>
  <si>
    <t>Standard200</t>
  </si>
  <si>
    <t>S200</t>
  </si>
  <si>
    <t>Standard300</t>
  </si>
  <si>
    <t>S300</t>
  </si>
  <si>
    <t>Standard400</t>
  </si>
  <si>
    <t>S400</t>
  </si>
  <si>
    <t>Standard800</t>
  </si>
  <si>
    <t>S800</t>
  </si>
  <si>
    <t>Standard1200</t>
  </si>
  <si>
    <t>S1200</t>
  </si>
  <si>
    <t>Standard1600</t>
  </si>
  <si>
    <t>S1600</t>
  </si>
  <si>
    <t>Standard2000</t>
  </si>
  <si>
    <t>S2000</t>
  </si>
  <si>
    <t>Standard2500</t>
  </si>
  <si>
    <t>S2500</t>
  </si>
  <si>
    <t>Standard3000</t>
  </si>
  <si>
    <t>S3000</t>
  </si>
  <si>
    <t>Premium125</t>
  </si>
  <si>
    <t>P125</t>
  </si>
  <si>
    <t>0-125</t>
  </si>
  <si>
    <t>25-125</t>
  </si>
  <si>
    <t>Premium250</t>
  </si>
  <si>
    <t>P250</t>
  </si>
  <si>
    <t>0-250</t>
  </si>
  <si>
    <t>25-250</t>
  </si>
  <si>
    <t>Premium500</t>
  </si>
  <si>
    <t>P500</t>
  </si>
  <si>
    <t>0-500</t>
  </si>
  <si>
    <t>25-500</t>
  </si>
  <si>
    <t>Premium1000</t>
  </si>
  <si>
    <t>P1000</t>
  </si>
  <si>
    <t>0-1000</t>
  </si>
  <si>
    <t>25-1000</t>
  </si>
  <si>
    <t>Premium1500</t>
  </si>
  <si>
    <t>P1500</t>
  </si>
  <si>
    <t>0-1500</t>
  </si>
  <si>
    <t>25-1500</t>
  </si>
  <si>
    <t>Premium2000</t>
  </si>
  <si>
    <t>P2000</t>
  </si>
  <si>
    <t>0-1750</t>
  </si>
  <si>
    <t>25-1750</t>
  </si>
  <si>
    <t>Premium2500</t>
  </si>
  <si>
    <t>P2500</t>
  </si>
  <si>
    <t>Premium3000</t>
  </si>
  <si>
    <t>P3000</t>
  </si>
  <si>
    <t>Premium3500</t>
  </si>
  <si>
    <t>P3500</t>
  </si>
  <si>
    <t>Premium4000</t>
  </si>
  <si>
    <t>P4000</t>
  </si>
  <si>
    <t>0-4000</t>
  </si>
  <si>
    <t>25-4000</t>
  </si>
  <si>
    <t>PremiumRS125</t>
  </si>
  <si>
    <t>PRS125</t>
  </si>
  <si>
    <t>Premium RS</t>
  </si>
  <si>
    <t>PremiumRS250</t>
  </si>
  <si>
    <t>PRS250</t>
  </si>
  <si>
    <t>PremiumRS500</t>
  </si>
  <si>
    <t>PRS500</t>
  </si>
  <si>
    <t>PremiumRS1000</t>
  </si>
  <si>
    <t>PRS1000</t>
  </si>
  <si>
    <t>DTU's</t>
  </si>
  <si>
    <t>Included Storage (GB)</t>
  </si>
  <si>
    <t>Max Storage (GB)</t>
  </si>
  <si>
    <t>B</t>
  </si>
  <si>
    <t>Standard0</t>
  </si>
  <si>
    <t>S0</t>
  </si>
  <si>
    <t>Standard1</t>
  </si>
  <si>
    <t>Standard2</t>
  </si>
  <si>
    <t>S2</t>
  </si>
  <si>
    <t>Standard3</t>
  </si>
  <si>
    <t>S3</t>
  </si>
  <si>
    <t>Standard4</t>
  </si>
  <si>
    <t>S4</t>
  </si>
  <si>
    <t>Standard6</t>
  </si>
  <si>
    <t>S6</t>
  </si>
  <si>
    <t>Standard7</t>
  </si>
  <si>
    <t>S7</t>
  </si>
  <si>
    <t>Standard9</t>
  </si>
  <si>
    <t>S9</t>
  </si>
  <si>
    <t>Standard12</t>
  </si>
  <si>
    <t>S12</t>
  </si>
  <si>
    <t>Premium1</t>
  </si>
  <si>
    <t>P1</t>
  </si>
  <si>
    <t>Premium2</t>
  </si>
  <si>
    <t>P2</t>
  </si>
  <si>
    <t>Premium4</t>
  </si>
  <si>
    <t>P4</t>
  </si>
  <si>
    <t>Premium6</t>
  </si>
  <si>
    <t>P6</t>
  </si>
  <si>
    <t>Premium11</t>
  </si>
  <si>
    <t>P11</t>
  </si>
  <si>
    <t>Premium15</t>
  </si>
  <si>
    <t>P15</t>
  </si>
  <si>
    <t>PremiumRS1</t>
  </si>
  <si>
    <t>PRS1</t>
  </si>
  <si>
    <t>PremiumRS2</t>
  </si>
  <si>
    <t>PRS2</t>
  </si>
  <si>
    <t>PremiumRS4</t>
  </si>
  <si>
    <t>PRS4</t>
  </si>
  <si>
    <t>PremiumRS6</t>
  </si>
  <si>
    <t>PRS6</t>
  </si>
  <si>
    <t>Point in Time Recovery</t>
  </si>
  <si>
    <t>Long-Term Retention</t>
  </si>
  <si>
    <t>Automatic Backup ERT</t>
  </si>
  <si>
    <t>Restore from Azure 
Backup Vault ERT</t>
  </si>
  <si>
    <t>Geo-restore from geo-replicated 
backups RPO</t>
  </si>
  <si>
    <t>Restore from Azure 
Backup Vault RPO</t>
  </si>
  <si>
    <t>Active geo-replication RPO</t>
  </si>
  <si>
    <t>Active geo-replication ERT</t>
  </si>
  <si>
    <t>12h</t>
  </si>
  <si>
    <t>24h</t>
  </si>
  <si>
    <t>10yr</t>
  </si>
  <si>
    <t>7d</t>
  </si>
  <si>
    <t>35d</t>
  </si>
  <si>
    <t>30s</t>
  </si>
  <si>
    <t>ERT</t>
  </si>
  <si>
    <t>RPO</t>
  </si>
  <si>
    <t xml:space="preserve">recovery point objective </t>
  </si>
  <si>
    <t xml:space="preserve">estimated recovery time </t>
  </si>
  <si>
    <t>RTO</t>
  </si>
  <si>
    <t>recovery time objective</t>
  </si>
  <si>
    <t>5s</t>
  </si>
  <si>
    <t>1h</t>
  </si>
  <si>
    <t>1w</t>
  </si>
  <si>
    <t>Geo-restore from 
geo-replicated backups ERT</t>
  </si>
  <si>
    <t>sqlsrv-ltr-1yr</t>
  </si>
  <si>
    <t>sqlsrv-ltr-2yr</t>
  </si>
  <si>
    <t>sqlsrv-ltr-5yr</t>
  </si>
  <si>
    <t>sqlsrv-ltr-10yr</t>
  </si>
  <si>
    <t>RSV Name</t>
  </si>
  <si>
    <t>Resource Lock</t>
  </si>
  <si>
    <t>https://docs.microsoft.com/en-us/azure/architecture/best-practices/naming-conventions</t>
  </si>
  <si>
    <t>Windows Server 2016 R2 Datacenter</t>
  </si>
  <si>
    <t>Policy</t>
  </si>
  <si>
    <t>GroupName</t>
  </si>
  <si>
    <t>G_MailEnabled</t>
  </si>
  <si>
    <t>G_SecurityEnabled</t>
  </si>
  <si>
    <t>azure.subscription.owner</t>
  </si>
  <si>
    <t>No|No</t>
  </si>
  <si>
    <t>Yes|Yes</t>
  </si>
  <si>
    <t>azure.subscription.contributor</t>
  </si>
  <si>
    <t>azure.subscription.reader</t>
  </si>
  <si>
    <t>GroupDescription</t>
  </si>
  <si>
    <t>GroupDisplayName</t>
  </si>
  <si>
    <t>ADGroupName</t>
  </si>
  <si>
    <t>Scope</t>
  </si>
  <si>
    <t>AzureRole</t>
  </si>
  <si>
    <t>ResourceGroup</t>
  </si>
  <si>
    <t>subscription</t>
  </si>
  <si>
    <t>resourceGroups</t>
  </si>
  <si>
    <t>Azure Resource 
Manager Role</t>
  </si>
  <si>
    <t>Path</t>
  </si>
  <si>
    <t>allowed-role-definitions</t>
  </si>
  <si>
    <t>allowed-locations</t>
  </si>
  <si>
    <t>allowed-resourcetypes</t>
  </si>
  <si>
    <t>allowed-storageaccount-sku</t>
  </si>
  <si>
    <t>apply-default-tag-value</t>
  </si>
  <si>
    <t>default-diagnostic-setting</t>
  </si>
  <si>
    <t>enforce-tag-value</t>
  </si>
  <si>
    <t>not-allowed-resourcetypes</t>
  </si>
  <si>
    <t>require-sqlserver-version12</t>
  </si>
  <si>
    <t>require-storageaccount-encryption</t>
  </si>
  <si>
    <t>allowed-custom-images</t>
  </si>
  <si>
    <t>audit-non-managed-disk-vm</t>
  </si>
  <si>
    <t>audit-vm-extension</t>
  </si>
  <si>
    <t>custom-image-from-rg</t>
  </si>
  <si>
    <t>deny-hybrid-use-benefit</t>
  </si>
  <si>
    <t>enforce-hybrid-use-benefit</t>
  </si>
  <si>
    <t>not-allowed-vmextension</t>
  </si>
  <si>
    <t>platform-image-policy</t>
  </si>
  <si>
    <t>use-managed-disk-vm</t>
  </si>
  <si>
    <t>audit-allowed-locations</t>
  </si>
  <si>
    <t>audit-diagnostic-setting</t>
  </si>
  <si>
    <t>applicaiton-gateway-skus</t>
  </si>
  <si>
    <t>audit-network-watcher-existence</t>
  </si>
  <si>
    <t>enforce-nsg-on-nic</t>
  </si>
  <si>
    <t>enforce-nsg-on-subnet</t>
  </si>
  <si>
    <t>express-route-bandwidthInMbps</t>
  </si>
  <si>
    <t>express-route-peeringLocation</t>
  </si>
  <si>
    <t>express-route-skus</t>
  </si>
  <si>
    <t>load-balancer-skus</t>
  </si>
  <si>
    <t>no-network-peerings-to-er-network</t>
  </si>
  <si>
    <t>no-public-ip-except-for-one-subnet</t>
  </si>
  <si>
    <t>no-route-table-in-ER-Network</t>
  </si>
  <si>
    <t>virtual-network-gateway-skus</t>
  </si>
  <si>
    <t>vm-creation-in-approved-subnet</t>
  </si>
  <si>
    <t>vm-creation-in-approved-vnet</t>
  </si>
  <si>
    <t>audit-resourceGroup-tags</t>
  </si>
  <si>
    <t>enforce-resourceGroup-tags</t>
  </si>
  <si>
    <t>audit-if-no-sql-active-directory-admin</t>
  </si>
  <si>
    <t>audit-sql-db-auditing</t>
  </si>
  <si>
    <t>audit-sql-db-tde-status</t>
  </si>
  <si>
    <t>audit-sql-db-threat-detection</t>
  </si>
  <si>
    <t>audit-sql-server-auditing</t>
  </si>
  <si>
    <t>audit-sql-server-longtermret</t>
  </si>
  <si>
    <t>audit-sql-server-threat-detection</t>
  </si>
  <si>
    <t>deny-sql-db-tde-disabled</t>
  </si>
  <si>
    <t>deploy-sql-server-auditing</t>
  </si>
  <si>
    <t>sql-db-skus</t>
  </si>
  <si>
    <t>https-traffic-only</t>
  </si>
  <si>
    <t>storage-account-access-tier</t>
  </si>
  <si>
    <t>storage-account-file-encryption</t>
  </si>
  <si>
    <t>allow-multiple-name-patterns</t>
  </si>
  <si>
    <t>enforce-like-pattern</t>
  </si>
  <si>
    <t>enforce-match-pattern</t>
  </si>
  <si>
    <t>enforce-tag-match-pattern</t>
  </si>
  <si>
    <t>DisplayName</t>
  </si>
  <si>
    <t>Allowed Role Definitions</t>
  </si>
  <si>
    <t>Allowed locations</t>
  </si>
  <si>
    <t>This policy enables you to specify the resource types that your organization can deploy.</t>
  </si>
  <si>
    <t>Allowed resource types</t>
  </si>
  <si>
    <t>Allowed storage account SKUs</t>
  </si>
  <si>
    <t>This policy enables you to specify a set of storage account SKUs that your organization can deploy.</t>
  </si>
  <si>
    <t>Apply tag and its default value</t>
  </si>
  <si>
    <t>Applies a required tag and its default value if it is not specified by the user.</t>
  </si>
  <si>
    <t>Apply Diagnostic Settings for Network Security Groups</t>
  </si>
  <si>
    <t>This policy automatically deploys diagnostic settings to network security groups.</t>
  </si>
  <si>
    <t>Enforce tag and its value</t>
  </si>
  <si>
    <t>Enforces a required tag and its value.</t>
  </si>
  <si>
    <t>Not allowed resource types</t>
  </si>
  <si>
    <t>This policy enables you to specify the resource types that your organization cannot deploy.</t>
  </si>
  <si>
    <t>Require SQL Server version 12.0</t>
  </si>
  <si>
    <t>This policy ensures all SQL servers use version 12.0.</t>
  </si>
  <si>
    <t>Require storage account encryption</t>
  </si>
  <si>
    <t>This policy ensures encryption for storage accounts is turned on.</t>
  </si>
  <si>
    <t>Approved VM images</t>
  </si>
  <si>
    <t>Create VM using Managed Disk</t>
  </si>
  <si>
    <t>Audit if extension does not exist</t>
  </si>
  <si>
    <t>This policy audits if a required extension doesn't exist.</t>
  </si>
  <si>
    <t>Allow custom VM image from a Resoruce Group</t>
  </si>
  <si>
    <t>Deny hybrid use benefit</t>
  </si>
  <si>
    <t>This policy will deny usage of hybrid use benefit.</t>
  </si>
  <si>
    <t>Enforce hybrid use benefit</t>
  </si>
  <si>
    <t>This policy will enforce usage of hybrid use benefit.</t>
  </si>
  <si>
    <t>Not allowed VM Extensions</t>
  </si>
  <si>
    <t>This policy governs which VM extensions that are explicitly denied.</t>
  </si>
  <si>
    <t>Only allow a certain VM platform image</t>
  </si>
  <si>
    <t>This policy governs the use of managed disks for VMs.</t>
  </si>
  <si>
    <t>Audit for allowed locations</t>
  </si>
  <si>
    <t>Audit diagnostic setting</t>
  </si>
  <si>
    <t>Allowed Application Gateway SKUs</t>
  </si>
  <si>
    <t>This policy enables you to specify a set of application Gateway SKUs that your organization can deploy.</t>
  </si>
  <si>
    <t>NSG X on every nic</t>
  </si>
  <si>
    <t>NSG X on every subnet</t>
  </si>
  <si>
    <t>Allowed Express Route bandwidth</t>
  </si>
  <si>
    <t>This policy enables you to specify a set of express route bandwidths that your organization can deploy.</t>
  </si>
  <si>
    <t>Allowed Peering Location for Express Route</t>
  </si>
  <si>
    <t>Allowed Express Route SKUs</t>
  </si>
  <si>
    <t>This policy enables you to specify a set of express route SKUs that your organization can deploy.</t>
  </si>
  <si>
    <t>Allowed Load Balancer SKUs</t>
  </si>
  <si>
    <t>This policy enables you to specify a set of load balancer SKUs that your organization can deploy.</t>
  </si>
  <si>
    <t>No network peering to ER network</t>
  </si>
  <si>
    <t>No User Defined Route Table</t>
  </si>
  <si>
    <t>Allowed Virtual Network Gateway SKUs</t>
  </si>
  <si>
    <t>This policy enables you to specify a set of virtual network gateway SKUs that your organization can deploy.</t>
  </si>
  <si>
    <t>Use approved subnet for VM network interfaces</t>
  </si>
  <si>
    <t>Only Allow public IP in specific subnets</t>
  </si>
  <si>
    <t>Audit If no AAD Admi</t>
  </si>
  <si>
    <t>This policy enforces VM network interfaces to use vNet.</t>
  </si>
  <si>
    <t>Use approved vNet for VM network interfaces</t>
  </si>
  <si>
    <t>Audit SQL DB Level Audit Setting</t>
  </si>
  <si>
    <t>Audit transparent data encryption status</t>
  </si>
  <si>
    <t>Audit DB level threat detection setting</t>
  </si>
  <si>
    <t>Audit SQL Server Level Audit Setting</t>
  </si>
  <si>
    <t>Audit SQL Server Long Term Retention Setting</t>
  </si>
  <si>
    <t>Audit Server level threat detection setting</t>
  </si>
  <si>
    <t>Deny SQL database transparent data encryption disablement</t>
  </si>
  <si>
    <t>Allowed SQL DB SKUs</t>
  </si>
  <si>
    <t>Ensure https traffic only for storage account</t>
  </si>
  <si>
    <t>This policy will ensure https traffic only for storage account.</t>
  </si>
  <si>
    <t>Deny cool access tiering for storage accounts</t>
  </si>
  <si>
    <t>Ensures there's no usage of cool access tiering for storage.</t>
  </si>
  <si>
    <t>Ensure storage file encryption</t>
  </si>
  <si>
    <t>Allows one of multiple naming patterns for resources.</t>
  </si>
  <si>
    <t>Match multiple name patterns.</t>
  </si>
  <si>
    <t>Name pattern with like condition.</t>
  </si>
  <si>
    <t>Enforce a naming pattern on resources with the like condition.</t>
  </si>
  <si>
    <t>Name pattern with match condition.</t>
  </si>
  <si>
    <t>Enforce a naming pattern on resources with the match condition.</t>
  </si>
  <si>
    <t>Use match condition on tag value.</t>
  </si>
  <si>
    <t>Enforce a text pattern on tag value.</t>
  </si>
  <si>
    <t>Custom</t>
  </si>
  <si>
    <t>Deploy network watcher when virtual networks are created</t>
  </si>
  <si>
    <t xml:space="preserve">This policy enables you to audit the locations where your resources have been deployed. </t>
  </si>
  <si>
    <t xml:space="preserve">his policy ensures that Auditing is enabled on SQL Servers for enhanced security &amp; compliance. </t>
  </si>
  <si>
    <t>Deploy Auditing on SQL servers</t>
  </si>
  <si>
    <t>This policy defines a white list of role deifnitions that can be used in IAM.</t>
  </si>
  <si>
    <t>This policy governs the approved VM images.</t>
  </si>
  <si>
    <t>Audit the us of VMs using Managed Disk.</t>
  </si>
  <si>
    <t>This policy ensures that only UbuntuServer; Canonical is allowed from the image repository.</t>
  </si>
  <si>
    <t>Audit diagnostic setting for selected resource types.</t>
  </si>
  <si>
    <t>This policy enforces a specific NSG on every virtual network interface.</t>
  </si>
  <si>
    <t>This policy enforces a specific NSG on every subnet.</t>
  </si>
  <si>
    <t>This policy enables you to specify a set of allowed peering location for express route.</t>
  </si>
  <si>
    <t>Only allow public IP to be used in specific subnets.</t>
  </si>
  <si>
    <t>Forbid virtual networks to use user defined route table.</t>
  </si>
  <si>
    <t>.This policy enforces VM network interfaces to use subnet"</t>
  </si>
  <si>
    <t>Aduit If there is no AAD Admin assigned to this server.</t>
  </si>
  <si>
    <t>Audit DB level audit setting for SQL databases.</t>
  </si>
  <si>
    <t>Audit transparent data encryption status for SQL databases.</t>
  </si>
  <si>
    <t>Audit threat detection setting for SQL databases.</t>
  </si>
  <si>
    <t>Audit Audit Setting for SQL Server.</t>
  </si>
  <si>
    <t>Audit Long Term Retention Setting for SQL Server.</t>
  </si>
  <si>
    <t>Audit threat detection setting for SQL Server.</t>
  </si>
  <si>
    <t>Deny the ability to disable transparent data encryption status for SQL databases.</t>
  </si>
  <si>
    <t>This policy enables you to specify a set of SQL DB SKUs.</t>
  </si>
  <si>
    <t>Ensures file encryption for storage accounts.</t>
  </si>
  <si>
    <t>Parameters</t>
  </si>
  <si>
    <t>azurepolicy.parameters.json</t>
  </si>
  <si>
    <t>Authorization\allowed-role-definitions</t>
  </si>
  <si>
    <t>built-in-policy\allowed-locations</t>
  </si>
  <si>
    <t>built-in-policy\allowed-resourcetypes</t>
  </si>
  <si>
    <t>built-in-policy\allowed-storageaccount-sku</t>
  </si>
  <si>
    <t>built-in-policy\apply-default-tag-value</t>
  </si>
  <si>
    <t>built-in-policy\default-diagnostic-setting</t>
  </si>
  <si>
    <t>built-in-policy\enforce-tag-value</t>
  </si>
  <si>
    <t>built-in-policy\not-allowed-resourcetypes</t>
  </si>
  <si>
    <t>built-in-policy\require-sqlserver-version12</t>
  </si>
  <si>
    <t>built-in-policy\require-storageaccount-encryption</t>
  </si>
  <si>
    <t>Compute\allowed-custom-images</t>
  </si>
  <si>
    <t>Compute\audit-non-managed-disk-vm</t>
  </si>
  <si>
    <t>Compute\audit-vm-extension</t>
  </si>
  <si>
    <t>Compute\custom-image-from-rg</t>
  </si>
  <si>
    <t>Compute\deny-hybrid-use-benefit</t>
  </si>
  <si>
    <t>Compute\enforce-hybrid-use-benefit</t>
  </si>
  <si>
    <t>Compute\not-allowed-vmextension</t>
  </si>
  <si>
    <t>Compute\platform-image-policy</t>
  </si>
  <si>
    <t>Compute\use-managed-disk-vm</t>
  </si>
  <si>
    <t>General\audit-allowed-locations</t>
  </si>
  <si>
    <t>Monitoring\audit-diagnostic-setting</t>
  </si>
  <si>
    <t>Network\applicaiton-gateway-skus</t>
  </si>
  <si>
    <t>Network\audit-network-watcher-existence</t>
  </si>
  <si>
    <t>Network\enforce-nsg-on-nic</t>
  </si>
  <si>
    <t>Network\enforce-nsg-on-subnet</t>
  </si>
  <si>
    <t>Network\express-route-bandwidthInMbps</t>
  </si>
  <si>
    <t>Network\express-route-peeringLocation</t>
  </si>
  <si>
    <t>Network\express-route-skus</t>
  </si>
  <si>
    <t>Network\load-balancer-skus</t>
  </si>
  <si>
    <t>Network\no-network-peerings-to-er-network</t>
  </si>
  <si>
    <t>Network\no-public-ip-except-for-one-subnet</t>
  </si>
  <si>
    <t>Network\no-route-table-in-ER-Network</t>
  </si>
  <si>
    <t>Network\virtual-network-gateway-skus</t>
  </si>
  <si>
    <t>Network\vm-creation-in-approved-subnet</t>
  </si>
  <si>
    <t>Network\vm-creation-in-approved-vnet</t>
  </si>
  <si>
    <t>ResourceGroup\audit-resourceGroup-tags</t>
  </si>
  <si>
    <t>ResourceGroup\enforce-resourceGroup-tags</t>
  </si>
  <si>
    <t>SQL\audit-if-no-sql-active-directory-admin</t>
  </si>
  <si>
    <t>SQL\audit-sql-db-auditing</t>
  </si>
  <si>
    <t>SQL\audit-sql-db-tde-status</t>
  </si>
  <si>
    <t>SQL\audit-sql-db-threat-detection</t>
  </si>
  <si>
    <t>SQL\audit-sql-server-auditing</t>
  </si>
  <si>
    <t>SQL\audit-sql-server-longtermret</t>
  </si>
  <si>
    <t>SQL\audit-sql-server-threat-detection</t>
  </si>
  <si>
    <t>SQL\deny-sql-db-tde-disabled</t>
  </si>
  <si>
    <t>SQL\deploy-sql-server-auditing</t>
  </si>
  <si>
    <t>SQL\sql-db-skus</t>
  </si>
  <si>
    <t>Storage\https-traffic-only</t>
  </si>
  <si>
    <t>Storage\storage-account-access-tier</t>
  </si>
  <si>
    <t>Storage\storage-account-file-encryption</t>
  </si>
  <si>
    <t>TextPatterns\allow-multiple-name-patterns</t>
  </si>
  <si>
    <t>TextPatterns\enforce-like-pattern</t>
  </si>
  <si>
    <t>TextPatterns\enforce-match-pattern</t>
  </si>
  <si>
    <t>TextPatterns\enforce-tag-match-pattern</t>
  </si>
  <si>
    <t>State</t>
  </si>
  <si>
    <t>enabled</t>
  </si>
  <si>
    <t xml:space="preserve">This policy enables you to restrict the locations your organization can specify when deploying resources. </t>
  </si>
  <si>
    <t>Enabled</t>
  </si>
  <si>
    <t>AppDependencyMonitor</t>
  </si>
  <si>
    <t>AzureAppGatewayAnalytics</t>
  </si>
  <si>
    <t>HDInsightInteractiveQuery</t>
  </si>
  <si>
    <t>InfrastructureInsights</t>
  </si>
  <si>
    <t>LogicAppsManagement</t>
  </si>
  <si>
    <t>Microsoft365Analytics</t>
  </si>
  <si>
    <t>ProcessInvestigator</t>
  </si>
  <si>
    <t>ADAssessment</t>
  </si>
  <si>
    <t>ADReplication</t>
  </si>
  <si>
    <t>AgentHealthAssessment</t>
  </si>
  <si>
    <t>AlertManagement</t>
  </si>
  <si>
    <t>AntiMalware</t>
  </si>
  <si>
    <t>ApplicationInsights</t>
  </si>
  <si>
    <t>AzureActivity</t>
  </si>
  <si>
    <t>AzureAutomation</t>
  </si>
  <si>
    <t>AzureCdnCoreAnalytics</t>
  </si>
  <si>
    <t>AzureNetworking</t>
  </si>
  <si>
    <t>AzureNSGAnalytics</t>
  </si>
  <si>
    <t>AzureSQLAnalytics</t>
  </si>
  <si>
    <t>AzureWebAppsAnalytics</t>
  </si>
  <si>
    <t>Backup</t>
  </si>
  <si>
    <t>CapacityPerformance</t>
  </si>
  <si>
    <t>ChangeTracking</t>
  </si>
  <si>
    <t>CompatibilityAssessment</t>
  </si>
  <si>
    <t>ContainerInsights</t>
  </si>
  <si>
    <t>Containers</t>
  </si>
  <si>
    <t>DeviceHealthProd</t>
  </si>
  <si>
    <t>DnsAnalytics</t>
  </si>
  <si>
    <t>HDInsight</t>
  </si>
  <si>
    <t>HDInsightHadoop</t>
  </si>
  <si>
    <t>HDInsightKafka</t>
  </si>
  <si>
    <t>HDInsightSpark</t>
  </si>
  <si>
    <t>HDInsightStorm</t>
  </si>
  <si>
    <t>KeyVault</t>
  </si>
  <si>
    <t>KeyVaultAnalytics</t>
  </si>
  <si>
    <t>LogicAppB2B</t>
  </si>
  <si>
    <t>LogManagement</t>
  </si>
  <si>
    <t>NetworkMonitoring</t>
  </si>
  <si>
    <t>Office365</t>
  </si>
  <si>
    <t>SCOMAssessment</t>
  </si>
  <si>
    <t>Security</t>
  </si>
  <si>
    <t>SecurityCenterFree</t>
  </si>
  <si>
    <t>ServiceDesk</t>
  </si>
  <si>
    <t>ServiceFabric</t>
  </si>
  <si>
    <t>ServiceMap</t>
  </si>
  <si>
    <t>SiteRecovery</t>
  </si>
  <si>
    <t>SQLAssessment</t>
  </si>
  <si>
    <t>SurfaceHub</t>
  </si>
  <si>
    <t>Updates</t>
  </si>
  <si>
    <t>VMware</t>
  </si>
  <si>
    <t>WaaSUpdateInsights</t>
  </si>
  <si>
    <t>WindowsDefenderATP</t>
  </si>
  <si>
    <t>WireData</t>
  </si>
  <si>
    <t>WireData2</t>
  </si>
  <si>
    <t>AzureDataFactoryAnalytics</t>
  </si>
  <si>
    <t>NameSpaces</t>
  </si>
  <si>
    <t xml:space="preserve">AppDynamics.APM                         </t>
  </si>
  <si>
    <t xml:space="preserve">Auth0.Cloud                             </t>
  </si>
  <si>
    <t xml:space="preserve">Crypteron.DataSecurity                  </t>
  </si>
  <si>
    <t xml:space="preserve">Microsoft.AAD                           </t>
  </si>
  <si>
    <t xml:space="preserve">Microsoft.Addons                        </t>
  </si>
  <si>
    <t xml:space="preserve">Microsoft.Advisor                       </t>
  </si>
  <si>
    <t xml:space="preserve">Microsoft.AlertsManagement              </t>
  </si>
  <si>
    <t xml:space="preserve">Microsoft.AnalysisServices              </t>
  </si>
  <si>
    <t xml:space="preserve">Microsoft.ApiManagement                 </t>
  </si>
  <si>
    <t xml:space="preserve">Microsoft.Automation                    </t>
  </si>
  <si>
    <t xml:space="preserve">Microsoft.AzureActiveDirectory          </t>
  </si>
  <si>
    <t xml:space="preserve">Microsoft.Batch                         </t>
  </si>
  <si>
    <t xml:space="preserve">Microsoft.BatchAI                       </t>
  </si>
  <si>
    <t xml:space="preserve">Microsoft.BingMaps                      </t>
  </si>
  <si>
    <t xml:space="preserve">Microsoft.BizTalkServices               </t>
  </si>
  <si>
    <t xml:space="preserve">Microsoft.BotService                    </t>
  </si>
  <si>
    <t xml:space="preserve">Microsoft.Cache                         </t>
  </si>
  <si>
    <t xml:space="preserve">Microsoft.Capacity                      </t>
  </si>
  <si>
    <t xml:space="preserve">Microsoft.Cdn                           </t>
  </si>
  <si>
    <t xml:space="preserve">Microsoft.CertificateRegistration       </t>
  </si>
  <si>
    <t xml:space="preserve">Microsoft.ClassicCompute                </t>
  </si>
  <si>
    <t xml:space="preserve">Microsoft.ClassicNetwork                </t>
  </si>
  <si>
    <t xml:space="preserve">Microsoft.ClassicStorage                </t>
  </si>
  <si>
    <t xml:space="preserve">Microsoft.CognitiveServices             </t>
  </si>
  <si>
    <t xml:space="preserve">Microsoft.Commerce                      </t>
  </si>
  <si>
    <t xml:space="preserve">Microsoft.Compute                       </t>
  </si>
  <si>
    <t xml:space="preserve">Microsoft.ContainerInstance             </t>
  </si>
  <si>
    <t xml:space="preserve">Microsoft.ContainerRegistry             </t>
  </si>
  <si>
    <t xml:space="preserve">Microsoft.ContainerService              </t>
  </si>
  <si>
    <t xml:space="preserve">Microsoft.ContentModerator              </t>
  </si>
  <si>
    <t xml:space="preserve">Microsoft.CostManagement                </t>
  </si>
  <si>
    <t xml:space="preserve">Microsoft.CustomerInsights              </t>
  </si>
  <si>
    <t xml:space="preserve">Microsoft.Databricks                    </t>
  </si>
  <si>
    <t xml:space="preserve">Microsoft.DataCatalog                   </t>
  </si>
  <si>
    <t xml:space="preserve">Microsoft.DataFactory                   </t>
  </si>
  <si>
    <t xml:space="preserve">Microsoft.DataLakeAnalytics             </t>
  </si>
  <si>
    <t xml:space="preserve">Microsoft.DataLakeStore                 </t>
  </si>
  <si>
    <t xml:space="preserve">Microsoft.DataMigration                 </t>
  </si>
  <si>
    <t xml:space="preserve">Microsoft.DBforMySQL                    </t>
  </si>
  <si>
    <t xml:space="preserve">Microsoft.DBforPostgreSQL               </t>
  </si>
  <si>
    <t xml:space="preserve">Microsoft.Devices                       </t>
  </si>
  <si>
    <t xml:space="preserve">Microsoft.DevTestLab                    </t>
  </si>
  <si>
    <t xml:space="preserve">Microsoft.DocumentDB                    </t>
  </si>
  <si>
    <t xml:space="preserve">Microsoft.DomainRegistration            </t>
  </si>
  <si>
    <t xml:space="preserve">Microsoft.EventGrid                     </t>
  </si>
  <si>
    <t xml:space="preserve">Microsoft.EventHub                      </t>
  </si>
  <si>
    <t xml:space="preserve">Microsoft.HDInsight                     </t>
  </si>
  <si>
    <t xml:space="preserve">Microsoft.ImportExport                  </t>
  </si>
  <si>
    <t xml:space="preserve">microsoft.insights                      </t>
  </si>
  <si>
    <t xml:space="preserve">Microsoft.KeyVault                      </t>
  </si>
  <si>
    <t xml:space="preserve">Microsoft.LabServices                   </t>
  </si>
  <si>
    <t xml:space="preserve">Microsoft.LocationBasedServices         </t>
  </si>
  <si>
    <t xml:space="preserve">Microsoft.Logic                         </t>
  </si>
  <si>
    <t xml:space="preserve">Microsoft.MachineLearning               </t>
  </si>
  <si>
    <t>Microsoft.MachineLearningExperimentation</t>
  </si>
  <si>
    <t xml:space="preserve">Microsoft.MachineLearningCompute        </t>
  </si>
  <si>
    <t>Microsoft.MachineLearningModelManagement</t>
  </si>
  <si>
    <t xml:space="preserve">Microsoft.ManagedIdentity               </t>
  </si>
  <si>
    <t xml:space="preserve">Microsoft.ManagedLab                    </t>
  </si>
  <si>
    <t xml:space="preserve">Microsoft.Management                    </t>
  </si>
  <si>
    <t xml:space="preserve">Microsoft.MarketplaceApps               </t>
  </si>
  <si>
    <t xml:space="preserve">Microsoft.Media                         </t>
  </si>
  <si>
    <t xml:space="preserve">Microsoft.Migrate                       </t>
  </si>
  <si>
    <t xml:space="preserve">Microsoft.Network                       </t>
  </si>
  <si>
    <t xml:space="preserve">Microsoft.NotificationHubs              </t>
  </si>
  <si>
    <t xml:space="preserve">Microsoft.OperationalInsights           </t>
  </si>
  <si>
    <t xml:space="preserve">Microsoft.OperationsManagement          </t>
  </si>
  <si>
    <t xml:space="preserve">Microsoft.PolicyInsights                </t>
  </si>
  <si>
    <t xml:space="preserve">Microsoft.Portal                        </t>
  </si>
  <si>
    <t xml:space="preserve">Microsoft.PowerBI                       </t>
  </si>
  <si>
    <t xml:space="preserve">Microsoft.PowerBIDedicated              </t>
  </si>
  <si>
    <t xml:space="preserve">Microsoft.RecoveryServices              </t>
  </si>
  <si>
    <t xml:space="preserve">Microsoft.Relay                         </t>
  </si>
  <si>
    <t xml:space="preserve">Microsoft.ResourceHealth                </t>
  </si>
  <si>
    <t xml:space="preserve">Microsoft.Scheduler                     </t>
  </si>
  <si>
    <t xml:space="preserve">Microsoft.Search                        </t>
  </si>
  <si>
    <t xml:space="preserve">Microsoft.Security                      </t>
  </si>
  <si>
    <t xml:space="preserve">Microsoft.ServiceBus                    </t>
  </si>
  <si>
    <t xml:space="preserve">Microsoft.ServiceFabric                 </t>
  </si>
  <si>
    <t xml:space="preserve">Microsoft.SiteRecovery                  </t>
  </si>
  <si>
    <t xml:space="preserve">Microsoft.Solutions                     </t>
  </si>
  <si>
    <t xml:space="preserve">Microsoft.Sql                           </t>
  </si>
  <si>
    <t xml:space="preserve">Microsoft.Storage                       </t>
  </si>
  <si>
    <t xml:space="preserve">Microsoft.StorageSync                   </t>
  </si>
  <si>
    <t xml:space="preserve">Microsoft.StreamAnalytics               </t>
  </si>
  <si>
    <t xml:space="preserve">Microsoft.Subscription                  </t>
  </si>
  <si>
    <t xml:space="preserve">Microsoft.TimeSeriesInsights            </t>
  </si>
  <si>
    <t xml:space="preserve">microsoft.visualstudio                  </t>
  </si>
  <si>
    <t xml:space="preserve">Microsoft.Web                           </t>
  </si>
  <si>
    <t xml:space="preserve">Microsoft.WorkloadMonitor               </t>
  </si>
  <si>
    <t xml:space="preserve">Myget.PackageManagement                 </t>
  </si>
  <si>
    <t xml:space="preserve">NewRelic.APM                            </t>
  </si>
  <si>
    <t xml:space="preserve">Sendgrid.Email                          </t>
  </si>
  <si>
    <t xml:space="preserve">Microsoft.ADHybridHealthService         </t>
  </si>
  <si>
    <t xml:space="preserve">Microsoft.Authorization                 </t>
  </si>
  <si>
    <t xml:space="preserve">Microsoft.Billing                       </t>
  </si>
  <si>
    <t xml:space="preserve">Microsoft.ClassicSubscription           </t>
  </si>
  <si>
    <t xml:space="preserve">Microsoft.Consumption                   </t>
  </si>
  <si>
    <t xml:space="preserve">Microsoft.Features                      </t>
  </si>
  <si>
    <t xml:space="preserve">Microsoft.MarketplaceOrdering           </t>
  </si>
  <si>
    <t xml:space="preserve">Microsoft.Resources                     </t>
  </si>
  <si>
    <t xml:space="preserve">microsoft.support                       </t>
  </si>
  <si>
    <t>environment</t>
  </si>
  <si>
    <t>Tag Name</t>
  </si>
  <si>
    <t>IP Count</t>
  </si>
  <si>
    <t>Sku Name</t>
  </si>
  <si>
    <t>Sku Capacity</t>
  </si>
  <si>
    <t>internal.pilot.mdapform.com</t>
  </si>
  <si>
    <t>perimeter.sandbox.mdapform.com</t>
  </si>
  <si>
    <t>internal.sandbox.mdapform.com</t>
  </si>
  <si>
    <t>Server Name</t>
  </si>
  <si>
    <t>Contains all data for mdapform.  Different data classifications (public, secret, confidential, etc.) have different security policies applied to how they're stored and accessed.</t>
  </si>
  <si>
    <t>Includes public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</si>
  <si>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does not have any type of administrative access to the resources in this zone.  This is because no resources in this zone have a direct connection to the corporate network. All access to resources in this zone must be done over the Internet. </t>
  </si>
  <si>
    <t>Includes private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</si>
  <si>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has administrative access to the resources in this zone.  This is because all resources in this zone have a direct connection to the corporate network. All access to resources in this zone must be done over a private connection. </t>
  </si>
  <si>
    <t>Stream Analytics Job Name</t>
  </si>
  <si>
    <t>Max length hostname</t>
  </si>
  <si>
    <t>Max length  Storage Account name</t>
  </si>
  <si>
    <t>Character</t>
  </si>
  <si>
    <t>Area</t>
  </si>
  <si>
    <t>A</t>
  </si>
  <si>
    <t>C</t>
  </si>
  <si>
    <t>D</t>
  </si>
  <si>
    <t>E</t>
  </si>
  <si>
    <t>G</t>
  </si>
  <si>
    <t>H</t>
  </si>
  <si>
    <t>I</t>
  </si>
  <si>
    <t>J</t>
  </si>
  <si>
    <t>Areas</t>
  </si>
  <si>
    <t>Resource key</t>
  </si>
  <si>
    <t>Main resources</t>
  </si>
  <si>
    <t>Department identifier</t>
  </si>
  <si>
    <t>Identifier for project, application or a number</t>
  </si>
  <si>
    <t>2</t>
  </si>
  <si>
    <t>0</t>
  </si>
  <si>
    <t>i</t>
  </si>
  <si>
    <t>n</t>
  </si>
  <si>
    <t>f</t>
  </si>
  <si>
    <t/>
  </si>
  <si>
    <t>r</t>
  </si>
  <si>
    <t>s</t>
  </si>
  <si>
    <t>g</t>
  </si>
  <si>
    <t>m</t>
  </si>
  <si>
    <t>d</t>
  </si>
  <si>
    <t>p</t>
  </si>
  <si>
    <t>w</t>
  </si>
  <si>
    <t>c</t>
  </si>
  <si>
    <t>u</t>
  </si>
  <si>
    <t>Virtual Network</t>
  </si>
  <si>
    <t>F</t>
  </si>
  <si>
    <t>Number, code, user name, …</t>
  </si>
  <si>
    <t>Virtual Machine</t>
  </si>
  <si>
    <t>v</t>
  </si>
  <si>
    <t>Dependent resource</t>
  </si>
  <si>
    <t>t</t>
  </si>
  <si>
    <t>Number, code, user name, … for the dependent resource</t>
  </si>
  <si>
    <t>Data Platform</t>
  </si>
  <si>
    <t>q</t>
  </si>
  <si>
    <t>l</t>
  </si>
  <si>
    <t>Values</t>
  </si>
  <si>
    <t>OMS</t>
  </si>
  <si>
    <t>o</t>
  </si>
  <si>
    <t>e</t>
  </si>
  <si>
    <t>Stream Analytics</t>
  </si>
  <si>
    <t>Logic Apps</t>
  </si>
  <si>
    <t>Department Operations</t>
  </si>
  <si>
    <t>Automation Account</t>
  </si>
  <si>
    <t>a</t>
  </si>
  <si>
    <t>Department Delivery</t>
  </si>
  <si>
    <t>Key Vault</t>
  </si>
  <si>
    <t>k</t>
  </si>
  <si>
    <t>y</t>
  </si>
  <si>
    <t>Department IT</t>
  </si>
  <si>
    <t>Data Lake Store</t>
  </si>
  <si>
    <t>Dependent resources</t>
  </si>
  <si>
    <t>VM Public IP</t>
  </si>
  <si>
    <t>VM Disk</t>
  </si>
  <si>
    <t>h</t>
  </si>
  <si>
    <t>Vm Network Interface</t>
  </si>
  <si>
    <t>VM Public IP 1</t>
  </si>
  <si>
    <t>1</t>
  </si>
  <si>
    <t>VM Public IP 2</t>
  </si>
  <si>
    <t>P</t>
  </si>
  <si>
    <t>Production</t>
  </si>
  <si>
    <t>T</t>
  </si>
  <si>
    <t>Test</t>
  </si>
  <si>
    <t>Uniqueness</t>
  </si>
  <si>
    <t>Q</t>
  </si>
  <si>
    <t>Quality Assurance</t>
  </si>
  <si>
    <t>Global</t>
  </si>
  <si>
    <t>Integration</t>
  </si>
  <si>
    <t>Enterprise Agreement</t>
  </si>
  <si>
    <t>Value (Ressource)</t>
  </si>
  <si>
    <t>Key 3</t>
  </si>
  <si>
    <t>Key 4</t>
  </si>
  <si>
    <t>Parent</t>
  </si>
  <si>
    <t>App Service</t>
  </si>
  <si>
    <t>aps</t>
  </si>
  <si>
    <t>apse</t>
  </si>
  <si>
    <t>App Service Plan</t>
  </si>
  <si>
    <t>asp</t>
  </si>
  <si>
    <t>apsp</t>
  </si>
  <si>
    <t>Application gateway</t>
  </si>
  <si>
    <t>awg</t>
  </si>
  <si>
    <t>agat</t>
  </si>
  <si>
    <t>ama</t>
  </si>
  <si>
    <t>auto</t>
  </si>
  <si>
    <t>Automation runbook</t>
  </si>
  <si>
    <t>arb</t>
  </si>
  <si>
    <t>runb</t>
  </si>
  <si>
    <t>Availability set (VMs)</t>
  </si>
  <si>
    <t>avs</t>
  </si>
  <si>
    <t>avse</t>
  </si>
  <si>
    <t>(Virtual Machine)</t>
  </si>
  <si>
    <t>Data Factory</t>
  </si>
  <si>
    <t>dfa</t>
  </si>
  <si>
    <t>dafa</t>
  </si>
  <si>
    <t>dls</t>
  </si>
  <si>
    <t>adls</t>
  </si>
  <si>
    <t>Data Lake Analytics</t>
  </si>
  <si>
    <t>dla</t>
  </si>
  <si>
    <t>adla</t>
  </si>
  <si>
    <t>Azure Database</t>
  </si>
  <si>
    <t>adb</t>
  </si>
  <si>
    <t>azdb</t>
  </si>
  <si>
    <t>Document DB (NoSql)</t>
  </si>
  <si>
    <t>ddb</t>
  </si>
  <si>
    <t>dodb</t>
  </si>
  <si>
    <t>Event Hub</t>
  </si>
  <si>
    <t>evh</t>
  </si>
  <si>
    <t>evth</t>
  </si>
  <si>
    <t>Event Hubs (Namespace)</t>
  </si>
  <si>
    <t>ehn</t>
  </si>
  <si>
    <t>gateway (object)</t>
  </si>
  <si>
    <t>gwo</t>
  </si>
  <si>
    <t>gatw</t>
  </si>
  <si>
    <t>gateway connection</t>
  </si>
  <si>
    <t>gwc</t>
  </si>
  <si>
    <t>gatc</t>
  </si>
  <si>
    <t>(gateway (object))</t>
  </si>
  <si>
    <t>Inbound security rule</t>
  </si>
  <si>
    <t>isr</t>
  </si>
  <si>
    <t>isru</t>
  </si>
  <si>
    <t>(Network Security Group)</t>
  </si>
  <si>
    <t>IoT Hub</t>
  </si>
  <si>
    <t>ioh</t>
  </si>
  <si>
    <t>ioth</t>
  </si>
  <si>
    <t>key</t>
  </si>
  <si>
    <t>keyv</t>
  </si>
  <si>
    <t>Load balancer backend pool</t>
  </si>
  <si>
    <t>lbb</t>
  </si>
  <si>
    <t>bapo</t>
  </si>
  <si>
    <t>(Virtual load balancer)</t>
  </si>
  <si>
    <t>log</t>
  </si>
  <si>
    <t>loga</t>
  </si>
  <si>
    <t>Load balancer configuration</t>
  </si>
  <si>
    <t>lbc</t>
  </si>
  <si>
    <t>lbco</t>
  </si>
  <si>
    <t xml:space="preserve">local gateway </t>
  </si>
  <si>
    <t>lgw</t>
  </si>
  <si>
    <t>gwlo</t>
  </si>
  <si>
    <t>Network gateway</t>
  </si>
  <si>
    <t>ngw</t>
  </si>
  <si>
    <t>nwgw</t>
  </si>
  <si>
    <t>Network Interface</t>
  </si>
  <si>
    <t>nic</t>
  </si>
  <si>
    <t>vnic</t>
  </si>
  <si>
    <t>Network security group</t>
  </si>
  <si>
    <t>nsg</t>
  </si>
  <si>
    <t>nseg</t>
  </si>
  <si>
    <t>oms</t>
  </si>
  <si>
    <t>omss</t>
  </si>
  <si>
    <t>Outbond security rule</t>
  </si>
  <si>
    <t>osr</t>
  </si>
  <si>
    <t>osru</t>
  </si>
  <si>
    <t>remote network gateway (Object/Subnet)</t>
  </si>
  <si>
    <t>rgw</t>
  </si>
  <si>
    <t>rgat</t>
  </si>
  <si>
    <t>rsg</t>
  </si>
  <si>
    <t>resg</t>
  </si>
  <si>
    <t>Route tables</t>
  </si>
  <si>
    <t>rtb</t>
  </si>
  <si>
    <t>rout</t>
  </si>
  <si>
    <t>Runbook webhook</t>
  </si>
  <si>
    <t>rbw</t>
  </si>
  <si>
    <t>webh</t>
  </si>
  <si>
    <t>Scheduler</t>
  </si>
  <si>
    <t>shd</t>
  </si>
  <si>
    <t>schd</t>
  </si>
  <si>
    <t>Scheduler Job Collection</t>
  </si>
  <si>
    <t>sjc</t>
  </si>
  <si>
    <t>Service Fabric Cluster</t>
  </si>
  <si>
    <t>sfc</t>
  </si>
  <si>
    <t>svfa</t>
  </si>
  <si>
    <t>SQL Data Warehouse</t>
  </si>
  <si>
    <t>dwh</t>
  </si>
  <si>
    <t>sqlw</t>
  </si>
  <si>
    <t>sql</t>
  </si>
  <si>
    <t>sqlv</t>
  </si>
  <si>
    <t>stg</t>
  </si>
  <si>
    <t>stac</t>
  </si>
  <si>
    <t>str</t>
  </si>
  <si>
    <t>stan</t>
  </si>
  <si>
    <t>Virtual File Share</t>
  </si>
  <si>
    <t>vfs</t>
  </si>
  <si>
    <t>vfis</t>
  </si>
  <si>
    <t xml:space="preserve">Virtual Harddisk </t>
  </si>
  <si>
    <t>vhd</t>
  </si>
  <si>
    <t>vhdd</t>
  </si>
  <si>
    <t xml:space="preserve">Virtual Harddisk SSD </t>
  </si>
  <si>
    <t>vhs</t>
  </si>
  <si>
    <t>vhds</t>
  </si>
  <si>
    <t>(Virtual Machine</t>
  </si>
  <si>
    <t>Virtual laod balancer NAT Rule</t>
  </si>
  <si>
    <t>lbn</t>
  </si>
  <si>
    <t>natr</t>
  </si>
  <si>
    <t>Virtual load balancer</t>
  </si>
  <si>
    <t>vlb</t>
  </si>
  <si>
    <t>vilb</t>
  </si>
  <si>
    <t>Virtual load balancer probe</t>
  </si>
  <si>
    <t>lbp</t>
  </si>
  <si>
    <t>prob</t>
  </si>
  <si>
    <t>Virtual load balancer rule</t>
  </si>
  <si>
    <t>lbr</t>
  </si>
  <si>
    <t>lbru</t>
  </si>
  <si>
    <t>srv</t>
  </si>
  <si>
    <t>vser</t>
  </si>
  <si>
    <t>virtual machine scale set</t>
  </si>
  <si>
    <t>vms</t>
  </si>
  <si>
    <t>vmsc</t>
  </si>
  <si>
    <t>Virtual network</t>
  </si>
  <si>
    <t>net</t>
  </si>
  <si>
    <t>vnet</t>
  </si>
  <si>
    <t>Virtual network peering</t>
  </si>
  <si>
    <t>vnp</t>
  </si>
  <si>
    <t>vpeer</t>
  </si>
  <si>
    <t>(virtual Private Network)</t>
  </si>
  <si>
    <t>Virtual network subnet</t>
  </si>
  <si>
    <t>vsn</t>
  </si>
  <si>
    <t>vnsn</t>
  </si>
  <si>
    <t>virtual Private Network</t>
  </si>
  <si>
    <t>vpn</t>
  </si>
  <si>
    <t>vipn</t>
  </si>
  <si>
    <t>virtual public ip</t>
  </si>
  <si>
    <t>pip</t>
  </si>
  <si>
    <t>vipi</t>
  </si>
  <si>
    <t>Number of Streaming Units</t>
  </si>
  <si>
    <t>MDAP</t>
  </si>
  <si>
    <t>Operations</t>
  </si>
  <si>
    <t>mdapdevstg</t>
  </si>
  <si>
    <t>https://mdapdevstg.blob.core.windows.net/</t>
  </si>
  <si>
    <t>BlobStorage</t>
  </si>
  <si>
    <t>Standard_LRS</t>
  </si>
  <si>
    <t>Locally Redundant</t>
  </si>
  <si>
    <t>Off</t>
  </si>
  <si>
    <t>nseh10mdapecus2</t>
  </si>
  <si>
    <t>eh10mdapecus2</t>
  </si>
  <si>
    <t>Consumption</t>
  </si>
  <si>
    <t>S8</t>
  </si>
  <si>
    <t>D1</t>
  </si>
  <si>
    <t>B1</t>
  </si>
  <si>
    <t>B2</t>
  </si>
  <si>
    <t>Backup Storage Account/Container</t>
  </si>
  <si>
    <t>Pay-as-You-Go</t>
  </si>
  <si>
    <t>ngw20mdpdecus2</t>
  </si>
  <si>
    <t>TST</t>
  </si>
  <si>
    <t>Department Finance</t>
  </si>
  <si>
    <t>Department Marketing</t>
  </si>
  <si>
    <t>Data Catalog</t>
  </si>
  <si>
    <t>adc</t>
  </si>
  <si>
    <t>azdc</t>
  </si>
  <si>
    <t>Data Catalog Name</t>
  </si>
  <si>
    <t>admin@azarch.org</t>
  </si>
  <si>
    <t>dna@azarch.org</t>
  </si>
  <si>
    <t>adc01mdpgeus</t>
  </si>
  <si>
    <t>Global (1 Per Subscription)</t>
  </si>
  <si>
    <t>Analysis Services</t>
  </si>
  <si>
    <t>Azure Analysis Services</t>
  </si>
  <si>
    <t>azas</t>
  </si>
  <si>
    <t>aas</t>
  </si>
  <si>
    <t>dla01wwipeus2001</t>
  </si>
  <si>
    <t>dls01wwipeus2raw</t>
  </si>
  <si>
    <t>admin@azuredna.com</t>
  </si>
  <si>
    <t>ops@azuredna.com</t>
  </si>
  <si>
    <t>General</t>
  </si>
  <si>
    <t>Entity</t>
  </si>
  <si>
    <t>Length</t>
  </si>
  <si>
    <t>Casing</t>
  </si>
  <si>
    <t>Valid Characters</t>
  </si>
  <si>
    <t>Suggested Pattern</t>
  </si>
  <si>
    <t>Example</t>
  </si>
  <si>
    <t>Case insensitive</t>
  </si>
  <si>
    <t>Alphanumeric, underscore, parentheses, hyphen, period (except at end), and Unicode characters that match the regex documented here.</t>
  </si>
  <si>
    <t>&lt;service short name&gt;-&lt;environment&gt;-rg</t>
  </si>
  <si>
    <t>profx-prod-rg</t>
  </si>
  <si>
    <t>Availability Set</t>
  </si>
  <si>
    <t>Alphanumeric, underscore, and hyphen</t>
  </si>
  <si>
    <t>&lt;service-short-name&gt;-&lt;context&gt;-as</t>
  </si>
  <si>
    <t>profx-sql-as</t>
  </si>
  <si>
    <t>Tag</t>
  </si>
  <si>
    <t>Associated Entity</t>
  </si>
  <si>
    <t>512 (name), 256 (value)</t>
  </si>
  <si>
    <t>Alphanumeric, special characters except &lt;, &gt;, %, &amp;, \, ?, /. See limitations here.</t>
  </si>
  <si>
    <t>"key" : "value"</t>
  </si>
  <si>
    <t>"department" : "Central IT"</t>
  </si>
  <si>
    <t>Compute</t>
  </si>
  <si>
    <t>1-15 (Windows), 1-64 (Linux)</t>
  </si>
  <si>
    <t>Alphanumeric and hyphen</t>
  </si>
  <si>
    <t>&lt;name&gt;-&lt;role&gt;-vm&lt;number&gt;</t>
  </si>
  <si>
    <t>profx-sql-vm1</t>
  </si>
  <si>
    <t>Function App</t>
  </si>
  <si>
    <t>&lt;name&gt;-func</t>
  </si>
  <si>
    <t>calcprofit-func</t>
  </si>
  <si>
    <t>Storage</t>
  </si>
  <si>
    <t>Storage account name (data)</t>
  </si>
  <si>
    <t>Lowercase</t>
  </si>
  <si>
    <t>Alphanumeric</t>
  </si>
  <si>
    <t>profxdata001</t>
  </si>
  <si>
    <t>Storage account name (disks)</t>
  </si>
  <si>
    <t>&lt;vm name without hyphens&gt;st&lt;number&gt;</t>
  </si>
  <si>
    <t>profxsql001st0</t>
  </si>
  <si>
    <t>Container name</t>
  </si>
  <si>
    <t>Storage account</t>
  </si>
  <si>
    <t>&lt;context&gt;</t>
  </si>
  <si>
    <t>logs</t>
  </si>
  <si>
    <t>Blob name</t>
  </si>
  <si>
    <t>1-1024</t>
  </si>
  <si>
    <t>Case sensitive</t>
  </si>
  <si>
    <t>Any URL characters</t>
  </si>
  <si>
    <t>&lt;variable based on blob usage&gt;</t>
  </si>
  <si>
    <t>Queue name</t>
  </si>
  <si>
    <t>&lt;service short name&gt;-&lt;context&gt;-&lt;num&gt;</t>
  </si>
  <si>
    <t>awesomeservice-messages-001</t>
  </si>
  <si>
    <t>Table name</t>
  </si>
  <si>
    <t>&lt;service short name&gt;&lt;context&gt;</t>
  </si>
  <si>
    <t>awesomeservicelogs</t>
  </si>
  <si>
    <t>File name</t>
  </si>
  <si>
    <t>&lt;name&gt;dls</t>
  </si>
  <si>
    <t>telemetrydls</t>
  </si>
  <si>
    <t>Networking</t>
  </si>
  <si>
    <t>Virtual Network (VNet)</t>
  </si>
  <si>
    <t>Alphanumeric, hyphen, underscore, and period</t>
  </si>
  <si>
    <t>&lt;service short name&gt;-vnet</t>
  </si>
  <si>
    <t>profx-vnet</t>
  </si>
  <si>
    <t>Parent VNet</t>
  </si>
  <si>
    <t>&lt;descriptive context&gt;</t>
  </si>
  <si>
    <t>web</t>
  </si>
  <si>
    <t>&lt;vmname&gt;-nic&lt;num&gt;</t>
  </si>
  <si>
    <t>profx-sql1-vm1-nic1</t>
  </si>
  <si>
    <t>Network Security Group</t>
  </si>
  <si>
    <t>&lt;service short name&gt;-&lt;context&gt;-nsg</t>
  </si>
  <si>
    <t>profx-app-nsg</t>
  </si>
  <si>
    <t>Network Security Group Rule</t>
  </si>
  <si>
    <t>sql-allow</t>
  </si>
  <si>
    <t>Public IP Address</t>
  </si>
  <si>
    <t>&lt;vm or service name&gt;-pip</t>
  </si>
  <si>
    <t>profx-sql1-vm1-pip</t>
  </si>
  <si>
    <t>Load Balancer</t>
  </si>
  <si>
    <t>&lt;service or role&gt;-lb</t>
  </si>
  <si>
    <t>profx-lb</t>
  </si>
  <si>
    <t>Load Balanced Rules Config</t>
  </si>
  <si>
    <t>http</t>
  </si>
  <si>
    <t>Azure Application Gateway</t>
  </si>
  <si>
    <t>&lt;service or role&gt;-agw</t>
  </si>
  <si>
    <t>profx-agw</t>
  </si>
  <si>
    <t>Traffic Manager Profile</t>
  </si>
  <si>
    <t>Alphanumeric, hyphen, and period</t>
  </si>
  <si>
    <t>app1</t>
  </si>
  <si>
    <t>Container Registry</t>
  </si>
  <si>
    <t>&lt;service short name&gt;registry</t>
  </si>
  <si>
    <t>app1registry</t>
  </si>
  <si>
    <t>Service Bus</t>
  </si>
  <si>
    <t>Service Bus Namespace</t>
  </si>
  <si>
    <t>Alphanumeric, hyphen, must start with leter; see here for details.</t>
  </si>
  <si>
    <t>&lt;service short name&gt;-bus</t>
  </si>
  <si>
    <t>app1-bus</t>
  </si>
  <si>
    <t>Department DnA</t>
  </si>
  <si>
    <t>da</t>
  </si>
  <si>
    <t>op</t>
  </si>
  <si>
    <t>de</t>
  </si>
  <si>
    <t>it</t>
  </si>
  <si>
    <t>fi</t>
  </si>
  <si>
    <t>ma</t>
  </si>
  <si>
    <t>dat</t>
  </si>
  <si>
    <t>inf</t>
  </si>
  <si>
    <t>Applications (Web)</t>
  </si>
  <si>
    <t>app</t>
  </si>
  <si>
    <t>Key 2</t>
  </si>
  <si>
    <t>Default Key</t>
  </si>
  <si>
    <t>rg</t>
  </si>
  <si>
    <t>ehns</t>
  </si>
  <si>
    <t>eh</t>
  </si>
  <si>
    <t>Key</t>
  </si>
  <si>
    <t>Comment</t>
  </si>
  <si>
    <t>Bill To / Internal Chargeback ID</t>
  </si>
  <si>
    <t>billTo</t>
  </si>
  <si>
    <t>IT-Chargeback-1234</t>
  </si>
  <si>
    <t>An internal I/O or billing code</t>
  </si>
  <si>
    <t>managedBy</t>
  </si>
  <si>
    <t>joe@contoso.com</t>
  </si>
  <si>
    <t>Alias or email address</t>
  </si>
  <si>
    <t>projectName</t>
  </si>
  <si>
    <t>Name of the project or product line</t>
  </si>
  <si>
    <t>projectVersion</t>
  </si>
  <si>
    <t>Version of the project or product line</t>
  </si>
  <si>
    <t>&lt;Production, Staging, QA &gt;</t>
  </si>
  <si>
    <t>tier</t>
  </si>
  <si>
    <t>Front End, Back End, Data</t>
  </si>
  <si>
    <t>dataProfile</t>
  </si>
  <si>
    <t>Public, Confidential, Restricted, Internal</t>
  </si>
  <si>
    <t>Sensitivity of data stored in the resource</t>
  </si>
  <si>
    <r>
      <t>&lt;globally unique name&gt;&lt;number&gt;</t>
    </r>
    <r>
      <rPr>
        <sz val="11"/>
        <color theme="1"/>
        <rFont val="Consolas"/>
        <family val="3"/>
      </rPr>
      <t>(use a function to calculate a unique guid for naming storage accounts)</t>
    </r>
  </si>
  <si>
    <t>Log Analytics</t>
  </si>
  <si>
    <t>Front End</t>
  </si>
  <si>
    <t>DRI</t>
  </si>
  <si>
    <t>Company</t>
  </si>
  <si>
    <t>Project</t>
  </si>
  <si>
    <t>Primary Contact</t>
  </si>
  <si>
    <t>Quisitive</t>
  </si>
  <si>
    <t>ADAP</t>
  </si>
  <si>
    <t>patrick.gallucci@quisitive.com</t>
  </si>
  <si>
    <t>1.0</t>
  </si>
  <si>
    <t>Sub Abbreviation</t>
  </si>
  <si>
    <t>PLT</t>
  </si>
  <si>
    <t>CORP</t>
  </si>
  <si>
    <t>DEV</t>
  </si>
  <si>
    <t>DEMO</t>
  </si>
  <si>
    <t>PART</t>
  </si>
  <si>
    <t>SMK</t>
  </si>
  <si>
    <t>UQA</t>
  </si>
  <si>
    <t>PRD</t>
  </si>
  <si>
    <t>SBX</t>
  </si>
  <si>
    <t>Back End</t>
  </si>
  <si>
    <t>Confidential</t>
  </si>
  <si>
    <t>Internal</t>
  </si>
  <si>
    <t>Public</t>
  </si>
  <si>
    <t>Restricted</t>
  </si>
  <si>
    <t>Company Tag</t>
  </si>
  <si>
    <t>QUI</t>
  </si>
  <si>
    <t>OS Name</t>
  </si>
  <si>
    <t>Management Group</t>
  </si>
  <si>
    <t>adap-smk-cus-rg</t>
  </si>
  <si>
    <t>AUE</t>
  </si>
  <si>
    <t>AUS</t>
  </si>
  <si>
    <t>BRS</t>
  </si>
  <si>
    <t>CIN</t>
  </si>
  <si>
    <t>JAE</t>
  </si>
  <si>
    <t>JAW</t>
  </si>
  <si>
    <t>KOC</t>
  </si>
  <si>
    <t>KOS</t>
  </si>
  <si>
    <t>NEU</t>
  </si>
  <si>
    <t>SIN</t>
  </si>
  <si>
    <t>UKS</t>
  </si>
  <si>
    <t>UKW</t>
  </si>
  <si>
    <t>WCUS</t>
  </si>
  <si>
    <t>WEU</t>
  </si>
  <si>
    <t>WIN</t>
  </si>
  <si>
    <t>WUS2</t>
  </si>
  <si>
    <t>GLB</t>
  </si>
  <si>
    <t>Search</t>
  </si>
  <si>
    <t>Service</t>
  </si>
  <si>
    <t>contoso-srch1</t>
  </si>
  <si>
    <t>&lt;name&gt;-func-&lt;num&gt;</t>
  </si>
  <si>
    <t>Azure Search Service</t>
  </si>
  <si>
    <t>srch</t>
  </si>
  <si>
    <t>src</t>
  </si>
  <si>
    <t>sr</t>
  </si>
  <si>
    <t>Azure Search Index</t>
  </si>
  <si>
    <t>idx</t>
  </si>
  <si>
    <t>ix</t>
  </si>
  <si>
    <t>indx</t>
  </si>
  <si>
    <t>(Azure Search Service)</t>
  </si>
  <si>
    <t>Date</t>
  </si>
  <si>
    <t>Hot</t>
  </si>
  <si>
    <t>StorageV2</t>
  </si>
  <si>
    <t>Yes</t>
  </si>
  <si>
    <t>storage Account Name</t>
  </si>
  <si>
    <t>Storage Account Type</t>
  </si>
  <si>
    <t>Standard_GRS</t>
  </si>
  <si>
    <t>Standard_RAGRS</t>
  </si>
  <si>
    <t>Premium_LRS</t>
  </si>
  <si>
    <t>Cold</t>
  </si>
  <si>
    <t>Storage Kind</t>
  </si>
  <si>
    <t>Boolean</t>
  </si>
  <si>
    <t>true</t>
  </si>
  <si>
    <t>false</t>
  </si>
  <si>
    <t>sqlAdmin</t>
  </si>
  <si>
    <t>sql Server Active Directory Admin Login</t>
  </si>
  <si>
    <t>sql Server Active Directory Admin ObjectId</t>
  </si>
  <si>
    <t>dbadmin@azuresecurity.net</t>
  </si>
  <si>
    <t>703e0d42-c608-4d74-b0fa-2707170c16cb</t>
  </si>
  <si>
    <t>threat Detection Email Address</t>
  </si>
  <si>
    <t>Z1!xcvbnmnbvcxz</t>
  </si>
  <si>
    <t>sql Server Name</t>
  </si>
  <si>
    <t>Bill To</t>
  </si>
  <si>
    <t>GeneralPurpose</t>
  </si>
  <si>
    <t>BusinessCritical</t>
  </si>
  <si>
    <t>elastic Pool Edition</t>
  </si>
  <si>
    <t>epDTUs</t>
  </si>
  <si>
    <t>epGBs</t>
  </si>
  <si>
    <t>elastic Pool Storage</t>
  </si>
  <si>
    <t>elastic Pool Total DTU</t>
  </si>
  <si>
    <t>elastic Pool Name</t>
  </si>
  <si>
    <t>elastic Pool Min DTU</t>
  </si>
  <si>
    <t>MGMT</t>
  </si>
  <si>
    <t>adap-smk-eus-001-sql</t>
  </si>
  <si>
    <t>adap-smk-eus-rg</t>
  </si>
  <si>
    <t>adapsmkeus001stg</t>
  </si>
  <si>
    <t>mgmt-smk-eus-rg</t>
  </si>
  <si>
    <t>EH Namespace</t>
  </si>
  <si>
    <t>Workspace Name</t>
  </si>
  <si>
    <t>contoso-sql</t>
  </si>
  <si>
    <t>contoso-laws</t>
  </si>
  <si>
    <t>Management Group Name</t>
  </si>
  <si>
    <t>Management Group ID</t>
  </si>
  <si>
    <t>Contoso ADAP</t>
  </si>
  <si>
    <t>Management Group Parent</t>
  </si>
  <si>
    <t>contoso-adap</t>
  </si>
  <si>
    <t>AzureArch</t>
  </si>
  <si>
    <t>323241e8-df5e-434e-b1d4-a45c3576bf80</t>
  </si>
  <si>
    <t>azurearchitecture (azuresecurity.net)</t>
  </si>
  <si>
    <t>3ae449e7-25e5-4e5d-b705-7a39e1ad16f0</t>
  </si>
  <si>
    <t>azure.adap.owner</t>
  </si>
  <si>
    <t>azure.adap.contributor</t>
  </si>
  <si>
    <t>azure.adap.reader</t>
  </si>
  <si>
    <t>Azure - Subscription - Owner</t>
  </si>
  <si>
    <t>SQL Data Retention Policy</t>
  </si>
  <si>
    <t>DevOps Services Account</t>
  </si>
  <si>
    <t>LogWorkspace</t>
  </si>
  <si>
    <t>Topic</t>
  </si>
  <si>
    <t>Metadata</t>
  </si>
  <si>
    <t>Governance</t>
  </si>
  <si>
    <t>App Services</t>
  </si>
  <si>
    <t>region Name Code</t>
  </si>
  <si>
    <t>region Name</t>
  </si>
  <si>
    <t>deploy-network-watcher-in-vnet-region Names</t>
  </si>
  <si>
    <t>built-in-policy\deploy-network-watcher-in-vnet-region Names</t>
  </si>
  <si>
    <t>region Names</t>
  </si>
  <si>
    <t>op-mgmt-vnet</t>
  </si>
  <si>
    <t>The Operations Management network includes the internal products and services to support the Azure core infrastrucure.</t>
  </si>
  <si>
    <t>dpi30-laws</t>
  </si>
  <si>
    <t>dpi30-auto</t>
  </si>
  <si>
    <t>TABLE OF CONTENTS</t>
  </si>
  <si>
    <t>Worksheet</t>
  </si>
  <si>
    <t>Change Log</t>
  </si>
  <si>
    <t>Change</t>
  </si>
  <si>
    <t>Azure Data &amp; Analytics Platform CMDB</t>
  </si>
  <si>
    <r>
      <rPr>
        <b/>
        <sz val="11"/>
        <color theme="1"/>
        <rFont val="Museo Sans Rounded 300"/>
      </rPr>
      <t>About this Document</t>
    </r>
    <r>
      <rPr>
        <sz val="11"/>
        <color theme="1" tint="0.24994659260841701"/>
        <rFont val="Museo Sans Rounded 300"/>
      </rPr>
      <t xml:space="preserve">
This CMDB is to be used to configure Microsoft Azure componet and services. 
</t>
    </r>
    <r>
      <rPr>
        <b/>
        <sz val="11"/>
        <color theme="1"/>
        <rFont val="Museo Sans Rounded 300"/>
      </rPr>
      <t xml:space="preserve">
Disclaimer</t>
    </r>
    <r>
      <rPr>
        <sz val="11"/>
        <color theme="1" tint="0.24994659260841701"/>
        <rFont val="Museo Sans Rounded 300"/>
      </rPr>
      <t xml:space="preserve">
- This document is for informational purposes only. QUISITIVE MAKES NO WARRANTIES, EXPRESS, IMPLIED, OR STATUTORY, AS TO THE INFORMATION IN THIS DOCUMENT. This document is provided "as-is." Information and views expressed in this document, including URL and other Internet website references, may change without notice. Customers reading this document bear the risk of using it.
- This document does not provide customers with any legal rights to any intellectual property in any Quisitive product or solutions.
- Customers may copy and use this document for internal reference purposes.</t>
    </r>
  </si>
  <si>
    <t>Initial CMDB</t>
  </si>
  <si>
    <t>Updated SQL Server Managed Instance NSG</t>
  </si>
  <si>
    <t>adap-smk-eus-kv</t>
  </si>
  <si>
    <t>mgmt-smk-eus-kv</t>
  </si>
  <si>
    <t>adap-billing-reader</t>
  </si>
  <si>
    <t>adap.billing.reader</t>
  </si>
  <si>
    <t>az.adap.billing.reader</t>
  </si>
  <si>
    <t>az.adap.nonproduction.engineer</t>
  </si>
  <si>
    <t>az.adap.nonproduction.owner</t>
  </si>
  <si>
    <t>az.adap.production.engineer</t>
  </si>
  <si>
    <t>az.adap.production.owner</t>
  </si>
  <si>
    <t>az.adap.production.readonly</t>
  </si>
  <si>
    <t>az.adap.smk.eus.rg.owner</t>
  </si>
  <si>
    <t>az.adap.smk.eus.rg.contributor</t>
  </si>
  <si>
    <t>az.adap.smk.eus.rg.reader</t>
  </si>
  <si>
    <t>az.mgmt.smk.eus.rg.owner</t>
  </si>
  <si>
    <t>az.mgmt.smk.eus.rg.contributor</t>
  </si>
  <si>
    <t>az.mgmt.smk.eus.rg.reader</t>
  </si>
  <si>
    <t>az.bast.smk.eus.rg.owner</t>
  </si>
  <si>
    <t>az.bast.smk.eus.rg.contributor</t>
  </si>
  <si>
    <t>az.bast.smk.eus.rg.reader</t>
  </si>
  <si>
    <t>az.secu.smk.eus.rg.owner</t>
  </si>
  <si>
    <t>az.secu.smk.eus.rg.contributor</t>
  </si>
  <si>
    <t>az.secu.smk.eus.rg.reader</t>
  </si>
  <si>
    <t>az.vnet.smk.eus.rg.owner</t>
  </si>
  <si>
    <t>az.vnet.smk.eus.rg.contributor</t>
  </si>
  <si>
    <t>az.vnet.smk.eus.rg.reader</t>
  </si>
  <si>
    <t>az.subscription.owner</t>
  </si>
  <si>
    <t>az.subscription.contributor</t>
  </si>
  <si>
    <t>az.subscription.reader</t>
  </si>
  <si>
    <t>it.network.operations</t>
  </si>
  <si>
    <t>it.nonproduction.engineer</t>
  </si>
  <si>
    <t>it.production.engineer</t>
  </si>
  <si>
    <t>msp.nonproduction.engineer</t>
  </si>
  <si>
    <t>msp.production.engineer</t>
  </si>
  <si>
    <t>Allowed Locations</t>
  </si>
  <si>
    <t>East US, East US2, West US, West US2</t>
  </si>
  <si>
    <t>UserPrincipalName</t>
  </si>
  <si>
    <t>FirstName</t>
  </si>
  <si>
    <t>LastName</t>
  </si>
  <si>
    <t>City</t>
  </si>
  <si>
    <t>Street</t>
  </si>
  <si>
    <t>PhoneNumber</t>
  </si>
  <si>
    <t>MobilePhone</t>
  </si>
  <si>
    <t>Department</t>
  </si>
  <si>
    <t>ForceChangePasswordNextLogin</t>
  </si>
  <si>
    <t>ShowInAddressList</t>
  </si>
  <si>
    <t>CoE</t>
  </si>
  <si>
    <t>555-555-5555</t>
  </si>
  <si>
    <t>444-444-4444</t>
  </si>
  <si>
    <t>One Microsoft Way</t>
  </si>
  <si>
    <t>Redmond</t>
  </si>
  <si>
    <t>Doe</t>
  </si>
  <si>
    <t>John</t>
  </si>
  <si>
    <t>Domain</t>
  </si>
  <si>
    <t>azuresecurity.net</t>
  </si>
  <si>
    <t>Mary</t>
  </si>
  <si>
    <t>Alice</t>
  </si>
  <si>
    <t>Patrick</t>
  </si>
  <si>
    <t>Gallucci</t>
  </si>
  <si>
    <t>Keller</t>
  </si>
  <si>
    <t>Two Keller Place</t>
  </si>
  <si>
    <t>777-777-7777</t>
  </si>
  <si>
    <t>999-999-9999</t>
  </si>
  <si>
    <t>adap-smk-eus-001-sqlmi</t>
  </si>
  <si>
    <t>msql Subnet Id</t>
  </si>
  <si>
    <t>vCores</t>
  </si>
  <si>
    <t>storage Size Gb</t>
  </si>
  <si>
    <t>contributor</t>
  </si>
  <si>
    <t>ApplicationName</t>
  </si>
  <si>
    <t>CertPlainPassword</t>
  </si>
  <si>
    <t>SpnRole</t>
  </si>
  <si>
    <t>GrantRoleOnSubscriptionLevel</t>
  </si>
  <si>
    <t>East US</t>
  </si>
  <si>
    <t>dpi30serviceprincipal</t>
  </si>
  <si>
    <t>DPi30 Azure DevOps SP</t>
  </si>
  <si>
    <t>AzDo</t>
  </si>
  <si>
    <t>adap-dev-eus-rg</t>
  </si>
  <si>
    <t>mgmt-dev-eus-rg</t>
  </si>
  <si>
    <t>mgmtdeveus001stg</t>
  </si>
  <si>
    <t>adapdeveus001stg</t>
  </si>
  <si>
    <t>adap-dev-eus-001-sql</t>
  </si>
  <si>
    <t>adap-dev-eus-001-sqlmi</t>
  </si>
  <si>
    <t>adap-smk-eus-001-sql-01-ep</t>
  </si>
  <si>
    <t>adap-dev-eus-001-sql-01-ep</t>
  </si>
  <si>
    <t>SmokerSQLDBOLAP</t>
  </si>
  <si>
    <t>SmokerSQLDBOLTP</t>
  </si>
  <si>
    <t>asmdapsmkeus</t>
  </si>
  <si>
    <t>asmdapdeveus</t>
  </si>
  <si>
    <t>VNET</t>
  </si>
  <si>
    <t>BAST</t>
  </si>
  <si>
    <t>SECU</t>
  </si>
  <si>
    <t>adapdeveus01ehns</t>
  </si>
  <si>
    <t>adap-nonproduction-engineer</t>
  </si>
  <si>
    <t>adap-nonproduction-owner</t>
  </si>
  <si>
    <t>adap-nonproduction-sqladmin</t>
  </si>
  <si>
    <t>adap-production-engineer</t>
  </si>
  <si>
    <t>adap-production-owner</t>
  </si>
  <si>
    <t>adap-production-readonly</t>
  </si>
  <si>
    <t>adap-production-sqladmin</t>
  </si>
  <si>
    <t>it-network-operations</t>
  </si>
  <si>
    <t>it-nonproduction-engineer</t>
  </si>
  <si>
    <t>it-production-engineer</t>
  </si>
  <si>
    <t>msp-nonproduction-engineer</t>
  </si>
  <si>
    <t>msp-production-engineer</t>
  </si>
  <si>
    <t>adap.nonproduction.engineer</t>
  </si>
  <si>
    <t>adap.nonproduction.owner</t>
  </si>
  <si>
    <t>adap.nonproduction.sqladmin</t>
  </si>
  <si>
    <t>adap.production.engineer</t>
  </si>
  <si>
    <t>adap.production.owner</t>
  </si>
  <si>
    <t>adap.production.readonly</t>
  </si>
  <si>
    <t>adap.production.sqladmin</t>
  </si>
  <si>
    <t>msp.nonproduction.sqladmin</t>
  </si>
  <si>
    <t>msp.production.sqladmin</t>
  </si>
  <si>
    <t>msp-nonproduction-sqladmin</t>
  </si>
  <si>
    <t>msp-production-sqladmin</t>
  </si>
  <si>
    <t>Protocol2</t>
  </si>
  <si>
    <t>A0 Low Priority</t>
  </si>
  <si>
    <t>A0</t>
  </si>
  <si>
    <t>A1 Low Priority</t>
  </si>
  <si>
    <t>A1 v2 Low Priority</t>
  </si>
  <si>
    <t>A1 v2</t>
  </si>
  <si>
    <t>A1</t>
  </si>
  <si>
    <t>A2 Low Priority</t>
  </si>
  <si>
    <t>A2 v2 Low Priority</t>
  </si>
  <si>
    <t>A2 v2</t>
  </si>
  <si>
    <t>A2</t>
  </si>
  <si>
    <t>A3 Low Priority</t>
  </si>
  <si>
    <t>A3</t>
  </si>
  <si>
    <t>A4 Low Priority</t>
  </si>
  <si>
    <t>A4 v2 Low Priority</t>
  </si>
  <si>
    <t>A4 v2</t>
  </si>
  <si>
    <t>A4</t>
  </si>
  <si>
    <t>A5 Low Priority</t>
  </si>
  <si>
    <t>A5</t>
  </si>
  <si>
    <t>A6 Low Priority</t>
  </si>
  <si>
    <t>A6</t>
  </si>
  <si>
    <t>A7 Low Priority</t>
  </si>
  <si>
    <t>A7</t>
  </si>
  <si>
    <t>A8 Low Priority</t>
  </si>
  <si>
    <t>A8 v2 Low Priority</t>
  </si>
  <si>
    <t>A8 v2</t>
  </si>
  <si>
    <t>A8</t>
  </si>
  <si>
    <t>A9 Low Priority</t>
  </si>
  <si>
    <t>A9</t>
  </si>
  <si>
    <t>A10 Low Priority</t>
  </si>
  <si>
    <t>A10</t>
  </si>
  <si>
    <t>A11 Low Priority</t>
  </si>
  <si>
    <t>A11</t>
  </si>
  <si>
    <t>A2m v2 Low Priority</t>
  </si>
  <si>
    <t>A2m v2</t>
  </si>
  <si>
    <t>A4m v2 Low Priority</t>
  </si>
  <si>
    <t>A4m v2</t>
  </si>
  <si>
    <t>A8m v2 Low Priority</t>
  </si>
  <si>
    <t>A8m v2</t>
  </si>
  <si>
    <t>B1ls</t>
  </si>
  <si>
    <t>B1ms</t>
  </si>
  <si>
    <t>B2ms</t>
  </si>
  <si>
    <t>B4ms</t>
  </si>
  <si>
    <t>B8ms</t>
  </si>
  <si>
    <t>B12ms</t>
  </si>
  <si>
    <t>B16ms</t>
  </si>
  <si>
    <t>B20ms</t>
  </si>
  <si>
    <t>B1s</t>
  </si>
  <si>
    <t>B2s</t>
  </si>
  <si>
    <t>D1/DS1 Low Priority</t>
  </si>
  <si>
    <t>D1 v2/DS1 v2</t>
  </si>
  <si>
    <t>D1 v2/DS1 v2 Low Priority</t>
  </si>
  <si>
    <t>D2/DS2 Low Priority</t>
  </si>
  <si>
    <t>D2 v2/DS2 v2 - Expired</t>
  </si>
  <si>
    <t>D2 v2/DS2 v2 Low Priority</t>
  </si>
  <si>
    <t>D2 v2/DS2 v2</t>
  </si>
  <si>
    <t>D2 v3/D2s v3</t>
  </si>
  <si>
    <t>D2 v3/D2s v3 Low Priority</t>
  </si>
  <si>
    <t>D3/DS3 Low Priority</t>
  </si>
  <si>
    <t>D3 v2/DS3 v2 - Expired</t>
  </si>
  <si>
    <t>D3 v2/DS3 v2 Low Priority</t>
  </si>
  <si>
    <t>D3 v2/DS3 v2</t>
  </si>
  <si>
    <t>D4/DS4 Low Priority</t>
  </si>
  <si>
    <t>D4 v2/DS4 v2 - Expired</t>
  </si>
  <si>
    <t>D4 v2/DS4 v2</t>
  </si>
  <si>
    <t>D4 v2/DS4 v2 Low Priority</t>
  </si>
  <si>
    <t>D4 v3/D4s v3 Low Priority</t>
  </si>
  <si>
    <t>D4 v3/D4s v3</t>
  </si>
  <si>
    <t>D5 v2/DS5 v2 - Expired</t>
  </si>
  <si>
    <t>D5 v2/DS5 v2 Low Priority</t>
  </si>
  <si>
    <t>D5 v2/DS5 v2</t>
  </si>
  <si>
    <t>D8 v3/D8s v3</t>
  </si>
  <si>
    <t>D8 v3/D8s v3 Low Priority</t>
  </si>
  <si>
    <t>D11/DS11 Low Priority</t>
  </si>
  <si>
    <t>D11 v2/DS11 v2 - Expired</t>
  </si>
  <si>
    <t>D11 v2/DS11 v2 Low Priority</t>
  </si>
  <si>
    <t>D11 v2/DS11 v2</t>
  </si>
  <si>
    <t>D1/DS1</t>
  </si>
  <si>
    <t>D12/DS12 Low Priority</t>
  </si>
  <si>
    <t>D12 v2/DS12 v2 - Expired</t>
  </si>
  <si>
    <t>D12 v2/DS12 v2 Low Priority</t>
  </si>
  <si>
    <t>D12 v2/DS12 v2</t>
  </si>
  <si>
    <t>D13/DS13 Low Priority</t>
  </si>
  <si>
    <t>D13 v2/DS13 v2 - Expired</t>
  </si>
  <si>
    <t>D13 v2/DS13 v2</t>
  </si>
  <si>
    <t>D13 v2/DS13 v2 Low Priority</t>
  </si>
  <si>
    <t>D14/DS14 Low Priority</t>
  </si>
  <si>
    <t>D14 v2/DS14 v2 - Expired</t>
  </si>
  <si>
    <t>D14 v2/DS14 v2</t>
  </si>
  <si>
    <t>D14 v2/DS14 v2 Low Priority</t>
  </si>
  <si>
    <t>D15 v2/DS15 v2</t>
  </si>
  <si>
    <t>D15 v2/DS15 v2 Low Priority</t>
  </si>
  <si>
    <t>D15i v2/DS15i v2</t>
  </si>
  <si>
    <t>D16 v3/D16s v3 Low Priority</t>
  </si>
  <si>
    <t>D16 v3/D16s v3</t>
  </si>
  <si>
    <t>D16a v4/D16as v4</t>
  </si>
  <si>
    <t>D16a v4/D16as v4 Low Priority</t>
  </si>
  <si>
    <t>D2/DS2</t>
  </si>
  <si>
    <t>D32 v3/D32s v3 Low Priority</t>
  </si>
  <si>
    <t>D32 v3/D32s v3</t>
  </si>
  <si>
    <t>D3/DS3</t>
  </si>
  <si>
    <t>D4/DS4</t>
  </si>
  <si>
    <t>D48 v3/D48s v3 Low Priority</t>
  </si>
  <si>
    <t>D48 v3/D48s v3</t>
  </si>
  <si>
    <t>D64 v3/D64s v3 Low Priority</t>
  </si>
  <si>
    <t>D64 v3/D64s v3</t>
  </si>
  <si>
    <t>D11/DS11</t>
  </si>
  <si>
    <t>D12/DS12</t>
  </si>
  <si>
    <t>D13/DS13</t>
  </si>
  <si>
    <t>D14/DS14</t>
  </si>
  <si>
    <t>D2a v4/D2as v4 Low Priority</t>
  </si>
  <si>
    <t>D2a v4/D2as v4</t>
  </si>
  <si>
    <t>D4a v4/D4as v4</t>
  </si>
  <si>
    <t>D4a v4/D4as v4 Low Priority</t>
  </si>
  <si>
    <t>D8a v4/D8as v4</t>
  </si>
  <si>
    <t>D8a v4/D8as v4 Low Priority</t>
  </si>
  <si>
    <t>D32a v4/D32as v4 Low Priority</t>
  </si>
  <si>
    <t>D32a v4/D32as v4</t>
  </si>
  <si>
    <t>D48a v4/D48as v4 Low Priority</t>
  </si>
  <si>
    <t>D48a v4/D48as v4</t>
  </si>
  <si>
    <t>D64a v4/D64as v4</t>
  </si>
  <si>
    <t>D64a v4/D64as v4 Low Priority</t>
  </si>
  <si>
    <t>DC1s v2 Low Priority</t>
  </si>
  <si>
    <t>DC1s v2</t>
  </si>
  <si>
    <t>DC2s Low Priority</t>
  </si>
  <si>
    <t>DC2s v2 Low Priority</t>
  </si>
  <si>
    <t>DC2s v2</t>
  </si>
  <si>
    <t>DC2s</t>
  </si>
  <si>
    <t>DC4s Low Priority</t>
  </si>
  <si>
    <t>DC4s v2 Low Priority</t>
  </si>
  <si>
    <t>DC4s v2</t>
  </si>
  <si>
    <t>DC4s</t>
  </si>
  <si>
    <t>E2 v3/E2s v3 Low Priority</t>
  </si>
  <si>
    <t>E2 v3/E2s v3</t>
  </si>
  <si>
    <t>E4 v3/E4s v3</t>
  </si>
  <si>
    <t>E4 v3/E4s v3 Low Priority</t>
  </si>
  <si>
    <t>E4a v4/E4as v4</t>
  </si>
  <si>
    <t>E8 v3/E8s v3</t>
  </si>
  <si>
    <t>E8 v3/E8s v3 Low Priority</t>
  </si>
  <si>
    <t>E16 v3/E16s v3 Low Priority</t>
  </si>
  <si>
    <t>E16 v3/E16s v3</t>
  </si>
  <si>
    <t>E20 v3/E20s v3</t>
  </si>
  <si>
    <t>E20 v3/E20s v3 Low Priority</t>
  </si>
  <si>
    <t>E32 v3/E32s v3 Low Priority</t>
  </si>
  <si>
    <t>E32 v3/E32s v3</t>
  </si>
  <si>
    <t>E48 v3/E48s v3</t>
  </si>
  <si>
    <t>E48 v3/E48s v3 Low Priority</t>
  </si>
  <si>
    <t>E64 v3/E64s v3 Low Priority</t>
  </si>
  <si>
    <t>E64 v3/E64s v3</t>
  </si>
  <si>
    <t>E2a v4/E2as v4</t>
  </si>
  <si>
    <t>E2a v4/E2as v4 Low Priority</t>
  </si>
  <si>
    <t>E4a v4/E4as v4 Low Priority</t>
  </si>
  <si>
    <t>E8a v4/E8as v4</t>
  </si>
  <si>
    <t>E8a v4/E8as v4 Low Priority</t>
  </si>
  <si>
    <t>E16a v4/E16as v4 Low Priority</t>
  </si>
  <si>
    <t>E16a v4/E16as v4</t>
  </si>
  <si>
    <t>E20a v4/E20as v4</t>
  </si>
  <si>
    <t>E20a v4/E20as v4 Low Priority</t>
  </si>
  <si>
    <t>E32a v4/E32as v4</t>
  </si>
  <si>
    <t>E32a v4/E32as v4 Low Priority</t>
  </si>
  <si>
    <t>E48a v4/E48as v4 Low Priority</t>
  </si>
  <si>
    <t>E48a v4/E48as v4</t>
  </si>
  <si>
    <t>E64a v4/E64as v4 Low Priority</t>
  </si>
  <si>
    <t>E64a v4/E64as v4</t>
  </si>
  <si>
    <t>E64i v3/E64is v3 Low Priority</t>
  </si>
  <si>
    <t>E64i v3/E64is v3</t>
  </si>
  <si>
    <t>F1/F1s Low Priority</t>
  </si>
  <si>
    <t>F2/F2s Low Priority</t>
  </si>
  <si>
    <t>F4/F4s Low Priority</t>
  </si>
  <si>
    <t>F8/F8s Low Priority</t>
  </si>
  <si>
    <t>F1/F1s</t>
  </si>
  <si>
    <t>F16/F16s Low Priority</t>
  </si>
  <si>
    <t>F2/F2s</t>
  </si>
  <si>
    <t>F4/F4s</t>
  </si>
  <si>
    <t>F8/F8s</t>
  </si>
  <si>
    <t>F16/F16s</t>
  </si>
  <si>
    <t>F2s v2 Low Priority</t>
  </si>
  <si>
    <t>F2s v2</t>
  </si>
  <si>
    <t>F4s v2 Low Priority</t>
  </si>
  <si>
    <t>F4s v2</t>
  </si>
  <si>
    <t>F8s v2 Low Priority</t>
  </si>
  <si>
    <t>F8s v2</t>
  </si>
  <si>
    <t>F16s v2 Low Priority</t>
  </si>
  <si>
    <t>F16s v2</t>
  </si>
  <si>
    <t>F32s v2 Low Priority</t>
  </si>
  <si>
    <t>F32s v2</t>
  </si>
  <si>
    <t>F48s v2 Low Priority</t>
  </si>
  <si>
    <t>F48s v2</t>
  </si>
  <si>
    <t>F64s v2 Low Priority</t>
  </si>
  <si>
    <t>F64s v2</t>
  </si>
  <si>
    <t>F72s v2 Low Priority</t>
  </si>
  <si>
    <t>F72s v2</t>
  </si>
  <si>
    <t>G1/GS1 Low Priority</t>
  </si>
  <si>
    <t>G2/GS2 Low Priority</t>
  </si>
  <si>
    <t>G3/GS3 Low Priority</t>
  </si>
  <si>
    <t>G4/GS4 Low Priority</t>
  </si>
  <si>
    <t>G5/GS5 Low Priority</t>
  </si>
  <si>
    <t>G1/GS1</t>
  </si>
  <si>
    <t>G2/GS2</t>
  </si>
  <si>
    <t>G3/GS3</t>
  </si>
  <si>
    <t>G4/GS4</t>
  </si>
  <si>
    <t>G5/GS5</t>
  </si>
  <si>
    <t>H8 Low Priority</t>
  </si>
  <si>
    <t>H8</t>
  </si>
  <si>
    <t>H16 Low Priority</t>
  </si>
  <si>
    <t>H16</t>
  </si>
  <si>
    <t>HB60rs Low Priority</t>
  </si>
  <si>
    <t>HB60rs</t>
  </si>
  <si>
    <t>HC44rs Low Priority</t>
  </si>
  <si>
    <t>HC44rs</t>
  </si>
  <si>
    <t>H8m Low Priority</t>
  </si>
  <si>
    <t>H8m</t>
  </si>
  <si>
    <t>H16m Low Priority</t>
  </si>
  <si>
    <t>H16m</t>
  </si>
  <si>
    <t>H16mr Low Priority</t>
  </si>
  <si>
    <t>H16mr</t>
  </si>
  <si>
    <t>H16r Low Priority</t>
  </si>
  <si>
    <t>H16r</t>
  </si>
  <si>
    <t>L4s Low Priority</t>
  </si>
  <si>
    <t>L4s</t>
  </si>
  <si>
    <t>L8s Low Priority</t>
  </si>
  <si>
    <t>L8s v2 Low Priority</t>
  </si>
  <si>
    <t>L8s v2</t>
  </si>
  <si>
    <t>L8s</t>
  </si>
  <si>
    <t>L16s Low Priority</t>
  </si>
  <si>
    <t>L16s v2 Low Priority</t>
  </si>
  <si>
    <t>L16s v2</t>
  </si>
  <si>
    <t>L16s</t>
  </si>
  <si>
    <t>L32s Low Priority</t>
  </si>
  <si>
    <t>L32s v2 Low Priority</t>
  </si>
  <si>
    <t>L32s v2</t>
  </si>
  <si>
    <t>L32s</t>
  </si>
  <si>
    <t>L48s v2 Low Priority</t>
  </si>
  <si>
    <t>L48s v2</t>
  </si>
  <si>
    <t>L64s v2 Low Priority</t>
  </si>
  <si>
    <t>L64s v2</t>
  </si>
  <si>
    <t>L80s v2 Low Priority</t>
  </si>
  <si>
    <t>L80s v2</t>
  </si>
  <si>
    <t>M32ls Low Priority</t>
  </si>
  <si>
    <t>M32ls</t>
  </si>
  <si>
    <t>M64ls Low Priority</t>
  </si>
  <si>
    <t>M64ls</t>
  </si>
  <si>
    <t>M8ms Low Priority</t>
  </si>
  <si>
    <t>M8ms</t>
  </si>
  <si>
    <t>M16ms Low Priority</t>
  </si>
  <si>
    <t>M16ms</t>
  </si>
  <si>
    <t>M32ms Low Priority</t>
  </si>
  <si>
    <t>M32ms</t>
  </si>
  <si>
    <t>M64ms Low Priority</t>
  </si>
  <si>
    <t>M64ms</t>
  </si>
  <si>
    <t>M128ms Low Priority</t>
  </si>
  <si>
    <t>M128ms</t>
  </si>
  <si>
    <t>M208ms v2 Low Priority</t>
  </si>
  <si>
    <t>M208ms v2</t>
  </si>
  <si>
    <t>M416ms v2 Low Priority</t>
  </si>
  <si>
    <t>M416ms v2</t>
  </si>
  <si>
    <t>M16s Low Priority</t>
  </si>
  <si>
    <t>M16s</t>
  </si>
  <si>
    <t>M32s Low Priority</t>
  </si>
  <si>
    <t>M32s</t>
  </si>
  <si>
    <t>M64s Low Priority</t>
  </si>
  <si>
    <t>M64s</t>
  </si>
  <si>
    <t>M128s Low Priority</t>
  </si>
  <si>
    <t>M128s</t>
  </si>
  <si>
    <t>M208s v2 Low Priority</t>
  </si>
  <si>
    <t>M208s v2</t>
  </si>
  <si>
    <t>M416s v2 Low Priority</t>
  </si>
  <si>
    <t>M416s v2</t>
  </si>
  <si>
    <t>M32ts Low Priority</t>
  </si>
  <si>
    <t>M32ts</t>
  </si>
  <si>
    <t>NC6 Low Priority</t>
  </si>
  <si>
    <t>NC6</t>
  </si>
  <si>
    <t>NC12 Low Priority</t>
  </si>
  <si>
    <t>NC12</t>
  </si>
  <si>
    <t>NC24 Low Priority</t>
  </si>
  <si>
    <t>NC24</t>
  </si>
  <si>
    <t>NC24r Low Priority</t>
  </si>
  <si>
    <t>NC24r</t>
  </si>
  <si>
    <t>NC24rs v2 Low Priority</t>
  </si>
  <si>
    <t>NC24rs v2</t>
  </si>
  <si>
    <t>NC24rs v3 Low Priority</t>
  </si>
  <si>
    <t>NC24rs v3</t>
  </si>
  <si>
    <t>NC6s v2 Low Priority</t>
  </si>
  <si>
    <t>NC6s v2</t>
  </si>
  <si>
    <t>NC6s v3 Low Priority</t>
  </si>
  <si>
    <t>NC6s v3</t>
  </si>
  <si>
    <t>NC12s v2 Low Priority</t>
  </si>
  <si>
    <t>NC12s v2</t>
  </si>
  <si>
    <t>NC12s v3 Low Priority</t>
  </si>
  <si>
    <t>NC12s v3</t>
  </si>
  <si>
    <t>NC24s v2 Low Priority</t>
  </si>
  <si>
    <t>NC24s v2</t>
  </si>
  <si>
    <t>NC24s v3 Low Priority</t>
  </si>
  <si>
    <t>NC24s v3</t>
  </si>
  <si>
    <t>ND24rs Low Priority</t>
  </si>
  <si>
    <t>ND24rs</t>
  </si>
  <si>
    <t>ND6s Low Priority</t>
  </si>
  <si>
    <t>ND6s</t>
  </si>
  <si>
    <t>ND12s Low Priority</t>
  </si>
  <si>
    <t>ND12s</t>
  </si>
  <si>
    <t>ND24s Low Priority</t>
  </si>
  <si>
    <t>ND24s</t>
  </si>
  <si>
    <t>ND40s v2 Low Priority</t>
  </si>
  <si>
    <t>ND40s v2</t>
  </si>
  <si>
    <t>NV6 Low Priority</t>
  </si>
  <si>
    <t>NV6</t>
  </si>
  <si>
    <t>NV12 Low Priority</t>
  </si>
  <si>
    <t>NV12</t>
  </si>
  <si>
    <t>NV24 Low Priority</t>
  </si>
  <si>
    <t>NV24</t>
  </si>
  <si>
    <t>NV6s v2 Low Priority</t>
  </si>
  <si>
    <t>NV6s v2</t>
  </si>
  <si>
    <t>NV12s v2 Low Priority</t>
  </si>
  <si>
    <t>NV12s v2</t>
  </si>
  <si>
    <t>NV12s v3 Low Priority</t>
  </si>
  <si>
    <t>NV12s v3</t>
  </si>
  <si>
    <t>NV24s v2 Low Priority</t>
  </si>
  <si>
    <t>NV24s v2</t>
  </si>
  <si>
    <t>NV24s v3 Low Priority</t>
  </si>
  <si>
    <t>NV24s v3</t>
  </si>
  <si>
    <t>NV48s v3 Low Priority</t>
  </si>
  <si>
    <t>NV48s v3</t>
  </si>
  <si>
    <t>PB6s</t>
  </si>
  <si>
    <t>PB12s</t>
  </si>
  <si>
    <t>PB24s</t>
  </si>
  <si>
    <t>Deploy</t>
  </si>
  <si>
    <t>YesNo</t>
  </si>
  <si>
    <t>yes</t>
  </si>
  <si>
    <t>no</t>
  </si>
  <si>
    <t>sqlServerName</t>
  </si>
  <si>
    <t>regionName</t>
  </si>
  <si>
    <t>DevOps Team projectName</t>
  </si>
  <si>
    <t>Production environment</t>
  </si>
  <si>
    <t>environment P=Production, T=Test, Q=Quality Assurance</t>
  </si>
  <si>
    <t>environmental identifier</t>
  </si>
  <si>
    <t>environment Tag</t>
  </si>
  <si>
    <t>environment Tag Value</t>
  </si>
  <si>
    <t>environment Names</t>
  </si>
  <si>
    <t>environment Tags</t>
  </si>
  <si>
    <t>tier or role/context identification</t>
  </si>
  <si>
    <t>Pricing tier</t>
  </si>
  <si>
    <t>Sku tier</t>
  </si>
  <si>
    <t>Pricing and Scale tier</t>
  </si>
  <si>
    <t>tier Name</t>
  </si>
  <si>
    <t>tier Code</t>
  </si>
  <si>
    <t>App Service Plan Pricing tiers</t>
  </si>
  <si>
    <t>SQL DB Servicetier</t>
  </si>
  <si>
    <t>Analysis Services Pricing tier</t>
  </si>
  <si>
    <t>Storage Access tier</t>
  </si>
  <si>
    <t>displayName</t>
  </si>
  <si>
    <t>displayName2</t>
  </si>
  <si>
    <t>chargebackId</t>
  </si>
  <si>
    <t>dri</t>
  </si>
  <si>
    <t>organizationName</t>
  </si>
  <si>
    <t>resourceGroupName</t>
  </si>
  <si>
    <t>Naming rules and restrictions
Each resource or service type in Azure enforces a set of naming restrictions and scope; any naming convention or pattern must adhere to the requisite naming rules and scope. For example, while the name of a VM maps to a DNS name (and is thus required to be unique across all of Azure), the name of a VNET is scoped to the resourceGroupName that it is created within.
In general, avoid having any special characters (- or _) as the first or last character in any name. These characters will cause most validation rules to fail.</t>
  </si>
  <si>
    <t>resourceGroupName Name</t>
  </si>
  <si>
    <t>This policy allows only usage of images from a resourceGroupName.</t>
  </si>
  <si>
    <t>No network peering can be associated to networks in network in a resourceGroupName containing central managed network infrastructure.</t>
  </si>
  <si>
    <t>Audit resourceGroupNames missing tags</t>
  </si>
  <si>
    <t>Audit resourceGroupNames that doesn't have particular tag.</t>
  </si>
  <si>
    <t>Enforce tag and its value on resourceGroupNames</t>
  </si>
  <si>
    <t>Enforces a required tag and its value on resourceGroupNames.</t>
  </si>
  <si>
    <t>sqlServerAdminUserName</t>
  </si>
  <si>
    <t>sqlServerAdminPassword</t>
  </si>
  <si>
    <t>Column1</t>
  </si>
  <si>
    <t>Column2</t>
  </si>
  <si>
    <t>Column3</t>
  </si>
  <si>
    <t>Column4</t>
  </si>
  <si>
    <t>Column5</t>
  </si>
  <si>
    <t>Column6</t>
  </si>
  <si>
    <t>Column7</t>
  </si>
  <si>
    <t>Column8</t>
  </si>
  <si>
    <t>Value</t>
  </si>
  <si>
    <t>867-5309</t>
  </si>
  <si>
    <t>description</t>
  </si>
  <si>
    <t>storageAccountName</t>
  </si>
  <si>
    <t>accountType</t>
  </si>
  <si>
    <t>storageKind</t>
  </si>
  <si>
    <t>accessTier</t>
  </si>
  <si>
    <t>This policy creates a network watcher resource inregionNames with virtual networks.</t>
  </si>
  <si>
    <t>Audit if Network Watcher is not enabled forregionName</t>
  </si>
  <si>
    <t>This policy audits if Network Watcher is not enabled for a selectedregionName.</t>
  </si>
  <si>
    <t>databaseEdition</t>
  </si>
  <si>
    <t>databaseCollation</t>
  </si>
  <si>
    <t>SQL_Latin1_General_CP1_CI_AS</t>
  </si>
  <si>
    <t>databaseServiceTier</t>
  </si>
  <si>
    <t>databaseName</t>
  </si>
  <si>
    <t>sqlCollation</t>
  </si>
  <si>
    <t>SQL_Latin1_General_CP1_CI_AI</t>
  </si>
  <si>
    <t>SQL_Latin1_General_CP1_CS_AS</t>
  </si>
  <si>
    <t>SQL_Latin1_General_CP1250_CI_AS</t>
  </si>
  <si>
    <t>SQL_Latin1_General_CP1250_CS_AS</t>
  </si>
  <si>
    <t>SQL_Latin1_General_CP1251_CI_AS</t>
  </si>
  <si>
    <t>SQL_Latin1_General_CP1251_CS_AS</t>
  </si>
  <si>
    <t>SQL_Latin1_General_CP1253_CI_AI</t>
  </si>
  <si>
    <t>SQL_Latin1_General_CP1253_CI_AS</t>
  </si>
  <si>
    <t>SQL_Latin1_General_CP1253_CS_AS</t>
  </si>
  <si>
    <t>SQL_Latin1_General_CP1254_CI_AS</t>
  </si>
  <si>
    <t>SQL_Latin1_General_CP1254_CS_AS</t>
  </si>
  <si>
    <t>SQL_Latin1_General_CP1255_CI_AS</t>
  </si>
  <si>
    <t>SQL_Latin1_General_CP1255_CS_AS</t>
  </si>
  <si>
    <t>SQL_Latin1_General_CP1256_CI_AS</t>
  </si>
  <si>
    <t>SQL_Latin1_General_CP1256_CS_AS</t>
  </si>
  <si>
    <t>SQL_Latin1_General_CP1257_CI_AS</t>
  </si>
  <si>
    <t>SQL_Latin1_General_CP1257_CS_AS</t>
  </si>
  <si>
    <t>SQL_Latin1_General_CP437_BIN</t>
  </si>
  <si>
    <t>SQL_Latin1_General_CP437_BIN2</t>
  </si>
  <si>
    <t>SQL_Latin1_General_CP437_CI_AI</t>
  </si>
  <si>
    <t>SQL_Latin1_General_CP437_CI_AS</t>
  </si>
  <si>
    <t>SQL_Latin1_General_CP437_CS_AS</t>
  </si>
  <si>
    <t>SQL_Latin1_General_CP850_BIN</t>
  </si>
  <si>
    <t>SQL_Latin1_General_CP850_BIN2</t>
  </si>
  <si>
    <t>SQL_Latin1_General_CP850_CI_AI</t>
  </si>
  <si>
    <t>SQL_Latin1_General_CP850_CI_AS</t>
  </si>
  <si>
    <t>SQL_Latin1_General_CP850_CS_AS</t>
  </si>
  <si>
    <t>SQL_Latin1_General_Pref_CP1_CI_AS</t>
  </si>
  <si>
    <t>SQL_Latin1_General_Pref_CP437_CI_AS</t>
  </si>
  <si>
    <t>SQL_Latin1_General_Pref_CP850_CI_AS</t>
  </si>
  <si>
    <t>dwDatabaseName</t>
  </si>
  <si>
    <t>SmokerSQLDWDB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</si>
</sst>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0.0000"/>
    <numFmt numFmtId="165" formatCode="_(&quot;$&quot;* #,##0.0000_);_(&quot;$&quot;* \(#,##0.0000\);_(&quot;$&quot;* &quot;-&quot;????_);_(@_)"/>
    <numFmt numFmtId="166" formatCode="yyyy\-mm\-dd;@"/>
  </numFmts>
  <fonts count="35" x14ac:knownFonts="1">
    <font>
      <sz val="10"/>
      <color theme="1"/>
      <name val="Consolas"/>
      <family val="3"/>
    </font>
    <font>
      <sz val="11"/>
      <color theme="1"/>
      <name val="Consolas"/>
      <family val="2"/>
      <scheme val="minor"/>
    </font>
    <font>
      <sz val="11"/>
      <color theme="1"/>
      <name val="Consolas"/>
      <family val="2"/>
      <scheme val="minor"/>
    </font>
    <font>
      <b/>
      <sz val="11"/>
      <color theme="1"/>
      <name val="Consolas"/>
      <family val="2"/>
      <scheme val="minor"/>
    </font>
    <font>
      <u/>
      <sz val="11"/>
      <color theme="10"/>
      <name val="Consolas"/>
      <family val="2"/>
      <scheme val="minor"/>
    </font>
    <font>
      <b/>
      <sz val="11"/>
      <color rgb="FF002060"/>
      <name val="Consolas"/>
      <family val="2"/>
      <scheme val="minor"/>
    </font>
    <font>
      <b/>
      <sz val="11"/>
      <color rgb="FF0070C0"/>
      <name val="Consolas"/>
      <family val="2"/>
      <scheme val="minor"/>
    </font>
    <font>
      <sz val="11"/>
      <color theme="1"/>
      <name val="Consolas"/>
      <family val="2"/>
      <scheme val="minor"/>
    </font>
    <font>
      <b/>
      <sz val="11"/>
      <color theme="1" tint="4.9989318521683403E-2"/>
      <name val="Consolas"/>
      <family val="3"/>
    </font>
    <font>
      <sz val="11"/>
      <color theme="1" tint="4.9989318521683403E-2"/>
      <name val="Consolas"/>
      <family val="3"/>
    </font>
    <font>
      <sz val="11"/>
      <color theme="1"/>
      <name val="Consolas"/>
      <family val="3"/>
    </font>
    <font>
      <sz val="11"/>
      <color rgb="FFFF0000"/>
      <name val="Consolas"/>
      <family val="2"/>
      <scheme val="minor"/>
    </font>
    <font>
      <b/>
      <sz val="12"/>
      <color theme="1"/>
      <name val="Consolas"/>
      <family val="2"/>
      <scheme val="minor"/>
    </font>
    <font>
      <i/>
      <sz val="11"/>
      <color theme="1"/>
      <name val="Consolas"/>
      <family val="2"/>
      <scheme val="minor"/>
    </font>
    <font>
      <b/>
      <sz val="11"/>
      <color rgb="FF0070C0"/>
      <name val="Consolas"/>
      <family val="3"/>
    </font>
    <font>
      <b/>
      <sz val="11"/>
      <color theme="1"/>
      <name val="Consolas"/>
      <family val="3"/>
    </font>
    <font>
      <u/>
      <sz val="11"/>
      <color theme="10"/>
      <name val="Consolas"/>
      <family val="3"/>
    </font>
    <font>
      <sz val="10"/>
      <color theme="1"/>
      <name val="Consolas"/>
      <family val="3"/>
    </font>
    <font>
      <b/>
      <sz val="11"/>
      <color theme="1"/>
      <name val="Consolas"/>
      <family val="3"/>
      <scheme val="minor"/>
    </font>
    <font>
      <sz val="10"/>
      <color theme="1"/>
      <name val="Consolas"/>
      <family val="3"/>
      <scheme val="minor"/>
    </font>
    <font>
      <b/>
      <sz val="11"/>
      <color theme="0"/>
      <name val="Consolas"/>
      <family val="3"/>
    </font>
    <font>
      <sz val="8"/>
      <name val="Consolas"/>
      <family val="3"/>
    </font>
    <font>
      <sz val="11"/>
      <color theme="1"/>
      <name val="Calibri"/>
      <family val="2"/>
    </font>
    <font>
      <sz val="10"/>
      <name val="Arial"/>
      <family val="2"/>
    </font>
    <font>
      <u/>
      <sz val="10"/>
      <color indexed="12"/>
      <name val="Arial"/>
      <family val="2"/>
    </font>
    <font>
      <b/>
      <sz val="11"/>
      <color rgb="FFFF0000"/>
      <name val="Consolas"/>
      <family val="3"/>
      <scheme val="minor"/>
    </font>
    <font>
      <sz val="10"/>
      <color rgb="FFFF0000"/>
      <name val="Consolas"/>
      <family val="3"/>
    </font>
    <font>
      <sz val="10"/>
      <color theme="0"/>
      <name val="Consolas"/>
      <family val="3"/>
      <scheme val="minor"/>
    </font>
    <font>
      <sz val="22"/>
      <color theme="0"/>
      <name val="Museo Sans Rounded 300"/>
    </font>
    <font>
      <sz val="11"/>
      <color theme="1" tint="0.24994659260841701"/>
      <name val="Museo Sans Rounded 300"/>
    </font>
    <font>
      <b/>
      <sz val="11"/>
      <color theme="1"/>
      <name val="Museo Sans Rounded 300"/>
    </font>
    <font>
      <b/>
      <sz val="11"/>
      <color theme="0"/>
      <name val="Museo Sans Rounded 300"/>
    </font>
    <font>
      <sz val="11"/>
      <color theme="0"/>
      <name val="Museo Sans Rounded 300"/>
    </font>
    <font>
      <sz val="22"/>
      <color theme="0"/>
      <name val="Museo Sans 900"/>
      <family val="3"/>
    </font>
    <font>
      <u/>
      <sz val="11"/>
      <color theme="10"/>
      <name val="Consolas"/>
      <family val="3"/>
      <scheme val="minor"/>
    </font>
  </fonts>
  <fills count="21">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bgColor indexed="64"/>
      </patternFill>
    </fill>
    <fill>
      <patternFill patternType="solid">
        <fgColor theme="8"/>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1"/>
        <bgColor indexed="64"/>
      </patternFill>
    </fill>
    <fill>
      <patternFill patternType="solid">
        <fgColor theme="5"/>
        <bgColor indexed="64"/>
      </patternFill>
    </fill>
    <fill>
      <patternFill patternType="solid">
        <fgColor rgb="FFC00000"/>
        <bgColor indexed="64"/>
      </patternFill>
    </fill>
    <fill>
      <patternFill patternType="solid">
        <fgColor rgb="FF04B2E2"/>
        <bgColor indexed="64"/>
      </patternFill>
    </fill>
    <fill>
      <patternFill patternType="solid">
        <fgColor rgb="FF595959"/>
        <bgColor indexed="64"/>
      </patternFill>
    </fill>
  </fills>
  <borders count="5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auto="1"/>
      </right>
      <top/>
      <bottom/>
      <diagonal/>
    </border>
    <border>
      <left/>
      <right style="thin">
        <color auto="1"/>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medium">
        <color auto="1"/>
      </right>
      <top style="medium">
        <color auto="1"/>
      </top>
      <bottom style="hair">
        <color auto="1"/>
      </bottom>
      <diagonal/>
    </border>
    <border>
      <left style="medium">
        <color auto="1"/>
      </left>
      <right/>
      <top style="hair">
        <color auto="1"/>
      </top>
      <bottom style="medium">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top style="hair">
        <color auto="1"/>
      </top>
      <bottom style="medium">
        <color auto="1"/>
      </bottom>
      <diagonal/>
    </border>
    <border>
      <left style="thin">
        <color auto="1"/>
      </left>
      <right/>
      <top style="hair">
        <color auto="1"/>
      </top>
      <bottom style="medium">
        <color auto="1"/>
      </bottom>
      <diagonal/>
    </border>
    <border>
      <left/>
      <right/>
      <top style="hair">
        <color auto="1"/>
      </top>
      <bottom style="medium">
        <color auto="1"/>
      </bottom>
      <diagonal/>
    </border>
    <border>
      <left/>
      <right style="thin">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medium">
        <color auto="1"/>
      </left>
      <right style="medium">
        <color auto="1"/>
      </right>
      <top style="hair">
        <color auto="1"/>
      </top>
      <bottom style="medium">
        <color auto="1"/>
      </bottom>
      <diagonal/>
    </border>
    <border>
      <left style="medium">
        <color indexed="64"/>
      </left>
      <right/>
      <top style="medium">
        <color indexed="64"/>
      </top>
      <bottom style="hair">
        <color auto="1"/>
      </bottom>
      <diagonal/>
    </border>
    <border>
      <left style="thin">
        <color auto="1"/>
      </left>
      <right style="hair">
        <color auto="1"/>
      </right>
      <top style="medium">
        <color indexed="64"/>
      </top>
      <bottom style="hair">
        <color auto="1"/>
      </bottom>
      <diagonal/>
    </border>
    <border>
      <left style="hair">
        <color auto="1"/>
      </left>
      <right/>
      <top style="medium">
        <color indexed="64"/>
      </top>
      <bottom style="hair">
        <color auto="1"/>
      </bottom>
      <diagonal/>
    </border>
    <border>
      <left style="thin">
        <color auto="1"/>
      </left>
      <right/>
      <top style="medium">
        <color indexed="64"/>
      </top>
      <bottom style="hair">
        <color auto="1"/>
      </bottom>
      <diagonal/>
    </border>
    <border>
      <left style="medium">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medium">
        <color auto="1"/>
      </left>
      <right style="medium">
        <color auto="1"/>
      </right>
      <top style="hair">
        <color auto="1"/>
      </top>
      <bottom style="hair">
        <color auto="1"/>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auto="1"/>
      </left>
      <right/>
      <top/>
      <bottom style="thin">
        <color auto="1"/>
      </bottom>
      <diagonal/>
    </border>
    <border>
      <left/>
      <right/>
      <top/>
      <bottom style="thin">
        <color auto="1"/>
      </bottom>
      <diagonal/>
    </border>
    <border>
      <left/>
      <right/>
      <top/>
      <bottom style="medium">
        <color rgb="FF000000"/>
      </bottom>
      <diagonal/>
    </border>
    <border>
      <left/>
      <right/>
      <top style="medium">
        <color rgb="FF000000"/>
      </top>
      <bottom/>
      <diagonal/>
    </border>
    <border>
      <left style="thin">
        <color auto="1"/>
      </left>
      <right style="thin">
        <color auto="1"/>
      </right>
      <top style="thin">
        <color auto="1"/>
      </top>
      <bottom style="thin">
        <color auto="1"/>
      </bottom>
      <diagonal/>
    </border>
  </borders>
  <cellStyleXfs count="14">
    <xf numFmtId="0" fontId="0" fillId="0" borderId="0"/>
    <xf numFmtId="0" fontId="4" fillId="0" borderId="0" applyNumberFormat="0" applyFill="0" applyBorder="0" applyAlignment="0" applyProtection="0"/>
    <xf numFmtId="44" fontId="7" fillId="0" borderId="0" applyFont="0" applyFill="0" applyBorder="0" applyAlignment="0" applyProtection="0"/>
    <xf numFmtId="49" fontId="20" fillId="11" borderId="0">
      <alignment horizontal="left" textRotation="90" wrapText="1"/>
    </xf>
    <xf numFmtId="0" fontId="22" fillId="0" borderId="0"/>
    <xf numFmtId="0" fontId="23" fillId="0" borderId="0"/>
    <xf numFmtId="0" fontId="23" fillId="0" borderId="0"/>
    <xf numFmtId="0" fontId="2" fillId="0" borderId="0"/>
    <xf numFmtId="0" fontId="22" fillId="0" borderId="0"/>
    <xf numFmtId="0" fontId="23" fillId="0" borderId="0"/>
    <xf numFmtId="0" fontId="24" fillId="0" borderId="0" applyNumberFormat="0" applyFill="0" applyBorder="0" applyAlignment="0" applyProtection="0">
      <alignment vertical="top"/>
      <protection locked="0"/>
    </xf>
    <xf numFmtId="49" fontId="3" fillId="12" borderId="0">
      <alignment horizontal="left" textRotation="90" wrapText="1"/>
    </xf>
    <xf numFmtId="0" fontId="1" fillId="0" borderId="0"/>
    <xf numFmtId="44" fontId="1" fillId="0" borderId="0" applyFont="0" applyFill="0" applyBorder="0" applyAlignment="0" applyProtection="0"/>
  </cellStyleXfs>
  <cellXfs count="289">
    <xf numFmtId="0" fontId="0" fillId="0" borderId="0" xfId="0"/>
    <xf numFmtId="0" fontId="0" fillId="0" borderId="0" xfId="0" applyAlignment="1">
      <alignment horizontal="center"/>
    </xf>
    <xf numFmtId="0" fontId="0" fillId="0" borderId="0" xfId="0" applyAlignment="1">
      <alignment wrapText="1"/>
    </xf>
    <xf numFmtId="0" fontId="4" fillId="0" borderId="0" xfId="1"/>
    <xf numFmtId="0" fontId="0" fillId="0" borderId="0" xfId="0" applyAlignment="1">
      <alignment horizontal="left"/>
    </xf>
    <xf numFmtId="0" fontId="8" fillId="2" borderId="4" xfId="0" applyFont="1" applyFill="1" applyBorder="1"/>
    <xf numFmtId="0" fontId="8" fillId="2" borderId="4" xfId="0" applyFont="1" applyFill="1" applyBorder="1" applyAlignment="1">
      <alignment horizontal="left"/>
    </xf>
    <xf numFmtId="44" fontId="8" fillId="2" borderId="4" xfId="2" applyFont="1" applyFill="1" applyBorder="1"/>
    <xf numFmtId="0" fontId="8" fillId="2" borderId="4" xfId="0" applyFont="1" applyFill="1" applyBorder="1" applyAlignment="1">
      <alignment horizontal="center" textRotation="90"/>
    </xf>
    <xf numFmtId="0" fontId="8" fillId="2" borderId="4" xfId="0" applyFont="1" applyFill="1" applyBorder="1" applyAlignment="1">
      <alignment textRotation="90"/>
    </xf>
    <xf numFmtId="0" fontId="9" fillId="2" borderId="4" xfId="0" applyFont="1" applyFill="1" applyBorder="1" applyAlignment="1">
      <alignment horizontal="center" textRotation="90"/>
    </xf>
    <xf numFmtId="0" fontId="8" fillId="2" borderId="3" xfId="0" applyFont="1" applyFill="1" applyBorder="1" applyAlignment="1">
      <alignment horizontal="center" textRotation="90"/>
    </xf>
    <xf numFmtId="164" fontId="8" fillId="2" borderId="2" xfId="0" applyNumberFormat="1" applyFont="1" applyFill="1" applyBorder="1" applyAlignment="1">
      <alignment horizontal="center" textRotation="90"/>
    </xf>
    <xf numFmtId="0" fontId="10" fillId="0" borderId="0" xfId="0" applyFont="1"/>
    <xf numFmtId="0" fontId="10" fillId="0" borderId="5" xfId="0" applyFont="1" applyBorder="1"/>
    <xf numFmtId="0" fontId="10" fillId="0" borderId="5" xfId="0" applyFont="1" applyBorder="1" applyAlignment="1">
      <alignment horizontal="left"/>
    </xf>
    <xf numFmtId="44" fontId="10" fillId="0" borderId="5" xfId="2" applyFont="1" applyBorder="1"/>
    <xf numFmtId="0" fontId="10" fillId="0" borderId="5" xfId="0" applyFont="1" applyBorder="1" applyAlignment="1">
      <alignment horizontal="center"/>
    </xf>
    <xf numFmtId="0" fontId="10" fillId="0" borderId="6" xfId="0" applyFont="1" applyBorder="1" applyAlignment="1">
      <alignment horizontal="center"/>
    </xf>
    <xf numFmtId="164" fontId="10" fillId="0" borderId="5" xfId="2" applyNumberFormat="1" applyFont="1" applyBorder="1" applyAlignment="1">
      <alignment horizontal="center"/>
    </xf>
    <xf numFmtId="0" fontId="10" fillId="0" borderId="0" xfId="0" applyFont="1" applyAlignment="1">
      <alignment horizontal="center"/>
    </xf>
    <xf numFmtId="0" fontId="10" fillId="0" borderId="0" xfId="0" applyFont="1" applyAlignment="1">
      <alignment horizontal="left"/>
    </xf>
    <xf numFmtId="44" fontId="10" fillId="0" borderId="0" xfId="2" applyFont="1"/>
    <xf numFmtId="0" fontId="10" fillId="0" borderId="7" xfId="0" applyFont="1" applyBorder="1" applyAlignment="1">
      <alignment horizontal="center"/>
    </xf>
    <xf numFmtId="164" fontId="10" fillId="0" borderId="0" xfId="2" applyNumberFormat="1" applyFont="1" applyAlignment="1">
      <alignment horizontal="center"/>
    </xf>
    <xf numFmtId="0" fontId="10" fillId="0" borderId="8" xfId="0" applyFont="1" applyBorder="1" applyAlignment="1">
      <alignment horizontal="center"/>
    </xf>
    <xf numFmtId="164" fontId="10" fillId="0" borderId="4" xfId="2" applyNumberFormat="1" applyFont="1" applyBorder="1" applyAlignment="1">
      <alignment horizontal="center"/>
    </xf>
    <xf numFmtId="0" fontId="10" fillId="2" borderId="5" xfId="0" applyFont="1" applyFill="1" applyBorder="1"/>
    <xf numFmtId="0" fontId="10" fillId="2" borderId="5" xfId="0" applyFont="1" applyFill="1" applyBorder="1" applyAlignment="1">
      <alignment horizontal="left"/>
    </xf>
    <xf numFmtId="44" fontId="10" fillId="2" borderId="5" xfId="2" applyFont="1" applyFill="1" applyBorder="1"/>
    <xf numFmtId="0" fontId="10" fillId="2" borderId="5" xfId="0" applyFont="1" applyFill="1" applyBorder="1" applyAlignment="1">
      <alignment horizontal="center"/>
    </xf>
    <xf numFmtId="49" fontId="10" fillId="2" borderId="5" xfId="0" applyNumberFormat="1" applyFont="1" applyFill="1" applyBorder="1" applyAlignment="1">
      <alignment horizontal="center"/>
    </xf>
    <xf numFmtId="0" fontId="10" fillId="2" borderId="6" xfId="0" applyFont="1" applyFill="1" applyBorder="1" applyAlignment="1">
      <alignment horizontal="center"/>
    </xf>
    <xf numFmtId="164" fontId="10" fillId="2" borderId="5" xfId="2" applyNumberFormat="1" applyFont="1" applyFill="1" applyBorder="1" applyAlignment="1">
      <alignment horizontal="center"/>
    </xf>
    <xf numFmtId="0" fontId="10" fillId="2" borderId="0" xfId="0" applyFont="1" applyFill="1"/>
    <xf numFmtId="0" fontId="10" fillId="2" borderId="0" xfId="0" applyFont="1" applyFill="1" applyAlignment="1">
      <alignment horizontal="left"/>
    </xf>
    <xf numFmtId="44" fontId="10" fillId="2" borderId="0" xfId="2" applyFont="1" applyFill="1"/>
    <xf numFmtId="0" fontId="10" fillId="2" borderId="0" xfId="0" applyFont="1" applyFill="1" applyAlignment="1">
      <alignment horizontal="center"/>
    </xf>
    <xf numFmtId="0" fontId="10" fillId="2" borderId="7" xfId="0" applyFont="1" applyFill="1" applyBorder="1" applyAlignment="1">
      <alignment horizontal="center"/>
    </xf>
    <xf numFmtId="164" fontId="10" fillId="2" borderId="0" xfId="2" applyNumberFormat="1" applyFont="1" applyFill="1" applyAlignment="1">
      <alignment horizontal="center"/>
    </xf>
    <xf numFmtId="0" fontId="10" fillId="2" borderId="4" xfId="0" applyFont="1" applyFill="1" applyBorder="1"/>
    <xf numFmtId="0" fontId="10" fillId="2" borderId="4" xfId="0" applyFont="1" applyFill="1" applyBorder="1" applyAlignment="1">
      <alignment horizontal="left"/>
    </xf>
    <xf numFmtId="44" fontId="10" fillId="2" borderId="4" xfId="2" applyFont="1" applyFill="1" applyBorder="1"/>
    <xf numFmtId="0" fontId="10" fillId="2" borderId="4" xfId="0" applyFont="1" applyFill="1" applyBorder="1" applyAlignment="1">
      <alignment horizontal="center"/>
    </xf>
    <xf numFmtId="0" fontId="10" fillId="2" borderId="8" xfId="0" applyFont="1" applyFill="1" applyBorder="1" applyAlignment="1">
      <alignment horizontal="center"/>
    </xf>
    <xf numFmtId="164" fontId="10" fillId="2" borderId="4" xfId="2" applyNumberFormat="1" applyFont="1" applyFill="1" applyBorder="1" applyAlignment="1">
      <alignment horizontal="center"/>
    </xf>
    <xf numFmtId="0" fontId="10" fillId="0" borderId="4" xfId="0" applyFont="1" applyBorder="1"/>
    <xf numFmtId="0" fontId="10" fillId="0" borderId="4" xfId="0" applyFont="1" applyBorder="1" applyAlignment="1">
      <alignment horizontal="left"/>
    </xf>
    <xf numFmtId="44" fontId="10" fillId="0" borderId="4" xfId="2" applyFont="1" applyBorder="1"/>
    <xf numFmtId="0" fontId="10" fillId="0" borderId="4" xfId="0" applyFont="1" applyBorder="1" applyAlignment="1">
      <alignment horizontal="center"/>
    </xf>
    <xf numFmtId="0" fontId="10" fillId="3" borderId="10" xfId="0" applyFont="1" applyFill="1" applyBorder="1"/>
    <xf numFmtId="165" fontId="10" fillId="3" borderId="0" xfId="2" applyNumberFormat="1" applyFont="1" applyFill="1"/>
    <xf numFmtId="0" fontId="10" fillId="3" borderId="0" xfId="0" applyFont="1" applyFill="1"/>
    <xf numFmtId="0" fontId="10" fillId="3" borderId="0" xfId="0" applyFont="1" applyFill="1" applyAlignment="1">
      <alignment horizontal="center"/>
    </xf>
    <xf numFmtId="0" fontId="10" fillId="3" borderId="11" xfId="0" applyFont="1" applyFill="1" applyBorder="1"/>
    <xf numFmtId="165" fontId="10" fillId="3" borderId="4" xfId="2" applyNumberFormat="1" applyFont="1" applyFill="1" applyBorder="1"/>
    <xf numFmtId="0" fontId="10" fillId="3" borderId="4"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0" fillId="0" borderId="2" xfId="0" applyBorder="1" applyAlignment="1">
      <alignment horizontal="center"/>
    </xf>
    <xf numFmtId="0" fontId="10" fillId="0" borderId="1" xfId="0" applyFont="1" applyBorder="1" applyAlignment="1">
      <alignment horizontal="left"/>
    </xf>
    <xf numFmtId="0" fontId="10" fillId="0" borderId="10" xfId="0" applyFont="1" applyBorder="1" applyAlignment="1">
      <alignment horizontal="left"/>
    </xf>
    <xf numFmtId="0" fontId="10" fillId="0" borderId="11" xfId="0" applyFont="1" applyBorder="1" applyAlignment="1">
      <alignment horizontal="left"/>
    </xf>
    <xf numFmtId="0" fontId="0" fillId="0" borderId="4" xfId="0" applyBorder="1" applyAlignment="1">
      <alignment horizontal="center"/>
    </xf>
    <xf numFmtId="0" fontId="10" fillId="0" borderId="9" xfId="0" applyFont="1" applyBorder="1" applyAlignment="1">
      <alignment horizontal="left"/>
    </xf>
    <xf numFmtId="0" fontId="0" fillId="0" borderId="5" xfId="0" applyBorder="1" applyAlignment="1">
      <alignment horizontal="center"/>
    </xf>
    <xf numFmtId="0" fontId="8" fillId="2" borderId="1" xfId="0" applyFont="1" applyFill="1" applyBorder="1"/>
    <xf numFmtId="0" fontId="8" fillId="2" borderId="1" xfId="0" applyFont="1" applyFill="1" applyBorder="1" applyAlignment="1">
      <alignment horizontal="left"/>
    </xf>
    <xf numFmtId="44" fontId="8" fillId="2" borderId="2" xfId="2" applyFont="1" applyFill="1" applyBorder="1"/>
    <xf numFmtId="0" fontId="8" fillId="2" borderId="2" xfId="0" applyFont="1" applyFill="1" applyBorder="1"/>
    <xf numFmtId="0" fontId="8" fillId="2" borderId="2" xfId="0" applyFont="1" applyFill="1" applyBorder="1" applyAlignment="1">
      <alignment horizontal="center" textRotation="90"/>
    </xf>
    <xf numFmtId="0" fontId="8" fillId="2" borderId="2" xfId="0" applyFont="1" applyFill="1" applyBorder="1" applyAlignment="1">
      <alignment textRotation="90"/>
    </xf>
    <xf numFmtId="0" fontId="8" fillId="2" borderId="2" xfId="0" applyFont="1" applyFill="1" applyBorder="1" applyAlignment="1">
      <alignment horizontal="center" textRotation="90" wrapText="1"/>
    </xf>
    <xf numFmtId="165" fontId="10" fillId="3" borderId="2" xfId="2" applyNumberFormat="1" applyFont="1" applyFill="1" applyBorder="1"/>
    <xf numFmtId="165" fontId="10" fillId="3" borderId="5" xfId="2" applyNumberFormat="1" applyFont="1" applyFill="1" applyBorder="1"/>
    <xf numFmtId="0" fontId="10" fillId="3" borderId="1" xfId="0" applyFont="1" applyFill="1" applyBorder="1"/>
    <xf numFmtId="0" fontId="10" fillId="3" borderId="9" xfId="0" applyFont="1" applyFill="1" applyBorder="1"/>
    <xf numFmtId="0" fontId="10" fillId="3" borderId="2" xfId="0" applyFont="1" applyFill="1" applyBorder="1" applyAlignment="1">
      <alignment horizontal="center"/>
    </xf>
    <xf numFmtId="0" fontId="10" fillId="3" borderId="5" xfId="0" applyFont="1"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8" fillId="2" borderId="2" xfId="0" applyFont="1" applyFill="1" applyBorder="1" applyAlignment="1">
      <alignment textRotation="90" wrapText="1"/>
    </xf>
    <xf numFmtId="0" fontId="3" fillId="0" borderId="0" xfId="0" applyFont="1"/>
    <xf numFmtId="49" fontId="0" fillId="0" borderId="0" xfId="0" applyNumberFormat="1" applyAlignment="1">
      <alignment wrapText="1"/>
    </xf>
    <xf numFmtId="49" fontId="0" fillId="4" borderId="0" xfId="0" applyNumberFormat="1" applyFill="1" applyAlignment="1">
      <alignment wrapText="1"/>
    </xf>
    <xf numFmtId="0" fontId="0" fillId="0" borderId="0" xfId="0" applyAlignment="1">
      <alignment horizontal="right"/>
    </xf>
    <xf numFmtId="0" fontId="3" fillId="0" borderId="12"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3" fillId="0" borderId="14" xfId="0" applyFont="1" applyBorder="1"/>
    <xf numFmtId="0" fontId="3" fillId="0" borderId="15" xfId="0" applyFont="1" applyBorder="1" applyAlignment="1">
      <alignment horizontal="center"/>
    </xf>
    <xf numFmtId="0" fontId="3" fillId="0" borderId="16" xfId="0"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4" xfId="0" applyFont="1" applyBorder="1" applyAlignment="1">
      <alignment horizontal="center"/>
    </xf>
    <xf numFmtId="0" fontId="3" fillId="0" borderId="19" xfId="0" applyFont="1" applyBorder="1"/>
    <xf numFmtId="0" fontId="3" fillId="0" borderId="20" xfId="0" applyFont="1" applyBorder="1"/>
    <xf numFmtId="0" fontId="3" fillId="8" borderId="24" xfId="0" applyFont="1" applyFill="1" applyBorder="1" applyAlignment="1">
      <alignment horizontal="center"/>
    </xf>
    <xf numFmtId="0" fontId="0" fillId="0" borderId="31" xfId="0" applyBorder="1"/>
    <xf numFmtId="0" fontId="0" fillId="0" borderId="32" xfId="0" applyBorder="1"/>
    <xf numFmtId="0" fontId="0" fillId="5" borderId="33" xfId="0" applyFill="1" applyBorder="1" applyAlignment="1">
      <alignment horizontal="center"/>
    </xf>
    <xf numFmtId="0" fontId="0" fillId="5" borderId="15" xfId="0" applyFill="1" applyBorder="1" applyAlignment="1">
      <alignment horizontal="center"/>
    </xf>
    <xf numFmtId="0" fontId="0" fillId="5" borderId="34" xfId="0" applyFill="1" applyBorder="1" applyAlignment="1">
      <alignment horizontal="center"/>
    </xf>
    <xf numFmtId="0" fontId="0" fillId="6" borderId="33" xfId="0" applyFill="1" applyBorder="1" applyAlignment="1">
      <alignment horizontal="center"/>
    </xf>
    <xf numFmtId="0" fontId="0" fillId="6" borderId="34" xfId="0" applyFill="1" applyBorder="1" applyAlignment="1">
      <alignment horizontal="center"/>
    </xf>
    <xf numFmtId="0" fontId="0" fillId="7" borderId="33" xfId="0" applyFill="1" applyBorder="1" applyAlignment="1">
      <alignment horizontal="center"/>
    </xf>
    <xf numFmtId="0" fontId="0" fillId="7" borderId="15" xfId="0" applyFill="1" applyBorder="1" applyAlignment="1">
      <alignment horizontal="center"/>
    </xf>
    <xf numFmtId="0" fontId="0" fillId="7" borderId="34" xfId="0" applyFill="1" applyBorder="1" applyAlignment="1">
      <alignment horizontal="center"/>
    </xf>
    <xf numFmtId="0" fontId="0" fillId="8" borderId="35" xfId="0" applyFill="1" applyBorder="1" applyAlignment="1">
      <alignment horizontal="center"/>
    </xf>
    <xf numFmtId="0" fontId="0" fillId="9" borderId="33" xfId="0" applyFill="1" applyBorder="1" applyAlignment="1">
      <alignment horizontal="center"/>
    </xf>
    <xf numFmtId="0" fontId="0" fillId="9" borderId="15" xfId="0" applyFill="1" applyBorder="1" applyAlignment="1">
      <alignment horizontal="center"/>
    </xf>
    <xf numFmtId="0" fontId="0" fillId="9" borderId="34" xfId="0" applyFill="1" applyBorder="1" applyAlignment="1">
      <alignment horizontal="center"/>
    </xf>
    <xf numFmtId="0" fontId="0" fillId="10" borderId="33" xfId="0" applyFill="1" applyBorder="1" applyAlignment="1">
      <alignment horizontal="center"/>
    </xf>
    <xf numFmtId="0" fontId="0" fillId="10" borderId="15" xfId="0" applyFill="1" applyBorder="1" applyAlignment="1">
      <alignment horizontal="center"/>
    </xf>
    <xf numFmtId="0" fontId="0" fillId="10" borderId="34" xfId="0" applyFill="1" applyBorder="1" applyAlignment="1">
      <alignment horizontal="center"/>
    </xf>
    <xf numFmtId="0" fontId="0" fillId="0" borderId="33"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xf numFmtId="0" fontId="12" fillId="0" borderId="36" xfId="0" applyFont="1" applyBorder="1"/>
    <xf numFmtId="0" fontId="0" fillId="5" borderId="37"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0" fillId="6" borderId="37" xfId="0" applyFill="1" applyBorder="1" applyAlignment="1">
      <alignment horizontal="center"/>
    </xf>
    <xf numFmtId="0" fontId="0" fillId="6" borderId="39" xfId="0" applyFill="1" applyBorder="1" applyAlignment="1">
      <alignment horizontal="center"/>
    </xf>
    <xf numFmtId="0" fontId="0" fillId="7" borderId="37" xfId="0" applyFill="1" applyBorder="1" applyAlignment="1">
      <alignment horizontal="center"/>
    </xf>
    <xf numFmtId="0" fontId="0" fillId="7" borderId="38" xfId="0" applyFill="1" applyBorder="1" applyAlignment="1">
      <alignment horizontal="center"/>
    </xf>
    <xf numFmtId="0" fontId="0" fillId="7" borderId="39" xfId="0" applyFill="1" applyBorder="1" applyAlignment="1">
      <alignment horizontal="center"/>
    </xf>
    <xf numFmtId="0" fontId="0" fillId="8" borderId="40" xfId="0" applyFill="1" applyBorder="1" applyAlignment="1">
      <alignment horizontal="center"/>
    </xf>
    <xf numFmtId="0" fontId="0" fillId="9" borderId="37" xfId="0" applyFill="1" applyBorder="1" applyAlignment="1">
      <alignment horizontal="center"/>
    </xf>
    <xf numFmtId="0" fontId="0" fillId="9" borderId="38" xfId="0" applyFill="1" applyBorder="1" applyAlignment="1">
      <alignment horizontal="center"/>
    </xf>
    <xf numFmtId="0" fontId="0" fillId="9" borderId="39"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0" fillId="10" borderId="39" xfId="0" applyFill="1" applyBorder="1" applyAlignment="1">
      <alignment horizontal="center"/>
    </xf>
    <xf numFmtId="0" fontId="0" fillId="0" borderId="37"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xf numFmtId="0" fontId="3" fillId="0" borderId="36" xfId="0" applyFont="1" applyBorder="1" applyAlignment="1">
      <alignment horizontal="left" indent="1"/>
    </xf>
    <xf numFmtId="0" fontId="0" fillId="0" borderId="36" xfId="0" applyBorder="1" applyAlignment="1">
      <alignment horizontal="left" indent="2"/>
    </xf>
    <xf numFmtId="0" fontId="3" fillId="0" borderId="0" xfId="0" applyFont="1" applyAlignment="1">
      <alignment horizontal="right"/>
    </xf>
    <xf numFmtId="49" fontId="0" fillId="0" borderId="0" xfId="0" applyNumberFormat="1"/>
    <xf numFmtId="49" fontId="11" fillId="0" borderId="0" xfId="0" applyNumberFormat="1" applyFont="1"/>
    <xf numFmtId="0" fontId="11" fillId="0" borderId="0" xfId="0" applyFont="1"/>
    <xf numFmtId="0" fontId="0" fillId="0" borderId="36" xfId="0" applyBorder="1"/>
    <xf numFmtId="0" fontId="0" fillId="0" borderId="20" xfId="0" applyBorder="1"/>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6" borderId="21" xfId="0" applyFill="1" applyBorder="1" applyAlignment="1">
      <alignment horizontal="center"/>
    </xf>
    <xf numFmtId="0" fontId="0" fillId="6" borderId="23" xfId="0" applyFill="1" applyBorder="1" applyAlignment="1">
      <alignment horizontal="center"/>
    </xf>
    <xf numFmtId="0" fontId="0" fillId="7" borderId="21" xfId="0" applyFill="1" applyBorder="1" applyAlignment="1">
      <alignment horizontal="center"/>
    </xf>
    <xf numFmtId="0" fontId="0" fillId="7" borderId="22" xfId="0" applyFill="1" applyBorder="1" applyAlignment="1">
      <alignment horizontal="center"/>
    </xf>
    <xf numFmtId="0" fontId="0" fillId="7" borderId="23" xfId="0" applyFill="1" applyBorder="1" applyAlignment="1">
      <alignment horizontal="center"/>
    </xf>
    <xf numFmtId="0" fontId="0" fillId="8" borderId="24"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9" borderId="23" xfId="0" applyFill="1" applyBorder="1" applyAlignment="1">
      <alignment horizontal="center"/>
    </xf>
    <xf numFmtId="0" fontId="0" fillId="10" borderId="21" xfId="0" applyFill="1" applyBorder="1" applyAlignment="1">
      <alignment horizontal="center"/>
    </xf>
    <xf numFmtId="0" fontId="0" fillId="10" borderId="22" xfId="0" applyFill="1" applyBorder="1" applyAlignment="1">
      <alignment horizontal="center"/>
    </xf>
    <xf numFmtId="0" fontId="0" fillId="10" borderId="23" xfId="0" applyFill="1" applyBorder="1" applyAlignment="1">
      <alignment horizontal="center"/>
    </xf>
    <xf numFmtId="0" fontId="0" fillId="0" borderId="21"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3" fillId="0" borderId="0" xfId="0" applyFont="1"/>
    <xf numFmtId="0" fontId="14" fillId="0" borderId="0" xfId="0" applyFont="1"/>
    <xf numFmtId="0" fontId="16" fillId="0" borderId="0" xfId="1" applyFont="1" applyAlignment="1">
      <alignment vertical="center" wrapText="1"/>
    </xf>
    <xf numFmtId="49" fontId="10" fillId="0" borderId="0" xfId="0" applyNumberFormat="1" applyFont="1"/>
    <xf numFmtId="0" fontId="15" fillId="0" borderId="50" xfId="0" applyFont="1" applyBorder="1" applyAlignment="1">
      <alignment horizontal="left" wrapText="1" indent="1"/>
    </xf>
    <xf numFmtId="49" fontId="15" fillId="0" borderId="50" xfId="0" applyNumberFormat="1" applyFont="1" applyBorder="1" applyAlignment="1">
      <alignment horizontal="left" wrapText="1" indent="1"/>
    </xf>
    <xf numFmtId="0" fontId="10" fillId="0" borderId="51" xfId="0" applyFont="1" applyBorder="1" applyAlignment="1">
      <alignment vertical="top" wrapText="1" indent="1"/>
    </xf>
    <xf numFmtId="49" fontId="10" fillId="0" borderId="51" xfId="0" applyNumberFormat="1" applyFont="1" applyBorder="1" applyAlignment="1">
      <alignment vertical="top" wrapText="1" indent="1"/>
    </xf>
    <xf numFmtId="0" fontId="16" fillId="0" borderId="51" xfId="1" applyFont="1" applyBorder="1" applyAlignment="1">
      <alignment vertical="top" wrapText="1" indent="1"/>
    </xf>
    <xf numFmtId="0" fontId="17" fillId="0" borderId="51" xfId="0" applyFont="1" applyBorder="1" applyAlignment="1">
      <alignment vertical="top" wrapText="1" indent="1"/>
    </xf>
    <xf numFmtId="0" fontId="19" fillId="0" borderId="0" xfId="0" applyFont="1"/>
    <xf numFmtId="0" fontId="19" fillId="0" borderId="0" xfId="0" applyFont="1" applyAlignment="1">
      <alignment horizontal="center"/>
    </xf>
    <xf numFmtId="0" fontId="0" fillId="0" borderId="0" xfId="0" applyFill="1"/>
    <xf numFmtId="49" fontId="20" fillId="11" borderId="0" xfId="0" applyNumberFormat="1" applyFont="1" applyFill="1" applyAlignment="1">
      <alignment horizontal="left" wrapText="1"/>
    </xf>
    <xf numFmtId="49" fontId="20" fillId="11" borderId="0" xfId="3">
      <alignment horizontal="left" textRotation="90" wrapText="1"/>
    </xf>
    <xf numFmtId="49" fontId="20" fillId="11" borderId="0" xfId="3" applyAlignment="1">
      <alignment horizontal="center" wrapText="1"/>
    </xf>
    <xf numFmtId="0" fontId="3" fillId="0" borderId="0" xfId="0" applyFont="1" applyFill="1" applyBorder="1"/>
    <xf numFmtId="0" fontId="0" fillId="0" borderId="0" xfId="0" applyFont="1" applyFill="1" applyBorder="1"/>
    <xf numFmtId="0" fontId="0" fillId="0" borderId="0" xfId="0" applyFill="1" applyBorder="1"/>
    <xf numFmtId="0" fontId="4" fillId="0" borderId="0" xfId="1" applyAlignment="1">
      <alignment vertical="center" wrapText="1"/>
    </xf>
    <xf numFmtId="0" fontId="4" fillId="0" borderId="51" xfId="1" applyBorder="1" applyAlignment="1">
      <alignment vertical="top" wrapText="1" indent="1"/>
    </xf>
    <xf numFmtId="0" fontId="0" fillId="2" borderId="0" xfId="0" applyFont="1" applyFill="1"/>
    <xf numFmtId="0" fontId="23" fillId="0" borderId="0" xfId="6"/>
    <xf numFmtId="49" fontId="3" fillId="12" borderId="0" xfId="11">
      <alignment horizontal="left" textRotation="90" wrapText="1"/>
    </xf>
    <xf numFmtId="49" fontId="3" fillId="0" borderId="0" xfId="11" applyFill="1">
      <alignment horizontal="left" textRotation="90" wrapText="1"/>
    </xf>
    <xf numFmtId="49" fontId="3" fillId="0" borderId="0" xfId="0" applyNumberFormat="1" applyFont="1" applyFill="1" applyBorder="1" applyAlignment="1">
      <alignment wrapText="1"/>
    </xf>
    <xf numFmtId="0" fontId="4" fillId="0" borderId="0" xfId="1" applyFill="1" applyBorder="1"/>
    <xf numFmtId="49" fontId="3" fillId="0" borderId="0" xfId="0" applyNumberFormat="1" applyFont="1" applyFill="1" applyBorder="1" applyAlignment="1">
      <alignment horizontal="center" wrapText="1"/>
    </xf>
    <xf numFmtId="0" fontId="0" fillId="0" borderId="0" xfId="0" applyFill="1" applyBorder="1" applyAlignment="1">
      <alignment horizontal="center"/>
    </xf>
    <xf numFmtId="0" fontId="6" fillId="0" borderId="0" xfId="0" applyFont="1" applyFill="1" applyBorder="1"/>
    <xf numFmtId="0" fontId="0" fillId="0" borderId="0" xfId="0" applyFill="1" applyBorder="1" applyAlignment="1">
      <alignment wrapText="1"/>
    </xf>
    <xf numFmtId="49" fontId="25" fillId="0" borderId="0" xfId="0" applyNumberFormat="1" applyFont="1" applyFill="1" applyAlignment="1">
      <alignment wrapText="1"/>
    </xf>
    <xf numFmtId="0" fontId="26" fillId="0" borderId="0" xfId="0" applyFont="1" applyFill="1"/>
    <xf numFmtId="49" fontId="3" fillId="0" borderId="0" xfId="0" applyNumberFormat="1" applyFont="1" applyFill="1" applyBorder="1" applyAlignment="1">
      <alignment horizontal="left" wrapText="1"/>
    </xf>
    <xf numFmtId="0" fontId="0" fillId="0" borderId="0" xfId="0" applyFill="1" applyBorder="1" applyAlignment="1">
      <alignment horizontal="left" indent="1"/>
    </xf>
    <xf numFmtId="0" fontId="0" fillId="0" borderId="0" xfId="0" applyFill="1" applyBorder="1" applyAlignment="1">
      <alignment horizontal="right"/>
    </xf>
    <xf numFmtId="0" fontId="0" fillId="0" borderId="0" xfId="0" applyFill="1" applyBorder="1" applyAlignment="1">
      <alignment horizontal="left"/>
    </xf>
    <xf numFmtId="0" fontId="0" fillId="0" borderId="51" xfId="0" applyFont="1" applyBorder="1" applyAlignment="1">
      <alignment vertical="top" wrapText="1" indent="1"/>
    </xf>
    <xf numFmtId="0" fontId="5" fillId="0" borderId="0" xfId="0" applyFont="1" applyFill="1" applyBorder="1"/>
    <xf numFmtId="0" fontId="0" fillId="0" borderId="0" xfId="0" applyFill="1" applyBorder="1" applyAlignment="1">
      <alignment horizontal="left"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Fill="1" applyBorder="1" applyAlignment="1">
      <alignment horizontal="left" wrapText="1" indent="1"/>
    </xf>
    <xf numFmtId="0" fontId="0" fillId="0" borderId="0" xfId="0" applyFill="1" applyBorder="1" applyAlignment="1">
      <alignment vertical="center" wrapText="1"/>
    </xf>
    <xf numFmtId="0" fontId="19" fillId="0" borderId="0" xfId="0" applyFont="1" applyFill="1" applyBorder="1"/>
    <xf numFmtId="0" fontId="19" fillId="0" borderId="0" xfId="0" applyFont="1" applyFill="1" applyBorder="1" applyAlignment="1">
      <alignment horizontal="center"/>
    </xf>
    <xf numFmtId="49" fontId="18" fillId="0" borderId="0" xfId="0" applyNumberFormat="1" applyFont="1" applyFill="1" applyBorder="1" applyAlignment="1">
      <alignment wrapText="1"/>
    </xf>
    <xf numFmtId="49" fontId="0" fillId="0" borderId="0" xfId="0" applyNumberFormat="1" applyFill="1" applyBorder="1" applyAlignment="1">
      <alignment textRotation="90" wrapText="1"/>
    </xf>
    <xf numFmtId="0" fontId="19" fillId="13" borderId="0" xfId="0" applyFont="1" applyFill="1"/>
    <xf numFmtId="0" fontId="19" fillId="14" borderId="0" xfId="0" applyFont="1" applyFill="1"/>
    <xf numFmtId="0" fontId="19" fillId="15" borderId="0" xfId="0" applyFont="1" applyFill="1"/>
    <xf numFmtId="0" fontId="27" fillId="16" borderId="0" xfId="0" applyFont="1" applyFill="1"/>
    <xf numFmtId="0" fontId="19" fillId="17" borderId="0" xfId="0" applyFont="1" applyFill="1"/>
    <xf numFmtId="49" fontId="4" fillId="18" borderId="0" xfId="1" applyNumberFormat="1" applyFill="1" applyAlignment="1">
      <alignment horizontal="left" textRotation="90" wrapText="1"/>
    </xf>
    <xf numFmtId="49" fontId="18" fillId="19" borderId="0" xfId="11" applyFont="1" applyFill="1" applyAlignment="1">
      <alignment horizontal="left" wrapText="1"/>
    </xf>
    <xf numFmtId="0" fontId="28" fillId="19" borderId="0" xfId="0" applyFont="1" applyFill="1" applyAlignment="1">
      <alignment vertical="center"/>
    </xf>
    <xf numFmtId="0" fontId="29" fillId="0" borderId="0" xfId="0" applyFont="1"/>
    <xf numFmtId="0" fontId="29" fillId="0" borderId="0" xfId="0" applyFont="1" applyAlignment="1">
      <alignment vertical="top"/>
    </xf>
    <xf numFmtId="166" fontId="32" fillId="20" borderId="0" xfId="0" applyNumberFormat="1" applyFont="1" applyFill="1" applyAlignment="1">
      <alignment horizontal="center" vertical="top"/>
    </xf>
    <xf numFmtId="166" fontId="29" fillId="0" borderId="0" xfId="0" applyNumberFormat="1" applyFont="1" applyAlignment="1">
      <alignment horizontal="center" vertical="top"/>
    </xf>
    <xf numFmtId="0" fontId="29" fillId="0" borderId="0" xfId="0" applyFont="1" applyAlignment="1">
      <alignment horizontal="center" vertical="top"/>
    </xf>
    <xf numFmtId="0" fontId="29" fillId="0" borderId="0" xfId="0" applyFont="1" applyAlignment="1">
      <alignment vertical="top" wrapText="1"/>
    </xf>
    <xf numFmtId="0" fontId="29" fillId="0" borderId="0" xfId="0" applyFont="1" applyAlignment="1">
      <alignment horizontal="left" vertical="top" wrapText="1"/>
    </xf>
    <xf numFmtId="0" fontId="29" fillId="0" borderId="0" xfId="0" applyFont="1" applyAlignment="1">
      <alignment horizontal="center" vertical="top" wrapText="1"/>
    </xf>
    <xf numFmtId="49" fontId="3" fillId="0" borderId="2" xfId="0" applyNumberFormat="1" applyFont="1" applyFill="1" applyBorder="1" applyAlignment="1">
      <alignment wrapText="1"/>
    </xf>
    <xf numFmtId="0" fontId="0" fillId="0" borderId="0" xfId="0" applyFill="1" applyAlignment="1">
      <alignment horizontal="center"/>
    </xf>
    <xf numFmtId="0" fontId="19" fillId="0" borderId="0" xfId="0" applyFont="1" applyFill="1"/>
    <xf numFmtId="0" fontId="19" fillId="0" borderId="0" xfId="0" applyFont="1" applyFill="1" applyAlignment="1">
      <alignment horizontal="center"/>
    </xf>
    <xf numFmtId="49" fontId="3" fillId="15" borderId="0" xfId="11" applyFill="1">
      <alignment horizontal="left" textRotation="90" wrapText="1"/>
    </xf>
    <xf numFmtId="49" fontId="20" fillId="11" borderId="0" xfId="3" applyFill="1">
      <alignment horizontal="left" textRotation="90" wrapText="1"/>
    </xf>
    <xf numFmtId="0" fontId="34" fillId="0" borderId="0" xfId="1" applyNumberFormat="1" applyFont="1"/>
    <xf numFmtId="49" fontId="18" fillId="12" borderId="0" xfId="11" applyFont="1">
      <alignment horizontal="left" textRotation="90" wrapText="1"/>
    </xf>
    <xf numFmtId="0" fontId="17" fillId="0" borderId="0" xfId="0" applyFont="1"/>
    <xf numFmtId="0" fontId="17" fillId="0" borderId="0" xfId="0" applyFont="1" applyAlignment="1">
      <alignment wrapText="1"/>
    </xf>
    <xf numFmtId="0" fontId="0" fillId="0" borderId="0" xfId="0" applyFont="1"/>
    <xf numFmtId="0" fontId="0" fillId="0" borderId="0" xfId="0" applyAlignment="1">
      <alignment horizontal="left" vertical="center"/>
    </xf>
    <xf numFmtId="49" fontId="0" fillId="0" borderId="0" xfId="0" applyNumberFormat="1" applyAlignment="1">
      <alignment horizontal="center"/>
    </xf>
    <xf numFmtId="49" fontId="18" fillId="19" borderId="0" xfId="11" applyFont="1" applyFill="1" applyAlignment="1">
      <alignment horizontal="center" wrapText="1"/>
    </xf>
    <xf numFmtId="0" fontId="34" fillId="0" borderId="0" xfId="1" applyNumberFormat="1" applyFont="1" applyAlignment="1">
      <alignment horizontal="center"/>
    </xf>
    <xf numFmtId="49" fontId="3" fillId="12" borderId="0" xfId="11" applyProtection="1">
      <alignment horizontal="left" textRotation="90" wrapText="1"/>
      <protection locked="0"/>
    </xf>
    <xf numFmtId="0" fontId="0" fillId="0" borderId="0" xfId="0" applyProtection="1">
      <protection locked="0"/>
    </xf>
    <xf numFmtId="0" fontId="29" fillId="0" borderId="0" xfId="0" applyFont="1" applyAlignment="1">
      <alignment horizontal="left" vertical="top"/>
    </xf>
    <xf numFmtId="0" fontId="32" fillId="20" borderId="0" xfId="0" applyFont="1" applyFill="1" applyAlignment="1">
      <alignment horizontal="left" vertical="top"/>
    </xf>
    <xf numFmtId="49" fontId="4" fillId="0" borderId="0" xfId="1" applyNumberFormat="1"/>
    <xf numFmtId="0" fontId="29" fillId="0" borderId="0" xfId="0" applyFont="1" applyAlignment="1">
      <alignment horizontal="left" vertical="top"/>
    </xf>
    <xf numFmtId="0" fontId="33" fillId="19" borderId="0" xfId="0" applyFont="1" applyFill="1" applyAlignment="1">
      <alignment horizontal="right" vertical="center"/>
    </xf>
    <xf numFmtId="0" fontId="33" fillId="19" borderId="49" xfId="0" applyFont="1" applyFill="1" applyBorder="1" applyAlignment="1">
      <alignment horizontal="right" vertical="center"/>
    </xf>
    <xf numFmtId="0" fontId="29" fillId="0" borderId="52" xfId="0" applyFont="1" applyBorder="1" applyAlignment="1">
      <alignment horizontal="left" vertical="top" wrapText="1"/>
    </xf>
    <xf numFmtId="0" fontId="29" fillId="0" borderId="52" xfId="0" applyFont="1" applyBorder="1" applyAlignment="1">
      <alignment horizontal="left" vertical="top"/>
    </xf>
    <xf numFmtId="0" fontId="31" fillId="19" borderId="0" xfId="0" applyFont="1" applyFill="1" applyAlignment="1">
      <alignment horizontal="center"/>
    </xf>
    <xf numFmtId="0" fontId="3" fillId="0" borderId="28" xfId="0" applyFont="1" applyBorder="1" applyAlignment="1">
      <alignment horizontal="center"/>
    </xf>
    <xf numFmtId="0" fontId="3" fillId="0" borderId="29" xfId="0" applyFont="1" applyBorder="1" applyAlignment="1">
      <alignment horizontal="center"/>
    </xf>
    <xf numFmtId="0" fontId="3" fillId="0" borderId="30" xfId="0" applyFont="1" applyBorder="1" applyAlignment="1">
      <alignment horizontal="center"/>
    </xf>
    <xf numFmtId="0" fontId="3" fillId="0" borderId="27" xfId="0" applyFont="1" applyBorder="1" applyAlignment="1">
      <alignment horizontal="center"/>
    </xf>
    <xf numFmtId="0" fontId="3" fillId="6" borderId="46" xfId="0" applyFont="1" applyFill="1" applyBorder="1" applyAlignment="1">
      <alignment horizontal="center"/>
    </xf>
    <xf numFmtId="0" fontId="3" fillId="6" borderId="47" xfId="0" applyFont="1" applyFill="1" applyBorder="1" applyAlignment="1">
      <alignment horizontal="center"/>
    </xf>
    <xf numFmtId="0" fontId="3" fillId="7" borderId="46" xfId="0" applyFont="1" applyFill="1" applyBorder="1" applyAlignment="1">
      <alignment horizontal="center"/>
    </xf>
    <xf numFmtId="0" fontId="3" fillId="7" borderId="47" xfId="0" applyFont="1" applyFill="1" applyBorder="1" applyAlignment="1">
      <alignment horizontal="center"/>
    </xf>
    <xf numFmtId="0" fontId="3" fillId="8" borderId="48" xfId="0" applyFont="1" applyFill="1" applyBorder="1" applyAlignment="1">
      <alignment horizontal="center"/>
    </xf>
    <xf numFmtId="0" fontId="3" fillId="8" borderId="49" xfId="0" applyFont="1" applyFill="1" applyBorder="1" applyAlignment="1">
      <alignment horizontal="center"/>
    </xf>
    <xf numFmtId="0" fontId="3" fillId="0" borderId="21" xfId="0" applyFont="1" applyBorder="1" applyAlignment="1">
      <alignment horizontal="center"/>
    </xf>
    <xf numFmtId="0" fontId="3" fillId="5" borderId="21" xfId="0" applyFont="1" applyFill="1" applyBorder="1" applyAlignment="1">
      <alignment horizontal="center"/>
    </xf>
    <xf numFmtId="0" fontId="3" fillId="5" borderId="22" xfId="0" applyFont="1" applyFill="1" applyBorder="1" applyAlignment="1">
      <alignment horizontal="center"/>
    </xf>
    <xf numFmtId="0" fontId="3" fillId="5" borderId="23" xfId="0" applyFont="1" applyFill="1" applyBorder="1" applyAlignment="1">
      <alignment horizontal="center"/>
    </xf>
    <xf numFmtId="0" fontId="3" fillId="6" borderId="21" xfId="0" applyFont="1" applyFill="1" applyBorder="1" applyAlignment="1">
      <alignment horizontal="center"/>
    </xf>
    <xf numFmtId="0" fontId="3" fillId="6" borderId="23" xfId="0" applyFont="1" applyFill="1" applyBorder="1" applyAlignment="1">
      <alignment horizontal="center"/>
    </xf>
    <xf numFmtId="0" fontId="3" fillId="7" borderId="21" xfId="0" applyFont="1" applyFill="1" applyBorder="1" applyAlignment="1">
      <alignment horizontal="center"/>
    </xf>
    <xf numFmtId="0" fontId="3" fillId="7" borderId="22" xfId="0" applyFont="1" applyFill="1" applyBorder="1" applyAlignment="1">
      <alignment horizontal="center"/>
    </xf>
    <xf numFmtId="0" fontId="3" fillId="7" borderId="23" xfId="0" applyFont="1" applyFill="1" applyBorder="1" applyAlignment="1">
      <alignment horizontal="center"/>
    </xf>
    <xf numFmtId="0" fontId="3" fillId="9" borderId="24" xfId="0" applyFont="1" applyFill="1" applyBorder="1" applyAlignment="1">
      <alignment horizontal="center"/>
    </xf>
    <xf numFmtId="0" fontId="3" fillId="9" borderId="25" xfId="0" applyFont="1" applyFill="1" applyBorder="1" applyAlignment="1">
      <alignment horizontal="center"/>
    </xf>
    <xf numFmtId="0" fontId="3" fillId="9" borderId="26" xfId="0" applyFont="1" applyFill="1" applyBorder="1" applyAlignment="1">
      <alignment horizontal="center"/>
    </xf>
    <xf numFmtId="0" fontId="3" fillId="10" borderId="21" xfId="0" applyFont="1" applyFill="1" applyBorder="1" applyAlignment="1">
      <alignment horizontal="center"/>
    </xf>
    <xf numFmtId="0" fontId="3" fillId="10" borderId="22" xfId="0" applyFont="1" applyFill="1" applyBorder="1" applyAlignment="1">
      <alignment horizontal="center"/>
    </xf>
    <xf numFmtId="0" fontId="3" fillId="10" borderId="23" xfId="0" applyFont="1" applyFill="1" applyBorder="1" applyAlignment="1">
      <alignment horizontal="center"/>
    </xf>
    <xf numFmtId="0" fontId="10" fillId="12" borderId="0" xfId="0" applyFont="1" applyFill="1" applyAlignment="1">
      <alignment horizontal="left" wrapText="1"/>
    </xf>
  </cellXfs>
  <cellStyles count="14">
    <cellStyle name="Currency" xfId="2" builtinId="4"/>
    <cellStyle name="Currency 2" xfId="13" xr:uid="{FBC27114-486D-46B7-A23F-6FC76E16E59F}"/>
    <cellStyle name="Hyperlink" xfId="1" builtinId="8"/>
    <cellStyle name="Hyperlink 2" xfId="10" xr:uid="{2C76C767-70EF-4D56-A42C-29D9F3CE58D5}"/>
    <cellStyle name="Main Header" xfId="11" xr:uid="{E6F341E2-8D1E-4044-B720-D1DA90F37AF4}"/>
    <cellStyle name="Normal" xfId="0" builtinId="0" customBuiltin="1"/>
    <cellStyle name="Normal 2" xfId="6" xr:uid="{3337E43A-E582-4332-9AE9-ADC023ECE207}"/>
    <cellStyle name="Normal 3" xfId="12" xr:uid="{115A5FC5-D8DC-4B05-83C2-0BE341F89FA9}"/>
    <cellStyle name="Normal 3 2" xfId="5" xr:uid="{92ACA7C0-C981-451D-BC9F-883DE054E704}"/>
    <cellStyle name="Normal 3 61" xfId="9" xr:uid="{159A6299-B1B2-488D-833D-DD6307E3E953}"/>
    <cellStyle name="Normal 4 3" xfId="4" xr:uid="{BE35AD67-20FD-4671-8110-09260D0EC511}"/>
    <cellStyle name="Normal 5" xfId="7" xr:uid="{57B08E45-3026-4F22-A5EF-C488183169AF}"/>
    <cellStyle name="Normal 9" xfId="8" xr:uid="{AB2BFE07-886D-4A72-A108-DAF94655F49B}"/>
    <cellStyle name="PLG-Header" xfId="3" xr:uid="{149790A3-8871-4372-A42E-4FF502256E19}"/>
  </cellStyles>
  <dxfs count="542">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dxf>
    <dxf>
      <font>
        <b val="0"/>
        <i val="0"/>
        <strike val="0"/>
        <condense val="0"/>
        <extend val="0"/>
        <outline val="0"/>
        <shadow val="0"/>
        <u val="none"/>
        <vertAlign val="baseline"/>
        <sz val="11"/>
        <color theme="1"/>
        <name val="Consolas"/>
        <family val="3"/>
        <scheme val="none"/>
      </font>
    </dxf>
    <dxf>
      <font>
        <strike val="0"/>
        <outline val="0"/>
        <shadow val="0"/>
        <u val="none"/>
        <vertAlign val="baseline"/>
        <sz val="11"/>
        <name val="Consolas"/>
        <family val="3"/>
        <scheme val="none"/>
      </font>
      <alignment horizontal="left" vertical="bottom" textRotation="0" wrapText="0" indent="0" justifyLastLine="0" shrinkToFit="0" readingOrder="0"/>
    </dxf>
    <dxf>
      <font>
        <strike val="0"/>
        <outline val="0"/>
        <shadow val="0"/>
        <u val="none"/>
        <vertAlign val="baseline"/>
        <sz val="11"/>
        <name val="Consolas"/>
        <family val="3"/>
        <scheme val="none"/>
      </font>
    </dxf>
    <dxf>
      <border outline="0">
        <left style="medium">
          <color indexed="64"/>
        </left>
        <right style="medium">
          <color indexed="64"/>
        </right>
        <top style="medium">
          <color indexed="64"/>
        </top>
        <bottom style="medium">
          <color indexed="64"/>
        </bottom>
      </border>
    </dxf>
    <dxf>
      <font>
        <strike val="0"/>
        <outline val="0"/>
        <shadow val="0"/>
        <u val="none"/>
        <vertAlign val="baseline"/>
        <sz val="11"/>
        <name val="Consolas"/>
        <family val="3"/>
        <scheme val="none"/>
      </font>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tint="4.9989318521683403E-2"/>
        <name val="Consolas"/>
        <family val="3"/>
        <scheme val="none"/>
      </font>
      <fill>
        <patternFill patternType="solid">
          <fgColor indexed="64"/>
          <bgColor theme="0" tint="-0.14999847407452621"/>
        </patternFill>
      </fill>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alignment horizontal="center" vertical="bottom" textRotation="0" wrapText="0"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3"/>
        </patternFill>
      </fill>
    </dxf>
    <dxf>
      <alignment horizontal="center" vertical="bottom" textRotation="0" wrapText="0"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left" vertical="bottom" textRotation="0" wrapText="0" indent="1"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rgb="FF002060"/>
        <name val="Consolas"/>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rgb="FF000000"/>
          <bgColor rgb="FFFFFFFF"/>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numFmt numFmtId="0" formatCode="General"/>
    </dxf>
    <dxf>
      <numFmt numFmtId="0" formatCode="Genera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sz val="11"/>
        <color theme="1"/>
        <name val="Consolas"/>
        <family val="3"/>
        <scheme val="minor"/>
      </font>
    </dxf>
    <dxf>
      <protection locked="0" hidden="0"/>
    </dxf>
    <dxf>
      <protection locked="0" hidden="0"/>
    </dxf>
    <dxf>
      <protection locked="0" hidden="0"/>
    </dxf>
    <dxf>
      <protection locked="0" hidden="0"/>
    </dxf>
    <dxf>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numFmt numFmtId="166" formatCode="yyyy\-mm\-dd;@"/>
      <alignment horizontal="center"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0"/>
        <name val="Museo Sans Rounded 300"/>
        <scheme val="none"/>
      </font>
      <fill>
        <patternFill patternType="solid">
          <fgColor indexed="64"/>
          <bgColor rgb="FF595959"/>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onsolas"/>
        <family val="3"/>
        <scheme val="minor"/>
      </font>
    </dxf>
    <dxf>
      <font>
        <b val="0"/>
        <i val="0"/>
        <strike val="0"/>
        <condense val="0"/>
        <extend val="0"/>
        <outline val="0"/>
        <shadow val="0"/>
        <u/>
        <vertAlign val="baseline"/>
        <sz val="11"/>
        <color theme="10"/>
        <name val="Consolas"/>
        <family val="3"/>
        <scheme val="minor"/>
      </font>
      <numFmt numFmtId="0" formatCode="General"/>
      <alignment horizontal="center" vertical="bottom" textRotation="0" wrapText="0" indent="0" justifyLastLine="0" shrinkToFit="0" readingOrder="0"/>
    </dxf>
    <dxf>
      <font>
        <b val="0"/>
        <i val="0"/>
        <strike val="0"/>
        <condense val="0"/>
        <extend val="0"/>
        <outline val="0"/>
        <shadow val="0"/>
        <u/>
        <vertAlign val="baseline"/>
        <sz val="11"/>
        <color theme="10"/>
        <name val="Consolas"/>
        <family val="3"/>
        <scheme val="minor"/>
      </font>
      <numFmt numFmtId="0" formatCode="General"/>
    </dxf>
    <dxf>
      <font>
        <b val="0"/>
        <i val="0"/>
        <strike val="0"/>
        <condense val="0"/>
        <extend val="0"/>
        <outline val="0"/>
        <shadow val="0"/>
        <u val="none"/>
        <vertAlign val="baseline"/>
        <sz val="10"/>
        <color theme="1"/>
        <name val="Consolas"/>
        <family val="3"/>
        <scheme val="minor"/>
      </font>
      <fill>
        <patternFill patternType="solid">
          <fgColor indexed="64"/>
          <bgColor theme="9"/>
        </patternFill>
      </fill>
    </dxf>
    <dxf>
      <font>
        <b/>
        <i val="0"/>
        <strike val="0"/>
        <condense val="0"/>
        <extend val="0"/>
        <outline val="0"/>
        <shadow val="0"/>
        <u val="none"/>
        <vertAlign val="baseline"/>
        <sz val="11"/>
        <color theme="1"/>
        <name val="Consolas"/>
        <family val="3"/>
        <scheme val="minor"/>
      </font>
      <fill>
        <patternFill patternType="solid">
          <fgColor indexed="64"/>
          <bgColor rgb="FF04B2E2"/>
        </patternFill>
      </fill>
      <alignment horizontal="left" vertical="bottom" textRotation="0" wrapText="1"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DE7B5CE-8268-4E7F-9081-48A1F89988F7}">
      <tableStyleElement type="wholeTable" dxfId="541"/>
      <tableStyleElement type="headerRow" dxfId="54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9842</xdr:colOff>
      <xdr:row>2</xdr:row>
      <xdr:rowOff>462068</xdr:rowOff>
    </xdr:to>
    <xdr:pic>
      <xdr:nvPicPr>
        <xdr:cNvPr id="3" name="Picture 2" descr="C:\Users\v-brm\AppData\Local\Microsoft\Windows\Temporary Internet Files\Content.Outlook\2026E86O\ITLC Logo Design v3 - IT Green 01.png">
          <a:extLst>
            <a:ext uri="{FF2B5EF4-FFF2-40B4-BE49-F238E27FC236}">
              <a16:creationId xmlns:a16="http://schemas.microsoft.com/office/drawing/2014/main" id="{B3293780-1F72-4BE7-B6A1-5B3E545090E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63375" y="0"/>
          <a:ext cx="9842" cy="1362180"/>
        </a:xfrm>
        <a:prstGeom prst="rect">
          <a:avLst/>
        </a:prstGeom>
        <a:noFill/>
        <a:ln>
          <a:noFill/>
        </a:ln>
      </xdr:spPr>
    </xdr:pic>
    <xdr:clientData/>
  </xdr:twoCellAnchor>
  <xdr:twoCellAnchor editAs="oneCell">
    <xdr:from>
      <xdr:col>0</xdr:col>
      <xdr:colOff>9526</xdr:colOff>
      <xdr:row>0</xdr:row>
      <xdr:rowOff>0</xdr:rowOff>
    </xdr:from>
    <xdr:to>
      <xdr:col>1</xdr:col>
      <xdr:colOff>400051</xdr:colOff>
      <xdr:row>1</xdr:row>
      <xdr:rowOff>502402</xdr:rowOff>
    </xdr:to>
    <xdr:pic>
      <xdr:nvPicPr>
        <xdr:cNvPr id="6" name="Picture 5">
          <a:extLst>
            <a:ext uri="{FF2B5EF4-FFF2-40B4-BE49-F238E27FC236}">
              <a16:creationId xmlns:a16="http://schemas.microsoft.com/office/drawing/2014/main" id="{3C7B34F9-460A-47EE-967E-C20B1602DC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9526" y="0"/>
          <a:ext cx="1562100" cy="85482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371475</xdr:colOff>
      <xdr:row>37</xdr:row>
      <xdr:rowOff>73319</xdr:rowOff>
    </xdr:to>
    <xdr:pic>
      <xdr:nvPicPr>
        <xdr:cNvPr id="2" name="Picture 1">
          <a:extLst>
            <a:ext uri="{FF2B5EF4-FFF2-40B4-BE49-F238E27FC236}">
              <a16:creationId xmlns:a16="http://schemas.microsoft.com/office/drawing/2014/main" id="{9462FFEE-A33C-44CA-B50B-3074A283B63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677775" cy="6240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ManagementGrou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anagementGroup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954D140-83AC-41E5-9231-D790323806B6}" name="tblTOC" displayName="tblTOC" ref="A1:D56" totalsRowShown="0" headerRowDxfId="539" headerRowCellStyle="Main Header">
  <autoFilter ref="A1:D56" xr:uid="{5EEA8A57-15D4-4BD2-BBA4-DD1A6AF04C32}"/>
  <tableColumns count="4">
    <tableColumn id="1" xr3:uid="{C978A4E1-19B9-4603-8BF1-4DAF6A0AADA5}" name="Topic" dataDxfId="538"/>
    <tableColumn id="2" xr3:uid="{E776640A-C1CF-4698-95ED-6D3F239E4FAB}" name="Worksheet" dataDxfId="537" dataCellStyle="Hyperlink"/>
    <tableColumn id="3" xr3:uid="{C4EF44A9-DE1C-48E1-A412-452AF2DDE599}" name="Deploy" dataDxfId="536" dataCellStyle="Hyperlink"/>
    <tableColumn id="4" xr3:uid="{94C5FE20-5780-44FF-82DD-D66F1D352093}" name="Description" dataDxfId="535">
      <calculatedColumnFormula>_xlfn.CONCAT("Configuration information related to ", SUBSTITUTE(B2,"A-",""))</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A256A32-0F67-4F78-890D-CC77837E9D95}" name="tblOverview" displayName="tblOverview" ref="A6:J8" totalsRowShown="0" headerRowDxfId="534" dataDxfId="533">
  <tableColumns count="10">
    <tableColumn id="1" xr3:uid="{0CADC6DF-E685-4455-8570-653412D2242E}" name="Date" dataDxfId="532"/>
    <tableColumn id="2" xr3:uid="{BEEF9E14-0661-41A4-9C2E-EF241347521D}" name="Change" dataDxfId="531"/>
    <tableColumn id="3" xr3:uid="{7C3B7AD1-CCBC-430B-B7B9-3D7500E7D2FB}" name="Column1" dataDxfId="530"/>
    <tableColumn id="4" xr3:uid="{CE0E46D1-5337-4D50-86E7-C13FB56D926F}" name="Column2" dataDxfId="529"/>
    <tableColumn id="5" xr3:uid="{5E21A917-6696-485F-8C00-631E5A2D4A64}" name="Column3" dataDxfId="528"/>
    <tableColumn id="6" xr3:uid="{47ABADB9-F2B3-47DF-BBB6-B62C7582C6CE}" name="Column4" dataDxfId="527"/>
    <tableColumn id="7" xr3:uid="{08D5BF30-22A3-43E4-83C6-7E288E97C51C}" name="Column5" dataDxfId="526"/>
    <tableColumn id="8" xr3:uid="{827D0466-CD9E-4FFC-AAB1-AA2B4A4B40A2}" name="Column6" dataDxfId="525"/>
    <tableColumn id="9" xr3:uid="{2A56FD01-FBA2-44D0-B7F5-4BF195815E6D}" name="Column7" dataDxfId="524"/>
    <tableColumn id="10" xr3:uid="{BC7047DB-E669-4E3B-9B40-4B82CB0B4CC2}" name="Column8" dataDxfId="523"/>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2ED6017-2F43-4458-9D91-D1FB83EB2893}" name="tblMetadata" displayName="tblMetadata" ref="A7:B14" totalsRowShown="0">
  <tableColumns count="2">
    <tableColumn id="1" xr3:uid="{4291492B-71ED-461C-B83C-D484A989AE08}" name="Name"/>
    <tableColumn id="2" xr3:uid="{198963DF-F3EB-4DA2-A09B-CD18B21F04CC}" name="Value" dataDxfId="522"/>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88BFE801-70B1-44BB-AC5D-F0B9889D5DAD}" name="tblDefaultTags" displayName="tblDefaultTags" ref="A11:H12" totalsRowShown="0" dataDxfId="513" headerRowCellStyle="PLG-Header">
  <tableColumns count="8">
    <tableColumn id="1" xr3:uid="{0CCF0C26-8D44-4363-BCC9-9A49C5425275}" name="chargebackId" dataDxfId="512">
      <calculatedColumnFormula>Bill_To</calculatedColumnFormula>
    </tableColumn>
    <tableColumn id="2" xr3:uid="{DB6D97D4-062D-453A-815D-9867A00CEFBE}" name="dri" dataDxfId="511">
      <calculatedColumnFormula>Primary_Contact</calculatedColumnFormula>
    </tableColumn>
    <tableColumn id="3" xr3:uid="{7AA6375E-A011-4C76-A932-3DAFEA26275B}" name="projectName" dataDxfId="510">
      <calculatedColumnFormula>Project</calculatedColumnFormula>
    </tableColumn>
    <tableColumn id="4" xr3:uid="{974FA28F-2D0E-4026-9EF6-30090478E3E3}" name="projectVersion" dataDxfId="509">
      <calculatedColumnFormula>ProjectVersion</calculatedColumnFormula>
    </tableColumn>
    <tableColumn id="5" xr3:uid="{6C2CE616-06AB-4C82-A5CE-59E260C5A47C}" name="environment" dataDxfId="508"/>
    <tableColumn id="6" xr3:uid="{A4D37BD7-DD76-4C86-ADB7-F3C5162ACC6F}" name="tier" dataDxfId="507"/>
    <tableColumn id="7" xr3:uid="{0489D659-A02A-4332-BC60-4D6C041EFB03}" name="dataProfile" dataDxfId="506"/>
    <tableColumn id="8" xr3:uid="{D0E7F92A-9653-48DD-977E-2A320B178B31}" name="displayName">
      <calculatedColumnFormula>_xlfn.CONCAT($A$1,": ",$A12)</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EAF627-981A-4E61-ACAA-FFAE6FA6BDC6}" name="tblActiveDirectory" displayName="tblActiveDirectory" ref="A1:C2" totalsRowShown="0" headerRowDxfId="505" dataDxfId="504" headerRowCellStyle="Main Header">
  <tableColumns count="3">
    <tableColumn id="1" xr3:uid="{70B7E953-07B9-4C0A-BF2F-08C056CFC973}" name="Directory" dataDxfId="503"/>
    <tableColumn id="2" xr3:uid="{21C56C14-ED82-4E5E-9212-756268FEB719}" name="Directory ID" dataDxfId="502"/>
    <tableColumn id="3" xr3:uid="{83D1BC0D-43AC-4991-9058-E3F0A06A4505}" name="Domain" dataDxfId="501"/>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405F9C-D801-46C1-9757-4A79A59D9958}" name="tblADGroups" displayName="tblADGroups" ref="A1:F34" totalsRowShown="0" headerRowDxfId="500" dataDxfId="499" headerRowCellStyle="Main Header">
  <tableColumns count="6">
    <tableColumn id="1" xr3:uid="{C9ABA579-494E-4B59-A5ED-D78C1CF5FA75}" name="GroupName" dataDxfId="498"/>
    <tableColumn id="2" xr3:uid="{80F408E0-905B-41E9-BF2F-3C1C0DF5E886}" name="GroupDescription" dataDxfId="497">
      <calculatedColumnFormula>_xlfn.CONCAT("AD Security Group for Azure Role ", A2)</calculatedColumnFormula>
    </tableColumn>
    <tableColumn id="3" xr3:uid="{D052E0A6-F759-4799-8CAD-DCB51E30EA0E}" name="GroupDisplayName" dataDxfId="496">
      <calculatedColumnFormula>A2</calculatedColumnFormula>
    </tableColumn>
    <tableColumn id="4" xr3:uid="{F84B2E3A-3DDE-4E3D-95F0-A7F6EF8819A0}" name="G_MailEnabled" dataDxfId="495"/>
    <tableColumn id="5" xr3:uid="{75C06EFF-38E1-421E-90AB-2463CBA13F7F}" name="G_SecurityEnabled" dataDxfId="494"/>
    <tableColumn id="6" xr3:uid="{79CEA30F-8B53-49E9-AAD7-78C6A25106BF}" name="TABLE OF CONTENTS" dataDxfId="493"/>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EFAA8C-0888-4461-9574-707E0332C11C}" name="tblADUsers" displayName="tblADUsers" ref="A1:M4" totalsRowShown="0" headerRowCellStyle="Main Header">
  <tableColumns count="13">
    <tableColumn id="1" xr3:uid="{67E565E7-C9E9-4AA7-8EF0-EBA682BA9EC7}" name="UserPrincipalName" dataDxfId="492">
      <calculatedColumnFormula>_xlfn.CONCAT(D2,E2, "@", Domain)</calculatedColumnFormula>
    </tableColumn>
    <tableColumn id="2" xr3:uid="{B18F4EDA-253B-4C43-88F5-F01E09F83E53}" name="DisplayName" dataDxfId="491">
      <calculatedColumnFormula>_xlfn.CONCAT(D2," ", E2, " (", J2, ")")</calculatedColumnFormula>
    </tableColumn>
    <tableColumn id="3" xr3:uid="{508A7E8C-99B9-44D3-91A6-130E0BA477D4}" name="Enabled"/>
    <tableColumn id="4" xr3:uid="{1D01C928-7F84-4A9B-A2E8-33C3478A9FC8}" name="FirstName"/>
    <tableColumn id="5" xr3:uid="{D8DD53F7-39C4-46C3-B75E-2BF320CCBC8A}" name="LastName"/>
    <tableColumn id="6" xr3:uid="{45B4B3A8-D7E5-48C4-A2A2-F23EB2AD3BAE}" name="City"/>
    <tableColumn id="7" xr3:uid="{F2DC1882-3737-4DFA-BC33-707622427844}" name="Street"/>
    <tableColumn id="8" xr3:uid="{60F40FF0-58FC-45C7-A17E-76E55FE4B28E}" name="PhoneNumber"/>
    <tableColumn id="9" xr3:uid="{443ABEC6-F809-4E2C-A39C-56A6760822E8}" name="MobilePhone"/>
    <tableColumn id="10" xr3:uid="{7BF6FCF5-79D9-4620-ACDF-6D3D66BE6ABF}" name="Department"/>
    <tableColumn id="11" xr3:uid="{FD3546A3-BEBE-4745-BD9C-AF332B65991A}" name="ForceChangePasswordNextLogin"/>
    <tableColumn id="12" xr3:uid="{6D46471D-1B35-4DD6-97F2-914C20745E03}" name="ShowInAddressList"/>
    <tableColumn id="13" xr3:uid="{2BDAEEDC-547C-49F6-AA8F-6D115C0D67E7}" name="TABLE OF CONTENTS" dataDxfId="490"/>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C72EA5-33B2-4AC0-A059-8F32CDFD2951}" name="tblADServicePrincipals" displayName="tblADServicePrincipals" ref="A1:H2" totalsRowShown="0" headerRowCellStyle="Main Header">
  <autoFilter ref="A1:H2" xr:uid="{9FC4FF86-0006-48CA-9177-62330D2F5E8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566E2D0-B133-4489-9B55-76CD54F70B1F}" name="ApplicationName"/>
    <tableColumn id="2" xr3:uid="{AFDBE8C2-7A56-450C-BC8C-A795C7F741CF}" name="UserPrincipalName" dataDxfId="489"/>
    <tableColumn id="3" xr3:uid="{01DC909A-E8E6-4806-A91A-21D56D469880}" name="DisplayName" dataDxfId="488"/>
    <tableColumn id="4" xr3:uid="{D434C0BB-1D99-4301-A861-F0D96EAB2530}" name="Location"/>
    <tableColumn id="5" xr3:uid="{E1A905CD-4176-4BA4-A04E-113B1B48E055}" name="CertPlainPassword"/>
    <tableColumn id="6" xr3:uid="{EA9AD7B0-AEAA-4A5F-BBC1-0B727D81F64C}" name="SpnRole"/>
    <tableColumn id="7" xr3:uid="{65268CCA-529D-4800-A95B-7FDF34EDAE14}" name="GrantRoleOnSubscriptionLevel"/>
    <tableColumn id="8" xr3:uid="{093A3A75-F10B-46C0-B5CB-58E72DF4EDC2}" name="TABLE OF CONTENTS" dataDxfId="487"/>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232F70-6013-49C0-B706-7F7F1631CD44}" name="tblADEndpoints" displayName="tblADEndpoints" ref="A1:D8" totalsRowShown="0" headerRowCellStyle="Main Header">
  <autoFilter ref="A1:D8" xr:uid="{98683CE1-D8B3-429D-8A21-7A57AD29BA9E}">
    <filterColumn colId="0" hiddenButton="1"/>
    <filterColumn colId="1" hiddenButton="1"/>
    <filterColumn colId="2" hiddenButton="1"/>
    <filterColumn colId="3" hiddenButton="1"/>
  </autoFilter>
  <tableColumns count="4">
    <tableColumn id="1" xr3:uid="{599CD71E-4922-4A8F-8068-5791B179321A}" name="Directory" dataDxfId="486"/>
    <tableColumn id="2" xr3:uid="{1CA3623A-1F52-48DA-AF17-221238D7952A}" name="App Endpoint Type" dataDxfId="485"/>
    <tableColumn id="3" xr3:uid="{27B77485-F3BE-4653-BA92-76CECC57AB94}" name="Endpoint" dataDxfId="484" dataCellStyle="Hyperlink"/>
    <tableColumn id="4" xr3:uid="{63BEC2F4-3E7F-413A-8BA9-0D9A1D4A2F70}" name="TABLE OF CONTENTS" dataDxfId="483"/>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534DEB-9B9B-485A-8C3C-64D7097B7B9E}" name="tblSubscriptions" displayName="tblSubscriptions" ref="A1:H2" totalsRowShown="0" dataDxfId="482" headerRowCellStyle="Main Header">
  <autoFilter ref="A1:H2" xr:uid="{BDA57848-1F4E-4995-9C82-8119702C49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A42ECAD2-FEA5-4716-B237-9B768A8AF712}" name="Azure Subscription Name" dataDxfId="481"/>
    <tableColumn id="2" xr3:uid="{E2864A1A-CBCE-4854-9C6C-59A946A5B0AF}" name="Service Administrator" dataDxfId="480"/>
    <tableColumn id="3" xr3:uid="{B394B81E-61CF-4892-8297-D3358092849D}" name="Co-administrator" dataDxfId="479"/>
    <tableColumn id="4" xr3:uid="{CDCDB45E-632B-4EC1-9518-20A009C0FD2A}" name="Subscription ID" dataDxfId="478"/>
    <tableColumn id="5" xr3:uid="{AF0CB93A-EB01-4D62-AEAC-99693C85A60C}" name="Azure AD Group" dataDxfId="477"/>
    <tableColumn id="6" xr3:uid="{3693CFB5-F3DB-4C5C-97F3-A45F0B4A7E9A}" name="Azure Role" dataDxfId="476"/>
    <tableColumn id="7" xr3:uid="{7CF63353-F7C9-4585-BB56-A477677AD849}" name="Management Group" dataDxfId="475"/>
    <tableColumn id="8" xr3:uid="{5CB0A777-F325-455A-B22A-55417E00D718}" name="TABLE OF CONTENTS" dataDxfId="474"/>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CCB140-6620-40ED-AEAA-0DF1E2E571B4}" name="tblManagementGroups" displayName="tblManagementGroups" ref="A1:L2" totalsRowShown="0" dataDxfId="473" headerRowCellStyle="PLG-Header">
  <autoFilter ref="A1:L2" xr:uid="{B774638C-A33B-4332-B152-384FB88435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453D7981-B357-426A-8C0F-8B10E1416146}" name="Management Group Name" dataDxfId="472"/>
    <tableColumn id="2" xr3:uid="{211D9E26-235B-4E42-98AE-9B53F65939ED}" name="Management Group ID" dataDxfId="471"/>
    <tableColumn id="3" xr3:uid="{1F5801E6-D013-4E4D-BAE2-602F643110C5}" name="Management Group Parent" dataDxfId="470"/>
    <tableColumn id="4" xr3:uid="{D9AFC9A1-5319-489C-95FD-73D5C5265184}" name="displayName" dataDxfId="469">
      <calculatedColumnFormula>_xlfn.CONCAT($A$1,": ",A2)</calculatedColumnFormula>
    </tableColumn>
    <tableColumn id="5" xr3:uid="{C46E8417-FA04-4762-8383-00F6ADE3B687}" name="chargebackId" dataDxfId="468"/>
    <tableColumn id="6" xr3:uid="{481F0B05-10F0-4CE2-A504-D6C4DC9AEBA2}" name="dri" dataDxfId="467"/>
    <tableColumn id="7" xr3:uid="{70F204D3-1AEC-443B-94EC-44010E212609}" name="projectName" dataDxfId="466">
      <calculatedColumnFormula>Project</calculatedColumnFormula>
    </tableColumn>
    <tableColumn id="8" xr3:uid="{5595FAF5-04C5-4057-88A7-BE55551DE6BA}" name="projectVersion" dataDxfId="465">
      <calculatedColumnFormula>ProjectVersion</calculatedColumnFormula>
    </tableColumn>
    <tableColumn id="9" xr3:uid="{EB0F06D9-616B-4C55-8224-99DAB4CC7C38}" name="environment" dataDxfId="464"/>
    <tableColumn id="10" xr3:uid="{0BF40ADD-CD72-4FEF-9526-5D4C679B15B8}" name="tier" dataDxfId="463"/>
    <tableColumn id="11" xr3:uid="{AFA9EE09-DAEE-4C06-9693-04167F05F025}" name="dataProfile" dataDxfId="462"/>
    <tableColumn id="12" xr3:uid="{BF079772-F57A-4D77-9113-1D31A15897E9}" name="TABLE OF CONTENTS" dataDxfId="461"/>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D33723-FE23-449D-8FFF-A51320269AF2}" name="tblResourceGroups" displayName="tblResourceGroups" ref="A1:L7" totalsRowShown="0" dataDxfId="460" headerRowCellStyle="PLG-Header">
  <autoFilter ref="A1:L7" xr:uid="{638A8D9F-BCDA-41C3-906E-BE29BDB2624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3A080F0-7802-408D-8DDC-46C594BF77EF}" name="resourceGroupName" dataDxfId="459">
      <calculatedColumnFormula>LOWER(_xlfn.CONCAT(H2,"-",J2,"-",B2,"-rg"))</calculatedColumnFormula>
    </tableColumn>
    <tableColumn id="2" xr3:uid="{32E1F552-86B5-463A-9E73-C9BB482937F5}" name="region Name" dataDxfId="458"/>
    <tableColumn id="3" xr3:uid="{1DE48479-1FD4-419E-8DF4-64928F698400}" name="Azure Resource _x000a_Manager Role" dataDxfId="457"/>
    <tableColumn id="4" xr3:uid="{1DE84321-F8D6-4AE0-AF30-E47CBA95E70F}" name="Azure RBAC Scope" dataDxfId="456"/>
    <tableColumn id="5" xr3:uid="{A80E27C1-1391-48F2-833A-09FB216C2DFF}" name="displayName" dataDxfId="455">
      <calculatedColumnFormula>_xlfn.CONCAT($A$1,": ",A2)</calculatedColumnFormula>
    </tableColumn>
    <tableColumn id="6" xr3:uid="{2CEC7850-BBF0-4187-9D26-409F74A9B8FC}" name="chargebackId" dataDxfId="454"/>
    <tableColumn id="7" xr3:uid="{CF21B53B-0739-4556-AD1D-94E3CC2921E0}" name="dri" dataDxfId="453"/>
    <tableColumn id="8" xr3:uid="{FC2C3E6E-8A19-43EA-A23A-B1CEEB44FF43}" name="projectName" dataDxfId="452"/>
    <tableColumn id="9" xr3:uid="{8903D98F-E3E0-4A71-ADBC-1E4163AB7C70}" name="projectVersion" dataDxfId="451">
      <calculatedColumnFormula>ProjectVersion</calculatedColumnFormula>
    </tableColumn>
    <tableColumn id="10" xr3:uid="{766A6611-BEBD-4804-A978-2A823B571018}" name="environment" dataDxfId="450"/>
    <tableColumn id="11" xr3:uid="{4B5E7044-0BA9-4DC6-966F-DABBE20822AD}" name="tier" dataDxfId="449"/>
    <tableColumn id="12" xr3:uid="{0C79EA93-F8F3-45B2-8D7B-F3E09C965D60}" name="dataProfile" dataDxfId="448"/>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7BAE8A5-7BCE-434F-9097-113B07ADF0D6}" name="tblRoleAssignments" displayName="tblRoleAssignments" ref="A1:E24" totalsRowShown="0" headerRowCellStyle="Main Header">
  <autoFilter ref="A1:E24" xr:uid="{C14A82F2-DE4A-4F5B-9853-973A4501EB8D}">
    <filterColumn colId="0" hiddenButton="1"/>
    <filterColumn colId="1" hiddenButton="1"/>
    <filterColumn colId="2" hiddenButton="1"/>
    <filterColumn colId="3" hiddenButton="1"/>
    <filterColumn colId="4" hiddenButton="1"/>
  </autoFilter>
  <tableColumns count="5">
    <tableColumn id="1" xr3:uid="{3440185F-9D0E-4D99-850F-2509C325163C}" name="ADGroupName"/>
    <tableColumn id="2" xr3:uid="{AD53C5D6-31ED-4291-9506-4869DCCA2292}" name="AzureRole"/>
    <tableColumn id="3" xr3:uid="{371D7562-3E8D-4F65-91B2-0118BEB55C2A}" name="ResourceGroup"/>
    <tableColumn id="4" xr3:uid="{F156ACCD-F65A-4189-A66B-ED29D12DA751}" name="Scope"/>
    <tableColumn id="5" xr3:uid="{A8024347-60E3-4990-807E-938133B2F960}" name="TABLE OF CONTENTS"/>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052EC13-3EA9-49A7-8A4C-81554C0179CA}" name="tblStorageAccounts" displayName="tblStorageAccounts" ref="A1:P4" totalsRowShown="0" dataDxfId="447" headerRowCellStyle="PLG-Header">
  <autoFilter ref="A1:P4"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EDC4F6A4-6201-4473-B1C9-AE7D7C6C2A8E}" name="storageAccountName" dataDxfId="446"/>
    <tableColumn id="22" xr3:uid="{F0239D9E-7C5E-4BA8-A6D9-3CACFFE3B9B8}" name="description" dataDxfId="445">
      <calculatedColumnFormula>_xlfn.CONCAT($L2," ",$A$1,  " ",$N2, " version ", $M2)</calculatedColumnFormula>
    </tableColumn>
    <tableColumn id="2" xr3:uid="{D5C5FCC9-C0C7-41C5-A184-D2AF4179125D}" name="resourceGroupName" dataDxfId="444"/>
    <tableColumn id="4" xr3:uid="{3447B835-7A22-4C61-B3EA-F3209A7398B6}" name="accountType" dataDxfId="443"/>
    <tableColumn id="5" xr3:uid="{7F9ABFCE-8C9C-4E53-AF0C-FB549863B5CE}" name="storageKind" dataDxfId="442"/>
    <tableColumn id="6" xr3:uid="{720CDDA3-4F0C-40E8-881A-1C9A3983ABF9}" name="accessTier" dataDxfId="441"/>
    <tableColumn id="10" xr3:uid="{4E4D8397-C91E-435C-914B-38505980EFD4}" name="regionName" dataDxfId="440"/>
    <tableColumn id="23" xr3:uid="{0C0803C4-4C13-4A19-BEF5-11446F05A37A}" name="organizationName" dataDxfId="439">
      <calculatedColumnFormula>Company</calculatedColumnFormula>
    </tableColumn>
    <tableColumn id="13" xr3:uid="{D8204D5E-5E49-4B1E-9800-F7FB87295002}" name="displayName" dataDxfId="438">
      <calculatedColumnFormula>_xlfn.CONCAT($A$1,": ",A2)</calculatedColumnFormula>
    </tableColumn>
    <tableColumn id="14" xr3:uid="{1D916761-5BDA-4F24-ABDD-A3585625B18D}" name="chargebackId" dataDxfId="437"/>
    <tableColumn id="15" xr3:uid="{7067690E-D159-442D-BFD6-8F39674D2000}" name="dri" dataDxfId="436"/>
    <tableColumn id="16" xr3:uid="{DB5D7009-BEF8-4895-AF1F-C53C2ACADF11}" name="projectName" dataDxfId="435"/>
    <tableColumn id="17" xr3:uid="{F134FEB1-E731-4444-AF2F-587C4F5D2065}" name="projectVersion" dataDxfId="434">
      <calculatedColumnFormula>ProjectVersion</calculatedColumnFormula>
    </tableColumn>
    <tableColumn id="18" xr3:uid="{CE963B78-65BC-4590-95F2-D8EC8614BA68}" name="environment" dataDxfId="433"/>
    <tableColumn id="19" xr3:uid="{86E6B763-CA09-47D9-8908-28132A340A9E}" name="tier" dataDxfId="432"/>
    <tableColumn id="20" xr3:uid="{D40FFD61-828A-4A14-B0D8-2D3B4E54AB06}" name="dataProfile" dataDxfId="431"/>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87C258B-A251-4963-AF59-6074C1CE97E7}" name="tblStorageContainers" displayName="tblStorageContainers" ref="A1:M2" totalsRowShown="0" dataDxfId="430" headerRowCellStyle="PLG-Header">
  <autoFilter ref="A1:M2" xr:uid="{78A2440F-69F5-4419-90FA-579D4B52D4A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DA9DBE2A-19F3-476B-8A7F-C8E5E9BB637B}" name="Azure Storage Container Name" dataDxfId="429"/>
    <tableColumn id="2" xr3:uid="{DE39089D-A05D-4E33-AD82-DC02C4EFEAD1}" name="URL" dataDxfId="428"/>
    <tableColumn id="3" xr3:uid="{21F5B92B-9A94-4729-8A94-50C6A3FFCF8A}" name="Access" dataDxfId="427"/>
    <tableColumn id="4" xr3:uid="{D5027A8B-4232-4C43-BE68-D57ED9648E7C}" name="Azure Storage Account Name" dataDxfId="426"/>
    <tableColumn id="5" xr3:uid="{C957CCF1-CF9C-46D1-A100-15506CD6656C}" name="displayName" dataDxfId="425">
      <calculatedColumnFormula>_xlfn.CONCAT($A$1,": ",$A2)</calculatedColumnFormula>
    </tableColumn>
    <tableColumn id="6" xr3:uid="{AA966F7A-661B-433C-A0CB-28105B5FB728}" name="chargebackId" dataDxfId="424">
      <calculatedColumnFormula>Bill_To</calculatedColumnFormula>
    </tableColumn>
    <tableColumn id="7" xr3:uid="{8205F262-C4E6-4CD6-A845-9BE78DF251E0}" name="dri" dataDxfId="423"/>
    <tableColumn id="8" xr3:uid="{DE87C2C3-4286-4FE3-AAD3-9B5346ED2B80}" name="projectName" dataDxfId="422">
      <calculatedColumnFormula>Project</calculatedColumnFormula>
    </tableColumn>
    <tableColumn id="9" xr3:uid="{65D0A405-5D1A-4C10-8C0F-C64B21687407}" name="projectVersion" dataDxfId="421">
      <calculatedColumnFormula>ProjectVersion</calculatedColumnFormula>
    </tableColumn>
    <tableColumn id="10" xr3:uid="{F6491D35-E97F-42A3-8816-3BB71B793E93}" name="environment" dataDxfId="420"/>
    <tableColumn id="11" xr3:uid="{8BC656A3-240F-4628-BB23-C5E18EEE63D2}" name="tier" dataDxfId="419"/>
    <tableColumn id="12" xr3:uid="{DB936C66-03E3-4581-BA01-AC5D062A13A4}" name="dataProfile" dataDxfId="418"/>
    <tableColumn id="13" xr3:uid="{D0DDF2C3-E2A3-40CE-BCD6-41EAA0250CDA}" name="TABLE OF CONTENTS" dataDxfId="417"/>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24F488-74DD-45C6-8D4E-E3B75BAEC070}" name="tblAzureFiles" displayName="tblAzureFiles" ref="A1:L2" totalsRowShown="0" dataDxfId="416" headerRowCellStyle="PLG-Header">
  <autoFilter ref="A1:L2" xr:uid="{5F82C67B-D322-4486-B0C7-E929D12A20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B4578308-B12E-4ED8-8525-3E6F4CFF3ED4}" name="Azure Files Share Name" dataDxfId="415"/>
    <tableColumn id="2" xr3:uid="{A755B44B-4D0B-4DB0-9650-F00713C51496}" name="Azure Storage Account Name" dataDxfId="414"/>
    <tableColumn id="3" xr3:uid="{6759B4DF-05DE-43AF-9DD5-8B6F85DCBF8E}" name="Purpose" dataDxfId="413"/>
    <tableColumn id="4" xr3:uid="{D4DD9CBF-66DF-433C-8B95-04B4CF59BD77}" name="displayName" dataDxfId="412">
      <calculatedColumnFormula>_xlfn.CONCAT($A$1,": ",$A2)</calculatedColumnFormula>
    </tableColumn>
    <tableColumn id="5" xr3:uid="{0C0B6C5E-5167-49E6-B8A9-ED49E5DAFF54}" name="chargebackId" dataDxfId="411">
      <calculatedColumnFormula>Bill_To</calculatedColumnFormula>
    </tableColumn>
    <tableColumn id="6" xr3:uid="{1D31B0B4-2804-4AAA-91D9-616E4A11A1C9}" name="dri" dataDxfId="410"/>
    <tableColumn id="7" xr3:uid="{89E954C7-60EA-4E23-A409-63A9AD495937}" name="projectName" dataDxfId="409">
      <calculatedColumnFormula>Project</calculatedColumnFormula>
    </tableColumn>
    <tableColumn id="8" xr3:uid="{674045B7-5257-4230-903B-CFC7B4DC1BDF}" name="projectVersion" dataDxfId="408">
      <calculatedColumnFormula>ProjectVersion</calculatedColumnFormula>
    </tableColumn>
    <tableColumn id="9" xr3:uid="{BC192ADC-1127-4035-9BF7-DB5C5598B5C7}" name="environment" dataDxfId="407"/>
    <tableColumn id="10" xr3:uid="{E7520AF1-1944-4235-A96A-CDF5970F8448}" name="tier" dataDxfId="406"/>
    <tableColumn id="11" xr3:uid="{1B373DFB-47AA-4FC3-A001-879356774006}" name="dataProfile" dataDxfId="405"/>
    <tableColumn id="12" xr3:uid="{B5EFE112-6468-4B52-AE80-E43E174E3195}" name="TABLE OF CONTENTS" dataDxfId="404"/>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9575666-1726-4E0C-9F18-FA60994C1C75}" name="tblSQLServers" displayName="tblSQLServers" ref="A1:O3" totalsRowShown="0" headerRowCellStyle="PLG-Header">
  <autoFilter ref="A1:O3"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2A341F85-9D61-4E15-BEAF-50838B11E653}" name="sqlServerName"/>
    <tableColumn id="2" xr3:uid="{0F91FBA4-3C9B-4B86-AB96-6F7429AABD1B}" name="description" dataDxfId="403">
      <calculatedColumnFormula>_xlfn.CONCAT($K2," ",$A$1,  " ",$M2, " version ", $L2)</calculatedColumnFormula>
    </tableColumn>
    <tableColumn id="3" xr3:uid="{30F32BBF-EE73-43BC-908E-3E8E33CCEFB2}" name="regionName"/>
    <tableColumn id="4" xr3:uid="{425E1121-1738-494D-A1FD-1ED6669D2976}" name="resourceGroupName"/>
    <tableColumn id="5" xr3:uid="{8385D286-191B-474B-993D-13FDF451BFCD}" name="sqlServerAdminUserName"/>
    <tableColumn id="6" xr3:uid="{F595D359-E485-4B40-AE2A-5E64AA90931F}" name="sqlServerAdminPassword"/>
    <tableColumn id="23" xr3:uid="{E8F01BD7-DB37-4446-A1C0-A94B8F1464C4}" name="organizationName" dataDxfId="402">
      <calculatedColumnFormula>Company</calculatedColumnFormula>
    </tableColumn>
    <tableColumn id="15" xr3:uid="{EAEDAEE9-27D4-49DA-9E2A-5E545DC9EB0E}" name="displayName">
      <calculatedColumnFormula>_xlfn.CONCAT($A$1,": ",$A2)</calculatedColumnFormula>
    </tableColumn>
    <tableColumn id="16" xr3:uid="{B35A7671-5D35-41B9-9D38-FA06D04591AE}" name="chargebackId" dataDxfId="401">
      <calculatedColumnFormula>Bill_To</calculatedColumnFormula>
    </tableColumn>
    <tableColumn id="17" xr3:uid="{38F86675-351C-405E-A597-03E54C44A016}" name="dri"/>
    <tableColumn id="18" xr3:uid="{1A0AADBD-5897-47A8-9DB5-04850AD39931}" name="projectName">
      <calculatedColumnFormula>Project</calculatedColumnFormula>
    </tableColumn>
    <tableColumn id="19" xr3:uid="{D21D86A9-0BEC-4267-8869-A26B360E1804}" name="projectVersion">
      <calculatedColumnFormula>ProjectVersion</calculatedColumnFormula>
    </tableColumn>
    <tableColumn id="20" xr3:uid="{195BE6F3-34CE-4E6B-995F-7BD181333F65}" name="environment"/>
    <tableColumn id="21" xr3:uid="{30D044E7-E954-4B6B-A6D6-01B7E172E0BD}" name="tier"/>
    <tableColumn id="22" xr3:uid="{F9ED2744-A7B7-4BE6-8682-9D3289028DBC}" name="dataProfil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FBF73AC-4360-431A-B6DB-152DFF7F6137}" name="tblSQLManagedInstance" displayName="tblSQLManagedInstance" ref="A1:Z3" totalsRowShown="0" headerRowCellStyle="PLG-Header">
  <autoFilter ref="A1:Z3" xr:uid="{6385F5FE-4C41-4E8A-BD12-CC0400CF792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5E2AE986-80B3-4956-9845-384BFD8FD13D}" name="sql Server Name"/>
    <tableColumn id="2" xr3:uid="{808DF5AE-ABF3-47FC-8823-74C10C28FA51}" name="Description" dataDxfId="400"/>
    <tableColumn id="3" xr3:uid="{DD07E6CC-E642-4DA4-9B93-DFB70D48EAAE}" name="region Name"/>
    <tableColumn id="4" xr3:uid="{4DA8F84F-0E83-4EC8-AD68-0E1BD0E0F412}" name="resourceGroupName"/>
    <tableColumn id="5" xr3:uid="{3CEDF023-E098-4EB2-BF10-C0CB09B0CB5A}" name="msql Subnet Id"/>
    <tableColumn id="6" xr3:uid="{48B2EAFD-F5FA-4DBE-BE74-C4F8F03433FB}" name="vCores"/>
    <tableColumn id="7" xr3:uid="{245901B2-44A4-4D47-9D91-6A6E2847CD10}" name="storage Size Gb"/>
    <tableColumn id="8" xr3:uid="{37C48CA3-C6A8-4D4A-980D-CC6C21221368}" name="sqlServerAdminUserName"/>
    <tableColumn id="9" xr3:uid="{834251F0-7669-491F-8F8B-1176EF583AF0}" name="sqlServerAdminPassword"/>
    <tableColumn id="10" xr3:uid="{870BCB98-BA0C-4567-AF65-0E0B1F4E75C4}" name="sql Server Active Directory Admin Login" dataCellStyle="Hyperlink"/>
    <tableColumn id="11" xr3:uid="{E856F1DC-A32C-4CC0-91DE-7BAE56EE96AB}" name="sql Server Active Directory Admin ObjectId"/>
    <tableColumn id="12" xr3:uid="{B5355D50-A850-4679-AA27-EE82CF307F7A}" name="threat Detection Email Address"/>
    <tableColumn id="13" xr3:uid="{86C08860-CB6B-4C20-BFE7-0A6C4740FD20}" name="Azure Users and Permissions" dataDxfId="399"/>
    <tableColumn id="14" xr3:uid="{45080841-9121-4125-8978-73CA4069ED7C}" name="Resource Lock" dataDxfId="398"/>
    <tableColumn id="15" xr3:uid="{9EA40F3F-F54E-4DDB-B6D8-5A4DB37D22FC}" name="SQL Firewall Setting" dataDxfId="397"/>
    <tableColumn id="16" xr3:uid="{DD1EE179-E0E1-40AB-A7EE-63B819F1CFA0}" name="Auditing" dataDxfId="396"/>
    <tableColumn id="17" xr3:uid="{888FC3CB-2F6C-4458-BE27-9B9663BFFE37}" name="storage Account Name"/>
    <tableColumn id="18" xr3:uid="{2070D8D3-F610-4158-A35A-B7CD994ACCEB}" name="displayName">
      <calculatedColumnFormula>_xlfn.CONCAT($A$1,": ",$A2)</calculatedColumnFormula>
    </tableColumn>
    <tableColumn id="19" xr3:uid="{F07AD11B-B134-4C8E-BCB7-3447418AAF74}" name="chargebackId" dataDxfId="395">
      <calculatedColumnFormula>Bill_To</calculatedColumnFormula>
    </tableColumn>
    <tableColumn id="20" xr3:uid="{DBA85FFC-4375-4A44-96F3-494E364CABD7}" name="dri"/>
    <tableColumn id="21" xr3:uid="{16665885-4DE6-4B9F-9BFB-29566914C99B}" name="projectName">
      <calculatedColumnFormula>Project</calculatedColumnFormula>
    </tableColumn>
    <tableColumn id="22" xr3:uid="{EA9D7EC8-A84E-4FFE-9244-3159E4EBAA16}" name="projectVersion">
      <calculatedColumnFormula>ProjectVersion</calculatedColumnFormula>
    </tableColumn>
    <tableColumn id="23" xr3:uid="{C8008C74-8DCD-4D7B-8812-8EB7AF7079E2}" name="environment"/>
    <tableColumn id="24" xr3:uid="{3EE5854E-77FB-4D11-8A3D-47C699312869}" name="tier"/>
    <tableColumn id="25" xr3:uid="{A9A9FEC3-2E90-4B4B-85C8-7B3B49AF8BC2}" name="dataProfile"/>
    <tableColumn id="26" xr3:uid="{02F5322E-CED6-4EBB-A6F2-7428A18B699E}" name="TABLE OF CONTENTS"/>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0207DDF-CB01-44F7-AF4B-06C8AC6504B7}" name="tblSQLElasticPools" displayName="tblSQLElasticPools" ref="A1:P3" totalsRowShown="0" dataDxfId="394" headerRowCellStyle="PLG-Header">
  <autoFilter ref="A1:P3" xr:uid="{031A020B-79CA-4071-9EB6-8F2054F5CE4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2F6F0F21-66E1-440A-9C36-15D524F8600B}" name="elastic Pool Name" dataDxfId="393"/>
    <tableColumn id="2" xr3:uid="{EDBC16A8-4D48-4AB0-A8FF-814D5F6DB2D9}" name="sql Server Name" dataDxfId="392"/>
    <tableColumn id="3" xr3:uid="{F80DDCE1-FFD2-46B2-B8F4-AFF5F183D64A}" name="resourceGroupName" dataDxfId="391"/>
    <tableColumn id="4" xr3:uid="{AF952532-0597-4C0D-A42C-E1B4407BE591}" name="elastic Pool Edition" dataDxfId="390"/>
    <tableColumn id="5" xr3:uid="{22CD95BD-B800-4717-A539-33CAAB2501CC}" name="elastic Pool Total DTU" dataDxfId="389"/>
    <tableColumn id="6" xr3:uid="{A85AA935-68D9-4CAD-951D-B2CC3650B25D}" name="elastic Pool Min DTU" dataDxfId="388"/>
    <tableColumn id="7" xr3:uid="{C815D1C6-4EDC-42D5-B909-719705D61514}" name="elastic Pool Storage" dataDxfId="387"/>
    <tableColumn id="8" xr3:uid="{453C2D9D-66B8-4CF2-B58B-E0B65D9BFBBB}" name="displayName" dataDxfId="386">
      <calculatedColumnFormula>_xlfn.CONCAT($A$1,": ",$A2)</calculatedColumnFormula>
    </tableColumn>
    <tableColumn id="9" xr3:uid="{D181D11F-5B8D-4437-9BEA-87113569359C}" name="chargebackId" dataDxfId="385">
      <calculatedColumnFormula>Bill_To</calculatedColumnFormula>
    </tableColumn>
    <tableColumn id="10" xr3:uid="{A021D3E2-5774-4809-9594-6F28CF64F191}" name="dri" dataDxfId="384">
      <calculatedColumnFormula>Primary_Contact</calculatedColumnFormula>
    </tableColumn>
    <tableColumn id="11" xr3:uid="{5B94AC23-9215-4D76-8D07-52A70B82870A}" name="projectName" dataDxfId="383">
      <calculatedColumnFormula>Project</calculatedColumnFormula>
    </tableColumn>
    <tableColumn id="12" xr3:uid="{2BB64EC3-DA2E-48FC-927A-074807CA2362}" name="projectVersion" dataDxfId="382">
      <calculatedColumnFormula>ProjectVersion</calculatedColumnFormula>
    </tableColumn>
    <tableColumn id="13" xr3:uid="{7B4433DA-02B4-49AA-AA7F-C721DF998451}" name="environment" dataDxfId="381"/>
    <tableColumn id="14" xr3:uid="{DA3D012E-D6FD-47A1-8D53-F206D9489547}" name="tier" dataDxfId="380"/>
    <tableColumn id="15" xr3:uid="{88A423A3-B471-492B-8934-C20EED92F58C}" name="dataProfile" dataDxfId="379"/>
    <tableColumn id="16" xr3:uid="{A4AC58E5-452C-4B68-BBDA-F90FFAA17BD0}" name="TABLE OF CONTENTS" dataDxfId="378"/>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7350B-721A-4D40-AEDF-D48821094142}" name="tblSQLDatabases" displayName="tblSQLDatabases" ref="A1:P3" totalsRowShown="0" dataDxfId="377" headerRowCellStyle="PLG-Header">
  <autoFilter ref="A1:P3" xr:uid="{8E257DAB-9B72-4E63-AE6E-5EFED06AFB4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6A341F78-19A0-4EBE-B1B5-93BA9AD143AE}" name="databaseName" dataDxfId="376"/>
    <tableColumn id="2" xr3:uid="{94CF8855-A7D7-477F-BE9A-11B7BC9A7285}" name="Description" dataDxfId="375">
      <calculatedColumnFormula xml:space="preserve"> _xlfn.CONCAT($L2," ",$A$1,  " ",$N2, " version ",$M2)</calculatedColumnFormula>
    </tableColumn>
    <tableColumn id="3" xr3:uid="{F23C4D82-657A-4D43-ACF9-04BEED4F104C}" name="resourceGroupName"/>
    <tableColumn id="4" xr3:uid="{2FCCE0CD-F473-495C-9D26-E52949952595}" name="sqlServerName" dataDxfId="374"/>
    <tableColumn id="9" xr3:uid="{2D835656-6BC1-49F1-A20C-A765BB13EE71}" name="databaseCollation" dataDxfId="373"/>
    <tableColumn id="8" xr3:uid="{CCFD5FF5-AE12-4BC3-8D05-1A7D3AFDBCF2}" name="databaseEdition" dataDxfId="372"/>
    <tableColumn id="5" xr3:uid="{43443A04-3610-4D05-8E13-5CD1C80A9D01}" name="databaseServiceTier" dataDxfId="371"/>
    <tableColumn id="7" xr3:uid="{792D5465-8386-404C-8044-1DEB7655C9FF}" name="organizationName" dataDxfId="370">
      <calculatedColumnFormula>Company</calculatedColumnFormula>
    </tableColumn>
    <tableColumn id="13" xr3:uid="{FA762F6C-F994-40F0-8A87-42FF570D9963}" name="displayName" dataDxfId="369">
      <calculatedColumnFormula>_xlfn.CONCAT($A$1,": ",$A2)</calculatedColumnFormula>
    </tableColumn>
    <tableColumn id="14" xr3:uid="{3D42A9AE-EE77-4587-9434-3AF66EDFC577}" name="chargebackId" dataDxfId="368">
      <calculatedColumnFormula>Bill_To</calculatedColumnFormula>
    </tableColumn>
    <tableColumn id="15" xr3:uid="{24D3EDA8-F142-4D94-A3B1-FAFB9348BCAB}" name="dri" dataDxfId="367"/>
    <tableColumn id="16" xr3:uid="{06BDAA0A-2B04-4E03-9C47-54686458019B}" name="projectName" dataDxfId="366">
      <calculatedColumnFormula>Project</calculatedColumnFormula>
    </tableColumn>
    <tableColumn id="17" xr3:uid="{EDF7E288-5247-4D82-8066-EA7B14FE5B57}" name="projectVersion" dataDxfId="365">
      <calculatedColumnFormula>ProjectVersion</calculatedColumnFormula>
    </tableColumn>
    <tableColumn id="18" xr3:uid="{3B1DD8D0-6196-4C0B-9DB0-9387DDB290CF}" name="environment" dataDxfId="364"/>
    <tableColumn id="19" xr3:uid="{89DA5AEB-38D0-4AB5-A4C9-74C37D21B3F4}" name="tier" dataDxfId="363"/>
    <tableColumn id="20" xr3:uid="{5A49EE12-D9F5-4E0D-B8F6-FAA8EAFBF636}" name="dataProfile" dataDxfId="362"/>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6E2A5D6-D31F-43AC-9F04-6ECB5520D36D}" name="tblSQLDWDatabases" displayName="tblSQLDWDatabases" ref="A1:P2" totalsRowShown="0" dataDxfId="361" headerRowCellStyle="PLG-Header">
  <autoFilter ref="A1:P2" xr:uid="{8E257DAB-9B72-4E63-AE6E-5EFED06AFB4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71CFB48-288B-4C8C-BBA6-2F3152980CD3}" name="dwDatabaseName" dataDxfId="360"/>
    <tableColumn id="2" xr3:uid="{D2495491-FD28-4DAF-A464-C17058DB77F6}" name="Description" dataDxfId="359">
      <calculatedColumnFormula xml:space="preserve"> _xlfn.CONCAT($L2," ",$A$1,  " ",$N2, " version ",$M2)</calculatedColumnFormula>
    </tableColumn>
    <tableColumn id="3" xr3:uid="{6994392A-F900-46D8-9A12-6CE4344699A1}" name="resourceGroupName"/>
    <tableColumn id="4" xr3:uid="{BCFF4865-3F13-44A9-BA01-8CA9BFEB351F}" name="sqlServerName" dataDxfId="358"/>
    <tableColumn id="9" xr3:uid="{D8864FCE-8CE2-41F1-A980-FDD5EE52915C}" name="databaseCollation" dataDxfId="357"/>
    <tableColumn id="8" xr3:uid="{C421758C-D196-454D-9575-F25A716C58CC}" name="databaseEdition" dataDxfId="356"/>
    <tableColumn id="5" xr3:uid="{9974D974-3B4A-4D47-968C-01D05F711296}" name="databaseServiceTier" dataDxfId="355"/>
    <tableColumn id="7" xr3:uid="{1C9BEA66-7B8C-497B-BD8E-114629856012}" name="organizationName" dataDxfId="354">
      <calculatedColumnFormula>Company</calculatedColumnFormula>
    </tableColumn>
    <tableColumn id="13" xr3:uid="{DD8F0A27-8959-4794-A110-0837EB567840}" name="displayName" dataDxfId="353">
      <calculatedColumnFormula>_xlfn.CONCAT($A$1,": ",$A2)</calculatedColumnFormula>
    </tableColumn>
    <tableColumn id="14" xr3:uid="{9DE178AB-C64E-4BA7-A96B-41C5CE0C32E0}" name="chargebackId" dataDxfId="352">
      <calculatedColumnFormula>Bill_To</calculatedColumnFormula>
    </tableColumn>
    <tableColumn id="15" xr3:uid="{A3CA131D-6ABC-48AF-AA72-6A7C9314A8AE}" name="dri" dataDxfId="351"/>
    <tableColumn id="16" xr3:uid="{AA3BE715-8216-4C83-BE5E-BF05F934E8B1}" name="projectName" dataDxfId="350">
      <calculatedColumnFormula>Project</calculatedColumnFormula>
    </tableColumn>
    <tableColumn id="17" xr3:uid="{1A39595D-4CDF-421F-96C2-1B10483DE1B5}" name="projectVersion" dataDxfId="349">
      <calculatedColumnFormula>ProjectVersion</calculatedColumnFormula>
    </tableColumn>
    <tableColumn id="18" xr3:uid="{245F46EC-A235-4180-A851-3D6155B88BB2}" name="environment" dataDxfId="348"/>
    <tableColumn id="19" xr3:uid="{21F534ED-06BE-4FA8-90FE-C57C3D0DA3C1}" name="tier" dataDxfId="347"/>
    <tableColumn id="20" xr3:uid="{32A6BE49-B86C-4D01-A5BB-347A7D892269}" name="dataProfile" dataDxfId="346"/>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0243D0-5815-490B-ACF5-D525F6A8E1F5}" name="tblAnalysisServices" displayName="tblAnalysisServices" ref="A1:O3" totalsRowShown="0" dataDxfId="345" headerRowCellStyle="PLG-Header">
  <autoFilter ref="A1:O3" xr:uid="{D6B39E97-AD65-47FA-9987-6292B5F9AF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36491D18-F94C-4244-9383-CF2009EBD745}" name="Server Name" dataDxfId="344"/>
    <tableColumn id="2" xr3:uid="{F92A80A7-B072-4350-8A1E-D2A22519FF49}" name="Description" dataDxfId="343"/>
    <tableColumn id="3" xr3:uid="{22D3F811-AA09-4757-A12F-455DBC82BAFE}" name="resourceGroupName"/>
    <tableColumn id="4" xr3:uid="{0FFF2E94-D17A-4B9D-A95C-97FCC75B0777}" name="region Name"/>
    <tableColumn id="5" xr3:uid="{2F6C8897-64E3-46B7-AE09-99D060F4AAB0}" name="Pricing tier" dataDxfId="342"/>
    <tableColumn id="6" xr3:uid="{D626DB45-5C07-4D06-A1BC-5313B1E0AB67}" name="Backup Storage Account/Container"/>
    <tableColumn id="7" xr3:uid="{C2CEABA2-3B1B-435F-9154-E2E7D6948D57}" name="displayName" dataDxfId="341">
      <calculatedColumnFormula>_xlfn.CONCAT($A$1,": ",$A2)</calculatedColumnFormula>
    </tableColumn>
    <tableColumn id="8" xr3:uid="{24E8722A-3151-477D-BFBB-85119550FD89}" name="chargebackId" dataDxfId="340">
      <calculatedColumnFormula>Bill_To</calculatedColumnFormula>
    </tableColumn>
    <tableColumn id="9" xr3:uid="{C21AB6B4-F045-49F2-B4AB-3B82E2105915}" name="dri" dataDxfId="339"/>
    <tableColumn id="10" xr3:uid="{D44C8A56-3FCC-4C0D-8B58-F11338B2FC00}" name="projectName" dataDxfId="338">
      <calculatedColumnFormula>Project</calculatedColumnFormula>
    </tableColumn>
    <tableColumn id="11" xr3:uid="{7FFA160C-3004-4630-9410-ECD7361118A1}" name="projectVersion" dataDxfId="337">
      <calculatedColumnFormula>ProjectVersion</calculatedColumnFormula>
    </tableColumn>
    <tableColumn id="12" xr3:uid="{786BEACE-337F-4DA4-A037-03E9E3B0744D}" name="environment" dataDxfId="336"/>
    <tableColumn id="13" xr3:uid="{12D80138-8A4C-4734-B88C-031E40681986}" name="tier" dataDxfId="335"/>
    <tableColumn id="14" xr3:uid="{F0BC825A-6F17-479B-8C5F-7F927583215D}" name="dataProfile" dataDxfId="334"/>
    <tableColumn id="15" xr3:uid="{AFC1B969-7CCC-477D-85D5-C51A79E78F19}" name="TABLE OF CONTENTS" dataDxfId="333"/>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343EB85-2A91-4E21-908F-61CE36A89D90}" name="tblDocumentDB" displayName="tblDocumentDB" ref="A1:N2" totalsRowShown="0" dataDxfId="332" headerRowCellStyle="PLG-Header">
  <autoFilter ref="A1:N2" xr:uid="{1ED07E20-8941-4783-8C3C-E8A7AA71140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71A0E1F9-D923-48C1-8A0F-BBE82B0371A4}" name="ID" dataDxfId="331"/>
    <tableColumn id="2" xr3:uid="{A33836BD-5AD8-417B-8D9F-8096F15294F1}" name="Description" dataDxfId="330"/>
    <tableColumn id="3" xr3:uid="{DA1CB43E-880A-4B5D-9497-211842F984D5}" name="URI" dataDxfId="329"/>
    <tableColumn id="4" xr3:uid="{72EE6AA3-A737-48DB-A20D-43FD7E0EF409}" name="region Name"/>
    <tableColumn id="5" xr3:uid="{6433420D-185A-40A4-95EC-6DDF4C4C29FC}" name="resourceGroupName"/>
    <tableColumn id="6" xr3:uid="{2166C14E-BC94-41F8-B1D9-09B6DF839C3C}" name="displayName" dataDxfId="328">
      <calculatedColumnFormula>_xlfn.CONCAT($A$1,": ",$A2)</calculatedColumnFormula>
    </tableColumn>
    <tableColumn id="7" xr3:uid="{3F9EF883-7989-428D-96F2-0AFC9A05F2C6}" name="chargebackId" dataDxfId="327">
      <calculatedColumnFormula>Bill_To</calculatedColumnFormula>
    </tableColumn>
    <tableColumn id="8" xr3:uid="{7F98CB06-502D-4A23-B868-AC5D97760458}" name="dri" dataDxfId="326"/>
    <tableColumn id="9" xr3:uid="{59B61608-2E60-4EBF-9951-0A067D11591B}" name="projectName" dataDxfId="325">
      <calculatedColumnFormula>Project</calculatedColumnFormula>
    </tableColumn>
    <tableColumn id="10" xr3:uid="{3F4C4A97-9305-4029-8344-F0F045975764}" name="projectVersion" dataDxfId="324">
      <calculatedColumnFormula>ProjectVersion</calculatedColumnFormula>
    </tableColumn>
    <tableColumn id="11" xr3:uid="{98637E9A-BC86-41B8-9FD5-551548E27DD3}" name="environment" dataDxfId="323"/>
    <tableColumn id="12" xr3:uid="{B4C1331A-3DE0-43D9-8C15-45E8B4B81A22}" name="tier" dataDxfId="322"/>
    <tableColumn id="13" xr3:uid="{31EA29FA-4054-4758-99AC-EBE2EA0AF44A}" name="dataProfile" dataDxfId="321"/>
    <tableColumn id="14" xr3:uid="{6B4C862B-B386-4C78-A614-11C13688E0F4}" name="TABLE OF CONTENTS" dataDxfId="320"/>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4BF67BE-D2DA-45AF-A42F-EA2FEF377E6C}" name="tblStreamAnalytics" displayName="tblStreamAnalytics" ref="A1:O2" totalsRowShown="0" headerRowCellStyle="PLG-Header">
  <autoFilter ref="A1:O2" xr:uid="{CED2629B-D9B5-4477-A943-EBF6ACED17F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2112548C-64E7-4141-8BFC-C7B84B0E6A9D}" name="Stream Analytics Job Name" dataDxfId="319"/>
    <tableColumn id="2" xr3:uid="{B358BA4C-4724-4A1C-B287-C7F0DEEF7B7A}" name="Description" dataDxfId="318"/>
    <tableColumn id="3" xr3:uid="{5DEB5DAB-5C89-45D5-AD5B-20F0F71ECBA7}" name="region Name"/>
    <tableColumn id="4" xr3:uid="{B1281490-9851-4815-9EB8-310FC3DE3EBD}" name="resourceGroupName"/>
    <tableColumn id="5" xr3:uid="{6906020A-7780-4F94-B2EB-EE40528D0BC8}" name="Number of Streaming Units" dataDxfId="317"/>
    <tableColumn id="6" xr3:uid="{274DFFE9-446B-49D2-90B5-9B8558209286}" name="Azure Users and Permissions" dataDxfId="316"/>
    <tableColumn id="7" xr3:uid="{27899F9D-5931-4D5C-B83C-C1616A37CF96}" name="displayName">
      <calculatedColumnFormula>_xlfn.CONCAT($A$1,": ",$A2)</calculatedColumnFormula>
    </tableColumn>
    <tableColumn id="8" xr3:uid="{57388974-4830-48AE-A8CE-B90511FEEB5D}" name="chargebackId" dataDxfId="315">
      <calculatedColumnFormula>Bill_To</calculatedColumnFormula>
    </tableColumn>
    <tableColumn id="9" xr3:uid="{028E84F7-5593-4F3D-9C0D-387BEBD215E3}" name="dri"/>
    <tableColumn id="10" xr3:uid="{70E0FB42-A9C3-4AC5-B422-F830B5AF0952}" name="projectName">
      <calculatedColumnFormula>Project</calculatedColumnFormula>
    </tableColumn>
    <tableColumn id="11" xr3:uid="{EFBEB04A-5BE0-4F60-AA0F-924F9FBC538D}" name="projectVersion">
      <calculatedColumnFormula>ProjectVersion</calculatedColumnFormula>
    </tableColumn>
    <tableColumn id="12" xr3:uid="{2F811B4A-5304-4F4E-83C2-311A4769378B}" name="environment"/>
    <tableColumn id="13" xr3:uid="{9C47A2D5-C771-49F7-B4B5-679A867F6CD9}" name="tier"/>
    <tableColumn id="14" xr3:uid="{AC9DB95C-D919-45A4-98C1-415EE2031947}" name="dataProfile"/>
    <tableColumn id="15" xr3:uid="{FD4EB3E5-1365-4B66-AAE4-DCD868C7CED2}" name="TABLE OF CONTENTS" dataDxfId="314"/>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D667368-AD79-449E-9FF8-C73C77B4F042}" name="tblEventHubNS" displayName="tblEventHubNS" ref="A1:O2" totalsRowShown="0" headerRowCellStyle="PLG-Header">
  <autoFilter ref="A1:O2" xr:uid="{7B2C984E-63A5-4FFD-9CCE-5E7CE095890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A979CFC5-10EE-43D1-A644-25F0F3FDE821}" name="EH Namespace" dataDxfId="313"/>
    <tableColumn id="2" xr3:uid="{00F187DF-A952-4AC4-9F56-E5AE510C0EFB}" name="resourceGroupName"/>
    <tableColumn id="3" xr3:uid="{8E25B5EA-0545-4FDF-A54C-F45FA0B505E3}" name="region Name"/>
    <tableColumn id="4" xr3:uid="{3F67C6D7-AC68-4FB6-BCB3-5CBF803A91CE}" name="Sku Name" dataDxfId="312"/>
    <tableColumn id="5" xr3:uid="{BD996738-2EAC-49FA-9224-6F0E0F6E93B6}" name="Sku tier" dataDxfId="311"/>
    <tableColumn id="6" xr3:uid="{979B1969-A4D8-4B50-A56E-C03F9BF70071}" name="Sku Capacity" dataDxfId="310"/>
    <tableColumn id="7" xr3:uid="{212CC794-D6F8-4984-A4DA-4A350901240F}" name="displayName">
      <calculatedColumnFormula>_xlfn.CONCAT($A$1,": ",$A2)</calculatedColumnFormula>
    </tableColumn>
    <tableColumn id="8" xr3:uid="{0ACA0AC1-2C57-4471-BCBB-493D4E58036B}" name="chargebackId" dataDxfId="309">
      <calculatedColumnFormula>Bill_To</calculatedColumnFormula>
    </tableColumn>
    <tableColumn id="9" xr3:uid="{F1DD97C6-7CF2-4F1B-9201-56664C606F81}" name="dri"/>
    <tableColumn id="10" xr3:uid="{CF954B87-4ECF-4344-8372-A7DB34F157E0}" name="projectName">
      <calculatedColumnFormula>Project</calculatedColumnFormula>
    </tableColumn>
    <tableColumn id="11" xr3:uid="{49B7321B-DDF1-4883-9521-41BFA6FD43A7}" name="projectVersion">
      <calculatedColumnFormula>ProjectVersion</calculatedColumnFormula>
    </tableColumn>
    <tableColumn id="12" xr3:uid="{ED735658-8431-47B4-9D71-CDB96A4C535C}" name="environment"/>
    <tableColumn id="13" xr3:uid="{38BFF6CA-A660-4E30-A9CB-171E8ABD8ECA}" name="tier"/>
    <tableColumn id="14" xr3:uid="{AB6B08E8-5922-4850-8DA5-CCAAC5A81DE9}" name="dataProfile"/>
    <tableColumn id="15" xr3:uid="{77B35C24-94E5-48A1-8BAB-03EA2BA45AF3}" name="TABLE OF CONTENTS" dataDxfId="308"/>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1ED9D2-33B1-4C6D-BCA1-7423BB26E52A}" name="tblEvenHubs" displayName="tblEvenHubs" ref="A1:U2" totalsRowShown="0" dataDxfId="307" headerRowCellStyle="PLG-Header">
  <autoFilter ref="A1:U2" xr:uid="{B236F3FE-9A35-47BD-A5F5-1CCCD0CD85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1" xr3:uid="{CCF1B364-AB01-4C26-87FA-9EC0B0107809}" name="Namespace" dataDxfId="306"/>
    <tableColumn id="2" xr3:uid="{A787F1D0-D109-458F-A124-B8EB03B91C30}" name="Name" dataDxfId="305"/>
    <tableColumn id="3" xr3:uid="{E29219D4-7F83-449E-A3D2-1A4923335FCA}" name="Pricing and Scale tier" dataDxfId="304"/>
    <tableColumn id="4" xr3:uid="{D017048C-5B3A-428B-B6F4-0FFF7E6ACE9F}" name="Units" dataDxfId="303"/>
    <tableColumn id="5" xr3:uid="{DF46611A-F327-47EC-9EE6-0D00BD190C20}" name="Partitions" dataDxfId="302"/>
    <tableColumn id="6" xr3:uid="{692C337E-44A7-429D-8AD9-104EDB3BDCF5}" name="Time Window" dataDxfId="301"/>
    <tableColumn id="7" xr3:uid="{B9604A74-846D-4064-849E-5A6A7F49168E}" name="Size (MB)" dataDxfId="300"/>
    <tableColumn id="8" xr3:uid="{E5A3AA22-A2B2-4CF7-B69E-E1B6FFE3349B}" name="Container" dataDxfId="299"/>
    <tableColumn id="9" xr3:uid="{928D7479-A640-4E47-B9C7-D0977E5DA293}" name="Filename Format" dataDxfId="298"/>
    <tableColumn id="10" xr3:uid="{91A91037-6110-42F0-B45F-8398B092174B}" name="Storage Account" dataDxfId="297"/>
    <tableColumn id="11" xr3:uid="{E3AC6041-276E-479F-A1D8-0BFA383BA27D}" name="region Name"/>
    <tableColumn id="12" xr3:uid="{31B1F718-0EAC-4B6A-AEE0-CE39AD36A504}" name="resourceGroupName"/>
    <tableColumn id="13" xr3:uid="{C961DF14-24D1-4908-AFF6-4A18C4FDA436}" name="displayName" dataDxfId="296">
      <calculatedColumnFormula>_xlfn.CONCAT($A$1,": ",$A2)</calculatedColumnFormula>
    </tableColumn>
    <tableColumn id="14" xr3:uid="{225A7FF7-2441-4C56-B6DB-557E02709621}" name="chargebackId" dataDxfId="295">
      <calculatedColumnFormula>Bill_To</calculatedColumnFormula>
    </tableColumn>
    <tableColumn id="15" xr3:uid="{259E6D25-A2FA-4133-9D62-BF8B38F68790}" name="dri" dataDxfId="294"/>
    <tableColumn id="16" xr3:uid="{510C2A2C-6B80-4FA2-AADA-B79FE7648BEF}" name="projectName" dataDxfId="293">
      <calculatedColumnFormula>Project</calculatedColumnFormula>
    </tableColumn>
    <tableColumn id="17" xr3:uid="{C39D2779-EE3A-4A57-90FB-BD1487A7C205}" name="projectVersion" dataDxfId="292">
      <calculatedColumnFormula>ProjectVersion</calculatedColumnFormula>
    </tableColumn>
    <tableColumn id="18" xr3:uid="{1FBA6474-1FFD-4053-92DD-570A987BF63C}" name="environment" dataDxfId="291"/>
    <tableColumn id="19" xr3:uid="{C711C4F3-EA03-4630-8B3D-4CADAF4A9E3D}" name="tier" dataDxfId="290"/>
    <tableColumn id="20" xr3:uid="{3CEFF907-1349-4A91-A6EC-4A564ADE1412}" name="dataProfile" dataDxfId="289"/>
    <tableColumn id="21" xr3:uid="{BD6E449D-9451-4B08-88D0-EBF866978A16}" name="TABLE OF CONTENTS" dataDxfId="288"/>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A29BCA8-D128-465A-AE65-22DE78B34AA3}" name="tblIoTHubs" displayName="tblIoTHubs" ref="A1:P2" totalsRowShown="0" dataDxfId="287" headerRowCellStyle="PLG-Header">
  <autoFilter ref="A1:P2" xr:uid="{57EF40D9-2FB3-4479-B594-EBEB9071E1E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67AA5AB0-E6BD-4946-B62E-E6BE9B898330}" name="IoT Hub Group Name" dataDxfId="286"/>
    <tableColumn id="2" xr3:uid="{3891AD63-88F7-4100-B5B8-897EEA8F0A5B}" name="Pricing and Scale tier" dataDxfId="285"/>
    <tableColumn id="3" xr3:uid="{619D74CC-7786-461C-91BD-367DB6DF66F1}" name="Units" dataDxfId="284"/>
    <tableColumn id="4" xr3:uid="{C2D3B6A4-352C-4F03-BAA0-AF2A58FB2171}" name="D2C Partitions" dataDxfId="283"/>
    <tableColumn id="5" xr3:uid="{04142498-B73F-4219-8625-71BF0160B8FE}" name="region Name"/>
    <tableColumn id="6" xr3:uid="{F0D15035-1BE3-4F67-8413-89CB9F453455}" name="resourceGroupName"/>
    <tableColumn id="7" xr3:uid="{7E98E309-07DC-4FF2-A732-6A95EDA34345}" name="Instance" dataDxfId="282"/>
    <tableColumn id="8" xr3:uid="{703254FE-47CF-4C66-ACC3-0E84269A96B9}" name="displayName" dataDxfId="281">
      <calculatedColumnFormula>_xlfn.CONCAT($A$1,": ",$A2)</calculatedColumnFormula>
    </tableColumn>
    <tableColumn id="9" xr3:uid="{B4CAE19B-6E52-495F-9595-72BAC67AD963}" name="chargebackId" dataDxfId="280">
      <calculatedColumnFormula>Bill_To</calculatedColumnFormula>
    </tableColumn>
    <tableColumn id="10" xr3:uid="{2D35F1D5-1188-4969-8806-DC6679D12C58}" name="dri" dataDxfId="279"/>
    <tableColumn id="11" xr3:uid="{FF88C287-7ACF-4EC1-A55F-C6FDACB4EA82}" name="projectName" dataDxfId="278">
      <calculatedColumnFormula>Project</calculatedColumnFormula>
    </tableColumn>
    <tableColumn id="12" xr3:uid="{16FE0BCA-797D-4697-8412-DE9553E4D970}" name="projectVersion" dataDxfId="277">
      <calculatedColumnFormula>ProjectVersion</calculatedColumnFormula>
    </tableColumn>
    <tableColumn id="13" xr3:uid="{89D80136-38B0-44C5-8F98-2B23C4802D7B}" name="environment" dataDxfId="276"/>
    <tableColumn id="14" xr3:uid="{CA56ACE5-18CB-4A88-BDC8-AE7203BF037D}" name="tier" dataDxfId="275"/>
    <tableColumn id="15" xr3:uid="{B87E2B91-8724-49A3-AA5F-348139852501}" name="dataProfile" dataDxfId="274"/>
    <tableColumn id="16" xr3:uid="{B60E12A0-09FA-45D5-8C7C-197E3796AA5E}" name="TABLE OF CONTENTS" dataDxfId="273"/>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66616C2-4B22-4B86-B578-08599747437E}" name="tblDataLakeStore" displayName="tblDataLakeStore" ref="A1:O2" totalsRowShown="0" dataDxfId="272" headerRowCellStyle="PLG-Header">
  <autoFilter ref="A1:O2" xr:uid="{ACC1FAE8-FDB1-4DF5-AA9B-649F4BA1C97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2287515-378A-497B-A3AB-D75AF9F6991E}" name="Name" dataDxfId="271"/>
    <tableColumn id="2" xr3:uid="{2B6AD356-2947-406D-875E-FC78EFACCAD4}" name="Pricing tier" dataDxfId="270"/>
    <tableColumn id="3" xr3:uid="{D955AD85-9581-46E2-8A30-BC8790044761}" name="Encryption" dataDxfId="269"/>
    <tableColumn id="4" xr3:uid="{7C4CE396-A145-4D54-A1FF-69D4B5B348BC}" name="resourceGroupName"/>
    <tableColumn id="5" xr3:uid="{39D5A418-B35B-4739-A02F-FE37A505CFB9}" name="Location"/>
    <tableColumn id="6" xr3:uid="{EB740F9A-92B4-4E93-A1B0-F8F658AF2201}" name="Azure Users and Permissions" dataDxfId="268"/>
    <tableColumn id="7" xr3:uid="{F17D3728-8953-4A79-89F4-A2A1F6819BA5}" name="displayName" dataDxfId="267">
      <calculatedColumnFormula>_xlfn.CONCAT($A$1,": ",$A2)</calculatedColumnFormula>
    </tableColumn>
    <tableColumn id="8" xr3:uid="{6339EB57-0E7D-467A-8799-4F15CFCCEF8B}" name="chargebackId" dataDxfId="266">
      <calculatedColumnFormula>Bill_To</calculatedColumnFormula>
    </tableColumn>
    <tableColumn id="9" xr3:uid="{987EE9B0-8891-4794-9E87-C9E319F4E4D2}" name="dri" dataDxfId="265"/>
    <tableColumn id="10" xr3:uid="{C71B21E0-4A3F-447C-ADC8-B0E9DCB36EE5}" name="projectName" dataDxfId="264">
      <calculatedColumnFormula>Project</calculatedColumnFormula>
    </tableColumn>
    <tableColumn id="11" xr3:uid="{34CA40EB-B7C7-446E-89BF-94A6514898B9}" name="projectVersion" dataDxfId="263">
      <calculatedColumnFormula>ProjectVersion</calculatedColumnFormula>
    </tableColumn>
    <tableColumn id="12" xr3:uid="{23492FC1-7F5E-4825-8F21-25CD82EE99C2}" name="environment" dataDxfId="262"/>
    <tableColumn id="13" xr3:uid="{3D0CFFCE-A6B0-42B2-9F45-C6E051964445}" name="tier" dataDxfId="261"/>
    <tableColumn id="14" xr3:uid="{7CCCDCA6-5FD6-4491-9BE8-8B1FD7AF5A41}" name="dataProfile" dataDxfId="260"/>
    <tableColumn id="15" xr3:uid="{6062BD52-965C-4E6D-B480-DD0A13560C35}" name="TABLE OF CONTENTS" dataDxfId="259"/>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6C79D79-ED48-4E3B-BEF4-33DAE58ED272}" name="tblDataLakeAnalytics" displayName="tblDataLakeAnalytics" ref="A1:O2" totalsRowShown="0" dataDxfId="258" headerRowCellStyle="PLG-Header">
  <autoFilter ref="A1:O2" xr:uid="{5BC64CE1-5650-42E2-B076-1A0EFE94C05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C020296-AA80-4763-8F10-82A3EEF876FE}" name="Name" dataDxfId="257"/>
    <tableColumn id="2" xr3:uid="{0B928C9A-D574-42C0-A746-8E61C3AFF451}" name="resourceGroupName"/>
    <tableColumn id="3" xr3:uid="{E9F08C6C-E0B8-48CD-988C-9EFC89E45852}" name="region Name"/>
    <tableColumn id="4" xr3:uid="{C129C23A-C0DF-4C88-A175-CDB2DE79FD37}" name="Data Lake Store" dataDxfId="256"/>
    <tableColumn id="5" xr3:uid="{27046A7C-158B-46DD-83D0-095FDD1F2D03}" name="Pricing tier" dataDxfId="255"/>
    <tableColumn id="6" xr3:uid="{F752FE7C-626A-4792-9504-9ED5B5A7EB0D}" name="Azure Users and Permissions" dataDxfId="254"/>
    <tableColumn id="7" xr3:uid="{F79E52BE-258E-4F6B-822D-7B2FB2DA5F39}" name="displayName" dataDxfId="253">
      <calculatedColumnFormula>_xlfn.CONCAT($A$1,": ",$A2)</calculatedColumnFormula>
    </tableColumn>
    <tableColumn id="8" xr3:uid="{C9FB549F-926C-47CC-B5FA-BDB347D3B9BA}" name="chargebackId" dataDxfId="252">
      <calculatedColumnFormula>Bill_To</calculatedColumnFormula>
    </tableColumn>
    <tableColumn id="9" xr3:uid="{F21F6B78-1861-4D21-9891-FEF1AA926FB6}" name="dri" dataDxfId="251"/>
    <tableColumn id="10" xr3:uid="{F0F97BA1-CC71-4F21-B73E-4878A7F01BB8}" name="projectName" dataDxfId="250">
      <calculatedColumnFormula>Project</calculatedColumnFormula>
    </tableColumn>
    <tableColumn id="11" xr3:uid="{03FFE8F4-292D-4E66-80AB-5FE1C44C7733}" name="projectVersion" dataDxfId="249">
      <calculatedColumnFormula>ProjectVersion</calculatedColumnFormula>
    </tableColumn>
    <tableColumn id="12" xr3:uid="{2C7E967F-0716-4B4F-81A4-2DE4A13407B4}" name="environment" dataDxfId="248"/>
    <tableColumn id="13" xr3:uid="{922BF4B3-1D13-4374-99F9-B4505D7F26C7}" name="tier" dataDxfId="247"/>
    <tableColumn id="14" xr3:uid="{34AFB909-D40E-4230-8559-0714793E2D1B}" name="dataProfile" dataDxfId="246"/>
    <tableColumn id="15" xr3:uid="{4BABABA7-1276-49EA-848C-734A2E5F8EAE}" name="TABLE OF CONTENTS" dataDxfId="245"/>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1DD66FC-54C8-404A-8368-97EBE41C5434}" name="tblDataCatalog" displayName="tblDataCatalog" ref="A1:T2" totalsRowShown="0" headerRowCellStyle="PLG-Header">
  <autoFilter ref="A1:T2" xr:uid="{CAEC6E65-6468-413D-87CD-52EC5D9B599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7E2B9BAE-2AE1-4F3B-8B35-B74247C34AC1}" name="Data Catalog Name" dataDxfId="244"/>
    <tableColumn id="2" xr3:uid="{E83353B7-754C-4D1E-B4E2-83DF01AEA11C}" name="resourceGroupName"/>
    <tableColumn id="3" xr3:uid="{34E934F8-4111-4448-976B-61224FC2809F}" name="Azure BLOB Endpoint URL" dataDxfId="243"/>
    <tableColumn id="4" xr3:uid="{CD688DD5-137A-4A1F-B16F-6B6FE334EB1F}" name="Type" dataDxfId="242"/>
    <tableColumn id="5" xr3:uid="{17E05FED-AC97-4E78-A394-C778B65D2BFD}" name="Sku Name" dataDxfId="241"/>
    <tableColumn id="6" xr3:uid="{28C0D2CA-A8C9-4633-97CF-1B947D1A8FE1}" name="Sku tier" dataDxfId="240"/>
    <tableColumn id="7" xr3:uid="{E318F172-8ECD-40E9-9AC0-E19F9A6AFC8C}" name="region Name"/>
    <tableColumn id="8" xr3:uid="{645CB404-5C25-435D-B483-275ADCE87E72}" name="Replication Type" dataDxfId="239"/>
    <tableColumn id="9" xr3:uid="{2DC2C949-8785-4FCB-837E-DBA114B6A47F}" name="Diagnostics" dataDxfId="238"/>
    <tableColumn id="10" xr3:uid="{1895C24B-F8E5-44B4-89E4-6CDA529909C7}" name="Retention" dataDxfId="237"/>
    <tableColumn id="11" xr3:uid="{923C06E2-3AA1-49E7-A057-3748497B044B}" name="Azure Users and Permissions" dataDxfId="236"/>
    <tableColumn id="12" xr3:uid="{1452B4D5-38CA-4A79-8DB4-AA169626316C}" name="displayName">
      <calculatedColumnFormula>_xlfn.CONCAT($A$1,": ",$A2)</calculatedColumnFormula>
    </tableColumn>
    <tableColumn id="13" xr3:uid="{90DD6D53-B554-480C-90F1-F9D3EF2FA008}" name="chargebackId" dataDxfId="235">
      <calculatedColumnFormula>Bill_To</calculatedColumnFormula>
    </tableColumn>
    <tableColumn id="14" xr3:uid="{688F4FF1-DF2D-4E48-AB0A-914225150FA5}" name="dri"/>
    <tableColumn id="15" xr3:uid="{40247B3D-01B8-4AFB-AE0D-32ED92514221}" name="projectName">
      <calculatedColumnFormula>Project</calculatedColumnFormula>
    </tableColumn>
    <tableColumn id="16" xr3:uid="{631BAA47-3467-4B5C-ABA1-61744C6E258C}" name="projectVersion">
      <calculatedColumnFormula>ProjectVersion</calculatedColumnFormula>
    </tableColumn>
    <tableColumn id="17" xr3:uid="{F603AB8C-9B06-45DF-843B-D6068E8C9F81}" name="environment"/>
    <tableColumn id="18" xr3:uid="{DD32667A-C9E4-4777-9471-AA5CCD68D6A2}" name="tier"/>
    <tableColumn id="19" xr3:uid="{2CDACAB6-E64F-42A8-BC95-F6ACC4450E01}" name="dataProfile"/>
    <tableColumn id="20" xr3:uid="{E81836AF-462D-4B18-93EF-2CA0A5A2DF98}" name="TABLE OF CONTENTS" dataDxfId="234"/>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C5A3580-ECF2-4D53-89AB-244FF0C3A820}" name="tblKeyVault" displayName="tblKeyVault" ref="A1:L3" totalsRowShown="0" dataDxfId="233" headerRowCellStyle="PLG-Header">
  <autoFilter ref="A1:L3" xr:uid="{24E31F7E-D080-4F52-A061-5716E434682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1658C712-87A0-484D-90D5-46D17F8BA05D}" name="Key Vault"/>
    <tableColumn id="2" xr3:uid="{E658E685-A5A2-498B-AF77-5416350F65BF}" name="resourceGroupName"/>
    <tableColumn id="3" xr3:uid="{336BC6C2-D75C-4775-9568-53191DA7969D}" name="Azure Users and Permissions" dataDxfId="232"/>
    <tableColumn id="4" xr3:uid="{44BB16BD-20ED-4087-BE8E-791545AB229A}" name="displayName" dataDxfId="231"/>
    <tableColumn id="5" xr3:uid="{E473ECEF-1CEE-4AC1-8874-DA45195D204B}" name="Bill To / Internal Chargeback ID" dataDxfId="230"/>
    <tableColumn id="6" xr3:uid="{71391C1D-4565-4A6F-B309-D9004413021B}" name="dri" dataDxfId="229"/>
    <tableColumn id="7" xr3:uid="{6D23F03F-37B9-4B2C-8D00-0B537A42F885}" name="projectName" dataDxfId="228"/>
    <tableColumn id="8" xr3:uid="{22422C19-F379-488A-B654-FA303626BE74}" name="projectVersion" dataDxfId="227"/>
    <tableColumn id="9" xr3:uid="{7FB20759-07E6-4C58-8962-C61F8FCBFCF7}" name="environment" dataDxfId="226"/>
    <tableColumn id="10" xr3:uid="{79707C0C-EBAE-438A-A76D-4D265760B07B}" name="tier" dataDxfId="225"/>
    <tableColumn id="11" xr3:uid="{9342F0D7-A2FF-4B20-9CD1-F4052028849F}" name="dataProfile" dataDxfId="224"/>
    <tableColumn id="12" xr3:uid="{56EFC65F-1EC8-4EF4-A7F5-361143EBA12B}" name="TABLE OF CONTENTS" dataDxfId="223"/>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C46704F-E1ED-4764-A0BC-57FFB48DD892}" name="tblAutomationAccount" displayName="tblAutomationAccount" ref="A1:L2" totalsRowShown="0" dataDxfId="222" headerRowCellStyle="PLG-Header">
  <autoFilter ref="A1:L2" xr:uid="{CBE97FEB-6E77-4B7E-BD19-E564DA79C93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C738FCFD-6BC6-45F7-9310-178E8636C1D2}" name="Azure Automation Account Name" dataDxfId="221"/>
    <tableColumn id="2" xr3:uid="{12218804-674D-494B-B6F3-BD6D7B93D1EC}" name="resourceGroupName"/>
    <tableColumn id="3" xr3:uid="{88F01A95-A4DB-433D-B3BC-E36BEFCD7968}" name="Create Run As Account" dataDxfId="220"/>
    <tableColumn id="4" xr3:uid="{F437CE2B-1309-4C85-BE88-1A700456262F}" name="displayName" dataDxfId="219">
      <calculatedColumnFormula>_xlfn.CONCAT($A$1,": ",$A2)</calculatedColumnFormula>
    </tableColumn>
    <tableColumn id="5" xr3:uid="{50F5B6D1-F68A-45C9-8ADB-924EF4A44A7C}" name="chargebackId" dataDxfId="218">
      <calculatedColumnFormula>Bill_To</calculatedColumnFormula>
    </tableColumn>
    <tableColumn id="6" xr3:uid="{497F914F-B2FB-4F22-9A5D-67B49BA75A6E}" name="dri" dataDxfId="217"/>
    <tableColumn id="7" xr3:uid="{1AA28F43-57A5-4EAD-9036-8EF9277FBF10}" name="projectName" dataDxfId="216">
      <calculatedColumnFormula>Project</calculatedColumnFormula>
    </tableColumn>
    <tableColumn id="8" xr3:uid="{BBFBE2A6-668A-4AFA-AD35-0C1950F3234C}" name="projectVersion" dataDxfId="215">
      <calculatedColumnFormula>ProjectVersion</calculatedColumnFormula>
    </tableColumn>
    <tableColumn id="9" xr3:uid="{1CCEAC58-2CFE-439C-93A5-C36517CA4773}" name="environment" dataDxfId="214"/>
    <tableColumn id="10" xr3:uid="{E7D369F2-E06D-4121-B08A-F1C44AEF8282}" name="tier" dataDxfId="213"/>
    <tableColumn id="11" xr3:uid="{36CB97D4-4E3C-4A00-8AB1-C898812AFC43}" name="dataProfile" dataDxfId="212"/>
    <tableColumn id="12" xr3:uid="{DC62ED9D-D17E-4E8C-827A-08BB5C13211A}" name="TABLE OF CONTENTS" dataDxfId="211"/>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546B54C-DCB6-40DB-82E0-A538E5002C2F}" name="tblLogicApps" displayName="tblLogicApps" ref="A1:L2" totalsRowShown="0" dataDxfId="210" headerRowCellStyle="PLG-Header">
  <autoFilter ref="A1:L2" xr:uid="{2FF92822-BC36-46A3-AB37-E3CAC0ABD53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9581CE6-C7F7-47FA-B46A-202FDC9BE93B}" name="Name" dataDxfId="209"/>
    <tableColumn id="2" xr3:uid="{F153D30D-C3E3-423E-98F2-92FAD36716A2}" name="resourceGroupName"/>
    <tableColumn id="3" xr3:uid="{E5AC588D-A879-4146-B793-0ADCBCA02234}" name="region Name"/>
    <tableColumn id="4" xr3:uid="{D24E0B1E-FBDA-4C99-B37E-811FE252806E}" name="displayName" dataDxfId="208">
      <calculatedColumnFormula>_xlfn.CONCAT($A$1,": ",$A2)</calculatedColumnFormula>
    </tableColumn>
    <tableColumn id="5" xr3:uid="{56D43DA9-2885-46D4-A7B4-2256C3608527}" name="chargebackId" dataDxfId="207">
      <calculatedColumnFormula>Bill_To</calculatedColumnFormula>
    </tableColumn>
    <tableColumn id="6" xr3:uid="{BBE58400-3E77-41E7-B45E-32604904C720}" name="dri" dataDxfId="206"/>
    <tableColumn id="7" xr3:uid="{6C5EB3EA-BAFC-40A6-888B-6EC4F9314668}" name="projectName" dataDxfId="205">
      <calculatedColumnFormula>Project</calculatedColumnFormula>
    </tableColumn>
    <tableColumn id="8" xr3:uid="{6AFC6115-5140-41CD-BFDD-CF1500C217E7}" name="projectVersion" dataDxfId="204">
      <calculatedColumnFormula>ProjectVersion</calculatedColumnFormula>
    </tableColumn>
    <tableColumn id="9" xr3:uid="{6F25F1F6-A85D-49DA-8C90-89818A514B2F}" name="environment" dataDxfId="203"/>
    <tableColumn id="10" xr3:uid="{1B33F755-E249-43A0-8E04-659BF6788D60}" name="tier" dataDxfId="202"/>
    <tableColumn id="11" xr3:uid="{EDC3DE13-A4BD-405B-984E-AB335B01D889}" name="dataProfile" dataDxfId="201"/>
    <tableColumn id="12" xr3:uid="{E4C1FE69-0968-471E-8EA5-38866C2EBAB5}" name="TABLE OF CONTENTS" dataDxfId="200"/>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0DAFA78-4A77-41F9-8DD7-F88B32ABFA8D}" name="tblLogicAppConnectors" displayName="tblLogicAppConnectors" ref="A1:N2" totalsRowShown="0" headerRowCellStyle="PLG-Header">
  <autoFilter ref="A1:N2" xr:uid="{8C1B6FF5-DED9-4796-BBBA-4B97D1B6232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7B4C41A-93D5-4058-809C-D1CE0156DDEF}" name="Name" dataDxfId="199"/>
    <tableColumn id="2" xr3:uid="{741EE5C6-61D6-4A13-B340-50129C3CDBC9}" name="Type" dataDxfId="198"/>
    <tableColumn id="3" xr3:uid="{2B8B547D-E7C7-454E-888E-DD1A82555D77}" name="displayName" dataDxfId="197"/>
    <tableColumn id="4" xr3:uid="{49692ABE-74E8-4B2D-9207-DA346396026B}" name="resourceGroupName"/>
    <tableColumn id="5" xr3:uid="{5785ADA2-1FA0-4BA6-B1A3-851413DCF9A2}" name="region Name"/>
    <tableColumn id="6" xr3:uid="{D3314C5B-AB35-4103-A94C-928134070A86}" name="displayName2">
      <calculatedColumnFormula>_xlfn.CONCAT($A$1,": ",$A2)</calculatedColumnFormula>
    </tableColumn>
    <tableColumn id="7" xr3:uid="{B967CAF8-48EF-4154-8F01-080E4CC704D5}" name="chargebackId" dataDxfId="196">
      <calculatedColumnFormula>Bill_To</calculatedColumnFormula>
    </tableColumn>
    <tableColumn id="8" xr3:uid="{EE3C27AE-CBEB-4547-B9BB-52B0C556A02A}" name="dri"/>
    <tableColumn id="9" xr3:uid="{E26E0E65-525B-481D-AC40-5D8C12A674B1}" name="projectName">
      <calculatedColumnFormula>Project</calculatedColumnFormula>
    </tableColumn>
    <tableColumn id="10" xr3:uid="{AA4E5357-E991-419C-8814-1E7FFD265AE5}" name="projectVersion">
      <calculatedColumnFormula>ProjectVersion</calculatedColumnFormula>
    </tableColumn>
    <tableColumn id="11" xr3:uid="{AAF62544-2AF8-4FCA-94BB-2D95A30CA1B2}" name="environment"/>
    <tableColumn id="12" xr3:uid="{C1A571BD-1129-4BA8-86AE-2E8D3BCE1783}" name="tier"/>
    <tableColumn id="13" xr3:uid="{7D76BDBC-4597-4B40-9B9A-0E18759C3401}" name="dataProfile"/>
    <tableColumn id="14" xr3:uid="{ED983CA0-6733-42B5-B9F9-6E337687C8DB}" name="TABLE OF CONTENTS" dataDxfId="195"/>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A359F22-0E2C-4EE1-A980-86884A8DEEB8}" name="tblServers" displayName="tblServers" ref="A1:AE2" totalsRowShown="0" dataDxfId="194" headerRowCellStyle="PLG-Header">
  <autoFilter ref="A1:AE2" xr:uid="{B70F74A0-B79F-42F5-AEA5-9C8FEBB84FF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autoFilter>
  <tableColumns count="31">
    <tableColumn id="1" xr3:uid="{AC44FCF8-DC24-4F7C-8B41-EE39663EC217}" name="Host Name" dataDxfId="193"/>
    <tableColumn id="2" xr3:uid="{9E4B13F6-298E-4DD0-810B-3728D901E62A}" name="Role description" dataDxfId="192"/>
    <tableColumn id="3" xr3:uid="{6D0AFAA4-6FD6-4E6A-AF1E-4A39D77F7E05}" name="Detail" dataDxfId="191"/>
    <tableColumn id="4" xr3:uid="{5FC66619-31AE-4094-A40E-0BD823EC68F6}" name="Active Directory domain membership" dataDxfId="190"/>
    <tableColumn id="5" xr3:uid="{E3054707-E313-4336-BE58-5F4AF133EA61}" name="Server hardware configuration (Azure or similar to)" dataDxfId="189"/>
    <tableColumn id="6" xr3:uid="{BA42EFD2-EF74-479B-B713-9EADB1F5D8E9}" name="Operating system" dataDxfId="188"/>
    <tableColumn id="7" xr3:uid="{2E6625B0-B74C-4414-B199-E36D7FACED8A}" name="Diagnostics?" dataDxfId="187"/>
    <tableColumn id="8" xr3:uid="{858542DB-D6E1-44F2-8C1F-BB88A16F4CAF}" name="Diagnostics storage account" dataDxfId="186"/>
    <tableColumn id="9" xr3:uid="{290A6300-3610-44DD-ACD2-0209BAC55879}" name="Windows Server Failover Cluster Name" dataDxfId="185"/>
    <tableColumn id="10" xr3:uid="{CB0904E9-FC62-480E-8E84-3C794523350D}" name="region Name"/>
    <tableColumn id="11" xr3:uid="{B9A76212-AFFD-4C31-8F8B-F74D114636AA}" name="Cloud Service Name" dataDxfId="184"/>
    <tableColumn id="12" xr3:uid="{2482C492-FD2A-4BE2-8CA4-6711B1F2F1AB}" name="Azure Availability Set Name" dataDxfId="183"/>
    <tableColumn id="13" xr3:uid="{2F585ED6-36A9-42DF-AD14-8A56821EC04E}" name="resourceGroupName Name"/>
    <tableColumn id="14" xr3:uid="{B21DDC12-7ED7-427E-BF41-FAFBF5DF2B58}" name="Azure Users and Permissions" dataDxfId="182"/>
    <tableColumn id="15" xr3:uid="{C41CEB0B-42CE-4039-9A23-BAF2440500E6}" name="Load Balancer Names" dataDxfId="181"/>
    <tableColumn id="16" xr3:uid="{D69714FA-5598-4B45-A643-FEDD4F8F4DD9}" name="Cluster virtual IP address" dataDxfId="180"/>
    <tableColumn id="17" xr3:uid="{E6F5D3A7-7F43-4584-8B50-70C0040A26C2}" name="Network Interface(s) Name" dataDxfId="179"/>
    <tableColumn id="18" xr3:uid="{9BCCEE51-AE67-40C4-AED4-C3F652EAE5D5}" name="Network Interface(s) IPAddress" dataDxfId="178"/>
    <tableColumn id="19" xr3:uid="{1BCA1E43-E6DA-4E92-97F2-4AEDE70A2CC3}" name="Network Interface(s) Subnet Mask" dataDxfId="177"/>
    <tableColumn id="20" xr3:uid="{FC1556B8-71AA-4D25-AF60-433FB82D1F00}" name="Network Interface DNS Server" dataDxfId="176"/>
    <tableColumn id="21" xr3:uid="{ED27605D-C411-46AD-B0E3-5222C352C720}" name="Network Interface Default Gateway" dataDxfId="175"/>
    <tableColumn id="22" xr3:uid="{26052AFD-75DF-4FFD-B203-1FBBDC9275F7}" name="Data Drive Size" dataDxfId="174"/>
    <tableColumn id="23" xr3:uid="{C58B6DB0-11AC-4EEA-A4EC-6D2E5C06C7C3}" name="displayName" dataDxfId="173">
      <calculatedColumnFormula>_xlfn.CONCAT($A$1,": ",$A2)</calculatedColumnFormula>
    </tableColumn>
    <tableColumn id="24" xr3:uid="{E04ACD05-9382-40CC-A065-06B2F5BC5C4B}" name="chargebackId" dataDxfId="172">
      <calculatedColumnFormula>Bill_To</calculatedColumnFormula>
    </tableColumn>
    <tableColumn id="25" xr3:uid="{61DCA9A2-4020-4420-9698-B5F54C115F87}" name="dri" dataDxfId="171"/>
    <tableColumn id="26" xr3:uid="{65BC9010-FAC6-466A-B0F3-116F4EC04BD8}" name="projectName" dataDxfId="170">
      <calculatedColumnFormula>Project</calculatedColumnFormula>
    </tableColumn>
    <tableColumn id="27" xr3:uid="{C89AAFDA-9E58-4D75-B7D0-F0936308F8A9}" name="projectVersion" dataDxfId="169">
      <calculatedColumnFormula>ProjectVersion</calculatedColumnFormula>
    </tableColumn>
    <tableColumn id="28" xr3:uid="{77B7A028-CA1D-403A-83D1-49EC08C3B751}" name="environment" dataDxfId="168"/>
    <tableColumn id="29" xr3:uid="{0B5C0B39-F97C-490B-B1A7-2578300A579A}" name="tier" dataDxfId="167"/>
    <tableColumn id="30" xr3:uid="{0C46DBE0-8B27-41C0-AC98-3F6B6933077E}" name="dataProfile" dataDxfId="166"/>
    <tableColumn id="31" xr3:uid="{9284B2E4-D498-4F84-80C0-AA5C358563A0}" name="TABLE OF CONTENTS" dataDxfId="165"/>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E2A4BDC-648A-4E31-8E3F-7388A30AAD27}" name="tblFailOverCluster" displayName="tblFailOverCluster" ref="A1:J2" totalsRowShown="0" headerRowCellStyle="PLG-Header">
  <autoFilter ref="A1:J2" xr:uid="{C939AB42-C070-40B8-8B48-CE6A966CE41C}"/>
  <tableColumns count="10">
    <tableColumn id="1" xr3:uid="{2CC8E6CC-616B-4B8E-86D1-04B17A892C0A}" name="Windows Server Fail-Over Cluster Name" dataDxfId="164"/>
    <tableColumn id="2" xr3:uid="{489F0A24-2399-42FC-A09E-87B0F040ACAF}" name="displayName">
      <calculatedColumnFormula>_xlfn.CONCAT($A$1,": ",$A2)</calculatedColumnFormula>
    </tableColumn>
    <tableColumn id="3" xr3:uid="{DD8CC423-CDBE-4086-9E2D-684DBBCAE8DC}" name="chargebackId" dataDxfId="163">
      <calculatedColumnFormula>Bill_To</calculatedColumnFormula>
    </tableColumn>
    <tableColumn id="4" xr3:uid="{497F39F4-8211-4D73-BC1D-9FDB0725B805}" name="dri"/>
    <tableColumn id="5" xr3:uid="{A2E9D757-2C9E-435C-8124-C03A31B07543}" name="projectName">
      <calculatedColumnFormula>Project</calculatedColumnFormula>
    </tableColumn>
    <tableColumn id="6" xr3:uid="{414BE18C-58CB-4551-BB31-4A3E69DCCB42}" name="projectVersion">
      <calculatedColumnFormula>ProjectVersion</calculatedColumnFormula>
    </tableColumn>
    <tableColumn id="7" xr3:uid="{355CA066-7D70-43BF-B5D9-8189106460A7}" name="environment"/>
    <tableColumn id="8" xr3:uid="{5C3DAFEE-38CB-48BA-8AC9-5707CB68A29E}" name="tier"/>
    <tableColumn id="9" xr3:uid="{86E86810-1C84-4EDD-A9EF-7A277EB19177}" name="dataProfile"/>
    <tableColumn id="10" xr3:uid="{36B0ADCC-E869-48AF-8223-743267DF44A7}" name="TABLE OF CONTENTS" dataDxfId="162"/>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CBE385B-B0E1-4AFF-9CF8-B63F8E2A8F68}" name="tblSecurityZones" displayName="tblSecurityZones" ref="A1:L7" totalsRowShown="0" headerRowCellStyle="PLG-Header">
  <autoFilter ref="A1:L7" xr:uid="{792FAE72-A125-4B18-90F5-8A7B130FB7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376F707A-1500-4C1A-A8B2-B484D4BD0C62}" name="Security zone name" dataDxfId="161"/>
    <tableColumn id="2" xr3:uid="{30D037B7-D692-4AC5-B079-D1D6899AD009}" name="Purpose" dataDxfId="160"/>
    <tableColumn id="3" xr3:uid="{FDE1FCBF-C85C-4E71-8061-AEAB8A76C9DD}" name="Security policies" dataDxfId="159"/>
    <tableColumn id="4" xr3:uid="{A8CD84D1-69A7-4099-A20C-B5468E426277}" name="displayName">
      <calculatedColumnFormula>_xlfn.CONCAT($A$1,": ",$A2)</calculatedColumnFormula>
    </tableColumn>
    <tableColumn id="5" xr3:uid="{0324E92B-B614-43F2-B4AE-ABCBB5667B61}" name="chargebackId" dataDxfId="158">
      <calculatedColumnFormula>Bill_To</calculatedColumnFormula>
    </tableColumn>
    <tableColumn id="6" xr3:uid="{6160F002-340D-4764-B6A2-56813EA398AB}" name="dri"/>
    <tableColumn id="7" xr3:uid="{29FFE140-4FB5-413F-A2E4-4E194471BB9E}" name="projectName">
      <calculatedColumnFormula>Project</calculatedColumnFormula>
    </tableColumn>
    <tableColumn id="8" xr3:uid="{9C64E39B-7818-444A-B685-F4678C3CF028}" name="projectVersion">
      <calculatedColumnFormula>ProjectVersion</calculatedColumnFormula>
    </tableColumn>
    <tableColumn id="9" xr3:uid="{08790060-AC04-49E2-8771-ADF655D7EFBE}" name="environment"/>
    <tableColumn id="10" xr3:uid="{D07E8895-9387-4D7F-9A09-B3323B648B5A}" name="tier"/>
    <tableColumn id="11" xr3:uid="{0B0CED47-7377-4C1F-A6F4-B60D64436696}" name="dataProfile"/>
    <tableColumn id="12" xr3:uid="{EFE74845-B338-4DDB-A0D1-CF5978C7A79C}" name="TABLE OF CONTENTS" dataDxfId="157"/>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C520EFA-969D-4ABB-B307-3408DD9D0D85}" name="tblNetworks" displayName="tblNetworks" ref="A1:S2" totalsRowShown="0" headerRowCellStyle="PLG-Header">
  <autoFilter ref="A1:S2" xr:uid="{F7B08606-12A2-44D9-AE6D-CBA11C3F93B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FD37BB5-4B78-4503-B011-C78376BC9B29}" name="Network Name" dataDxfId="156"/>
    <tableColumn id="2" xr3:uid="{EBFB3C13-9942-4A94-9EF1-8ED1082898A6}" name="Explanation" dataDxfId="155"/>
    <tableColumn id="3" xr3:uid="{A6B1ED8B-A5B2-4BB8-8017-8B2D8A908746}" name="resourceGroupName"/>
    <tableColumn id="4" xr3:uid="{51734C16-9C60-4359-8DF8-280A6C5AB95D}" name="Users and Permissions" dataDxfId="154"/>
    <tableColumn id="5" xr3:uid="{9A513822-DAE1-45C4-AEE3-3D07CB98A993}" name="DNS server address" dataDxfId="153"/>
    <tableColumn id="6" xr3:uid="{842C5DDB-F806-43DF-A77C-C171EC869385}" name="Address space" dataDxfId="152"/>
    <tableColumn id="7" xr3:uid="{1F4E83DB-F19B-49AF-AE8F-CB3BB2E91806}" name="IP Count" dataDxfId="151"/>
    <tableColumn id="8" xr3:uid="{B217F8F0-BD44-480C-AC3A-1C5D02FD1AFE}" name="Location"/>
    <tableColumn id="9" xr3:uid="{A6A042FE-DBC0-4D09-AD09-0E0983A9C5CE}" name="Gateway IP address(es)" dataDxfId="150"/>
    <tableColumn id="10" xr3:uid="{CEE23087-B830-4429-ACEC-F89BE2FAA79A}" name="Subnet Name" dataDxfId="149"/>
    <tableColumn id="11" xr3:uid="{336D73A3-37AF-4A57-BAF4-83C82EEF4733}" name="displayName">
      <calculatedColumnFormula>_xlfn.CONCAT($A$1,": ",$A2)</calculatedColumnFormula>
    </tableColumn>
    <tableColumn id="12" xr3:uid="{86770405-7A24-44FC-88D1-84D0537C3494}" name="chargebackId" dataDxfId="148">
      <calculatedColumnFormula>Bill_To</calculatedColumnFormula>
    </tableColumn>
    <tableColumn id="13" xr3:uid="{897BB876-58B3-4841-8F17-D2BE910C4B0D}" name="dri"/>
    <tableColumn id="14" xr3:uid="{A20C2C6C-A81D-4C6A-B228-F40605A9F9CA}" name="projectName">
      <calculatedColumnFormula>Project</calculatedColumnFormula>
    </tableColumn>
    <tableColumn id="15" xr3:uid="{DCA6B547-183C-43CD-BC13-DFFF81BFAC28}" name="projectVersion">
      <calculatedColumnFormula>ProjectVersion</calculatedColumnFormula>
    </tableColumn>
    <tableColumn id="16" xr3:uid="{10BC5B51-B0BE-4B98-BA27-DF0DF84C30DD}" name="environment"/>
    <tableColumn id="17" xr3:uid="{F9FA1458-9179-4CA1-95F5-F3C2D92B36A9}" name="tier"/>
    <tableColumn id="18" xr3:uid="{D14658F8-B009-4A29-B8F3-55C879A1B582}" name="dataProfile"/>
    <tableColumn id="19" xr3:uid="{C254EB08-3F77-4AB0-87A1-AFD6784A6CA0}" name="TABLE OF CONTENTS" dataDxfId="147"/>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7CD2C66-DEE4-49CE-81F3-4D5FA24BB264}" name="tblSubnets" displayName="tblSubnets" ref="A1:R2" totalsRowShown="0" headerRowCellStyle="PLG-Header">
  <autoFilter ref="A1:R2" xr:uid="{B3F44E21-ABCC-48FA-A57E-B782F017C74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342BEFE9-F385-430F-960E-747F7F6FADE4}" name="Unique Subnet ID" dataDxfId="146"/>
    <tableColumn id="2" xr3:uid="{10910B4A-30F4-4975-98AA-652272A999CD}" name="Subnet Name" dataDxfId="145"/>
    <tableColumn id="3" xr3:uid="{ECBC71FB-D85A-40C2-9B3E-8674EBBD58AE}" name="Location"/>
    <tableColumn id="4" xr3:uid="{FD1EBC38-61C7-47AE-AF3A-6DCA1D294E65}" name="Explanation" dataDxfId="144"/>
    <tableColumn id="5" xr3:uid="{590AD5AC-56D5-413F-A6CD-B62F1E6EAB6A}" name="Network ID" dataDxfId="143"/>
    <tableColumn id="6" xr3:uid="{05BA6EB2-6C61-460B-9A51-EA375880494E}" name="Starting IP" dataDxfId="142"/>
    <tableColumn id="7" xr3:uid="{C41C521D-FFAD-4AD1-99EB-9D4156A8E07C}" name="CIDR (Address count)" dataDxfId="141"/>
    <tableColumn id="8" xr3:uid="{15D6B94F-740A-4A59-AE6C-223B3B68ACD4}" name="Network Name" dataDxfId="140"/>
    <tableColumn id="9" xr3:uid="{2E8BBB81-CB04-4952-8A4D-720D147B1B74}" name="Forced Tunneling" dataDxfId="139"/>
    <tableColumn id="10" xr3:uid="{08C15837-E823-4E86-950B-0AA13893F12A}" name="displayName">
      <calculatedColumnFormula>_xlfn.CONCAT($A$1,": ",$A2)</calculatedColumnFormula>
    </tableColumn>
    <tableColumn id="11" xr3:uid="{0E06527E-B51A-4227-A814-C0B26BA25A38}" name="chargebackId" dataDxfId="138">
      <calculatedColumnFormula>Bill_To</calculatedColumnFormula>
    </tableColumn>
    <tableColumn id="12" xr3:uid="{FB1EE8ED-64BD-462D-A9F7-F8BEF9594722}" name="dri"/>
    <tableColumn id="13" xr3:uid="{B9E6082A-A89A-4EB4-B79B-2906986928E5}" name="projectName">
      <calculatedColumnFormula>Project</calculatedColumnFormula>
    </tableColumn>
    <tableColumn id="14" xr3:uid="{07E56E6A-F427-419F-9C5D-58BD1D582FE5}" name="projectVersion">
      <calculatedColumnFormula>ProjectVersion</calculatedColumnFormula>
    </tableColumn>
    <tableColumn id="15" xr3:uid="{3590A82B-4578-4E0B-AD19-E59D3626B2F2}" name="environment"/>
    <tableColumn id="16" xr3:uid="{9C7C1898-7AC4-43A7-999D-CC4F93812D5E}" name="tier"/>
    <tableColumn id="17" xr3:uid="{5E692959-D136-430B-AECF-411F95DBCED0}" name="dataProfile"/>
    <tableColumn id="18" xr3:uid="{D2886E10-4228-4A9C-9851-D6AD3D2DBFD4}" name="TABLE OF CONTENTS" dataDxfId="137"/>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6D9DAEDB-724D-464C-8D82-3D77BA2DA441}" name="tblNetworkSecurityGroups" displayName="tblNetworkSecurityGroups" ref="A1:Q2" totalsRowShown="0" headerRowCellStyle="PLG-Header">
  <autoFilter ref="A1:Q2" xr:uid="{434A9ABA-3A5B-4053-8F41-3F278DA9B6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A20043D6-6C8C-4582-9A88-097554F72B98}" name="Azure Network Security Group Name" dataDxfId="136"/>
    <tableColumn id="2" xr3:uid="{DB418F22-DB0D-4D39-AF7D-371812A7FCF3}" name="Label" dataDxfId="135"/>
    <tableColumn id="3" xr3:uid="{63721B5A-4A22-42CF-BE25-BD1CAD20A7E7}" name="Explanation" dataDxfId="134"/>
    <tableColumn id="4" xr3:uid="{1326455D-3C03-49BD-8F3F-DAF33FE14A31}" name="region Name"/>
    <tableColumn id="5" xr3:uid="{34FCF783-4DB4-4690-AB25-2FCDB1DA0A3B}" name="resourceGroupName"/>
    <tableColumn id="6" xr3:uid="{C406DC96-A37C-4559-994C-C61AD23F84B1}" name="Azure Users and Permissions" dataDxfId="133"/>
    <tableColumn id="7" xr3:uid="{D1453642-A7F3-42C6-B961-FD5188E2747D}" name="Azure Virtual Network Name" dataDxfId="132"/>
    <tableColumn id="8" xr3:uid="{98C66BAD-789F-434E-BD31-20813D0550E2}" name="Subnet Name applied to" dataDxfId="131"/>
    <tableColumn id="9" xr3:uid="{A70D9700-E8CA-42EA-B7C7-8B50D6890170}" name="displayName">
      <calculatedColumnFormula>_xlfn.CONCAT($A$1,": ",$A2)</calculatedColumnFormula>
    </tableColumn>
    <tableColumn id="10" xr3:uid="{493669E4-1A0E-4F4F-A0F4-7ED26888013B}" name="chargebackId" dataDxfId="130">
      <calculatedColumnFormula>Bill_To</calculatedColumnFormula>
    </tableColumn>
    <tableColumn id="11" xr3:uid="{8F6CBC3F-D6EE-4F40-80FF-C3F71FCD6A54}" name="dri"/>
    <tableColumn id="12" xr3:uid="{B16AF2E8-E17E-4AD4-80A8-5773C43BCCE2}" name="projectName">
      <calculatedColumnFormula>Project</calculatedColumnFormula>
    </tableColumn>
    <tableColumn id="13" xr3:uid="{102C7177-6E51-4E65-A847-EAC6DCE26EE7}" name="projectVersion">
      <calculatedColumnFormula>ProjectVersion</calculatedColumnFormula>
    </tableColumn>
    <tableColumn id="14" xr3:uid="{96665B07-FA6C-4B1A-ACA6-BC4270D2BE2D}" name="environment"/>
    <tableColumn id="15" xr3:uid="{31598665-F4DF-40C4-B1FF-B3480DA0631C}" name="tier"/>
    <tableColumn id="16" xr3:uid="{7DC5E43A-47D8-469F-9DF1-9A6A238E9544}" name="dataProfile"/>
    <tableColumn id="17" xr3:uid="{B3614216-FC2C-437B-9253-5DC82C4B127A}" name="TABLE OF CONTENTS" dataDxfId="129"/>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1AD5DDD-D588-4334-8E58-34FF2B40CCAC}" name="tblNSGRules" displayName="tblNSGRules" ref="A1:W2" totalsRowShown="0" headerRowCellStyle="PLG-Header">
  <autoFilter ref="A1:W2" xr:uid="{CEAC67E5-BE75-4DBC-BFA2-1898123C05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xr3:uid="{3C2FB91A-8C51-4E37-8045-9E3B8CC5ED88}" name="Azure NSG Rule Name" dataDxfId="128"/>
    <tableColumn id="2" xr3:uid="{6B5806EC-467B-41A4-88ED-6B62FCCC70B2}" name="Applies To NSG" dataDxfId="127"/>
    <tableColumn id="3" xr3:uid="{165D5A49-8701-4F3B-B57E-0BA34F2D5AEA}" name="Type" dataDxfId="126"/>
    <tableColumn id="4" xr3:uid="{E174763D-AE56-4430-9F83-B3DE0A955CEC}" name="Priority" dataDxfId="125"/>
    <tableColumn id="5" xr3:uid="{81F36FFD-6896-466E-8484-EA656575806B}" name="Source IP Address" dataDxfId="124"/>
    <tableColumn id="6" xr3:uid="{E3FDE62D-65C4-4439-9B04-1BFC1CF61538}" name="Source Port Range" dataDxfId="123"/>
    <tableColumn id="7" xr3:uid="{2799DB37-E6DE-4BCA-9AAF-D781BDAB6200}" name="Destination IP Range" dataDxfId="122"/>
    <tableColumn id="8" xr3:uid="{ADF61120-B93C-4C38-B2FF-5752ED23DB2C}" name="Destination Port Range" dataDxfId="121"/>
    <tableColumn id="9" xr3:uid="{90F30BEA-12AB-430B-9016-D8BB1E618D58}" name="(Transport) Protocol" dataDxfId="120"/>
    <tableColumn id="10" xr3:uid="{ADAB21D1-9C69-4C3A-A3C2-A5F33232E87F}" name="Action" dataDxfId="119"/>
    <tableColumn id="11" xr3:uid="{5BC3AA96-894A-4B44-8467-6192DE479B24}" name="region Name"/>
    <tableColumn id="12" xr3:uid="{7B7ABB5F-0C95-4FA5-91D7-98E57AB9F9EE}" name="Protocol" dataDxfId="118"/>
    <tableColumn id="13" xr3:uid="{B79B1B8E-456D-4701-A7B3-1FFE755342D3}" name="Azure Network Security Group Name applied to" dataDxfId="117"/>
    <tableColumn id="14" xr3:uid="{5B14661C-30CB-4294-A87E-362D607F2E4A}" name="Explanation" dataDxfId="116"/>
    <tableColumn id="15" xr3:uid="{D6B63C1A-84CD-4C24-98D5-A160D39B652A}" name="displayName">
      <calculatedColumnFormula>_xlfn.CONCAT($A$1,": ",$A2)</calculatedColumnFormula>
    </tableColumn>
    <tableColumn id="16" xr3:uid="{64AA4B95-7AF6-4881-8ABB-627E090FFB23}" name="chargebackId" dataDxfId="115">
      <calculatedColumnFormula>Bill_To</calculatedColumnFormula>
    </tableColumn>
    <tableColumn id="17" xr3:uid="{51C1B1B7-8804-4AD2-B2E7-0055CC67A778}" name="dri"/>
    <tableColumn id="18" xr3:uid="{464447F1-2041-4317-B779-808AB48E30C1}" name="projectName">
      <calculatedColumnFormula>Project</calculatedColumnFormula>
    </tableColumn>
    <tableColumn id="19" xr3:uid="{5A269A8F-D7F2-4984-B404-EE8C5FA498AC}" name="projectVersion">
      <calculatedColumnFormula>ProjectVersion</calculatedColumnFormula>
    </tableColumn>
    <tableColumn id="20" xr3:uid="{2FEA6A00-5B91-4467-A1DB-3E2E8DAB07F1}" name="environment"/>
    <tableColumn id="21" xr3:uid="{197BCD8B-6065-4172-B356-C97766349FD9}" name="tier"/>
    <tableColumn id="22" xr3:uid="{C453B314-B11D-45E4-BABB-E937657C8F9C}" name="dataProfile"/>
    <tableColumn id="23" xr3:uid="{6B4E4E4C-9D74-4EF1-8B0B-297E1BF98F23}" name="TABLE OF CONTENTS" dataDxfId="114"/>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9CDA1AE-A04E-4505-8F94-466C01581129}" name="tblTrafficManager" displayName="tblTrafficManager" ref="A1:N2" totalsRowShown="0" headerRowCellStyle="PLG-Header">
  <autoFilter ref="A1:N2" xr:uid="{6D2B7537-6E73-4582-8451-E048BCA2765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88E716D-0D7B-4D1B-984A-9034D618AC67}" name="Name" dataDxfId="113"/>
    <tableColumn id="2" xr3:uid="{32002809-4B79-4143-AB56-EDA125F2330F}" name="Description" dataDxfId="112"/>
    <tableColumn id="3" xr3:uid="{7B7C9918-D2B4-4F23-800C-ECB4DC6B5805}" name="region Name"/>
    <tableColumn id="4" xr3:uid="{5ABB78D9-3DA3-44B5-9BFF-814D7B867B16}" name="resourceGroupName"/>
    <tableColumn id="5" xr3:uid="{C83DB53D-4EAC-4285-A590-5538922294AE}" name="Routing Method" dataDxfId="111"/>
    <tableColumn id="6" xr3:uid="{61B7FA77-341B-45ED-8E08-7C97420AD7A0}" name="displayName">
      <calculatedColumnFormula>_xlfn.CONCAT($A$1,": ",$A2)</calculatedColumnFormula>
    </tableColumn>
    <tableColumn id="7" xr3:uid="{6BE662E1-B6EC-43A8-9730-B3E1EBADFA8C}" name="chargebackId" dataDxfId="110">
      <calculatedColumnFormula>Bill_To</calculatedColumnFormula>
    </tableColumn>
    <tableColumn id="8" xr3:uid="{B14372F3-842E-4446-AACD-E35C2A0190B7}" name="dri"/>
    <tableColumn id="9" xr3:uid="{30C3480F-739E-4B98-A0D2-2BB8BA77E7B1}" name="projectName">
      <calculatedColumnFormula>Project</calculatedColumnFormula>
    </tableColumn>
    <tableColumn id="10" xr3:uid="{294A81E3-2F1F-42F2-B32B-2FF06FBE4E3B}" name="projectVersion">
      <calculatedColumnFormula>ProjectVersion</calculatedColumnFormula>
    </tableColumn>
    <tableColumn id="11" xr3:uid="{B5CE26AE-FAC8-4599-B63B-6545B14BA43D}" name="environment"/>
    <tableColumn id="12" xr3:uid="{E94A79A2-C291-470E-94D5-BAB4D36856D5}" name="tier"/>
    <tableColumn id="13" xr3:uid="{3FFE33C5-4444-49C7-8B6C-8A9C705696BC}" name="dataProfile"/>
    <tableColumn id="14" xr3:uid="{F45CDD8D-C0CE-4316-98FD-DE5DEA00F1A8}" name="TABLE OF CONTENTS" dataDxfId="109"/>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C141543-BB7D-4026-BF48-334EF1ACC61A}" name="tblLoadBalancers" displayName="tblLoadBalancers" ref="A1:Q2" totalsRowShown="0" headerRowCellStyle="PLG-Header">
  <autoFilter ref="A1:Q2" xr:uid="{791FA2D5-3E9F-4025-8CD3-4F378B6F5AD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84022E4-98FF-464D-8EEC-083BDD94125E}" name="Load Balancer Name" dataDxfId="108"/>
    <tableColumn id="2" xr3:uid="{DF3D7B87-CDE8-4129-884B-C18FA5C56E45}" name="Location"/>
    <tableColumn id="3" xr3:uid="{3EADF49A-4E5F-4711-A8FD-9474B98B7F91}" name="Subnet" dataDxfId="107"/>
    <tableColumn id="4" xr3:uid="{8956BCEC-3364-4D48-B929-3905119FC554}" name="Internal or external" dataDxfId="106"/>
    <tableColumn id="5" xr3:uid="{F0F56C52-B576-4E34-A71B-927AD143D49A}" name="Load-balanced IP" dataDxfId="105"/>
    <tableColumn id="6" xr3:uid="{9BA17672-5ACC-41DD-8827-318E215CEBF8}" name="resourceGroupName"/>
    <tableColumn id="7" xr3:uid="{8E1D9320-C58C-4F1E-B5B5-05770852D7BF}" name="Azure Users and Permissions" dataDxfId="104"/>
    <tableColumn id="8" xr3:uid="{AD798857-C8F3-472C-A74E-CCF6660926A1}" name="Subnet Name" dataDxfId="103"/>
    <tableColumn id="9" xr3:uid="{92AD2AA9-21A1-4A20-9E67-7C3532AB3483}" name="displayName">
      <calculatedColumnFormula>_xlfn.CONCAT($A$1,": ",$A2)</calculatedColumnFormula>
    </tableColumn>
    <tableColumn id="10" xr3:uid="{35D9A785-6D7E-42DC-AA75-C843A877DC91}" name="chargebackId" dataDxfId="102">
      <calculatedColumnFormula>Bill_To</calculatedColumnFormula>
    </tableColumn>
    <tableColumn id="11" xr3:uid="{22E255BB-8FD3-4693-A33A-C68CEB16B5D5}" name="dri"/>
    <tableColumn id="12" xr3:uid="{D0A3BF2F-B03D-45CD-A9DD-F5997C1EAF48}" name="projectName">
      <calculatedColumnFormula>Project</calculatedColumnFormula>
    </tableColumn>
    <tableColumn id="13" xr3:uid="{B6B7104F-66A7-41A3-AF43-15D9DA8E886A}" name="projectVersion">
      <calculatedColumnFormula>ProjectVersion</calculatedColumnFormula>
    </tableColumn>
    <tableColumn id="14" xr3:uid="{BF4F67D1-711A-4DAE-8D36-94C69D91884E}" name="environment"/>
    <tableColumn id="15" xr3:uid="{33359DBD-FD13-44B7-AF52-8CF470F6D7EE}" name="tier"/>
    <tableColumn id="16" xr3:uid="{9D3B709E-2A0B-469E-8883-0C1CB88E41F1}" name="dataProfile"/>
    <tableColumn id="17" xr3:uid="{3BB62D3D-BE30-40B3-8A32-29225DC3214C}" name="TABLE OF CONTENTS" dataDxfId="101"/>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21E3FEE-A0B1-4651-A49B-494CFFEC7C47}" name="tblLoadBalancedEndpoints" displayName="tblLoadBalancedEndpoints" ref="A1:R2" totalsRowShown="0" headerRowCellStyle="PLG-Header">
  <autoFilter ref="A1:R2" xr:uid="{3E22CF21-06A6-4116-87EB-A00119EF4B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39EDFF9-0259-435F-AA3E-2021C31D7706}" name="Cloud Service" dataDxfId="100"/>
    <tableColumn id="2" xr3:uid="{A16B41F8-EE9B-4288-AD19-67F4E90885C0}" name="VM Name" dataDxfId="99"/>
    <tableColumn id="3" xr3:uid="{E03A26DE-DDEA-4171-B189-5B2519BEDC38}" name="Endpoint Name" dataDxfId="98"/>
    <tableColumn id="4" xr3:uid="{2AF95863-91A5-4C27-9FEE-F02CE4083515}" name="Protocol" dataDxfId="97"/>
    <tableColumn id="5" xr3:uid="{A6C5A1AD-8259-4B17-88AD-C3445BC694ED}" name="Local Port" dataDxfId="96"/>
    <tableColumn id="6" xr3:uid="{4EFB7136-8E2C-49A1-A8C8-FE1AA3AF7D1C}" name="Published Port" dataDxfId="95"/>
    <tableColumn id="7" xr3:uid="{B3AA9719-77B1-4144-8A3D-88E5870D3046}" name="Load Balancer Name" dataDxfId="94"/>
    <tableColumn id="8" xr3:uid="{23BAFF95-3177-42F3-9145-D612928887D8}" name="Direct Server Return Enabled" dataDxfId="93"/>
    <tableColumn id="9" xr3:uid="{DEAAEAA9-AA5C-4131-9FD0-40F2BD990EF9}" name="Protocol2" dataDxfId="92"/>
    <tableColumn id="10" xr3:uid="{87E138B9-A6D4-4FF8-B586-6878FE8437CB}" name="displayName">
      <calculatedColumnFormula>_xlfn.CONCAT($A$1,": ",$A2)</calculatedColumnFormula>
    </tableColumn>
    <tableColumn id="11" xr3:uid="{F0F60B52-11C4-489F-8BC7-75E3799966CA}" name="chargebackId" dataDxfId="91">
      <calculatedColumnFormula>Bill_To</calculatedColumnFormula>
    </tableColumn>
    <tableColumn id="12" xr3:uid="{5B81CD2E-9575-4979-88B7-1D0E6C32CC23}" name="dri"/>
    <tableColumn id="13" xr3:uid="{386681A0-48E8-4F1B-A6BC-334DBEE76DAC}" name="projectName">
      <calculatedColumnFormula>Project</calculatedColumnFormula>
    </tableColumn>
    <tableColumn id="14" xr3:uid="{A7AE6992-24CF-4EAB-BCDF-2ED40627806B}" name="projectVersion">
      <calculatedColumnFormula>ProjectVersion</calculatedColumnFormula>
    </tableColumn>
    <tableColumn id="15" xr3:uid="{DD40054D-59F3-4FEA-AF3D-B538799EF9FA}" name="environment"/>
    <tableColumn id="16" xr3:uid="{20B8FB1E-52EF-4B7F-A494-4496E3CF8E45}" name="tier"/>
    <tableColumn id="17" xr3:uid="{D686991D-5EDE-4D24-AF78-570A60C84BFA}" name="dataProfile"/>
    <tableColumn id="18" xr3:uid="{E79756BB-04FC-4CD1-8997-9C7F2E0727AC}" name="TABLE OF CONTENTS" dataDxfId="90"/>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48B11B97-7D8F-4536-9740-8D5CF4DD9898}" name="tblNetworkEquipment" displayName="tblNetworkEquipment" ref="A1:N2" totalsRowShown="0" headerRowCellStyle="PLG-Header">
  <autoFilter ref="A1:N2" xr:uid="{14872F7C-FA3A-4BD1-8EF7-A750A68559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01A81B7-05C3-49F0-A81C-201297D48E63}" name="Device Name" dataDxfId="89"/>
    <tableColumn id="2" xr3:uid="{B43ACB57-41C5-4FD9-8B2C-4CA24EE96724}" name="Device Type" dataDxfId="88"/>
    <tableColumn id="3" xr3:uid="{32E32B48-BC9B-4DB0-AAEC-C7D3C14B047F}" name="Description" dataDxfId="87"/>
    <tableColumn id="4" xr3:uid="{32EEF195-8F81-44E8-AB13-2B6521651526}" name="Interface Name" dataDxfId="86"/>
    <tableColumn id="5" xr3:uid="{D474BFD8-AAF6-4E34-9672-CD74ECC267D4}" name="Subnet Name" dataDxfId="85"/>
    <tableColumn id="6" xr3:uid="{205E8A7B-6819-43DF-AF75-2B10FA4F6CF6}" name="displayName">
      <calculatedColumnFormula>_xlfn.CONCAT($A$1,": ",$A2)</calculatedColumnFormula>
    </tableColumn>
    <tableColumn id="7" xr3:uid="{021D01B0-C2C4-49D0-8AEC-817D96E45648}" name="chargebackId" dataDxfId="84">
      <calculatedColumnFormula>Bill_To</calculatedColumnFormula>
    </tableColumn>
    <tableColumn id="8" xr3:uid="{D42373F0-F536-4C52-B9BF-1C9516B92317}" name="dri"/>
    <tableColumn id="9" xr3:uid="{1AE9D02A-F168-4C46-BF2E-D1CCC301CC37}" name="projectName">
      <calculatedColumnFormula>Project</calculatedColumnFormula>
    </tableColumn>
    <tableColumn id="10" xr3:uid="{A41D6A47-26E9-4B16-B11F-6D275B97F165}" name="projectVersion">
      <calculatedColumnFormula>ProjectVersion</calculatedColumnFormula>
    </tableColumn>
    <tableColumn id="11" xr3:uid="{ED546C5F-E5FF-43B5-A334-8A8C09AD759C}" name="environment"/>
    <tableColumn id="12" xr3:uid="{56A64150-D7B7-4C87-802E-C8FC39834E2B}" name="tier"/>
    <tableColumn id="13" xr3:uid="{5A9E9C6A-E5AE-4B92-B0B0-51A4277E73E7}" name="dataProfile"/>
    <tableColumn id="14" xr3:uid="{8D5599C1-A6DC-4FBB-8919-6079F7EF4F7B}" name="TABLE OF CONTENTS" dataDxfId="83"/>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A92EFE1-FF08-4698-8AC7-25AE75ACA830}" name="tblRecoveryServicesVault" displayName="tblRecoveryServicesVault" ref="A1:L2" totalsRowShown="0" headerRowCellStyle="PLG-Header">
  <autoFilter ref="A1:L2" xr:uid="{D11DC9B8-C6CC-4963-87A2-091951C337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94183440-66E7-4F3B-A4C5-80147254490C}" name="RSV Name"/>
    <tableColumn id="2" xr3:uid="{7C3245DA-2090-4352-ADB5-AFC52D3930A5}" name="resourceGroupName"/>
    <tableColumn id="3" xr3:uid="{7750C691-697B-4029-8496-5FE0486DEAFE}" name="region Name"/>
    <tableColumn id="4" xr3:uid="{2E915F46-18E3-499D-AB23-C5AD3EC3DF6D}" name="displayName">
      <calculatedColumnFormula>_xlfn.CONCAT($A$1,": ",$A2)</calculatedColumnFormula>
    </tableColumn>
    <tableColumn id="5" xr3:uid="{363695D7-2B60-4B15-8142-2DE41775762C}" name="chargebackId" dataDxfId="82">
      <calculatedColumnFormula>Bill_To</calculatedColumnFormula>
    </tableColumn>
    <tableColumn id="6" xr3:uid="{ABE923B4-78A4-4A3C-99B8-B1AAB977BBD0}" name="dri"/>
    <tableColumn id="7" xr3:uid="{56BEF8DF-41F4-405B-8196-6367C5108E0C}" name="projectName">
      <calculatedColumnFormula>Project</calculatedColumnFormula>
    </tableColumn>
    <tableColumn id="8" xr3:uid="{7BA5407F-B9C1-4BE1-8B56-AAD7727F555A}" name="projectVersion">
      <calculatedColumnFormula>ProjectVersion</calculatedColumnFormula>
    </tableColumn>
    <tableColumn id="9" xr3:uid="{A3E82319-E4EE-4E61-BEFD-0E3722124670}" name="environment"/>
    <tableColumn id="10" xr3:uid="{886B27F8-6010-41FD-8A7A-33FCB7A863E3}" name="tier"/>
    <tableColumn id="11" xr3:uid="{48211A8D-EF01-494A-99F9-24943172CD0D}" name="dataProfile"/>
    <tableColumn id="12" xr3:uid="{D1B7D66C-58C8-480C-B232-E1280BDACCC5}" name="TABLE OF CONTENTS"/>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88622F75-D01A-42CB-861F-851D54D7A819}" name="tblLogAnalyticsWS" displayName="tblLogAnalyticsWS" ref="A1:L2" totalsRowShown="0" headerRowCellStyle="PLG-Header">
  <autoFilter ref="A1:L2" xr:uid="{2A4547B7-79B8-4210-B299-2591C429E7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1CF74FA-DDF4-431A-A7A4-AC8388B19DA2}" name="Workspace Name" dataDxfId="81"/>
    <tableColumn id="2" xr3:uid="{5DFEC534-C0AD-4673-A209-59801CA12497}" name="resourceGroupName"/>
    <tableColumn id="3" xr3:uid="{9152FACD-48D7-41B0-9CC6-8BFE6E2BFFBE}" name="region Name"/>
    <tableColumn id="4" xr3:uid="{9FDCCDBD-57B5-429A-B277-8E53C5B00FF0}" name="displayName">
      <calculatedColumnFormula>_xlfn.CONCAT($A$1,": ",$A2)</calculatedColumnFormula>
    </tableColumn>
    <tableColumn id="5" xr3:uid="{A3AD4842-7921-4F5F-BA9E-364B6959FCFA}" name="chargebackId" dataDxfId="80">
      <calculatedColumnFormula>Bill_To</calculatedColumnFormula>
    </tableColumn>
    <tableColumn id="6" xr3:uid="{5B2B64D2-D87C-42A3-9BFC-A4AE7DA89BE6}" name="dri"/>
    <tableColumn id="7" xr3:uid="{DE2E363A-15BB-4F42-8DED-36EFFA5B5358}" name="projectName">
      <calculatedColumnFormula>Project</calculatedColumnFormula>
    </tableColumn>
    <tableColumn id="8" xr3:uid="{E6278A98-237B-48A5-893D-51CC386C2F50}" name="projectVersion">
      <calculatedColumnFormula>ProjectVersion</calculatedColumnFormula>
    </tableColumn>
    <tableColumn id="9" xr3:uid="{3B627D31-7606-48AC-917E-D4C146A64598}" name="environment"/>
    <tableColumn id="10" xr3:uid="{A06DB599-FBA9-4FD4-AD90-A88B294187ED}" name="tier"/>
    <tableColumn id="11" xr3:uid="{B19CD3C2-A5C9-4E68-A4C9-FB6E7A0A4269}" name="dataProfile"/>
    <tableColumn id="12" xr3:uid="{71F4DB47-C391-40A0-8DBC-8F9A884A39F0}" name="TABLE OF CONTENTS" dataDxfId="79"/>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A46F0DE-1E9E-44E2-B2CF-AAE2CDA1BDAF}" name="tblMonitorSolution" displayName="tblMonitorSolution" ref="A1:M56" totalsRowShown="0" headerRowCellStyle="PLG-Header">
  <autoFilter ref="A1:M56" xr:uid="{0A44D7B8-2D65-4F9F-9CA2-D5E3D9EA24F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7CE773F-D064-4BA6-8E8F-38E09622F4B6}" name="Name" dataDxfId="78"/>
    <tableColumn id="2" xr3:uid="{543FBA11-4AB7-44C5-8EE7-E5111729115E}" name="LogWorkspace" dataDxfId="77"/>
    <tableColumn id="3" xr3:uid="{8F38526D-622C-44D9-8761-DCA892AFE881}" name="ResourceGroup" dataDxfId="76"/>
    <tableColumn id="4" xr3:uid="{55CFD39A-651D-4CBB-966B-49BFBBC5751D}" name="Enabled" dataDxfId="75"/>
    <tableColumn id="5" xr3:uid="{AC53E2C6-0081-4ED3-9D81-FDBC6873E78F}" name="displayName">
      <calculatedColumnFormula>_xlfn.CONCAT($A$1,": ",$A2)</calculatedColumnFormula>
    </tableColumn>
    <tableColumn id="6" xr3:uid="{3BD83C35-9E1B-4F30-81FE-880294D5B09F}" name="chargebackId" dataDxfId="74">
      <calculatedColumnFormula>Bill_To</calculatedColumnFormula>
    </tableColumn>
    <tableColumn id="7" xr3:uid="{BB064A2C-B15E-43F2-B43B-01A0005E3035}" name="dri"/>
    <tableColumn id="8" xr3:uid="{92F58ADC-EBED-4288-9B28-430F38F8DA99}" name="projectName">
      <calculatedColumnFormula>Project</calculatedColumnFormula>
    </tableColumn>
    <tableColumn id="9" xr3:uid="{3BD7C29B-F611-4CA3-A334-66DCA0C31812}" name="projectVersion">
      <calculatedColumnFormula>ProjectVersion</calculatedColumnFormula>
    </tableColumn>
    <tableColumn id="10" xr3:uid="{11CE7B3C-5F40-4451-97F0-ED41F6C07C56}" name="environment"/>
    <tableColumn id="11" xr3:uid="{7E742622-087C-4FB9-8CDE-62CA016D2BC1}" name="tier"/>
    <tableColumn id="12" xr3:uid="{D6450858-6C2D-4FB4-9F13-53478EE31D93}" name="dataProfile"/>
    <tableColumn id="13" xr3:uid="{EC792983-F6A7-4DAC-9937-FA6801D5AE7B}" name="TABLE OF CONTENTS" dataDxfId="73"/>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BA8A4D6-B2CB-4E7C-975B-2ACDA955D0C1}" name="tblPolicies" displayName="tblPolicies" ref="A1:R78" totalsRowShown="0" headerRowCellStyle="PLG-Header">
  <autoFilter ref="A1:R78" xr:uid="{F5CDCCD0-EBD1-4FE7-BF90-30269C297F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7FCBC6FA-A29C-4850-8DA1-4DA9354A9B3C}" name="Type"/>
    <tableColumn id="2" xr3:uid="{1F5AB7F2-BE8E-412B-8E84-6D95664891F6}" name="DisplayName"/>
    <tableColumn id="3" xr3:uid="{B7662433-738D-4EDC-BF3F-B8EE320DCA3A}" name="Policy" dataDxfId="72"/>
    <tableColumn id="4" xr3:uid="{D33770A8-1F20-4FB7-A4ED-902606BA37CD}" name="Description" dataDxfId="71"/>
    <tableColumn id="5" xr3:uid="{4693F093-27C6-4921-80C8-5CD5920C1BC0}" name="Path" dataDxfId="70"/>
    <tableColumn id="6" xr3:uid="{46096C99-DE23-4CDD-975D-DCA213FDFD5B}" name="Scope" dataDxfId="69"/>
    <tableColumn id="7" xr3:uid="{8714A410-DF01-40A0-A969-9F00018F3B7A}" name="Parameters" dataDxfId="68"/>
    <tableColumn id="8" xr3:uid="{54CC3D85-8BC6-402A-8ED9-B7268EDD5D27}" name="ResourceGroup"/>
    <tableColumn id="9" xr3:uid="{6468F302-C8F0-4493-9572-81E9A20FAE65}" name="State"/>
    <tableColumn id="10" xr3:uid="{0876C87B-5A8B-429E-BDE0-7FC5CE500E59}" name="displayName2">
      <calculatedColumnFormula>_xlfn.CONCAT($C$1,": ",$B2)</calculatedColumnFormula>
    </tableColumn>
    <tableColumn id="11" xr3:uid="{6D3FC9E9-F04A-4296-9469-6F72E50610AD}" name="chargebackId" dataDxfId="67">
      <calculatedColumnFormula>Bill_To</calculatedColumnFormula>
    </tableColumn>
    <tableColumn id="12" xr3:uid="{F6752ED7-B3B2-45DF-9F6B-A9D13CEED92C}" name="dri"/>
    <tableColumn id="13" xr3:uid="{E968BC21-FFE4-40AE-B3C4-06629E502DF3}" name="projectName">
      <calculatedColumnFormula>Project</calculatedColumnFormula>
    </tableColumn>
    <tableColumn id="14" xr3:uid="{483DFA87-1E80-4C13-B627-8883DD2AB7B2}" name="projectVersion">
      <calculatedColumnFormula>ProjectVersion</calculatedColumnFormula>
    </tableColumn>
    <tableColumn id="15" xr3:uid="{CF39F403-215B-4540-B507-16839B976289}" name="environment"/>
    <tableColumn id="16" xr3:uid="{7E076CB2-53DC-4F13-BF21-DF0375C0E795}" name="tier"/>
    <tableColumn id="17" xr3:uid="{6977D676-CFDB-41F8-981A-8BC00AE327E5}" name="dataProfile"/>
    <tableColumn id="18" xr3:uid="{0A678E72-E3E6-4D13-862A-E81CD65D5122}" name="TABLE OF CONTENTS"/>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F670F4-C5CA-4D91-B128-FECBB585E8DC}" name="tblApplicationInsights" displayName="tblApplicationInsights" ref="A1:N2" totalsRowShown="0" headerRowDxfId="66" dataDxfId="65" headerRowCellStyle="PLG-Header">
  <autoFilter ref="A1:N2" xr:uid="{87C45B32-70AE-4024-B464-46AB6A7AB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A24A197-6521-4281-B361-E7E9514C6CAC}" name="Name" dataDxfId="64"/>
    <tableColumn id="2" xr3:uid="{AA6B0EB8-B2F9-4B9F-9BA5-3BFA3B44D93B}" name="Description" dataDxfId="63"/>
    <tableColumn id="3" xr3:uid="{2242B6D7-C0F6-4CDD-8253-AEDB35ACFC47}" name="Pricing Plan" dataDxfId="62"/>
    <tableColumn id="4" xr3:uid="{CD543DE8-210E-46B8-8EE9-6D472E15979B}" name="region Name" dataDxfId="61"/>
    <tableColumn id="5" xr3:uid="{CB299C46-A302-4846-BADA-21D6E15CBDF4}" name="Azure Users and Permissions" dataDxfId="60"/>
    <tableColumn id="6" xr3:uid="{EB4E38FA-CCB0-4A8F-8DCC-E96A15723DFB}" name="displayName" dataDxfId="59">
      <calculatedColumnFormula>_xlfn.CONCAT($A$1,": ",$A2)</calculatedColumnFormula>
    </tableColumn>
    <tableColumn id="7" xr3:uid="{91F63AB6-20AD-4216-9EE9-D86BE36F3E90}" name="chargebackId" dataDxfId="58">
      <calculatedColumnFormula>Bill_To</calculatedColumnFormula>
    </tableColumn>
    <tableColumn id="8" xr3:uid="{282EAF90-9D85-4D48-AAB5-20BBF8D6CA3A}" name="dri" dataDxfId="57"/>
    <tableColumn id="9" xr3:uid="{EDD35CEA-EA69-4E44-BC82-4D7758EF630E}" name="projectName" dataDxfId="56">
      <calculatedColumnFormula>Project</calculatedColumnFormula>
    </tableColumn>
    <tableColumn id="10" xr3:uid="{21233E44-2193-4D14-9077-1AE62C247918}" name="projectVersion" dataDxfId="55">
      <calculatedColumnFormula>ProjectVersion</calculatedColumnFormula>
    </tableColumn>
    <tableColumn id="11" xr3:uid="{443451DD-7F17-457E-AD2B-EF5F64634AD8}" name="environment" dataDxfId="54"/>
    <tableColumn id="12" xr3:uid="{68897FC3-0859-460A-A3FF-37D478D64762}" name="tier" dataDxfId="53"/>
    <tableColumn id="13" xr3:uid="{48DF07BF-A706-4E98-83AC-98F277D6F87C}" name="dataProfile" dataDxfId="52"/>
    <tableColumn id="14" xr3:uid="{46401B50-5034-486C-BD62-3E87A095A60D}" name="TABLE OF CONTENTS" dataDxfId="51"/>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7CD7C37-2E2F-4244-901B-5D77A0EBA585}" name="tblAppServicePlans" displayName="tblAppServicePlans" ref="A1:R2" totalsRowShown="0" headerRowCellStyle="PLG-Header">
  <autoFilter ref="A1:R2" xr:uid="{A99A9D2F-57FD-4241-9B62-6BF451ACD9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C4E4D6F5-F5B2-41B5-A351-E3EE244ED03C}" name="App Service Plan Name" dataDxfId="50"/>
    <tableColumn id="2" xr3:uid="{1C040105-C8A9-4DEF-BBAC-60837BA953A3}" name="Description" dataDxfId="49"/>
    <tableColumn id="3" xr3:uid="{62D0CEF2-5645-4CEB-96D5-4590B321480D}" name="Pricing tier" dataDxfId="48"/>
    <tableColumn id="4" xr3:uid="{CB3314A7-07FB-4B7F-B709-1CF95A0305DD}" name="region Name"/>
    <tableColumn id="5" xr3:uid="{809C7BE6-9E23-4A89-B015-4902E458A51B}" name="resourceGroupName"/>
    <tableColumn id="6" xr3:uid="{37E2316F-5D86-45EA-A315-E8D418BB3957}" name="Azure Users and Permissions" dataDxfId="47"/>
    <tableColumn id="7" xr3:uid="{A36700AE-CCA5-435C-BBB1-436A5E4BAC31}" name="Department Tag" dataDxfId="46"/>
    <tableColumn id="8" xr3:uid="{43885512-FFCA-4A3F-A50C-58604A1EFD1A}" name="environment Tag" dataDxfId="45"/>
    <tableColumn id="9" xr3:uid="{B8EE9966-C657-4EAD-B8F6-7EE44AFABAB9}" name="Scale setting" dataDxfId="44"/>
    <tableColumn id="10" xr3:uid="{14998F90-B556-4E12-A9C8-249D43BD1C5B}" name="displayName">
      <calculatedColumnFormula>_xlfn.CONCAT($A$1,": ",$A2)</calculatedColumnFormula>
    </tableColumn>
    <tableColumn id="11" xr3:uid="{963532C5-AAE4-4F44-8AF7-4E713024A8F1}" name="chargebackId" dataDxfId="43">
      <calculatedColumnFormula>Bill_To</calculatedColumnFormula>
    </tableColumn>
    <tableColumn id="12" xr3:uid="{0A657406-9E63-4D27-BC52-B34540830548}" name="dri"/>
    <tableColumn id="13" xr3:uid="{806AB271-557D-48C7-8CD8-D65B70863346}" name="projectName">
      <calculatedColumnFormula>Project</calculatedColumnFormula>
    </tableColumn>
    <tableColumn id="14" xr3:uid="{8DEF4725-9088-44F2-8FE1-9BBE6BA06AD2}" name="projectVersion">
      <calculatedColumnFormula>ProjectVersion</calculatedColumnFormula>
    </tableColumn>
    <tableColumn id="15" xr3:uid="{9CCAF5DB-06D6-4E95-801B-E9286EA4F1B9}" name="environment"/>
    <tableColumn id="16" xr3:uid="{01DB8611-D920-42CD-A840-A8F7539C4AE3}" name="tier"/>
    <tableColumn id="17" xr3:uid="{2DB1AEB4-B73E-42A9-9CCF-EF7147A802B0}" name="dataProfile"/>
    <tableColumn id="18" xr3:uid="{D0C053C2-DF8B-47C0-AC66-00F6CC10DAE2}" name="TABLE OF CONTENTS" dataDxfId="42"/>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441279-090D-4923-B887-F2F9E91D879B}" name="tblWebApps" displayName="tblWebApps" ref="A1:S2" totalsRowShown="0" headerRowCellStyle="PLG-Header">
  <autoFilter ref="A1:S2" xr:uid="{D80C5FC2-E270-4718-93C2-FC4A505A8D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781A7EA4-9932-43B5-BA47-248FBD8F8DA2}" name="URL" dataDxfId="41"/>
    <tableColumn id="2" xr3:uid="{55B129FC-F5EC-49A9-B9BA-A7BA0866B92D}" name="Description" dataDxfId="40"/>
    <tableColumn id="3" xr3:uid="{71C3EEFC-3375-4C7A-BC45-465541682347}" name="App Service Plan Name" dataDxfId="39"/>
    <tableColumn id="4" xr3:uid="{6AC6CDC3-8FE5-4C7E-ACDC-48A44DB6FE25}" name="Azure Users and Permissions" dataDxfId="38"/>
    <tableColumn id="5" xr3:uid="{44C5540F-F554-411F-97B1-65F064ED8E98}" name="Department Tag Value" dataDxfId="37"/>
    <tableColumn id="6" xr3:uid="{7FAE4B49-1CE9-4FCF-A18F-C716CB5BAFEE}" name="environment Tag Value" dataDxfId="36"/>
    <tableColumn id="7" xr3:uid="{D77EBF7F-DBBA-4F10-8FE7-AF0D9BA17A67}" name="Deployment Slot" dataDxfId="35"/>
    <tableColumn id="8" xr3:uid="{1DF8A86E-8B07-44D8-A761-FB384F3EE94C}" name="Custom domain name" dataDxfId="34"/>
    <tableColumn id="9" xr3:uid="{17A2345F-B286-4944-8075-FE455C57F6CA}" name="Storage account name" dataDxfId="33"/>
    <tableColumn id="10" xr3:uid="{341B7276-CCF5-4810-91A8-FB87F36FC5D2}" name="Backup storage container" dataDxfId="32"/>
    <tableColumn id="11" xr3:uid="{B1D889E9-A4D4-43E2-B347-9666CBA7CFCB}" name="displayName">
      <calculatedColumnFormula>_xlfn.CONCAT($A$1,": ",$A2)</calculatedColumnFormula>
    </tableColumn>
    <tableColumn id="12" xr3:uid="{41E42C37-47A7-4367-94E5-50EA45FB390F}" name="chargebackId" dataDxfId="31">
      <calculatedColumnFormula>Bill_To</calculatedColumnFormula>
    </tableColumn>
    <tableColumn id="13" xr3:uid="{B87D6C7F-399C-45E3-9B17-6F7A8D2A9C9E}" name="dri"/>
    <tableColumn id="14" xr3:uid="{4D3B4DB7-3DA7-4E99-956A-A40F25A33A3B}" name="projectName">
      <calculatedColumnFormula>Project</calculatedColumnFormula>
    </tableColumn>
    <tableColumn id="15" xr3:uid="{348507F5-2C44-4A0E-8266-548D43B6F33D}" name="projectVersion">
      <calculatedColumnFormula>ProjectVersion</calculatedColumnFormula>
    </tableColumn>
    <tableColumn id="16" xr3:uid="{1D1C9CA6-A0C7-49B1-BD71-2CC39FFF7893}" name="environment"/>
    <tableColumn id="17" xr3:uid="{A1FCBDF9-1755-4605-93A3-5AD5D37B42A5}" name="tier"/>
    <tableColumn id="18" xr3:uid="{458D07A1-296E-48AB-8736-F005AF0F9E2D}" name="dataProfile"/>
    <tableColumn id="19" xr3:uid="{7EB8EB0B-3F47-436B-A2C4-54D0AF499078}" name="TABLE OF CONTENTS" dataDxfId="30"/>
  </tableColumns>
  <tableStyleInfo name="TableStyleLight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DFA8CFC-142E-4442-A145-C5333E6A6EA5}" name="tblCloudServices" displayName="tblCloudServices" ref="A1:M2" totalsRowShown="0" headerRowCellStyle="PLG-Header">
  <autoFilter ref="A1:M2" xr:uid="{2221801D-88FE-4C15-9DDF-4A4E07B36AC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E52A9160-8608-4E1E-89AB-A716E111ADD7}" name="Azure Cloud Service Name" dataDxfId="29"/>
    <tableColumn id="2" xr3:uid="{0A96EE34-7AC8-4EB5-ABB4-B8B9CF8503AD}" name="region Name"/>
    <tableColumn id="3" xr3:uid="{DD0E3FBB-4661-49E4-9A7D-04BD225D1DF5}" name="Azure URL" dataDxfId="28"/>
    <tableColumn id="4" xr3:uid="{5452225E-BB8A-4F16-9ED0-C8B3782A8D01}" name="Azure DNS URL" dataDxfId="27"/>
    <tableColumn id="5" xr3:uid="{076AA95F-7B61-4CCB-A45C-DB7B2694109C}" name="displayName">
      <calculatedColumnFormula>_xlfn.CONCAT($A$1,": ",$A2)</calculatedColumnFormula>
    </tableColumn>
    <tableColumn id="6" xr3:uid="{D5516D2D-D4F7-4F98-A008-71919B484B5B}" name="chargebackId" dataDxfId="26">
      <calculatedColumnFormula>Bill_To</calculatedColumnFormula>
    </tableColumn>
    <tableColumn id="7" xr3:uid="{B51EF11D-0736-4E03-BC06-F8E10AA1C615}" name="dri"/>
    <tableColumn id="8" xr3:uid="{9BAA28F7-E807-49E2-8D4F-8507CB9B9050}" name="projectName">
      <calculatedColumnFormula>Project</calculatedColumnFormula>
    </tableColumn>
    <tableColumn id="9" xr3:uid="{1D34365B-788D-4A5F-93F2-7B8583933949}" name="projectVersion">
      <calculatedColumnFormula>ProjectVersion</calculatedColumnFormula>
    </tableColumn>
    <tableColumn id="10" xr3:uid="{E0794781-A0F8-48FC-975A-C2B9D1BFE553}" name="environment"/>
    <tableColumn id="11" xr3:uid="{6040F1A3-31D4-4B7F-964D-0E2A1AD67ACD}" name="tier"/>
    <tableColumn id="12" xr3:uid="{2E262CE5-864B-4B9F-B4E1-534B0A44C9D3}" name="dataProfile"/>
    <tableColumn id="13" xr3:uid="{7104B497-B62F-4A82-AFAB-9A0E98AA1FC7}" name="TABLE OF CONTENTS" dataDxfId="25"/>
  </tableColumns>
  <tableStyleInfo name="TableStyleLight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5A501F-916C-4C2A-B93E-E7BB8A806403}" name="tblDevOpsServices" displayName="tblDevOpsServices" ref="A1:N2" totalsRowShown="0" headerRowCellStyle="PLG-Header">
  <autoFilter ref="A1:N2" xr:uid="{7946DCA8-0BB4-4900-A103-A4FB1FCE069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B1AFD0BA-5C0C-4684-A4EE-6734F46EA6DC}" name="DevOps Team projectName" dataDxfId="24"/>
    <tableColumn id="2" xr3:uid="{29D8E038-FA7A-4F13-BD91-30781003AE80}" name="resourceGroupName"/>
    <tableColumn id="3" xr3:uid="{9092790C-8DFA-4A86-92AE-D07CBF38C7DA}" name="Azure BLOB Endpoint URL" dataDxfId="23"/>
    <tableColumn id="4" xr3:uid="{6733A8AF-DF48-4F7B-B6BB-EE6D12BA1CCA}" name="region Name"/>
    <tableColumn id="5" xr3:uid="{11CD1D53-D592-44E1-8D31-AB948488DEDF}" name="DevOps Services Account" dataDxfId="22"/>
    <tableColumn id="6" xr3:uid="{DC5C5B87-CCCA-4E2E-BFAB-39FC88E12CE6}" name="displayName">
      <calculatedColumnFormula>_xlfn.CONCAT($A$1,": ",$A2)</calculatedColumnFormula>
    </tableColumn>
    <tableColumn id="7" xr3:uid="{C5F90D0D-54E7-432C-9401-B475404E0DA9}" name="chargebackId" dataDxfId="21">
      <calculatedColumnFormula>Bill_To</calculatedColumnFormula>
    </tableColumn>
    <tableColumn id="8" xr3:uid="{8D890166-A737-4B32-9707-35A4CD259915}" name="dri"/>
    <tableColumn id="9" xr3:uid="{428E7716-B10C-444E-9F9F-A2FE27679F9B}" name="projectName">
      <calculatedColumnFormula>Project</calculatedColumnFormula>
    </tableColumn>
    <tableColumn id="10" xr3:uid="{CC946D7D-D72C-403C-BBA3-2BAB77D110CE}" name="projectVersion">
      <calculatedColumnFormula>ProjectVersion</calculatedColumnFormula>
    </tableColumn>
    <tableColumn id="11" xr3:uid="{9AF8A49C-4BAE-4152-B8AA-B149866800FC}" name="environment"/>
    <tableColumn id="12" xr3:uid="{303A8805-A09C-4C4A-96EA-78F118F870A2}" name="tier"/>
    <tableColumn id="13" xr3:uid="{33B68C1B-6FAD-49D6-9A76-A14F5364C42B}" name="dataProfile"/>
    <tableColumn id="14" xr3:uid="{BF66C30B-955F-4073-91BB-529C0182A3E4}" name="TABLE OF CONTENTS" dataDxfId="20"/>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29AF9C-F1F3-42A8-BB55-BF97F5123935}" name="EPCost" displayName="EPCost" ref="A1:P34" totalsRowShown="0" headerRowDxfId="19" dataDxfId="17" headerRowBorderDxfId="18" tableBorderDxfId="16">
  <autoFilter ref="A1:P34" xr:uid="{2ED2B917-808F-4A13-9DD4-D4A57DCA49CB}"/>
  <tableColumns count="16">
    <tableColumn id="1" xr3:uid="{9C06C7ED-BD05-478E-A446-3A121D101FC6}" name="tier Name" dataDxfId="15"/>
    <tableColumn id="2" xr3:uid="{140C6055-7EFD-49C4-9F0C-3985136BC146}" name="tier Code" dataDxfId="14"/>
    <tableColumn id="3" xr3:uid="{852CF3D6-F4F4-489A-9BF2-5B0E19FFC9D7}" name="Cost per Hour" dataDxfId="13" dataCellStyle="Currency"/>
    <tableColumn id="4" xr3:uid="{922D721B-BAA7-4CBE-BD98-5F50043982CC}" name="tier" dataDxfId="12"/>
    <tableColumn id="5" xr3:uid="{11C410C1-1E29-4086-8B82-C525FBDD75C3}" name="eDTU's Pool" dataDxfId="11"/>
    <tableColumn id="6" xr3:uid="{09081BCA-5BBF-40A4-A16A-702483D8D82F}" name="Pool Storage (GB)" dataDxfId="10"/>
    <tableColumn id="7" xr3:uid="{D6E5E143-76E5-4937-8C6A-AD874D7E2728}" name="Max In-Mem OLTP (GB)" dataDxfId="9"/>
    <tableColumn id="8" xr3:uid="{DCC9C7B6-EFF5-4593-AA00-F09A04BA5F7D}" name="Max DB's per Pool" dataDxfId="8"/>
    <tableColumn id="9" xr3:uid="{3224D785-7220-4E21-A452-DE6DBDAE8CC3}" name="Max Worker Per Pool" dataDxfId="7"/>
    <tableColumn id="10" xr3:uid="{132C12BF-6442-4DC9-90D4-39BF5D3EFDFB}" name="Max Logins per Pool" dataDxfId="6"/>
    <tableColumn id="11" xr3:uid="{EE53411D-5007-4648-8DFE-2A9495444465}" name="Max Sessions per Pool" dataDxfId="5"/>
    <tableColumn id="12" xr3:uid="{032A5F1E-B305-4214-B2A3-FE14158CF333}" name="Min eDTU's per DB" dataDxfId="4"/>
    <tableColumn id="13" xr3:uid="{A3AF75AF-5498-4C37-8EDC-2C548272F224}" name="Max eDTU's per DB" dataDxfId="3"/>
    <tableColumn id="14" xr3:uid="{3B9D1DF6-B5FD-41B0-B949-996565E2A1FE}" name="Max Pool Storage (GB)" dataDxfId="2"/>
    <tableColumn id="15" xr3:uid="{4A39F33E-AB29-4028-A9BD-A98F1AC64484}" name="Cost per Hour per GB" dataDxfId="1"/>
    <tableColumn id="16" xr3:uid="{C72C3541-9CAD-4D5D-850D-63AA5B7EDACD}" name="Max Storage per DB (GB)"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LG-Default">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4.bin"/><Relationship Id="rId1" Type="http://schemas.openxmlformats.org/officeDocument/2006/relationships/hyperlink" Target="mailto:patrick.gallucci@quisitive.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docs.microsoft.com/en-us/azure/architecture/best-practices/naming-convention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https://docs.microsoft.com/en-us/azure/architecture/best-practices/naming-conventions" TargetMode="External"/><Relationship Id="rId13" Type="http://schemas.openxmlformats.org/officeDocument/2006/relationships/hyperlink" Target="https://docs.microsoft.com/en-us/rest/api/searchservice/Naming-rules" TargetMode="External"/><Relationship Id="rId3" Type="http://schemas.openxmlformats.org/officeDocument/2006/relationships/hyperlink" Target="https://docs.microsoft.com/en-us/azure/azure-resource-manager/resource-group-using-tags" TargetMode="External"/><Relationship Id="rId7" Type="http://schemas.openxmlformats.org/officeDocument/2006/relationships/hyperlink" Target="https://docs.microsoft.com/en-us/azure/architecture/best-practices/naming-conventions" TargetMode="External"/><Relationship Id="rId12" Type="http://schemas.openxmlformats.org/officeDocument/2006/relationships/hyperlink" Target="https://docs.microsoft.com/en-us/rest/api/searchservice/Naming-rules" TargetMode="External"/><Relationship Id="rId2" Type="http://schemas.openxmlformats.org/officeDocument/2006/relationships/hyperlink" Target="https://docs.microsoft.com/en-us/rest/api/resources/resourcegroups/createorupdate" TargetMode="External"/><Relationship Id="rId16" Type="http://schemas.openxmlformats.org/officeDocument/2006/relationships/printerSettings" Target="../printerSettings/printerSettings7.bin"/><Relationship Id="rId1" Type="http://schemas.openxmlformats.org/officeDocument/2006/relationships/hyperlink" Target="https://docs.microsoft.com/en-us/azure/architecture/best-practices/naming-conventions" TargetMode="External"/><Relationship Id="rId6" Type="http://schemas.openxmlformats.org/officeDocument/2006/relationships/hyperlink" Target="https://docs.microsoft.com/en-us/azure/architecture/best-practices/naming-conventions" TargetMode="External"/><Relationship Id="rId11" Type="http://schemas.openxmlformats.org/officeDocument/2006/relationships/hyperlink" Target="https://docs.microsoft.com/en-us/rest/api/searchservice/Naming-rules" TargetMode="External"/><Relationship Id="rId5" Type="http://schemas.openxmlformats.org/officeDocument/2006/relationships/hyperlink" Target="https://docs.microsoft.com/en-us/azure/architecture/best-practices/naming-conventions" TargetMode="External"/><Relationship Id="rId15" Type="http://schemas.openxmlformats.org/officeDocument/2006/relationships/hyperlink" Target="https://docs.microsoft.com/en-us/rest/api/searchservice/Naming-rules" TargetMode="External"/><Relationship Id="rId10" Type="http://schemas.openxmlformats.org/officeDocument/2006/relationships/hyperlink" Target="https://docs.microsoft.com/en-us/rest/api/searchservice/Naming-rules" TargetMode="External"/><Relationship Id="rId4" Type="http://schemas.openxmlformats.org/officeDocument/2006/relationships/hyperlink" Target="https://docs.microsoft.com/en-us/azure/architecture/best-practices/naming-conventions" TargetMode="External"/><Relationship Id="rId9" Type="http://schemas.openxmlformats.org/officeDocument/2006/relationships/hyperlink" Target="https://docs.microsoft.com/en-us/rest/api/servicebus/create-namespace" TargetMode="External"/><Relationship Id="rId14" Type="http://schemas.openxmlformats.org/officeDocument/2006/relationships/hyperlink" Target="https://docs.microsoft.com/en-us/rest/api/searchservice/Naming-rules"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printerSettings" Target="../printerSettings/printerSettings14.bin"/><Relationship Id="rId1" Type="http://schemas.openxmlformats.org/officeDocument/2006/relationships/hyperlink" Target="mailto:ops@azuredna.com" TargetMode="Externa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mailto:dbadmin@azuresecurity.net" TargetMode="External"/><Relationship Id="rId1" Type="http://schemas.openxmlformats.org/officeDocument/2006/relationships/hyperlink" Target="mailto:dbadmin@azuresecurity.net" TargetMode="External"/><Relationship Id="rId4" Type="http://schemas.openxmlformats.org/officeDocument/2006/relationships/table" Target="../tables/table18.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printerSettings" Target="../printerSettings/printerSettings27.bin"/><Relationship Id="rId1" Type="http://schemas.openxmlformats.org/officeDocument/2006/relationships/hyperlink" Target="http://azure.microsoft.com/en-us/pricing/details/sql-database/" TargetMode="Externa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vmlDrawing" Target="../drawings/vmlDrawing2.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vmlDrawing" Target="../drawings/vmlDrawing3.v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hyperlink" Target="http://azure.microsoft.com/documentation/articles/virtual-machines-manage-availability/" TargetMode="External"/><Relationship Id="rId2" Type="http://schemas.openxmlformats.org/officeDocument/2006/relationships/hyperlink" Target="http://azure.microsoft.com/regions/" TargetMode="External"/><Relationship Id="rId1" Type="http://schemas.openxmlformats.org/officeDocument/2006/relationships/hyperlink" Target="https://msdn.microsoft.com/library/azure/hh531793.aspx" TargetMode="External"/><Relationship Id="rId6" Type="http://schemas.openxmlformats.org/officeDocument/2006/relationships/printerSettings" Target="../printerSettings/printerSettings61.bin"/><Relationship Id="rId5" Type="http://schemas.openxmlformats.org/officeDocument/2006/relationships/hyperlink" Target="http://azure.microsoft.com/en-us/pricing/details/app-service/" TargetMode="External"/><Relationship Id="rId4" Type="http://schemas.openxmlformats.org/officeDocument/2006/relationships/hyperlink" Target="http://azure.microsoft.com/en-us/documentation/articles/role-based-access-control-configur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7BC-FF89-4F14-8D7D-387DE018BCF7}">
  <sheetPr codeName="Sheet26">
    <tabColor rgb="FFFF0000"/>
  </sheetPr>
  <dimension ref="A1:D56"/>
  <sheetViews>
    <sheetView workbookViewId="0">
      <pane ySplit="1" topLeftCell="A2" activePane="bottomLeft" state="frozen"/>
      <selection pane="bottomLeft" activeCell="C4" sqref="C4"/>
    </sheetView>
  </sheetViews>
  <sheetFormatPr defaultRowHeight="15" x14ac:dyDescent="0.25"/>
  <cols>
    <col min="1" max="1" width="16.42578125" customWidth="1"/>
    <col min="2" max="2" width="35" style="13" customWidth="1"/>
    <col min="3" max="3" width="12.5703125" style="20" customWidth="1"/>
    <col min="4" max="4" width="68.42578125" customWidth="1"/>
    <col min="5" max="12" width="14" customWidth="1"/>
  </cols>
  <sheetData>
    <row r="1" spans="1:4" x14ac:dyDescent="0.25">
      <c r="A1" s="227" t="s">
        <v>1344</v>
      </c>
      <c r="B1" s="227" t="s">
        <v>1358</v>
      </c>
      <c r="C1" s="250" t="s">
        <v>1804</v>
      </c>
      <c r="D1" s="227" t="s">
        <v>61</v>
      </c>
    </row>
    <row r="2" spans="1:4" s="183" customFormat="1" x14ac:dyDescent="0.25">
      <c r="A2" s="221" t="s">
        <v>1345</v>
      </c>
      <c r="B2" s="243" t="str">
        <f>HYPERLINK("#'Metadata'!A8","Metadata")</f>
        <v>Metadata</v>
      </c>
      <c r="C2" s="184" t="s">
        <v>1806</v>
      </c>
      <c r="D2" s="183" t="str">
        <f>_xlfn.CONCAT("Configuration information related to ", SUBSTITUTE(B2,"A-",""))</f>
        <v>Configuration information related to Metadata</v>
      </c>
    </row>
    <row r="3" spans="1:4" s="183" customFormat="1" x14ac:dyDescent="0.25">
      <c r="A3" s="221" t="s">
        <v>1345</v>
      </c>
      <c r="B3" s="243" t="str">
        <f>HYPERLINK("#'A-Naming'!B3","A-Naming")</f>
        <v>A-Naming</v>
      </c>
      <c r="C3" s="184" t="s">
        <v>1806</v>
      </c>
      <c r="D3" s="183" t="str">
        <f>_xlfn.CONCAT("Configuration information related to ", SUBSTITUTE(B3,"A-",""))</f>
        <v>Configuration information related to Naming</v>
      </c>
    </row>
    <row r="4" spans="1:4" s="183" customFormat="1" x14ac:dyDescent="0.25">
      <c r="A4" s="221" t="s">
        <v>1345</v>
      </c>
      <c r="B4" s="243" t="str">
        <f>HYPERLINK("#'A-NamingKeys'!A1","A-NamingKeys")</f>
        <v>A-NamingKeys</v>
      </c>
      <c r="C4" s="184" t="s">
        <v>1806</v>
      </c>
      <c r="D4" s="183" t="str">
        <f t="shared" ref="D4:D56" si="0">_xlfn.CONCAT("Configuration information related to ", SUBSTITUTE(B4,"A-",""))</f>
        <v>Configuration information related to NamingKeys</v>
      </c>
    </row>
    <row r="5" spans="1:4" s="183" customFormat="1" x14ac:dyDescent="0.25">
      <c r="A5" s="221" t="s">
        <v>1345</v>
      </c>
      <c r="B5" s="243" t="str">
        <f>HYPERLINK("#'A-NamingRules'!A1","A-NamingRules")</f>
        <v>A-NamingRules</v>
      </c>
      <c r="C5" s="184" t="s">
        <v>1806</v>
      </c>
      <c r="D5" s="183" t="str">
        <f t="shared" si="0"/>
        <v>Configuration information related to NamingRules</v>
      </c>
    </row>
    <row r="6" spans="1:4" s="183" customFormat="1" x14ac:dyDescent="0.25">
      <c r="A6" s="221" t="s">
        <v>1345</v>
      </c>
      <c r="B6" s="243" t="str">
        <f>HYPERLINK("#'A-Default Tags'!A1","A-Default Tags")</f>
        <v>A-Default Tags</v>
      </c>
      <c r="C6" s="184" t="s">
        <v>1806</v>
      </c>
      <c r="D6" s="183" t="str">
        <f t="shared" si="0"/>
        <v>Configuration information related to Default Tags</v>
      </c>
    </row>
    <row r="7" spans="1:4" s="183" customFormat="1" x14ac:dyDescent="0.25">
      <c r="A7" s="222" t="s">
        <v>1346</v>
      </c>
      <c r="B7" s="243" t="str">
        <f>HYPERLINK("#'A-Active Directory'!A1","A-Active Directory")</f>
        <v>A-Active Directory</v>
      </c>
      <c r="C7" s="184" t="s">
        <v>1806</v>
      </c>
      <c r="D7" s="183" t="str">
        <f t="shared" si="0"/>
        <v>Configuration information related to Active Directory</v>
      </c>
    </row>
    <row r="8" spans="1:4" s="183" customFormat="1" x14ac:dyDescent="0.25">
      <c r="A8" s="222" t="s">
        <v>1346</v>
      </c>
      <c r="B8" s="243" t="str">
        <f>HYPERLINK("#'A-ADGroups'!A1","A-ADGroups")</f>
        <v>A-ADGroups</v>
      </c>
      <c r="C8" s="184" t="s">
        <v>1806</v>
      </c>
      <c r="D8" s="183" t="str">
        <f t="shared" si="0"/>
        <v>Configuration information related to ADGroups</v>
      </c>
    </row>
    <row r="9" spans="1:4" s="183" customFormat="1" x14ac:dyDescent="0.25">
      <c r="A9" s="222" t="s">
        <v>1346</v>
      </c>
      <c r="B9" s="243" t="str">
        <f>HYPERLINK("#'A-Active Directory Endpoints'!A1","A-Active Directory Endpoints")</f>
        <v>A-Active Directory Endpoints</v>
      </c>
      <c r="C9" s="184" t="s">
        <v>1806</v>
      </c>
      <c r="D9" s="183" t="str">
        <f t="shared" si="0"/>
        <v>Configuration information related to Active Directory Endpoints</v>
      </c>
    </row>
    <row r="10" spans="1:4" s="183" customFormat="1" x14ac:dyDescent="0.25">
      <c r="A10" s="222" t="s">
        <v>1346</v>
      </c>
      <c r="B10" s="243" t="str">
        <f>HYPERLINK("#'A-Subscriptions'!A1","A-Subscriptions")</f>
        <v>A-Subscriptions</v>
      </c>
      <c r="C10" s="184" t="s">
        <v>1806</v>
      </c>
      <c r="D10" s="183" t="str">
        <f t="shared" si="0"/>
        <v>Configuration information related to Subscriptions</v>
      </c>
    </row>
    <row r="11" spans="1:4" s="183" customFormat="1" x14ac:dyDescent="0.25">
      <c r="A11" s="222" t="s">
        <v>1346</v>
      </c>
      <c r="B11" s="243" t="str">
        <f>HYPERLINK("#'A-Management Groups'!A1","A-Management Groups")</f>
        <v>A-Management Groups</v>
      </c>
      <c r="C11" s="184" t="s">
        <v>1806</v>
      </c>
      <c r="D11" s="183" t="str">
        <f t="shared" si="0"/>
        <v>Configuration information related to Management Groups</v>
      </c>
    </row>
    <row r="12" spans="1:4" s="183" customFormat="1" x14ac:dyDescent="0.25">
      <c r="A12" s="222" t="s">
        <v>1346</v>
      </c>
      <c r="B12" s="243" t="str">
        <f>HYPERLINK("#'A-Resource Groups'!A1","A-Resource Groups")</f>
        <v>A-Resource Groups</v>
      </c>
      <c r="C12" s="184" t="s">
        <v>1806</v>
      </c>
      <c r="D12" s="183" t="str">
        <f t="shared" si="0"/>
        <v>Configuration information related to Resource Groups</v>
      </c>
    </row>
    <row r="13" spans="1:4" s="183" customFormat="1" x14ac:dyDescent="0.25">
      <c r="A13" s="222" t="s">
        <v>1346</v>
      </c>
      <c r="B13" s="243" t="str">
        <f>HYPERLINK("#'A-RoleAssignments'!A1","A-RoleAssignments")</f>
        <v>A-RoleAssignments</v>
      </c>
      <c r="C13" s="184" t="s">
        <v>1806</v>
      </c>
      <c r="D13" s="183" t="str">
        <f t="shared" si="0"/>
        <v>Configuration information related to RoleAssignments</v>
      </c>
    </row>
    <row r="14" spans="1:4" s="183" customFormat="1" x14ac:dyDescent="0.25">
      <c r="A14" s="223" t="s">
        <v>871</v>
      </c>
      <c r="B14" s="243" t="str">
        <f>HYPERLINK("#'A-Storage Accounts'!A1","A-Storage Accounts")</f>
        <v>A-Storage Accounts</v>
      </c>
      <c r="C14" s="184" t="s">
        <v>1806</v>
      </c>
      <c r="D14" s="183" t="str">
        <f t="shared" si="0"/>
        <v>Configuration information related to Storage Accounts</v>
      </c>
    </row>
    <row r="15" spans="1:4" s="183" customFormat="1" x14ac:dyDescent="0.25">
      <c r="A15" s="223" t="s">
        <v>871</v>
      </c>
      <c r="B15" s="243" t="str">
        <f>HYPERLINK("#'A-Storage Containers'!A1","A-Storage Containers")</f>
        <v>A-Storage Containers</v>
      </c>
      <c r="C15" s="184" t="s">
        <v>1806</v>
      </c>
      <c r="D15" s="183" t="str">
        <f t="shared" si="0"/>
        <v>Configuration information related to Storage Containers</v>
      </c>
    </row>
    <row r="16" spans="1:4" s="183" customFormat="1" x14ac:dyDescent="0.25">
      <c r="A16" s="223" t="s">
        <v>871</v>
      </c>
      <c r="B16" s="243" t="str">
        <f>HYPERLINK("#'A-Azure Files'!A1","A-Azure Files")</f>
        <v>A-Azure Files</v>
      </c>
      <c r="C16" s="184" t="s">
        <v>1806</v>
      </c>
      <c r="D16" s="183" t="str">
        <f t="shared" si="0"/>
        <v>Configuration information related to Azure Files</v>
      </c>
    </row>
    <row r="17" spans="1:4" s="183" customFormat="1" x14ac:dyDescent="0.25">
      <c r="A17" s="223" t="s">
        <v>871</v>
      </c>
      <c r="B17" s="243" t="str">
        <f>HYPERLINK("#'A-SQL Servers'!A1","A-SQL Servers")</f>
        <v>A-SQL Servers</v>
      </c>
      <c r="C17" s="184" t="s">
        <v>1806</v>
      </c>
      <c r="D17" s="183" t="str">
        <f t="shared" si="0"/>
        <v>Configuration information related to SQL Servers</v>
      </c>
    </row>
    <row r="18" spans="1:4" s="183" customFormat="1" x14ac:dyDescent="0.25">
      <c r="A18" s="223" t="s">
        <v>871</v>
      </c>
      <c r="B18" s="243" t="str">
        <f>HYPERLINK("#'A-SQL Elastic Database Pools'!A1","A-SQL Elastic Database Pools")</f>
        <v>A-SQL Elastic Database Pools</v>
      </c>
      <c r="C18" s="184" t="s">
        <v>1806</v>
      </c>
      <c r="D18" s="183" t="str">
        <f t="shared" si="0"/>
        <v>Configuration information related to SQL Elastic Database Pools</v>
      </c>
    </row>
    <row r="19" spans="1:4" s="183" customFormat="1" x14ac:dyDescent="0.25">
      <c r="A19" s="223" t="s">
        <v>871</v>
      </c>
      <c r="B19" s="243" t="str">
        <f>HYPERLINK("#'A-SQL Databases'!A1","A-SQL Databases")</f>
        <v>A-SQL Databases</v>
      </c>
      <c r="C19" s="184" t="s">
        <v>1806</v>
      </c>
      <c r="D19" s="183" t="str">
        <f t="shared" si="0"/>
        <v>Configuration information related to SQL Databases</v>
      </c>
    </row>
    <row r="20" spans="1:4" s="183" customFormat="1" x14ac:dyDescent="0.25">
      <c r="A20" s="223" t="s">
        <v>871</v>
      </c>
      <c r="B20" s="243" t="str">
        <f>HYPERLINK("#'A-SQLDW Databases'!A1","A-SQLDW Databases")</f>
        <v>A-SQLDW Databases</v>
      </c>
      <c r="C20" s="184" t="s">
        <v>1806</v>
      </c>
      <c r="D20" s="183" t="str">
        <f t="shared" si="0"/>
        <v>Configuration information related to SQLDW Databases</v>
      </c>
    </row>
    <row r="21" spans="1:4" s="183" customFormat="1" x14ac:dyDescent="0.25">
      <c r="A21" s="223" t="s">
        <v>871</v>
      </c>
      <c r="B21" s="243" t="str">
        <f>HYPERLINK("#'A-Analysis Services'!A1","A-Analysis Services")</f>
        <v>A-Analysis Services</v>
      </c>
      <c r="C21" s="184" t="s">
        <v>1806</v>
      </c>
      <c r="D21" s="183" t="str">
        <f t="shared" si="0"/>
        <v>Configuration information related to Analysis Services</v>
      </c>
    </row>
    <row r="22" spans="1:4" s="183" customFormat="1" x14ac:dyDescent="0.25">
      <c r="A22" s="223" t="s">
        <v>871</v>
      </c>
      <c r="B22" s="243" t="str">
        <f>HYPERLINK("#'A-DocumentDB'!A1","A-DocumentDB")</f>
        <v>A-DocumentDB</v>
      </c>
      <c r="C22" s="184" t="s">
        <v>1806</v>
      </c>
      <c r="D22" s="183" t="str">
        <f t="shared" si="0"/>
        <v>Configuration information related to DocumentDB</v>
      </c>
    </row>
    <row r="23" spans="1:4" s="183" customFormat="1" x14ac:dyDescent="0.25">
      <c r="A23" s="223" t="s">
        <v>871</v>
      </c>
      <c r="B23" s="243" t="str">
        <f>HYPERLINK("#'A-StreamAnalytics'!A1","A-StreamAnalytics")</f>
        <v>A-StreamAnalytics</v>
      </c>
      <c r="C23" s="184" t="s">
        <v>1806</v>
      </c>
      <c r="D23" s="183" t="str">
        <f t="shared" si="0"/>
        <v>Configuration information related to StreamAnalytics</v>
      </c>
    </row>
    <row r="24" spans="1:4" s="183" customFormat="1" x14ac:dyDescent="0.25">
      <c r="A24" s="223" t="s">
        <v>871</v>
      </c>
      <c r="B24" s="243" t="str">
        <f>HYPERLINK("#'A-EventHubNS'!A1","A-EventHubNS")</f>
        <v>A-EventHubNS</v>
      </c>
      <c r="C24" s="184" t="s">
        <v>1806</v>
      </c>
      <c r="D24" s="183" t="str">
        <f t="shared" si="0"/>
        <v>Configuration information related to EventHubNS</v>
      </c>
    </row>
    <row r="25" spans="1:4" s="183" customFormat="1" x14ac:dyDescent="0.25">
      <c r="A25" s="223" t="s">
        <v>871</v>
      </c>
      <c r="B25" s="243" t="str">
        <f>HYPERLINK("#'A-EventHubs'!A1","A-EventHubs")</f>
        <v>A-EventHubs</v>
      </c>
      <c r="C25" s="184" t="s">
        <v>1806</v>
      </c>
      <c r="D25" s="183" t="str">
        <f t="shared" si="0"/>
        <v>Configuration information related to EventHubs</v>
      </c>
    </row>
    <row r="26" spans="1:4" s="183" customFormat="1" x14ac:dyDescent="0.25">
      <c r="A26" s="223" t="s">
        <v>871</v>
      </c>
      <c r="B26" s="243" t="str">
        <f>HYPERLINK("#'A-IoTHubs'!A1","A-IoTHubs")</f>
        <v>A-IoTHubs</v>
      </c>
      <c r="C26" s="184" t="s">
        <v>1806</v>
      </c>
      <c r="D26" s="183" t="str">
        <f t="shared" si="0"/>
        <v>Configuration information related to IoTHubs</v>
      </c>
    </row>
    <row r="27" spans="1:4" s="183" customFormat="1" x14ac:dyDescent="0.25">
      <c r="A27" s="223" t="s">
        <v>871</v>
      </c>
      <c r="B27" s="243" t="str">
        <f>HYPERLINK("#'A-Data Lake Store'!A1","A-Data Lake Store")</f>
        <v>A-Data Lake Store</v>
      </c>
      <c r="C27" s="184" t="s">
        <v>1806</v>
      </c>
      <c r="D27" s="183" t="str">
        <f t="shared" si="0"/>
        <v>Configuration information related to Data Lake Store</v>
      </c>
    </row>
    <row r="28" spans="1:4" s="183" customFormat="1" x14ac:dyDescent="0.25">
      <c r="A28" s="223" t="s">
        <v>871</v>
      </c>
      <c r="B28" s="243" t="str">
        <f>HYPERLINK("#'A-Data Lake Analytics'!A1","A-Data Lake Analytics")</f>
        <v>A-Data Lake Analytics</v>
      </c>
      <c r="C28" s="184" t="s">
        <v>1806</v>
      </c>
      <c r="D28" s="183" t="str">
        <f t="shared" si="0"/>
        <v>Configuration information related to Data Lake Analytics</v>
      </c>
    </row>
    <row r="29" spans="1:4" s="183" customFormat="1" x14ac:dyDescent="0.25">
      <c r="A29" s="223" t="s">
        <v>871</v>
      </c>
      <c r="B29" s="243" t="str">
        <f>HYPERLINK("#'A-Data Catalog'!A1","A-Data Catalog")</f>
        <v>A-Data Catalog</v>
      </c>
      <c r="C29" s="184" t="s">
        <v>1806</v>
      </c>
      <c r="D29" s="183" t="str">
        <f t="shared" si="0"/>
        <v>Configuration information related to Data Catalog</v>
      </c>
    </row>
    <row r="30" spans="1:4" s="183" customFormat="1" x14ac:dyDescent="0.25">
      <c r="A30" s="223" t="s">
        <v>871</v>
      </c>
      <c r="B30" s="243" t="str">
        <f>HYPERLINK("#'A-Key Vault'!A1","A-Key Vault")</f>
        <v>A-Key Vault</v>
      </c>
      <c r="C30" s="184" t="s">
        <v>1806</v>
      </c>
      <c r="D30" s="183" t="str">
        <f t="shared" si="0"/>
        <v>Configuration information related to Key Vault</v>
      </c>
    </row>
    <row r="31" spans="1:4" s="183" customFormat="1" x14ac:dyDescent="0.25">
      <c r="A31" s="223" t="s">
        <v>871</v>
      </c>
      <c r="B31" s="243" t="str">
        <f>HYPERLINK("#'A-Automation Accounts'!A1","A-Automation Accounts")</f>
        <v>A-Automation Accounts</v>
      </c>
      <c r="C31" s="184" t="s">
        <v>1806</v>
      </c>
      <c r="D31" s="183" t="str">
        <f t="shared" si="0"/>
        <v>Configuration information related to Automation Accounts</v>
      </c>
    </row>
    <row r="32" spans="1:4" s="183" customFormat="1" x14ac:dyDescent="0.25">
      <c r="A32" s="223" t="s">
        <v>871</v>
      </c>
      <c r="B32" s="243" t="str">
        <f>HYPERLINK("#'A-LogicApps'!A1","A-LogicApps")</f>
        <v>A-LogicApps</v>
      </c>
      <c r="C32" s="184" t="s">
        <v>1806</v>
      </c>
      <c r="D32" s="183" t="str">
        <f t="shared" si="0"/>
        <v>Configuration information related to LogicApps</v>
      </c>
    </row>
    <row r="33" spans="1:4" s="183" customFormat="1" x14ac:dyDescent="0.25">
      <c r="A33" s="223" t="s">
        <v>871</v>
      </c>
      <c r="B33" s="243" t="str">
        <f>HYPERLINK("#'A-LogicAppConnectors'!A1","A-LogicAppConnectors")</f>
        <v>A-LogicAppConnectors</v>
      </c>
      <c r="C33" s="184" t="s">
        <v>1806</v>
      </c>
      <c r="D33" s="183" t="str">
        <f t="shared" si="0"/>
        <v>Configuration information related to LogicAppConnectors</v>
      </c>
    </row>
    <row r="34" spans="1:4" s="183" customFormat="1" x14ac:dyDescent="0.25">
      <c r="A34" s="224" t="s">
        <v>115</v>
      </c>
      <c r="B34" s="243" t="str">
        <f>HYPERLINK("#'A-Servers'!A1","A-Servers")</f>
        <v>A-Servers</v>
      </c>
      <c r="C34" s="184" t="s">
        <v>1806</v>
      </c>
      <c r="D34" s="183" t="str">
        <f t="shared" si="0"/>
        <v>Configuration information related to Servers</v>
      </c>
    </row>
    <row r="35" spans="1:4" s="183" customFormat="1" x14ac:dyDescent="0.25">
      <c r="A35" s="224" t="s">
        <v>115</v>
      </c>
      <c r="B35" s="243" t="str">
        <f>HYPERLINK("#'A-Fail-Over Cluster'!A1","A-Fail-Over Cluster")</f>
        <v>A-Fail-Over Cluster</v>
      </c>
      <c r="C35" s="184" t="s">
        <v>1806</v>
      </c>
      <c r="D35" s="183" t="str">
        <f t="shared" si="0"/>
        <v>Configuration information related to Fail-Over Cluster</v>
      </c>
    </row>
    <row r="36" spans="1:4" s="183" customFormat="1" x14ac:dyDescent="0.25">
      <c r="A36" s="224" t="s">
        <v>115</v>
      </c>
      <c r="B36" s="243" t="str">
        <f>HYPERLINK("#'A-Security Zones'!A1","A-Security Zones")</f>
        <v>A-Security Zones</v>
      </c>
      <c r="C36" s="184" t="s">
        <v>1806</v>
      </c>
      <c r="D36" s="183" t="str">
        <f t="shared" si="0"/>
        <v>Configuration information related to Security Zones</v>
      </c>
    </row>
    <row r="37" spans="1:4" s="183" customFormat="1" x14ac:dyDescent="0.25">
      <c r="A37" s="224" t="s">
        <v>115</v>
      </c>
      <c r="B37" s="243" t="str">
        <f>HYPERLINK("#'A-Networks'!A1","A-Networks")</f>
        <v>A-Networks</v>
      </c>
      <c r="C37" s="184" t="s">
        <v>1806</v>
      </c>
      <c r="D37" s="183" t="str">
        <f t="shared" si="0"/>
        <v>Configuration information related to Networks</v>
      </c>
    </row>
    <row r="38" spans="1:4" s="183" customFormat="1" x14ac:dyDescent="0.25">
      <c r="A38" s="224" t="s">
        <v>115</v>
      </c>
      <c r="B38" s="243" t="str">
        <f>HYPERLINK("#'A-Subnets'!A1","A-Subnets")</f>
        <v>A-Subnets</v>
      </c>
      <c r="C38" s="184" t="s">
        <v>1806</v>
      </c>
      <c r="D38" s="183" t="str">
        <f t="shared" si="0"/>
        <v>Configuration information related to Subnets</v>
      </c>
    </row>
    <row r="39" spans="1:4" s="183" customFormat="1" x14ac:dyDescent="0.25">
      <c r="A39" s="224" t="s">
        <v>115</v>
      </c>
      <c r="B39" s="243" t="str">
        <f>HYPERLINK("#'A-Network Security Groups (NSG)'!A1","A-Network Security Groups (NSG)")</f>
        <v>A-Network Security Groups (NSG)</v>
      </c>
      <c r="C39" s="184" t="s">
        <v>1806</v>
      </c>
      <c r="D39" s="183" t="str">
        <f t="shared" si="0"/>
        <v>Configuration information related to Network Security Groups (NSG)</v>
      </c>
    </row>
    <row r="40" spans="1:4" s="183" customFormat="1" x14ac:dyDescent="0.25">
      <c r="A40" s="224" t="s">
        <v>115</v>
      </c>
      <c r="B40" s="243" t="str">
        <f>HYPERLINK("#'A-NSG Rules'!A1","A-NSG Rules")</f>
        <v>A-NSG Rules</v>
      </c>
      <c r="C40" s="184" t="s">
        <v>1806</v>
      </c>
      <c r="D40" s="183" t="str">
        <f t="shared" si="0"/>
        <v>Configuration information related to NSG Rules</v>
      </c>
    </row>
    <row r="41" spans="1:4" s="183" customFormat="1" x14ac:dyDescent="0.25">
      <c r="A41" s="224" t="s">
        <v>115</v>
      </c>
      <c r="B41" s="243" t="str">
        <f>HYPERLINK("#'A-Traffic Manager'!A1","A-Traffic Manager")</f>
        <v>A-Traffic Manager</v>
      </c>
      <c r="C41" s="184" t="s">
        <v>1806</v>
      </c>
      <c r="D41" s="183" t="str">
        <f t="shared" si="0"/>
        <v>Configuration information related to Traffic Manager</v>
      </c>
    </row>
    <row r="42" spans="1:4" s="183" customFormat="1" x14ac:dyDescent="0.25">
      <c r="A42" s="224" t="s">
        <v>115</v>
      </c>
      <c r="B42" s="243" t="str">
        <f>HYPERLINK("#'A-Load Balancers'!A1","A-Load Balancers")</f>
        <v>A-Load Balancers</v>
      </c>
      <c r="C42" s="184" t="s">
        <v>1806</v>
      </c>
      <c r="D42" s="183" t="str">
        <f t="shared" si="0"/>
        <v>Configuration information related to Load Balancers</v>
      </c>
    </row>
    <row r="43" spans="1:4" s="183" customFormat="1" x14ac:dyDescent="0.25">
      <c r="A43" s="224" t="s">
        <v>115</v>
      </c>
      <c r="B43" s="243" t="str">
        <f>HYPERLINK("#'A-Load Balanced Endpoints'!A1","A-Load Balanced Endpoints")</f>
        <v>A-Load Balanced Endpoints</v>
      </c>
      <c r="C43" s="184" t="s">
        <v>1806</v>
      </c>
      <c r="D43" s="183" t="str">
        <f t="shared" si="0"/>
        <v>Configuration information related to Load Balanced Endpoints</v>
      </c>
    </row>
    <row r="44" spans="1:4" s="183" customFormat="1" x14ac:dyDescent="0.25">
      <c r="A44" s="224" t="s">
        <v>115</v>
      </c>
      <c r="B44" s="243" t="str">
        <f>HYPERLINK("#'A-Network Equipment'!A1","A-Network Equipment")</f>
        <v>A-Network Equipment</v>
      </c>
      <c r="C44" s="184" t="s">
        <v>1806</v>
      </c>
      <c r="D44" s="183" t="str">
        <f>_xlfn.CONCAT("Configuration information related to ", SUBSTITUTE(B44,"A-",""))</f>
        <v>Configuration information related to Network Equipment</v>
      </c>
    </row>
    <row r="45" spans="1:4" s="183" customFormat="1" x14ac:dyDescent="0.25">
      <c r="A45" s="224" t="s">
        <v>115</v>
      </c>
      <c r="B45" s="243" t="str">
        <f>HYPERLINK("#'A-RecoveryServicesVault'!A1","A-RecoveryServicesVault")</f>
        <v>A-RecoveryServicesVault</v>
      </c>
      <c r="C45" s="184" t="s">
        <v>1806</v>
      </c>
      <c r="D45" s="183" t="str">
        <f t="shared" si="0"/>
        <v>Configuration information related to RecoveryServicesVault</v>
      </c>
    </row>
    <row r="46" spans="1:4" s="183" customFormat="1" x14ac:dyDescent="0.25">
      <c r="A46" s="224" t="s">
        <v>115</v>
      </c>
      <c r="B46" s="243" t="str">
        <f>HYPERLINK("#'A-Log Analytics WS'!A1","A-Log Analytics WS")</f>
        <v>A-Log Analytics WS</v>
      </c>
      <c r="C46" s="184" t="s">
        <v>1806</v>
      </c>
      <c r="D46" s="183" t="str">
        <f t="shared" si="0"/>
        <v>Configuration information related to Log Analytics WS</v>
      </c>
    </row>
    <row r="47" spans="1:4" x14ac:dyDescent="0.25">
      <c r="A47" s="224" t="s">
        <v>115</v>
      </c>
      <c r="B47" s="243" t="str">
        <f>HYPERLINK("#'A-MonitorSolution'!A1","A-MonitorSolution")</f>
        <v>A-MonitorSolution</v>
      </c>
      <c r="C47" s="184" t="s">
        <v>1806</v>
      </c>
      <c r="D47" s="183" t="str">
        <f t="shared" si="0"/>
        <v>Configuration information related to MonitorSolution</v>
      </c>
    </row>
    <row r="48" spans="1:4" x14ac:dyDescent="0.25">
      <c r="A48" s="224" t="s">
        <v>115</v>
      </c>
      <c r="B48" s="243" t="str">
        <f>HYPERLINK("#'A-Policies'!A1","A-Policies")</f>
        <v>A-Policies</v>
      </c>
      <c r="C48" s="184" t="s">
        <v>1806</v>
      </c>
      <c r="D48" s="183" t="str">
        <f t="shared" si="0"/>
        <v>Configuration information related to Policies</v>
      </c>
    </row>
    <row r="49" spans="1:4" x14ac:dyDescent="0.25">
      <c r="A49" s="225" t="s">
        <v>1347</v>
      </c>
      <c r="B49" s="243" t="str">
        <f>HYPERLINK("#'A-Application Insights'!A1","A-Application Insights")</f>
        <v>A-Application Insights</v>
      </c>
      <c r="C49" s="184" t="s">
        <v>1806</v>
      </c>
      <c r="D49" s="183" t="str">
        <f t="shared" si="0"/>
        <v>Configuration information related to Application Insights</v>
      </c>
    </row>
    <row r="50" spans="1:4" x14ac:dyDescent="0.25">
      <c r="A50" s="225" t="s">
        <v>1347</v>
      </c>
      <c r="B50" s="243" t="str">
        <f>HYPERLINK("#'A-App Service Plans'!A1","A-App Service Plans")</f>
        <v>A-App Service Plans</v>
      </c>
      <c r="C50" s="184" t="s">
        <v>1806</v>
      </c>
      <c r="D50" s="183" t="str">
        <f t="shared" si="0"/>
        <v>Configuration information related to App Service Plans</v>
      </c>
    </row>
    <row r="51" spans="1:4" x14ac:dyDescent="0.25">
      <c r="A51" s="225" t="s">
        <v>1347</v>
      </c>
      <c r="B51" s="243" t="str">
        <f>HYPERLINK("#'A-Web Apps'!A1","A-Web Apps")</f>
        <v>A-Web Apps</v>
      </c>
      <c r="C51" s="184" t="s">
        <v>1806</v>
      </c>
      <c r="D51" s="183" t="str">
        <f t="shared" si="0"/>
        <v>Configuration information related to Web Apps</v>
      </c>
    </row>
    <row r="52" spans="1:4" x14ac:dyDescent="0.25">
      <c r="A52" s="225" t="s">
        <v>1347</v>
      </c>
      <c r="B52" s="243" t="str">
        <f>HYPERLINK("#'A-Cloud Services'!A1","A-Cloud Services")</f>
        <v>A-Cloud Services</v>
      </c>
      <c r="C52" s="184" t="s">
        <v>1806</v>
      </c>
      <c r="D52" s="183" t="str">
        <f t="shared" si="0"/>
        <v>Configuration information related to Cloud Services</v>
      </c>
    </row>
    <row r="53" spans="1:4" x14ac:dyDescent="0.25">
      <c r="A53" s="225" t="s">
        <v>1347</v>
      </c>
      <c r="B53" s="243" t="str">
        <f>HYPERLINK("#'A-DevOps Services'!A1","A-DevOps Services")</f>
        <v>A-DevOps Services</v>
      </c>
      <c r="C53" s="184" t="s">
        <v>1806</v>
      </c>
      <c r="D53" s="183" t="str">
        <f t="shared" si="0"/>
        <v>Configuration information related to DevOps Services</v>
      </c>
    </row>
    <row r="54" spans="1:4" x14ac:dyDescent="0.25">
      <c r="A54" s="221" t="s">
        <v>1345</v>
      </c>
      <c r="B54" s="243" t="str">
        <f>HYPERLINK("#'M-SQLAzureMetadata'!A1","M-SQLAzureMetadata")</f>
        <v>M-SQLAzureMetadata</v>
      </c>
      <c r="C54" s="251"/>
      <c r="D54" s="183" t="str">
        <f t="shared" si="0"/>
        <v>Configuration information related to M-SQLAzureMetadata</v>
      </c>
    </row>
    <row r="55" spans="1:4" x14ac:dyDescent="0.25">
      <c r="A55" s="221" t="s">
        <v>1345</v>
      </c>
      <c r="B55" s="243" t="str">
        <f>HYPERLINK("#'M-ElasticPoolMetadata'!A1","M-ElasticPoolMetadata")</f>
        <v>M-ElasticPoolMetadata</v>
      </c>
      <c r="C55" s="251"/>
      <c r="D55" s="183" t="str">
        <f t="shared" si="0"/>
        <v>Configuration information related to M-ElasticPoolMetadata</v>
      </c>
    </row>
    <row r="56" spans="1:4" x14ac:dyDescent="0.25">
      <c r="A56" s="221" t="s">
        <v>1345</v>
      </c>
      <c r="B56" s="243" t="str">
        <f>HYPERLINK("#'Values'!A1","Values")</f>
        <v>Values</v>
      </c>
      <c r="C56" s="251"/>
      <c r="D56" s="183" t="str">
        <f t="shared" si="0"/>
        <v>Configuration information related to Values</v>
      </c>
    </row>
  </sheetData>
  <dataValidations count="1">
    <dataValidation type="list" allowBlank="1" showInputMessage="1" showErrorMessage="1" sqref="C2:C53" xr:uid="{8DD6F412-A70A-4770-BCA4-36A3AEF43CB4}">
      <formula1>YesNo</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4829C-0F4F-4D53-A572-96863C954B66}">
  <sheetPr codeName="Sheet31">
    <tabColor rgb="FFFF0000"/>
    <pageSetUpPr fitToPage="1"/>
  </sheetPr>
  <dimension ref="A1:J26"/>
  <sheetViews>
    <sheetView zoomScaleNormal="100" zoomScalePageLayoutView="80" workbookViewId="0">
      <selection activeCell="D8" sqref="D8"/>
    </sheetView>
  </sheetViews>
  <sheetFormatPr defaultColWidth="8.85546875" defaultRowHeight="15" x14ac:dyDescent="0.2"/>
  <cols>
    <col min="1" max="1" width="17.5703125" style="230" customWidth="1"/>
    <col min="2" max="2" width="12.7109375" style="230" customWidth="1"/>
    <col min="3" max="4" width="12.7109375" style="234" customWidth="1"/>
    <col min="5" max="7" width="12.7109375" style="233" customWidth="1"/>
    <col min="8" max="8" width="12.7109375" style="235" customWidth="1"/>
    <col min="9" max="9" width="12.7109375" style="236" customWidth="1"/>
    <col min="10" max="10" width="12.7109375" style="235" customWidth="1"/>
    <col min="11" max="16384" width="8.85546875" style="195"/>
  </cols>
  <sheetData>
    <row r="1" spans="1:10" ht="27.75" x14ac:dyDescent="0.2">
      <c r="A1" s="228"/>
      <c r="B1" s="258" t="s">
        <v>1361</v>
      </c>
      <c r="C1" s="258"/>
      <c r="D1" s="258"/>
      <c r="E1" s="258"/>
      <c r="F1" s="258"/>
      <c r="G1" s="258"/>
      <c r="H1" s="258"/>
      <c r="I1" s="258"/>
      <c r="J1" s="258"/>
    </row>
    <row r="2" spans="1:10" ht="42" customHeight="1" x14ac:dyDescent="0.2">
      <c r="A2" s="228"/>
      <c r="B2" s="259"/>
      <c r="C2" s="259"/>
      <c r="D2" s="259"/>
      <c r="E2" s="259"/>
      <c r="F2" s="259"/>
      <c r="G2" s="259"/>
      <c r="H2" s="259"/>
      <c r="I2" s="259"/>
      <c r="J2" s="259"/>
    </row>
    <row r="3" spans="1:10" ht="141" customHeight="1" x14ac:dyDescent="0.2">
      <c r="A3" s="260" t="s">
        <v>1362</v>
      </c>
      <c r="B3" s="261"/>
      <c r="C3" s="261"/>
      <c r="D3" s="261"/>
      <c r="E3" s="261"/>
      <c r="F3" s="261"/>
      <c r="G3" s="261"/>
      <c r="H3" s="261"/>
      <c r="I3" s="261"/>
      <c r="J3" s="261"/>
    </row>
    <row r="4" spans="1:10" ht="16.5" customHeight="1" x14ac:dyDescent="0.25">
      <c r="A4" s="229"/>
      <c r="B4" s="229"/>
      <c r="C4" s="229"/>
      <c r="D4" s="229"/>
      <c r="E4" s="229"/>
      <c r="F4" s="229"/>
      <c r="G4" s="229"/>
      <c r="H4" s="229"/>
      <c r="I4" s="229"/>
      <c r="J4" s="229"/>
    </row>
    <row r="5" spans="1:10" ht="21.75" customHeight="1" x14ac:dyDescent="0.25">
      <c r="A5" s="262" t="s">
        <v>1359</v>
      </c>
      <c r="B5" s="262"/>
      <c r="C5" s="262"/>
      <c r="D5" s="262"/>
      <c r="E5" s="262"/>
      <c r="F5" s="262"/>
      <c r="G5" s="262"/>
      <c r="H5" s="262"/>
      <c r="I5" s="262"/>
      <c r="J5" s="262"/>
    </row>
    <row r="6" spans="1:10" ht="24.95" customHeight="1" x14ac:dyDescent="0.2">
      <c r="A6" s="231" t="s">
        <v>1287</v>
      </c>
      <c r="B6" s="255" t="s">
        <v>1360</v>
      </c>
      <c r="C6" s="255" t="s">
        <v>1844</v>
      </c>
      <c r="D6" s="255" t="s">
        <v>1845</v>
      </c>
      <c r="E6" s="255" t="s">
        <v>1846</v>
      </c>
      <c r="F6" s="255" t="s">
        <v>1847</v>
      </c>
      <c r="G6" s="255" t="s">
        <v>1848</v>
      </c>
      <c r="H6" s="255" t="s">
        <v>1849</v>
      </c>
      <c r="I6" s="255" t="s">
        <v>1850</v>
      </c>
      <c r="J6" s="255" t="s">
        <v>1851</v>
      </c>
    </row>
    <row r="7" spans="1:10" ht="24.95" customHeight="1" x14ac:dyDescent="0.2">
      <c r="A7" s="232">
        <v>43723</v>
      </c>
      <c r="B7" s="254" t="s">
        <v>1363</v>
      </c>
      <c r="C7" s="254"/>
      <c r="D7" s="254"/>
      <c r="E7" s="254"/>
      <c r="F7" s="254"/>
      <c r="G7" s="254"/>
      <c r="H7" s="254"/>
      <c r="I7" s="254"/>
      <c r="J7" s="254"/>
    </row>
    <row r="8" spans="1:10" ht="24.95" customHeight="1" x14ac:dyDescent="0.2">
      <c r="A8" s="232">
        <v>43726</v>
      </c>
      <c r="B8" s="254" t="s">
        <v>1364</v>
      </c>
      <c r="C8" s="254"/>
      <c r="D8" s="254"/>
      <c r="E8" s="254"/>
      <c r="F8" s="254"/>
      <c r="G8" s="254"/>
      <c r="H8" s="254"/>
      <c r="I8" s="254"/>
      <c r="J8" s="254"/>
    </row>
    <row r="9" spans="1:10" x14ac:dyDescent="0.2">
      <c r="A9" s="232"/>
      <c r="B9" s="257"/>
      <c r="C9" s="257"/>
      <c r="D9" s="257"/>
      <c r="E9" s="257"/>
      <c r="F9" s="257"/>
      <c r="G9" s="257"/>
      <c r="H9" s="257"/>
      <c r="I9" s="257"/>
      <c r="J9" s="257"/>
    </row>
    <row r="10" spans="1:10" x14ac:dyDescent="0.2">
      <c r="A10" s="232"/>
      <c r="B10" s="257"/>
      <c r="C10" s="257"/>
      <c r="D10" s="257"/>
      <c r="E10" s="257"/>
      <c r="F10" s="257"/>
      <c r="G10" s="257"/>
      <c r="H10" s="257"/>
      <c r="I10" s="257"/>
      <c r="J10" s="257"/>
    </row>
    <row r="11" spans="1:10" x14ac:dyDescent="0.2">
      <c r="A11" s="232"/>
      <c r="B11" s="257"/>
      <c r="C11" s="257"/>
      <c r="D11" s="257"/>
      <c r="E11" s="257"/>
      <c r="F11" s="257"/>
      <c r="G11" s="257"/>
      <c r="H11" s="257"/>
      <c r="I11" s="257"/>
      <c r="J11" s="257"/>
    </row>
    <row r="12" spans="1:10" x14ac:dyDescent="0.2">
      <c r="A12" s="232"/>
      <c r="B12" s="257"/>
      <c r="C12" s="257"/>
      <c r="D12" s="257"/>
      <c r="E12" s="257"/>
      <c r="F12" s="257"/>
      <c r="G12" s="257"/>
      <c r="H12" s="257"/>
      <c r="I12" s="257"/>
      <c r="J12" s="257"/>
    </row>
    <row r="13" spans="1:10" x14ac:dyDescent="0.2">
      <c r="A13" s="232"/>
      <c r="B13" s="257"/>
      <c r="C13" s="257"/>
      <c r="D13" s="257"/>
      <c r="E13" s="257"/>
      <c r="F13" s="257"/>
      <c r="G13" s="257"/>
      <c r="H13" s="257"/>
      <c r="I13" s="257"/>
      <c r="J13" s="257"/>
    </row>
    <row r="14" spans="1:10" x14ac:dyDescent="0.2">
      <c r="A14" s="232"/>
      <c r="B14" s="257"/>
      <c r="C14" s="257"/>
      <c r="D14" s="257"/>
      <c r="E14" s="257"/>
      <c r="F14" s="257"/>
      <c r="G14" s="257"/>
      <c r="H14" s="257"/>
      <c r="I14" s="257"/>
      <c r="J14" s="257"/>
    </row>
    <row r="15" spans="1:10" x14ac:dyDescent="0.2">
      <c r="A15" s="232"/>
      <c r="B15" s="257"/>
      <c r="C15" s="257"/>
      <c r="D15" s="257"/>
      <c r="E15" s="257"/>
      <c r="F15" s="257"/>
      <c r="G15" s="257"/>
      <c r="H15" s="257"/>
      <c r="I15" s="257"/>
      <c r="J15" s="257"/>
    </row>
    <row r="16" spans="1:10" x14ac:dyDescent="0.2">
      <c r="A16" s="232"/>
      <c r="B16" s="257"/>
      <c r="C16" s="257"/>
      <c r="D16" s="257"/>
      <c r="E16" s="257"/>
      <c r="F16" s="257"/>
      <c r="G16" s="257"/>
      <c r="H16" s="257"/>
      <c r="I16" s="257"/>
      <c r="J16" s="257"/>
    </row>
    <row r="17" spans="1:10" x14ac:dyDescent="0.2">
      <c r="A17" s="232"/>
      <c r="B17" s="257"/>
      <c r="C17" s="257"/>
      <c r="D17" s="257"/>
      <c r="E17" s="257"/>
      <c r="F17" s="257"/>
      <c r="G17" s="257"/>
      <c r="H17" s="257"/>
      <c r="I17" s="257"/>
      <c r="J17" s="257"/>
    </row>
    <row r="18" spans="1:10" x14ac:dyDescent="0.2">
      <c r="A18" s="232"/>
      <c r="B18" s="257"/>
      <c r="C18" s="257"/>
      <c r="D18" s="257"/>
      <c r="E18" s="257"/>
      <c r="F18" s="257"/>
      <c r="G18" s="257"/>
      <c r="H18" s="257"/>
      <c r="I18" s="257"/>
      <c r="J18" s="257"/>
    </row>
    <row r="19" spans="1:10" x14ac:dyDescent="0.2">
      <c r="A19" s="232"/>
      <c r="B19" s="233"/>
    </row>
    <row r="20" spans="1:10" x14ac:dyDescent="0.2">
      <c r="A20" s="232"/>
      <c r="B20" s="233"/>
    </row>
    <row r="21" spans="1:10" x14ac:dyDescent="0.2">
      <c r="A21" s="232"/>
    </row>
    <row r="22" spans="1:10" x14ac:dyDescent="0.2">
      <c r="A22" s="232"/>
    </row>
    <row r="23" spans="1:10" x14ac:dyDescent="0.2">
      <c r="A23" s="232"/>
    </row>
    <row r="24" spans="1:10" x14ac:dyDescent="0.2">
      <c r="A24" s="232"/>
    </row>
    <row r="25" spans="1:10" x14ac:dyDescent="0.2">
      <c r="A25" s="232"/>
    </row>
    <row r="26" spans="1:10" x14ac:dyDescent="0.2">
      <c r="A26" s="232"/>
    </row>
  </sheetData>
  <mergeCells count="13">
    <mergeCell ref="B17:J17"/>
    <mergeCell ref="B18:J18"/>
    <mergeCell ref="B10:J10"/>
    <mergeCell ref="B11:J11"/>
    <mergeCell ref="B12:J12"/>
    <mergeCell ref="B13:J13"/>
    <mergeCell ref="B14:J14"/>
    <mergeCell ref="B15:J15"/>
    <mergeCell ref="B9:J9"/>
    <mergeCell ref="B1:J2"/>
    <mergeCell ref="A3:J3"/>
    <mergeCell ref="A5:J5"/>
    <mergeCell ref="B16:J16"/>
  </mergeCells>
  <pageMargins left="0.7" right="0.7" top="0.75" bottom="0.75" header="0.3" footer="0.3"/>
  <pageSetup scale="69" fitToHeight="0" orientation="portrait" r:id="rId1"/>
  <headerFooter>
    <oddHeader>&amp;RQuisitive</oddHead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EC69-15F4-4E22-B019-3073BD2260D7}">
  <dimension ref="A1"/>
  <sheetViews>
    <sheetView zoomScaleNormal="100" workbookViewId="0">
      <selection activeCell="W8" sqref="W8"/>
    </sheetView>
  </sheetViews>
  <sheetFormatPr defaultRowHeight="12.75" x14ac:dyDescent="0.2"/>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D09D1-42F3-4831-B0CF-BE9817E21D7E}">
  <sheetPr codeName="Sheet32">
    <tabColor theme="9"/>
  </sheetPr>
  <dimension ref="A7:B16"/>
  <sheetViews>
    <sheetView workbookViewId="0">
      <selection activeCell="B7" sqref="B7:B14"/>
    </sheetView>
  </sheetViews>
  <sheetFormatPr defaultRowHeight="12.75" x14ac:dyDescent="0.2"/>
  <cols>
    <col min="1" max="1" width="19" customWidth="1"/>
    <col min="2" max="2" width="40.5703125" customWidth="1"/>
  </cols>
  <sheetData>
    <row r="7" spans="1:2" x14ac:dyDescent="0.2">
      <c r="A7" t="s">
        <v>69</v>
      </c>
      <c r="B7" s="148" t="s">
        <v>1852</v>
      </c>
    </row>
    <row r="8" spans="1:2" x14ac:dyDescent="0.2">
      <c r="A8" t="s">
        <v>1230</v>
      </c>
      <c r="B8" s="148" t="s">
        <v>1233</v>
      </c>
    </row>
    <row r="9" spans="1:2" x14ac:dyDescent="0.2">
      <c r="A9" t="s">
        <v>1252</v>
      </c>
      <c r="B9" s="148" t="s">
        <v>1253</v>
      </c>
    </row>
    <row r="10" spans="1:2" x14ac:dyDescent="0.2">
      <c r="A10" t="s">
        <v>1231</v>
      </c>
      <c r="B10" s="148" t="s">
        <v>1234</v>
      </c>
    </row>
    <row r="11" spans="1:2" x14ac:dyDescent="0.2">
      <c r="A11" t="s">
        <v>1218</v>
      </c>
      <c r="B11" s="148" t="s">
        <v>1236</v>
      </c>
    </row>
    <row r="12" spans="1:2" ht="15" x14ac:dyDescent="0.25">
      <c r="A12" t="s">
        <v>1232</v>
      </c>
      <c r="B12" s="256" t="s">
        <v>1235</v>
      </c>
    </row>
    <row r="13" spans="1:2" x14ac:dyDescent="0.2">
      <c r="A13" t="s">
        <v>1309</v>
      </c>
      <c r="B13" s="148" t="s">
        <v>1853</v>
      </c>
    </row>
    <row r="14" spans="1:2" x14ac:dyDescent="0.2">
      <c r="A14" t="s">
        <v>1398</v>
      </c>
      <c r="B14" s="148" t="s">
        <v>1399</v>
      </c>
    </row>
    <row r="16" spans="1:2" ht="104.25" customHeight="1" x14ac:dyDescent="0.2">
      <c r="A16" s="226" t="s">
        <v>1357</v>
      </c>
    </row>
  </sheetData>
  <hyperlinks>
    <hyperlink ref="B12" r:id="rId1" xr:uid="{9C8DE432-575A-42E3-9F79-3FAE88E5400B}"/>
    <hyperlink ref="A16" location="TOC!A1" display="TABLE OF CONTENTS" xr:uid="{E6470855-FCC5-4B05-977F-6CEA307C407C}"/>
  </hyperlinks>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F2740-83E3-49DF-A312-6A54B1EC2531}">
  <sheetPr codeName="Sheet34">
    <tabColor theme="9"/>
  </sheetPr>
  <dimension ref="B3:AE43"/>
  <sheetViews>
    <sheetView topLeftCell="A5" workbookViewId="0">
      <selection activeCell="B43" sqref="B43"/>
    </sheetView>
  </sheetViews>
  <sheetFormatPr defaultRowHeight="12.75" x14ac:dyDescent="0.2"/>
  <cols>
    <col min="2" max="2" width="35" customWidth="1"/>
    <col min="3" max="26" width="5.140625" style="1" customWidth="1"/>
    <col min="27" max="27" width="22.7109375" customWidth="1"/>
    <col min="28" max="28" width="2.140625" customWidth="1"/>
    <col min="30" max="30" width="15.5703125" customWidth="1"/>
  </cols>
  <sheetData>
    <row r="3" spans="2:30" ht="15" x14ac:dyDescent="0.25">
      <c r="Q3" s="88" t="s">
        <v>831</v>
      </c>
      <c r="Z3" s="88" t="s">
        <v>832</v>
      </c>
    </row>
    <row r="4" spans="2:30" ht="13.5" thickBot="1" x14ac:dyDescent="0.25">
      <c r="Q4" s="89"/>
      <c r="Z4" s="90"/>
    </row>
    <row r="5" spans="2:30" ht="15" x14ac:dyDescent="0.25">
      <c r="B5" s="91" t="s">
        <v>833</v>
      </c>
      <c r="C5" s="92">
        <v>1</v>
      </c>
      <c r="D5" s="92">
        <v>2</v>
      </c>
      <c r="E5" s="92">
        <v>3</v>
      </c>
      <c r="F5" s="92">
        <v>5</v>
      </c>
      <c r="G5" s="92">
        <v>6</v>
      </c>
      <c r="H5" s="92">
        <v>7</v>
      </c>
      <c r="I5" s="92">
        <v>8</v>
      </c>
      <c r="J5" s="92">
        <v>9</v>
      </c>
      <c r="K5" s="92">
        <v>4</v>
      </c>
      <c r="L5" s="92">
        <v>10</v>
      </c>
      <c r="M5" s="92">
        <v>11</v>
      </c>
      <c r="N5" s="92">
        <v>12</v>
      </c>
      <c r="O5" s="92">
        <v>13</v>
      </c>
      <c r="P5" s="92">
        <v>14</v>
      </c>
      <c r="Q5" s="93">
        <v>15</v>
      </c>
      <c r="R5" s="94">
        <v>16</v>
      </c>
      <c r="S5" s="92">
        <v>17</v>
      </c>
      <c r="T5" s="92">
        <v>18</v>
      </c>
      <c r="U5" s="92">
        <v>19</v>
      </c>
      <c r="V5" s="95">
        <v>20</v>
      </c>
      <c r="W5" s="96">
        <v>21</v>
      </c>
      <c r="X5" s="92">
        <v>22</v>
      </c>
      <c r="Y5" s="92">
        <v>23</v>
      </c>
      <c r="Z5" s="95">
        <v>24</v>
      </c>
      <c r="AA5" s="97" t="s">
        <v>69</v>
      </c>
      <c r="AB5" s="84"/>
    </row>
    <row r="6" spans="2:30" ht="15.75" thickBot="1" x14ac:dyDescent="0.3">
      <c r="B6" s="98" t="s">
        <v>834</v>
      </c>
      <c r="C6" s="274" t="s">
        <v>835</v>
      </c>
      <c r="D6" s="275"/>
      <c r="E6" s="276"/>
      <c r="F6" s="277" t="s">
        <v>354</v>
      </c>
      <c r="G6" s="278"/>
      <c r="H6" s="279" t="s">
        <v>836</v>
      </c>
      <c r="I6" s="280"/>
      <c r="J6" s="281"/>
      <c r="K6" s="99" t="s">
        <v>837</v>
      </c>
      <c r="L6" s="282" t="s">
        <v>838</v>
      </c>
      <c r="M6" s="283"/>
      <c r="N6" s="283"/>
      <c r="O6" s="283"/>
      <c r="P6" s="283"/>
      <c r="Q6" s="284"/>
      <c r="R6" s="285" t="s">
        <v>839</v>
      </c>
      <c r="S6" s="286"/>
      <c r="T6" s="287"/>
      <c r="U6" s="273" t="s">
        <v>840</v>
      </c>
      <c r="V6" s="266"/>
      <c r="W6" s="263" t="s">
        <v>841</v>
      </c>
      <c r="X6" s="264"/>
      <c r="Y6" s="265" t="s">
        <v>842</v>
      </c>
      <c r="Z6" s="266"/>
      <c r="AA6" s="100"/>
      <c r="AC6" s="84" t="s">
        <v>843</v>
      </c>
    </row>
    <row r="7" spans="2:30" x14ac:dyDescent="0.2">
      <c r="B7" s="101"/>
      <c r="C7" s="102"/>
      <c r="D7" s="103"/>
      <c r="E7" s="104"/>
      <c r="F7" s="105"/>
      <c r="G7" s="106"/>
      <c r="H7" s="107"/>
      <c r="I7" s="108"/>
      <c r="J7" s="109"/>
      <c r="K7" s="110"/>
      <c r="L7" s="111"/>
      <c r="M7" s="112"/>
      <c r="N7" s="113"/>
      <c r="O7" s="113"/>
      <c r="P7" s="113"/>
      <c r="Q7" s="113"/>
      <c r="R7" s="114"/>
      <c r="S7" s="115"/>
      <c r="T7" s="116"/>
      <c r="U7" s="117"/>
      <c r="V7" s="118"/>
      <c r="W7" s="119"/>
      <c r="X7" s="120"/>
      <c r="Y7" s="121"/>
      <c r="Z7" s="118"/>
      <c r="AA7" s="122"/>
      <c r="AC7" s="87" t="s">
        <v>835</v>
      </c>
      <c r="AD7" t="s">
        <v>844</v>
      </c>
    </row>
    <row r="8" spans="2:30" ht="15.75" x14ac:dyDescent="0.25">
      <c r="B8" s="123" t="s">
        <v>845</v>
      </c>
      <c r="C8" s="124"/>
      <c r="D8" s="125"/>
      <c r="E8" s="126"/>
      <c r="F8" s="127"/>
      <c r="G8" s="128"/>
      <c r="H8" s="129"/>
      <c r="I8" s="130"/>
      <c r="J8" s="131"/>
      <c r="K8" s="132"/>
      <c r="L8" s="133"/>
      <c r="M8" s="134"/>
      <c r="N8" s="135"/>
      <c r="O8" s="135"/>
      <c r="P8" s="135"/>
      <c r="Q8" s="135"/>
      <c r="R8" s="136"/>
      <c r="S8" s="137"/>
      <c r="T8" s="138"/>
      <c r="U8" s="139"/>
      <c r="V8" s="140"/>
      <c r="W8" s="141"/>
      <c r="X8" s="142"/>
      <c r="Y8" s="143"/>
      <c r="Z8" s="140"/>
      <c r="AA8" s="144"/>
      <c r="AC8" s="87" t="s">
        <v>354</v>
      </c>
      <c r="AD8" t="s">
        <v>846</v>
      </c>
    </row>
    <row r="9" spans="2:30" ht="15" x14ac:dyDescent="0.25">
      <c r="B9" s="145" t="s">
        <v>1811</v>
      </c>
      <c r="C9" s="124"/>
      <c r="D9" s="125"/>
      <c r="E9" s="126"/>
      <c r="F9" s="127"/>
      <c r="G9" s="128"/>
      <c r="H9" s="129"/>
      <c r="I9" s="130"/>
      <c r="J9" s="131"/>
      <c r="K9" s="132"/>
      <c r="L9" s="133"/>
      <c r="M9" s="134"/>
      <c r="N9" s="135"/>
      <c r="O9" s="135"/>
      <c r="P9" s="135"/>
      <c r="Q9" s="135"/>
      <c r="R9" s="136"/>
      <c r="S9" s="137"/>
      <c r="T9" s="138"/>
      <c r="U9" s="139"/>
      <c r="V9" s="140"/>
      <c r="W9" s="141"/>
      <c r="X9" s="142"/>
      <c r="Y9" s="143"/>
      <c r="Z9" s="140"/>
      <c r="AA9" s="144"/>
      <c r="AC9" s="87" t="s">
        <v>836</v>
      </c>
      <c r="AD9" t="s">
        <v>847</v>
      </c>
    </row>
    <row r="10" spans="2:30" x14ac:dyDescent="0.2">
      <c r="B10" s="146"/>
      <c r="C10" s="124"/>
      <c r="D10" s="125"/>
      <c r="E10" s="126"/>
      <c r="F10" s="127"/>
      <c r="G10" s="128"/>
      <c r="H10" s="129"/>
      <c r="I10" s="130"/>
      <c r="J10" s="131"/>
      <c r="K10" s="132"/>
      <c r="L10" s="133"/>
      <c r="M10" s="134"/>
      <c r="N10" s="135"/>
      <c r="O10" s="135"/>
      <c r="P10" s="135"/>
      <c r="Q10" s="135"/>
      <c r="R10" s="136"/>
      <c r="S10" s="137"/>
      <c r="T10" s="138"/>
      <c r="U10" s="139"/>
      <c r="V10" s="140"/>
      <c r="W10" s="141"/>
      <c r="X10" s="142"/>
      <c r="Y10" s="143"/>
      <c r="Z10" s="140"/>
      <c r="AA10" s="144"/>
      <c r="AC10" s="87" t="s">
        <v>837</v>
      </c>
      <c r="AD10" t="s">
        <v>1812</v>
      </c>
    </row>
    <row r="11" spans="2:30" x14ac:dyDescent="0.2">
      <c r="B11" s="146" t="s">
        <v>1833</v>
      </c>
      <c r="C11" s="124" t="s">
        <v>854</v>
      </c>
      <c r="D11" s="125" t="s">
        <v>855</v>
      </c>
      <c r="E11" s="126" t="s">
        <v>856</v>
      </c>
      <c r="F11" s="127" t="s">
        <v>876</v>
      </c>
      <c r="G11" s="128" t="s">
        <v>859</v>
      </c>
      <c r="H11" s="129" t="s">
        <v>850</v>
      </c>
      <c r="I11" s="130" t="s">
        <v>851</v>
      </c>
      <c r="J11" s="131" t="s">
        <v>852</v>
      </c>
      <c r="K11" s="132" t="s">
        <v>858</v>
      </c>
      <c r="L11" s="133" t="s">
        <v>877</v>
      </c>
      <c r="M11" s="134" t="s">
        <v>862</v>
      </c>
      <c r="N11" s="135" t="s">
        <v>855</v>
      </c>
      <c r="O11" s="135">
        <v>2</v>
      </c>
      <c r="P11" s="135"/>
      <c r="Q11" s="135"/>
      <c r="R11" s="136">
        <v>0</v>
      </c>
      <c r="S11" s="137">
        <v>0</v>
      </c>
      <c r="T11" s="138">
        <v>1</v>
      </c>
      <c r="U11" s="139" t="s">
        <v>853</v>
      </c>
      <c r="V11" s="140" t="s">
        <v>853</v>
      </c>
      <c r="W11" s="141"/>
      <c r="X11" s="142"/>
      <c r="Y11" s="143"/>
      <c r="Z11" s="140"/>
      <c r="AA11" s="144" t="str">
        <f t="shared" ref="AA11:AA20" si="0">_xlfn.CONCAT(C11:V11)</f>
        <v>rsgopinfdeus2001</v>
      </c>
      <c r="AC11" s="87" t="s">
        <v>838</v>
      </c>
      <c r="AD11" t="s">
        <v>1348</v>
      </c>
    </row>
    <row r="12" spans="2:30" x14ac:dyDescent="0.2">
      <c r="B12" s="146" t="s">
        <v>1833</v>
      </c>
      <c r="C12" s="124" t="s">
        <v>854</v>
      </c>
      <c r="D12" s="125" t="s">
        <v>855</v>
      </c>
      <c r="E12" s="126" t="s">
        <v>856</v>
      </c>
      <c r="F12" s="127" t="s">
        <v>858</v>
      </c>
      <c r="G12" s="128" t="s">
        <v>882</v>
      </c>
      <c r="H12" s="129" t="s">
        <v>858</v>
      </c>
      <c r="I12" s="130" t="s">
        <v>882</v>
      </c>
      <c r="J12" s="131" t="s">
        <v>869</v>
      </c>
      <c r="K12" s="132" t="s">
        <v>858</v>
      </c>
      <c r="L12" s="133" t="s">
        <v>877</v>
      </c>
      <c r="M12" s="134" t="s">
        <v>862</v>
      </c>
      <c r="N12" s="135" t="s">
        <v>855</v>
      </c>
      <c r="O12" s="135">
        <v>2</v>
      </c>
      <c r="P12" s="135"/>
      <c r="Q12" s="135"/>
      <c r="R12" s="136">
        <v>0</v>
      </c>
      <c r="S12" s="137">
        <v>0</v>
      </c>
      <c r="T12" s="138">
        <v>1</v>
      </c>
      <c r="U12" s="139" t="s">
        <v>853</v>
      </c>
      <c r="V12" s="140" t="s">
        <v>853</v>
      </c>
      <c r="W12" s="141"/>
      <c r="X12" s="142"/>
      <c r="Y12" s="143"/>
      <c r="Z12" s="140"/>
      <c r="AA12" s="144" t="str">
        <f>_xlfn.CONCAT(C12:V12)</f>
        <v>rsgdadatdeus2001</v>
      </c>
      <c r="AC12" s="87" t="s">
        <v>864</v>
      </c>
      <c r="AD12" t="s">
        <v>865</v>
      </c>
    </row>
    <row r="13" spans="2:30" x14ac:dyDescent="0.2">
      <c r="B13" s="146" t="s">
        <v>863</v>
      </c>
      <c r="C13" s="124" t="s">
        <v>851</v>
      </c>
      <c r="D13" s="125" t="s">
        <v>856</v>
      </c>
      <c r="E13" s="126" t="s">
        <v>860</v>
      </c>
      <c r="F13" s="127" t="s">
        <v>876</v>
      </c>
      <c r="G13" s="128" t="s">
        <v>859</v>
      </c>
      <c r="H13" s="129" t="s">
        <v>850</v>
      </c>
      <c r="I13" s="130" t="s">
        <v>851</v>
      </c>
      <c r="J13" s="131" t="s">
        <v>852</v>
      </c>
      <c r="K13" s="132" t="s">
        <v>858</v>
      </c>
      <c r="L13" s="133" t="s">
        <v>877</v>
      </c>
      <c r="M13" s="134" t="s">
        <v>862</v>
      </c>
      <c r="N13" s="135" t="s">
        <v>855</v>
      </c>
      <c r="O13" s="135">
        <v>2</v>
      </c>
      <c r="P13" s="135"/>
      <c r="Q13" s="135"/>
      <c r="R13" s="136" t="s">
        <v>853</v>
      </c>
      <c r="S13" s="137" t="s">
        <v>853</v>
      </c>
      <c r="T13" s="138" t="s">
        <v>853</v>
      </c>
      <c r="U13" s="139" t="s">
        <v>853</v>
      </c>
      <c r="V13" s="140" t="s">
        <v>853</v>
      </c>
      <c r="W13" s="141"/>
      <c r="X13" s="142"/>
      <c r="Y13" s="143"/>
      <c r="Z13" s="140"/>
      <c r="AA13" s="144" t="str">
        <f t="shared" si="0"/>
        <v>ngwopinfdeus2</v>
      </c>
      <c r="AC13" s="87" t="s">
        <v>839</v>
      </c>
      <c r="AD13" t="s">
        <v>868</v>
      </c>
    </row>
    <row r="14" spans="2:30" x14ac:dyDescent="0.2">
      <c r="B14" s="146" t="s">
        <v>866</v>
      </c>
      <c r="C14" s="124" t="s">
        <v>855</v>
      </c>
      <c r="D14" s="125" t="s">
        <v>854</v>
      </c>
      <c r="E14" s="126" t="s">
        <v>867</v>
      </c>
      <c r="F14" s="127" t="s">
        <v>876</v>
      </c>
      <c r="G14" s="128" t="s">
        <v>859</v>
      </c>
      <c r="H14" s="129" t="s">
        <v>850</v>
      </c>
      <c r="I14" s="130" t="s">
        <v>851</v>
      </c>
      <c r="J14" s="131" t="s">
        <v>852</v>
      </c>
      <c r="K14" s="132" t="s">
        <v>858</v>
      </c>
      <c r="L14" s="133" t="s">
        <v>877</v>
      </c>
      <c r="M14" s="134" t="s">
        <v>862</v>
      </c>
      <c r="N14" s="135" t="s">
        <v>855</v>
      </c>
      <c r="O14" s="135">
        <v>2</v>
      </c>
      <c r="P14" s="135"/>
      <c r="Q14" s="135"/>
      <c r="R14" s="136" t="s">
        <v>855</v>
      </c>
      <c r="S14" s="137" t="s">
        <v>877</v>
      </c>
      <c r="T14" s="138" t="s">
        <v>851</v>
      </c>
      <c r="U14" s="139" t="s">
        <v>853</v>
      </c>
      <c r="V14" s="140" t="s">
        <v>853</v>
      </c>
      <c r="W14" s="141"/>
      <c r="X14" s="142"/>
      <c r="Y14" s="143"/>
      <c r="Z14" s="140"/>
      <c r="AA14" s="144" t="str">
        <f t="shared" si="0"/>
        <v>srvopinfdeus2sen</v>
      </c>
      <c r="AC14" s="87" t="s">
        <v>840</v>
      </c>
      <c r="AD14" t="s">
        <v>870</v>
      </c>
    </row>
    <row r="15" spans="2:30" x14ac:dyDescent="0.2">
      <c r="B15" s="146" t="s">
        <v>238</v>
      </c>
      <c r="C15" s="124" t="s">
        <v>855</v>
      </c>
      <c r="D15" s="125" t="s">
        <v>869</v>
      </c>
      <c r="E15" s="126" t="s">
        <v>856</v>
      </c>
      <c r="F15" s="127" t="s">
        <v>858</v>
      </c>
      <c r="G15" s="128" t="s">
        <v>882</v>
      </c>
      <c r="H15" s="129" t="s">
        <v>858</v>
      </c>
      <c r="I15" s="130" t="s">
        <v>882</v>
      </c>
      <c r="J15" s="131" t="s">
        <v>869</v>
      </c>
      <c r="K15" s="132" t="s">
        <v>858</v>
      </c>
      <c r="L15" s="133" t="s">
        <v>877</v>
      </c>
      <c r="M15" s="134" t="s">
        <v>862</v>
      </c>
      <c r="N15" s="135" t="s">
        <v>855</v>
      </c>
      <c r="O15" s="135">
        <v>2</v>
      </c>
      <c r="P15" s="135"/>
      <c r="Q15" s="135"/>
      <c r="R15" s="136"/>
      <c r="S15" s="137"/>
      <c r="T15" s="138"/>
      <c r="U15" s="139" t="s">
        <v>853</v>
      </c>
      <c r="V15" s="140" t="s">
        <v>853</v>
      </c>
      <c r="W15" s="141"/>
      <c r="X15" s="142"/>
      <c r="Y15" s="143"/>
      <c r="Z15" s="140"/>
      <c r="AA15" s="144" t="str">
        <f t="shared" si="0"/>
        <v>stgdadatdeus2</v>
      </c>
    </row>
    <row r="16" spans="2:30" x14ac:dyDescent="0.2">
      <c r="B16" s="146"/>
      <c r="C16" s="124" t="s">
        <v>853</v>
      </c>
      <c r="D16" s="125" t="s">
        <v>853</v>
      </c>
      <c r="E16" s="126" t="s">
        <v>853</v>
      </c>
      <c r="F16" s="127" t="s">
        <v>853</v>
      </c>
      <c r="G16" s="128" t="s">
        <v>853</v>
      </c>
      <c r="H16" s="129" t="s">
        <v>853</v>
      </c>
      <c r="I16" s="130" t="s">
        <v>853</v>
      </c>
      <c r="J16" s="131" t="s">
        <v>853</v>
      </c>
      <c r="K16" s="132" t="s">
        <v>853</v>
      </c>
      <c r="L16" s="133" t="s">
        <v>853</v>
      </c>
      <c r="M16" s="134" t="s">
        <v>853</v>
      </c>
      <c r="N16" s="135" t="s">
        <v>853</v>
      </c>
      <c r="O16" s="135"/>
      <c r="P16" s="135"/>
      <c r="Q16" s="135"/>
      <c r="R16" s="136" t="s">
        <v>853</v>
      </c>
      <c r="S16" s="137" t="s">
        <v>853</v>
      </c>
      <c r="T16" s="138" t="s">
        <v>853</v>
      </c>
      <c r="U16" s="139" t="s">
        <v>853</v>
      </c>
      <c r="V16" s="140" t="s">
        <v>853</v>
      </c>
      <c r="W16" s="141"/>
      <c r="X16" s="142"/>
      <c r="Y16" s="143"/>
      <c r="Z16" s="140"/>
      <c r="AA16" s="144" t="str">
        <f t="shared" si="0"/>
        <v/>
      </c>
    </row>
    <row r="17" spans="2:31" ht="15" x14ac:dyDescent="0.25">
      <c r="B17" s="145" t="s">
        <v>871</v>
      </c>
      <c r="C17" s="124" t="s">
        <v>853</v>
      </c>
      <c r="D17" s="125" t="s">
        <v>853</v>
      </c>
      <c r="E17" s="126" t="s">
        <v>853</v>
      </c>
      <c r="F17" s="127" t="s">
        <v>853</v>
      </c>
      <c r="G17" s="128" t="s">
        <v>853</v>
      </c>
      <c r="H17" s="129" t="s">
        <v>853</v>
      </c>
      <c r="I17" s="130" t="s">
        <v>853</v>
      </c>
      <c r="J17" s="131" t="s">
        <v>853</v>
      </c>
      <c r="K17" s="132" t="s">
        <v>853</v>
      </c>
      <c r="L17" s="133" t="s">
        <v>853</v>
      </c>
      <c r="M17" s="134" t="s">
        <v>853</v>
      </c>
      <c r="N17" s="135" t="s">
        <v>853</v>
      </c>
      <c r="O17" s="135"/>
      <c r="P17" s="135"/>
      <c r="Q17" s="135"/>
      <c r="R17" s="136" t="s">
        <v>853</v>
      </c>
      <c r="S17" s="137" t="s">
        <v>853</v>
      </c>
      <c r="T17" s="138" t="s">
        <v>853</v>
      </c>
      <c r="U17" s="139" t="s">
        <v>853</v>
      </c>
      <c r="V17" s="140" t="s">
        <v>853</v>
      </c>
      <c r="W17" s="141"/>
      <c r="X17" s="142"/>
      <c r="Y17" s="143"/>
      <c r="Z17" s="140"/>
      <c r="AA17" s="144" t="str">
        <f t="shared" si="0"/>
        <v/>
      </c>
    </row>
    <row r="18" spans="2:31" ht="15" x14ac:dyDescent="0.25">
      <c r="B18" s="146" t="s">
        <v>218</v>
      </c>
      <c r="C18" s="124" t="s">
        <v>855</v>
      </c>
      <c r="D18" s="125" t="s">
        <v>872</v>
      </c>
      <c r="E18" s="126" t="s">
        <v>873</v>
      </c>
      <c r="F18" s="127">
        <v>0</v>
      </c>
      <c r="G18" s="128">
        <v>1</v>
      </c>
      <c r="H18" s="129" t="s">
        <v>882</v>
      </c>
      <c r="I18" s="130" t="s">
        <v>858</v>
      </c>
      <c r="J18" s="131" t="s">
        <v>882</v>
      </c>
      <c r="K18" s="132" t="s">
        <v>859</v>
      </c>
      <c r="L18" s="133" t="s">
        <v>877</v>
      </c>
      <c r="M18" s="134" t="s">
        <v>862</v>
      </c>
      <c r="N18" s="135" t="s">
        <v>855</v>
      </c>
      <c r="O18" s="135">
        <v>2</v>
      </c>
      <c r="P18" s="135"/>
      <c r="Q18" s="135"/>
      <c r="R18" s="136" t="s">
        <v>853</v>
      </c>
      <c r="S18" s="137" t="s">
        <v>853</v>
      </c>
      <c r="T18" s="138" t="s">
        <v>853</v>
      </c>
      <c r="U18" s="139" t="s">
        <v>853</v>
      </c>
      <c r="V18" s="140" t="s">
        <v>853</v>
      </c>
      <c r="W18" s="141"/>
      <c r="X18" s="142"/>
      <c r="Y18" s="143"/>
      <c r="Z18" s="140"/>
      <c r="AA18" s="144" t="str">
        <f t="shared" si="0"/>
        <v>sql01adapeus2</v>
      </c>
      <c r="AC18" s="147" t="s">
        <v>874</v>
      </c>
    </row>
    <row r="19" spans="2:31" ht="15" x14ac:dyDescent="0.25">
      <c r="B19" s="146" t="s">
        <v>875</v>
      </c>
      <c r="C19" s="124" t="s">
        <v>876</v>
      </c>
      <c r="D19" s="125" t="s">
        <v>857</v>
      </c>
      <c r="E19" s="126" t="s">
        <v>855</v>
      </c>
      <c r="F19" s="127">
        <v>0</v>
      </c>
      <c r="G19" s="128">
        <v>2</v>
      </c>
      <c r="H19" s="129" t="s">
        <v>882</v>
      </c>
      <c r="I19" s="130" t="s">
        <v>858</v>
      </c>
      <c r="J19" s="131" t="s">
        <v>882</v>
      </c>
      <c r="K19" s="132" t="s">
        <v>859</v>
      </c>
      <c r="L19" s="133" t="s">
        <v>877</v>
      </c>
      <c r="M19" s="134" t="s">
        <v>862</v>
      </c>
      <c r="N19" s="135" t="s">
        <v>855</v>
      </c>
      <c r="O19" s="135"/>
      <c r="P19" s="135"/>
      <c r="Q19" s="135"/>
      <c r="R19" s="136" t="s">
        <v>853</v>
      </c>
      <c r="S19" s="137" t="s">
        <v>853</v>
      </c>
      <c r="T19" s="138" t="s">
        <v>853</v>
      </c>
      <c r="U19" s="139" t="s">
        <v>853</v>
      </c>
      <c r="V19" s="140" t="s">
        <v>853</v>
      </c>
      <c r="W19" s="141"/>
      <c r="X19" s="142"/>
      <c r="Y19" s="143"/>
      <c r="Z19" s="140"/>
      <c r="AA19" s="144" t="str">
        <f t="shared" si="0"/>
        <v>oms02adapeus</v>
      </c>
      <c r="AD19" s="267" t="s">
        <v>354</v>
      </c>
      <c r="AE19" s="268"/>
    </row>
    <row r="20" spans="2:31" x14ac:dyDescent="0.2">
      <c r="B20" s="146" t="s">
        <v>878</v>
      </c>
      <c r="C20" s="124" t="s">
        <v>855</v>
      </c>
      <c r="D20" s="125" t="s">
        <v>869</v>
      </c>
      <c r="E20" s="126" t="s">
        <v>854</v>
      </c>
      <c r="F20" s="127">
        <v>0</v>
      </c>
      <c r="G20" s="128">
        <v>1</v>
      </c>
      <c r="H20" s="129" t="s">
        <v>882</v>
      </c>
      <c r="I20" s="130" t="s">
        <v>858</v>
      </c>
      <c r="J20" s="131" t="s">
        <v>882</v>
      </c>
      <c r="K20" s="132" t="s">
        <v>859</v>
      </c>
      <c r="L20" s="133" t="s">
        <v>877</v>
      </c>
      <c r="M20" s="134" t="s">
        <v>862</v>
      </c>
      <c r="N20" s="135" t="s">
        <v>855</v>
      </c>
      <c r="O20" s="135">
        <v>2</v>
      </c>
      <c r="P20" s="135"/>
      <c r="Q20" s="135"/>
      <c r="R20" s="136">
        <v>0</v>
      </c>
      <c r="S20" s="137">
        <v>0</v>
      </c>
      <c r="T20" s="138">
        <v>1</v>
      </c>
      <c r="U20" s="139" t="s">
        <v>853</v>
      </c>
      <c r="V20" s="140" t="s">
        <v>853</v>
      </c>
      <c r="W20" s="141"/>
      <c r="X20" s="142"/>
      <c r="Y20" s="143"/>
      <c r="Z20" s="140"/>
      <c r="AA20" s="144" t="str">
        <f t="shared" si="0"/>
        <v>str01adapeus2001</v>
      </c>
      <c r="AD20" s="148" t="s">
        <v>1192</v>
      </c>
      <c r="AE20" t="s">
        <v>1191</v>
      </c>
    </row>
    <row r="21" spans="2:31" x14ac:dyDescent="0.2">
      <c r="B21" s="146" t="s">
        <v>879</v>
      </c>
      <c r="C21" s="124" t="s">
        <v>873</v>
      </c>
      <c r="D21" s="125" t="s">
        <v>876</v>
      </c>
      <c r="E21" s="126" t="s">
        <v>856</v>
      </c>
      <c r="F21" s="127">
        <v>0</v>
      </c>
      <c r="G21" s="128">
        <v>1</v>
      </c>
      <c r="H21" s="129" t="s">
        <v>882</v>
      </c>
      <c r="I21" s="130" t="s">
        <v>858</v>
      </c>
      <c r="J21" s="131" t="s">
        <v>882</v>
      </c>
      <c r="K21" s="132" t="s">
        <v>859</v>
      </c>
      <c r="L21" s="133" t="s">
        <v>877</v>
      </c>
      <c r="M21" s="134" t="s">
        <v>862</v>
      </c>
      <c r="N21" s="135" t="s">
        <v>855</v>
      </c>
      <c r="O21" s="135">
        <v>2</v>
      </c>
      <c r="P21" s="135"/>
      <c r="Q21" s="135"/>
      <c r="R21" s="136" t="s">
        <v>853</v>
      </c>
      <c r="S21" s="137" t="s">
        <v>853</v>
      </c>
      <c r="T21" s="138" t="s">
        <v>853</v>
      </c>
      <c r="U21" s="139" t="s">
        <v>853</v>
      </c>
      <c r="V21" s="140" t="s">
        <v>853</v>
      </c>
      <c r="W21" s="141"/>
      <c r="X21" s="142"/>
      <c r="Y21" s="143"/>
      <c r="Z21" s="140"/>
      <c r="AA21" s="144" t="str">
        <f t="shared" ref="AA21:AA27" si="1">_xlfn.CONCAT(C21:V21)</f>
        <v>log01adapeus2</v>
      </c>
      <c r="AD21" s="148" t="s">
        <v>1193</v>
      </c>
      <c r="AE21" t="s">
        <v>880</v>
      </c>
    </row>
    <row r="22" spans="2:31" x14ac:dyDescent="0.2">
      <c r="B22" s="146" t="s">
        <v>881</v>
      </c>
      <c r="C22" s="124" t="s">
        <v>882</v>
      </c>
      <c r="D22" s="125" t="s">
        <v>857</v>
      </c>
      <c r="E22" s="126" t="s">
        <v>882</v>
      </c>
      <c r="F22" s="127">
        <v>0</v>
      </c>
      <c r="G22" s="128">
        <v>1</v>
      </c>
      <c r="H22" s="129" t="s">
        <v>882</v>
      </c>
      <c r="I22" s="130" t="s">
        <v>858</v>
      </c>
      <c r="J22" s="131" t="s">
        <v>882</v>
      </c>
      <c r="K22" s="132" t="s">
        <v>859</v>
      </c>
      <c r="L22" s="133" t="s">
        <v>877</v>
      </c>
      <c r="M22" s="134" t="s">
        <v>862</v>
      </c>
      <c r="N22" s="135" t="s">
        <v>855</v>
      </c>
      <c r="O22" s="135">
        <v>2</v>
      </c>
      <c r="P22" s="135"/>
      <c r="Q22" s="135"/>
      <c r="R22" s="136" t="s">
        <v>853</v>
      </c>
      <c r="S22" s="137" t="s">
        <v>853</v>
      </c>
      <c r="T22" s="138" t="s">
        <v>853</v>
      </c>
      <c r="U22" s="139" t="s">
        <v>853</v>
      </c>
      <c r="V22" s="140" t="s">
        <v>853</v>
      </c>
      <c r="W22" s="141"/>
      <c r="X22" s="142"/>
      <c r="Y22" s="143"/>
      <c r="Z22" s="140"/>
      <c r="AA22" s="144" t="str">
        <f t="shared" si="1"/>
        <v>ama01adapeus2</v>
      </c>
      <c r="AD22" s="148" t="s">
        <v>1194</v>
      </c>
      <c r="AE22" t="s">
        <v>883</v>
      </c>
    </row>
    <row r="23" spans="2:31" x14ac:dyDescent="0.2">
      <c r="B23" s="146" t="s">
        <v>884</v>
      </c>
      <c r="C23" s="124" t="s">
        <v>885</v>
      </c>
      <c r="D23" s="125" t="s">
        <v>877</v>
      </c>
      <c r="E23" s="126" t="s">
        <v>886</v>
      </c>
      <c r="F23" s="127">
        <v>0</v>
      </c>
      <c r="G23" s="128">
        <v>1</v>
      </c>
      <c r="H23" s="129" t="s">
        <v>882</v>
      </c>
      <c r="I23" s="130" t="s">
        <v>858</v>
      </c>
      <c r="J23" s="131" t="s">
        <v>882</v>
      </c>
      <c r="K23" s="132" t="s">
        <v>859</v>
      </c>
      <c r="L23" s="133" t="s">
        <v>877</v>
      </c>
      <c r="M23" s="134" t="s">
        <v>862</v>
      </c>
      <c r="N23" s="135" t="s">
        <v>855</v>
      </c>
      <c r="O23" s="135">
        <v>2</v>
      </c>
      <c r="P23" s="135"/>
      <c r="Q23" s="135"/>
      <c r="R23" s="136" t="s">
        <v>853</v>
      </c>
      <c r="S23" s="137" t="s">
        <v>853</v>
      </c>
      <c r="T23" s="138" t="s">
        <v>853</v>
      </c>
      <c r="U23" s="139" t="s">
        <v>853</v>
      </c>
      <c r="V23" s="140" t="s">
        <v>853</v>
      </c>
      <c r="W23" s="141"/>
      <c r="X23" s="142"/>
      <c r="Y23" s="143"/>
      <c r="Z23" s="140"/>
      <c r="AA23" s="144" t="str">
        <f t="shared" si="1"/>
        <v>key01adapeus2</v>
      </c>
      <c r="AD23" s="148" t="s">
        <v>1195</v>
      </c>
      <c r="AE23" t="s">
        <v>887</v>
      </c>
    </row>
    <row r="24" spans="2:31" x14ac:dyDescent="0.2">
      <c r="B24" s="146" t="s">
        <v>888</v>
      </c>
      <c r="C24" s="124" t="s">
        <v>858</v>
      </c>
      <c r="D24" s="125" t="s">
        <v>873</v>
      </c>
      <c r="E24" s="126" t="s">
        <v>855</v>
      </c>
      <c r="F24" s="127">
        <v>0</v>
      </c>
      <c r="G24" s="128">
        <v>1</v>
      </c>
      <c r="H24" s="129" t="s">
        <v>882</v>
      </c>
      <c r="I24" s="130" t="s">
        <v>858</v>
      </c>
      <c r="J24" s="131" t="s">
        <v>882</v>
      </c>
      <c r="K24" s="132" t="s">
        <v>859</v>
      </c>
      <c r="L24" s="133" t="s">
        <v>877</v>
      </c>
      <c r="M24" s="134" t="s">
        <v>862</v>
      </c>
      <c r="N24" s="135" t="s">
        <v>855</v>
      </c>
      <c r="O24" s="135">
        <v>2</v>
      </c>
      <c r="P24" s="135"/>
      <c r="Q24" s="135"/>
      <c r="R24" s="136" t="s">
        <v>854</v>
      </c>
      <c r="S24" s="137" t="s">
        <v>882</v>
      </c>
      <c r="T24" s="138" t="s">
        <v>860</v>
      </c>
      <c r="U24" s="139"/>
      <c r="V24" s="140"/>
      <c r="W24" s="141"/>
      <c r="X24" s="142"/>
      <c r="Y24" s="143"/>
      <c r="Z24" s="140"/>
      <c r="AA24" s="144" t="str">
        <f t="shared" si="1"/>
        <v>dls01adapeus2raw</v>
      </c>
      <c r="AD24" s="148" t="s">
        <v>1196</v>
      </c>
      <c r="AE24" t="s">
        <v>1081</v>
      </c>
    </row>
    <row r="25" spans="2:31" x14ac:dyDescent="0.2">
      <c r="B25" s="146" t="s">
        <v>1083</v>
      </c>
      <c r="C25" s="124" t="s">
        <v>882</v>
      </c>
      <c r="D25" s="125" t="s">
        <v>858</v>
      </c>
      <c r="E25" s="126" t="s">
        <v>861</v>
      </c>
      <c r="F25" s="127">
        <v>0</v>
      </c>
      <c r="G25" s="128">
        <v>1</v>
      </c>
      <c r="H25" s="129" t="s">
        <v>882</v>
      </c>
      <c r="I25" s="130" t="s">
        <v>858</v>
      </c>
      <c r="J25" s="131" t="s">
        <v>882</v>
      </c>
      <c r="K25" s="132" t="s">
        <v>856</v>
      </c>
      <c r="L25" s="133" t="s">
        <v>877</v>
      </c>
      <c r="M25" s="134" t="s">
        <v>862</v>
      </c>
      <c r="N25" s="135" t="s">
        <v>855</v>
      </c>
      <c r="O25" s="135"/>
      <c r="P25" s="135"/>
      <c r="Q25" s="135"/>
      <c r="R25" s="136"/>
      <c r="S25" s="137"/>
      <c r="T25" s="138"/>
      <c r="U25" s="139"/>
      <c r="V25" s="140"/>
      <c r="W25" s="141"/>
      <c r="X25" s="142"/>
      <c r="Y25" s="143"/>
      <c r="Z25" s="140"/>
      <c r="AA25" s="144" t="str">
        <f t="shared" si="1"/>
        <v>adc01adageus</v>
      </c>
      <c r="AD25" s="148" t="s">
        <v>1197</v>
      </c>
      <c r="AE25" t="s">
        <v>1082</v>
      </c>
    </row>
    <row r="26" spans="2:31" x14ac:dyDescent="0.2">
      <c r="B26" s="146" t="s">
        <v>1091</v>
      </c>
      <c r="C26" s="124" t="s">
        <v>882</v>
      </c>
      <c r="D26" s="125" t="s">
        <v>882</v>
      </c>
      <c r="E26" s="126" t="s">
        <v>855</v>
      </c>
      <c r="F26" s="127">
        <v>0</v>
      </c>
      <c r="G26" s="128">
        <v>1</v>
      </c>
      <c r="H26" s="129" t="s">
        <v>882</v>
      </c>
      <c r="I26" s="130" t="s">
        <v>858</v>
      </c>
      <c r="J26" s="131" t="s">
        <v>882</v>
      </c>
      <c r="K26" s="132" t="s">
        <v>859</v>
      </c>
      <c r="L26" s="133" t="s">
        <v>877</v>
      </c>
      <c r="M26" s="134" t="s">
        <v>862</v>
      </c>
      <c r="N26" s="135" t="s">
        <v>855</v>
      </c>
      <c r="O26" s="135">
        <v>2</v>
      </c>
      <c r="P26" s="135"/>
      <c r="Q26" s="135"/>
      <c r="R26" s="136"/>
      <c r="S26" s="137"/>
      <c r="T26" s="138"/>
      <c r="U26" s="139"/>
      <c r="V26" s="140"/>
      <c r="W26" s="141"/>
      <c r="X26" s="142"/>
      <c r="Y26" s="143"/>
      <c r="Z26" s="140"/>
      <c r="AA26" s="144" t="str">
        <f t="shared" si="1"/>
        <v>aas01adapeus2</v>
      </c>
      <c r="AD26" s="148"/>
    </row>
    <row r="27" spans="2:31" x14ac:dyDescent="0.2">
      <c r="B27" s="146" t="s">
        <v>934</v>
      </c>
      <c r="C27" s="124" t="s">
        <v>858</v>
      </c>
      <c r="D27" s="125" t="s">
        <v>873</v>
      </c>
      <c r="E27" s="126" t="s">
        <v>882</v>
      </c>
      <c r="F27" s="127">
        <v>0</v>
      </c>
      <c r="G27" s="128">
        <v>1</v>
      </c>
      <c r="H27" s="129" t="s">
        <v>882</v>
      </c>
      <c r="I27" s="130" t="s">
        <v>858</v>
      </c>
      <c r="J27" s="131" t="s">
        <v>882</v>
      </c>
      <c r="K27" s="132" t="s">
        <v>859</v>
      </c>
      <c r="L27" s="133" t="s">
        <v>877</v>
      </c>
      <c r="M27" s="134" t="s">
        <v>862</v>
      </c>
      <c r="N27" s="135" t="s">
        <v>855</v>
      </c>
      <c r="O27" s="135">
        <v>2</v>
      </c>
      <c r="P27" s="135"/>
      <c r="Q27" s="135"/>
      <c r="R27" s="136">
        <v>0</v>
      </c>
      <c r="S27" s="137">
        <v>0</v>
      </c>
      <c r="T27" s="138">
        <v>1</v>
      </c>
      <c r="U27" s="139"/>
      <c r="V27" s="140"/>
      <c r="W27" s="141"/>
      <c r="X27" s="142"/>
      <c r="Y27" s="143"/>
      <c r="Z27" s="140"/>
      <c r="AA27" s="144" t="str">
        <f t="shared" si="1"/>
        <v>dla01adapeus2001</v>
      </c>
      <c r="AD27" s="148"/>
    </row>
    <row r="28" spans="2:31" x14ac:dyDescent="0.2">
      <c r="B28" s="146" t="s">
        <v>1274</v>
      </c>
      <c r="C28" s="124"/>
      <c r="D28" s="125"/>
      <c r="E28" s="126"/>
      <c r="F28" s="127"/>
      <c r="G28" s="128"/>
      <c r="H28" s="129"/>
      <c r="I28" s="130"/>
      <c r="J28" s="131"/>
      <c r="K28" s="132"/>
      <c r="L28" s="133"/>
      <c r="M28" s="134"/>
      <c r="N28" s="135"/>
      <c r="O28" s="135"/>
      <c r="P28" s="135"/>
      <c r="Q28" s="135"/>
      <c r="R28" s="136"/>
      <c r="S28" s="137"/>
      <c r="T28" s="138"/>
      <c r="U28" s="139"/>
      <c r="V28" s="140"/>
      <c r="W28" s="141"/>
      <c r="X28" s="142"/>
      <c r="Y28" s="143"/>
      <c r="Z28" s="140"/>
      <c r="AA28" s="144"/>
      <c r="AD28" s="148"/>
    </row>
    <row r="29" spans="2:31" x14ac:dyDescent="0.2">
      <c r="B29" s="146"/>
      <c r="C29" s="124"/>
      <c r="D29" s="125"/>
      <c r="E29" s="126"/>
      <c r="F29" s="127"/>
      <c r="G29" s="128"/>
      <c r="H29" s="129"/>
      <c r="I29" s="130"/>
      <c r="J29" s="131"/>
      <c r="K29" s="132"/>
      <c r="L29" s="133"/>
      <c r="M29" s="134"/>
      <c r="N29" s="135"/>
      <c r="O29" s="135"/>
      <c r="P29" s="135"/>
      <c r="Q29" s="135"/>
      <c r="R29" s="136"/>
      <c r="S29" s="137"/>
      <c r="T29" s="138"/>
      <c r="U29" s="139"/>
      <c r="V29" s="140"/>
      <c r="W29" s="141"/>
      <c r="X29" s="142"/>
      <c r="Y29" s="143"/>
      <c r="Z29" s="140"/>
      <c r="AA29" s="144"/>
    </row>
    <row r="30" spans="2:31" ht="15.75" x14ac:dyDescent="0.25">
      <c r="B30" s="123" t="s">
        <v>889</v>
      </c>
      <c r="C30" s="124" t="s">
        <v>853</v>
      </c>
      <c r="D30" s="125" t="s">
        <v>853</v>
      </c>
      <c r="E30" s="126" t="s">
        <v>853</v>
      </c>
      <c r="F30" s="127" t="s">
        <v>853</v>
      </c>
      <c r="G30" s="128" t="s">
        <v>853</v>
      </c>
      <c r="H30" s="129" t="s">
        <v>853</v>
      </c>
      <c r="I30" s="130" t="s">
        <v>853</v>
      </c>
      <c r="J30" s="131" t="s">
        <v>853</v>
      </c>
      <c r="K30" s="132" t="s">
        <v>853</v>
      </c>
      <c r="L30" s="133" t="s">
        <v>853</v>
      </c>
      <c r="M30" s="134" t="s">
        <v>853</v>
      </c>
      <c r="N30" s="135" t="s">
        <v>853</v>
      </c>
      <c r="O30" s="135"/>
      <c r="P30" s="135"/>
      <c r="Q30" s="135"/>
      <c r="R30" s="136" t="s">
        <v>853</v>
      </c>
      <c r="S30" s="137" t="s">
        <v>853</v>
      </c>
      <c r="T30" s="138" t="s">
        <v>853</v>
      </c>
      <c r="U30" s="139" t="s">
        <v>853</v>
      </c>
      <c r="V30" s="140" t="s">
        <v>853</v>
      </c>
      <c r="W30" s="141"/>
      <c r="X30" s="142"/>
      <c r="Y30" s="143"/>
      <c r="Z30" s="140"/>
      <c r="AA30" s="144" t="str">
        <f t="shared" ref="AA30:AA35" si="2">_xlfn.CONCAT(C30:V30)</f>
        <v/>
      </c>
    </row>
    <row r="31" spans="2:31" ht="15" x14ac:dyDescent="0.25">
      <c r="B31" s="146" t="s">
        <v>890</v>
      </c>
      <c r="C31" s="124" t="s">
        <v>855</v>
      </c>
      <c r="D31" s="125" t="s">
        <v>854</v>
      </c>
      <c r="E31" s="126" t="s">
        <v>867</v>
      </c>
      <c r="F31" s="127">
        <v>0</v>
      </c>
      <c r="G31" s="128">
        <v>4</v>
      </c>
      <c r="H31" s="129" t="s">
        <v>882</v>
      </c>
      <c r="I31" s="130" t="s">
        <v>858</v>
      </c>
      <c r="J31" s="131" t="s">
        <v>882</v>
      </c>
      <c r="K31" s="132" t="s">
        <v>859</v>
      </c>
      <c r="L31" s="133" t="s">
        <v>877</v>
      </c>
      <c r="M31" s="134" t="s">
        <v>862</v>
      </c>
      <c r="N31" s="135" t="s">
        <v>855</v>
      </c>
      <c r="O31" s="135">
        <v>2</v>
      </c>
      <c r="P31" s="135"/>
      <c r="Q31" s="135"/>
      <c r="R31" s="136" t="s">
        <v>859</v>
      </c>
      <c r="S31" s="137" t="s">
        <v>850</v>
      </c>
      <c r="T31" s="138" t="s">
        <v>859</v>
      </c>
      <c r="U31" s="139" t="s">
        <v>853</v>
      </c>
      <c r="V31" s="140" t="s">
        <v>853</v>
      </c>
      <c r="W31" s="141"/>
      <c r="X31" s="142"/>
      <c r="Y31" s="143"/>
      <c r="Z31" s="140"/>
      <c r="AA31" s="144" t="str">
        <f t="shared" si="2"/>
        <v>srv04adapeus2pip</v>
      </c>
      <c r="AD31" s="269" t="s">
        <v>836</v>
      </c>
      <c r="AE31" s="270"/>
    </row>
    <row r="32" spans="2:31" x14ac:dyDescent="0.2">
      <c r="B32" s="146" t="s">
        <v>891</v>
      </c>
      <c r="C32" s="124" t="s">
        <v>855</v>
      </c>
      <c r="D32" s="125" t="s">
        <v>854</v>
      </c>
      <c r="E32" s="126" t="s">
        <v>867</v>
      </c>
      <c r="F32" s="127">
        <v>0</v>
      </c>
      <c r="G32" s="128">
        <v>4</v>
      </c>
      <c r="H32" s="129" t="s">
        <v>882</v>
      </c>
      <c r="I32" s="130" t="s">
        <v>858</v>
      </c>
      <c r="J32" s="131" t="s">
        <v>882</v>
      </c>
      <c r="K32" s="132" t="s">
        <v>859</v>
      </c>
      <c r="L32" s="133" t="s">
        <v>877</v>
      </c>
      <c r="M32" s="134" t="s">
        <v>862</v>
      </c>
      <c r="N32" s="135" t="s">
        <v>855</v>
      </c>
      <c r="O32" s="135">
        <v>2</v>
      </c>
      <c r="P32" s="135"/>
      <c r="Q32" s="135"/>
      <c r="R32" s="136" t="s">
        <v>867</v>
      </c>
      <c r="S32" s="137" t="s">
        <v>892</v>
      </c>
      <c r="T32" s="138" t="s">
        <v>858</v>
      </c>
      <c r="U32" s="139" t="s">
        <v>853</v>
      </c>
      <c r="V32" s="140" t="s">
        <v>853</v>
      </c>
      <c r="W32" s="141"/>
      <c r="X32" s="142"/>
      <c r="Y32" s="143"/>
      <c r="Z32" s="140"/>
      <c r="AA32" s="144" t="str">
        <f t="shared" si="2"/>
        <v>srv04adapeus2vhd</v>
      </c>
      <c r="AD32" t="s">
        <v>1198</v>
      </c>
      <c r="AE32" t="s">
        <v>217</v>
      </c>
    </row>
    <row r="33" spans="2:31" x14ac:dyDescent="0.2">
      <c r="B33" s="146" t="s">
        <v>893</v>
      </c>
      <c r="C33" s="124" t="s">
        <v>855</v>
      </c>
      <c r="D33" s="125" t="s">
        <v>854</v>
      </c>
      <c r="E33" s="126" t="s">
        <v>867</v>
      </c>
      <c r="F33" s="127">
        <v>0</v>
      </c>
      <c r="G33" s="128">
        <v>4</v>
      </c>
      <c r="H33" s="129" t="s">
        <v>882</v>
      </c>
      <c r="I33" s="130" t="s">
        <v>858</v>
      </c>
      <c r="J33" s="131" t="s">
        <v>882</v>
      </c>
      <c r="K33" s="132" t="s">
        <v>859</v>
      </c>
      <c r="L33" s="133" t="s">
        <v>877</v>
      </c>
      <c r="M33" s="134" t="s">
        <v>862</v>
      </c>
      <c r="N33" s="135" t="s">
        <v>855</v>
      </c>
      <c r="O33" s="135">
        <v>2</v>
      </c>
      <c r="P33" s="135"/>
      <c r="Q33" s="135"/>
      <c r="R33" s="136" t="s">
        <v>851</v>
      </c>
      <c r="S33" s="137" t="s">
        <v>850</v>
      </c>
      <c r="T33" s="138" t="s">
        <v>861</v>
      </c>
      <c r="U33" s="139" t="s">
        <v>853</v>
      </c>
      <c r="V33" s="140" t="s">
        <v>853</v>
      </c>
      <c r="W33" s="141"/>
      <c r="X33" s="142"/>
      <c r="Y33" s="143"/>
      <c r="Z33" s="140"/>
      <c r="AA33" s="144" t="str">
        <f t="shared" si="2"/>
        <v>srv04adapeus2nic</v>
      </c>
      <c r="AD33" s="148" t="s">
        <v>1201</v>
      </c>
      <c r="AE33" t="s">
        <v>1200</v>
      </c>
    </row>
    <row r="34" spans="2:31" ht="15" x14ac:dyDescent="0.25">
      <c r="B34" s="146" t="s">
        <v>894</v>
      </c>
      <c r="C34" s="124" t="s">
        <v>855</v>
      </c>
      <c r="D34" s="125" t="s">
        <v>854</v>
      </c>
      <c r="E34" s="126" t="s">
        <v>867</v>
      </c>
      <c r="F34" s="127">
        <v>0</v>
      </c>
      <c r="G34" s="128">
        <v>4</v>
      </c>
      <c r="H34" s="129" t="s">
        <v>882</v>
      </c>
      <c r="I34" s="130" t="s">
        <v>858</v>
      </c>
      <c r="J34" s="131" t="s">
        <v>882</v>
      </c>
      <c r="K34" s="132" t="s">
        <v>859</v>
      </c>
      <c r="L34" s="133" t="s">
        <v>877</v>
      </c>
      <c r="M34" s="134" t="s">
        <v>862</v>
      </c>
      <c r="N34" s="135" t="s">
        <v>855</v>
      </c>
      <c r="O34" s="135">
        <v>2</v>
      </c>
      <c r="P34" s="135"/>
      <c r="Q34" s="135"/>
      <c r="R34" s="136" t="s">
        <v>859</v>
      </c>
      <c r="S34" s="137" t="s">
        <v>850</v>
      </c>
      <c r="T34" s="138" t="s">
        <v>859</v>
      </c>
      <c r="U34" s="139" t="s">
        <v>849</v>
      </c>
      <c r="V34" s="140" t="s">
        <v>895</v>
      </c>
      <c r="W34" s="141"/>
      <c r="X34" s="142"/>
      <c r="Y34" s="143"/>
      <c r="Z34" s="140"/>
      <c r="AA34" s="144" t="str">
        <f t="shared" si="2"/>
        <v>srv04adapeus2pip01</v>
      </c>
      <c r="AD34" s="149" t="s">
        <v>1199</v>
      </c>
      <c r="AE34" s="150" t="s">
        <v>115</v>
      </c>
    </row>
    <row r="35" spans="2:31" x14ac:dyDescent="0.2">
      <c r="B35" s="146" t="s">
        <v>896</v>
      </c>
      <c r="C35" s="124" t="s">
        <v>855</v>
      </c>
      <c r="D35" s="125" t="s">
        <v>854</v>
      </c>
      <c r="E35" s="126" t="s">
        <v>867</v>
      </c>
      <c r="F35" s="127">
        <v>0</v>
      </c>
      <c r="G35" s="128">
        <v>4</v>
      </c>
      <c r="H35" s="129" t="s">
        <v>882</v>
      </c>
      <c r="I35" s="130" t="s">
        <v>858</v>
      </c>
      <c r="J35" s="131" t="s">
        <v>882</v>
      </c>
      <c r="K35" s="132" t="s">
        <v>859</v>
      </c>
      <c r="L35" s="133" t="s">
        <v>877</v>
      </c>
      <c r="M35" s="134" t="s">
        <v>862</v>
      </c>
      <c r="N35" s="135" t="s">
        <v>855</v>
      </c>
      <c r="O35" s="135">
        <v>2</v>
      </c>
      <c r="P35" s="135"/>
      <c r="Q35" s="135"/>
      <c r="R35" s="136" t="s">
        <v>859</v>
      </c>
      <c r="S35" s="137" t="s">
        <v>850</v>
      </c>
      <c r="T35" s="138" t="s">
        <v>859</v>
      </c>
      <c r="U35" s="139" t="s">
        <v>849</v>
      </c>
      <c r="V35" s="140" t="s">
        <v>848</v>
      </c>
      <c r="W35" s="141"/>
      <c r="X35" s="142"/>
      <c r="Y35" s="143"/>
      <c r="Z35" s="140"/>
      <c r="AA35" s="144" t="str">
        <f t="shared" si="2"/>
        <v>srv04adapeus2pip02</v>
      </c>
    </row>
    <row r="36" spans="2:31" ht="15" x14ac:dyDescent="0.25">
      <c r="B36" s="151"/>
      <c r="C36" s="124"/>
      <c r="D36" s="125"/>
      <c r="E36" s="126"/>
      <c r="F36" s="127"/>
      <c r="G36" s="128"/>
      <c r="H36" s="129"/>
      <c r="I36" s="130"/>
      <c r="J36" s="131"/>
      <c r="K36" s="132"/>
      <c r="L36" s="133"/>
      <c r="M36" s="134"/>
      <c r="N36" s="135"/>
      <c r="O36" s="135"/>
      <c r="P36" s="135"/>
      <c r="Q36" s="135"/>
      <c r="R36" s="136"/>
      <c r="S36" s="137"/>
      <c r="T36" s="138"/>
      <c r="U36" s="139"/>
      <c r="V36" s="140"/>
      <c r="W36" s="141"/>
      <c r="X36" s="142"/>
      <c r="Y36" s="143"/>
      <c r="Z36" s="140"/>
      <c r="AA36" s="144" t="str">
        <f>_xlfn.CONCAT(F36:V36)</f>
        <v/>
      </c>
      <c r="AD36" s="271" t="s">
        <v>837</v>
      </c>
      <c r="AE36" s="272"/>
    </row>
    <row r="37" spans="2:31" ht="13.5" thickBot="1" x14ac:dyDescent="0.25">
      <c r="B37" s="152"/>
      <c r="C37" s="153"/>
      <c r="D37" s="154"/>
      <c r="E37" s="155"/>
      <c r="F37" s="156"/>
      <c r="G37" s="157"/>
      <c r="H37" s="158"/>
      <c r="I37" s="159"/>
      <c r="J37" s="160"/>
      <c r="K37" s="161"/>
      <c r="L37" s="162"/>
      <c r="M37" s="163"/>
      <c r="N37" s="164"/>
      <c r="O37" s="164"/>
      <c r="P37" s="164"/>
      <c r="Q37" s="164"/>
      <c r="R37" s="165"/>
      <c r="S37" s="166"/>
      <c r="T37" s="167"/>
      <c r="U37" s="168"/>
      <c r="V37" s="169"/>
      <c r="W37" s="170"/>
      <c r="X37" s="171"/>
      <c r="Y37" s="172"/>
      <c r="Z37" s="169"/>
      <c r="AA37" s="100" t="str">
        <f>_xlfn.CONCAT(F37:V37)</f>
        <v/>
      </c>
      <c r="AD37" t="s">
        <v>897</v>
      </c>
      <c r="AE37" t="s">
        <v>898</v>
      </c>
    </row>
    <row r="38" spans="2:31" x14ac:dyDescent="0.2">
      <c r="AD38" t="s">
        <v>899</v>
      </c>
      <c r="AE38" t="s">
        <v>900</v>
      </c>
    </row>
    <row r="39" spans="2:31" ht="15" x14ac:dyDescent="0.25">
      <c r="B39" s="84" t="s">
        <v>901</v>
      </c>
      <c r="C39"/>
      <c r="D39"/>
      <c r="AD39" t="s">
        <v>902</v>
      </c>
      <c r="AE39" t="s">
        <v>903</v>
      </c>
    </row>
    <row r="40" spans="2:31" ht="15" x14ac:dyDescent="0.25">
      <c r="B40" s="87" t="s">
        <v>238</v>
      </c>
      <c r="C40" s="173" t="s">
        <v>904</v>
      </c>
      <c r="AD40" t="s">
        <v>841</v>
      </c>
      <c r="AE40" t="s">
        <v>905</v>
      </c>
    </row>
    <row r="41" spans="2:31" ht="15" x14ac:dyDescent="0.25">
      <c r="B41" s="87" t="s">
        <v>222</v>
      </c>
      <c r="C41" s="173" t="s">
        <v>906</v>
      </c>
      <c r="AD41" t="s">
        <v>839</v>
      </c>
      <c r="AE41" t="s">
        <v>1090</v>
      </c>
    </row>
    <row r="43" spans="2:31" ht="15" x14ac:dyDescent="0.25">
      <c r="B43" s="3" t="s">
        <v>422</v>
      </c>
    </row>
  </sheetData>
  <mergeCells count="11">
    <mergeCell ref="U6:V6"/>
    <mergeCell ref="C6:E6"/>
    <mergeCell ref="F6:G6"/>
    <mergeCell ref="H6:J6"/>
    <mergeCell ref="L6:Q6"/>
    <mergeCell ref="R6:T6"/>
    <mergeCell ref="W6:X6"/>
    <mergeCell ref="Y6:Z6"/>
    <mergeCell ref="AD19:AE19"/>
    <mergeCell ref="AD31:AE31"/>
    <mergeCell ref="AD36:AE36"/>
  </mergeCells>
  <hyperlinks>
    <hyperlink ref="B43" r:id="rId1" xr:uid="{F9565B06-C3B5-457F-931A-0235D81D0F6F}"/>
  </hyperlinks>
  <pageMargins left="0.7" right="0.7" top="0.75" bottom="0.75" header="0.3" footer="0.3"/>
  <pageSetup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E9306-D611-4C5C-85D1-B9C6BFE34C70}">
  <sheetPr codeName="Sheet41">
    <tabColor theme="9"/>
  </sheetPr>
  <dimension ref="A1:F57"/>
  <sheetViews>
    <sheetView workbookViewId="0">
      <pane ySplit="1" topLeftCell="A2" activePane="bottomLeft" state="frozen"/>
      <selection pane="bottomLeft" activeCell="B7" sqref="B7:E7"/>
    </sheetView>
  </sheetViews>
  <sheetFormatPr defaultColWidth="9.140625" defaultRowHeight="12.75" x14ac:dyDescent="0.2"/>
  <cols>
    <col min="1" max="1" width="39.140625" style="191" customWidth="1"/>
    <col min="2" max="2" width="22.85546875" style="191" customWidth="1"/>
    <col min="3" max="3" width="10.42578125" style="191" customWidth="1"/>
    <col min="4" max="5" width="9.140625" style="191"/>
    <col min="6" max="6" width="26.140625" style="191" customWidth="1"/>
    <col min="7" max="8" width="9.140625" style="191"/>
    <col min="9" max="9" width="24" style="191" customWidth="1"/>
    <col min="10" max="16384" width="9.140625" style="191"/>
  </cols>
  <sheetData>
    <row r="1" spans="1:6" s="189" customFormat="1" ht="125.1" customHeight="1" x14ac:dyDescent="0.25">
      <c r="A1" s="196" t="s">
        <v>907</v>
      </c>
      <c r="B1" s="196" t="s">
        <v>1203</v>
      </c>
      <c r="C1" s="196" t="s">
        <v>1202</v>
      </c>
      <c r="D1" s="196" t="s">
        <v>908</v>
      </c>
      <c r="E1" s="196" t="s">
        <v>909</v>
      </c>
      <c r="F1" s="196" t="s">
        <v>910</v>
      </c>
    </row>
    <row r="2" spans="1:6" x14ac:dyDescent="0.2">
      <c r="A2" s="190" t="s">
        <v>911</v>
      </c>
      <c r="B2" s="190" t="s">
        <v>912</v>
      </c>
      <c r="C2" s="190"/>
      <c r="D2" s="190" t="s">
        <v>912</v>
      </c>
      <c r="E2" s="190" t="s">
        <v>913</v>
      </c>
      <c r="F2" s="190"/>
    </row>
    <row r="3" spans="1:6" x14ac:dyDescent="0.2">
      <c r="A3" s="190" t="s">
        <v>914</v>
      </c>
      <c r="B3" s="190" t="s">
        <v>915</v>
      </c>
      <c r="C3" s="190"/>
      <c r="D3" s="190" t="s">
        <v>915</v>
      </c>
      <c r="E3" s="190" t="s">
        <v>916</v>
      </c>
      <c r="F3" s="190"/>
    </row>
    <row r="4" spans="1:6" x14ac:dyDescent="0.2">
      <c r="A4" s="190" t="s">
        <v>917</v>
      </c>
      <c r="B4" s="190" t="s">
        <v>918</v>
      </c>
      <c r="C4" s="190"/>
      <c r="D4" s="190" t="s">
        <v>918</v>
      </c>
      <c r="E4" s="190" t="s">
        <v>919</v>
      </c>
      <c r="F4" s="190"/>
    </row>
    <row r="5" spans="1:6" x14ac:dyDescent="0.2">
      <c r="A5" s="190" t="s">
        <v>881</v>
      </c>
      <c r="B5" s="190" t="s">
        <v>920</v>
      </c>
      <c r="C5" s="190"/>
      <c r="D5" s="190" t="s">
        <v>920</v>
      </c>
      <c r="E5" s="190" t="s">
        <v>921</v>
      </c>
      <c r="F5" s="190"/>
    </row>
    <row r="6" spans="1:6" x14ac:dyDescent="0.2">
      <c r="A6" s="190" t="s">
        <v>922</v>
      </c>
      <c r="B6" s="190" t="s">
        <v>923</v>
      </c>
      <c r="C6" s="190"/>
      <c r="D6" s="190" t="s">
        <v>923</v>
      </c>
      <c r="E6" s="190" t="s">
        <v>924</v>
      </c>
      <c r="F6" s="190"/>
    </row>
    <row r="7" spans="1:6" x14ac:dyDescent="0.2">
      <c r="A7" s="190" t="s">
        <v>925</v>
      </c>
      <c r="B7" s="190" t="s">
        <v>926</v>
      </c>
      <c r="C7" s="190"/>
      <c r="D7" s="190" t="s">
        <v>926</v>
      </c>
      <c r="E7" s="190" t="s">
        <v>927</v>
      </c>
      <c r="F7" s="190" t="s">
        <v>928</v>
      </c>
    </row>
    <row r="8" spans="1:6" x14ac:dyDescent="0.2">
      <c r="A8" s="190" t="s">
        <v>1092</v>
      </c>
      <c r="B8" s="190" t="s">
        <v>1094</v>
      </c>
      <c r="C8" s="190"/>
      <c r="D8" s="190" t="s">
        <v>1094</v>
      </c>
      <c r="E8" s="190" t="s">
        <v>1093</v>
      </c>
      <c r="F8" s="190"/>
    </row>
    <row r="9" spans="1:6" x14ac:dyDescent="0.2">
      <c r="A9" s="190" t="s">
        <v>937</v>
      </c>
      <c r="B9" s="190" t="s">
        <v>938</v>
      </c>
      <c r="C9" s="190"/>
      <c r="D9" s="190" t="s">
        <v>938</v>
      </c>
      <c r="E9" s="190" t="s">
        <v>939</v>
      </c>
      <c r="F9" s="190"/>
    </row>
    <row r="10" spans="1:6" x14ac:dyDescent="0.2">
      <c r="A10" s="190" t="s">
        <v>1282</v>
      </c>
      <c r="B10" s="190" t="s">
        <v>1283</v>
      </c>
      <c r="C10" s="191" t="s">
        <v>1284</v>
      </c>
      <c r="D10" s="190" t="s">
        <v>1283</v>
      </c>
      <c r="E10" s="190" t="s">
        <v>1285</v>
      </c>
      <c r="F10" s="190" t="s">
        <v>1286</v>
      </c>
    </row>
    <row r="11" spans="1:6" x14ac:dyDescent="0.2">
      <c r="A11" s="190" t="s">
        <v>1278</v>
      </c>
      <c r="B11" s="190" t="s">
        <v>1279</v>
      </c>
      <c r="C11" s="191" t="s">
        <v>1281</v>
      </c>
      <c r="D11" s="190" t="s">
        <v>1280</v>
      </c>
      <c r="E11" s="190" t="s">
        <v>1279</v>
      </c>
    </row>
    <row r="12" spans="1:6" x14ac:dyDescent="0.2">
      <c r="A12" s="190" t="s">
        <v>1083</v>
      </c>
      <c r="B12" s="190" t="s">
        <v>1084</v>
      </c>
      <c r="C12" s="190"/>
      <c r="D12" s="190" t="s">
        <v>1084</v>
      </c>
      <c r="E12" s="190" t="s">
        <v>1085</v>
      </c>
      <c r="F12" s="190"/>
    </row>
    <row r="13" spans="1:6" x14ac:dyDescent="0.2">
      <c r="A13" s="190" t="s">
        <v>929</v>
      </c>
      <c r="B13" s="190" t="s">
        <v>930</v>
      </c>
      <c r="C13" s="190"/>
      <c r="D13" s="190" t="s">
        <v>930</v>
      </c>
      <c r="E13" s="190" t="s">
        <v>931</v>
      </c>
      <c r="F13" s="190"/>
    </row>
    <row r="14" spans="1:6" x14ac:dyDescent="0.2">
      <c r="A14" s="190" t="s">
        <v>934</v>
      </c>
      <c r="B14" s="190" t="s">
        <v>935</v>
      </c>
      <c r="C14" s="190"/>
      <c r="D14" s="190" t="s">
        <v>935</v>
      </c>
      <c r="E14" s="190" t="s">
        <v>936</v>
      </c>
      <c r="F14" s="190"/>
    </row>
    <row r="15" spans="1:6" x14ac:dyDescent="0.2">
      <c r="A15" s="190" t="s">
        <v>888</v>
      </c>
      <c r="B15" s="190" t="s">
        <v>932</v>
      </c>
      <c r="C15" s="190"/>
      <c r="D15" s="190" t="s">
        <v>932</v>
      </c>
      <c r="E15" s="190" t="s">
        <v>933</v>
      </c>
      <c r="F15" s="190"/>
    </row>
    <row r="16" spans="1:6" x14ac:dyDescent="0.2">
      <c r="A16" s="190" t="s">
        <v>940</v>
      </c>
      <c r="B16" s="190" t="s">
        <v>941</v>
      </c>
      <c r="C16" s="190"/>
      <c r="D16" s="190" t="s">
        <v>941</v>
      </c>
      <c r="E16" s="190" t="s">
        <v>942</v>
      </c>
      <c r="F16" s="190"/>
    </row>
    <row r="17" spans="1:6" x14ac:dyDescent="0.2">
      <c r="A17" s="190" t="s">
        <v>943</v>
      </c>
      <c r="B17" s="190" t="s">
        <v>1206</v>
      </c>
      <c r="C17" s="190" t="s">
        <v>1206</v>
      </c>
      <c r="D17" s="190" t="s">
        <v>944</v>
      </c>
      <c r="E17" s="190" t="s">
        <v>945</v>
      </c>
      <c r="F17" s="190"/>
    </row>
    <row r="18" spans="1:6" x14ac:dyDescent="0.2">
      <c r="A18" s="190" t="s">
        <v>946</v>
      </c>
      <c r="B18" s="190" t="s">
        <v>1205</v>
      </c>
      <c r="C18" s="190"/>
      <c r="D18" s="190" t="s">
        <v>947</v>
      </c>
      <c r="E18" s="190" t="s">
        <v>1205</v>
      </c>
      <c r="F18" s="190"/>
    </row>
    <row r="19" spans="1:6" x14ac:dyDescent="0.2">
      <c r="A19" s="190" t="s">
        <v>948</v>
      </c>
      <c r="B19" s="190" t="s">
        <v>949</v>
      </c>
      <c r="C19" s="190"/>
      <c r="D19" s="190" t="s">
        <v>949</v>
      </c>
      <c r="E19" s="190" t="s">
        <v>950</v>
      </c>
      <c r="F19" s="190"/>
    </row>
    <row r="20" spans="1:6" x14ac:dyDescent="0.2">
      <c r="A20" s="190" t="s">
        <v>951</v>
      </c>
      <c r="B20" s="190" t="s">
        <v>952</v>
      </c>
      <c r="C20" s="190"/>
      <c r="D20" s="190" t="s">
        <v>952</v>
      </c>
      <c r="E20" s="190" t="s">
        <v>953</v>
      </c>
      <c r="F20" s="190" t="s">
        <v>954</v>
      </c>
    </row>
    <row r="21" spans="1:6" x14ac:dyDescent="0.2">
      <c r="A21" s="190" t="s">
        <v>955</v>
      </c>
      <c r="B21" s="190" t="s">
        <v>956</v>
      </c>
      <c r="C21" s="190"/>
      <c r="D21" s="190" t="s">
        <v>956</v>
      </c>
      <c r="E21" s="190" t="s">
        <v>957</v>
      </c>
      <c r="F21" s="190" t="s">
        <v>958</v>
      </c>
    </row>
    <row r="22" spans="1:6" x14ac:dyDescent="0.2">
      <c r="A22" s="190" t="s">
        <v>959</v>
      </c>
      <c r="B22" s="190" t="s">
        <v>960</v>
      </c>
      <c r="C22" s="190"/>
      <c r="D22" s="190" t="s">
        <v>960</v>
      </c>
      <c r="E22" s="190" t="s">
        <v>961</v>
      </c>
      <c r="F22" s="190"/>
    </row>
    <row r="23" spans="1:6" x14ac:dyDescent="0.2">
      <c r="A23" s="190" t="s">
        <v>884</v>
      </c>
      <c r="B23" s="190" t="s">
        <v>962</v>
      </c>
      <c r="C23" s="190"/>
      <c r="D23" s="190" t="s">
        <v>962</v>
      </c>
      <c r="E23" s="190" t="s">
        <v>963</v>
      </c>
      <c r="F23" s="190"/>
    </row>
    <row r="24" spans="1:6" x14ac:dyDescent="0.2">
      <c r="A24" s="190" t="s">
        <v>964</v>
      </c>
      <c r="B24" s="190" t="s">
        <v>965</v>
      </c>
      <c r="C24" s="190"/>
      <c r="D24" s="190" t="s">
        <v>965</v>
      </c>
      <c r="E24" s="190" t="s">
        <v>966</v>
      </c>
      <c r="F24" s="190" t="s">
        <v>967</v>
      </c>
    </row>
    <row r="25" spans="1:6" x14ac:dyDescent="0.2">
      <c r="A25" s="190" t="s">
        <v>970</v>
      </c>
      <c r="B25" s="190" t="s">
        <v>971</v>
      </c>
      <c r="C25" s="190"/>
      <c r="D25" s="190" t="s">
        <v>971</v>
      </c>
      <c r="E25" s="190" t="s">
        <v>972</v>
      </c>
      <c r="F25" s="190" t="s">
        <v>967</v>
      </c>
    </row>
    <row r="26" spans="1:6" x14ac:dyDescent="0.2">
      <c r="A26" s="190" t="s">
        <v>973</v>
      </c>
      <c r="B26" s="190" t="s">
        <v>974</v>
      </c>
      <c r="C26" s="190"/>
      <c r="D26" s="190" t="s">
        <v>974</v>
      </c>
      <c r="E26" s="190" t="s">
        <v>975</v>
      </c>
      <c r="F26" s="190"/>
    </row>
    <row r="27" spans="1:6" x14ac:dyDescent="0.2">
      <c r="A27" s="190" t="s">
        <v>879</v>
      </c>
      <c r="B27" s="190" t="s">
        <v>968</v>
      </c>
      <c r="C27" s="190"/>
      <c r="D27" s="190" t="s">
        <v>968</v>
      </c>
      <c r="E27" s="190" t="s">
        <v>969</v>
      </c>
      <c r="F27" s="190"/>
    </row>
    <row r="28" spans="1:6" x14ac:dyDescent="0.2">
      <c r="A28" s="190" t="s">
        <v>976</v>
      </c>
      <c r="B28" s="190" t="s">
        <v>977</v>
      </c>
      <c r="C28" s="190"/>
      <c r="D28" s="190" t="s">
        <v>977</v>
      </c>
      <c r="E28" s="190" t="s">
        <v>978</v>
      </c>
      <c r="F28" s="190"/>
    </row>
    <row r="29" spans="1:6" x14ac:dyDescent="0.2">
      <c r="A29" s="190" t="s">
        <v>979</v>
      </c>
      <c r="B29" s="190" t="s">
        <v>980</v>
      </c>
      <c r="C29" s="190"/>
      <c r="D29" s="190" t="s">
        <v>980</v>
      </c>
      <c r="E29" s="190" t="s">
        <v>981</v>
      </c>
      <c r="F29" s="190" t="s">
        <v>928</v>
      </c>
    </row>
    <row r="30" spans="1:6" x14ac:dyDescent="0.2">
      <c r="A30" s="190" t="s">
        <v>982</v>
      </c>
      <c r="B30" s="190" t="s">
        <v>983</v>
      </c>
      <c r="C30" s="190"/>
      <c r="D30" s="190" t="s">
        <v>983</v>
      </c>
      <c r="E30" s="190" t="s">
        <v>984</v>
      </c>
      <c r="F30" s="190"/>
    </row>
    <row r="31" spans="1:6" x14ac:dyDescent="0.2">
      <c r="A31" s="190" t="s">
        <v>875</v>
      </c>
      <c r="B31" s="190" t="s">
        <v>985</v>
      </c>
      <c r="C31" s="190"/>
      <c r="D31" s="190" t="s">
        <v>985</v>
      </c>
      <c r="E31" s="190" t="s">
        <v>986</v>
      </c>
      <c r="F31" s="190"/>
    </row>
    <row r="32" spans="1:6" x14ac:dyDescent="0.2">
      <c r="A32" s="190" t="s">
        <v>987</v>
      </c>
      <c r="B32" s="190" t="s">
        <v>988</v>
      </c>
      <c r="C32" s="190"/>
      <c r="D32" s="190" t="s">
        <v>988</v>
      </c>
      <c r="E32" s="190" t="s">
        <v>989</v>
      </c>
      <c r="F32" s="190" t="s">
        <v>958</v>
      </c>
    </row>
    <row r="33" spans="1:6" x14ac:dyDescent="0.2">
      <c r="A33" s="190" t="s">
        <v>990</v>
      </c>
      <c r="B33" s="190" t="s">
        <v>991</v>
      </c>
      <c r="C33" s="190"/>
      <c r="D33" s="190" t="s">
        <v>991</v>
      </c>
      <c r="E33" s="190" t="s">
        <v>992</v>
      </c>
      <c r="F33" s="190"/>
    </row>
    <row r="34" spans="1:6" x14ac:dyDescent="0.2">
      <c r="A34" s="190" t="s">
        <v>1833</v>
      </c>
      <c r="B34" s="190" t="s">
        <v>1204</v>
      </c>
      <c r="C34" s="190"/>
      <c r="D34" s="190" t="s">
        <v>993</v>
      </c>
      <c r="E34" s="190" t="s">
        <v>994</v>
      </c>
      <c r="F34" s="190"/>
    </row>
    <row r="35" spans="1:6" x14ac:dyDescent="0.2">
      <c r="A35" s="190" t="s">
        <v>995</v>
      </c>
      <c r="B35" s="190" t="s">
        <v>996</v>
      </c>
      <c r="C35" s="190"/>
      <c r="D35" s="190" t="s">
        <v>996</v>
      </c>
      <c r="E35" s="190" t="s">
        <v>997</v>
      </c>
      <c r="F35" s="190"/>
    </row>
    <row r="36" spans="1:6" x14ac:dyDescent="0.2">
      <c r="A36" s="190" t="s">
        <v>998</v>
      </c>
      <c r="B36" s="190" t="s">
        <v>999</v>
      </c>
      <c r="C36" s="190"/>
      <c r="D36" s="190" t="s">
        <v>999</v>
      </c>
      <c r="E36" s="190" t="s">
        <v>1000</v>
      </c>
      <c r="F36" s="190"/>
    </row>
    <row r="37" spans="1:6" x14ac:dyDescent="0.2">
      <c r="A37" s="190" t="s">
        <v>1001</v>
      </c>
      <c r="B37" s="190" t="s">
        <v>1002</v>
      </c>
      <c r="C37" s="190"/>
      <c r="D37" s="190" t="s">
        <v>1002</v>
      </c>
      <c r="E37" s="190" t="s">
        <v>1003</v>
      </c>
      <c r="F37" s="190"/>
    </row>
    <row r="38" spans="1:6" x14ac:dyDescent="0.2">
      <c r="A38" s="190" t="s">
        <v>1004</v>
      </c>
      <c r="B38" s="190" t="s">
        <v>1005</v>
      </c>
      <c r="C38" s="190"/>
      <c r="D38" s="190" t="s">
        <v>1005</v>
      </c>
      <c r="E38" s="190"/>
      <c r="F38" s="190"/>
    </row>
    <row r="39" spans="1:6" x14ac:dyDescent="0.2">
      <c r="A39" s="190" t="s">
        <v>1006</v>
      </c>
      <c r="B39" s="190" t="s">
        <v>1007</v>
      </c>
      <c r="C39" s="190"/>
      <c r="D39" s="190" t="s">
        <v>1007</v>
      </c>
      <c r="E39" s="190" t="s">
        <v>1008</v>
      </c>
      <c r="F39" s="190"/>
    </row>
    <row r="40" spans="1:6" x14ac:dyDescent="0.2">
      <c r="A40" s="190" t="s">
        <v>1009</v>
      </c>
      <c r="B40" s="190" t="s">
        <v>1010</v>
      </c>
      <c r="C40" s="190"/>
      <c r="D40" s="190" t="s">
        <v>1010</v>
      </c>
      <c r="E40" s="190" t="s">
        <v>1011</v>
      </c>
      <c r="F40" s="190"/>
    </row>
    <row r="41" spans="1:6" x14ac:dyDescent="0.2">
      <c r="A41" s="190" t="s">
        <v>218</v>
      </c>
      <c r="B41" s="190" t="s">
        <v>1012</v>
      </c>
      <c r="C41" s="190"/>
      <c r="D41" s="190" t="s">
        <v>1012</v>
      </c>
      <c r="E41" s="190" t="s">
        <v>1013</v>
      </c>
      <c r="F41" s="190"/>
    </row>
    <row r="42" spans="1:6" x14ac:dyDescent="0.2">
      <c r="A42" s="190" t="s">
        <v>238</v>
      </c>
      <c r="B42" s="190" t="s">
        <v>1014</v>
      </c>
      <c r="C42" s="190"/>
      <c r="D42" s="190" t="s">
        <v>1014</v>
      </c>
      <c r="E42" s="190" t="s">
        <v>1015</v>
      </c>
      <c r="F42" s="190"/>
    </row>
    <row r="43" spans="1:6" x14ac:dyDescent="0.2">
      <c r="A43" s="190" t="s">
        <v>878</v>
      </c>
      <c r="B43" s="190" t="s">
        <v>1016</v>
      </c>
      <c r="C43" s="190"/>
      <c r="D43" s="190" t="s">
        <v>1016</v>
      </c>
      <c r="E43" s="190" t="s">
        <v>1017</v>
      </c>
      <c r="F43" s="190"/>
    </row>
    <row r="44" spans="1:6" x14ac:dyDescent="0.2">
      <c r="A44" s="190" t="s">
        <v>1018</v>
      </c>
      <c r="B44" s="190" t="s">
        <v>1019</v>
      </c>
      <c r="C44" s="190"/>
      <c r="D44" s="190" t="s">
        <v>1019</v>
      </c>
      <c r="E44" s="190" t="s">
        <v>1020</v>
      </c>
      <c r="F44" s="190"/>
    </row>
    <row r="45" spans="1:6" x14ac:dyDescent="0.2">
      <c r="A45" s="190" t="s">
        <v>1021</v>
      </c>
      <c r="B45" s="190" t="s">
        <v>1022</v>
      </c>
      <c r="C45" s="190"/>
      <c r="D45" s="190" t="s">
        <v>1022</v>
      </c>
      <c r="E45" s="190" t="s">
        <v>1023</v>
      </c>
      <c r="F45" s="190" t="s">
        <v>928</v>
      </c>
    </row>
    <row r="46" spans="1:6" x14ac:dyDescent="0.2">
      <c r="A46" s="190" t="s">
        <v>1024</v>
      </c>
      <c r="B46" s="190" t="s">
        <v>1025</v>
      </c>
      <c r="C46" s="190"/>
      <c r="D46" s="190" t="s">
        <v>1025</v>
      </c>
      <c r="E46" s="190" t="s">
        <v>1026</v>
      </c>
      <c r="F46" s="190" t="s">
        <v>1027</v>
      </c>
    </row>
    <row r="47" spans="1:6" x14ac:dyDescent="0.2">
      <c r="A47" s="190" t="s">
        <v>1028</v>
      </c>
      <c r="B47" s="190" t="s">
        <v>1029</v>
      </c>
      <c r="C47" s="190"/>
      <c r="D47" s="190" t="s">
        <v>1029</v>
      </c>
      <c r="E47" s="190" t="s">
        <v>1030</v>
      </c>
      <c r="F47" s="190" t="s">
        <v>967</v>
      </c>
    </row>
    <row r="48" spans="1:6" x14ac:dyDescent="0.2">
      <c r="A48" s="190" t="s">
        <v>1031</v>
      </c>
      <c r="B48" s="190" t="s">
        <v>1032</v>
      </c>
      <c r="C48" s="190"/>
      <c r="D48" s="190" t="s">
        <v>1032</v>
      </c>
      <c r="E48" s="190" t="s">
        <v>1033</v>
      </c>
      <c r="F48" s="190"/>
    </row>
    <row r="49" spans="1:6" x14ac:dyDescent="0.2">
      <c r="A49" s="190" t="s">
        <v>1034</v>
      </c>
      <c r="B49" s="190" t="s">
        <v>1035</v>
      </c>
      <c r="C49" s="190"/>
      <c r="D49" s="190" t="s">
        <v>1035</v>
      </c>
      <c r="E49" s="190" t="s">
        <v>1036</v>
      </c>
      <c r="F49" s="190" t="s">
        <v>967</v>
      </c>
    </row>
    <row r="50" spans="1:6" x14ac:dyDescent="0.2">
      <c r="A50" s="190" t="s">
        <v>1037</v>
      </c>
      <c r="B50" s="190" t="s">
        <v>1038</v>
      </c>
      <c r="C50" s="190"/>
      <c r="D50" s="190" t="s">
        <v>1038</v>
      </c>
      <c r="E50" s="190" t="s">
        <v>1039</v>
      </c>
      <c r="F50" s="190" t="s">
        <v>967</v>
      </c>
    </row>
    <row r="51" spans="1:6" x14ac:dyDescent="0.2">
      <c r="A51" s="190" t="s">
        <v>866</v>
      </c>
      <c r="B51" s="190" t="s">
        <v>1040</v>
      </c>
      <c r="C51" s="190"/>
      <c r="D51" s="190" t="s">
        <v>1040</v>
      </c>
      <c r="E51" s="190" t="s">
        <v>1041</v>
      </c>
      <c r="F51" s="190"/>
    </row>
    <row r="52" spans="1:6" x14ac:dyDescent="0.2">
      <c r="A52" s="190" t="s">
        <v>1042</v>
      </c>
      <c r="B52" s="190" t="s">
        <v>1043</v>
      </c>
      <c r="C52" s="190"/>
      <c r="D52" s="190" t="s">
        <v>1043</v>
      </c>
      <c r="E52" s="190" t="s">
        <v>1044</v>
      </c>
      <c r="F52" s="190"/>
    </row>
    <row r="53" spans="1:6" x14ac:dyDescent="0.2">
      <c r="A53" s="190" t="s">
        <v>1045</v>
      </c>
      <c r="B53" s="190" t="s">
        <v>1047</v>
      </c>
      <c r="C53" s="190"/>
      <c r="D53" s="190" t="s">
        <v>1046</v>
      </c>
      <c r="E53" s="190" t="s">
        <v>1047</v>
      </c>
      <c r="F53" s="190"/>
    </row>
    <row r="54" spans="1:6" x14ac:dyDescent="0.2">
      <c r="A54" s="190" t="s">
        <v>1048</v>
      </c>
      <c r="B54" s="190" t="s">
        <v>1049</v>
      </c>
      <c r="C54" s="190"/>
      <c r="D54" s="190" t="s">
        <v>1049</v>
      </c>
      <c r="E54" s="190" t="s">
        <v>1050</v>
      </c>
      <c r="F54" s="190" t="s">
        <v>1051</v>
      </c>
    </row>
    <row r="55" spans="1:6" x14ac:dyDescent="0.2">
      <c r="A55" s="190" t="s">
        <v>1052</v>
      </c>
      <c r="B55" s="190" t="s">
        <v>1053</v>
      </c>
      <c r="C55" s="190"/>
      <c r="D55" s="190" t="s">
        <v>1053</v>
      </c>
      <c r="E55" s="190" t="s">
        <v>1054</v>
      </c>
      <c r="F55" s="190" t="s">
        <v>1051</v>
      </c>
    </row>
    <row r="56" spans="1:6" x14ac:dyDescent="0.2">
      <c r="A56" s="190" t="s">
        <v>1055</v>
      </c>
      <c r="B56" s="190" t="s">
        <v>1056</v>
      </c>
      <c r="C56" s="190"/>
      <c r="D56" s="190" t="s">
        <v>1056</v>
      </c>
      <c r="E56" s="190" t="s">
        <v>1057</v>
      </c>
      <c r="F56" s="190"/>
    </row>
    <row r="57" spans="1:6" x14ac:dyDescent="0.2">
      <c r="A57" s="190" t="s">
        <v>1058</v>
      </c>
      <c r="B57" s="190" t="s">
        <v>1059</v>
      </c>
      <c r="C57" s="190"/>
      <c r="D57" s="190" t="s">
        <v>1059</v>
      </c>
      <c r="E57" s="190" t="s">
        <v>1060</v>
      </c>
      <c r="F57" s="190"/>
    </row>
  </sheetData>
  <sortState ref="A2:F57">
    <sortCondition ref="A2:A57"/>
  </sortState>
  <conditionalFormatting sqref="D54:E1048576 D1:E52 F57">
    <cfRule type="duplicateValues" dxfId="521" priority="8"/>
  </conditionalFormatting>
  <conditionalFormatting sqref="D2:E52">
    <cfRule type="duplicateValues" dxfId="520" priority="7"/>
  </conditionalFormatting>
  <conditionalFormatting sqref="D53:E53">
    <cfRule type="duplicateValues" dxfId="519" priority="6"/>
  </conditionalFormatting>
  <conditionalFormatting sqref="D53:E53">
    <cfRule type="duplicateValues" dxfId="518" priority="5"/>
  </conditionalFormatting>
  <conditionalFormatting sqref="B2:B52 B54:B57">
    <cfRule type="duplicateValues" dxfId="517" priority="4"/>
  </conditionalFormatting>
  <conditionalFormatting sqref="B2:B52">
    <cfRule type="duplicateValues" dxfId="516" priority="3"/>
  </conditionalFormatting>
  <conditionalFormatting sqref="B53">
    <cfRule type="duplicateValues" dxfId="515" priority="2"/>
  </conditionalFormatting>
  <conditionalFormatting sqref="B53">
    <cfRule type="duplicateValues" dxfId="514" priority="1"/>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3E37-E4DC-4DD9-9F8D-9B80CCE5FD0E}">
  <sheetPr codeName="Sheet43">
    <tabColor theme="9"/>
  </sheetPr>
  <dimension ref="A1:N48"/>
  <sheetViews>
    <sheetView workbookViewId="0">
      <selection activeCell="G24" sqref="G24"/>
    </sheetView>
  </sheetViews>
  <sheetFormatPr defaultColWidth="9.140625" defaultRowHeight="15" x14ac:dyDescent="0.25"/>
  <cols>
    <col min="1" max="1" width="42" style="13" customWidth="1"/>
    <col min="2" max="2" width="22" style="13" customWidth="1"/>
    <col min="3" max="3" width="17" style="176" customWidth="1"/>
    <col min="4" max="4" width="20.5703125" style="13" customWidth="1"/>
    <col min="5" max="5" width="45.7109375" style="13" customWidth="1"/>
    <col min="6" max="6" width="47.28515625" style="13" customWidth="1"/>
    <col min="7" max="7" width="59.42578125" style="13" customWidth="1"/>
    <col min="8" max="16384" width="9.140625" style="13"/>
  </cols>
  <sheetData>
    <row r="1" spans="1:14" x14ac:dyDescent="0.25">
      <c r="A1" s="288" t="s">
        <v>1834</v>
      </c>
      <c r="B1" s="288"/>
      <c r="C1" s="288"/>
      <c r="D1" s="288"/>
      <c r="E1" s="288"/>
      <c r="F1" s="288"/>
      <c r="G1" s="288"/>
      <c r="H1" s="288"/>
      <c r="I1" s="288"/>
      <c r="J1" s="288"/>
      <c r="K1" s="288"/>
      <c r="L1" s="288"/>
      <c r="M1" s="288"/>
      <c r="N1" s="288"/>
    </row>
    <row r="3" spans="1:14" x14ac:dyDescent="0.25">
      <c r="A3" s="175" t="s">
        <v>1099</v>
      </c>
    </row>
    <row r="4" spans="1:14" ht="15.75" thickBot="1" x14ac:dyDescent="0.3">
      <c r="A4" s="177" t="s">
        <v>1100</v>
      </c>
      <c r="B4" s="177" t="s">
        <v>436</v>
      </c>
      <c r="C4" s="178" t="s">
        <v>1101</v>
      </c>
      <c r="D4" s="177" t="s">
        <v>1102</v>
      </c>
      <c r="E4" s="177" t="s">
        <v>1103</v>
      </c>
      <c r="F4" s="177" t="s">
        <v>1104</v>
      </c>
      <c r="G4" s="177" t="s">
        <v>1105</v>
      </c>
    </row>
    <row r="5" spans="1:14" ht="75.75" thickBot="1" x14ac:dyDescent="0.3">
      <c r="A5" s="179" t="s">
        <v>1833</v>
      </c>
      <c r="B5" s="179" t="s">
        <v>222</v>
      </c>
      <c r="C5" s="180">
        <v>32874</v>
      </c>
      <c r="D5" s="179" t="s">
        <v>1106</v>
      </c>
      <c r="E5" s="181" t="s">
        <v>1107</v>
      </c>
      <c r="F5" s="182" t="s">
        <v>1108</v>
      </c>
      <c r="G5" s="182" t="s">
        <v>1109</v>
      </c>
    </row>
    <row r="6" spans="1:14" ht="30.75" thickBot="1" x14ac:dyDescent="0.3">
      <c r="A6" s="179" t="s">
        <v>1110</v>
      </c>
      <c r="B6" s="179" t="s">
        <v>1833</v>
      </c>
      <c r="C6" s="180">
        <v>29221</v>
      </c>
      <c r="D6" s="179" t="s">
        <v>1106</v>
      </c>
      <c r="E6" s="179" t="s">
        <v>1111</v>
      </c>
      <c r="F6" s="182" t="s">
        <v>1112</v>
      </c>
      <c r="G6" s="182" t="s">
        <v>1113</v>
      </c>
    </row>
    <row r="7" spans="1:14" ht="45" x14ac:dyDescent="0.25">
      <c r="A7" s="179" t="s">
        <v>1114</v>
      </c>
      <c r="B7" s="179" t="s">
        <v>1115</v>
      </c>
      <c r="C7" s="180" t="s">
        <v>1116</v>
      </c>
      <c r="D7" s="179" t="s">
        <v>1106</v>
      </c>
      <c r="E7" s="181" t="s">
        <v>1117</v>
      </c>
      <c r="F7" s="182" t="s">
        <v>1118</v>
      </c>
      <c r="G7" s="182" t="s">
        <v>1119</v>
      </c>
    </row>
    <row r="8" spans="1:14" x14ac:dyDescent="0.25">
      <c r="A8" s="175" t="s">
        <v>1120</v>
      </c>
    </row>
    <row r="9" spans="1:14" ht="15.75" thickBot="1" x14ac:dyDescent="0.3">
      <c r="A9" s="177" t="s">
        <v>1100</v>
      </c>
      <c r="B9" s="177" t="s">
        <v>436</v>
      </c>
      <c r="C9" s="178" t="s">
        <v>1101</v>
      </c>
      <c r="D9" s="177" t="s">
        <v>1102</v>
      </c>
      <c r="E9" s="177" t="s">
        <v>1103</v>
      </c>
      <c r="F9" s="177" t="s">
        <v>1104</v>
      </c>
      <c r="G9" s="177" t="s">
        <v>1105</v>
      </c>
    </row>
    <row r="10" spans="1:14" ht="60.75" thickBot="1" x14ac:dyDescent="0.3">
      <c r="A10" s="179" t="s">
        <v>866</v>
      </c>
      <c r="B10" s="179" t="s">
        <v>1833</v>
      </c>
      <c r="C10" s="180" t="s">
        <v>1121</v>
      </c>
      <c r="D10" s="179" t="s">
        <v>1106</v>
      </c>
      <c r="E10" s="179" t="s">
        <v>1122</v>
      </c>
      <c r="F10" s="182" t="s">
        <v>1123</v>
      </c>
      <c r="G10" s="182" t="s">
        <v>1124</v>
      </c>
    </row>
    <row r="11" spans="1:14" ht="30" x14ac:dyDescent="0.25">
      <c r="A11" s="179" t="s">
        <v>1125</v>
      </c>
      <c r="B11" s="179" t="s">
        <v>904</v>
      </c>
      <c r="C11" s="180">
        <v>21916</v>
      </c>
      <c r="D11" s="179" t="s">
        <v>1106</v>
      </c>
      <c r="E11" s="179" t="s">
        <v>1122</v>
      </c>
      <c r="F11" s="182" t="s">
        <v>1126</v>
      </c>
      <c r="G11" s="182" t="s">
        <v>1127</v>
      </c>
    </row>
    <row r="12" spans="1:14" x14ac:dyDescent="0.25">
      <c r="A12" s="175" t="s">
        <v>1128</v>
      </c>
    </row>
    <row r="13" spans="1:14" ht="15.75" thickBot="1" x14ac:dyDescent="0.3">
      <c r="A13" s="177" t="s">
        <v>1100</v>
      </c>
      <c r="B13" s="177" t="s">
        <v>436</v>
      </c>
      <c r="C13" s="178" t="s">
        <v>1101</v>
      </c>
      <c r="D13" s="177" t="s">
        <v>1102</v>
      </c>
      <c r="E13" s="177" t="s">
        <v>1103</v>
      </c>
      <c r="F13" s="177" t="s">
        <v>1104</v>
      </c>
      <c r="G13" s="177" t="s">
        <v>1105</v>
      </c>
    </row>
    <row r="14" spans="1:14" ht="45.75" thickBot="1" x14ac:dyDescent="0.3">
      <c r="A14" s="179" t="s">
        <v>1129</v>
      </c>
      <c r="B14" s="179" t="s">
        <v>904</v>
      </c>
      <c r="C14" s="180">
        <v>43548</v>
      </c>
      <c r="D14" s="179" t="s">
        <v>1130</v>
      </c>
      <c r="E14" s="179" t="s">
        <v>1131</v>
      </c>
      <c r="F14" s="182" t="s">
        <v>1226</v>
      </c>
      <c r="G14" s="182" t="s">
        <v>1132</v>
      </c>
    </row>
    <row r="15" spans="1:14" ht="15.75" thickBot="1" x14ac:dyDescent="0.3">
      <c r="A15" s="179" t="s">
        <v>1133</v>
      </c>
      <c r="B15" s="179" t="s">
        <v>904</v>
      </c>
      <c r="C15" s="180">
        <v>43548</v>
      </c>
      <c r="D15" s="179" t="s">
        <v>1130</v>
      </c>
      <c r="E15" s="179" t="s">
        <v>1131</v>
      </c>
      <c r="F15" s="182" t="s">
        <v>1134</v>
      </c>
      <c r="G15" s="182" t="s">
        <v>1135</v>
      </c>
    </row>
    <row r="16" spans="1:14" ht="15.75" thickBot="1" x14ac:dyDescent="0.3">
      <c r="A16" s="179" t="s">
        <v>1136</v>
      </c>
      <c r="B16" s="179" t="s">
        <v>1137</v>
      </c>
      <c r="C16" s="180">
        <v>23071</v>
      </c>
      <c r="D16" s="179" t="s">
        <v>1130</v>
      </c>
      <c r="E16" s="179" t="s">
        <v>1122</v>
      </c>
      <c r="F16" s="182" t="s">
        <v>1138</v>
      </c>
      <c r="G16" s="182" t="s">
        <v>1139</v>
      </c>
    </row>
    <row r="17" spans="1:7" ht="15.75" thickBot="1" x14ac:dyDescent="0.3">
      <c r="A17" s="179" t="s">
        <v>1140</v>
      </c>
      <c r="B17" s="179" t="s">
        <v>237</v>
      </c>
      <c r="C17" s="180" t="s">
        <v>1141</v>
      </c>
      <c r="D17" s="179" t="s">
        <v>1142</v>
      </c>
      <c r="E17" s="179" t="s">
        <v>1143</v>
      </c>
      <c r="F17" s="182" t="s">
        <v>1144</v>
      </c>
      <c r="G17" s="182" t="s">
        <v>1144</v>
      </c>
    </row>
    <row r="18" spans="1:7" ht="15.75" thickBot="1" x14ac:dyDescent="0.3">
      <c r="A18" s="179" t="s">
        <v>1145</v>
      </c>
      <c r="B18" s="179" t="s">
        <v>1137</v>
      </c>
      <c r="C18" s="180">
        <v>23071</v>
      </c>
      <c r="D18" s="179" t="s">
        <v>1130</v>
      </c>
      <c r="E18" s="179" t="s">
        <v>1122</v>
      </c>
      <c r="F18" s="182" t="s">
        <v>1146</v>
      </c>
      <c r="G18" s="182" t="s">
        <v>1147</v>
      </c>
    </row>
    <row r="19" spans="1:7" ht="30.75" thickBot="1" x14ac:dyDescent="0.3">
      <c r="A19" s="179" t="s">
        <v>1148</v>
      </c>
      <c r="B19" s="179" t="s">
        <v>1137</v>
      </c>
      <c r="C19" s="180">
        <v>23071</v>
      </c>
      <c r="D19" s="179" t="s">
        <v>1106</v>
      </c>
      <c r="E19" s="179" t="s">
        <v>1131</v>
      </c>
      <c r="F19" s="182" t="s">
        <v>1149</v>
      </c>
      <c r="G19" s="182" t="s">
        <v>1150</v>
      </c>
    </row>
    <row r="20" spans="1:7" ht="15.75" thickBot="1" x14ac:dyDescent="0.3">
      <c r="A20" s="179" t="s">
        <v>1151</v>
      </c>
      <c r="B20" s="179" t="s">
        <v>1137</v>
      </c>
      <c r="C20" s="180">
        <v>23071</v>
      </c>
      <c r="D20" s="179" t="s">
        <v>1130</v>
      </c>
      <c r="E20" s="179" t="s">
        <v>1131</v>
      </c>
      <c r="F20" s="182" t="s">
        <v>1144</v>
      </c>
      <c r="G20" s="182" t="s">
        <v>1144</v>
      </c>
    </row>
    <row r="21" spans="1:7" x14ac:dyDescent="0.25">
      <c r="A21" s="179" t="s">
        <v>888</v>
      </c>
      <c r="B21" s="179" t="s">
        <v>904</v>
      </c>
      <c r="C21" s="180">
        <v>43548</v>
      </c>
      <c r="D21" s="179" t="s">
        <v>1130</v>
      </c>
      <c r="E21" s="179" t="s">
        <v>1131</v>
      </c>
      <c r="F21" s="182" t="s">
        <v>1152</v>
      </c>
      <c r="G21" s="182" t="s">
        <v>1153</v>
      </c>
    </row>
    <row r="22" spans="1:7" x14ac:dyDescent="0.25">
      <c r="A22" s="175" t="s">
        <v>1154</v>
      </c>
    </row>
    <row r="23" spans="1:7" ht="15.75" thickBot="1" x14ac:dyDescent="0.3">
      <c r="A23" s="177" t="s">
        <v>1100</v>
      </c>
      <c r="B23" s="177" t="s">
        <v>436</v>
      </c>
      <c r="C23" s="178" t="s">
        <v>1101</v>
      </c>
      <c r="D23" s="177" t="s">
        <v>1102</v>
      </c>
      <c r="E23" s="177" t="s">
        <v>1103</v>
      </c>
      <c r="F23" s="177" t="s">
        <v>1104</v>
      </c>
      <c r="G23" s="177" t="s">
        <v>1105</v>
      </c>
    </row>
    <row r="24" spans="1:7" ht="30.75" thickBot="1" x14ac:dyDescent="0.3">
      <c r="A24" s="179" t="s">
        <v>1155</v>
      </c>
      <c r="B24" s="179" t="s">
        <v>1833</v>
      </c>
      <c r="C24" s="180">
        <v>23408</v>
      </c>
      <c r="D24" s="179" t="s">
        <v>1106</v>
      </c>
      <c r="E24" s="179" t="s">
        <v>1156</v>
      </c>
      <c r="F24" s="182" t="s">
        <v>1157</v>
      </c>
      <c r="G24" s="182" t="s">
        <v>1158</v>
      </c>
    </row>
    <row r="25" spans="1:7" ht="30.75" thickBot="1" x14ac:dyDescent="0.3">
      <c r="A25" s="179" t="s">
        <v>65</v>
      </c>
      <c r="B25" s="179" t="s">
        <v>1159</v>
      </c>
      <c r="C25" s="180">
        <v>29252</v>
      </c>
      <c r="D25" s="179" t="s">
        <v>1106</v>
      </c>
      <c r="E25" s="179" t="s">
        <v>1156</v>
      </c>
      <c r="F25" s="182" t="s">
        <v>1160</v>
      </c>
      <c r="G25" s="182" t="s">
        <v>1161</v>
      </c>
    </row>
    <row r="26" spans="1:7" ht="30.75" thickBot="1" x14ac:dyDescent="0.3">
      <c r="A26" s="179" t="s">
        <v>979</v>
      </c>
      <c r="B26" s="179" t="s">
        <v>1833</v>
      </c>
      <c r="C26" s="180">
        <v>29221</v>
      </c>
      <c r="D26" s="179" t="s">
        <v>1106</v>
      </c>
      <c r="E26" s="179" t="s">
        <v>1156</v>
      </c>
      <c r="F26" s="182" t="s">
        <v>1162</v>
      </c>
      <c r="G26" s="182" t="s">
        <v>1163</v>
      </c>
    </row>
    <row r="27" spans="1:7" ht="30.75" thickBot="1" x14ac:dyDescent="0.3">
      <c r="A27" s="179" t="s">
        <v>1164</v>
      </c>
      <c r="B27" s="179" t="s">
        <v>1833</v>
      </c>
      <c r="C27" s="180">
        <v>29221</v>
      </c>
      <c r="D27" s="179" t="s">
        <v>1106</v>
      </c>
      <c r="E27" s="179" t="s">
        <v>1156</v>
      </c>
      <c r="F27" s="182" t="s">
        <v>1165</v>
      </c>
      <c r="G27" s="182" t="s">
        <v>1166</v>
      </c>
    </row>
    <row r="28" spans="1:7" ht="30.75" thickBot="1" x14ac:dyDescent="0.3">
      <c r="A28" s="179" t="s">
        <v>1167</v>
      </c>
      <c r="B28" s="179" t="s">
        <v>1833</v>
      </c>
      <c r="C28" s="180">
        <v>29221</v>
      </c>
      <c r="D28" s="179" t="s">
        <v>1106</v>
      </c>
      <c r="E28" s="179" t="s">
        <v>1156</v>
      </c>
      <c r="F28" s="182" t="s">
        <v>1160</v>
      </c>
      <c r="G28" s="182" t="s">
        <v>1168</v>
      </c>
    </row>
    <row r="29" spans="1:7" ht="30.75" thickBot="1" x14ac:dyDescent="0.3">
      <c r="A29" s="179" t="s">
        <v>1169</v>
      </c>
      <c r="B29" s="179" t="s">
        <v>1833</v>
      </c>
      <c r="C29" s="180">
        <v>29221</v>
      </c>
      <c r="D29" s="179" t="s">
        <v>1106</v>
      </c>
      <c r="E29" s="179" t="s">
        <v>1156</v>
      </c>
      <c r="F29" s="182" t="s">
        <v>1170</v>
      </c>
      <c r="G29" s="182" t="s">
        <v>1171</v>
      </c>
    </row>
    <row r="30" spans="1:7" ht="30.75" thickBot="1" x14ac:dyDescent="0.3">
      <c r="A30" s="179" t="s">
        <v>1172</v>
      </c>
      <c r="B30" s="179" t="s">
        <v>1833</v>
      </c>
      <c r="C30" s="180">
        <v>29221</v>
      </c>
      <c r="D30" s="179" t="s">
        <v>1106</v>
      </c>
      <c r="E30" s="179" t="s">
        <v>1156</v>
      </c>
      <c r="F30" s="182" t="s">
        <v>1173</v>
      </c>
      <c r="G30" s="182" t="s">
        <v>1174</v>
      </c>
    </row>
    <row r="31" spans="1:7" ht="30.75" thickBot="1" x14ac:dyDescent="0.3">
      <c r="A31" s="179" t="s">
        <v>1175</v>
      </c>
      <c r="B31" s="179" t="s">
        <v>1172</v>
      </c>
      <c r="C31" s="180">
        <v>29221</v>
      </c>
      <c r="D31" s="179" t="s">
        <v>1106</v>
      </c>
      <c r="E31" s="179" t="s">
        <v>1156</v>
      </c>
      <c r="F31" s="182" t="s">
        <v>1160</v>
      </c>
      <c r="G31" s="182" t="s">
        <v>1176</v>
      </c>
    </row>
    <row r="32" spans="1:7" ht="30.75" thickBot="1" x14ac:dyDescent="0.3">
      <c r="A32" s="179" t="s">
        <v>1177</v>
      </c>
      <c r="B32" s="179" t="s">
        <v>1833</v>
      </c>
      <c r="C32" s="180">
        <v>29221</v>
      </c>
      <c r="D32" s="179" t="s">
        <v>1106</v>
      </c>
      <c r="E32" s="179" t="s">
        <v>1156</v>
      </c>
      <c r="F32" s="182" t="s">
        <v>1178</v>
      </c>
      <c r="G32" s="182" t="s">
        <v>1179</v>
      </c>
    </row>
    <row r="33" spans="1:7" ht="30" x14ac:dyDescent="0.25">
      <c r="A33" s="179" t="s">
        <v>1180</v>
      </c>
      <c r="B33" s="179" t="s">
        <v>1833</v>
      </c>
      <c r="C33" s="180">
        <v>23012</v>
      </c>
      <c r="D33" s="179" t="s">
        <v>1106</v>
      </c>
      <c r="E33" s="179" t="s">
        <v>1181</v>
      </c>
      <c r="F33" s="182" t="s">
        <v>1160</v>
      </c>
      <c r="G33" s="182" t="s">
        <v>1182</v>
      </c>
    </row>
    <row r="34" spans="1:7" x14ac:dyDescent="0.25">
      <c r="A34" s="175" t="s">
        <v>683</v>
      </c>
    </row>
    <row r="35" spans="1:7" ht="15.75" thickBot="1" x14ac:dyDescent="0.3">
      <c r="A35" s="177" t="s">
        <v>1100</v>
      </c>
      <c r="B35" s="177" t="s">
        <v>436</v>
      </c>
      <c r="C35" s="178" t="s">
        <v>1101</v>
      </c>
      <c r="D35" s="177" t="s">
        <v>1102</v>
      </c>
      <c r="E35" s="177" t="s">
        <v>1103</v>
      </c>
      <c r="F35" s="177" t="s">
        <v>1104</v>
      </c>
      <c r="G35" s="177" t="s">
        <v>1105</v>
      </c>
    </row>
    <row r="36" spans="1:7" ht="30" x14ac:dyDescent="0.25">
      <c r="A36" s="179" t="s">
        <v>1183</v>
      </c>
      <c r="B36" s="179" t="s">
        <v>904</v>
      </c>
      <c r="C36" s="180">
        <v>18384</v>
      </c>
      <c r="D36" s="179" t="s">
        <v>1106</v>
      </c>
      <c r="E36" s="179" t="s">
        <v>1131</v>
      </c>
      <c r="F36" s="182" t="s">
        <v>1184</v>
      </c>
      <c r="G36" s="182" t="s">
        <v>1185</v>
      </c>
    </row>
    <row r="37" spans="1:7" x14ac:dyDescent="0.25">
      <c r="A37" s="175" t="s">
        <v>1186</v>
      </c>
    </row>
    <row r="38" spans="1:7" ht="15.75" thickBot="1" x14ac:dyDescent="0.3">
      <c r="A38" s="177" t="s">
        <v>1100</v>
      </c>
      <c r="B38" s="177" t="s">
        <v>436</v>
      </c>
      <c r="C38" s="178" t="s">
        <v>1101</v>
      </c>
      <c r="D38" s="177" t="s">
        <v>1102</v>
      </c>
      <c r="E38" s="177" t="s">
        <v>1103</v>
      </c>
      <c r="F38" s="177" t="s">
        <v>1104</v>
      </c>
      <c r="G38" s="177" t="s">
        <v>1105</v>
      </c>
    </row>
    <row r="39" spans="1:7" ht="30" x14ac:dyDescent="0.25">
      <c r="A39" s="179" t="s">
        <v>1187</v>
      </c>
      <c r="B39" s="179" t="s">
        <v>904</v>
      </c>
      <c r="C39" s="180">
        <v>18415</v>
      </c>
      <c r="D39" s="179" t="s">
        <v>1106</v>
      </c>
      <c r="E39" s="181" t="s">
        <v>1188</v>
      </c>
      <c r="F39" s="182" t="s">
        <v>1189</v>
      </c>
      <c r="G39" s="182" t="s">
        <v>1190</v>
      </c>
    </row>
    <row r="40" spans="1:7" x14ac:dyDescent="0.25">
      <c r="A40" s="192" t="s">
        <v>1274</v>
      </c>
    </row>
    <row r="41" spans="1:7" ht="15.75" thickBot="1" x14ac:dyDescent="0.3">
      <c r="A41" s="177" t="s">
        <v>1100</v>
      </c>
      <c r="B41" s="177" t="s">
        <v>436</v>
      </c>
      <c r="C41" s="178" t="s">
        <v>1101</v>
      </c>
      <c r="D41" s="177" t="s">
        <v>1102</v>
      </c>
      <c r="E41" s="177" t="s">
        <v>1103</v>
      </c>
      <c r="F41" s="177" t="s">
        <v>1104</v>
      </c>
      <c r="G41" s="177" t="s">
        <v>1105</v>
      </c>
    </row>
    <row r="42" spans="1:7" ht="30" x14ac:dyDescent="0.25">
      <c r="A42" s="179" t="s">
        <v>1275</v>
      </c>
      <c r="B42" s="179" t="s">
        <v>904</v>
      </c>
      <c r="C42" s="180">
        <v>18415</v>
      </c>
      <c r="D42" s="179" t="s">
        <v>1106</v>
      </c>
      <c r="E42" s="193" t="s">
        <v>1188</v>
      </c>
      <c r="F42" s="182" t="s">
        <v>1277</v>
      </c>
      <c r="G42" s="182" t="s">
        <v>1276</v>
      </c>
    </row>
    <row r="43" spans="1:7" x14ac:dyDescent="0.25">
      <c r="A43" s="192" t="s">
        <v>218</v>
      </c>
    </row>
    <row r="44" spans="1:7" ht="15.75" thickBot="1" x14ac:dyDescent="0.3">
      <c r="A44" s="177" t="s">
        <v>1100</v>
      </c>
      <c r="B44" s="177" t="s">
        <v>436</v>
      </c>
      <c r="C44" s="178" t="s">
        <v>1101</v>
      </c>
      <c r="D44" s="177" t="s">
        <v>1102</v>
      </c>
      <c r="E44" s="177" t="s">
        <v>1103</v>
      </c>
      <c r="F44" s="177" t="s">
        <v>1104</v>
      </c>
      <c r="G44" s="177" t="s">
        <v>1105</v>
      </c>
    </row>
    <row r="45" spans="1:7" ht="30" x14ac:dyDescent="0.25">
      <c r="A45" s="179" t="s">
        <v>218</v>
      </c>
      <c r="B45" s="179" t="s">
        <v>904</v>
      </c>
      <c r="C45" s="180">
        <v>18415</v>
      </c>
      <c r="D45" s="179" t="s">
        <v>1106</v>
      </c>
      <c r="E45" s="193" t="s">
        <v>1188</v>
      </c>
      <c r="F45" s="182" t="s">
        <v>1277</v>
      </c>
      <c r="G45" s="210" t="s">
        <v>1326</v>
      </c>
    </row>
    <row r="46" spans="1:7" x14ac:dyDescent="0.25">
      <c r="A46" s="192" t="s">
        <v>1227</v>
      </c>
    </row>
    <row r="47" spans="1:7" ht="15.75" thickBot="1" x14ac:dyDescent="0.3">
      <c r="A47" s="177" t="s">
        <v>1100</v>
      </c>
      <c r="B47" s="177" t="s">
        <v>436</v>
      </c>
      <c r="C47" s="178" t="s">
        <v>1101</v>
      </c>
      <c r="D47" s="177" t="s">
        <v>1102</v>
      </c>
      <c r="E47" s="177" t="s">
        <v>1103</v>
      </c>
      <c r="F47" s="177" t="s">
        <v>1104</v>
      </c>
      <c r="G47" s="177" t="s">
        <v>1105</v>
      </c>
    </row>
    <row r="48" spans="1:7" ht="30" x14ac:dyDescent="0.25">
      <c r="A48" s="179" t="s">
        <v>1275</v>
      </c>
      <c r="B48" s="179" t="s">
        <v>904</v>
      </c>
      <c r="C48" s="180">
        <v>18415</v>
      </c>
      <c r="D48" s="179" t="s">
        <v>1106</v>
      </c>
      <c r="E48" s="193" t="s">
        <v>1188</v>
      </c>
      <c r="F48" s="182" t="s">
        <v>1277</v>
      </c>
      <c r="G48" s="210" t="s">
        <v>1327</v>
      </c>
    </row>
  </sheetData>
  <mergeCells count="1">
    <mergeCell ref="A1:N1"/>
  </mergeCells>
  <hyperlinks>
    <hyperlink ref="A3" r:id="rId1" location="general" display="https://docs.microsoft.com/en-us/azure/architecture/best-practices/naming-conventions - general" xr:uid="{B9248D74-A622-40ED-827D-AA9192C5D6DD}"/>
    <hyperlink ref="E5" r:id="rId2" display="https://docs.microsoft.com/en-us/rest/api/resources/resourcegroups/createorupdate" xr:uid="{BD711463-1446-4CE7-97DD-77DAE56D5D11}"/>
    <hyperlink ref="E7" r:id="rId3" display="https://docs.microsoft.com/en-us/azure/azure-resource-manager/resource-group-using-tags" xr:uid="{83C954B9-306D-4605-B81E-F52D0ED82F5C}"/>
    <hyperlink ref="A8" r:id="rId4" location="compute" display="https://docs.microsoft.com/en-us/azure/architecture/best-practices/naming-conventions - compute" xr:uid="{E0A1ACF0-DF42-488F-B440-6ABA614192A8}"/>
    <hyperlink ref="A12" r:id="rId5" location="storage" display="https://docs.microsoft.com/en-us/azure/architecture/best-practices/naming-conventions - storage" xr:uid="{91E4B172-F3E5-4CA0-862C-5B23A5A7C815}"/>
    <hyperlink ref="A22" r:id="rId6" location="networking" display="https://docs.microsoft.com/en-us/azure/architecture/best-practices/naming-conventions - networking" xr:uid="{EB2368B5-115C-46BC-BF6C-639E869CE5FE}"/>
    <hyperlink ref="A34" r:id="rId7" location="containers" display="https://docs.microsoft.com/en-us/azure/architecture/best-practices/naming-conventions - containers" xr:uid="{08B4B792-3BF2-4222-8850-A402EC9381DB}"/>
    <hyperlink ref="A37" r:id="rId8" location="service-bus" display="https://docs.microsoft.com/en-us/azure/architecture/best-practices/naming-conventions - service-bus" xr:uid="{4DDDC25E-2692-40FB-8865-C0ECD756B69A}"/>
    <hyperlink ref="E39" r:id="rId9" display="https://docs.microsoft.com/en-us/rest/api/servicebus/create-namespace" xr:uid="{E7113490-95F8-4A5C-AF20-2E55ED312A51}"/>
    <hyperlink ref="A40" r:id="rId10" xr:uid="{FCB817A7-B9F3-4CAD-B7F3-F6C9D9A21C00}"/>
    <hyperlink ref="E42" r:id="rId11" xr:uid="{800B6E88-A494-4F41-A671-C93A19178478}"/>
    <hyperlink ref="A43" r:id="rId12" display="Search" xr:uid="{2A0806C7-7273-402F-916A-6FA1F352D4AE}"/>
    <hyperlink ref="E45" r:id="rId13" xr:uid="{C6D7B161-8CC2-487A-863D-86605F1260E3}"/>
    <hyperlink ref="A46" r:id="rId14" display="Search" xr:uid="{A3D1B92F-92DF-48DE-B422-8A78071F92AE}"/>
    <hyperlink ref="E48" r:id="rId15" xr:uid="{8F3ED525-E4CA-44A1-9FDA-B9AB1B5629C7}"/>
  </hyperlinks>
  <pageMargins left="0.7" right="0.7" top="0.75" bottom="0.75" header="0.3" footer="0.3"/>
  <pageSetup orientation="portrait" r:id="rId1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2">
    <tabColor theme="9"/>
  </sheetPr>
  <dimension ref="A1:H50"/>
  <sheetViews>
    <sheetView zoomScaleNormal="100" workbookViewId="0">
      <selection activeCell="A11" sqref="A11"/>
    </sheetView>
  </sheetViews>
  <sheetFormatPr defaultColWidth="22" defaultRowHeight="15" x14ac:dyDescent="0.25"/>
  <cols>
    <col min="1" max="1" width="51.42578125" style="13" bestFit="1" customWidth="1"/>
    <col min="2" max="2" width="39.140625" style="13" customWidth="1"/>
    <col min="3" max="4" width="44.140625" style="13" bestFit="1" customWidth="1"/>
    <col min="5" max="5" width="15.5703125" style="13" bestFit="1" customWidth="1"/>
    <col min="6" max="6" width="6.42578125" style="13" bestFit="1" customWidth="1"/>
    <col min="7" max="7" width="16.85546875" style="13" bestFit="1" customWidth="1"/>
    <col min="8" max="8" width="40.28515625" style="13" customWidth="1"/>
    <col min="9" max="16384" width="22" style="13"/>
  </cols>
  <sheetData>
    <row r="1" spans="1:8" x14ac:dyDescent="0.25">
      <c r="D1" s="174"/>
      <c r="E1" s="174"/>
      <c r="F1" s="174"/>
    </row>
    <row r="2" spans="1:8" x14ac:dyDescent="0.25">
      <c r="D2" s="174"/>
      <c r="E2" s="174"/>
      <c r="F2" s="174"/>
    </row>
    <row r="3" spans="1:8" x14ac:dyDescent="0.25">
      <c r="A3" s="186" t="s">
        <v>817</v>
      </c>
      <c r="B3" s="186" t="s">
        <v>1207</v>
      </c>
      <c r="C3" s="186" t="s">
        <v>1105</v>
      </c>
      <c r="D3" s="186" t="s">
        <v>1208</v>
      </c>
      <c r="E3" s="174"/>
      <c r="F3" s="174"/>
    </row>
    <row r="4" spans="1:8" x14ac:dyDescent="0.25">
      <c r="A4" s="194" t="s">
        <v>1830</v>
      </c>
      <c r="B4" s="194" t="s">
        <v>1210</v>
      </c>
      <c r="C4" s="194" t="s">
        <v>1211</v>
      </c>
      <c r="D4" s="194" t="s">
        <v>1212</v>
      </c>
      <c r="E4" s="174"/>
      <c r="F4" s="174"/>
    </row>
    <row r="5" spans="1:8" x14ac:dyDescent="0.25">
      <c r="A5" s="194" t="s">
        <v>1831</v>
      </c>
      <c r="B5" s="194" t="s">
        <v>1213</v>
      </c>
      <c r="C5" s="194" t="s">
        <v>1214</v>
      </c>
      <c r="D5" s="194" t="s">
        <v>1215</v>
      </c>
      <c r="E5" s="174"/>
      <c r="F5" s="174"/>
    </row>
    <row r="6" spans="1:8" x14ac:dyDescent="0.25">
      <c r="A6" s="194" t="s">
        <v>1216</v>
      </c>
      <c r="B6" s="194" t="s">
        <v>1216</v>
      </c>
      <c r="C6" s="194" t="s">
        <v>1234</v>
      </c>
      <c r="D6" s="194" t="s">
        <v>1217</v>
      </c>
      <c r="E6" s="174"/>
      <c r="F6" s="174"/>
    </row>
    <row r="7" spans="1:8" x14ac:dyDescent="0.25">
      <c r="A7" s="194" t="s">
        <v>1218</v>
      </c>
      <c r="B7" s="194" t="s">
        <v>1218</v>
      </c>
      <c r="C7" s="194">
        <v>3.4</v>
      </c>
      <c r="D7" s="194" t="s">
        <v>1219</v>
      </c>
      <c r="E7" s="174"/>
      <c r="F7" s="174"/>
    </row>
    <row r="8" spans="1:8" x14ac:dyDescent="0.25">
      <c r="A8" s="194" t="s">
        <v>816</v>
      </c>
      <c r="B8" s="194" t="s">
        <v>816</v>
      </c>
      <c r="C8" s="194" t="s">
        <v>1220</v>
      </c>
      <c r="D8" s="194" t="s">
        <v>1813</v>
      </c>
      <c r="E8" s="174"/>
      <c r="F8" s="174"/>
    </row>
    <row r="9" spans="1:8" x14ac:dyDescent="0.25">
      <c r="A9" s="194" t="s">
        <v>1221</v>
      </c>
      <c r="B9" s="194" t="s">
        <v>1221</v>
      </c>
      <c r="C9" s="194" t="s">
        <v>1222</v>
      </c>
      <c r="D9" s="194" t="s">
        <v>1818</v>
      </c>
      <c r="E9" s="174"/>
      <c r="F9" s="174"/>
    </row>
    <row r="10" spans="1:8" x14ac:dyDescent="0.25">
      <c r="A10" s="194" t="s">
        <v>1223</v>
      </c>
      <c r="B10" s="194" t="s">
        <v>1223</v>
      </c>
      <c r="C10" s="194" t="s">
        <v>1224</v>
      </c>
      <c r="D10" s="194" t="s">
        <v>1225</v>
      </c>
      <c r="E10" s="174"/>
      <c r="F10" s="174"/>
    </row>
    <row r="11" spans="1:8" ht="125.1" customHeight="1" x14ac:dyDescent="0.25">
      <c r="A11" s="187" t="s">
        <v>1830</v>
      </c>
      <c r="B11" s="187" t="s">
        <v>1831</v>
      </c>
      <c r="C11" s="187" t="s">
        <v>1216</v>
      </c>
      <c r="D11" s="187" t="s">
        <v>1218</v>
      </c>
      <c r="E11" s="187" t="s">
        <v>816</v>
      </c>
      <c r="F11" s="187" t="s">
        <v>1221</v>
      </c>
      <c r="G11" s="187" t="s">
        <v>1223</v>
      </c>
      <c r="H11" s="187" t="s">
        <v>1828</v>
      </c>
    </row>
    <row r="12" spans="1:8" x14ac:dyDescent="0.25">
      <c r="A12" s="4" t="str">
        <f>Bill_To</f>
        <v>867-5309</v>
      </c>
      <c r="B12" s="4" t="str">
        <f>Primary_Contact</f>
        <v>patrick.gallucci@quisitive.com</v>
      </c>
      <c r="C12" s="4" t="str">
        <f>Project</f>
        <v>ADAP</v>
      </c>
      <c r="D12" s="4" t="str">
        <f>ProjectVersion</f>
        <v>1.0</v>
      </c>
      <c r="E12" s="4" t="s">
        <v>1243</v>
      </c>
      <c r="F12" s="4" t="s">
        <v>217</v>
      </c>
      <c r="G12" s="4" t="s">
        <v>1248</v>
      </c>
      <c r="H12" t="str">
        <f>_xlfn.CONCAT($A$1,": ",$A12)</f>
        <v>: 867-5309</v>
      </c>
    </row>
    <row r="17" spans="4:6" x14ac:dyDescent="0.25">
      <c r="D17" s="174"/>
      <c r="E17" s="174"/>
      <c r="F17" s="174"/>
    </row>
    <row r="18" spans="4:6" x14ac:dyDescent="0.25">
      <c r="D18" s="174"/>
      <c r="E18" s="174"/>
      <c r="F18" s="174"/>
    </row>
    <row r="19" spans="4:6" x14ac:dyDescent="0.25">
      <c r="D19" s="174"/>
      <c r="E19" s="174"/>
      <c r="F19" s="174"/>
    </row>
    <row r="20" spans="4:6" x14ac:dyDescent="0.25">
      <c r="D20" s="174"/>
      <c r="E20" s="174"/>
      <c r="F20" s="174"/>
    </row>
    <row r="21" spans="4:6" x14ac:dyDescent="0.25">
      <c r="D21" s="174"/>
      <c r="E21" s="174"/>
      <c r="F21" s="174"/>
    </row>
    <row r="22" spans="4:6" x14ac:dyDescent="0.25">
      <c r="D22" s="174"/>
      <c r="E22" s="174"/>
      <c r="F22" s="174"/>
    </row>
    <row r="23" spans="4:6" x14ac:dyDescent="0.25">
      <c r="D23" s="174"/>
      <c r="E23" s="174"/>
      <c r="F23" s="174"/>
    </row>
    <row r="24" spans="4:6" x14ac:dyDescent="0.25">
      <c r="D24" s="174"/>
      <c r="E24" s="174"/>
      <c r="F24" s="174"/>
    </row>
    <row r="25" spans="4:6" x14ac:dyDescent="0.25">
      <c r="D25" s="174"/>
      <c r="E25" s="174"/>
      <c r="F25" s="174"/>
    </row>
    <row r="26" spans="4:6" x14ac:dyDescent="0.25">
      <c r="D26" s="174"/>
      <c r="E26" s="174"/>
      <c r="F26" s="174"/>
    </row>
    <row r="27" spans="4:6" x14ac:dyDescent="0.25">
      <c r="D27" s="174"/>
      <c r="E27" s="174"/>
      <c r="F27" s="174"/>
    </row>
    <row r="28" spans="4:6" x14ac:dyDescent="0.25">
      <c r="D28" s="174"/>
      <c r="E28" s="174"/>
      <c r="F28" s="174"/>
    </row>
    <row r="29" spans="4:6" x14ac:dyDescent="0.25">
      <c r="D29" s="174"/>
      <c r="E29" s="174"/>
      <c r="F29" s="174"/>
    </row>
    <row r="30" spans="4:6" x14ac:dyDescent="0.25">
      <c r="D30" s="174"/>
      <c r="E30" s="174"/>
      <c r="F30" s="174"/>
    </row>
    <row r="31" spans="4:6" x14ac:dyDescent="0.25">
      <c r="D31" s="174"/>
      <c r="E31" s="174"/>
      <c r="F31" s="174"/>
    </row>
    <row r="32" spans="4:6" x14ac:dyDescent="0.25">
      <c r="D32" s="174"/>
      <c r="E32" s="174"/>
      <c r="F32" s="174"/>
    </row>
    <row r="33" spans="4:6" x14ac:dyDescent="0.25">
      <c r="D33" s="174"/>
      <c r="E33" s="174"/>
      <c r="F33" s="174"/>
    </row>
    <row r="34" spans="4:6" x14ac:dyDescent="0.25">
      <c r="D34" s="174"/>
      <c r="E34" s="174"/>
      <c r="F34" s="174"/>
    </row>
    <row r="35" spans="4:6" x14ac:dyDescent="0.25">
      <c r="D35" s="174"/>
      <c r="E35" s="174"/>
      <c r="F35" s="174"/>
    </row>
    <row r="36" spans="4:6" x14ac:dyDescent="0.25">
      <c r="D36" s="174"/>
      <c r="E36" s="174"/>
      <c r="F36" s="174"/>
    </row>
    <row r="37" spans="4:6" x14ac:dyDescent="0.25">
      <c r="D37" s="174"/>
      <c r="E37" s="174"/>
      <c r="F37" s="174"/>
    </row>
    <row r="38" spans="4:6" x14ac:dyDescent="0.25">
      <c r="D38" s="174"/>
      <c r="E38" s="174"/>
      <c r="F38" s="174"/>
    </row>
    <row r="39" spans="4:6" x14ac:dyDescent="0.25">
      <c r="D39" s="174"/>
      <c r="E39" s="174"/>
      <c r="F39" s="174"/>
    </row>
    <row r="40" spans="4:6" x14ac:dyDescent="0.25">
      <c r="D40" s="174"/>
      <c r="E40" s="174"/>
      <c r="F40" s="174"/>
    </row>
    <row r="41" spans="4:6" x14ac:dyDescent="0.25">
      <c r="D41" s="174"/>
      <c r="E41" s="174"/>
      <c r="F41" s="174"/>
    </row>
    <row r="42" spans="4:6" x14ac:dyDescent="0.25">
      <c r="D42" s="174"/>
      <c r="E42" s="174"/>
      <c r="F42" s="174"/>
    </row>
    <row r="43" spans="4:6" x14ac:dyDescent="0.25">
      <c r="D43" s="174"/>
      <c r="E43" s="174"/>
      <c r="F43" s="174"/>
    </row>
    <row r="44" spans="4:6" x14ac:dyDescent="0.25">
      <c r="D44" s="174"/>
      <c r="E44" s="174"/>
      <c r="F44" s="174"/>
    </row>
    <row r="45" spans="4:6" x14ac:dyDescent="0.25">
      <c r="D45" s="174"/>
      <c r="E45" s="174"/>
      <c r="F45" s="174"/>
    </row>
    <row r="46" spans="4:6" x14ac:dyDescent="0.25">
      <c r="D46" s="174"/>
      <c r="E46" s="174"/>
      <c r="F46" s="174"/>
    </row>
    <row r="47" spans="4:6" x14ac:dyDescent="0.25">
      <c r="D47" s="174"/>
      <c r="E47" s="174"/>
      <c r="F47" s="174"/>
    </row>
    <row r="48" spans="4:6" x14ac:dyDescent="0.25">
      <c r="D48" s="174"/>
      <c r="E48" s="174"/>
      <c r="F48" s="174"/>
    </row>
    <row r="49" spans="4:6" x14ac:dyDescent="0.25">
      <c r="D49" s="174"/>
      <c r="E49" s="174"/>
      <c r="F49" s="174"/>
    </row>
    <row r="50" spans="4:6" x14ac:dyDescent="0.25">
      <c r="D50" s="174"/>
      <c r="E50" s="174"/>
      <c r="F50" s="174"/>
    </row>
  </sheetData>
  <dataValidations count="4">
    <dataValidation type="list" allowBlank="1" showInputMessage="1" showErrorMessage="1" sqref="C12:C1048576 C1:C2" xr:uid="{00000000-0002-0000-2A00-000000000000}">
      <formula1>(Azure_Environment_Tags)</formula1>
    </dataValidation>
    <dataValidation type="list" allowBlank="1" showInputMessage="1" showErrorMessage="1" sqref="B12:B1048576 B1:B2" xr:uid="{00000000-0002-0000-2A00-000001000000}">
      <formula1>(DRI)</formula1>
    </dataValidation>
    <dataValidation type="list" allowBlank="1" showInputMessage="1" showErrorMessage="1" sqref="D1:D2 E1:F10 D12:E50 F13:F50" xr:uid="{00000000-0002-0000-2A00-000002000000}">
      <formula1>Environment_Names</formula1>
    </dataValidation>
    <dataValidation type="list" allowBlank="1" showInputMessage="1" showErrorMessage="1" sqref="F12:G12" xr:uid="{EA23A699-791D-4631-A700-430083D12844}">
      <formula1>Data_Profile</formula1>
    </dataValidation>
  </dataValidations>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rgb="FF00B050"/>
  </sheetPr>
  <dimension ref="A1:C2"/>
  <sheetViews>
    <sheetView workbookViewId="0">
      <pane ySplit="1" topLeftCell="A2" activePane="bottomLeft" state="frozen"/>
      <selection activeCell="I24" sqref="I24"/>
      <selection pane="bottomLeft" activeCell="A2" sqref="A2"/>
    </sheetView>
  </sheetViews>
  <sheetFormatPr defaultColWidth="18.28515625" defaultRowHeight="12.75" x14ac:dyDescent="0.2"/>
  <cols>
    <col min="1" max="1" width="41.5703125" customWidth="1"/>
    <col min="2" max="3" width="38.140625" customWidth="1"/>
  </cols>
  <sheetData>
    <row r="1" spans="1:3" ht="125.1" customHeight="1" x14ac:dyDescent="0.2">
      <c r="A1" s="252" t="s">
        <v>249</v>
      </c>
      <c r="B1" s="252" t="s">
        <v>250</v>
      </c>
      <c r="C1" s="252" t="s">
        <v>1417</v>
      </c>
    </row>
    <row r="2" spans="1:3" x14ac:dyDescent="0.2">
      <c r="A2" s="253" t="s">
        <v>1335</v>
      </c>
      <c r="B2" s="253" t="s">
        <v>1336</v>
      </c>
      <c r="C2" s="253" t="s">
        <v>1418</v>
      </c>
    </row>
  </sheetData>
  <dataValidations count="1">
    <dataValidation type="textLength" allowBlank="1" showInputMessage="1" showErrorMessage="1" sqref="A2" xr:uid="{645F472A-50A9-44EB-91A0-479B1F86B7EF}">
      <formula1>0</formula1>
      <formula2>100</formula2>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F08AB-82CE-4A6D-905E-8FA269E5423B}">
  <sheetPr codeName="Sheet44">
    <tabColor rgb="FF00B050"/>
  </sheetPr>
  <dimension ref="A1:F34"/>
  <sheetViews>
    <sheetView workbookViewId="0">
      <pane ySplit="1" topLeftCell="A11" activePane="bottomLeft" state="frozen"/>
      <selection pane="bottomLeft" activeCell="A33" sqref="A33"/>
    </sheetView>
  </sheetViews>
  <sheetFormatPr defaultRowHeight="12.75" x14ac:dyDescent="0.2"/>
  <cols>
    <col min="1" max="1" width="37.42578125" customWidth="1"/>
    <col min="2" max="2" width="83.85546875" customWidth="1"/>
    <col min="3" max="3" width="32.85546875" customWidth="1"/>
    <col min="4" max="4" width="16.5703125" customWidth="1"/>
    <col min="5" max="5" width="20.140625" customWidth="1"/>
    <col min="9" max="9" width="9.140625" customWidth="1"/>
  </cols>
  <sheetData>
    <row r="1" spans="1:6" s="197" customFormat="1" ht="125.1" customHeight="1" x14ac:dyDescent="0.2">
      <c r="A1" s="244" t="s">
        <v>425</v>
      </c>
      <c r="B1" s="244" t="s">
        <v>433</v>
      </c>
      <c r="C1" s="244" t="s">
        <v>434</v>
      </c>
      <c r="D1" s="244" t="s">
        <v>426</v>
      </c>
      <c r="E1" s="244" t="s">
        <v>427</v>
      </c>
      <c r="F1" s="244" t="s">
        <v>1357</v>
      </c>
    </row>
    <row r="2" spans="1:6" x14ac:dyDescent="0.2">
      <c r="A2" s="245" t="s">
        <v>1390</v>
      </c>
      <c r="B2" s="246" t="str">
        <f>_xlfn.CONCAT("AD Security Group for Azure Role ", A2)</f>
        <v>AD Security Group for Azure Role az.subscription.owner</v>
      </c>
      <c r="C2" s="245" t="str">
        <f>A2</f>
        <v>az.subscription.owner</v>
      </c>
      <c r="D2" s="245" t="s">
        <v>429</v>
      </c>
      <c r="E2" s="245" t="s">
        <v>430</v>
      </c>
      <c r="F2" s="247"/>
    </row>
    <row r="3" spans="1:6" x14ac:dyDescent="0.2">
      <c r="A3" s="245" t="s">
        <v>1391</v>
      </c>
      <c r="B3" s="246" t="str">
        <f t="shared" ref="B3:B32" si="0">_xlfn.CONCAT("AD Security Group for Azure Role ", A3)</f>
        <v>AD Security Group for Azure Role az.subscription.contributor</v>
      </c>
      <c r="C3" s="245" t="str">
        <f t="shared" ref="C3:C25" si="1">A3</f>
        <v>az.subscription.contributor</v>
      </c>
      <c r="D3" s="245" t="s">
        <v>429</v>
      </c>
      <c r="E3" s="245" t="s">
        <v>430</v>
      </c>
      <c r="F3" s="247"/>
    </row>
    <row r="4" spans="1:6" x14ac:dyDescent="0.2">
      <c r="A4" s="245" t="s">
        <v>1392</v>
      </c>
      <c r="B4" s="246" t="str">
        <f t="shared" si="0"/>
        <v>AD Security Group for Azure Role az.subscription.reader</v>
      </c>
      <c r="C4" s="245" t="str">
        <f t="shared" si="1"/>
        <v>az.subscription.reader</v>
      </c>
      <c r="D4" s="245" t="s">
        <v>429</v>
      </c>
      <c r="E4" s="245" t="s">
        <v>430</v>
      </c>
      <c r="F4" s="247"/>
    </row>
    <row r="5" spans="1:6" x14ac:dyDescent="0.2">
      <c r="A5" s="245" t="s">
        <v>1375</v>
      </c>
      <c r="B5" s="246" t="str">
        <f t="shared" si="0"/>
        <v>AD Security Group for Azure Role az.adap.smk.eus.rg.owner</v>
      </c>
      <c r="C5" s="245" t="str">
        <f t="shared" si="1"/>
        <v>az.adap.smk.eus.rg.owner</v>
      </c>
      <c r="D5" s="245" t="s">
        <v>429</v>
      </c>
      <c r="E5" s="245" t="s">
        <v>430</v>
      </c>
      <c r="F5" s="247"/>
    </row>
    <row r="6" spans="1:6" x14ac:dyDescent="0.2">
      <c r="A6" s="245" t="s">
        <v>1376</v>
      </c>
      <c r="B6" s="246" t="str">
        <f t="shared" si="0"/>
        <v>AD Security Group for Azure Role az.adap.smk.eus.rg.contributor</v>
      </c>
      <c r="C6" s="245" t="str">
        <f t="shared" si="1"/>
        <v>az.adap.smk.eus.rg.contributor</v>
      </c>
      <c r="D6" s="245" t="s">
        <v>429</v>
      </c>
      <c r="E6" s="245" t="s">
        <v>430</v>
      </c>
      <c r="F6" s="247"/>
    </row>
    <row r="7" spans="1:6" x14ac:dyDescent="0.2">
      <c r="A7" s="245" t="s">
        <v>1377</v>
      </c>
      <c r="B7" s="246" t="str">
        <f t="shared" si="0"/>
        <v>AD Security Group for Azure Role az.adap.smk.eus.rg.reader</v>
      </c>
      <c r="C7" s="245" t="str">
        <f t="shared" si="1"/>
        <v>az.adap.smk.eus.rg.reader</v>
      </c>
      <c r="D7" s="245" t="s">
        <v>429</v>
      </c>
      <c r="E7" s="245" t="s">
        <v>430</v>
      </c>
      <c r="F7" s="247"/>
    </row>
    <row r="8" spans="1:6" x14ac:dyDescent="0.2">
      <c r="A8" s="245" t="s">
        <v>1378</v>
      </c>
      <c r="B8" s="246" t="str">
        <f t="shared" si="0"/>
        <v>AD Security Group for Azure Role az.mgmt.smk.eus.rg.owner</v>
      </c>
      <c r="C8" s="245" t="str">
        <f t="shared" si="1"/>
        <v>az.mgmt.smk.eus.rg.owner</v>
      </c>
      <c r="D8" s="245" t="s">
        <v>429</v>
      </c>
      <c r="E8" s="245" t="s">
        <v>430</v>
      </c>
      <c r="F8" s="247"/>
    </row>
    <row r="9" spans="1:6" x14ac:dyDescent="0.2">
      <c r="A9" s="245" t="s">
        <v>1379</v>
      </c>
      <c r="B9" s="246" t="str">
        <f t="shared" si="0"/>
        <v>AD Security Group for Azure Role az.mgmt.smk.eus.rg.contributor</v>
      </c>
      <c r="C9" s="245" t="str">
        <f t="shared" si="1"/>
        <v>az.mgmt.smk.eus.rg.contributor</v>
      </c>
      <c r="D9" s="245" t="s">
        <v>429</v>
      </c>
      <c r="E9" s="245" t="s">
        <v>430</v>
      </c>
      <c r="F9" s="247"/>
    </row>
    <row r="10" spans="1:6" x14ac:dyDescent="0.2">
      <c r="A10" s="245" t="s">
        <v>1380</v>
      </c>
      <c r="B10" s="246" t="str">
        <f t="shared" si="0"/>
        <v>AD Security Group for Azure Role az.mgmt.smk.eus.rg.reader</v>
      </c>
      <c r="C10" s="245" t="str">
        <f t="shared" si="1"/>
        <v>az.mgmt.smk.eus.rg.reader</v>
      </c>
      <c r="D10" s="245" t="s">
        <v>429</v>
      </c>
      <c r="E10" s="245" t="s">
        <v>430</v>
      </c>
      <c r="F10" s="247"/>
    </row>
    <row r="11" spans="1:6" x14ac:dyDescent="0.2">
      <c r="A11" s="245" t="s">
        <v>1381</v>
      </c>
      <c r="B11" s="246" t="str">
        <f t="shared" si="0"/>
        <v>AD Security Group for Azure Role az.bast.smk.eus.rg.owner</v>
      </c>
      <c r="C11" s="245" t="str">
        <f t="shared" si="1"/>
        <v>az.bast.smk.eus.rg.owner</v>
      </c>
      <c r="D11" s="245" t="s">
        <v>429</v>
      </c>
      <c r="E11" s="245" t="s">
        <v>430</v>
      </c>
      <c r="F11" s="247"/>
    </row>
    <row r="12" spans="1:6" x14ac:dyDescent="0.2">
      <c r="A12" s="245" t="s">
        <v>1382</v>
      </c>
      <c r="B12" s="246" t="str">
        <f t="shared" si="0"/>
        <v>AD Security Group for Azure Role az.bast.smk.eus.rg.contributor</v>
      </c>
      <c r="C12" s="245" t="str">
        <f t="shared" si="1"/>
        <v>az.bast.smk.eus.rg.contributor</v>
      </c>
      <c r="D12" s="245" t="s">
        <v>429</v>
      </c>
      <c r="E12" s="245" t="s">
        <v>430</v>
      </c>
      <c r="F12" s="247"/>
    </row>
    <row r="13" spans="1:6" x14ac:dyDescent="0.2">
      <c r="A13" s="245" t="s">
        <v>1383</v>
      </c>
      <c r="B13" s="246" t="str">
        <f t="shared" si="0"/>
        <v>AD Security Group for Azure Role az.bast.smk.eus.rg.reader</v>
      </c>
      <c r="C13" s="245" t="str">
        <f t="shared" si="1"/>
        <v>az.bast.smk.eus.rg.reader</v>
      </c>
      <c r="D13" s="245" t="s">
        <v>429</v>
      </c>
      <c r="E13" s="245" t="s">
        <v>430</v>
      </c>
      <c r="F13" s="247"/>
    </row>
    <row r="14" spans="1:6" x14ac:dyDescent="0.2">
      <c r="A14" s="245" t="s">
        <v>1384</v>
      </c>
      <c r="B14" s="246" t="str">
        <f t="shared" si="0"/>
        <v>AD Security Group for Azure Role az.secu.smk.eus.rg.owner</v>
      </c>
      <c r="C14" s="245" t="str">
        <f t="shared" si="1"/>
        <v>az.secu.smk.eus.rg.owner</v>
      </c>
      <c r="D14" s="245" t="s">
        <v>429</v>
      </c>
      <c r="E14" s="245" t="s">
        <v>430</v>
      </c>
      <c r="F14" s="247"/>
    </row>
    <row r="15" spans="1:6" x14ac:dyDescent="0.2">
      <c r="A15" s="245" t="s">
        <v>1385</v>
      </c>
      <c r="B15" s="246" t="str">
        <f t="shared" si="0"/>
        <v>AD Security Group for Azure Role az.secu.smk.eus.rg.contributor</v>
      </c>
      <c r="C15" s="245" t="str">
        <f t="shared" si="1"/>
        <v>az.secu.smk.eus.rg.contributor</v>
      </c>
      <c r="D15" s="245" t="s">
        <v>429</v>
      </c>
      <c r="E15" s="245" t="s">
        <v>430</v>
      </c>
      <c r="F15" s="247"/>
    </row>
    <row r="16" spans="1:6" x14ac:dyDescent="0.2">
      <c r="A16" s="245" t="s">
        <v>1386</v>
      </c>
      <c r="B16" s="246" t="str">
        <f t="shared" si="0"/>
        <v>AD Security Group for Azure Role az.secu.smk.eus.rg.reader</v>
      </c>
      <c r="C16" s="245" t="str">
        <f t="shared" si="1"/>
        <v>az.secu.smk.eus.rg.reader</v>
      </c>
      <c r="D16" s="245" t="s">
        <v>429</v>
      </c>
      <c r="E16" s="245" t="s">
        <v>430</v>
      </c>
      <c r="F16" s="247"/>
    </row>
    <row r="17" spans="1:6" x14ac:dyDescent="0.2">
      <c r="A17" s="245" t="s">
        <v>1387</v>
      </c>
      <c r="B17" s="246" t="str">
        <f t="shared" si="0"/>
        <v>AD Security Group for Azure Role az.vnet.smk.eus.rg.owner</v>
      </c>
      <c r="C17" s="245" t="str">
        <f t="shared" si="1"/>
        <v>az.vnet.smk.eus.rg.owner</v>
      </c>
      <c r="D17" s="245" t="s">
        <v>429</v>
      </c>
      <c r="E17" s="245" t="s">
        <v>430</v>
      </c>
      <c r="F17" s="247"/>
    </row>
    <row r="18" spans="1:6" x14ac:dyDescent="0.2">
      <c r="A18" s="245" t="s">
        <v>1388</v>
      </c>
      <c r="B18" s="246" t="str">
        <f t="shared" si="0"/>
        <v>AD Security Group for Azure Role az.vnet.smk.eus.rg.contributor</v>
      </c>
      <c r="C18" s="245" t="str">
        <f t="shared" si="1"/>
        <v>az.vnet.smk.eus.rg.contributor</v>
      </c>
      <c r="D18" s="245" t="s">
        <v>429</v>
      </c>
      <c r="E18" s="245" t="s">
        <v>430</v>
      </c>
      <c r="F18" s="247"/>
    </row>
    <row r="19" spans="1:6" x14ac:dyDescent="0.2">
      <c r="A19" s="245" t="s">
        <v>1389</v>
      </c>
      <c r="B19" s="246" t="str">
        <f t="shared" si="0"/>
        <v>AD Security Group for Azure Role az.vnet.smk.eus.rg.reader</v>
      </c>
      <c r="C19" s="245" t="str">
        <f t="shared" si="1"/>
        <v>az.vnet.smk.eus.rg.reader</v>
      </c>
      <c r="D19" s="245" t="s">
        <v>429</v>
      </c>
      <c r="E19" s="245" t="s">
        <v>430</v>
      </c>
      <c r="F19" s="247"/>
    </row>
    <row r="20" spans="1:6" x14ac:dyDescent="0.2">
      <c r="A20" s="245" t="s">
        <v>1369</v>
      </c>
      <c r="B20" s="246" t="str">
        <f t="shared" si="0"/>
        <v>AD Security Group for Azure Role az.adap.billing.reader</v>
      </c>
      <c r="C20" s="245" t="str">
        <f t="shared" si="1"/>
        <v>az.adap.billing.reader</v>
      </c>
      <c r="D20" s="245" t="s">
        <v>429</v>
      </c>
      <c r="E20" s="245" t="s">
        <v>430</v>
      </c>
      <c r="F20" s="247"/>
    </row>
    <row r="21" spans="1:6" x14ac:dyDescent="0.2">
      <c r="A21" s="245" t="s">
        <v>1370</v>
      </c>
      <c r="B21" s="246" t="str">
        <f t="shared" si="0"/>
        <v>AD Security Group for Azure Role az.adap.nonproduction.engineer</v>
      </c>
      <c r="C21" s="245" t="str">
        <f t="shared" si="1"/>
        <v>az.adap.nonproduction.engineer</v>
      </c>
      <c r="D21" s="245" t="s">
        <v>429</v>
      </c>
      <c r="E21" s="245" t="s">
        <v>430</v>
      </c>
      <c r="F21" s="247"/>
    </row>
    <row r="22" spans="1:6" x14ac:dyDescent="0.2">
      <c r="A22" s="245" t="s">
        <v>1371</v>
      </c>
      <c r="B22" s="246" t="str">
        <f t="shared" si="0"/>
        <v>AD Security Group for Azure Role az.adap.nonproduction.owner</v>
      </c>
      <c r="C22" s="245" t="str">
        <f t="shared" si="1"/>
        <v>az.adap.nonproduction.owner</v>
      </c>
      <c r="D22" s="245" t="s">
        <v>429</v>
      </c>
      <c r="E22" s="245" t="s">
        <v>430</v>
      </c>
      <c r="F22" s="247"/>
    </row>
    <row r="23" spans="1:6" x14ac:dyDescent="0.2">
      <c r="A23" s="245" t="s">
        <v>1372</v>
      </c>
      <c r="B23" s="246" t="str">
        <f t="shared" si="0"/>
        <v>AD Security Group for Azure Role az.adap.production.engineer</v>
      </c>
      <c r="C23" s="245" t="str">
        <f t="shared" si="1"/>
        <v>az.adap.production.engineer</v>
      </c>
      <c r="D23" s="245" t="s">
        <v>429</v>
      </c>
      <c r="E23" s="245" t="s">
        <v>430</v>
      </c>
      <c r="F23" s="247"/>
    </row>
    <row r="24" spans="1:6" x14ac:dyDescent="0.2">
      <c r="A24" s="245" t="s">
        <v>1373</v>
      </c>
      <c r="B24" s="246" t="str">
        <f t="shared" si="0"/>
        <v>AD Security Group for Azure Role az.adap.production.owner</v>
      </c>
      <c r="C24" s="245" t="str">
        <f t="shared" si="1"/>
        <v>az.adap.production.owner</v>
      </c>
      <c r="D24" s="245" t="s">
        <v>429</v>
      </c>
      <c r="E24" s="245" t="s">
        <v>430</v>
      </c>
      <c r="F24" s="247"/>
    </row>
    <row r="25" spans="1:6" x14ac:dyDescent="0.2">
      <c r="A25" s="245" t="s">
        <v>1374</v>
      </c>
      <c r="B25" s="246" t="str">
        <f t="shared" si="0"/>
        <v>AD Security Group for Azure Role az.adap.production.readonly</v>
      </c>
      <c r="C25" s="245" t="str">
        <f t="shared" si="1"/>
        <v>az.adap.production.readonly</v>
      </c>
      <c r="D25" s="245" t="s">
        <v>429</v>
      </c>
      <c r="E25" s="245" t="s">
        <v>430</v>
      </c>
      <c r="F25" s="247"/>
    </row>
    <row r="26" spans="1:6" x14ac:dyDescent="0.2">
      <c r="A26" s="245" t="s">
        <v>1393</v>
      </c>
      <c r="B26" s="246" t="str">
        <f t="shared" si="0"/>
        <v>AD Security Group for Azure Role it.network.operations</v>
      </c>
      <c r="C26" s="245" t="str">
        <f t="shared" ref="C26:C32" si="2">A26</f>
        <v>it.network.operations</v>
      </c>
      <c r="D26" s="245" t="s">
        <v>429</v>
      </c>
      <c r="E26" s="245" t="s">
        <v>430</v>
      </c>
      <c r="F26" s="247"/>
    </row>
    <row r="27" spans="1:6" x14ac:dyDescent="0.2">
      <c r="A27" s="245" t="s">
        <v>1394</v>
      </c>
      <c r="B27" s="246" t="str">
        <f t="shared" si="0"/>
        <v>AD Security Group for Azure Role it.nonproduction.engineer</v>
      </c>
      <c r="C27" s="245" t="str">
        <f t="shared" si="2"/>
        <v>it.nonproduction.engineer</v>
      </c>
      <c r="D27" s="245" t="s">
        <v>429</v>
      </c>
      <c r="E27" s="245" t="s">
        <v>430</v>
      </c>
      <c r="F27" s="247"/>
    </row>
    <row r="28" spans="1:6" x14ac:dyDescent="0.2">
      <c r="A28" s="245" t="s">
        <v>1395</v>
      </c>
      <c r="B28" s="246" t="str">
        <f t="shared" si="0"/>
        <v>AD Security Group for Azure Role it.production.engineer</v>
      </c>
      <c r="C28" s="245" t="str">
        <f t="shared" si="2"/>
        <v>it.production.engineer</v>
      </c>
      <c r="D28" s="245" t="s">
        <v>429</v>
      </c>
      <c r="E28" s="245" t="s">
        <v>430</v>
      </c>
      <c r="F28" s="247"/>
    </row>
    <row r="29" spans="1:6" x14ac:dyDescent="0.2">
      <c r="A29" s="245" t="s">
        <v>1396</v>
      </c>
      <c r="B29" s="246" t="str">
        <f t="shared" si="0"/>
        <v>AD Security Group for Azure Role msp.nonproduction.engineer</v>
      </c>
      <c r="C29" s="245" t="str">
        <f t="shared" si="2"/>
        <v>msp.nonproduction.engineer</v>
      </c>
      <c r="D29" s="245" t="s">
        <v>429</v>
      </c>
      <c r="E29" s="245" t="s">
        <v>430</v>
      </c>
      <c r="F29" s="247"/>
    </row>
    <row r="30" spans="1:6" x14ac:dyDescent="0.2">
      <c r="A30" s="245" t="s">
        <v>1397</v>
      </c>
      <c r="B30" s="246" t="str">
        <f t="shared" si="0"/>
        <v>AD Security Group for Azure Role msp.production.engineer</v>
      </c>
      <c r="C30" s="245" t="str">
        <f t="shared" si="2"/>
        <v>msp.production.engineer</v>
      </c>
      <c r="D30" s="245" t="s">
        <v>429</v>
      </c>
      <c r="E30" s="245" t="s">
        <v>430</v>
      </c>
      <c r="F30" s="247"/>
    </row>
    <row r="31" spans="1:6" x14ac:dyDescent="0.2">
      <c r="A31" s="245" t="s">
        <v>1470</v>
      </c>
      <c r="B31" s="246" t="str">
        <f t="shared" si="0"/>
        <v>AD Security Group for Azure Role adap.nonproduction.sqladmin</v>
      </c>
      <c r="C31" s="245" t="str">
        <f t="shared" si="2"/>
        <v>adap.nonproduction.sqladmin</v>
      </c>
      <c r="D31" s="245" t="s">
        <v>429</v>
      </c>
      <c r="E31" s="245" t="s">
        <v>430</v>
      </c>
      <c r="F31" s="247"/>
    </row>
    <row r="32" spans="1:6" x14ac:dyDescent="0.2">
      <c r="A32" s="245" t="s">
        <v>1474</v>
      </c>
      <c r="B32" s="246" t="str">
        <f t="shared" si="0"/>
        <v>AD Security Group for Azure Role adap.production.sqladmin</v>
      </c>
      <c r="C32" s="245" t="str">
        <f t="shared" si="2"/>
        <v>adap.production.sqladmin</v>
      </c>
      <c r="D32" s="245" t="s">
        <v>429</v>
      </c>
      <c r="E32" s="245" t="s">
        <v>430</v>
      </c>
      <c r="F32" s="247"/>
    </row>
    <row r="33" spans="1:6" x14ac:dyDescent="0.2">
      <c r="A33" s="245" t="s">
        <v>1475</v>
      </c>
      <c r="B33" s="246" t="str">
        <f>_xlfn.CONCAT("AD Security Group for Azure Role ", A33)</f>
        <v>AD Security Group for Azure Role msp.nonproduction.sqladmin</v>
      </c>
      <c r="C33" s="245" t="str">
        <f>A33</f>
        <v>msp.nonproduction.sqladmin</v>
      </c>
      <c r="D33" s="245" t="s">
        <v>429</v>
      </c>
      <c r="E33" s="245" t="s">
        <v>430</v>
      </c>
      <c r="F33" s="247"/>
    </row>
    <row r="34" spans="1:6" x14ac:dyDescent="0.2">
      <c r="A34" s="245" t="s">
        <v>1476</v>
      </c>
      <c r="B34" s="246" t="str">
        <f>_xlfn.CONCAT("AD Security Group for Azure Role ", A34)</f>
        <v>AD Security Group for Azure Role msp.production.sqladmin</v>
      </c>
      <c r="C34" s="245" t="str">
        <f>A34</f>
        <v>msp.production.sqladmin</v>
      </c>
      <c r="D34" s="245" t="s">
        <v>429</v>
      </c>
      <c r="E34" s="245" t="s">
        <v>430</v>
      </c>
      <c r="F34" s="247"/>
    </row>
  </sheetData>
  <hyperlinks>
    <hyperlink ref="F1" location="TOC!A1" display="TABLE OF CONTENTS" xr:uid="{5489550B-C01E-4EE2-B1EB-114BBA575722}"/>
  </hyperlinks>
  <pageMargins left="0.7" right="0.7" top="0.75" bottom="0.75" header="0.3" footer="0.3"/>
  <pageSetup orientation="portrait"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03D66-1A36-4B6C-94D6-C1BE06701859}">
  <sheetPr codeName="Sheet45">
    <tabColor rgb="FF00B050"/>
  </sheetPr>
  <dimension ref="A1:M30"/>
  <sheetViews>
    <sheetView workbookViewId="0">
      <pane ySplit="1" topLeftCell="A2" activePane="bottomLeft" state="frozen"/>
      <selection pane="bottomLeft" activeCell="D33" sqref="D33"/>
    </sheetView>
  </sheetViews>
  <sheetFormatPr defaultRowHeight="12.75" x14ac:dyDescent="0.2"/>
  <cols>
    <col min="1" max="1" width="36.85546875" customWidth="1"/>
    <col min="2" max="2" width="27.5703125" customWidth="1"/>
    <col min="3" max="6" width="12.42578125" customWidth="1"/>
    <col min="7" max="7" width="23.28515625" customWidth="1"/>
    <col min="8" max="9" width="16" customWidth="1"/>
    <col min="10" max="10" width="7" customWidth="1"/>
    <col min="11" max="12" width="9.5703125" customWidth="1"/>
    <col min="13" max="13" width="9.140625" style="191"/>
  </cols>
  <sheetData>
    <row r="1" spans="1:13" s="197" customFormat="1" ht="182.25" customHeight="1" x14ac:dyDescent="0.2">
      <c r="A1" s="196" t="s">
        <v>1400</v>
      </c>
      <c r="B1" s="196" t="s">
        <v>497</v>
      </c>
      <c r="C1" s="196" t="s">
        <v>657</v>
      </c>
      <c r="D1" s="196" t="s">
        <v>1401</v>
      </c>
      <c r="E1" s="196" t="s">
        <v>1402</v>
      </c>
      <c r="F1" s="196" t="s">
        <v>1403</v>
      </c>
      <c r="G1" s="196" t="s">
        <v>1404</v>
      </c>
      <c r="H1" s="196" t="s">
        <v>1405</v>
      </c>
      <c r="I1" s="196" t="s">
        <v>1406</v>
      </c>
      <c r="J1" s="196" t="s">
        <v>1407</v>
      </c>
      <c r="K1" s="196" t="s">
        <v>1408</v>
      </c>
      <c r="L1" s="196" t="s">
        <v>1409</v>
      </c>
      <c r="M1" s="196" t="s">
        <v>1357</v>
      </c>
    </row>
    <row r="2" spans="1:13" x14ac:dyDescent="0.2">
      <c r="A2" s="2" t="str">
        <f>_xlfn.CONCAT(D2,E2, "@", Domain)</f>
        <v>JohnDoe@azuresecurity.net</v>
      </c>
      <c r="B2" s="2" t="str">
        <f>_xlfn.CONCAT(D2," ", E2, " (", J2, ")")</f>
        <v>John Doe (CoE)</v>
      </c>
      <c r="C2" t="b">
        <v>1</v>
      </c>
      <c r="D2" t="s">
        <v>1416</v>
      </c>
      <c r="E2" t="s">
        <v>1415</v>
      </c>
      <c r="F2" t="s">
        <v>1414</v>
      </c>
      <c r="G2" t="s">
        <v>1413</v>
      </c>
      <c r="H2" t="s">
        <v>1412</v>
      </c>
      <c r="I2" t="s">
        <v>1411</v>
      </c>
      <c r="J2" t="s">
        <v>1410</v>
      </c>
      <c r="K2" t="b">
        <v>1</v>
      </c>
      <c r="L2" t="b">
        <v>1</v>
      </c>
    </row>
    <row r="3" spans="1:13" x14ac:dyDescent="0.2">
      <c r="A3" s="2" t="str">
        <f>_xlfn.CONCAT(D3,E3, "@", Domain)</f>
        <v>MaryAlice@azuresecurity.net</v>
      </c>
      <c r="B3" s="2" t="str">
        <f>_xlfn.CONCAT(D3," ", E3, " (", J3, ")")</f>
        <v>Mary Alice (CoE)</v>
      </c>
      <c r="C3" t="b">
        <v>1</v>
      </c>
      <c r="D3" t="s">
        <v>1419</v>
      </c>
      <c r="E3" t="s">
        <v>1420</v>
      </c>
      <c r="F3" t="s">
        <v>1414</v>
      </c>
      <c r="G3" t="s">
        <v>1413</v>
      </c>
      <c r="H3" t="s">
        <v>1412</v>
      </c>
      <c r="I3" t="s">
        <v>1411</v>
      </c>
      <c r="J3" t="s">
        <v>1410</v>
      </c>
      <c r="K3" t="b">
        <v>1</v>
      </c>
      <c r="L3" t="b">
        <v>1</v>
      </c>
    </row>
    <row r="4" spans="1:13" x14ac:dyDescent="0.2">
      <c r="A4" s="2" t="str">
        <f>_xlfn.CONCAT(D4,E4, "@", Domain)</f>
        <v>PatrickGallucci@azuresecurity.net</v>
      </c>
      <c r="B4" s="2" t="str">
        <f>_xlfn.CONCAT(D4," ", E4, " (", J4, ")")</f>
        <v>Patrick Gallucci (CoE)</v>
      </c>
      <c r="C4" t="b">
        <v>1</v>
      </c>
      <c r="D4" t="s">
        <v>1421</v>
      </c>
      <c r="E4" t="s">
        <v>1422</v>
      </c>
      <c r="F4" t="s">
        <v>1423</v>
      </c>
      <c r="G4" t="s">
        <v>1424</v>
      </c>
      <c r="H4" t="s">
        <v>1425</v>
      </c>
      <c r="I4" t="s">
        <v>1426</v>
      </c>
      <c r="J4" t="s">
        <v>1410</v>
      </c>
      <c r="K4" t="b">
        <v>1</v>
      </c>
      <c r="L4" t="b">
        <v>1</v>
      </c>
    </row>
    <row r="5" spans="1:13" x14ac:dyDescent="0.2">
      <c r="B5" s="2"/>
    </row>
    <row r="6" spans="1:13" x14ac:dyDescent="0.2">
      <c r="B6" s="2"/>
    </row>
    <row r="7" spans="1:13" x14ac:dyDescent="0.2">
      <c r="B7" s="2"/>
    </row>
    <row r="8" spans="1:13" x14ac:dyDescent="0.2">
      <c r="B8" s="2"/>
    </row>
    <row r="9" spans="1:13" x14ac:dyDescent="0.2">
      <c r="B9" s="2"/>
    </row>
    <row r="10" spans="1:13" x14ac:dyDescent="0.2">
      <c r="B10" s="2"/>
    </row>
    <row r="11" spans="1:13" x14ac:dyDescent="0.2">
      <c r="B11" s="2"/>
    </row>
    <row r="12" spans="1:13" x14ac:dyDescent="0.2">
      <c r="B12" s="2"/>
    </row>
    <row r="13" spans="1:13" x14ac:dyDescent="0.2">
      <c r="B13" s="2"/>
    </row>
    <row r="14" spans="1:13" x14ac:dyDescent="0.2">
      <c r="B14" s="2"/>
    </row>
    <row r="15" spans="1:13" x14ac:dyDescent="0.2">
      <c r="B15" s="2"/>
    </row>
    <row r="16" spans="1:13" x14ac:dyDescent="0.2">
      <c r="B16" s="2"/>
    </row>
    <row r="17" spans="2:2" x14ac:dyDescent="0.2">
      <c r="B17" s="2"/>
    </row>
    <row r="18" spans="2:2" x14ac:dyDescent="0.2">
      <c r="B18" s="2"/>
    </row>
    <row r="19" spans="2:2" x14ac:dyDescent="0.2">
      <c r="B19" s="2"/>
    </row>
    <row r="20" spans="2:2" x14ac:dyDescent="0.2">
      <c r="B20" s="2"/>
    </row>
    <row r="21" spans="2:2" x14ac:dyDescent="0.2">
      <c r="B21" s="2"/>
    </row>
    <row r="22" spans="2:2" x14ac:dyDescent="0.2">
      <c r="B22" s="2"/>
    </row>
    <row r="23" spans="2:2" x14ac:dyDescent="0.2">
      <c r="B23" s="2"/>
    </row>
    <row r="24" spans="2:2" x14ac:dyDescent="0.2">
      <c r="B24" s="2"/>
    </row>
    <row r="25" spans="2:2" x14ac:dyDescent="0.2">
      <c r="B25" s="2"/>
    </row>
    <row r="26" spans="2:2" x14ac:dyDescent="0.2">
      <c r="B26" s="2"/>
    </row>
    <row r="27" spans="2:2" x14ac:dyDescent="0.2">
      <c r="B27" s="2"/>
    </row>
    <row r="28" spans="2:2" x14ac:dyDescent="0.2">
      <c r="B28" s="2"/>
    </row>
    <row r="29" spans="2:2" x14ac:dyDescent="0.2">
      <c r="B29" s="2"/>
    </row>
    <row r="30" spans="2:2" x14ac:dyDescent="0.2">
      <c r="B30" s="2"/>
    </row>
  </sheetData>
  <hyperlinks>
    <hyperlink ref="M1" location="TOC!A1" display="TABLE OF CONTENTS" xr:uid="{85D46FCA-1934-4783-B691-4583F8320A3D}"/>
  </hyperlinks>
  <pageMargins left="0.7" right="0.7" top="0.75" bottom="0.75" header="0.3" footer="0.3"/>
  <pageSetup orientation="portrait"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2AD6-E3A1-46D7-8343-578178E40413}">
  <sheetPr codeName="Sheet46">
    <tabColor rgb="FF00B050"/>
  </sheetPr>
  <dimension ref="A1:H28"/>
  <sheetViews>
    <sheetView workbookViewId="0">
      <pane ySplit="1" topLeftCell="A2" activePane="bottomLeft" state="frozen"/>
      <selection pane="bottomLeft" sqref="A1:G2"/>
    </sheetView>
  </sheetViews>
  <sheetFormatPr defaultRowHeight="12.75" x14ac:dyDescent="0.2"/>
  <cols>
    <col min="1" max="1" width="30.140625" customWidth="1"/>
    <col min="2" max="2" width="36.85546875" customWidth="1"/>
    <col min="3" max="3" width="27.5703125" customWidth="1"/>
    <col min="4" max="7" width="12.42578125" customWidth="1"/>
    <col min="8" max="8" width="9.140625" style="191"/>
  </cols>
  <sheetData>
    <row r="1" spans="1:8" s="197" customFormat="1" ht="182.25" customHeight="1" x14ac:dyDescent="0.2">
      <c r="A1" s="196" t="s">
        <v>1432</v>
      </c>
      <c r="B1" s="196" t="s">
        <v>1400</v>
      </c>
      <c r="C1" s="196" t="s">
        <v>497</v>
      </c>
      <c r="D1" s="196" t="s">
        <v>3</v>
      </c>
      <c r="E1" s="196" t="s">
        <v>1433</v>
      </c>
      <c r="F1" s="196" t="s">
        <v>1434</v>
      </c>
      <c r="G1" s="196" t="s">
        <v>1435</v>
      </c>
      <c r="H1" s="196" t="s">
        <v>1357</v>
      </c>
    </row>
    <row r="2" spans="1:8" x14ac:dyDescent="0.2">
      <c r="A2" t="s">
        <v>1439</v>
      </c>
      <c r="B2" s="2" t="s">
        <v>1437</v>
      </c>
      <c r="C2" s="2" t="s">
        <v>1438</v>
      </c>
      <c r="D2" t="s">
        <v>1436</v>
      </c>
      <c r="E2" t="s">
        <v>1307</v>
      </c>
      <c r="F2" t="s">
        <v>1431</v>
      </c>
      <c r="G2" t="s">
        <v>1414</v>
      </c>
    </row>
    <row r="3" spans="1:8" x14ac:dyDescent="0.2">
      <c r="C3" s="2"/>
    </row>
    <row r="4" spans="1:8" x14ac:dyDescent="0.2">
      <c r="C4" s="2"/>
    </row>
    <row r="5" spans="1:8" x14ac:dyDescent="0.2">
      <c r="C5" s="2"/>
    </row>
    <row r="6" spans="1:8" x14ac:dyDescent="0.2">
      <c r="C6" s="2"/>
    </row>
    <row r="7" spans="1:8" x14ac:dyDescent="0.2">
      <c r="C7" s="2"/>
    </row>
    <row r="8" spans="1:8" x14ac:dyDescent="0.2">
      <c r="C8" s="2"/>
    </row>
    <row r="9" spans="1:8" x14ac:dyDescent="0.2">
      <c r="C9" s="2"/>
    </row>
    <row r="10" spans="1:8" x14ac:dyDescent="0.2">
      <c r="C10" s="2"/>
    </row>
    <row r="11" spans="1:8" x14ac:dyDescent="0.2">
      <c r="C11" s="2"/>
    </row>
    <row r="12" spans="1:8" x14ac:dyDescent="0.2">
      <c r="C12" s="2"/>
    </row>
    <row r="13" spans="1:8" x14ac:dyDescent="0.2">
      <c r="C13" s="2"/>
    </row>
    <row r="14" spans="1:8" x14ac:dyDescent="0.2">
      <c r="C14" s="2"/>
    </row>
    <row r="15" spans="1:8" x14ac:dyDescent="0.2">
      <c r="C15" s="2"/>
    </row>
    <row r="16" spans="1:8" x14ac:dyDescent="0.2">
      <c r="C16" s="2"/>
    </row>
    <row r="17" spans="3:3" x14ac:dyDescent="0.2">
      <c r="C17" s="2"/>
    </row>
    <row r="18" spans="3:3" x14ac:dyDescent="0.2">
      <c r="C18" s="2"/>
    </row>
    <row r="19" spans="3:3" x14ac:dyDescent="0.2">
      <c r="C19" s="2"/>
    </row>
    <row r="20" spans="3:3" x14ac:dyDescent="0.2">
      <c r="C20" s="2"/>
    </row>
    <row r="21" spans="3:3" x14ac:dyDescent="0.2">
      <c r="C21" s="2"/>
    </row>
    <row r="22" spans="3:3" x14ac:dyDescent="0.2">
      <c r="C22" s="2"/>
    </row>
    <row r="23" spans="3:3" x14ac:dyDescent="0.2">
      <c r="C23" s="2"/>
    </row>
    <row r="24" spans="3:3" x14ac:dyDescent="0.2">
      <c r="C24" s="2"/>
    </row>
    <row r="25" spans="3:3" x14ac:dyDescent="0.2">
      <c r="C25" s="2"/>
    </row>
    <row r="26" spans="3:3" x14ac:dyDescent="0.2">
      <c r="C26" s="2"/>
    </row>
    <row r="27" spans="3:3" x14ac:dyDescent="0.2">
      <c r="C27" s="2"/>
    </row>
    <row r="28" spans="3:3" x14ac:dyDescent="0.2">
      <c r="C28" s="2"/>
    </row>
  </sheetData>
  <hyperlinks>
    <hyperlink ref="H1" location="TOC!A1" display="TABLE OF CONTENTS" xr:uid="{EF2331A6-C62D-49FE-9830-E21836CD5EA9}"/>
  </hyperlinks>
  <pageMargins left="0.7" right="0.7" top="0.75" bottom="0.75" header="0.3" footer="0.3"/>
  <pageSetup orientation="portrait" verticalDpi="120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76968-0EB2-4FBF-B56D-EC7BD0AF831B}">
  <sheetPr codeName="Sheet47">
    <tabColor rgb="FF00B050"/>
  </sheetPr>
  <dimension ref="A1:D8"/>
  <sheetViews>
    <sheetView workbookViewId="0">
      <pane ySplit="1" topLeftCell="A2" activePane="bottomLeft" state="frozen"/>
      <selection pane="bottomLeft" activeCell="C6" sqref="C6"/>
    </sheetView>
  </sheetViews>
  <sheetFormatPr defaultColWidth="18.28515625" defaultRowHeight="12.75" x14ac:dyDescent="0.2"/>
  <cols>
    <col min="1" max="1" width="18.28515625" style="191"/>
    <col min="2" max="2" width="40.140625" style="191" customWidth="1"/>
    <col min="3" max="3" width="55" style="191" customWidth="1"/>
    <col min="4" max="16384" width="18.28515625" style="191"/>
  </cols>
  <sheetData>
    <row r="1" spans="1:4" s="198" customFormat="1" ht="125.1" customHeight="1" x14ac:dyDescent="0.25">
      <c r="A1" s="196" t="s">
        <v>249</v>
      </c>
      <c r="B1" s="196" t="s">
        <v>189</v>
      </c>
      <c r="C1" s="196" t="s">
        <v>194</v>
      </c>
      <c r="D1" s="196" t="s">
        <v>1357</v>
      </c>
    </row>
    <row r="2" spans="1:4" ht="15" x14ac:dyDescent="0.25">
      <c r="B2" s="191" t="s">
        <v>190</v>
      </c>
      <c r="C2" s="199"/>
    </row>
    <row r="3" spans="1:4" ht="15" x14ac:dyDescent="0.25">
      <c r="B3" s="191" t="s">
        <v>191</v>
      </c>
      <c r="C3" s="199"/>
    </row>
    <row r="4" spans="1:4" ht="15" x14ac:dyDescent="0.25">
      <c r="B4" s="191" t="s">
        <v>192</v>
      </c>
      <c r="C4" s="199"/>
    </row>
    <row r="5" spans="1:4" ht="15" x14ac:dyDescent="0.25">
      <c r="B5" s="191" t="s">
        <v>193</v>
      </c>
      <c r="C5" s="199"/>
    </row>
    <row r="6" spans="1:4" ht="15" x14ac:dyDescent="0.25">
      <c r="B6" s="191" t="s">
        <v>195</v>
      </c>
      <c r="C6" s="199"/>
    </row>
    <row r="7" spans="1:4" ht="15" x14ac:dyDescent="0.25">
      <c r="B7" s="191" t="s">
        <v>196</v>
      </c>
      <c r="C7" s="199"/>
    </row>
    <row r="8" spans="1:4" ht="15" x14ac:dyDescent="0.25">
      <c r="B8" s="191" t="s">
        <v>197</v>
      </c>
      <c r="C8" s="199"/>
    </row>
  </sheetData>
  <hyperlinks>
    <hyperlink ref="D1" location="TOC!A1" display="TABLE OF CONTENTS" xr:uid="{B9C2A47E-58E1-443C-94A5-EA236A639688}"/>
  </hyperlinks>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50"/>
  </sheetPr>
  <dimension ref="A1:H2"/>
  <sheetViews>
    <sheetView workbookViewId="0">
      <pane xSplit="1" ySplit="1" topLeftCell="B2" activePane="bottomRight" state="frozen"/>
      <selection activeCell="I24" sqref="I24"/>
      <selection pane="topRight" activeCell="I24" sqref="I24"/>
      <selection pane="bottomLeft" activeCell="I24" sqref="I24"/>
      <selection pane="bottomRight" activeCell="E6" sqref="E6"/>
    </sheetView>
  </sheetViews>
  <sheetFormatPr defaultColWidth="9.140625" defaultRowHeight="12.75" x14ac:dyDescent="0.2"/>
  <cols>
    <col min="1" max="1" width="29.42578125" style="191" bestFit="1" customWidth="1"/>
    <col min="2" max="2" width="26.85546875" style="191" bestFit="1" customWidth="1"/>
    <col min="3" max="3" width="20.7109375" style="191" bestFit="1" customWidth="1"/>
    <col min="4" max="4" width="37.140625" style="191" bestFit="1" customWidth="1"/>
    <col min="5" max="5" width="31" style="191" bestFit="1" customWidth="1"/>
    <col min="6" max="7" width="19.7109375" style="191" customWidth="1"/>
    <col min="8" max="16384" width="9.140625" style="191"/>
  </cols>
  <sheetData>
    <row r="1" spans="1:8" s="220" customFormat="1" ht="125.1" customHeight="1" x14ac:dyDescent="0.2">
      <c r="A1" s="196" t="s">
        <v>22</v>
      </c>
      <c r="B1" s="196" t="s">
        <v>13</v>
      </c>
      <c r="C1" s="196" t="s">
        <v>1</v>
      </c>
      <c r="D1" s="196" t="s">
        <v>157</v>
      </c>
      <c r="E1" s="196" t="s">
        <v>102</v>
      </c>
      <c r="F1" s="196" t="s">
        <v>240</v>
      </c>
      <c r="G1" s="196" t="s">
        <v>1255</v>
      </c>
      <c r="H1" s="196" t="s">
        <v>1357</v>
      </c>
    </row>
    <row r="2" spans="1:8" x14ac:dyDescent="0.2">
      <c r="A2" s="191" t="s">
        <v>1333</v>
      </c>
      <c r="B2" s="185" t="s">
        <v>1097</v>
      </c>
      <c r="C2" s="191" t="s">
        <v>1098</v>
      </c>
      <c r="D2" s="191" t="s">
        <v>1334</v>
      </c>
      <c r="E2" s="191" t="s">
        <v>1340</v>
      </c>
      <c r="F2" s="191" t="s">
        <v>88</v>
      </c>
    </row>
  </sheetData>
  <dataValidations count="1">
    <dataValidation type="list" allowBlank="1" showInputMessage="1" showErrorMessage="1" sqref="B2:C1378" xr:uid="{00000000-0002-0000-0100-000000000000}">
      <formula1>(People_Names)</formula1>
    </dataValidation>
  </dataValidations>
  <hyperlinks>
    <hyperlink ref="C2" r:id="rId1" xr:uid="{CB811892-D928-4105-AF08-3E4B4D05DDF1}"/>
    <hyperlink ref="H1" location="TOC!A1" display="TABLE OF CONTENTS" xr:uid="{7A7857C8-0956-4615-ACA5-484CAB772EBD}"/>
  </hyperlinks>
  <pageMargins left="0.7" right="0.7" top="0.75" bottom="0.75" header="0.3" footer="0.3"/>
  <pageSetup orientation="portrait" horizontalDpi="4294967295" verticalDpi="4294967295"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2A74C-C382-4639-84C7-B7097997797D}">
  <sheetPr codeName="Sheet48">
    <tabColor rgb="FF00B050"/>
  </sheetPr>
  <dimension ref="A1:L3"/>
  <sheetViews>
    <sheetView zoomScaleNormal="100" workbookViewId="0">
      <pane ySplit="1" topLeftCell="A2" activePane="bottomLeft" state="frozen"/>
      <selection pane="bottomLeft" sqref="A1:K2"/>
    </sheetView>
  </sheetViews>
  <sheetFormatPr defaultColWidth="9.140625" defaultRowHeight="12.75" x14ac:dyDescent="0.2"/>
  <cols>
    <col min="1" max="2" width="21.140625" style="217" customWidth="1"/>
    <col min="3" max="3" width="20.7109375" style="218" customWidth="1"/>
    <col min="4" max="4" width="36.85546875" style="217" bestFit="1" customWidth="1"/>
    <col min="5" max="5" width="8" style="218" bestFit="1" customWidth="1"/>
    <col min="6" max="6" width="17.28515625" style="217" bestFit="1" customWidth="1"/>
    <col min="7" max="10" width="5.42578125" style="217" customWidth="1"/>
    <col min="11" max="11" width="13.140625" style="217" bestFit="1" customWidth="1"/>
    <col min="12" max="16384" width="9.140625" style="217"/>
  </cols>
  <sheetData>
    <row r="1" spans="1:12" s="219" customFormat="1" ht="125.1" customHeight="1" x14ac:dyDescent="0.25">
      <c r="A1" s="196" t="s">
        <v>1328</v>
      </c>
      <c r="B1" s="196" t="s">
        <v>1329</v>
      </c>
      <c r="C1" s="196" t="s">
        <v>1331</v>
      </c>
      <c r="D1" s="187" t="s">
        <v>1828</v>
      </c>
      <c r="E1" s="187" t="s">
        <v>1830</v>
      </c>
      <c r="F1" s="187" t="s">
        <v>1831</v>
      </c>
      <c r="G1" s="187" t="s">
        <v>1216</v>
      </c>
      <c r="H1" s="187" t="s">
        <v>1218</v>
      </c>
      <c r="I1" s="187" t="s">
        <v>816</v>
      </c>
      <c r="J1" s="187" t="s">
        <v>1221</v>
      </c>
      <c r="K1" s="187" t="s">
        <v>1223</v>
      </c>
      <c r="L1" s="187" t="s">
        <v>1357</v>
      </c>
    </row>
    <row r="2" spans="1:12" x14ac:dyDescent="0.2">
      <c r="A2" s="191" t="s">
        <v>1330</v>
      </c>
      <c r="B2" s="191" t="s">
        <v>1332</v>
      </c>
      <c r="C2" s="191"/>
      <c r="D2" s="191" t="str">
        <f>_xlfn.CONCAT($A$1,": ",A2)</f>
        <v>Management Group Name: Contoso ADAP</v>
      </c>
      <c r="E2" s="201">
        <v>8675309</v>
      </c>
      <c r="F2" s="191" t="s">
        <v>1087</v>
      </c>
      <c r="G2" s="191" t="str">
        <f>Project</f>
        <v>ADAP</v>
      </c>
      <c r="H2" s="191" t="str">
        <f>ProjectVersion</f>
        <v>1.0</v>
      </c>
      <c r="I2" s="191" t="s">
        <v>1243</v>
      </c>
      <c r="J2" s="191" t="s">
        <v>217</v>
      </c>
      <c r="K2" s="191" t="s">
        <v>1248</v>
      </c>
    </row>
    <row r="3" spans="1:12" x14ac:dyDescent="0.2">
      <c r="A3" s="191"/>
      <c r="B3" s="191"/>
      <c r="C3" s="191"/>
      <c r="D3" s="191"/>
      <c r="E3" s="201"/>
      <c r="F3" s="191"/>
      <c r="G3" s="191"/>
      <c r="H3" s="191"/>
      <c r="I3" s="191"/>
      <c r="J3" s="191"/>
      <c r="K3" s="191"/>
    </row>
  </sheetData>
  <dataValidations count="4">
    <dataValidation type="list" allowBlank="1" showInputMessage="1" showErrorMessage="1" sqref="G2" xr:uid="{19D925BF-580E-4F73-B5DE-6984D5BC6687}">
      <formula1>(Azure_Environment_Tags)</formula1>
    </dataValidation>
    <dataValidation type="list" allowBlank="1" showInputMessage="1" showErrorMessage="1" sqref="F2" xr:uid="{739B6CA7-AFBC-45E0-81BC-75766C56524D}">
      <formula1>(DRI)</formula1>
    </dataValidation>
    <dataValidation type="list" allowBlank="1" showInputMessage="1" showErrorMessage="1" sqref="H2:I2" xr:uid="{AC2390B5-4C43-4B23-9210-82863908354C}">
      <formula1>Environment_Names</formula1>
    </dataValidation>
    <dataValidation type="list" allowBlank="1" showInputMessage="1" showErrorMessage="1" sqref="J2:K2" xr:uid="{50C0E06F-AB76-4D23-BEE3-A0AC21F0405D}">
      <formula1>Data_Profile</formula1>
    </dataValidation>
  </dataValidations>
  <hyperlinks>
    <hyperlink ref="L1" location="TOC!A1" display="TABLE OF CONTENTS" xr:uid="{1F1A2905-FDD7-4163-A4F1-8E30AF2C3792}"/>
  </hyperlinks>
  <pageMargins left="0.7" right="0.7" top="0.75" bottom="0.75" header="0.3" footer="0.3"/>
  <pageSetup orientation="portrait" horizontalDpi="4294967295" verticalDpi="4294967295"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00B050"/>
  </sheetPr>
  <dimension ref="A1:L7"/>
  <sheetViews>
    <sheetView zoomScaleNormal="100" workbookViewId="0">
      <pane ySplit="1" topLeftCell="A2" activePane="bottomLeft" state="frozen"/>
      <selection pane="bottomLeft" activeCell="E10" sqref="E10"/>
    </sheetView>
  </sheetViews>
  <sheetFormatPr defaultColWidth="9.140625" defaultRowHeight="12.75" x14ac:dyDescent="0.2"/>
  <cols>
    <col min="1" max="1" width="21.140625" style="217" customWidth="1"/>
    <col min="2" max="2" width="20.7109375" style="218" customWidth="1"/>
    <col min="3" max="3" width="14.85546875" style="218" customWidth="1"/>
    <col min="4" max="4" width="26.7109375" style="218" customWidth="1"/>
    <col min="5" max="5" width="38" style="217" bestFit="1" customWidth="1"/>
    <col min="6" max="6" width="8" style="218" bestFit="1" customWidth="1"/>
    <col min="7" max="7" width="17.28515625" style="217" bestFit="1" customWidth="1"/>
    <col min="8" max="11" width="5.42578125" style="217" customWidth="1"/>
    <col min="12" max="12" width="13.140625" style="217" bestFit="1" customWidth="1"/>
    <col min="13" max="16384" width="9.140625" style="217"/>
  </cols>
  <sheetData>
    <row r="1" spans="1:12" s="219" customFormat="1" ht="125.1" customHeight="1" x14ac:dyDescent="0.25">
      <c r="A1" s="196" t="s">
        <v>1833</v>
      </c>
      <c r="B1" s="196" t="s">
        <v>1349</v>
      </c>
      <c r="C1" s="196" t="s">
        <v>441</v>
      </c>
      <c r="D1" s="196" t="s">
        <v>105</v>
      </c>
      <c r="E1" s="187" t="s">
        <v>1828</v>
      </c>
      <c r="F1" s="187" t="s">
        <v>1830</v>
      </c>
      <c r="G1" s="187" t="s">
        <v>1831</v>
      </c>
      <c r="H1" s="187" t="s">
        <v>1216</v>
      </c>
      <c r="I1" s="187" t="s">
        <v>1218</v>
      </c>
      <c r="J1" s="187" t="s">
        <v>816</v>
      </c>
      <c r="K1" s="187" t="s">
        <v>1221</v>
      </c>
      <c r="L1" s="187" t="s">
        <v>1223</v>
      </c>
    </row>
    <row r="2" spans="1:12" x14ac:dyDescent="0.2">
      <c r="A2" s="191" t="str">
        <f t="shared" ref="A2:A7" si="0">LOWER(_xlfn.CONCAT(H2,"-",J2,"-",B2,"-rg"))</f>
        <v>adap-smk-eus-rg</v>
      </c>
      <c r="B2" s="191" t="s">
        <v>171</v>
      </c>
      <c r="C2" s="191" t="s">
        <v>88</v>
      </c>
      <c r="D2" s="191" t="s">
        <v>1833</v>
      </c>
      <c r="E2" s="191" t="str">
        <f t="shared" ref="E2:E7" si="1">_xlfn.CONCAT($A$1,": ",A2)</f>
        <v>resourceGroupName: adap-smk-eus-rg</v>
      </c>
      <c r="F2" s="201">
        <v>8675309</v>
      </c>
      <c r="G2" s="191" t="s">
        <v>1087</v>
      </c>
      <c r="H2" s="191" t="str">
        <f>Project</f>
        <v>ADAP</v>
      </c>
      <c r="I2" s="191" t="str">
        <f t="shared" ref="I2:I7" si="2">ProjectVersion</f>
        <v>1.0</v>
      </c>
      <c r="J2" s="191" t="s">
        <v>1243</v>
      </c>
      <c r="K2" s="191" t="s">
        <v>217</v>
      </c>
      <c r="L2" s="191" t="s">
        <v>1248</v>
      </c>
    </row>
    <row r="3" spans="1:12" x14ac:dyDescent="0.2">
      <c r="A3" s="191" t="str">
        <f t="shared" si="0"/>
        <v>mgmt-dev-eus-rg</v>
      </c>
      <c r="B3" s="191" t="s">
        <v>171</v>
      </c>
      <c r="C3" s="191" t="s">
        <v>88</v>
      </c>
      <c r="D3" s="191" t="s">
        <v>1833</v>
      </c>
      <c r="E3" s="191" t="str">
        <f t="shared" si="1"/>
        <v>resourceGroupName: mgmt-dev-eus-rg</v>
      </c>
      <c r="F3" s="201">
        <v>8675309</v>
      </c>
      <c r="G3" s="191" t="s">
        <v>1087</v>
      </c>
      <c r="H3" s="191" t="s">
        <v>1319</v>
      </c>
      <c r="I3" s="191" t="str">
        <f t="shared" si="2"/>
        <v>1.0</v>
      </c>
      <c r="J3" s="191" t="s">
        <v>1240</v>
      </c>
      <c r="K3" s="191" t="s">
        <v>217</v>
      </c>
      <c r="L3" s="191" t="s">
        <v>1248</v>
      </c>
    </row>
    <row r="4" spans="1:12" x14ac:dyDescent="0.2">
      <c r="A4" s="191" t="str">
        <f t="shared" si="0"/>
        <v>bast-dev-eus-rg</v>
      </c>
      <c r="B4" s="191" t="s">
        <v>171</v>
      </c>
      <c r="C4" s="191" t="s">
        <v>88</v>
      </c>
      <c r="D4" s="191" t="s">
        <v>1833</v>
      </c>
      <c r="E4" s="191" t="str">
        <f t="shared" si="1"/>
        <v>resourceGroupName: bast-dev-eus-rg</v>
      </c>
      <c r="F4" s="201">
        <v>8675309</v>
      </c>
      <c r="G4" s="191" t="s">
        <v>1087</v>
      </c>
      <c r="H4" s="191" t="s">
        <v>1453</v>
      </c>
      <c r="I4" s="191" t="str">
        <f t="shared" si="2"/>
        <v>1.0</v>
      </c>
      <c r="J4" s="191" t="s">
        <v>1240</v>
      </c>
      <c r="K4" s="191" t="s">
        <v>217</v>
      </c>
      <c r="L4" s="191" t="s">
        <v>1248</v>
      </c>
    </row>
    <row r="5" spans="1:12" x14ac:dyDescent="0.2">
      <c r="A5" s="191" t="str">
        <f t="shared" si="0"/>
        <v>secu-dev-eus-rg</v>
      </c>
      <c r="B5" s="191" t="s">
        <v>171</v>
      </c>
      <c r="C5" s="191" t="s">
        <v>88</v>
      </c>
      <c r="D5" s="191" t="s">
        <v>1833</v>
      </c>
      <c r="E5" s="191" t="str">
        <f t="shared" si="1"/>
        <v>resourceGroupName: secu-dev-eus-rg</v>
      </c>
      <c r="F5" s="201">
        <v>8675309</v>
      </c>
      <c r="G5" s="191" t="s">
        <v>1087</v>
      </c>
      <c r="H5" s="191" t="s">
        <v>1454</v>
      </c>
      <c r="I5" s="191" t="str">
        <f t="shared" si="2"/>
        <v>1.0</v>
      </c>
      <c r="J5" s="191" t="s">
        <v>1240</v>
      </c>
      <c r="K5" s="191" t="s">
        <v>217</v>
      </c>
      <c r="L5" s="191" t="s">
        <v>1248</v>
      </c>
    </row>
    <row r="6" spans="1:12" x14ac:dyDescent="0.2">
      <c r="A6" s="191" t="str">
        <f t="shared" si="0"/>
        <v>vnet-dev-eus-rg</v>
      </c>
      <c r="B6" s="191" t="s">
        <v>171</v>
      </c>
      <c r="C6" s="191" t="s">
        <v>88</v>
      </c>
      <c r="D6" s="191" t="s">
        <v>1833</v>
      </c>
      <c r="E6" s="191" t="str">
        <f t="shared" si="1"/>
        <v>resourceGroupName: vnet-dev-eus-rg</v>
      </c>
      <c r="F6" s="201">
        <v>8675309</v>
      </c>
      <c r="G6" s="191" t="s">
        <v>1087</v>
      </c>
      <c r="H6" s="191" t="s">
        <v>1452</v>
      </c>
      <c r="I6" s="191" t="str">
        <f t="shared" si="2"/>
        <v>1.0</v>
      </c>
      <c r="J6" s="191" t="s">
        <v>1240</v>
      </c>
      <c r="K6" s="191" t="s">
        <v>217</v>
      </c>
      <c r="L6" s="191" t="s">
        <v>1248</v>
      </c>
    </row>
    <row r="7" spans="1:12" x14ac:dyDescent="0.2">
      <c r="A7" s="191" t="str">
        <f t="shared" si="0"/>
        <v>adap-dev-eus-rg</v>
      </c>
      <c r="B7" s="191" t="s">
        <v>171</v>
      </c>
      <c r="C7" s="191" t="s">
        <v>88</v>
      </c>
      <c r="D7" s="191" t="s">
        <v>1833</v>
      </c>
      <c r="E7" s="191" t="str">
        <f t="shared" si="1"/>
        <v>resourceGroupName: adap-dev-eus-rg</v>
      </c>
      <c r="F7" s="201">
        <v>8675309</v>
      </c>
      <c r="G7" s="191" t="s">
        <v>1087</v>
      </c>
      <c r="H7" s="191" t="str">
        <f>Project</f>
        <v>ADAP</v>
      </c>
      <c r="I7" s="191" t="str">
        <f t="shared" si="2"/>
        <v>1.0</v>
      </c>
      <c r="J7" s="191" t="s">
        <v>1240</v>
      </c>
      <c r="K7" s="191" t="s">
        <v>217</v>
      </c>
      <c r="L7" s="191" t="s">
        <v>1248</v>
      </c>
    </row>
  </sheetData>
  <dataValidations count="7">
    <dataValidation type="list" allowBlank="1" showInputMessage="1" showErrorMessage="1" sqref="K2:L2 L3:L6 K7:L7" xr:uid="{9C24C32A-6390-4909-867D-3FFB392E690E}">
      <formula1>Data_Profile</formula1>
    </dataValidation>
    <dataValidation type="list" allowBlank="1" showInputMessage="1" showErrorMessage="1" sqref="I2:J7" xr:uid="{49EA504F-B4CB-4B4D-A11B-4B801363D4FD}">
      <formula1>Environment_Names</formula1>
    </dataValidation>
    <dataValidation type="list" allowBlank="1" showInputMessage="1" showErrorMessage="1" sqref="G2:G7" xr:uid="{52D43761-A44F-49EE-AE64-0FC1B188B20B}">
      <formula1>(DRI)</formula1>
    </dataValidation>
    <dataValidation type="list" allowBlank="1" showInputMessage="1" showErrorMessage="1" sqref="H2:H7" xr:uid="{A03B1FEC-06BA-43ED-979E-458C498C31CB}">
      <formula1>(Azure_Environment_Tags)</formula1>
    </dataValidation>
    <dataValidation type="list" allowBlank="1" showInputMessage="1" showErrorMessage="1" sqref="C2:C1048576" xr:uid="{00000000-0002-0000-1100-000005000000}">
      <formula1>(Azure_Resource_Manager_Roles)</formula1>
    </dataValidation>
    <dataValidation type="list" allowBlank="1" showInputMessage="1" showErrorMessage="1" sqref="D2:D1048576" xr:uid="{00000000-0002-0000-1100-000007000000}">
      <formula1>(Azure_RBAC_Scopes)</formula1>
    </dataValidation>
    <dataValidation type="list" allowBlank="1" showInputMessage="1" showErrorMessage="1" sqref="B2:B47" xr:uid="{D32D5208-3AE3-4608-8211-839BF102E964}">
      <formula1>Azure_Region_Names</formula1>
    </dataValidation>
  </dataValidations>
  <pageMargins left="0.7" right="0.7" top="0.75" bottom="0.75" header="0.3" footer="0.3"/>
  <pageSetup orientation="portrait" horizontalDpi="4294967295" verticalDpi="4294967295"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30050-7DA8-45B9-86EE-4FECB4545326}">
  <sheetPr codeName="Sheet49">
    <tabColor rgb="FF00B050"/>
  </sheetPr>
  <dimension ref="A1:E24"/>
  <sheetViews>
    <sheetView workbookViewId="0">
      <pane ySplit="1" topLeftCell="A2" activePane="bottomLeft" state="frozen"/>
      <selection pane="bottomLeft" activeCell="A12" sqref="A12"/>
    </sheetView>
  </sheetViews>
  <sheetFormatPr defaultRowHeight="12.75" x14ac:dyDescent="0.2"/>
  <cols>
    <col min="1" max="1" width="39.140625" customWidth="1"/>
    <col min="2" max="2" width="33.5703125" customWidth="1"/>
    <col min="3" max="3" width="19.7109375" customWidth="1"/>
    <col min="4" max="4" width="20.85546875" customWidth="1"/>
    <col min="6" max="6" width="33" customWidth="1"/>
  </cols>
  <sheetData>
    <row r="1" spans="1:5" ht="125.1" customHeight="1" x14ac:dyDescent="0.2">
      <c r="A1" s="196" t="s">
        <v>435</v>
      </c>
      <c r="B1" s="196" t="s">
        <v>437</v>
      </c>
      <c r="C1" s="196" t="s">
        <v>438</v>
      </c>
      <c r="D1" s="196" t="s">
        <v>436</v>
      </c>
      <c r="E1" s="196" t="s">
        <v>1357</v>
      </c>
    </row>
    <row r="2" spans="1:5" x14ac:dyDescent="0.2">
      <c r="A2" t="s">
        <v>428</v>
      </c>
      <c r="B2" t="s">
        <v>88</v>
      </c>
      <c r="D2" t="s">
        <v>439</v>
      </c>
    </row>
    <row r="3" spans="1:5" x14ac:dyDescent="0.2">
      <c r="A3" t="s">
        <v>431</v>
      </c>
      <c r="B3" t="s">
        <v>89</v>
      </c>
      <c r="D3" t="s">
        <v>439</v>
      </c>
    </row>
    <row r="4" spans="1:5" x14ac:dyDescent="0.2">
      <c r="A4" t="s">
        <v>432</v>
      </c>
      <c r="B4" t="s">
        <v>90</v>
      </c>
      <c r="D4" t="s">
        <v>439</v>
      </c>
    </row>
    <row r="5" spans="1:5" x14ac:dyDescent="0.2">
      <c r="A5" t="s">
        <v>1337</v>
      </c>
      <c r="B5" t="s">
        <v>88</v>
      </c>
      <c r="C5" t="s">
        <v>1321</v>
      </c>
      <c r="D5" t="s">
        <v>440</v>
      </c>
    </row>
    <row r="6" spans="1:5" x14ac:dyDescent="0.2">
      <c r="A6" t="s">
        <v>1338</v>
      </c>
      <c r="B6" t="s">
        <v>89</v>
      </c>
      <c r="C6" t="s">
        <v>1321</v>
      </c>
      <c r="D6" t="s">
        <v>440</v>
      </c>
    </row>
    <row r="7" spans="1:5" x14ac:dyDescent="0.2">
      <c r="A7" t="s">
        <v>1339</v>
      </c>
      <c r="B7" t="s">
        <v>90</v>
      </c>
      <c r="C7" t="s">
        <v>1321</v>
      </c>
      <c r="D7" t="s">
        <v>440</v>
      </c>
    </row>
    <row r="8" spans="1:5" x14ac:dyDescent="0.2">
      <c r="A8" t="s">
        <v>1368</v>
      </c>
      <c r="B8" t="s">
        <v>1367</v>
      </c>
      <c r="D8" t="s">
        <v>439</v>
      </c>
    </row>
    <row r="9" spans="1:5" x14ac:dyDescent="0.2">
      <c r="A9" t="s">
        <v>1468</v>
      </c>
      <c r="B9" t="s">
        <v>1456</v>
      </c>
      <c r="D9" t="s">
        <v>439</v>
      </c>
    </row>
    <row r="10" spans="1:5" x14ac:dyDescent="0.2">
      <c r="A10" t="s">
        <v>1469</v>
      </c>
      <c r="B10" t="s">
        <v>1457</v>
      </c>
      <c r="D10" t="s">
        <v>439</v>
      </c>
    </row>
    <row r="11" spans="1:5" x14ac:dyDescent="0.2">
      <c r="A11" t="s">
        <v>1470</v>
      </c>
      <c r="B11" t="s">
        <v>1458</v>
      </c>
      <c r="D11" t="s">
        <v>439</v>
      </c>
    </row>
    <row r="12" spans="1:5" x14ac:dyDescent="0.2">
      <c r="A12" t="s">
        <v>1471</v>
      </c>
      <c r="B12" t="s">
        <v>1459</v>
      </c>
      <c r="D12" t="s">
        <v>439</v>
      </c>
    </row>
    <row r="13" spans="1:5" x14ac:dyDescent="0.2">
      <c r="A13" t="s">
        <v>1472</v>
      </c>
      <c r="B13" t="s">
        <v>1460</v>
      </c>
      <c r="D13" t="s">
        <v>439</v>
      </c>
    </row>
    <row r="14" spans="1:5" x14ac:dyDescent="0.2">
      <c r="A14" t="s">
        <v>1473</v>
      </c>
      <c r="B14" t="s">
        <v>1461</v>
      </c>
      <c r="D14" t="s">
        <v>439</v>
      </c>
    </row>
    <row r="15" spans="1:5" x14ac:dyDescent="0.2">
      <c r="A15" t="s">
        <v>1474</v>
      </c>
      <c r="B15" t="s">
        <v>1462</v>
      </c>
      <c r="D15" t="s">
        <v>439</v>
      </c>
    </row>
    <row r="16" spans="1:5" x14ac:dyDescent="0.2">
      <c r="A16" t="s">
        <v>1393</v>
      </c>
      <c r="B16" t="s">
        <v>1463</v>
      </c>
      <c r="D16" t="s">
        <v>439</v>
      </c>
    </row>
    <row r="17" spans="1:4" x14ac:dyDescent="0.2">
      <c r="A17" t="s">
        <v>1394</v>
      </c>
      <c r="B17" t="s">
        <v>1464</v>
      </c>
      <c r="D17" t="s">
        <v>439</v>
      </c>
    </row>
    <row r="18" spans="1:4" x14ac:dyDescent="0.2">
      <c r="A18" t="s">
        <v>1395</v>
      </c>
      <c r="B18" t="s">
        <v>1465</v>
      </c>
      <c r="D18" t="s">
        <v>439</v>
      </c>
    </row>
    <row r="19" spans="1:4" x14ac:dyDescent="0.2">
      <c r="A19" t="s">
        <v>1396</v>
      </c>
      <c r="B19" t="s">
        <v>1466</v>
      </c>
      <c r="D19" t="s">
        <v>439</v>
      </c>
    </row>
    <row r="20" spans="1:4" x14ac:dyDescent="0.2">
      <c r="A20" t="s">
        <v>1397</v>
      </c>
      <c r="B20" t="s">
        <v>1467</v>
      </c>
      <c r="D20" t="s">
        <v>439</v>
      </c>
    </row>
    <row r="21" spans="1:4" x14ac:dyDescent="0.2">
      <c r="A21" t="s">
        <v>1470</v>
      </c>
      <c r="B21" t="s">
        <v>1458</v>
      </c>
      <c r="D21" t="s">
        <v>439</v>
      </c>
    </row>
    <row r="22" spans="1:4" x14ac:dyDescent="0.2">
      <c r="A22" t="s">
        <v>1474</v>
      </c>
      <c r="B22" t="s">
        <v>1462</v>
      </c>
      <c r="D22" t="s">
        <v>439</v>
      </c>
    </row>
    <row r="23" spans="1:4" x14ac:dyDescent="0.2">
      <c r="A23" t="s">
        <v>1475</v>
      </c>
      <c r="B23" t="s">
        <v>1477</v>
      </c>
      <c r="D23" t="s">
        <v>439</v>
      </c>
    </row>
    <row r="24" spans="1:4" x14ac:dyDescent="0.2">
      <c r="A24" t="s">
        <v>1476</v>
      </c>
      <c r="B24" t="s">
        <v>1478</v>
      </c>
      <c r="D24" t="s">
        <v>439</v>
      </c>
    </row>
  </sheetData>
  <dataValidations count="1">
    <dataValidation type="list" allowBlank="1" showInputMessage="1" showErrorMessage="1" sqref="C2:C7" xr:uid="{8BAD4D45-6D75-44EC-B82E-C8892B6AC7A8}">
      <formula1>resource_Group_Name</formula1>
    </dataValidation>
  </dataValidations>
  <hyperlinks>
    <hyperlink ref="E1" location="TOC!A1" display="TABLE OF CONTENTS" xr:uid="{C0CA7635-65F2-447D-A64D-CD7D56745D06}"/>
  </hyperlinks>
  <pageMargins left="0.7" right="0.7" top="0.75" bottom="0.75" header="0.3" footer="0.3"/>
  <pageSetup orientation="portrait" verticalDpi="0"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tabColor rgb="FF00B0F0"/>
  </sheetPr>
  <dimension ref="A1:P4"/>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G22" sqref="G22"/>
    </sheetView>
  </sheetViews>
  <sheetFormatPr defaultColWidth="9.140625" defaultRowHeight="12.75" x14ac:dyDescent="0.2"/>
  <cols>
    <col min="1" max="1" width="24.28515625" style="191" customWidth="1"/>
    <col min="2" max="2" width="47.140625" style="191" customWidth="1"/>
    <col min="3" max="3" width="16.140625" style="191" bestFit="1" customWidth="1"/>
    <col min="4" max="4" width="13.140625" style="191" bestFit="1" customWidth="1"/>
    <col min="5" max="5" width="10" style="191" bestFit="1" customWidth="1"/>
    <col min="6" max="6" width="5.42578125" style="191" customWidth="1"/>
    <col min="7" max="7" width="6" style="191" customWidth="1"/>
    <col min="8" max="8" width="17.5703125" style="191" customWidth="1"/>
    <col min="9" max="9" width="40" style="217" bestFit="1" customWidth="1"/>
    <col min="10" max="10" width="8" style="218" bestFit="1" customWidth="1"/>
    <col min="11" max="11" width="17.28515625" style="217" bestFit="1" customWidth="1"/>
    <col min="12" max="15" width="5.42578125" style="217" customWidth="1"/>
    <col min="16" max="16" width="13.140625" style="217" bestFit="1" customWidth="1"/>
    <col min="17" max="16384" width="9.140625" style="191"/>
  </cols>
  <sheetData>
    <row r="1" spans="1:16" s="198" customFormat="1" ht="125.1" customHeight="1" x14ac:dyDescent="0.25">
      <c r="A1" s="196" t="s">
        <v>1855</v>
      </c>
      <c r="B1" s="196" t="s">
        <v>1854</v>
      </c>
      <c r="C1" s="196" t="s">
        <v>1833</v>
      </c>
      <c r="D1" s="196" t="s">
        <v>1856</v>
      </c>
      <c r="E1" s="196" t="s">
        <v>1857</v>
      </c>
      <c r="F1" s="196" t="s">
        <v>1858</v>
      </c>
      <c r="G1" s="196" t="s">
        <v>1809</v>
      </c>
      <c r="H1" s="187" t="s">
        <v>1832</v>
      </c>
      <c r="I1" s="187" t="s">
        <v>1828</v>
      </c>
      <c r="J1" s="187" t="s">
        <v>1830</v>
      </c>
      <c r="K1" s="187" t="s">
        <v>1831</v>
      </c>
      <c r="L1" s="187" t="s">
        <v>1216</v>
      </c>
      <c r="M1" s="187" t="s">
        <v>1218</v>
      </c>
      <c r="N1" s="187" t="s">
        <v>816</v>
      </c>
      <c r="O1" s="187" t="s">
        <v>1221</v>
      </c>
      <c r="P1" s="187" t="s">
        <v>1223</v>
      </c>
    </row>
    <row r="2" spans="1:16" x14ac:dyDescent="0.2">
      <c r="A2" s="191" t="s">
        <v>1322</v>
      </c>
      <c r="B2" s="191" t="str">
        <f>_xlfn.CONCAT($L2," ",$A$1,  " ",$N2, " version ", $M2)</f>
        <v>ADAP storageAccountName SMK version 1.0</v>
      </c>
      <c r="C2" s="191" t="s">
        <v>1321</v>
      </c>
      <c r="D2" s="191" t="s">
        <v>1067</v>
      </c>
      <c r="E2" s="191" t="s">
        <v>1289</v>
      </c>
      <c r="F2" s="191" t="s">
        <v>1288</v>
      </c>
      <c r="G2" s="191" t="s">
        <v>171</v>
      </c>
      <c r="H2" s="191" t="str">
        <f>Company</f>
        <v>Quisitive</v>
      </c>
      <c r="I2" s="191" t="str">
        <f>_xlfn.CONCAT($A$1,": ",A2)</f>
        <v>storageAccountName: adapsmkeus001stg</v>
      </c>
      <c r="J2" s="201" t="str">
        <f>Bill_To</f>
        <v>867-5309</v>
      </c>
      <c r="K2" s="191" t="s">
        <v>1087</v>
      </c>
      <c r="L2" s="191" t="str">
        <f>Project</f>
        <v>ADAP</v>
      </c>
      <c r="M2" s="191" t="str">
        <f>ProjectVersion</f>
        <v>1.0</v>
      </c>
      <c r="N2" s="191" t="s">
        <v>1243</v>
      </c>
      <c r="O2" s="191" t="s">
        <v>217</v>
      </c>
      <c r="P2" s="191" t="s">
        <v>1248</v>
      </c>
    </row>
    <row r="3" spans="1:16" x14ac:dyDescent="0.2">
      <c r="A3" s="191" t="s">
        <v>1442</v>
      </c>
      <c r="B3" s="191" t="str">
        <f>_xlfn.CONCAT($L3," ",$A$1,  " ",$N3, " version ", $M3)</f>
        <v>MGMT storageAccountName DEV version 1.0</v>
      </c>
      <c r="C3" s="191" t="s">
        <v>1441</v>
      </c>
      <c r="D3" s="191" t="s">
        <v>1067</v>
      </c>
      <c r="E3" s="191" t="s">
        <v>1289</v>
      </c>
      <c r="F3" s="191" t="s">
        <v>1288</v>
      </c>
      <c r="G3" s="191" t="s">
        <v>176</v>
      </c>
      <c r="H3" s="191" t="str">
        <f>Company</f>
        <v>Quisitive</v>
      </c>
      <c r="I3" s="191" t="str">
        <f>_xlfn.CONCAT($A$1,": ",A3)</f>
        <v>storageAccountName: mgmtdeveus001stg</v>
      </c>
      <c r="J3" s="201" t="str">
        <f>Bill_To</f>
        <v>867-5309</v>
      </c>
      <c r="K3" s="191" t="s">
        <v>1087</v>
      </c>
      <c r="L3" s="191" t="s">
        <v>1319</v>
      </c>
      <c r="M3" s="191" t="str">
        <f>ProjectVersion</f>
        <v>1.0</v>
      </c>
      <c r="N3" s="191" t="s">
        <v>1240</v>
      </c>
      <c r="O3" s="191" t="s">
        <v>217</v>
      </c>
      <c r="P3" s="191" t="s">
        <v>1248</v>
      </c>
    </row>
    <row r="4" spans="1:16" x14ac:dyDescent="0.2">
      <c r="A4" s="191" t="s">
        <v>1443</v>
      </c>
      <c r="B4" s="191" t="str">
        <f>_xlfn.CONCAT($L4," ",$A$1,  " ",$N4, " version ", $M4)</f>
        <v>MGMT storageAccountName DEV version 1.0</v>
      </c>
      <c r="C4" s="191" t="s">
        <v>1440</v>
      </c>
      <c r="D4" s="191" t="s">
        <v>1067</v>
      </c>
      <c r="E4" s="191" t="s">
        <v>1289</v>
      </c>
      <c r="F4" s="191" t="s">
        <v>1288</v>
      </c>
      <c r="G4" s="191" t="s">
        <v>176</v>
      </c>
      <c r="H4" s="191" t="str">
        <f>Company</f>
        <v>Quisitive</v>
      </c>
      <c r="I4" s="191" t="str">
        <f>_xlfn.CONCAT($A$1,": ",A4)</f>
        <v>storageAccountName: adapdeveus001stg</v>
      </c>
      <c r="J4" s="201" t="str">
        <f>Bill_To</f>
        <v>867-5309</v>
      </c>
      <c r="K4" s="191" t="s">
        <v>1087</v>
      </c>
      <c r="L4" s="191" t="s">
        <v>1319</v>
      </c>
      <c r="M4" s="191" t="str">
        <f>ProjectVersion</f>
        <v>1.0</v>
      </c>
      <c r="N4" s="191" t="s">
        <v>1240</v>
      </c>
      <c r="O4" s="191" t="s">
        <v>217</v>
      </c>
      <c r="P4" s="191" t="s">
        <v>1248</v>
      </c>
    </row>
  </sheetData>
  <phoneticPr fontId="21" type="noConversion"/>
  <dataValidations count="10">
    <dataValidation type="list" allowBlank="1" showInputMessage="1" showErrorMessage="1" sqref="G184:G881" xr:uid="{00000000-0002-0000-1900-000000000000}">
      <formula1>(Azure_Region_Names)</formula1>
    </dataValidation>
    <dataValidation type="list" allowBlank="1" showInputMessage="1" showErrorMessage="1" sqref="L2:L4" xr:uid="{D7AA8609-724E-4403-9953-F1F068219E39}">
      <formula1>(Azure_Environment_Tags)</formula1>
    </dataValidation>
    <dataValidation type="list" allowBlank="1" showInputMessage="1" showErrorMessage="1" sqref="K2:K4" xr:uid="{AB802140-FE69-44ED-97B6-8F9E428A8150}">
      <formula1>(DRI)</formula1>
    </dataValidation>
    <dataValidation type="list" allowBlank="1" showInputMessage="1" showErrorMessage="1" sqref="M2:N4" xr:uid="{E834243F-4FB7-4B78-9628-BD06DFD67D81}">
      <formula1>Environment_Names</formula1>
    </dataValidation>
    <dataValidation type="list" allowBlank="1" showInputMessage="1" showErrorMessage="1" sqref="O2:P4" xr:uid="{B6EF6C02-60A7-4B1C-BB8E-BFA82C6D2554}">
      <formula1>Data_Profile</formula1>
    </dataValidation>
    <dataValidation type="list" allowBlank="1" showInputMessage="1" showErrorMessage="1" sqref="F2:F4" xr:uid="{D401F6F4-078C-442A-9363-07E879985FB2}">
      <formula1>StorageAccessTier</formula1>
    </dataValidation>
    <dataValidation type="list" allowBlank="1" showInputMessage="1" showErrorMessage="1" sqref="C2:C1048576" xr:uid="{00000000-0002-0000-1900-000006000000}">
      <formula1>resource_Group_Name</formula1>
    </dataValidation>
    <dataValidation type="list" allowBlank="1" showInputMessage="1" showErrorMessage="1" sqref="H5:H1048576" xr:uid="{00000000-0002-0000-1900-000008000000}">
      <formula1>"1,7,30,60,90"</formula1>
    </dataValidation>
    <dataValidation type="list" allowBlank="1" showInputMessage="1" showErrorMessage="1" sqref="G2:G5" xr:uid="{A55710C0-06B0-484B-A6DA-D3CFA333FBFD}">
      <formula1>Azure_Region_Names</formula1>
    </dataValidation>
    <dataValidation type="list" allowBlank="1" showInputMessage="1" showErrorMessage="1" sqref="E2:E8" xr:uid="{7B04E39F-4B7D-47E3-8775-01F65C244EAD}">
      <formula1>StorageKind</formula1>
    </dataValidation>
  </dataValidations>
  <pageMargins left="0.7" right="0.7" top="0.75" bottom="0.75" header="0.3" footer="0.3"/>
  <pageSetup orientation="portrait" horizontalDpi="4294967295" verticalDpi="4294967295" r:id="rId1"/>
  <legacy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00B0F0"/>
  </sheetPr>
  <dimension ref="A1:M3"/>
  <sheetViews>
    <sheetView workbookViewId="0">
      <pane xSplit="1" ySplit="1" topLeftCell="B2" activePane="bottomRight" state="frozen"/>
      <selection activeCell="I24" sqref="I24"/>
      <selection pane="topRight" activeCell="I24" sqref="I24"/>
      <selection pane="bottomLeft" activeCell="I24" sqref="I24"/>
      <selection pane="bottomRight" activeCell="N28" sqref="N28"/>
    </sheetView>
  </sheetViews>
  <sheetFormatPr defaultColWidth="9.140625" defaultRowHeight="12.75" x14ac:dyDescent="0.2"/>
  <cols>
    <col min="1" max="1" width="23.7109375" style="191" bestFit="1" customWidth="1"/>
    <col min="2" max="2" width="30.5703125" style="191" customWidth="1"/>
    <col min="3" max="3" width="18.5703125" style="191" customWidth="1"/>
    <col min="4" max="4" width="20.85546875" style="191" bestFit="1" customWidth="1"/>
    <col min="5" max="5" width="31.7109375" style="217" bestFit="1" customWidth="1"/>
    <col min="6" max="6" width="8" style="218" bestFit="1" customWidth="1"/>
    <col min="7" max="7" width="17.28515625" style="217" bestFit="1" customWidth="1"/>
    <col min="8" max="11" width="5.42578125" style="217" customWidth="1"/>
    <col min="12" max="12" width="13.140625" style="217" bestFit="1" customWidth="1"/>
    <col min="13" max="16384" width="9.140625" style="191"/>
  </cols>
  <sheetData>
    <row r="1" spans="1:13" s="198" customFormat="1" ht="125.1" customHeight="1" x14ac:dyDescent="0.25">
      <c r="A1" s="196" t="s">
        <v>26</v>
      </c>
      <c r="B1" s="196" t="s">
        <v>2</v>
      </c>
      <c r="C1" s="196" t="s">
        <v>16</v>
      </c>
      <c r="D1" s="196" t="s">
        <v>23</v>
      </c>
      <c r="E1" s="187" t="s">
        <v>1828</v>
      </c>
      <c r="F1" s="187" t="s">
        <v>1830</v>
      </c>
      <c r="G1" s="187" t="s">
        <v>1831</v>
      </c>
      <c r="H1" s="187" t="s">
        <v>1216</v>
      </c>
      <c r="I1" s="187" t="s">
        <v>1218</v>
      </c>
      <c r="J1" s="187" t="s">
        <v>816</v>
      </c>
      <c r="K1" s="187" t="s">
        <v>1221</v>
      </c>
      <c r="L1" s="187" t="s">
        <v>1223</v>
      </c>
      <c r="M1" s="187" t="s">
        <v>1357</v>
      </c>
    </row>
    <row r="2" spans="1:13" x14ac:dyDescent="0.2">
      <c r="E2" s="191" t="str">
        <f>_xlfn.CONCAT($A$1,": ",$A2)</f>
        <v xml:space="preserve">Azure Storage Container Name: </v>
      </c>
      <c r="F2" s="201" t="str">
        <f>Bill_To</f>
        <v>867-5309</v>
      </c>
      <c r="G2" s="191" t="s">
        <v>1087</v>
      </c>
      <c r="H2" s="191" t="str">
        <f>Project</f>
        <v>ADAP</v>
      </c>
      <c r="I2" s="191" t="str">
        <f>ProjectVersion</f>
        <v>1.0</v>
      </c>
      <c r="J2" s="191" t="s">
        <v>1243</v>
      </c>
      <c r="K2" s="191" t="s">
        <v>217</v>
      </c>
      <c r="L2" s="191" t="s">
        <v>1248</v>
      </c>
    </row>
    <row r="3" spans="1:13" x14ac:dyDescent="0.2">
      <c r="E3" s="191"/>
      <c r="F3" s="201"/>
      <c r="G3" s="191"/>
      <c r="H3" s="191"/>
      <c r="I3" s="191"/>
      <c r="J3" s="191"/>
      <c r="K3" s="191"/>
      <c r="L3" s="191"/>
    </row>
  </sheetData>
  <dataValidations count="4">
    <dataValidation type="list" allowBlank="1" showInputMessage="1" showErrorMessage="1" sqref="C2:C1091" xr:uid="{00000000-0002-0000-0600-000000000000}">
      <formula1>"Private, Public container, Public Blob"</formula1>
    </dataValidation>
    <dataValidation type="list" allowBlank="1" showInputMessage="1" showErrorMessage="1" sqref="D2:D1297" xr:uid="{00000000-0002-0000-0600-000001000000}">
      <formula1>(Azure_Storage_Account_Names)</formula1>
    </dataValidation>
    <dataValidation type="list" allowBlank="1" showInputMessage="1" showErrorMessage="1" sqref="G2" xr:uid="{6780A183-10D4-4D89-8F9C-CFFE728FFB18}">
      <formula1>(DRI)</formula1>
    </dataValidation>
    <dataValidation type="list" allowBlank="1" showInputMessage="1" showErrorMessage="1" sqref="K2:L2" xr:uid="{1E287241-9A97-4EC8-AFFE-FDA30736AC03}">
      <formula1>Data_Profile</formula1>
    </dataValidation>
  </dataValidations>
  <hyperlinks>
    <hyperlink ref="M1" location="TOC!A1" display="TABLE OF CONTENTS" xr:uid="{4D1F655E-37D0-4F66-8A28-94050FF7F047}"/>
  </hyperlinks>
  <pageMargins left="0.7" right="0.7" top="0.75" bottom="0.75" header="0.3" footer="0.3"/>
  <pageSetup orientation="portrait" horizontalDpi="4294967295" verticalDpi="4294967295"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B0F0"/>
  </sheetPr>
  <dimension ref="A1:L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D10" sqref="D10"/>
    </sheetView>
  </sheetViews>
  <sheetFormatPr defaultColWidth="9.140625" defaultRowHeight="12.75" x14ac:dyDescent="0.2"/>
  <cols>
    <col min="1" max="1" width="23.85546875" style="191" customWidth="1"/>
    <col min="2" max="2" width="28.140625" style="191" customWidth="1"/>
    <col min="3" max="3" width="64.7109375" style="191" customWidth="1"/>
    <col min="4" max="4" width="43.140625" style="217" bestFit="1" customWidth="1"/>
    <col min="5" max="5" width="8" style="218" bestFit="1" customWidth="1"/>
    <col min="6" max="6" width="17.28515625" style="217" bestFit="1" customWidth="1"/>
    <col min="7" max="10" width="5.42578125" style="217" customWidth="1"/>
    <col min="11" max="11" width="13.140625" style="217" bestFit="1" customWidth="1"/>
    <col min="12" max="16384" width="9.140625" style="191"/>
  </cols>
  <sheetData>
    <row r="1" spans="1:12" ht="125.1" customHeight="1" x14ac:dyDescent="0.2">
      <c r="A1" s="196" t="s">
        <v>56</v>
      </c>
      <c r="B1" s="196" t="s">
        <v>23</v>
      </c>
      <c r="C1" s="196" t="s">
        <v>49</v>
      </c>
      <c r="D1" s="187" t="s">
        <v>1828</v>
      </c>
      <c r="E1" s="187" t="s">
        <v>1830</v>
      </c>
      <c r="F1" s="187" t="s">
        <v>1831</v>
      </c>
      <c r="G1" s="187" t="s">
        <v>1216</v>
      </c>
      <c r="H1" s="187" t="s">
        <v>1218</v>
      </c>
      <c r="I1" s="187" t="s">
        <v>816</v>
      </c>
      <c r="J1" s="187" t="s">
        <v>1221</v>
      </c>
      <c r="K1" s="187" t="s">
        <v>1223</v>
      </c>
      <c r="L1" s="187" t="s">
        <v>1357</v>
      </c>
    </row>
    <row r="2" spans="1:12" x14ac:dyDescent="0.2">
      <c r="D2" s="191" t="str">
        <f>_xlfn.CONCAT($A$1,": ",$A2)</f>
        <v xml:space="preserve">Azure Files Share Name: </v>
      </c>
      <c r="E2" s="201" t="str">
        <f>Bill_To</f>
        <v>867-5309</v>
      </c>
      <c r="F2" s="191" t="s">
        <v>1087</v>
      </c>
      <c r="G2" s="191" t="str">
        <f>Project</f>
        <v>ADAP</v>
      </c>
      <c r="H2" s="191" t="str">
        <f>ProjectVersion</f>
        <v>1.0</v>
      </c>
      <c r="I2" s="191" t="s">
        <v>1243</v>
      </c>
      <c r="J2" s="191" t="s">
        <v>217</v>
      </c>
      <c r="K2" s="191" t="s">
        <v>1248</v>
      </c>
    </row>
    <row r="3" spans="1:12" x14ac:dyDescent="0.2">
      <c r="D3" s="191"/>
      <c r="E3" s="201"/>
      <c r="F3" s="191"/>
      <c r="G3" s="191"/>
      <c r="H3" s="191"/>
      <c r="I3" s="191"/>
      <c r="J3" s="191"/>
      <c r="K3" s="191"/>
    </row>
  </sheetData>
  <dataValidations count="3">
    <dataValidation type="list" allowBlank="1" showInputMessage="1" showErrorMessage="1" sqref="B1:B1048576" xr:uid="{00000000-0002-0000-0A00-000000000000}">
      <formula1>(Azure_Storage_Account_Names)</formula1>
    </dataValidation>
    <dataValidation type="list" allowBlank="1" showInputMessage="1" showErrorMessage="1" sqref="J2:K2" xr:uid="{61076F18-409B-49DE-AEA0-8A3EF5955BF2}">
      <formula1>Data_Profile</formula1>
    </dataValidation>
    <dataValidation type="list" allowBlank="1" showInputMessage="1" showErrorMessage="1" sqref="F2" xr:uid="{41816D48-88DC-4030-89E3-51D3AA135222}">
      <formula1>(DRI)</formula1>
    </dataValidation>
  </dataValidations>
  <hyperlinks>
    <hyperlink ref="L1" location="TOC!A1" display="TABLE OF CONTENTS" xr:uid="{589767C2-679D-4335-87BB-8955890E97BF}"/>
  </hyperlinks>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F0"/>
  </sheetPr>
  <dimension ref="A1:O3"/>
  <sheetViews>
    <sheetView zoomScaleNormal="100" workbookViewId="0">
      <pane ySplit="1" topLeftCell="A2" activePane="bottomLeft" state="frozen"/>
      <selection activeCell="I24" sqref="I24"/>
      <selection pane="bottomLeft" activeCell="B2" sqref="B2"/>
    </sheetView>
  </sheetViews>
  <sheetFormatPr defaultRowHeight="12.75" x14ac:dyDescent="0.2"/>
  <cols>
    <col min="1" max="1" width="21.42578125" bestFit="1" customWidth="1"/>
    <col min="2" max="2" width="39" customWidth="1"/>
    <col min="3" max="3" width="5.42578125" customWidth="1"/>
    <col min="4" max="4" width="28" customWidth="1"/>
    <col min="5" max="5" width="9" bestFit="1" customWidth="1"/>
    <col min="6" max="6" width="16.140625" bestFit="1" customWidth="1"/>
    <col min="7" max="7" width="17.7109375" customWidth="1"/>
    <col min="8" max="8" width="31.7109375" style="183" customWidth="1"/>
    <col min="9" max="9" width="12" style="184" customWidth="1"/>
    <col min="10" max="10" width="25" style="183" customWidth="1"/>
    <col min="11" max="14" width="5.42578125" style="183" customWidth="1"/>
    <col min="15" max="15" width="13.140625" style="183" bestFit="1" customWidth="1"/>
  </cols>
  <sheetData>
    <row r="1" spans="1:15" s="197" customFormat="1" ht="143.25" customHeight="1" x14ac:dyDescent="0.2">
      <c r="A1" s="196" t="s">
        <v>1808</v>
      </c>
      <c r="B1" s="196" t="s">
        <v>1854</v>
      </c>
      <c r="C1" s="196" t="s">
        <v>1809</v>
      </c>
      <c r="D1" s="196" t="s">
        <v>1833</v>
      </c>
      <c r="E1" s="196" t="s">
        <v>1842</v>
      </c>
      <c r="F1" s="196" t="s">
        <v>1843</v>
      </c>
      <c r="G1" s="187" t="s">
        <v>1832</v>
      </c>
      <c r="H1" s="187" t="s">
        <v>1828</v>
      </c>
      <c r="I1" s="187" t="s">
        <v>1830</v>
      </c>
      <c r="J1" s="187" t="s">
        <v>1831</v>
      </c>
      <c r="K1" s="187" t="s">
        <v>1216</v>
      </c>
      <c r="L1" s="187" t="s">
        <v>1218</v>
      </c>
      <c r="M1" s="187" t="s">
        <v>816</v>
      </c>
      <c r="N1" s="187" t="s">
        <v>1221</v>
      </c>
      <c r="O1" s="187" t="s">
        <v>1223</v>
      </c>
    </row>
    <row r="2" spans="1:15" x14ac:dyDescent="0.2">
      <c r="A2" t="s">
        <v>1320</v>
      </c>
      <c r="B2" s="2" t="str">
        <f t="shared" ref="B2:B3" si="0">_xlfn.CONCAT($K2," ",$A$1,  " ",$M2, " version ", $L2)</f>
        <v>ADAP sqlServerName SMK version 1.0</v>
      </c>
      <c r="C2" t="s">
        <v>171</v>
      </c>
      <c r="D2" t="s">
        <v>1321</v>
      </c>
      <c r="E2" t="s">
        <v>1301</v>
      </c>
      <c r="F2" t="s">
        <v>1307</v>
      </c>
      <c r="G2" t="str">
        <f>Company</f>
        <v>Quisitive</v>
      </c>
      <c r="H2" t="str">
        <f>_xlfn.CONCAT($A$1,": ",$A2)</f>
        <v>sqlServerName: adap-smk-eus-001-sql</v>
      </c>
      <c r="I2" s="1" t="str">
        <f>Bill_To</f>
        <v>867-5309</v>
      </c>
      <c r="J2" t="s">
        <v>1087</v>
      </c>
      <c r="K2" t="str">
        <f>Project</f>
        <v>ADAP</v>
      </c>
      <c r="L2" t="str">
        <f>ProjectVersion</f>
        <v>1.0</v>
      </c>
      <c r="M2" t="s">
        <v>1243</v>
      </c>
      <c r="N2" t="s">
        <v>217</v>
      </c>
      <c r="O2" t="s">
        <v>1248</v>
      </c>
    </row>
    <row r="3" spans="1:15" x14ac:dyDescent="0.2">
      <c r="A3" t="s">
        <v>1444</v>
      </c>
      <c r="B3" s="2" t="str">
        <f t="shared" si="0"/>
        <v>ADAP sqlServerName DEV version 1.0</v>
      </c>
      <c r="C3" t="s">
        <v>171</v>
      </c>
      <c r="D3" t="s">
        <v>1440</v>
      </c>
      <c r="E3" t="s">
        <v>1301</v>
      </c>
      <c r="F3" t="s">
        <v>1307</v>
      </c>
      <c r="G3" t="str">
        <f>Company</f>
        <v>Quisitive</v>
      </c>
      <c r="H3" t="str">
        <f>_xlfn.CONCAT($A$1,": ",$A3)</f>
        <v>sqlServerName: adap-dev-eus-001-sql</v>
      </c>
      <c r="I3" s="1" t="str">
        <f>Bill_To</f>
        <v>867-5309</v>
      </c>
      <c r="J3" t="s">
        <v>1087</v>
      </c>
      <c r="K3" t="str">
        <f>Project</f>
        <v>ADAP</v>
      </c>
      <c r="L3" t="str">
        <f>ProjectVersion</f>
        <v>1.0</v>
      </c>
      <c r="M3" t="s">
        <v>1240</v>
      </c>
      <c r="N3" t="s">
        <v>217</v>
      </c>
      <c r="O3" t="s">
        <v>1248</v>
      </c>
    </row>
  </sheetData>
  <dataValidations disablePrompts="1" count="5">
    <dataValidation type="list" allowBlank="1" showInputMessage="1" showErrorMessage="1" sqref="J2:J3" xr:uid="{494FFA82-257E-4860-8EC2-C21060E3A72A}">
      <formula1>(DRI)</formula1>
    </dataValidation>
    <dataValidation type="list" allowBlank="1" showInputMessage="1" showErrorMessage="1" sqref="N2:O3" xr:uid="{48CF4E20-04F4-4E81-B391-23DFAC0C9D94}">
      <formula1>Data_Profile</formula1>
    </dataValidation>
    <dataValidation type="list" allowBlank="1" showInputMessage="1" showErrorMessage="1" sqref="D4:D1048576" xr:uid="{00000000-0002-0000-1200-000004000000}">
      <formula1>Resource_Group</formula1>
    </dataValidation>
    <dataValidation type="list" allowBlank="1" showInputMessage="1" showErrorMessage="1" sqref="C2:C1048576" xr:uid="{00000000-0002-0000-1200-000007000000}">
      <formula1>(Azure_Region_Names)</formula1>
    </dataValidation>
    <dataValidation type="list" allowBlank="1" showInputMessage="1" showErrorMessage="1" sqref="D2:D3" xr:uid="{5B5CA4DF-9BD2-4678-BD88-268F9D0B15A0}">
      <formula1>resource_Group_Name</formula1>
    </dataValidation>
  </dataValidations>
  <pageMargins left="0.7" right="0.7" top="0.75" bottom="0.75" header="0.3" footer="0.3"/>
  <pageSetup orientation="portrait" horizontalDpi="4294967295" verticalDpi="4294967295"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8347F-23AC-4017-900A-7B7596937F0A}">
  <sheetPr codeName="Sheet50">
    <tabColor rgb="FF00B0F0"/>
  </sheetPr>
  <dimension ref="A1:Z20"/>
  <sheetViews>
    <sheetView zoomScale="70" zoomScaleNormal="70" workbookViewId="0">
      <pane ySplit="1" topLeftCell="A2" activePane="bottomLeft" state="frozen"/>
      <selection activeCell="I24" sqref="I24"/>
      <selection pane="bottomLeft" sqref="A1:Y3"/>
    </sheetView>
  </sheetViews>
  <sheetFormatPr defaultRowHeight="12.75" x14ac:dyDescent="0.2"/>
  <cols>
    <col min="1" max="1" width="25.7109375" customWidth="1"/>
    <col min="2" max="3" width="5.28515625" customWidth="1"/>
    <col min="4" max="4" width="16.140625" bestFit="1" customWidth="1"/>
    <col min="5" max="7" width="16.140625" customWidth="1"/>
    <col min="8" max="8" width="9" bestFit="1" customWidth="1"/>
    <col min="9" max="9" width="16.140625" bestFit="1" customWidth="1"/>
    <col min="10" max="10" width="30.28515625" bestFit="1" customWidth="1"/>
    <col min="11" max="11" width="38" bestFit="1" customWidth="1"/>
    <col min="12" max="12" width="9.42578125" bestFit="1" customWidth="1"/>
    <col min="13" max="13" width="6.5703125" style="2" bestFit="1" customWidth="1"/>
    <col min="14" max="14" width="5.28515625" customWidth="1"/>
    <col min="15" max="15" width="6.5703125" bestFit="1" customWidth="1"/>
    <col min="16" max="16" width="5.28515625" customWidth="1"/>
    <col min="17" max="17" width="17.28515625" bestFit="1" customWidth="1"/>
    <col min="18" max="18" width="39" style="183" bestFit="1" customWidth="1"/>
    <col min="19" max="19" width="8" style="184" bestFit="1" customWidth="1"/>
    <col min="20" max="20" width="17.28515625" style="183" bestFit="1" customWidth="1"/>
    <col min="21" max="24" width="5.28515625" style="183" customWidth="1"/>
    <col min="25" max="25" width="13.140625" style="183" bestFit="1" customWidth="1"/>
  </cols>
  <sheetData>
    <row r="1" spans="1:26" s="197" customFormat="1" ht="125.1" customHeight="1" x14ac:dyDescent="0.2">
      <c r="A1" s="196" t="s">
        <v>1308</v>
      </c>
      <c r="B1" s="196" t="s">
        <v>61</v>
      </c>
      <c r="C1" s="196" t="s">
        <v>1349</v>
      </c>
      <c r="D1" s="196" t="s">
        <v>1833</v>
      </c>
      <c r="E1" s="196" t="s">
        <v>1428</v>
      </c>
      <c r="F1" s="196" t="s">
        <v>1429</v>
      </c>
      <c r="G1" s="196" t="s">
        <v>1430</v>
      </c>
      <c r="H1" s="196" t="s">
        <v>1842</v>
      </c>
      <c r="I1" s="196" t="s">
        <v>1843</v>
      </c>
      <c r="J1" s="196" t="s">
        <v>1302</v>
      </c>
      <c r="K1" s="196" t="s">
        <v>1303</v>
      </c>
      <c r="L1" s="196" t="s">
        <v>1306</v>
      </c>
      <c r="M1" s="196" t="s">
        <v>144</v>
      </c>
      <c r="N1" s="196" t="s">
        <v>421</v>
      </c>
      <c r="O1" s="196" t="s">
        <v>143</v>
      </c>
      <c r="P1" s="196" t="s">
        <v>141</v>
      </c>
      <c r="Q1" s="196" t="s">
        <v>1291</v>
      </c>
      <c r="R1" s="187" t="s">
        <v>1828</v>
      </c>
      <c r="S1" s="187" t="s">
        <v>1830</v>
      </c>
      <c r="T1" s="187" t="s">
        <v>1831</v>
      </c>
      <c r="U1" s="187" t="s">
        <v>1216</v>
      </c>
      <c r="V1" s="187" t="s">
        <v>1218</v>
      </c>
      <c r="W1" s="187" t="s">
        <v>816</v>
      </c>
      <c r="X1" s="187" t="s">
        <v>1221</v>
      </c>
      <c r="Y1" s="187" t="s">
        <v>1223</v>
      </c>
      <c r="Z1" s="187" t="s">
        <v>1357</v>
      </c>
    </row>
    <row r="2" spans="1:26" ht="15" x14ac:dyDescent="0.25">
      <c r="A2" t="s">
        <v>1427</v>
      </c>
      <c r="B2" s="2"/>
      <c r="C2" t="s">
        <v>171</v>
      </c>
      <c r="D2" t="s">
        <v>1321</v>
      </c>
      <c r="F2">
        <v>8</v>
      </c>
      <c r="G2">
        <v>128</v>
      </c>
      <c r="H2" t="s">
        <v>1301</v>
      </c>
      <c r="I2" t="s">
        <v>1307</v>
      </c>
      <c r="J2" s="3" t="s">
        <v>1304</v>
      </c>
      <c r="K2" t="s">
        <v>1305</v>
      </c>
      <c r="N2" s="1" t="s">
        <v>1290</v>
      </c>
      <c r="O2" s="2"/>
      <c r="P2" s="2"/>
      <c r="Q2" t="s">
        <v>1322</v>
      </c>
      <c r="R2" t="str">
        <f>_xlfn.CONCAT($A$1,": ",$A2)</f>
        <v>sql Server Name: adap-smk-eus-001-sqlmi</v>
      </c>
      <c r="S2" s="1" t="str">
        <f>Bill_To</f>
        <v>867-5309</v>
      </c>
      <c r="T2" t="s">
        <v>1087</v>
      </c>
      <c r="U2" t="str">
        <f>Project</f>
        <v>ADAP</v>
      </c>
      <c r="V2" t="str">
        <f>ProjectVersion</f>
        <v>1.0</v>
      </c>
      <c r="W2" t="s">
        <v>1243</v>
      </c>
      <c r="X2" t="s">
        <v>217</v>
      </c>
      <c r="Y2" t="s">
        <v>1248</v>
      </c>
    </row>
    <row r="3" spans="1:26" ht="15" x14ac:dyDescent="0.25">
      <c r="A3" t="s">
        <v>1445</v>
      </c>
      <c r="B3" s="2"/>
      <c r="C3" t="s">
        <v>171</v>
      </c>
      <c r="D3" t="s">
        <v>1440</v>
      </c>
      <c r="F3">
        <v>8</v>
      </c>
      <c r="G3">
        <v>128</v>
      </c>
      <c r="H3" t="s">
        <v>1301</v>
      </c>
      <c r="I3" t="s">
        <v>1307</v>
      </c>
      <c r="J3" s="3" t="s">
        <v>1304</v>
      </c>
      <c r="K3" t="s">
        <v>1305</v>
      </c>
      <c r="N3" s="1" t="s">
        <v>1290</v>
      </c>
      <c r="O3" s="2"/>
      <c r="P3" s="2"/>
      <c r="Q3" t="s">
        <v>1443</v>
      </c>
      <c r="R3" t="str">
        <f>_xlfn.CONCAT($A$1,": ",$A3)</f>
        <v>sql Server Name: adap-dev-eus-001-sqlmi</v>
      </c>
      <c r="S3" s="1" t="str">
        <f>Bill_To</f>
        <v>867-5309</v>
      </c>
      <c r="T3" t="s">
        <v>1087</v>
      </c>
      <c r="U3" t="str">
        <f>Project</f>
        <v>ADAP</v>
      </c>
      <c r="V3" t="str">
        <f>ProjectVersion</f>
        <v>1.0</v>
      </c>
      <c r="W3" t="s">
        <v>1240</v>
      </c>
      <c r="X3" t="s">
        <v>217</v>
      </c>
      <c r="Y3" t="s">
        <v>1248</v>
      </c>
    </row>
    <row r="4" spans="1:26" x14ac:dyDescent="0.2">
      <c r="N4" s="1"/>
    </row>
    <row r="5" spans="1:26" x14ac:dyDescent="0.2">
      <c r="N5" s="1"/>
    </row>
    <row r="6" spans="1:26" x14ac:dyDescent="0.2">
      <c r="N6" s="1"/>
    </row>
    <row r="7" spans="1:26" x14ac:dyDescent="0.2">
      <c r="N7" s="1"/>
    </row>
    <row r="8" spans="1:26" x14ac:dyDescent="0.2">
      <c r="N8" s="1"/>
    </row>
    <row r="9" spans="1:26" x14ac:dyDescent="0.2">
      <c r="N9" s="1"/>
    </row>
    <row r="10" spans="1:26" x14ac:dyDescent="0.2">
      <c r="N10" s="1"/>
    </row>
    <row r="11" spans="1:26" x14ac:dyDescent="0.2">
      <c r="N11" s="1"/>
    </row>
    <row r="12" spans="1:26" x14ac:dyDescent="0.2">
      <c r="N12" s="1"/>
    </row>
    <row r="13" spans="1:26" x14ac:dyDescent="0.2">
      <c r="N13" s="1"/>
    </row>
    <row r="14" spans="1:26" x14ac:dyDescent="0.2">
      <c r="N14" s="1"/>
    </row>
    <row r="15" spans="1:26" x14ac:dyDescent="0.2">
      <c r="N15" s="1"/>
    </row>
    <row r="16" spans="1:26" x14ac:dyDescent="0.2">
      <c r="N16" s="1"/>
    </row>
    <row r="17" spans="14:14" x14ac:dyDescent="0.2">
      <c r="N17" s="1"/>
    </row>
    <row r="18" spans="14:14" x14ac:dyDescent="0.2">
      <c r="N18" s="1"/>
    </row>
    <row r="19" spans="14:14" x14ac:dyDescent="0.2">
      <c r="N19" s="1"/>
    </row>
    <row r="20" spans="14:14" x14ac:dyDescent="0.2">
      <c r="N20" s="1"/>
    </row>
  </sheetData>
  <dataValidations count="6">
    <dataValidation type="list" allowBlank="1" showInputMessage="1" showErrorMessage="1" sqref="D2:D3" xr:uid="{1B1FBE49-0052-4036-AB92-CF72C799D47D}">
      <formula1>resource_Group_Name</formula1>
    </dataValidation>
    <dataValidation type="list" allowBlank="1" showInputMessage="1" showErrorMessage="1" sqref="Q2:Q1048576" xr:uid="{B600CF41-8EFF-4695-AAF1-5318114EB689}">
      <formula1>storage_Account_Name</formula1>
    </dataValidation>
    <dataValidation type="list" allowBlank="1" showInputMessage="1" showErrorMessage="1" sqref="C2:C1048576" xr:uid="{4896A370-5DED-41AE-8C32-1A21A10DBEF9}">
      <formula1>(Azure_Region_Names)</formula1>
    </dataValidation>
    <dataValidation type="list" allowBlank="1" showInputMessage="1" showErrorMessage="1" sqref="D4:D1048576" xr:uid="{44BF81C4-DEEC-4569-99C9-C6B9ED4A47DB}">
      <formula1>Resource_Group</formula1>
    </dataValidation>
    <dataValidation type="list" allowBlank="1" showInputMessage="1" showErrorMessage="1" sqref="X2:Y3" xr:uid="{63D83107-616B-4592-B902-3E76C3FFC0E9}">
      <formula1>Data_Profile</formula1>
    </dataValidation>
    <dataValidation type="list" allowBlank="1" showInputMessage="1" showErrorMessage="1" sqref="T2:T3" xr:uid="{E1360AA8-2336-4AFB-880B-A3D57BBA3D64}">
      <formula1>(DRI)</formula1>
    </dataValidation>
  </dataValidations>
  <hyperlinks>
    <hyperlink ref="J2" r:id="rId1" xr:uid="{4BE80191-D447-4F07-8063-AE2866CF5432}"/>
    <hyperlink ref="Z1" location="TOC!A1" display="TABLE OF CONTENTS" xr:uid="{0354D433-C91C-4B22-8D0A-21A5B6FC529C}"/>
    <hyperlink ref="J3" r:id="rId2" xr:uid="{3E28AFC4-B377-437D-80ED-6C3067A9DC1E}"/>
  </hyperlinks>
  <pageMargins left="0.7" right="0.7" top="0.75" bottom="0.75" header="0.3" footer="0.3"/>
  <pageSetup orientation="portrait" horizontalDpi="4294967295" verticalDpi="4294967295" r:id="rId3"/>
  <tableParts count="1">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0">
    <tabColor rgb="FF00B0F0"/>
  </sheetPr>
  <dimension ref="A1:P27"/>
  <sheetViews>
    <sheetView zoomScale="80" zoomScaleNormal="80" workbookViewId="0">
      <pane ySplit="1" topLeftCell="A2" activePane="bottomLeft" state="frozen"/>
      <selection activeCell="I24" sqref="I24"/>
      <selection pane="bottomLeft" sqref="A1:O3"/>
    </sheetView>
  </sheetViews>
  <sheetFormatPr defaultColWidth="9.140625" defaultRowHeight="12.75" x14ac:dyDescent="0.2"/>
  <cols>
    <col min="1" max="3" width="34.7109375" style="191" customWidth="1"/>
    <col min="4" max="4" width="15.42578125" style="191" customWidth="1"/>
    <col min="5" max="6" width="12.85546875" style="191" customWidth="1"/>
    <col min="7" max="7" width="13.42578125" style="191" customWidth="1"/>
    <col min="8" max="8" width="47.28515625" style="217" bestFit="1" customWidth="1"/>
    <col min="9" max="9" width="8" style="218" bestFit="1" customWidth="1"/>
    <col min="10" max="10" width="31.7109375" style="217" bestFit="1" customWidth="1"/>
    <col min="11" max="14" width="5.42578125" style="217" customWidth="1"/>
    <col min="15" max="15" width="13.140625" style="217" bestFit="1" customWidth="1"/>
    <col min="16" max="16384" width="9.140625" style="191"/>
  </cols>
  <sheetData>
    <row r="1" spans="1:16" s="189" customFormat="1" ht="125.1" customHeight="1" x14ac:dyDescent="0.25">
      <c r="A1" s="196" t="s">
        <v>1317</v>
      </c>
      <c r="B1" s="196" t="s">
        <v>1308</v>
      </c>
      <c r="C1" s="196" t="s">
        <v>1833</v>
      </c>
      <c r="D1" s="196" t="s">
        <v>1312</v>
      </c>
      <c r="E1" s="196" t="s">
        <v>1316</v>
      </c>
      <c r="F1" s="196" t="s">
        <v>1318</v>
      </c>
      <c r="G1" s="196" t="s">
        <v>1315</v>
      </c>
      <c r="H1" s="187" t="s">
        <v>1828</v>
      </c>
      <c r="I1" s="187" t="s">
        <v>1830</v>
      </c>
      <c r="J1" s="187" t="s">
        <v>1831</v>
      </c>
      <c r="K1" s="187" t="s">
        <v>1216</v>
      </c>
      <c r="L1" s="187" t="s">
        <v>1218</v>
      </c>
      <c r="M1" s="187" t="s">
        <v>816</v>
      </c>
      <c r="N1" s="187" t="s">
        <v>1221</v>
      </c>
      <c r="O1" s="187" t="s">
        <v>1223</v>
      </c>
      <c r="P1" s="187" t="s">
        <v>1357</v>
      </c>
    </row>
    <row r="2" spans="1:16" x14ac:dyDescent="0.2">
      <c r="A2" s="191" t="s">
        <v>1446</v>
      </c>
      <c r="B2" s="191" t="s">
        <v>1320</v>
      </c>
      <c r="C2" s="191" t="s">
        <v>1256</v>
      </c>
      <c r="D2" s="191" t="s">
        <v>220</v>
      </c>
      <c r="E2" s="191">
        <v>100</v>
      </c>
      <c r="F2" s="191">
        <v>0</v>
      </c>
      <c r="G2" s="191">
        <v>51200</v>
      </c>
      <c r="H2" s="191" t="str">
        <f>_xlfn.CONCAT($A$1,": ",$A2)</f>
        <v>elastic Pool Name: adap-smk-eus-001-sql-01-ep</v>
      </c>
      <c r="I2" s="201" t="str">
        <f>Bill_To</f>
        <v>867-5309</v>
      </c>
      <c r="J2" s="191" t="str">
        <f>Primary_Contact</f>
        <v>patrick.gallucci@quisitive.com</v>
      </c>
      <c r="K2" s="191" t="str">
        <f>Project</f>
        <v>ADAP</v>
      </c>
      <c r="L2" s="191" t="str">
        <f>ProjectVersion</f>
        <v>1.0</v>
      </c>
      <c r="M2" s="191" t="s">
        <v>1243</v>
      </c>
      <c r="N2" s="191" t="s">
        <v>217</v>
      </c>
      <c r="O2" s="191" t="s">
        <v>1248</v>
      </c>
    </row>
    <row r="3" spans="1:16" x14ac:dyDescent="0.2">
      <c r="A3" s="191" t="s">
        <v>1447</v>
      </c>
      <c r="B3" s="191" t="s">
        <v>1444</v>
      </c>
      <c r="C3" s="191" t="s">
        <v>1256</v>
      </c>
      <c r="D3" s="191" t="s">
        <v>220</v>
      </c>
      <c r="E3" s="191">
        <v>100</v>
      </c>
      <c r="F3" s="191">
        <v>0</v>
      </c>
      <c r="G3" s="191">
        <v>51200</v>
      </c>
      <c r="H3" s="191" t="str">
        <f>_xlfn.CONCAT($A$1,": ",$A3)</f>
        <v>elastic Pool Name: adap-dev-eus-001-sql-01-ep</v>
      </c>
      <c r="I3" s="201" t="str">
        <f>Bill_To</f>
        <v>867-5309</v>
      </c>
      <c r="J3" s="191" t="str">
        <f>Primary_Contact</f>
        <v>patrick.gallucci@quisitive.com</v>
      </c>
      <c r="K3" s="191" t="str">
        <f>Project</f>
        <v>ADAP</v>
      </c>
      <c r="L3" s="191" t="str">
        <f>ProjectVersion</f>
        <v>1.0</v>
      </c>
      <c r="M3" s="191" t="s">
        <v>1243</v>
      </c>
      <c r="N3" s="191" t="s">
        <v>217</v>
      </c>
      <c r="O3" s="191" t="s">
        <v>1248</v>
      </c>
    </row>
    <row r="4" spans="1:16" ht="30.75" customHeight="1" x14ac:dyDescent="0.2">
      <c r="H4" s="191"/>
      <c r="I4" s="201"/>
      <c r="J4" s="191"/>
      <c r="K4" s="191"/>
      <c r="L4" s="191"/>
      <c r="M4" s="191"/>
      <c r="N4" s="191"/>
      <c r="O4" s="191"/>
    </row>
    <row r="5" spans="1:16" x14ac:dyDescent="0.2">
      <c r="H5" s="191"/>
      <c r="I5" s="201"/>
      <c r="J5" s="191"/>
      <c r="K5" s="191"/>
      <c r="L5" s="191"/>
      <c r="M5" s="191"/>
      <c r="N5" s="191"/>
      <c r="O5" s="191"/>
    </row>
    <row r="6" spans="1:16" x14ac:dyDescent="0.2">
      <c r="H6" s="191"/>
      <c r="I6" s="201"/>
      <c r="J6" s="191"/>
      <c r="K6" s="191"/>
      <c r="L6" s="191"/>
      <c r="M6" s="191"/>
      <c r="N6" s="191"/>
      <c r="O6" s="191"/>
    </row>
    <row r="7" spans="1:16" x14ac:dyDescent="0.2">
      <c r="H7" s="191"/>
      <c r="I7" s="201"/>
      <c r="J7" s="191"/>
      <c r="K7" s="191"/>
      <c r="L7" s="191"/>
      <c r="M7" s="191"/>
      <c r="N7" s="191"/>
      <c r="O7" s="191"/>
    </row>
    <row r="8" spans="1:16" x14ac:dyDescent="0.2">
      <c r="H8" s="191"/>
      <c r="I8" s="201"/>
      <c r="J8" s="191"/>
      <c r="K8" s="191"/>
      <c r="L8" s="191"/>
      <c r="M8" s="191"/>
      <c r="N8" s="191"/>
      <c r="O8" s="191"/>
    </row>
    <row r="9" spans="1:16" x14ac:dyDescent="0.2">
      <c r="H9" s="191"/>
      <c r="I9" s="201"/>
      <c r="J9" s="191"/>
      <c r="K9" s="191"/>
      <c r="L9" s="191"/>
      <c r="M9" s="191"/>
      <c r="N9" s="191"/>
      <c r="O9" s="191"/>
    </row>
    <row r="10" spans="1:16" x14ac:dyDescent="0.2">
      <c r="H10" s="191"/>
      <c r="I10" s="201"/>
      <c r="J10" s="191"/>
      <c r="K10" s="191"/>
      <c r="L10" s="191"/>
      <c r="M10" s="191"/>
      <c r="N10" s="191"/>
      <c r="O10" s="191"/>
    </row>
    <row r="11" spans="1:16" x14ac:dyDescent="0.2">
      <c r="H11" s="191"/>
      <c r="I11" s="201"/>
      <c r="J11" s="191"/>
      <c r="K11" s="191"/>
      <c r="L11" s="191"/>
      <c r="M11" s="191"/>
      <c r="N11" s="191"/>
      <c r="O11" s="191"/>
    </row>
    <row r="12" spans="1:16" x14ac:dyDescent="0.2">
      <c r="H12" s="191"/>
      <c r="I12" s="201"/>
      <c r="J12" s="191"/>
      <c r="K12" s="191"/>
      <c r="L12" s="191"/>
      <c r="M12" s="191"/>
      <c r="N12" s="191"/>
      <c r="O12" s="191"/>
    </row>
    <row r="13" spans="1:16" x14ac:dyDescent="0.2">
      <c r="H13" s="191"/>
      <c r="I13" s="201"/>
      <c r="J13" s="191"/>
      <c r="K13" s="191"/>
      <c r="L13" s="191"/>
      <c r="M13" s="191"/>
      <c r="N13" s="191"/>
      <c r="O13" s="191"/>
    </row>
    <row r="14" spans="1:16" x14ac:dyDescent="0.2">
      <c r="H14" s="191"/>
      <c r="I14" s="201"/>
      <c r="J14" s="191"/>
      <c r="K14" s="191"/>
      <c r="L14" s="191"/>
      <c r="M14" s="191"/>
      <c r="N14" s="191"/>
      <c r="O14" s="191"/>
    </row>
    <row r="15" spans="1:16" x14ac:dyDescent="0.2">
      <c r="H15" s="191"/>
      <c r="I15" s="201"/>
      <c r="J15" s="191"/>
      <c r="K15" s="191"/>
      <c r="L15" s="191"/>
      <c r="M15" s="191"/>
      <c r="N15" s="191"/>
      <c r="O15" s="191"/>
    </row>
    <row r="16" spans="1:16" x14ac:dyDescent="0.2">
      <c r="H16" s="191"/>
      <c r="I16" s="201"/>
      <c r="J16" s="191"/>
      <c r="K16" s="191"/>
      <c r="L16" s="191"/>
      <c r="M16" s="191"/>
      <c r="N16" s="191"/>
      <c r="O16" s="191"/>
    </row>
    <row r="17" spans="8:15" x14ac:dyDescent="0.2">
      <c r="H17" s="191"/>
      <c r="I17" s="201"/>
      <c r="J17" s="191"/>
      <c r="K17" s="191"/>
      <c r="L17" s="191"/>
      <c r="M17" s="191"/>
      <c r="N17" s="191"/>
      <c r="O17" s="191"/>
    </row>
    <row r="18" spans="8:15" x14ac:dyDescent="0.2">
      <c r="H18" s="191"/>
      <c r="I18" s="201"/>
      <c r="J18" s="191"/>
      <c r="K18" s="191"/>
      <c r="L18" s="191"/>
      <c r="M18" s="191"/>
      <c r="N18" s="191"/>
      <c r="O18" s="191"/>
    </row>
    <row r="19" spans="8:15" x14ac:dyDescent="0.2">
      <c r="H19" s="191"/>
      <c r="I19" s="201"/>
      <c r="J19" s="191"/>
      <c r="K19" s="191"/>
      <c r="L19" s="191"/>
      <c r="M19" s="191"/>
      <c r="N19" s="191"/>
      <c r="O19" s="191"/>
    </row>
    <row r="20" spans="8:15" x14ac:dyDescent="0.2">
      <c r="H20" s="191"/>
      <c r="I20" s="201"/>
      <c r="J20" s="191"/>
      <c r="K20" s="191"/>
      <c r="L20" s="191"/>
      <c r="M20" s="191"/>
      <c r="N20" s="191"/>
      <c r="O20" s="191"/>
    </row>
    <row r="21" spans="8:15" x14ac:dyDescent="0.2">
      <c r="H21" s="191"/>
      <c r="I21" s="201"/>
      <c r="J21" s="191"/>
      <c r="K21" s="191"/>
      <c r="L21" s="191"/>
      <c r="M21" s="191"/>
      <c r="N21" s="191"/>
      <c r="O21" s="191"/>
    </row>
    <row r="22" spans="8:15" x14ac:dyDescent="0.2">
      <c r="H22" s="191"/>
      <c r="I22" s="201"/>
      <c r="J22" s="191"/>
      <c r="K22" s="191"/>
      <c r="L22" s="191"/>
      <c r="M22" s="191"/>
      <c r="N22" s="191"/>
      <c r="O22" s="191"/>
    </row>
    <row r="23" spans="8:15" x14ac:dyDescent="0.2">
      <c r="H23" s="191"/>
      <c r="I23" s="201"/>
      <c r="J23" s="191"/>
      <c r="K23" s="191"/>
      <c r="L23" s="191"/>
      <c r="M23" s="191"/>
      <c r="N23" s="191"/>
      <c r="O23" s="191"/>
    </row>
    <row r="24" spans="8:15" x14ac:dyDescent="0.2">
      <c r="H24" s="191"/>
      <c r="I24" s="201"/>
      <c r="J24" s="191"/>
      <c r="K24" s="191"/>
      <c r="L24" s="191"/>
      <c r="M24" s="191"/>
      <c r="N24" s="191"/>
      <c r="O24" s="191"/>
    </row>
    <row r="25" spans="8:15" x14ac:dyDescent="0.2">
      <c r="H25" s="191"/>
      <c r="I25" s="201"/>
      <c r="J25" s="191"/>
      <c r="K25" s="191"/>
      <c r="L25" s="191"/>
      <c r="M25" s="191"/>
      <c r="N25" s="191"/>
      <c r="O25" s="191"/>
    </row>
    <row r="26" spans="8:15" x14ac:dyDescent="0.2">
      <c r="H26" s="191"/>
      <c r="I26" s="201"/>
      <c r="J26" s="191"/>
      <c r="K26" s="191"/>
      <c r="L26" s="191"/>
      <c r="M26" s="191"/>
      <c r="N26" s="191"/>
      <c r="O26" s="191"/>
    </row>
    <row r="27" spans="8:15" x14ac:dyDescent="0.2">
      <c r="H27" s="191"/>
      <c r="I27" s="201"/>
      <c r="J27" s="191"/>
      <c r="K27" s="191"/>
      <c r="L27" s="191"/>
      <c r="M27" s="191"/>
      <c r="N27" s="191"/>
      <c r="O27" s="191"/>
    </row>
  </sheetData>
  <dataValidations disablePrompts="1" count="9">
    <dataValidation type="list" allowBlank="1" showInputMessage="1" showErrorMessage="1" sqref="O2:O27" xr:uid="{9D46592F-377C-45AE-BEF0-BA757E63AB93}">
      <formula1>Data_Profile</formula1>
    </dataValidation>
    <dataValidation type="list" allowBlank="1" showInputMessage="1" showErrorMessage="1" sqref="M2:M27" xr:uid="{5D0E5B50-3D97-4F3C-B122-19614E5300BD}">
      <formula1>Environment_Names</formula1>
    </dataValidation>
    <dataValidation type="list" allowBlank="1" showInputMessage="1" showErrorMessage="1" sqref="J2:J27" xr:uid="{9F61DD5C-6901-4D0B-B80E-D0A8CF8E9D7D}">
      <formula1>(DRI)</formula1>
    </dataValidation>
    <dataValidation type="list" allowBlank="1" showInputMessage="1" showErrorMessage="1" sqref="N2:N27" xr:uid="{64D2CC29-AB67-4848-8743-51692C6B2D95}">
      <formula1>Tier</formula1>
    </dataValidation>
    <dataValidation type="list" allowBlank="1" showInputMessage="1" showErrorMessage="1" sqref="D2:D26" xr:uid="{AC20ABF8-4D9A-4281-A43C-48027CF1BF9D}">
      <formula1>elasticPoolEdition</formula1>
    </dataValidation>
    <dataValidation type="list" allowBlank="1" showInputMessage="1" showErrorMessage="1" sqref="E2:E26" xr:uid="{83745E8E-74F6-4A6C-8F28-07A84623C7D0}">
      <formula1>epDTUs</formula1>
    </dataValidation>
    <dataValidation type="list" allowBlank="1" showInputMessage="1" showErrorMessage="1" sqref="G2:G26" xr:uid="{250ADE99-57B8-4825-8090-604E4B4251A0}">
      <formula1>epGBs</formula1>
    </dataValidation>
    <dataValidation type="list" allowBlank="1" showInputMessage="1" showErrorMessage="1" sqref="B2:B26" xr:uid="{DF89683F-989A-4203-A7B5-26341FA8DCAD}">
      <formula1>sql_Server_Name</formula1>
    </dataValidation>
    <dataValidation type="list" allowBlank="1" showInputMessage="1" showErrorMessage="1" sqref="C2:C26" xr:uid="{0E5467CC-02BA-4E74-9450-6F70B5D2C0FE}">
      <formula1>resource_Group_Name</formula1>
    </dataValidation>
  </dataValidations>
  <hyperlinks>
    <hyperlink ref="P1" location="TOC!A1" display="TABLE OF CONTENTS" xr:uid="{CACBF2D8-FCDC-4A91-9D75-4528906D87E6}"/>
  </hyperlinks>
  <pageMargins left="0.7" right="0.7" top="0.75" bottom="0.75" header="0.3" footer="0.3"/>
  <pageSetup orientation="portrait" horizontalDpi="4294967295" verticalDpi="4294967295"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rgb="FF00B0F0"/>
  </sheetPr>
  <dimension ref="A1:P3"/>
  <sheetViews>
    <sheetView zoomScaleNormal="100" workbookViewId="0">
      <pane ySplit="1" topLeftCell="A2" activePane="bottomLeft" state="frozen"/>
      <selection activeCell="I24" sqref="I24"/>
      <selection pane="bottomLeft" activeCell="C2" sqref="C2"/>
    </sheetView>
  </sheetViews>
  <sheetFormatPr defaultColWidth="9.140625" defaultRowHeight="12.75" x14ac:dyDescent="0.2"/>
  <cols>
    <col min="1" max="1" width="17.85546875" style="191" bestFit="1" customWidth="1"/>
    <col min="2" max="2" width="38.7109375" style="191" bestFit="1" customWidth="1"/>
    <col min="3" max="3" width="17.85546875" style="191" bestFit="1" customWidth="1"/>
    <col min="4" max="4" width="23.85546875" style="191" bestFit="1" customWidth="1"/>
    <col min="5" max="5" width="33" style="191" bestFit="1" customWidth="1"/>
    <col min="6" max="7" width="6.7109375" style="191" bestFit="1" customWidth="1"/>
    <col min="8" max="8" width="11.140625" style="191" bestFit="1" customWidth="1"/>
    <col min="9" max="9" width="34.140625" style="217" bestFit="1" customWidth="1"/>
    <col min="10" max="10" width="10" style="218" bestFit="1" customWidth="1"/>
    <col min="11" max="11" width="19.140625" style="217" bestFit="1" customWidth="1"/>
    <col min="12" max="12" width="5.5703125" style="217" bestFit="1" customWidth="1"/>
    <col min="13" max="14" width="4.42578125" style="217" bestFit="1" customWidth="1"/>
    <col min="15" max="15" width="5.5703125" style="217" bestFit="1" customWidth="1"/>
    <col min="16" max="16" width="14.5703125" style="217" bestFit="1" customWidth="1"/>
    <col min="17" max="16384" width="9.140625" style="191"/>
  </cols>
  <sheetData>
    <row r="1" spans="1:16" s="198" customFormat="1" ht="125.1" customHeight="1" x14ac:dyDescent="0.25">
      <c r="A1" s="196" t="s">
        <v>1866</v>
      </c>
      <c r="B1" s="196" t="s">
        <v>61</v>
      </c>
      <c r="C1" s="196" t="s">
        <v>1833</v>
      </c>
      <c r="D1" s="196" t="s">
        <v>1808</v>
      </c>
      <c r="E1" s="196" t="s">
        <v>1863</v>
      </c>
      <c r="F1" s="196" t="s">
        <v>1862</v>
      </c>
      <c r="G1" s="196" t="s">
        <v>1865</v>
      </c>
      <c r="H1" s="187" t="s">
        <v>1832</v>
      </c>
      <c r="I1" s="187" t="s">
        <v>1828</v>
      </c>
      <c r="J1" s="187" t="s">
        <v>1830</v>
      </c>
      <c r="K1" s="187" t="s">
        <v>1831</v>
      </c>
      <c r="L1" s="187" t="s">
        <v>1216</v>
      </c>
      <c r="M1" s="187" t="s">
        <v>1218</v>
      </c>
      <c r="N1" s="187" t="s">
        <v>816</v>
      </c>
      <c r="O1" s="187" t="s">
        <v>1221</v>
      </c>
      <c r="P1" s="187" t="s">
        <v>1223</v>
      </c>
    </row>
    <row r="2" spans="1:16" x14ac:dyDescent="0.2">
      <c r="A2" s="191" t="s">
        <v>1448</v>
      </c>
      <c r="B2" s="2" t="str">
        <f xml:space="preserve"> _xlfn.CONCAT($L2," ",$A$1,  " ",$N2, " version ",$M2)</f>
        <v>ADAP databaseName SMK version 1.0</v>
      </c>
      <c r="C2" t="s">
        <v>1321</v>
      </c>
      <c r="D2" s="191" t="s">
        <v>1320</v>
      </c>
      <c r="E2" s="191" t="s">
        <v>1864</v>
      </c>
      <c r="F2" s="191" t="s">
        <v>219</v>
      </c>
      <c r="G2" s="191" t="s">
        <v>219</v>
      </c>
      <c r="H2" s="191" t="str">
        <f>Company</f>
        <v>Quisitive</v>
      </c>
      <c r="I2" s="191" t="str">
        <f>_xlfn.CONCAT($A$1,": ",$A2)</f>
        <v>databaseName: SmokerSQLDBOLAP</v>
      </c>
      <c r="J2" s="201" t="str">
        <f>Bill_To</f>
        <v>867-5309</v>
      </c>
      <c r="K2" s="191" t="s">
        <v>1087</v>
      </c>
      <c r="L2" s="191" t="str">
        <f>Project</f>
        <v>ADAP</v>
      </c>
      <c r="M2" s="191" t="str">
        <f>ProjectVersion</f>
        <v>1.0</v>
      </c>
      <c r="N2" s="191" t="s">
        <v>1243</v>
      </c>
      <c r="O2" s="191" t="s">
        <v>217</v>
      </c>
      <c r="P2" s="191" t="s">
        <v>1248</v>
      </c>
    </row>
    <row r="3" spans="1:16" x14ac:dyDescent="0.2">
      <c r="A3" s="191" t="s">
        <v>1449</v>
      </c>
      <c r="B3" s="2" t="str">
        <f xml:space="preserve"> _xlfn.CONCAT($L3," ",$A$1,  " ",$N3, " version ",$M3)</f>
        <v>ADAP databaseName SMK version 1.0</v>
      </c>
      <c r="C3" t="s">
        <v>1321</v>
      </c>
      <c r="D3" s="191" t="s">
        <v>1320</v>
      </c>
      <c r="E3" s="191" t="s">
        <v>1864</v>
      </c>
      <c r="F3" s="191" t="s">
        <v>219</v>
      </c>
      <c r="G3" s="191" t="s">
        <v>219</v>
      </c>
      <c r="H3" s="191" t="str">
        <f>Company</f>
        <v>Quisitive</v>
      </c>
      <c r="I3" s="191" t="str">
        <f>_xlfn.CONCAT($A$1,": ",$A3)</f>
        <v>databaseName: SmokerSQLDBOLTP</v>
      </c>
      <c r="J3" s="201" t="str">
        <f>Bill_To</f>
        <v>867-5309</v>
      </c>
      <c r="K3" s="191" t="s">
        <v>1087</v>
      </c>
      <c r="L3" s="191" t="str">
        <f>Project</f>
        <v>ADAP</v>
      </c>
      <c r="M3" s="191" t="str">
        <f>ProjectVersion</f>
        <v>1.0</v>
      </c>
      <c r="N3" s="191" t="s">
        <v>1243</v>
      </c>
      <c r="O3" s="191" t="s">
        <v>217</v>
      </c>
      <c r="P3" s="191" t="s">
        <v>1248</v>
      </c>
    </row>
  </sheetData>
  <phoneticPr fontId="21" type="noConversion"/>
  <dataValidations count="10">
    <dataValidation type="list" allowBlank="1" showInputMessage="1" showErrorMessage="1" sqref="P2:P3" xr:uid="{E8712A4F-8ED5-4BA4-BDAF-5491D8AA00F4}">
      <formula1>Data_Profile</formula1>
    </dataValidation>
    <dataValidation type="list" allowBlank="1" showInputMessage="1" showErrorMessage="1" sqref="N2:N3" xr:uid="{6335FCBA-FDE5-4CCE-B06B-EB6F2D141B5B}">
      <formula1>Environment_Names</formula1>
    </dataValidation>
    <dataValidation type="list" allowBlank="1" showInputMessage="1" showErrorMessage="1" sqref="K2:K3" xr:uid="{DAFC4075-ACDA-4165-A7FB-1D9F63E2FB1B}">
      <formula1>(DRI)</formula1>
    </dataValidation>
    <dataValidation type="list" allowBlank="1" showInputMessage="1" showErrorMessage="1" sqref="O2:O3" xr:uid="{C4A84DC7-5442-4802-A2FA-25E6063C7AF3}">
      <formula1>Tier</formula1>
    </dataValidation>
    <dataValidation type="list" allowBlank="1" showInputMessage="1" showErrorMessage="1" sqref="C2:C3" xr:uid="{B5645D12-19D9-4BA8-B8AE-352469A7612D}">
      <formula1>resource_Group_Name</formula1>
    </dataValidation>
    <dataValidation type="list" allowBlank="1" showInputMessage="1" showErrorMessage="1" sqref="D2:D3" xr:uid="{C3D5B64F-75C1-4AC3-B9CF-92EFEF4376CA}">
      <formula1>sql_Server_Name</formula1>
    </dataValidation>
    <dataValidation type="list" allowBlank="1" showInputMessage="1" showErrorMessage="1" sqref="G2:G3" xr:uid="{E49ACC61-3B7C-4D71-AB15-3C2302C7A36F}">
      <formula1>SQLDBServicetier</formula1>
    </dataValidation>
    <dataValidation type="list" allowBlank="1" showInputMessage="1" showErrorMessage="1" sqref="F2:F3" xr:uid="{88813FDF-15B3-4D50-B9EC-21C5925617FB}">
      <formula1>databaseEdition</formula1>
    </dataValidation>
    <dataValidation type="list" allowBlank="1" showInputMessage="1" showErrorMessage="1" sqref="D4:G1048576" xr:uid="{00000000-0002-0000-1400-000001000000}">
      <formula1>(Azure_SQL_Server_Names)</formula1>
    </dataValidation>
    <dataValidation type="list" allowBlank="1" showInputMessage="1" showErrorMessage="1" sqref="E2:E3" xr:uid="{731948A4-2224-4F90-9481-F2E3097815FA}">
      <formula1>sqlCollation</formula1>
    </dataValidation>
  </dataValidations>
  <pageMargins left="0.7" right="0.7" top="0.75" bottom="0.75" header="0.3" footer="0.3"/>
  <pageSetup orientation="portrait" r:id="rId1"/>
  <ignoredErrors>
    <ignoredError sqref="B2" calculatedColumn="1"/>
  </ignoredErrors>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1EE57-F242-4E06-92C7-479C05A76A7D}">
  <sheetPr codeName="Sheet23">
    <tabColor rgb="FF00B0F0"/>
  </sheetPr>
  <dimension ref="A1:P2"/>
  <sheetViews>
    <sheetView tabSelected="1" zoomScaleNormal="100" workbookViewId="0">
      <pane ySplit="1" topLeftCell="A2" activePane="bottomLeft" state="frozen"/>
      <selection activeCell="I24" sqref="I24"/>
      <selection pane="bottomLeft" activeCell="F23" sqref="F23"/>
    </sheetView>
  </sheetViews>
  <sheetFormatPr defaultColWidth="9.140625" defaultRowHeight="12.75" x14ac:dyDescent="0.2"/>
  <cols>
    <col min="1" max="1" width="17.85546875" style="191" bestFit="1" customWidth="1"/>
    <col min="2" max="2" width="38.7109375" style="191" bestFit="1" customWidth="1"/>
    <col min="3" max="3" width="17.85546875" style="191" bestFit="1" customWidth="1"/>
    <col min="4" max="4" width="23.85546875" style="191" bestFit="1" customWidth="1"/>
    <col min="5" max="5" width="33" style="191" bestFit="1" customWidth="1"/>
    <col min="6" max="7" width="6.7109375" style="191" bestFit="1" customWidth="1"/>
    <col min="8" max="8" width="11.140625" style="191" bestFit="1" customWidth="1"/>
    <col min="9" max="9" width="34.140625" style="217" bestFit="1" customWidth="1"/>
    <col min="10" max="10" width="10" style="218" bestFit="1" customWidth="1"/>
    <col min="11" max="11" width="19.140625" style="217" bestFit="1" customWidth="1"/>
    <col min="12" max="12" width="5.5703125" style="217" bestFit="1" customWidth="1"/>
    <col min="13" max="14" width="4.42578125" style="217" bestFit="1" customWidth="1"/>
    <col min="15" max="15" width="5.5703125" style="217" bestFit="1" customWidth="1"/>
    <col min="16" max="16" width="14.5703125" style="217" bestFit="1" customWidth="1"/>
    <col min="17" max="16384" width="9.140625" style="191"/>
  </cols>
  <sheetData>
    <row r="1" spans="1:16" s="198" customFormat="1" ht="125.1" customHeight="1" x14ac:dyDescent="0.25">
      <c r="A1" s="196" t="s">
        <v>1898</v>
      </c>
      <c r="B1" s="196" t="s">
        <v>61</v>
      </c>
      <c r="C1" s="196" t="s">
        <v>1833</v>
      </c>
      <c r="D1" s="196" t="s">
        <v>1808</v>
      </c>
      <c r="E1" s="196" t="s">
        <v>1863</v>
      </c>
      <c r="F1" s="196" t="s">
        <v>1862</v>
      </c>
      <c r="G1" s="196" t="s">
        <v>1865</v>
      </c>
      <c r="H1" s="187" t="s">
        <v>1832</v>
      </c>
      <c r="I1" s="187" t="s">
        <v>1828</v>
      </c>
      <c r="J1" s="187" t="s">
        <v>1830</v>
      </c>
      <c r="K1" s="187" t="s">
        <v>1831</v>
      </c>
      <c r="L1" s="187" t="s">
        <v>1216</v>
      </c>
      <c r="M1" s="187" t="s">
        <v>1218</v>
      </c>
      <c r="N1" s="187" t="s">
        <v>816</v>
      </c>
      <c r="O1" s="187" t="s">
        <v>1221</v>
      </c>
      <c r="P1" s="187" t="s">
        <v>1223</v>
      </c>
    </row>
    <row r="2" spans="1:16" x14ac:dyDescent="0.2">
      <c r="A2" s="191" t="s">
        <v>1899</v>
      </c>
      <c r="B2" s="2" t="str">
        <f xml:space="preserve"> _xlfn.CONCAT($L2," ",$A$1,  " ",$N2, " version ",$M2)</f>
        <v>ADAP dwDatabaseName SMK version 1.0</v>
      </c>
      <c r="C2" t="s">
        <v>1321</v>
      </c>
      <c r="D2" s="191" t="s">
        <v>1320</v>
      </c>
      <c r="E2" s="191" t="s">
        <v>1864</v>
      </c>
      <c r="F2" s="191" t="s">
        <v>219</v>
      </c>
      <c r="G2" s="191" t="s">
        <v>219</v>
      </c>
      <c r="H2" s="191" t="str">
        <f>Company</f>
        <v>Quisitive</v>
      </c>
      <c r="I2" s="191" t="str">
        <f>_xlfn.CONCAT($A$1,": ",$A2)</f>
        <v>dwDatabaseName: SmokerSQLDWDB</v>
      </c>
      <c r="J2" s="201" t="str">
        <f>Bill_To</f>
        <v>867-5309</v>
      </c>
      <c r="K2" s="191" t="s">
        <v>1087</v>
      </c>
      <c r="L2" s="191" t="str">
        <f>Project</f>
        <v>ADAP</v>
      </c>
      <c r="M2" s="191" t="str">
        <f>ProjectVersion</f>
        <v>1.0</v>
      </c>
      <c r="N2" s="191" t="s">
        <v>1243</v>
      </c>
      <c r="O2" s="191" t="s">
        <v>217</v>
      </c>
      <c r="P2" s="191" t="s">
        <v>1248</v>
      </c>
    </row>
  </sheetData>
  <dataValidations count="10">
    <dataValidation type="list" allowBlank="1" showInputMessage="1" showErrorMessage="1" sqref="E2" xr:uid="{DCA756F7-6B0F-4C39-8A44-998670AD48CA}">
      <formula1>sqlCollation</formula1>
    </dataValidation>
    <dataValidation type="list" allowBlank="1" showInputMessage="1" showErrorMessage="1" sqref="D3:G1048576" xr:uid="{82F59B88-F952-45FE-93B4-944246E01FD5}">
      <formula1>(Azure_SQL_Server_Names)</formula1>
    </dataValidation>
    <dataValidation type="list" allowBlank="1" showInputMessage="1" showErrorMessage="1" sqref="F2" xr:uid="{E315EEBF-6D75-4548-815A-387E59CB21E2}">
      <formula1>databaseEdition</formula1>
    </dataValidation>
    <dataValidation type="list" allowBlank="1" showInputMessage="1" showErrorMessage="1" sqref="G2" xr:uid="{8E36274E-3BD2-4FF3-AFAB-CE137FED775F}">
      <formula1>SQLDBServicetier</formula1>
    </dataValidation>
    <dataValidation type="list" allowBlank="1" showInputMessage="1" showErrorMessage="1" sqref="D2" xr:uid="{3E010A31-AC88-45B8-8B05-E7F8D67D46E5}">
      <formula1>sql_Server_Name</formula1>
    </dataValidation>
    <dataValidation type="list" allowBlank="1" showInputMessage="1" showErrorMessage="1" sqref="C2" xr:uid="{881D046B-77A5-42DC-BEE5-960E5A6B74BC}">
      <formula1>resource_Group_Name</formula1>
    </dataValidation>
    <dataValidation type="list" allowBlank="1" showInputMessage="1" showErrorMessage="1" sqref="O2" xr:uid="{235DFB4D-F3D4-495E-B4A8-554E5895CFAB}">
      <formula1>Tier</formula1>
    </dataValidation>
    <dataValidation type="list" allowBlank="1" showInputMessage="1" showErrorMessage="1" sqref="K2" xr:uid="{9873F5CB-0CDB-4AA6-AA7A-1A13265CA05E}">
      <formula1>(DRI)</formula1>
    </dataValidation>
    <dataValidation type="list" allowBlank="1" showInputMessage="1" showErrorMessage="1" sqref="N2" xr:uid="{DBF9F37B-CE35-487E-824C-C574091FD258}">
      <formula1>Environment_Names</formula1>
    </dataValidation>
    <dataValidation type="list" allowBlank="1" showInputMessage="1" showErrorMessage="1" sqref="P2" xr:uid="{E3361C54-89F3-41C5-AFDF-AA75CE2C5B93}">
      <formula1>Data_Profile</formula1>
    </dataValidation>
  </dataValidations>
  <pageMargins left="0.7" right="0.7" top="0.75" bottom="0.75" header="0.3" footer="0.3"/>
  <pageSetup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8">
    <tabColor rgb="FF00B0F0"/>
  </sheetPr>
  <dimension ref="A1:O16"/>
  <sheetViews>
    <sheetView workbookViewId="0">
      <pane ySplit="1" topLeftCell="A2" activePane="bottomLeft" state="frozen"/>
      <selection activeCell="I24" sqref="I24"/>
      <selection pane="bottomLeft" sqref="A1:N3"/>
    </sheetView>
  </sheetViews>
  <sheetFormatPr defaultColWidth="9.140625" defaultRowHeight="12.75" x14ac:dyDescent="0.2"/>
  <cols>
    <col min="1" max="1" width="15.42578125" style="191" customWidth="1"/>
    <col min="2" max="2" width="11.140625" style="191" customWidth="1"/>
    <col min="3" max="3" width="21.140625" style="191" customWidth="1"/>
    <col min="4" max="4" width="12.7109375" style="191" customWidth="1"/>
    <col min="5" max="5" width="10.85546875" style="191" customWidth="1"/>
    <col min="6" max="6" width="35.42578125" style="191" customWidth="1"/>
    <col min="7" max="7" width="27.5703125" style="217" bestFit="1" customWidth="1"/>
    <col min="8" max="8" width="8" style="218" bestFit="1" customWidth="1"/>
    <col min="9" max="9" width="17.28515625" style="217" bestFit="1" customWidth="1"/>
    <col min="10" max="13" width="5.42578125" style="217" customWidth="1"/>
    <col min="14" max="14" width="13.140625" style="217" bestFit="1" customWidth="1"/>
    <col min="15" max="16384" width="9.140625" style="191"/>
  </cols>
  <sheetData>
    <row r="1" spans="1:15" s="198" customFormat="1" ht="125.1" customHeight="1" x14ac:dyDescent="0.25">
      <c r="A1" s="196" t="s">
        <v>824</v>
      </c>
      <c r="B1" s="196" t="s">
        <v>61</v>
      </c>
      <c r="C1" s="196" t="s">
        <v>1833</v>
      </c>
      <c r="D1" s="196" t="s">
        <v>1349</v>
      </c>
      <c r="E1" s="196" t="s">
        <v>1819</v>
      </c>
      <c r="F1" s="196" t="s">
        <v>1077</v>
      </c>
      <c r="G1" s="187" t="s">
        <v>1828</v>
      </c>
      <c r="H1" s="187" t="s">
        <v>1830</v>
      </c>
      <c r="I1" s="187" t="s">
        <v>1831</v>
      </c>
      <c r="J1" s="187" t="s">
        <v>1216</v>
      </c>
      <c r="K1" s="187" t="s">
        <v>1218</v>
      </c>
      <c r="L1" s="187" t="s">
        <v>816</v>
      </c>
      <c r="M1" s="187" t="s">
        <v>1221</v>
      </c>
      <c r="N1" s="187" t="s">
        <v>1223</v>
      </c>
      <c r="O1" s="187" t="s">
        <v>1357</v>
      </c>
    </row>
    <row r="2" spans="1:15" x14ac:dyDescent="0.2">
      <c r="A2" s="191" t="s">
        <v>1450</v>
      </c>
      <c r="C2" t="s">
        <v>1321</v>
      </c>
      <c r="D2" t="s">
        <v>171</v>
      </c>
      <c r="E2" s="191" t="s">
        <v>1074</v>
      </c>
      <c r="F2" t="s">
        <v>1322</v>
      </c>
      <c r="G2" s="191" t="str">
        <f>_xlfn.CONCAT($A$1,": ",$A2)</f>
        <v>Server Name: asmdapsmkeus</v>
      </c>
      <c r="H2" s="201" t="str">
        <f>Bill_To</f>
        <v>867-5309</v>
      </c>
      <c r="I2" s="191" t="s">
        <v>1087</v>
      </c>
      <c r="J2" s="191" t="str">
        <f>Project</f>
        <v>ADAP</v>
      </c>
      <c r="K2" s="191" t="str">
        <f>ProjectVersion</f>
        <v>1.0</v>
      </c>
      <c r="L2" s="191" t="s">
        <v>1243</v>
      </c>
      <c r="M2" s="191" t="s">
        <v>217</v>
      </c>
      <c r="N2" s="191" t="s">
        <v>1248</v>
      </c>
    </row>
    <row r="3" spans="1:15" x14ac:dyDescent="0.2">
      <c r="A3" s="191" t="s">
        <v>1451</v>
      </c>
      <c r="C3" t="s">
        <v>1440</v>
      </c>
      <c r="D3" t="s">
        <v>171</v>
      </c>
      <c r="E3" s="191" t="s">
        <v>1074</v>
      </c>
      <c r="F3" t="s">
        <v>1443</v>
      </c>
      <c r="G3" s="191" t="str">
        <f>_xlfn.CONCAT($A$1,": ",$A3)</f>
        <v>Server Name: asmdapdeveus</v>
      </c>
      <c r="H3" s="201" t="str">
        <f>Bill_To</f>
        <v>867-5309</v>
      </c>
      <c r="I3" s="191" t="s">
        <v>1087</v>
      </c>
      <c r="J3" s="191" t="str">
        <f>Project</f>
        <v>ADAP</v>
      </c>
      <c r="K3" s="191" t="str">
        <f>ProjectVersion</f>
        <v>1.0</v>
      </c>
      <c r="L3" s="191" t="s">
        <v>1240</v>
      </c>
      <c r="M3" s="191" t="s">
        <v>217</v>
      </c>
      <c r="N3" s="191" t="s">
        <v>1248</v>
      </c>
    </row>
    <row r="4" spans="1:15" x14ac:dyDescent="0.2">
      <c r="C4"/>
    </row>
    <row r="5" spans="1:15" x14ac:dyDescent="0.2">
      <c r="C5"/>
    </row>
    <row r="6" spans="1:15" x14ac:dyDescent="0.2">
      <c r="C6"/>
    </row>
    <row r="7" spans="1:15" x14ac:dyDescent="0.2">
      <c r="C7"/>
    </row>
    <row r="8" spans="1:15" x14ac:dyDescent="0.2">
      <c r="C8"/>
    </row>
    <row r="9" spans="1:15" x14ac:dyDescent="0.2">
      <c r="C9"/>
    </row>
    <row r="10" spans="1:15" x14ac:dyDescent="0.2">
      <c r="C10"/>
    </row>
    <row r="11" spans="1:15" x14ac:dyDescent="0.2">
      <c r="C11"/>
    </row>
    <row r="12" spans="1:15" x14ac:dyDescent="0.2">
      <c r="C12"/>
    </row>
    <row r="13" spans="1:15" x14ac:dyDescent="0.2">
      <c r="C13"/>
    </row>
    <row r="14" spans="1:15" x14ac:dyDescent="0.2">
      <c r="C14"/>
    </row>
    <row r="15" spans="1:15" x14ac:dyDescent="0.2">
      <c r="C15"/>
    </row>
    <row r="16" spans="1:15" x14ac:dyDescent="0.2">
      <c r="C16"/>
    </row>
  </sheetData>
  <dataValidations count="7">
    <dataValidation type="list" allowBlank="1" showInputMessage="1" showErrorMessage="1" sqref="E2:E3" xr:uid="{A7AD6FFB-6129-4064-9C7A-1BC5BC222069}">
      <formula1>INDIRECT("AnalysisServicesPricingTier[Analysis Services Pricing Tier]")</formula1>
    </dataValidation>
    <dataValidation type="list" allowBlank="1" showInputMessage="1" showErrorMessage="1" sqref="M2:N3" xr:uid="{CDAAAAF2-2914-474E-8227-1803BD0C3E75}">
      <formula1>Data_Profile</formula1>
    </dataValidation>
    <dataValidation type="list" allowBlank="1" showInputMessage="1" showErrorMessage="1" sqref="I2:I3" xr:uid="{945137B9-0A35-435D-96FC-B85DCF1BA42E}">
      <formula1>(DRI)</formula1>
    </dataValidation>
    <dataValidation type="list" allowBlank="1" showInputMessage="1" showErrorMessage="1" sqref="C2:C3" xr:uid="{19265574-ECFC-4F25-A527-5114B03883D0}">
      <formula1>resource_Group_Name</formula1>
    </dataValidation>
    <dataValidation type="list" allowBlank="1" showInputMessage="1" showErrorMessage="1" sqref="C4:C16" xr:uid="{F820A68A-4507-4D1C-99BF-B1D187CFC229}">
      <formula1>Resource_Group</formula1>
    </dataValidation>
    <dataValidation type="list" allowBlank="1" showInputMessage="1" showErrorMessage="1" sqref="D2:D3" xr:uid="{BBFAF3A9-11D4-426A-970D-610CBD308C2D}">
      <formula1>(Azure_Region_Names)</formula1>
    </dataValidation>
    <dataValidation type="list" allowBlank="1" showInputMessage="1" showErrorMessage="1" sqref="F2:F3" xr:uid="{73643D45-64FA-4542-9AE6-078B782B7557}">
      <formula1>storage_Account_Name</formula1>
    </dataValidation>
  </dataValidations>
  <hyperlinks>
    <hyperlink ref="O1" location="TOC!A1" display="TABLE OF CONTENTS" xr:uid="{E7712100-49C3-40FF-8AA2-D05C4D0B2F99}"/>
  </hyperlinks>
  <pageMargins left="0.7" right="0.7" top="0.75" bottom="0.75" header="0.3" footer="0.3"/>
  <pageSetup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9">
    <tabColor rgb="FF00B0F0"/>
  </sheetPr>
  <dimension ref="A1:N16"/>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5" width="26.5703125" style="191" customWidth="1"/>
    <col min="6" max="6" width="43.140625" style="217" bestFit="1" customWidth="1"/>
    <col min="7" max="7" width="8" style="218" bestFit="1" customWidth="1"/>
    <col min="8" max="8" width="17.28515625" style="217" bestFit="1" customWidth="1"/>
    <col min="9" max="12" width="5.42578125" style="217" customWidth="1"/>
    <col min="13" max="13" width="13.140625" style="217" bestFit="1" customWidth="1"/>
    <col min="14" max="16384" width="9.140625" style="191"/>
  </cols>
  <sheetData>
    <row r="1" spans="1:14" s="206" customFormat="1" ht="125.1" customHeight="1" x14ac:dyDescent="0.25">
      <c r="A1" s="196" t="s">
        <v>188</v>
      </c>
      <c r="B1" s="196" t="s">
        <v>61</v>
      </c>
      <c r="C1" s="196" t="s">
        <v>223</v>
      </c>
      <c r="D1" s="196" t="s">
        <v>1349</v>
      </c>
      <c r="E1" s="196" t="s">
        <v>1833</v>
      </c>
      <c r="F1" s="187" t="s">
        <v>1828</v>
      </c>
      <c r="G1" s="187" t="s">
        <v>1830</v>
      </c>
      <c r="H1" s="187" t="s">
        <v>1831</v>
      </c>
      <c r="I1" s="187" t="s">
        <v>1216</v>
      </c>
      <c r="J1" s="187" t="s">
        <v>1218</v>
      </c>
      <c r="K1" s="187" t="s">
        <v>816</v>
      </c>
      <c r="L1" s="187" t="s">
        <v>1221</v>
      </c>
      <c r="M1" s="187" t="s">
        <v>1223</v>
      </c>
      <c r="N1" s="187" t="s">
        <v>1357</v>
      </c>
    </row>
    <row r="2" spans="1:14" x14ac:dyDescent="0.2">
      <c r="D2" t="s">
        <v>171</v>
      </c>
      <c r="E2" t="s">
        <v>1321</v>
      </c>
      <c r="F2" s="191" t="str">
        <f>_xlfn.CONCAT($A$1,": ",$A2)</f>
        <v xml:space="preserve">ID: </v>
      </c>
      <c r="G2" s="201" t="str">
        <f>Bill_To</f>
        <v>867-5309</v>
      </c>
      <c r="H2" s="191" t="s">
        <v>1087</v>
      </c>
      <c r="I2" s="191" t="str">
        <f>Project</f>
        <v>ADAP</v>
      </c>
      <c r="J2" s="191" t="str">
        <f>ProjectVersion</f>
        <v>1.0</v>
      </c>
      <c r="K2" s="191" t="s">
        <v>1243</v>
      </c>
      <c r="L2" s="191" t="s">
        <v>217</v>
      </c>
      <c r="M2" s="191" t="s">
        <v>1248</v>
      </c>
    </row>
    <row r="3" spans="1:14" x14ac:dyDescent="0.2">
      <c r="E3"/>
      <c r="F3" s="191"/>
      <c r="G3" s="201"/>
      <c r="H3" s="191"/>
      <c r="I3" s="191"/>
      <c r="J3" s="191"/>
      <c r="K3" s="191"/>
      <c r="L3" s="191"/>
      <c r="M3" s="191"/>
    </row>
    <row r="4" spans="1:14" x14ac:dyDescent="0.2">
      <c r="E4"/>
    </row>
    <row r="5" spans="1:14" x14ac:dyDescent="0.2">
      <c r="E5"/>
    </row>
    <row r="6" spans="1:14" x14ac:dyDescent="0.2">
      <c r="E6"/>
    </row>
    <row r="7" spans="1:14" x14ac:dyDescent="0.2">
      <c r="E7"/>
    </row>
    <row r="8" spans="1:14" x14ac:dyDescent="0.2">
      <c r="E8"/>
    </row>
    <row r="9" spans="1:14" x14ac:dyDescent="0.2">
      <c r="E9"/>
    </row>
    <row r="10" spans="1:14" x14ac:dyDescent="0.2">
      <c r="E10"/>
    </row>
    <row r="11" spans="1:14" x14ac:dyDescent="0.2">
      <c r="E11"/>
    </row>
    <row r="12" spans="1:14" x14ac:dyDescent="0.2">
      <c r="E12"/>
    </row>
    <row r="13" spans="1:14" x14ac:dyDescent="0.2">
      <c r="E13"/>
    </row>
    <row r="14" spans="1:14" x14ac:dyDescent="0.2">
      <c r="E14"/>
    </row>
    <row r="15" spans="1:14" x14ac:dyDescent="0.2">
      <c r="E15"/>
    </row>
    <row r="16" spans="1:14" x14ac:dyDescent="0.2">
      <c r="E16"/>
    </row>
  </sheetData>
  <dataValidations count="6">
    <dataValidation type="list" allowBlank="1" showInputMessage="1" showErrorMessage="1" sqref="D2:D1048576" xr:uid="{00000000-0002-0000-0900-000001000000}">
      <formula1>(Azure_Region_Names)</formula1>
    </dataValidation>
    <dataValidation type="list" allowBlank="1" showInputMessage="1" showErrorMessage="1" sqref="E17:E1048576" xr:uid="{00000000-0002-0000-0900-000004000000}">
      <formula1>(Azure_Resource_Group_Names)</formula1>
    </dataValidation>
    <dataValidation type="list" allowBlank="1" showInputMessage="1" showErrorMessage="1" sqref="L2:M2" xr:uid="{0FAF4372-E551-4201-9976-6BF87DC7BD4B}">
      <formula1>Data_Profile</formula1>
    </dataValidation>
    <dataValidation type="list" allowBlank="1" showInputMessage="1" showErrorMessage="1" sqref="H2" xr:uid="{69A07594-6ECB-4D11-81F3-51BEA59ABC09}">
      <formula1>(DRI)</formula1>
    </dataValidation>
    <dataValidation type="list" allowBlank="1" showInputMessage="1" showErrorMessage="1" sqref="E2" xr:uid="{C0625DD2-9A6F-4B62-A04F-0B3C3F04989A}">
      <formula1>resource_Group_Name</formula1>
    </dataValidation>
    <dataValidation type="list" allowBlank="1" showInputMessage="1" showErrorMessage="1" sqref="E3:E16" xr:uid="{535FEC70-BE9F-4B06-BCE6-FE680034A388}">
      <formula1>Resource_Group</formula1>
    </dataValidation>
  </dataValidations>
  <hyperlinks>
    <hyperlink ref="C1" r:id="rId1" display="Service Tier" xr:uid="{00000000-0004-0000-0900-000000000000}"/>
    <hyperlink ref="N1" location="TOC!A1" display="TABLE OF CONTENTS" xr:uid="{05D23D93-77A8-4B04-A291-6A6BF30D63E5}"/>
  </hyperlinks>
  <pageMargins left="0.7" right="0.7" top="0.75" bottom="0.75" header="0.3" footer="0.3"/>
  <pageSetup orientation="portrait" verticalDpi="0"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3EFA0-509D-4AB8-9A3A-B9C8162190B2}">
  <sheetPr codeName="Sheet51">
    <tabColor rgb="FF00B0F0"/>
  </sheetPr>
  <dimension ref="A1:O16"/>
  <sheetViews>
    <sheetView workbookViewId="0">
      <pane ySplit="1" topLeftCell="A2" activePane="bottomLeft" state="frozen"/>
      <selection activeCell="I24" sqref="I24"/>
      <selection pane="bottomLeft" sqref="A1:N2"/>
    </sheetView>
  </sheetViews>
  <sheetFormatPr defaultColWidth="9.140625" defaultRowHeight="12.75" x14ac:dyDescent="0.2"/>
  <cols>
    <col min="1" max="1" width="30" style="191" customWidth="1"/>
    <col min="2" max="2" width="11.140625" style="191" hidden="1" customWidth="1"/>
    <col min="3" max="3" width="12.7109375" style="191" customWidth="1"/>
    <col min="4" max="5" width="21.140625" style="191" customWidth="1"/>
    <col min="6" max="6" width="15.42578125" style="203" customWidth="1"/>
    <col min="7" max="7" width="43.140625" style="183" bestFit="1" customWidth="1"/>
    <col min="8" max="8" width="8" style="184" bestFit="1" customWidth="1"/>
    <col min="9" max="9" width="17.28515625" style="183" bestFit="1" customWidth="1"/>
    <col min="10" max="13" width="5.42578125" style="183" customWidth="1"/>
    <col min="14" max="14" width="13.140625" style="183" bestFit="1" customWidth="1"/>
    <col min="15" max="16384" width="9.140625" style="191"/>
  </cols>
  <sheetData>
    <row r="1" spans="1:15" s="206" customFormat="1" ht="125.1" customHeight="1" x14ac:dyDescent="0.25">
      <c r="A1" s="196" t="s">
        <v>830</v>
      </c>
      <c r="B1" s="196" t="s">
        <v>61</v>
      </c>
      <c r="C1" s="196" t="s">
        <v>1349</v>
      </c>
      <c r="D1" s="196" t="s">
        <v>1833</v>
      </c>
      <c r="E1" s="196" t="s">
        <v>1061</v>
      </c>
      <c r="F1" s="196" t="s">
        <v>144</v>
      </c>
      <c r="G1" s="187" t="s">
        <v>1828</v>
      </c>
      <c r="H1" s="187" t="s">
        <v>1830</v>
      </c>
      <c r="I1" s="187" t="s">
        <v>1831</v>
      </c>
      <c r="J1" s="187" t="s">
        <v>1216</v>
      </c>
      <c r="K1" s="187" t="s">
        <v>1218</v>
      </c>
      <c r="L1" s="187" t="s">
        <v>816</v>
      </c>
      <c r="M1" s="187" t="s">
        <v>1221</v>
      </c>
      <c r="N1" s="187" t="s">
        <v>1223</v>
      </c>
      <c r="O1" s="187" t="s">
        <v>1357</v>
      </c>
    </row>
    <row r="2" spans="1:15" x14ac:dyDescent="0.2">
      <c r="B2" s="203"/>
      <c r="C2" t="s">
        <v>171</v>
      </c>
      <c r="D2" t="s">
        <v>1321</v>
      </c>
      <c r="E2" s="201"/>
      <c r="G2" t="str">
        <f>_xlfn.CONCAT($A$1,": ",$A2)</f>
        <v xml:space="preserve">Stream Analytics Job Name: </v>
      </c>
      <c r="H2" s="1" t="str">
        <f>Bill_To</f>
        <v>867-5309</v>
      </c>
      <c r="I2" t="s">
        <v>1087</v>
      </c>
      <c r="J2" t="str">
        <f>Project</f>
        <v>ADAP</v>
      </c>
      <c r="K2" t="str">
        <f>ProjectVersion</f>
        <v>1.0</v>
      </c>
      <c r="L2" t="s">
        <v>1243</v>
      </c>
      <c r="M2" t="s">
        <v>217</v>
      </c>
      <c r="N2" t="s">
        <v>1248</v>
      </c>
    </row>
    <row r="3" spans="1:15" x14ac:dyDescent="0.2">
      <c r="D3"/>
      <c r="G3"/>
      <c r="H3" s="1"/>
      <c r="I3"/>
      <c r="J3"/>
      <c r="K3"/>
      <c r="L3"/>
      <c r="M3"/>
      <c r="N3"/>
    </row>
    <row r="4" spans="1:15" x14ac:dyDescent="0.2">
      <c r="D4"/>
    </row>
    <row r="5" spans="1:15" x14ac:dyDescent="0.2">
      <c r="D5"/>
    </row>
    <row r="6" spans="1:15" x14ac:dyDescent="0.2">
      <c r="D6"/>
    </row>
    <row r="7" spans="1:15" x14ac:dyDescent="0.2">
      <c r="D7"/>
    </row>
    <row r="8" spans="1:15" x14ac:dyDescent="0.2">
      <c r="D8"/>
    </row>
    <row r="9" spans="1:15" x14ac:dyDescent="0.2">
      <c r="D9"/>
    </row>
    <row r="10" spans="1:15" x14ac:dyDescent="0.2">
      <c r="D10"/>
    </row>
    <row r="11" spans="1:15" x14ac:dyDescent="0.2">
      <c r="D11"/>
    </row>
    <row r="12" spans="1:15" x14ac:dyDescent="0.2">
      <c r="D12"/>
    </row>
    <row r="13" spans="1:15" x14ac:dyDescent="0.2">
      <c r="D13"/>
    </row>
    <row r="14" spans="1:15" x14ac:dyDescent="0.2">
      <c r="D14"/>
    </row>
    <row r="15" spans="1:15" x14ac:dyDescent="0.2">
      <c r="D15"/>
    </row>
    <row r="16" spans="1:15" x14ac:dyDescent="0.2">
      <c r="D16"/>
    </row>
  </sheetData>
  <dataConsolidate/>
  <dataValidations count="7">
    <dataValidation type="list" allowBlank="1" showInputMessage="1" showErrorMessage="1" sqref="E2:E1048576 D17:D1048576" xr:uid="{08518C4A-CE34-4482-88CE-67F5C57A6991}">
      <formula1>(Azure_Resource_Group_Names)</formula1>
    </dataValidation>
    <dataValidation type="list" allowBlank="1" showInputMessage="1" showErrorMessage="1" sqref="C1 C3:C1048576" xr:uid="{D789EB51-5542-40B5-8068-86FD03C36817}">
      <formula1>INDIRECT("AzureRegionNames[Azure Region Names]")</formula1>
    </dataValidation>
    <dataValidation type="list" allowBlank="1" showInputMessage="1" showErrorMessage="1" sqref="M2:N2" xr:uid="{0AB9C54B-B1AB-49A0-9CAA-4A64AF808CE4}">
      <formula1>Data_Profile</formula1>
    </dataValidation>
    <dataValidation type="list" allowBlank="1" showInputMessage="1" showErrorMessage="1" sqref="I2" xr:uid="{EFC1CE26-FB0D-4737-99C5-A78E1C64C713}">
      <formula1>(DRI)</formula1>
    </dataValidation>
    <dataValidation type="list" allowBlank="1" showInputMessage="1" showErrorMessage="1" sqref="D2" xr:uid="{442CF525-D268-47F7-B520-FCC6AC7845E9}">
      <formula1>resource_Group_Name</formula1>
    </dataValidation>
    <dataValidation type="list" allowBlank="1" showInputMessage="1" showErrorMessage="1" sqref="D3:D16" xr:uid="{F6EAA788-26AF-46A1-B3D0-3F61BA170793}">
      <formula1>Resource_Group</formula1>
    </dataValidation>
    <dataValidation type="list" allowBlank="1" showInputMessage="1" showErrorMessage="1" sqref="C2" xr:uid="{50C39F8F-BD19-4485-ADCF-DD8C3DFFB5DE}">
      <formula1>(Azure_Region_Names)</formula1>
    </dataValidation>
  </dataValidations>
  <hyperlinks>
    <hyperlink ref="O1" location="TOC!A1" display="TABLE OF CONTENTS" xr:uid="{6E74EA7F-EA8E-4891-9568-B63B95587B9B}"/>
  </hyperlinks>
  <pageMargins left="0.7" right="0.7" top="0.75" bottom="0.75" header="0.3" footer="0.3"/>
  <pageSetup orientation="portrait" horizontalDpi="4294967295" verticalDpi="4294967295"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25CFB-7EE0-429F-BCBB-5A8BA177C3CD}">
  <sheetPr codeName="Sheet52">
    <tabColor rgb="FF00B0F0"/>
  </sheetPr>
  <dimension ref="A1:O16"/>
  <sheetViews>
    <sheetView workbookViewId="0">
      <pane ySplit="1" topLeftCell="A2" activePane="bottomLeft" state="frozen"/>
      <selection pane="bottomLeft" sqref="A1:N2"/>
    </sheetView>
  </sheetViews>
  <sheetFormatPr defaultColWidth="9.140625" defaultRowHeight="12.75" x14ac:dyDescent="0.2"/>
  <cols>
    <col min="1" max="1" width="21.140625" style="191" customWidth="1"/>
    <col min="2" max="2" width="15.28515625" style="191" customWidth="1"/>
    <col min="3" max="3" width="8.7109375" style="191" customWidth="1"/>
    <col min="4" max="4" width="9.85546875" style="191" customWidth="1"/>
    <col min="5" max="5" width="8.85546875" style="191" customWidth="1"/>
    <col min="6" max="6" width="12" style="201" customWidth="1"/>
    <col min="7" max="7" width="43.140625" style="183" bestFit="1" customWidth="1"/>
    <col min="8" max="8" width="8" style="184" bestFit="1" customWidth="1"/>
    <col min="9" max="9" width="17.28515625" style="183" bestFit="1" customWidth="1"/>
    <col min="10" max="13" width="5.42578125" style="183" customWidth="1"/>
    <col min="14" max="14" width="13.140625" style="183" bestFit="1" customWidth="1"/>
    <col min="15" max="16384" width="9.140625" style="191"/>
  </cols>
  <sheetData>
    <row r="1" spans="1:15" ht="125.1" customHeight="1" x14ac:dyDescent="0.2">
      <c r="A1" s="196" t="s">
        <v>1324</v>
      </c>
      <c r="B1" s="196" t="s">
        <v>1833</v>
      </c>
      <c r="C1" s="196" t="s">
        <v>1349</v>
      </c>
      <c r="D1" s="196" t="s">
        <v>819</v>
      </c>
      <c r="E1" s="196" t="s">
        <v>1820</v>
      </c>
      <c r="F1" s="196" t="s">
        <v>820</v>
      </c>
      <c r="G1" s="187" t="s">
        <v>1828</v>
      </c>
      <c r="H1" s="187" t="s">
        <v>1830</v>
      </c>
      <c r="I1" s="187" t="s">
        <v>1831</v>
      </c>
      <c r="J1" s="187" t="s">
        <v>1216</v>
      </c>
      <c r="K1" s="187" t="s">
        <v>1218</v>
      </c>
      <c r="L1" s="187" t="s">
        <v>816</v>
      </c>
      <c r="M1" s="187" t="s">
        <v>1221</v>
      </c>
      <c r="N1" s="187" t="s">
        <v>1223</v>
      </c>
      <c r="O1" s="187" t="s">
        <v>1357</v>
      </c>
    </row>
    <row r="2" spans="1:15" x14ac:dyDescent="0.2">
      <c r="A2" s="191" t="s">
        <v>1455</v>
      </c>
      <c r="B2" t="s">
        <v>1321</v>
      </c>
      <c r="C2" t="s">
        <v>171</v>
      </c>
      <c r="D2" s="191" t="s">
        <v>220</v>
      </c>
      <c r="E2" s="191" t="s">
        <v>220</v>
      </c>
      <c r="F2" s="201">
        <v>6</v>
      </c>
      <c r="G2" t="str">
        <f>_xlfn.CONCAT($A$1,": ",$A2)</f>
        <v>EH Namespace: adapdeveus01ehns</v>
      </c>
      <c r="H2" s="1" t="str">
        <f>Bill_To</f>
        <v>867-5309</v>
      </c>
      <c r="I2" t="s">
        <v>1087</v>
      </c>
      <c r="J2" t="str">
        <f>Project</f>
        <v>ADAP</v>
      </c>
      <c r="K2" t="str">
        <f>ProjectVersion</f>
        <v>1.0</v>
      </c>
      <c r="L2" t="s">
        <v>1243</v>
      </c>
      <c r="M2" t="s">
        <v>217</v>
      </c>
      <c r="N2" t="s">
        <v>1248</v>
      </c>
    </row>
    <row r="3" spans="1:15" x14ac:dyDescent="0.2">
      <c r="B3"/>
      <c r="G3"/>
      <c r="H3" s="1"/>
      <c r="I3"/>
      <c r="J3"/>
      <c r="K3"/>
      <c r="L3"/>
      <c r="M3"/>
      <c r="N3"/>
    </row>
    <row r="4" spans="1:15" x14ac:dyDescent="0.2">
      <c r="B4"/>
    </row>
    <row r="5" spans="1:15" x14ac:dyDescent="0.2">
      <c r="B5"/>
    </row>
    <row r="6" spans="1:15" x14ac:dyDescent="0.2">
      <c r="B6"/>
    </row>
    <row r="7" spans="1:15" x14ac:dyDescent="0.2">
      <c r="B7"/>
    </row>
    <row r="8" spans="1:15" x14ac:dyDescent="0.2">
      <c r="B8"/>
    </row>
    <row r="9" spans="1:15" x14ac:dyDescent="0.2">
      <c r="B9"/>
    </row>
    <row r="10" spans="1:15" x14ac:dyDescent="0.2">
      <c r="B10"/>
    </row>
    <row r="11" spans="1:15" x14ac:dyDescent="0.2">
      <c r="B11"/>
    </row>
    <row r="12" spans="1:15" x14ac:dyDescent="0.2">
      <c r="B12"/>
    </row>
    <row r="13" spans="1:15" x14ac:dyDescent="0.2">
      <c r="B13"/>
    </row>
    <row r="14" spans="1:15" x14ac:dyDescent="0.2">
      <c r="B14"/>
    </row>
    <row r="15" spans="1:15" x14ac:dyDescent="0.2">
      <c r="B15"/>
    </row>
    <row r="16" spans="1:15" x14ac:dyDescent="0.2">
      <c r="B16"/>
    </row>
  </sheetData>
  <dataValidations count="6">
    <dataValidation type="list" allowBlank="1" showInputMessage="1" showErrorMessage="1" sqref="C3:C50" xr:uid="{66F12278-7D3C-4746-B73F-B98DA9136081}">
      <formula1>INDIRECT("AzureRegionNames[Azure Region Names]")</formula1>
    </dataValidation>
    <dataValidation type="list" allowBlank="1" showInputMessage="1" showErrorMessage="1" sqref="I2" xr:uid="{D3B4B377-4007-434E-87EB-C531F8BB5FE2}">
      <formula1>(DRI)</formula1>
    </dataValidation>
    <dataValidation type="list" allowBlank="1" showInputMessage="1" showErrorMessage="1" sqref="M2:N2" xr:uid="{08D9EA63-A8C2-4B7A-8954-F7678C798EE6}">
      <formula1>Data_Profile</formula1>
    </dataValidation>
    <dataValidation type="list" allowBlank="1" showInputMessage="1" showErrorMessage="1" sqref="B2" xr:uid="{48B958CB-3842-440F-B12C-8E1650628E0E}">
      <formula1>resource_Group_Name</formula1>
    </dataValidation>
    <dataValidation type="list" allowBlank="1" showInputMessage="1" showErrorMessage="1" sqref="B3:B16" xr:uid="{AE67D510-0FA8-4803-A9E4-28B5C7A17AB6}">
      <formula1>Resource_Group</formula1>
    </dataValidation>
    <dataValidation type="list" allowBlank="1" showInputMessage="1" showErrorMessage="1" sqref="C2" xr:uid="{3998F9FE-BD27-45BF-8CE6-9A9152427D5E}">
      <formula1>(Azure_Region_Names)</formula1>
    </dataValidation>
  </dataValidations>
  <hyperlinks>
    <hyperlink ref="O1" location="TOC!A1" display="TABLE OF CONTENTS" xr:uid="{4A98DDBF-7B93-4D4A-866C-A44DCEBC556E}"/>
  </hyperlinks>
  <pageMargins left="0.7" right="0.7" top="0.75" bottom="0.75" header="0.3" footer="0.3"/>
  <pageSetup orientation="portrait" verticalDpi="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tabColor rgb="FF00B0F0"/>
  </sheetPr>
  <dimension ref="A1:U47"/>
  <sheetViews>
    <sheetView workbookViewId="0">
      <pane ySplit="1" topLeftCell="A2" activePane="bottomLeft" state="frozen"/>
      <selection activeCell="I24" sqref="I24"/>
      <selection pane="bottomLeft" sqref="A1:T2"/>
    </sheetView>
  </sheetViews>
  <sheetFormatPr defaultColWidth="9.140625" defaultRowHeight="12.75" x14ac:dyDescent="0.2"/>
  <cols>
    <col min="1" max="1" width="17.5703125" style="191" customWidth="1"/>
    <col min="2" max="2" width="15.42578125" style="191" customWidth="1"/>
    <col min="3" max="3" width="15.85546875" style="191" customWidth="1"/>
    <col min="4" max="4" width="5.7109375" style="191" customWidth="1"/>
    <col min="5" max="5" width="9.5703125" style="191" customWidth="1"/>
    <col min="6" max="6" width="8.5703125" style="191" customWidth="1"/>
    <col min="7" max="7" width="9.42578125" style="191" customWidth="1"/>
    <col min="8" max="8" width="9.7109375" style="191" customWidth="1"/>
    <col min="9" max="9" width="9.28515625" style="191" customWidth="1"/>
    <col min="10" max="10" width="11.85546875" style="191" customWidth="1"/>
    <col min="11" max="11" width="7.140625" style="191" customWidth="1"/>
    <col min="12" max="12" width="15.28515625" style="191" customWidth="1"/>
    <col min="13" max="13" width="43.140625" style="217" bestFit="1" customWidth="1"/>
    <col min="14" max="14" width="8" style="218" bestFit="1" customWidth="1"/>
    <col min="15" max="15" width="17.28515625" style="217" bestFit="1" customWidth="1"/>
    <col min="16" max="19" width="5.42578125" style="217" customWidth="1"/>
    <col min="20" max="20" width="13.140625" style="217" bestFit="1" customWidth="1"/>
    <col min="21" max="16384" width="9.140625" style="191"/>
  </cols>
  <sheetData>
    <row r="1" spans="1:21" s="198" customFormat="1" ht="125.1" customHeight="1" x14ac:dyDescent="0.25">
      <c r="A1" s="196" t="s">
        <v>234</v>
      </c>
      <c r="B1" s="196" t="s">
        <v>69</v>
      </c>
      <c r="C1" s="196" t="s">
        <v>1821</v>
      </c>
      <c r="D1" s="196" t="s">
        <v>227</v>
      </c>
      <c r="E1" s="196" t="s">
        <v>233</v>
      </c>
      <c r="F1" s="196" t="s">
        <v>235</v>
      </c>
      <c r="G1" s="196" t="s">
        <v>236</v>
      </c>
      <c r="H1" s="196" t="s">
        <v>237</v>
      </c>
      <c r="I1" s="196" t="s">
        <v>239</v>
      </c>
      <c r="J1" s="196" t="s">
        <v>238</v>
      </c>
      <c r="K1" s="196" t="s">
        <v>1349</v>
      </c>
      <c r="L1" s="196" t="s">
        <v>1833</v>
      </c>
      <c r="M1" s="187" t="s">
        <v>1828</v>
      </c>
      <c r="N1" s="187" t="s">
        <v>1830</v>
      </c>
      <c r="O1" s="187" t="s">
        <v>1831</v>
      </c>
      <c r="P1" s="187" t="s">
        <v>1216</v>
      </c>
      <c r="Q1" s="187" t="s">
        <v>1218</v>
      </c>
      <c r="R1" s="187" t="s">
        <v>816</v>
      </c>
      <c r="S1" s="187" t="s">
        <v>1221</v>
      </c>
      <c r="T1" s="187" t="s">
        <v>1223</v>
      </c>
      <c r="U1" s="187" t="s">
        <v>1357</v>
      </c>
    </row>
    <row r="2" spans="1:21" s="202" customFormat="1" ht="15" x14ac:dyDescent="0.25">
      <c r="A2" s="191" t="s">
        <v>1070</v>
      </c>
      <c r="B2" s="191" t="s">
        <v>1071</v>
      </c>
      <c r="C2" s="191" t="s">
        <v>220</v>
      </c>
      <c r="D2" s="191">
        <v>6</v>
      </c>
      <c r="E2" s="191">
        <v>10</v>
      </c>
      <c r="F2" s="191"/>
      <c r="G2" s="191"/>
      <c r="H2" s="191"/>
      <c r="I2" s="191"/>
      <c r="J2" s="191" t="s">
        <v>1064</v>
      </c>
      <c r="K2" t="s">
        <v>171</v>
      </c>
      <c r="L2" t="s">
        <v>1321</v>
      </c>
      <c r="M2" s="191" t="str">
        <f>_xlfn.CONCAT($A$1,": ",$A2)</f>
        <v>Namespace: nseh10mdapecus2</v>
      </c>
      <c r="N2" s="201" t="str">
        <f>Bill_To</f>
        <v>867-5309</v>
      </c>
      <c r="O2" s="191" t="s">
        <v>1087</v>
      </c>
      <c r="P2" s="191" t="str">
        <f>Project</f>
        <v>ADAP</v>
      </c>
      <c r="Q2" s="191" t="str">
        <f>ProjectVersion</f>
        <v>1.0</v>
      </c>
      <c r="R2" s="191" t="s">
        <v>1243</v>
      </c>
      <c r="S2" s="191" t="s">
        <v>217</v>
      </c>
      <c r="T2" s="191" t="s">
        <v>1248</v>
      </c>
    </row>
    <row r="3" spans="1:21" x14ac:dyDescent="0.2">
      <c r="L3"/>
      <c r="M3" s="191"/>
      <c r="N3" s="201"/>
      <c r="O3" s="191"/>
      <c r="P3" s="191"/>
      <c r="Q3" s="191"/>
      <c r="R3" s="191"/>
      <c r="S3" s="191"/>
      <c r="T3" s="191"/>
    </row>
    <row r="4" spans="1:21" x14ac:dyDescent="0.2">
      <c r="L4"/>
    </row>
    <row r="5" spans="1:21" x14ac:dyDescent="0.2">
      <c r="L5"/>
    </row>
    <row r="6" spans="1:21" x14ac:dyDescent="0.2">
      <c r="L6"/>
    </row>
    <row r="7" spans="1:21" x14ac:dyDescent="0.2">
      <c r="L7"/>
    </row>
    <row r="8" spans="1:21" x14ac:dyDescent="0.2">
      <c r="L8"/>
    </row>
    <row r="9" spans="1:21" x14ac:dyDescent="0.2">
      <c r="L9"/>
    </row>
    <row r="10" spans="1:21" x14ac:dyDescent="0.2">
      <c r="L10"/>
    </row>
    <row r="11" spans="1:21" x14ac:dyDescent="0.2">
      <c r="L11"/>
    </row>
    <row r="12" spans="1:21" x14ac:dyDescent="0.2">
      <c r="L12"/>
    </row>
    <row r="13" spans="1:21" x14ac:dyDescent="0.2">
      <c r="L13"/>
    </row>
    <row r="14" spans="1:21" x14ac:dyDescent="0.2">
      <c r="L14"/>
    </row>
    <row r="15" spans="1:21" x14ac:dyDescent="0.2">
      <c r="L15"/>
    </row>
    <row r="16" spans="1:21" x14ac:dyDescent="0.2">
      <c r="L16"/>
    </row>
    <row r="17" spans="12:12" ht="15" x14ac:dyDescent="0.25">
      <c r="L17" s="202"/>
    </row>
    <row r="18" spans="12:12" ht="15" x14ac:dyDescent="0.25">
      <c r="L18" s="202"/>
    </row>
    <row r="19" spans="12:12" ht="15" x14ac:dyDescent="0.25">
      <c r="L19" s="202"/>
    </row>
    <row r="20" spans="12:12" ht="15" x14ac:dyDescent="0.25">
      <c r="L20" s="202"/>
    </row>
    <row r="21" spans="12:12" ht="15" x14ac:dyDescent="0.25">
      <c r="L21" s="202"/>
    </row>
    <row r="22" spans="12:12" ht="15" x14ac:dyDescent="0.25">
      <c r="L22" s="202"/>
    </row>
    <row r="23" spans="12:12" ht="15" x14ac:dyDescent="0.25">
      <c r="L23" s="202"/>
    </row>
    <row r="24" spans="12:12" ht="15" x14ac:dyDescent="0.25">
      <c r="L24" s="202"/>
    </row>
    <row r="25" spans="12:12" ht="15" x14ac:dyDescent="0.25">
      <c r="L25" s="202"/>
    </row>
    <row r="26" spans="12:12" ht="15" x14ac:dyDescent="0.25">
      <c r="L26" s="202"/>
    </row>
    <row r="27" spans="12:12" ht="15" x14ac:dyDescent="0.25">
      <c r="L27" s="202"/>
    </row>
    <row r="28" spans="12:12" ht="15" x14ac:dyDescent="0.25">
      <c r="L28" s="202"/>
    </row>
    <row r="29" spans="12:12" ht="15" x14ac:dyDescent="0.25">
      <c r="L29" s="202"/>
    </row>
    <row r="30" spans="12:12" ht="15" x14ac:dyDescent="0.25">
      <c r="L30" s="202"/>
    </row>
    <row r="31" spans="12:12" ht="15" x14ac:dyDescent="0.25">
      <c r="L31" s="202"/>
    </row>
    <row r="32" spans="12:12" ht="15" x14ac:dyDescent="0.25">
      <c r="L32" s="202"/>
    </row>
    <row r="33" spans="12:12" ht="15" x14ac:dyDescent="0.25">
      <c r="L33" s="202"/>
    </row>
    <row r="34" spans="12:12" ht="15" x14ac:dyDescent="0.25">
      <c r="L34" s="202"/>
    </row>
    <row r="35" spans="12:12" ht="15" x14ac:dyDescent="0.25">
      <c r="L35" s="202"/>
    </row>
    <row r="36" spans="12:12" ht="15" x14ac:dyDescent="0.25">
      <c r="L36" s="202"/>
    </row>
    <row r="37" spans="12:12" ht="15" x14ac:dyDescent="0.25">
      <c r="L37" s="202"/>
    </row>
    <row r="38" spans="12:12" ht="15" x14ac:dyDescent="0.25">
      <c r="L38" s="202"/>
    </row>
    <row r="39" spans="12:12" ht="15" x14ac:dyDescent="0.25">
      <c r="L39" s="202"/>
    </row>
    <row r="40" spans="12:12" ht="15" x14ac:dyDescent="0.25">
      <c r="L40" s="202"/>
    </row>
    <row r="41" spans="12:12" ht="15" x14ac:dyDescent="0.25">
      <c r="L41" s="202"/>
    </row>
    <row r="42" spans="12:12" ht="15" x14ac:dyDescent="0.25">
      <c r="L42" s="202"/>
    </row>
    <row r="43" spans="12:12" ht="15" x14ac:dyDescent="0.25">
      <c r="L43" s="202"/>
    </row>
    <row r="44" spans="12:12" ht="15" x14ac:dyDescent="0.25">
      <c r="L44" s="202"/>
    </row>
    <row r="45" spans="12:12" ht="15" x14ac:dyDescent="0.25">
      <c r="L45" s="202"/>
    </row>
    <row r="46" spans="12:12" ht="15" x14ac:dyDescent="0.25">
      <c r="L46" s="202"/>
    </row>
    <row r="47" spans="12:12" ht="15" x14ac:dyDescent="0.25">
      <c r="L47" s="202"/>
    </row>
  </sheetData>
  <dataValidations count="7">
    <dataValidation type="list" allowBlank="1" showInputMessage="1" showErrorMessage="1" sqref="K2:K1048576 L48:L1048576" xr:uid="{00000000-0002-0000-0C00-000002000000}">
      <formula1>(Azure_Region_Names)</formula1>
    </dataValidation>
    <dataValidation type="list" allowBlank="1" showInputMessage="1" showErrorMessage="1" sqref="A2" xr:uid="{8BE90B5F-24E8-49BD-8FFA-FE17A55E956E}">
      <formula1>(Azure_ServiceBus_Namespace)</formula1>
    </dataValidation>
    <dataValidation type="list" allowBlank="1" showInputMessage="1" showErrorMessage="1" sqref="J2" xr:uid="{5E283E95-E782-4633-8212-47A78277DE87}">
      <formula1>(Azure_Storage_Account_Names)</formula1>
    </dataValidation>
    <dataValidation type="list" allowBlank="1" showInputMessage="1" showErrorMessage="1" sqref="S2:T2" xr:uid="{319E6563-50C5-4947-9FFA-1A448D2EC4EC}">
      <formula1>Data_Profile</formula1>
    </dataValidation>
    <dataValidation type="list" allowBlank="1" showInputMessage="1" showErrorMessage="1" sqref="O2" xr:uid="{0F414946-5611-449D-A19F-6D91C12DF324}">
      <formula1>(DRI)</formula1>
    </dataValidation>
    <dataValidation type="list" allowBlank="1" showInputMessage="1" showErrorMessage="1" sqref="L2" xr:uid="{B23F0A9C-13CD-4018-A28C-359CF168EED0}">
      <formula1>resource_Group_Name</formula1>
    </dataValidation>
    <dataValidation type="list" allowBlank="1" showInputMessage="1" showErrorMessage="1" sqref="L3:L16" xr:uid="{F2597BDE-AD92-4BAE-8D81-3A4137C0EA76}">
      <formula1>Resource_Group</formula1>
    </dataValidation>
  </dataValidations>
  <hyperlinks>
    <hyperlink ref="U1" location="TOC!A1" display="TABLE OF CONTENTS" xr:uid="{E2992533-EEDD-4BBE-99FB-10F512AB8801}"/>
  </hyperlinks>
  <pageMargins left="0.7" right="0.7" top="0.75" bottom="0.75" header="0.3" footer="0.3"/>
  <pageSetup orientation="portrait" verticalDpi="0"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5">
    <tabColor rgb="FF00B0F0"/>
  </sheetPr>
  <dimension ref="A1:P47"/>
  <sheetViews>
    <sheetView zoomScaleNormal="100" workbookViewId="0">
      <pane ySplit="1" topLeftCell="A2" activePane="bottomLeft" state="frozen"/>
      <selection activeCell="I24" sqref="I24"/>
      <selection pane="bottomLeft" activeCell="E2" sqref="E2"/>
    </sheetView>
  </sheetViews>
  <sheetFormatPr defaultColWidth="9.140625" defaultRowHeight="12.75" x14ac:dyDescent="0.2"/>
  <cols>
    <col min="1" max="1" width="33.85546875" style="191" customWidth="1"/>
    <col min="2" max="2" width="19.42578125" style="191" customWidth="1"/>
    <col min="3" max="3" width="7.42578125" style="191" customWidth="1"/>
    <col min="4" max="4" width="12.5703125" style="191" customWidth="1"/>
    <col min="5" max="5" width="10" style="191" customWidth="1"/>
    <col min="6" max="6" width="31.7109375" style="191" customWidth="1"/>
    <col min="7" max="7" width="13" style="191" customWidth="1"/>
    <col min="8" max="8" width="43.140625" style="217" bestFit="1" customWidth="1"/>
    <col min="9" max="9" width="8" style="218" bestFit="1" customWidth="1"/>
    <col min="10" max="10" width="17.28515625" style="217" bestFit="1" customWidth="1"/>
    <col min="11" max="14" width="5.42578125" style="217" customWidth="1"/>
    <col min="15" max="15" width="13.140625" style="217" bestFit="1" customWidth="1"/>
    <col min="16" max="16384" width="9.140625" style="191"/>
  </cols>
  <sheetData>
    <row r="1" spans="1:16" s="198" customFormat="1" ht="125.1" customHeight="1" x14ac:dyDescent="0.25">
      <c r="A1" s="196" t="s">
        <v>224</v>
      </c>
      <c r="B1" s="196" t="s">
        <v>1821</v>
      </c>
      <c r="C1" s="196" t="s">
        <v>227</v>
      </c>
      <c r="D1" s="196" t="s">
        <v>228</v>
      </c>
      <c r="E1" s="196" t="s">
        <v>1349</v>
      </c>
      <c r="F1" s="196" t="s">
        <v>1833</v>
      </c>
      <c r="G1" s="196" t="s">
        <v>225</v>
      </c>
      <c r="H1" s="187" t="s">
        <v>1828</v>
      </c>
      <c r="I1" s="187" t="s">
        <v>1830</v>
      </c>
      <c r="J1" s="187" t="s">
        <v>1831</v>
      </c>
      <c r="K1" s="187" t="s">
        <v>1216</v>
      </c>
      <c r="L1" s="187" t="s">
        <v>1218</v>
      </c>
      <c r="M1" s="187" t="s">
        <v>816</v>
      </c>
      <c r="N1" s="187" t="s">
        <v>1221</v>
      </c>
      <c r="O1" s="187" t="s">
        <v>1223</v>
      </c>
      <c r="P1" s="187" t="s">
        <v>1357</v>
      </c>
    </row>
    <row r="2" spans="1:16" s="202" customFormat="1" ht="15" x14ac:dyDescent="0.25">
      <c r="E2" t="s">
        <v>171</v>
      </c>
      <c r="F2" t="s">
        <v>1321</v>
      </c>
      <c r="H2" s="191" t="str">
        <f>_xlfn.CONCAT($A$1,": ",$A2)</f>
        <v xml:space="preserve">IoT Hub Group Name: </v>
      </c>
      <c r="I2" s="201" t="str">
        <f>Bill_To</f>
        <v>867-5309</v>
      </c>
      <c r="J2" s="191" t="s">
        <v>1087</v>
      </c>
      <c r="K2" s="191" t="str">
        <f>Project</f>
        <v>ADAP</v>
      </c>
      <c r="L2" s="191" t="str">
        <f>ProjectVersion</f>
        <v>1.0</v>
      </c>
      <c r="M2" s="191" t="s">
        <v>1243</v>
      </c>
      <c r="N2" s="191" t="s">
        <v>217</v>
      </c>
      <c r="O2" s="191" t="s">
        <v>1248</v>
      </c>
    </row>
    <row r="3" spans="1:16" x14ac:dyDescent="0.2">
      <c r="F3"/>
      <c r="H3" s="191"/>
      <c r="I3" s="201"/>
      <c r="J3" s="191"/>
      <c r="K3" s="191"/>
      <c r="L3" s="191"/>
      <c r="M3" s="191"/>
      <c r="N3" s="191"/>
      <c r="O3" s="191"/>
    </row>
    <row r="4" spans="1:16" x14ac:dyDescent="0.2">
      <c r="F4"/>
    </row>
    <row r="5" spans="1:16" x14ac:dyDescent="0.2">
      <c r="F5"/>
    </row>
    <row r="6" spans="1:16" x14ac:dyDescent="0.2">
      <c r="F6"/>
    </row>
    <row r="7" spans="1:16" x14ac:dyDescent="0.2">
      <c r="F7"/>
    </row>
    <row r="8" spans="1:16" x14ac:dyDescent="0.2">
      <c r="F8"/>
    </row>
    <row r="9" spans="1:16" x14ac:dyDescent="0.2">
      <c r="F9"/>
    </row>
    <row r="10" spans="1:16" x14ac:dyDescent="0.2">
      <c r="F10"/>
    </row>
    <row r="11" spans="1:16" x14ac:dyDescent="0.2">
      <c r="F11"/>
    </row>
    <row r="12" spans="1:16" x14ac:dyDescent="0.2">
      <c r="F12"/>
    </row>
    <row r="13" spans="1:16" x14ac:dyDescent="0.2">
      <c r="F13"/>
    </row>
    <row r="14" spans="1:16" x14ac:dyDescent="0.2">
      <c r="F14"/>
    </row>
    <row r="15" spans="1:16" x14ac:dyDescent="0.2">
      <c r="F15"/>
    </row>
    <row r="16" spans="1:16" x14ac:dyDescent="0.2">
      <c r="F16"/>
    </row>
    <row r="17" spans="6:6" ht="15" x14ac:dyDescent="0.25">
      <c r="F17" s="202"/>
    </row>
    <row r="18" spans="6:6" ht="15" x14ac:dyDescent="0.25">
      <c r="F18" s="202"/>
    </row>
    <row r="19" spans="6:6" ht="15" x14ac:dyDescent="0.25">
      <c r="F19" s="202"/>
    </row>
    <row r="20" spans="6:6" ht="15" x14ac:dyDescent="0.25">
      <c r="F20" s="202"/>
    </row>
    <row r="21" spans="6:6" ht="15" x14ac:dyDescent="0.25">
      <c r="F21" s="202"/>
    </row>
    <row r="22" spans="6:6" ht="15" x14ac:dyDescent="0.25">
      <c r="F22" s="202"/>
    </row>
    <row r="23" spans="6:6" ht="15" x14ac:dyDescent="0.25">
      <c r="F23" s="202"/>
    </row>
    <row r="24" spans="6:6" ht="15" x14ac:dyDescent="0.25">
      <c r="F24" s="202"/>
    </row>
    <row r="25" spans="6:6" ht="15" x14ac:dyDescent="0.25">
      <c r="F25" s="202"/>
    </row>
    <row r="26" spans="6:6" ht="15" x14ac:dyDescent="0.25">
      <c r="F26" s="202"/>
    </row>
    <row r="27" spans="6:6" ht="15" x14ac:dyDescent="0.25">
      <c r="F27" s="202"/>
    </row>
    <row r="28" spans="6:6" ht="15" x14ac:dyDescent="0.25">
      <c r="F28" s="202"/>
    </row>
    <row r="29" spans="6:6" ht="15" x14ac:dyDescent="0.25">
      <c r="F29" s="202"/>
    </row>
    <row r="30" spans="6:6" ht="15" x14ac:dyDescent="0.25">
      <c r="F30" s="202"/>
    </row>
    <row r="31" spans="6:6" ht="15" x14ac:dyDescent="0.25">
      <c r="F31" s="202"/>
    </row>
    <row r="32" spans="6:6" ht="15" x14ac:dyDescent="0.25">
      <c r="F32" s="202"/>
    </row>
    <row r="33" spans="6:6" ht="15" x14ac:dyDescent="0.25">
      <c r="F33" s="202"/>
    </row>
    <row r="34" spans="6:6" ht="15" x14ac:dyDescent="0.25">
      <c r="F34" s="202"/>
    </row>
    <row r="35" spans="6:6" ht="15" x14ac:dyDescent="0.25">
      <c r="F35" s="202"/>
    </row>
    <row r="36" spans="6:6" ht="15" x14ac:dyDescent="0.25">
      <c r="F36" s="202"/>
    </row>
    <row r="37" spans="6:6" ht="15" x14ac:dyDescent="0.25">
      <c r="F37" s="202"/>
    </row>
    <row r="38" spans="6:6" ht="15" x14ac:dyDescent="0.25">
      <c r="F38" s="202"/>
    </row>
    <row r="39" spans="6:6" ht="15" x14ac:dyDescent="0.25">
      <c r="F39" s="202"/>
    </row>
    <row r="40" spans="6:6" ht="15" x14ac:dyDescent="0.25">
      <c r="F40" s="202"/>
    </row>
    <row r="41" spans="6:6" ht="15" x14ac:dyDescent="0.25">
      <c r="F41" s="202"/>
    </row>
    <row r="42" spans="6:6" ht="15" x14ac:dyDescent="0.25">
      <c r="F42" s="202"/>
    </row>
    <row r="43" spans="6:6" ht="15" x14ac:dyDescent="0.25">
      <c r="F43" s="202"/>
    </row>
    <row r="44" spans="6:6" ht="15" x14ac:dyDescent="0.25">
      <c r="F44" s="202"/>
    </row>
    <row r="45" spans="6:6" ht="15" x14ac:dyDescent="0.25">
      <c r="F45" s="202"/>
    </row>
    <row r="46" spans="6:6" ht="15" x14ac:dyDescent="0.25">
      <c r="F46" s="202"/>
    </row>
    <row r="47" spans="6:6" ht="15" x14ac:dyDescent="0.25">
      <c r="F47" s="202"/>
    </row>
  </sheetData>
  <dataValidations count="5">
    <dataValidation type="list" allowBlank="1" showInputMessage="1" showErrorMessage="1" sqref="E2:E1048576 F48:F1048576" xr:uid="{00000000-0002-0000-0D00-000004000000}">
      <formula1>(Azure_Region_Names)</formula1>
    </dataValidation>
    <dataValidation type="list" allowBlank="1" showInputMessage="1" showErrorMessage="1" sqref="N2:O2" xr:uid="{D8B92F01-46BC-4726-862A-910AFD5707F7}">
      <formula1>Data_Profile</formula1>
    </dataValidation>
    <dataValidation type="list" allowBlank="1" showInputMessage="1" showErrorMessage="1" sqref="J2" xr:uid="{7CBFAC58-8145-4881-A862-402B76077C28}">
      <formula1>(DRI)</formula1>
    </dataValidation>
    <dataValidation type="list" allowBlank="1" showInputMessage="1" showErrorMessage="1" sqref="F2" xr:uid="{BFDD440F-2A80-44C6-BBED-ECB12CA713FC}">
      <formula1>resource_Group_Name</formula1>
    </dataValidation>
    <dataValidation type="list" allowBlank="1" showInputMessage="1" showErrorMessage="1" sqref="F3:F16" xr:uid="{4E7E8F3A-8BE7-4DF8-A7D5-234138C6AEC9}">
      <formula1>Resource_Group</formula1>
    </dataValidation>
  </dataValidations>
  <hyperlinks>
    <hyperlink ref="P1" location="TOC!A1" display="TABLE OF CONTENTS" xr:uid="{C114F616-3EF5-4924-9825-57378ED7C81E}"/>
  </hyperlinks>
  <pageMargins left="0.7" right="0.7" top="0.75" bottom="0.75" header="0.3" footer="0.3"/>
  <pageSetup orientation="portrait" verticalDpi="0"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7">
    <tabColor rgb="FF00B0F0"/>
  </sheetPr>
  <dimension ref="A1:O16"/>
  <sheetViews>
    <sheetView zoomScaleNormal="100" workbookViewId="0">
      <pane ySplit="1" topLeftCell="A2" activePane="bottomLeft" state="frozen"/>
      <selection pane="bottomLeft" sqref="A1:N2"/>
    </sheetView>
  </sheetViews>
  <sheetFormatPr defaultColWidth="9.140625" defaultRowHeight="12.75" x14ac:dyDescent="0.2"/>
  <cols>
    <col min="1" max="1" width="28.28515625" style="191" customWidth="1"/>
    <col min="2" max="2" width="16.42578125" style="209" customWidth="1"/>
    <col min="3" max="3" width="15.140625" style="209" customWidth="1"/>
    <col min="4" max="5" width="28.85546875" style="191" customWidth="1"/>
    <col min="6" max="6" width="26.42578125" style="191" customWidth="1"/>
    <col min="7" max="7" width="43.140625" style="217" bestFit="1" customWidth="1"/>
    <col min="8" max="8" width="8" style="218" bestFit="1" customWidth="1"/>
    <col min="9" max="9" width="17.28515625" style="217" bestFit="1" customWidth="1"/>
    <col min="10" max="13" width="5.42578125" style="217" customWidth="1"/>
    <col min="14" max="14" width="13.140625" style="217" bestFit="1" customWidth="1"/>
    <col min="15" max="16384" width="9.140625" style="191"/>
  </cols>
  <sheetData>
    <row r="1" spans="1:15" s="198" customFormat="1" ht="96.75" x14ac:dyDescent="0.25">
      <c r="A1" s="196" t="s">
        <v>69</v>
      </c>
      <c r="B1" s="196" t="s">
        <v>1819</v>
      </c>
      <c r="C1" s="196" t="s">
        <v>241</v>
      </c>
      <c r="D1" s="196" t="s">
        <v>1833</v>
      </c>
      <c r="E1" s="196" t="s">
        <v>3</v>
      </c>
      <c r="F1" s="196" t="s">
        <v>144</v>
      </c>
      <c r="G1" s="187" t="s">
        <v>1828</v>
      </c>
      <c r="H1" s="187" t="s">
        <v>1830</v>
      </c>
      <c r="I1" s="187" t="s">
        <v>1831</v>
      </c>
      <c r="J1" s="187" t="s">
        <v>1216</v>
      </c>
      <c r="K1" s="187" t="s">
        <v>1218</v>
      </c>
      <c r="L1" s="187" t="s">
        <v>816</v>
      </c>
      <c r="M1" s="187" t="s">
        <v>1221</v>
      </c>
      <c r="N1" s="187" t="s">
        <v>1223</v>
      </c>
      <c r="O1" s="187" t="s">
        <v>1357</v>
      </c>
    </row>
    <row r="2" spans="1:15" s="203" customFormat="1" x14ac:dyDescent="0.2">
      <c r="A2" s="191" t="s">
        <v>1096</v>
      </c>
      <c r="B2" s="212" t="s">
        <v>1072</v>
      </c>
      <c r="C2" s="212" t="s">
        <v>657</v>
      </c>
      <c r="D2" t="s">
        <v>1321</v>
      </c>
      <c r="E2" t="s">
        <v>171</v>
      </c>
      <c r="F2" s="191"/>
      <c r="G2" s="191" t="str">
        <f>_xlfn.CONCAT($A$1,": ",$A2)</f>
        <v>Name: dls01wwipeus2raw</v>
      </c>
      <c r="H2" s="201" t="str">
        <f>Bill_To</f>
        <v>867-5309</v>
      </c>
      <c r="I2" s="191" t="s">
        <v>1087</v>
      </c>
      <c r="J2" s="191" t="str">
        <f>Project</f>
        <v>ADAP</v>
      </c>
      <c r="K2" s="191" t="str">
        <f>ProjectVersion</f>
        <v>1.0</v>
      </c>
      <c r="L2" s="191" t="s">
        <v>1243</v>
      </c>
      <c r="M2" s="191" t="s">
        <v>217</v>
      </c>
      <c r="N2" s="191" t="s">
        <v>1248</v>
      </c>
    </row>
    <row r="3" spans="1:15" s="203" customFormat="1" x14ac:dyDescent="0.2">
      <c r="A3" s="191"/>
      <c r="B3" s="212"/>
      <c r="C3" s="212"/>
      <c r="D3"/>
      <c r="E3" s="191"/>
      <c r="F3" s="191"/>
      <c r="G3" s="191"/>
      <c r="H3" s="201"/>
      <c r="I3" s="191"/>
      <c r="J3" s="191"/>
      <c r="K3" s="191"/>
      <c r="L3" s="191"/>
      <c r="M3" s="191"/>
      <c r="N3" s="191"/>
    </row>
    <row r="4" spans="1:15" s="203" customFormat="1" x14ac:dyDescent="0.2">
      <c r="A4" s="191"/>
      <c r="B4" s="212"/>
      <c r="C4" s="212"/>
      <c r="D4"/>
      <c r="E4" s="191"/>
      <c r="F4" s="191"/>
      <c r="G4" s="217"/>
      <c r="H4" s="218"/>
      <c r="I4" s="217"/>
      <c r="J4" s="217"/>
      <c r="K4" s="217"/>
      <c r="L4" s="217"/>
      <c r="M4" s="217"/>
      <c r="N4" s="217"/>
    </row>
    <row r="5" spans="1:15" s="203" customFormat="1" x14ac:dyDescent="0.2">
      <c r="A5" s="191"/>
      <c r="B5" s="212"/>
      <c r="C5" s="212"/>
      <c r="D5"/>
      <c r="E5" s="191"/>
      <c r="F5" s="191"/>
      <c r="G5" s="217"/>
      <c r="H5" s="218"/>
      <c r="I5" s="217"/>
      <c r="J5" s="217"/>
      <c r="K5" s="217"/>
      <c r="L5" s="217"/>
      <c r="M5" s="217"/>
      <c r="N5" s="217"/>
    </row>
    <row r="6" spans="1:15" x14ac:dyDescent="0.2">
      <c r="D6"/>
    </row>
    <row r="7" spans="1:15" x14ac:dyDescent="0.2">
      <c r="D7"/>
    </row>
    <row r="8" spans="1:15" x14ac:dyDescent="0.2">
      <c r="D8"/>
    </row>
    <row r="9" spans="1:15" x14ac:dyDescent="0.2">
      <c r="D9"/>
    </row>
    <row r="10" spans="1:15" x14ac:dyDescent="0.2">
      <c r="D10"/>
    </row>
    <row r="11" spans="1:15" x14ac:dyDescent="0.2">
      <c r="D11"/>
    </row>
    <row r="12" spans="1:15" x14ac:dyDescent="0.2">
      <c r="D12"/>
    </row>
    <row r="13" spans="1:15" x14ac:dyDescent="0.2">
      <c r="D13"/>
    </row>
    <row r="14" spans="1:15" x14ac:dyDescent="0.2">
      <c r="D14"/>
    </row>
    <row r="15" spans="1:15" x14ac:dyDescent="0.2">
      <c r="D15"/>
    </row>
    <row r="16" spans="1:15" x14ac:dyDescent="0.2">
      <c r="D16"/>
    </row>
  </sheetData>
  <dataValidations count="8">
    <dataValidation type="list" allowBlank="1" showInputMessage="1" showErrorMessage="1" sqref="D51:E1048576" xr:uid="{00000000-0002-0000-0F00-000002000000}">
      <formula1>(Azure_App_Service_Plan_Names)</formula1>
    </dataValidation>
    <dataValidation type="list" allowBlank="1" showInputMessage="1" showErrorMessage="1" sqref="D17:D50" xr:uid="{F196B728-9BA4-4333-A260-8E47F0EBCCB0}">
      <formula1>(Azure_Resource_Group_Names)</formula1>
    </dataValidation>
    <dataValidation type="list" allowBlank="1" showInputMessage="1" showErrorMessage="1" sqref="E3:E50" xr:uid="{7C18A695-D2E8-434A-BC2C-89C1E7A1AE5C}">
      <formula1>(Azure_Region_Tags)</formula1>
    </dataValidation>
    <dataValidation type="list" allowBlank="1" showInputMessage="1" showErrorMessage="1" sqref="M2:N2" xr:uid="{06B08174-6E90-4A44-8702-0147C90CCB78}">
      <formula1>Data_Profile</formula1>
    </dataValidation>
    <dataValidation type="list" allowBlank="1" showInputMessage="1" showErrorMessage="1" sqref="I2" xr:uid="{8BCBE82A-A919-4698-BDDD-57BBA8CE1721}">
      <formula1>(DRI)</formula1>
    </dataValidation>
    <dataValidation type="list" allowBlank="1" showInputMessage="1" showErrorMessage="1" sqref="D2" xr:uid="{2EB1CFA3-7A58-4E59-A87B-BDAA3CE8B2C6}">
      <formula1>resource_Group_Name</formula1>
    </dataValidation>
    <dataValidation type="list" allowBlank="1" showInputMessage="1" showErrorMessage="1" sqref="D3:D16" xr:uid="{7B5226A1-8E14-4900-9212-1A337E7ED313}">
      <formula1>Resource_Group</formula1>
    </dataValidation>
    <dataValidation type="list" allowBlank="1" showInputMessage="1" showErrorMessage="1" sqref="E2" xr:uid="{9D4AD195-3BCA-4FBC-897B-8238F1FD3B47}">
      <formula1>(Azure_Region_Names)</formula1>
    </dataValidation>
  </dataValidations>
  <hyperlinks>
    <hyperlink ref="O1" location="TOC!A1" display="TABLE OF CONTENTS" xr:uid="{6E7F8B98-5B8A-4993-A63F-A87A4B78E70B}"/>
  </hyperlinks>
  <pageMargins left="0.7" right="0.7" top="0.75" bottom="0.75" header="0.3" footer="0.3"/>
  <pageSetup orientation="portrait" verticalDpi="0"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02579-569C-4F38-808B-7439728DCC91}">
  <sheetPr codeName="Sheet53">
    <tabColor rgb="FF00B0F0"/>
  </sheetPr>
  <dimension ref="A1:O16"/>
  <sheetViews>
    <sheetView zoomScaleNormal="100" workbookViewId="0">
      <pane ySplit="1" topLeftCell="A2" activePane="bottomLeft" state="frozen"/>
      <selection pane="bottomLeft" sqref="A1:N2"/>
    </sheetView>
  </sheetViews>
  <sheetFormatPr defaultColWidth="9.140625" defaultRowHeight="12.75" x14ac:dyDescent="0.2"/>
  <cols>
    <col min="1" max="1" width="28.28515625" style="191" customWidth="1"/>
    <col min="2" max="2" width="16.42578125" style="209" customWidth="1"/>
    <col min="3" max="3" width="15.140625" style="209" customWidth="1"/>
    <col min="4" max="5" width="16.7109375" style="209" customWidth="1"/>
    <col min="6" max="6" width="26.42578125" style="191" customWidth="1"/>
    <col min="7" max="7" width="43.140625" style="217" bestFit="1" customWidth="1"/>
    <col min="8" max="8" width="8" style="218" bestFit="1" customWidth="1"/>
    <col min="9" max="9" width="17.28515625" style="217" bestFit="1" customWidth="1"/>
    <col min="10" max="13" width="5.42578125" style="217" customWidth="1"/>
    <col min="14" max="14" width="13.140625" style="217" bestFit="1" customWidth="1"/>
    <col min="15" max="16384" width="9.140625" style="191"/>
  </cols>
  <sheetData>
    <row r="1" spans="1:15" s="198" customFormat="1" ht="96.75" x14ac:dyDescent="0.25">
      <c r="A1" s="196" t="s">
        <v>69</v>
      </c>
      <c r="B1" s="196" t="s">
        <v>1833</v>
      </c>
      <c r="C1" s="196" t="s">
        <v>1349</v>
      </c>
      <c r="D1" s="196" t="s">
        <v>888</v>
      </c>
      <c r="E1" s="196" t="s">
        <v>1819</v>
      </c>
      <c r="F1" s="196" t="s">
        <v>144</v>
      </c>
      <c r="G1" s="187" t="s">
        <v>1828</v>
      </c>
      <c r="H1" s="187" t="s">
        <v>1830</v>
      </c>
      <c r="I1" s="187" t="s">
        <v>1831</v>
      </c>
      <c r="J1" s="187" t="s">
        <v>1216</v>
      </c>
      <c r="K1" s="187" t="s">
        <v>1218</v>
      </c>
      <c r="L1" s="187" t="s">
        <v>816</v>
      </c>
      <c r="M1" s="187" t="s">
        <v>1221</v>
      </c>
      <c r="N1" s="187" t="s">
        <v>1223</v>
      </c>
      <c r="O1" s="187" t="s">
        <v>1357</v>
      </c>
    </row>
    <row r="2" spans="1:15" s="203" customFormat="1" x14ac:dyDescent="0.2">
      <c r="A2" s="191" t="s">
        <v>1095</v>
      </c>
      <c r="B2" t="s">
        <v>1321</v>
      </c>
      <c r="C2" t="s">
        <v>171</v>
      </c>
      <c r="D2" s="191" t="s">
        <v>1096</v>
      </c>
      <c r="E2" s="191" t="s">
        <v>1078</v>
      </c>
      <c r="F2" s="191"/>
      <c r="G2" s="191" t="str">
        <f>_xlfn.CONCAT($A$1,": ",$A2)</f>
        <v>Name: dla01wwipeus2001</v>
      </c>
      <c r="H2" s="201" t="str">
        <f>Bill_To</f>
        <v>867-5309</v>
      </c>
      <c r="I2" s="191" t="s">
        <v>1087</v>
      </c>
      <c r="J2" s="191" t="str">
        <f>Project</f>
        <v>ADAP</v>
      </c>
      <c r="K2" s="191" t="str">
        <f>ProjectVersion</f>
        <v>1.0</v>
      </c>
      <c r="L2" s="191" t="s">
        <v>1243</v>
      </c>
      <c r="M2" s="191" t="s">
        <v>217</v>
      </c>
      <c r="N2" s="191" t="s">
        <v>1248</v>
      </c>
    </row>
    <row r="3" spans="1:15" s="203" customFormat="1" x14ac:dyDescent="0.2">
      <c r="A3" s="191"/>
      <c r="B3"/>
      <c r="C3" s="212"/>
      <c r="D3" s="212"/>
      <c r="E3" s="212"/>
      <c r="F3" s="191"/>
      <c r="G3" s="191"/>
      <c r="H3" s="201"/>
      <c r="I3" s="191"/>
      <c r="J3" s="191"/>
      <c r="K3" s="191"/>
      <c r="L3" s="191"/>
      <c r="M3" s="191"/>
      <c r="N3" s="191"/>
    </row>
    <row r="4" spans="1:15" s="203" customFormat="1" x14ac:dyDescent="0.2">
      <c r="A4" s="191"/>
      <c r="B4"/>
      <c r="C4" s="212"/>
      <c r="D4" s="212"/>
      <c r="E4" s="212"/>
      <c r="F4" s="191"/>
      <c r="G4" s="217"/>
      <c r="H4" s="218"/>
      <c r="I4" s="217"/>
      <c r="J4" s="217"/>
      <c r="K4" s="217"/>
      <c r="L4" s="217"/>
      <c r="M4" s="217"/>
      <c r="N4" s="217"/>
    </row>
    <row r="5" spans="1:15" s="203" customFormat="1" x14ac:dyDescent="0.2">
      <c r="A5" s="191"/>
      <c r="B5"/>
      <c r="C5" s="212"/>
      <c r="D5" s="212"/>
      <c r="E5" s="212"/>
      <c r="F5" s="191"/>
      <c r="G5" s="217"/>
      <c r="H5" s="218"/>
      <c r="I5" s="217"/>
      <c r="J5" s="217"/>
      <c r="K5" s="217"/>
      <c r="L5" s="217"/>
      <c r="M5" s="217"/>
      <c r="N5" s="217"/>
    </row>
    <row r="6" spans="1:15" x14ac:dyDescent="0.2">
      <c r="B6"/>
    </row>
    <row r="7" spans="1:15" x14ac:dyDescent="0.2">
      <c r="B7"/>
    </row>
    <row r="8" spans="1:15" x14ac:dyDescent="0.2">
      <c r="B8"/>
    </row>
    <row r="9" spans="1:15" x14ac:dyDescent="0.2">
      <c r="B9"/>
    </row>
    <row r="10" spans="1:15" x14ac:dyDescent="0.2">
      <c r="B10"/>
    </row>
    <row r="11" spans="1:15" x14ac:dyDescent="0.2">
      <c r="B11"/>
    </row>
    <row r="12" spans="1:15" x14ac:dyDescent="0.2">
      <c r="B12"/>
    </row>
    <row r="13" spans="1:15" x14ac:dyDescent="0.2">
      <c r="B13"/>
    </row>
    <row r="14" spans="1:15" x14ac:dyDescent="0.2">
      <c r="B14"/>
    </row>
    <row r="15" spans="1:15" x14ac:dyDescent="0.2">
      <c r="B15"/>
    </row>
    <row r="16" spans="1:15" x14ac:dyDescent="0.2">
      <c r="B16"/>
    </row>
  </sheetData>
  <dataValidations count="6">
    <dataValidation type="list" allowBlank="1" showInputMessage="1" showErrorMessage="1" sqref="D2:D50" xr:uid="{4C483598-3A31-4BE4-B0FE-AC8E9A5B9921}">
      <formula1>(Azure_Data_Lake_Stores)</formula1>
    </dataValidation>
    <dataValidation type="list" allowBlank="1" showInputMessage="1" showErrorMessage="1" sqref="M2:N2" xr:uid="{EF2C0791-DF1F-458A-8863-A2FDDAFA6B7C}">
      <formula1>Data_Profile</formula1>
    </dataValidation>
    <dataValidation type="list" allowBlank="1" showInputMessage="1" showErrorMessage="1" sqref="I2" xr:uid="{A9614F73-1B1A-455A-BB80-BDC50E986100}">
      <formula1>(DRI)</formula1>
    </dataValidation>
    <dataValidation type="list" allowBlank="1" showInputMessage="1" showErrorMessage="1" sqref="B2" xr:uid="{46D6D3D2-1B66-4309-9AB9-14D6E643C08B}">
      <formula1>resource_Group_Name</formula1>
    </dataValidation>
    <dataValidation type="list" allowBlank="1" showInputMessage="1" showErrorMessage="1" sqref="B3:B16" xr:uid="{2BB8F80C-2AD8-4176-8FC0-50DC1DDF15B5}">
      <formula1>Resource_Group</formula1>
    </dataValidation>
    <dataValidation type="list" allowBlank="1" showInputMessage="1" showErrorMessage="1" sqref="C2" xr:uid="{B9F5125C-C1FE-4976-9D3A-B8E1A21C3608}">
      <formula1>(Azure_Region_Names)</formula1>
    </dataValidation>
  </dataValidations>
  <hyperlinks>
    <hyperlink ref="O1" location="TOC!A1" display="TABLE OF CONTENTS" xr:uid="{3A6C0C7A-A0AB-44B9-848C-F7D5E753BE5F}"/>
  </hyperlinks>
  <pageMargins left="0.7" right="0.7" top="0.75" bottom="0.75" header="0.3" footer="0.3"/>
  <pageSetup orientation="portrait"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02407-F1B7-4017-842B-DAF4343699CF}">
  <sheetPr codeName="Sheet54">
    <tabColor rgb="FF00B0F0"/>
  </sheetPr>
  <dimension ref="A1:T16"/>
  <sheetViews>
    <sheetView zoomScale="80" zoomScaleNormal="80" workbookViewId="0">
      <pane xSplit="1" ySplit="1" topLeftCell="B2" activePane="bottomRight" state="frozen"/>
      <selection activeCell="I24" sqref="I24"/>
      <selection pane="topRight" activeCell="I24" sqref="I24"/>
      <selection pane="bottomLeft" activeCell="I24" sqref="I24"/>
      <selection pane="bottomRight" activeCell="C2" sqref="C2"/>
    </sheetView>
  </sheetViews>
  <sheetFormatPr defaultColWidth="9.140625" defaultRowHeight="12.75" x14ac:dyDescent="0.2"/>
  <cols>
    <col min="1" max="1" width="27.140625" style="191" customWidth="1"/>
    <col min="2" max="2" width="21" style="191" customWidth="1"/>
    <col min="3" max="3" width="41.7109375" style="191" customWidth="1"/>
    <col min="4" max="4" width="11.7109375" style="191" customWidth="1"/>
    <col min="5" max="5" width="12.85546875" style="191" customWidth="1"/>
    <col min="6" max="6" width="8.85546875" style="191" customWidth="1"/>
    <col min="7" max="7" width="12.7109375" style="191" customWidth="1"/>
    <col min="8" max="8" width="17.42578125" style="191" customWidth="1"/>
    <col min="9" max="9" width="11" style="191" customWidth="1"/>
    <col min="10" max="10" width="9.85546875" style="191" customWidth="1"/>
    <col min="11" max="11" width="27" style="191" customWidth="1"/>
    <col min="12" max="12" width="43.140625" style="183" bestFit="1" customWidth="1"/>
    <col min="13" max="13" width="8" style="184" bestFit="1" customWidth="1"/>
    <col min="14" max="14" width="17.28515625" style="183" bestFit="1" customWidth="1"/>
    <col min="15" max="18" width="5.42578125" style="183" customWidth="1"/>
    <col min="19" max="19" width="13.140625" style="183" bestFit="1" customWidth="1"/>
    <col min="20" max="16384" width="9.140625" style="191"/>
  </cols>
  <sheetData>
    <row r="1" spans="1:20" s="198" customFormat="1" ht="125.1" customHeight="1" x14ac:dyDescent="0.25">
      <c r="A1" s="196" t="s">
        <v>1086</v>
      </c>
      <c r="B1" s="196" t="s">
        <v>1833</v>
      </c>
      <c r="C1" s="196" t="s">
        <v>24</v>
      </c>
      <c r="D1" s="196" t="s">
        <v>31</v>
      </c>
      <c r="E1" s="196" t="s">
        <v>819</v>
      </c>
      <c r="F1" s="196" t="s">
        <v>1820</v>
      </c>
      <c r="G1" s="196" t="s">
        <v>1349</v>
      </c>
      <c r="H1" s="196" t="s">
        <v>25</v>
      </c>
      <c r="I1" s="196" t="s">
        <v>137</v>
      </c>
      <c r="J1" s="196" t="s">
        <v>17</v>
      </c>
      <c r="K1" s="196" t="s">
        <v>144</v>
      </c>
      <c r="L1" s="187" t="s">
        <v>1828</v>
      </c>
      <c r="M1" s="187" t="s">
        <v>1830</v>
      </c>
      <c r="N1" s="187" t="s">
        <v>1831</v>
      </c>
      <c r="O1" s="187" t="s">
        <v>1216</v>
      </c>
      <c r="P1" s="187" t="s">
        <v>1218</v>
      </c>
      <c r="Q1" s="187" t="s">
        <v>816</v>
      </c>
      <c r="R1" s="187" t="s">
        <v>1221</v>
      </c>
      <c r="S1" s="187" t="s">
        <v>1223</v>
      </c>
      <c r="T1" s="187" t="s">
        <v>1357</v>
      </c>
    </row>
    <row r="2" spans="1:20" x14ac:dyDescent="0.2">
      <c r="A2" s="191" t="s">
        <v>1089</v>
      </c>
      <c r="B2" t="s">
        <v>1321</v>
      </c>
      <c r="C2" s="191" t="s">
        <v>1065</v>
      </c>
      <c r="D2" s="191" t="s">
        <v>1066</v>
      </c>
      <c r="E2" s="191" t="s">
        <v>1067</v>
      </c>
      <c r="F2" s="191" t="s">
        <v>220</v>
      </c>
      <c r="G2" t="s">
        <v>171</v>
      </c>
      <c r="H2" s="191" t="s">
        <v>1068</v>
      </c>
      <c r="I2" s="191" t="s">
        <v>1069</v>
      </c>
      <c r="L2" t="str">
        <f>_xlfn.CONCAT($A$1,": ",$A2)</f>
        <v>Data Catalog Name: adc01mdpgeus</v>
      </c>
      <c r="M2" s="1" t="str">
        <f>Bill_To</f>
        <v>867-5309</v>
      </c>
      <c r="N2" t="s">
        <v>1087</v>
      </c>
      <c r="O2" t="str">
        <f>Project</f>
        <v>ADAP</v>
      </c>
      <c r="P2" t="str">
        <f>ProjectVersion</f>
        <v>1.0</v>
      </c>
      <c r="Q2" t="s">
        <v>1243</v>
      </c>
      <c r="R2" t="s">
        <v>217</v>
      </c>
      <c r="S2" t="s">
        <v>1248</v>
      </c>
    </row>
    <row r="3" spans="1:20" x14ac:dyDescent="0.2">
      <c r="B3"/>
      <c r="L3"/>
      <c r="M3" s="1"/>
      <c r="N3"/>
      <c r="O3"/>
      <c r="P3"/>
      <c r="Q3"/>
      <c r="R3"/>
      <c r="S3"/>
    </row>
    <row r="4" spans="1:20" x14ac:dyDescent="0.2">
      <c r="B4"/>
    </row>
    <row r="5" spans="1:20" x14ac:dyDescent="0.2">
      <c r="B5"/>
    </row>
    <row r="6" spans="1:20" x14ac:dyDescent="0.2">
      <c r="B6"/>
    </row>
    <row r="7" spans="1:20" x14ac:dyDescent="0.2">
      <c r="B7"/>
    </row>
    <row r="8" spans="1:20" x14ac:dyDescent="0.2">
      <c r="B8"/>
    </row>
    <row r="9" spans="1:20" x14ac:dyDescent="0.2">
      <c r="B9"/>
    </row>
    <row r="10" spans="1:20" x14ac:dyDescent="0.2">
      <c r="B10"/>
    </row>
    <row r="11" spans="1:20" x14ac:dyDescent="0.2">
      <c r="B11"/>
    </row>
    <row r="12" spans="1:20" x14ac:dyDescent="0.2">
      <c r="B12"/>
    </row>
    <row r="13" spans="1:20" x14ac:dyDescent="0.2">
      <c r="B13"/>
    </row>
    <row r="14" spans="1:20" x14ac:dyDescent="0.2">
      <c r="B14"/>
    </row>
    <row r="15" spans="1:20" x14ac:dyDescent="0.2">
      <c r="B15"/>
    </row>
    <row r="16" spans="1:20" x14ac:dyDescent="0.2">
      <c r="B16"/>
    </row>
  </sheetData>
  <dataValidations count="9">
    <dataValidation type="list" allowBlank="1" showInputMessage="1" showErrorMessage="1" sqref="I5:I1048576 I2:I3" xr:uid="{03CB3AB7-7FA2-4120-AC5C-3C6E0459FED0}">
      <formula1>"Off, On"</formula1>
    </dataValidation>
    <dataValidation type="list" allowBlank="1" showInputMessage="1" showErrorMessage="1" sqref="H5:H1415 H2:H3" xr:uid="{10C199BE-F8B3-43AB-A745-809C8319D77D}">
      <formula1>"Locally Redundant, Geo Redundant, Read-Access Geo Redundant, Zone Redundant"</formula1>
    </dataValidation>
    <dataValidation type="list" allowBlank="1" showInputMessage="1" showErrorMessage="1" sqref="G206:G903 G2" xr:uid="{8BD1A487-AADA-4273-B240-1FE57D2C4ABA}">
      <formula1>(Azure_Region_Names)</formula1>
    </dataValidation>
    <dataValidation type="list" allowBlank="1" showInputMessage="1" showErrorMessage="1" sqref="J2:J1048576" xr:uid="{C1D972D0-F453-43D6-ABDD-D65EA74F0F7D}">
      <formula1>"1,7,30,60,90"</formula1>
    </dataValidation>
    <dataValidation type="list" allowBlank="1" showInputMessage="1" showErrorMessage="1" sqref="B17:B1048576" xr:uid="{BD8744E8-0323-4E43-8DB2-C7164D162C0B}">
      <formula1>(Azure_Resource_Group_Names)</formula1>
    </dataValidation>
    <dataValidation type="list" allowBlank="1" showInputMessage="1" showErrorMessage="1" sqref="R2:S2" xr:uid="{A13303C7-48F7-4DD3-A193-68CF4AD50F74}">
      <formula1>Data_Profile</formula1>
    </dataValidation>
    <dataValidation type="list" allowBlank="1" showInputMessage="1" showErrorMessage="1" sqref="N2" xr:uid="{8C131A59-C027-46F6-9D05-92FBD9B53BA1}">
      <formula1>(DRI)</formula1>
    </dataValidation>
    <dataValidation type="list" allowBlank="1" showInputMessage="1" showErrorMessage="1" sqref="B2" xr:uid="{F1350532-8065-4953-9C7F-E197E9E394E0}">
      <formula1>resource_Group_Name</formula1>
    </dataValidation>
    <dataValidation type="list" allowBlank="1" showInputMessage="1" showErrorMessage="1" sqref="B3:B16" xr:uid="{BD342D48-75EE-46ED-870C-BCBF412CE470}">
      <formula1>Resource_Group</formula1>
    </dataValidation>
  </dataValidations>
  <hyperlinks>
    <hyperlink ref="T1" location="TOC!A1" display="TABLE OF CONTENTS" xr:uid="{2CB51D1F-391D-43C1-8D25-B2BB612CC7B3}"/>
  </hyperlinks>
  <pageMargins left="0.7" right="0.7" top="0.75" bottom="0.75" header="0.3" footer="0.3"/>
  <pageSetup orientation="portrait" horizontalDpi="4294967295" verticalDpi="4294967295"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6">
    <tabColor rgb="FF00B0F0"/>
  </sheetPr>
  <dimension ref="A1:L20"/>
  <sheetViews>
    <sheetView workbookViewId="0">
      <pane ySplit="1" topLeftCell="A2" activePane="bottomLeft" state="frozen"/>
      <selection activeCell="I24" sqref="I24"/>
      <selection pane="bottomLeft" sqref="A1:K3"/>
    </sheetView>
  </sheetViews>
  <sheetFormatPr defaultColWidth="9.140625" defaultRowHeight="12.75" x14ac:dyDescent="0.2"/>
  <cols>
    <col min="1" max="1" width="28.28515625" style="191" customWidth="1"/>
    <col min="2" max="2" width="28.85546875" style="191" customWidth="1"/>
    <col min="3" max="3" width="32.85546875" style="191" customWidth="1"/>
    <col min="4" max="4" width="35.7109375" style="217" customWidth="1"/>
    <col min="5" max="5" width="23.42578125" style="218" customWidth="1"/>
    <col min="6" max="6" width="24.140625" style="217" customWidth="1"/>
    <col min="7" max="8" width="9.140625" style="217"/>
    <col min="9" max="9" width="15.5703125" style="217" customWidth="1"/>
    <col min="10" max="10" width="9.140625" style="217"/>
    <col min="11" max="11" width="16.140625" style="217" customWidth="1"/>
    <col min="12" max="16384" width="9.140625" style="191"/>
  </cols>
  <sheetData>
    <row r="1" spans="1:12" s="198" customFormat="1" ht="125.1" customHeight="1" x14ac:dyDescent="0.25">
      <c r="A1" s="196" t="s">
        <v>884</v>
      </c>
      <c r="B1" s="196" t="s">
        <v>1833</v>
      </c>
      <c r="C1" s="196" t="s">
        <v>144</v>
      </c>
      <c r="D1" s="187" t="s">
        <v>1828</v>
      </c>
      <c r="E1" s="187" t="s">
        <v>1209</v>
      </c>
      <c r="F1" s="187" t="s">
        <v>1831</v>
      </c>
      <c r="G1" s="187" t="s">
        <v>1216</v>
      </c>
      <c r="H1" s="187" t="s">
        <v>1218</v>
      </c>
      <c r="I1" s="187" t="s">
        <v>816</v>
      </c>
      <c r="J1" s="187" t="s">
        <v>1221</v>
      </c>
      <c r="K1" s="187" t="s">
        <v>1223</v>
      </c>
      <c r="L1" s="187" t="s">
        <v>1357</v>
      </c>
    </row>
    <row r="2" spans="1:12" s="203" customFormat="1" x14ac:dyDescent="0.2">
      <c r="A2" s="203" t="s">
        <v>1366</v>
      </c>
      <c r="B2" t="s">
        <v>1323</v>
      </c>
      <c r="C2" s="191"/>
      <c r="D2" s="191" t="str">
        <f>_xlfn.CONCAT($A$1,": ",A2)</f>
        <v>Key Vault: mgmt-smk-eus-kv</v>
      </c>
      <c r="E2" s="201">
        <v>8675309</v>
      </c>
      <c r="F2" s="191" t="s">
        <v>1087</v>
      </c>
      <c r="G2" s="191" t="str">
        <f>Project</f>
        <v>ADAP</v>
      </c>
      <c r="H2" s="191" t="str">
        <f>ProjectVersion</f>
        <v>1.0</v>
      </c>
      <c r="I2" s="191" t="s">
        <v>1243</v>
      </c>
      <c r="J2" s="191" t="s">
        <v>217</v>
      </c>
      <c r="K2" s="191" t="s">
        <v>1248</v>
      </c>
    </row>
    <row r="3" spans="1:12" x14ac:dyDescent="0.2">
      <c r="A3" s="191" t="s">
        <v>1365</v>
      </c>
      <c r="B3" t="s">
        <v>1321</v>
      </c>
      <c r="D3" s="191"/>
      <c r="E3" s="201"/>
      <c r="F3" s="191"/>
      <c r="G3" s="191"/>
      <c r="H3" s="191"/>
      <c r="I3" s="191"/>
      <c r="J3" s="191"/>
      <c r="K3" s="191"/>
    </row>
    <row r="4" spans="1:12" x14ac:dyDescent="0.2">
      <c r="B4"/>
      <c r="D4" s="191"/>
      <c r="E4" s="201"/>
      <c r="F4" s="191"/>
      <c r="G4" s="191"/>
      <c r="H4" s="191"/>
      <c r="I4" s="191"/>
      <c r="J4" s="191"/>
      <c r="K4" s="191"/>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row r="17" spans="2:2" x14ac:dyDescent="0.2">
      <c r="B17"/>
    </row>
    <row r="18" spans="2:2" x14ac:dyDescent="0.2">
      <c r="B18"/>
    </row>
    <row r="19" spans="2:2" x14ac:dyDescent="0.2">
      <c r="B19"/>
    </row>
    <row r="20" spans="2:2" x14ac:dyDescent="0.2">
      <c r="B20"/>
    </row>
  </sheetData>
  <dataValidations count="6">
    <dataValidation type="list" allowBlank="1" showInputMessage="1" showErrorMessage="1" sqref="B21:B1048576" xr:uid="{00000000-0002-0000-0E00-000004000000}">
      <formula1>(Azure_App_Service_Plan_Names)</formula1>
    </dataValidation>
    <dataValidation type="list" allowBlank="1" showInputMessage="1" showErrorMessage="1" sqref="G2:G3" xr:uid="{765E6B35-1F1A-4C79-B6DB-F71275C342CF}">
      <formula1>(Azure_Environment_Tags)</formula1>
    </dataValidation>
    <dataValidation type="list" allowBlank="1" showInputMessage="1" showErrorMessage="1" sqref="F2:F3" xr:uid="{5D1EB9B0-C175-4BBF-B254-DFCBF14D6736}">
      <formula1>(DRI)</formula1>
    </dataValidation>
    <dataValidation type="list" allowBlank="1" showInputMessage="1" showErrorMessage="1" sqref="H2:I2 H3" xr:uid="{73A9B6CF-EFAA-4B67-ABD3-6E36EF9D3DA6}">
      <formula1>Environment_Names</formula1>
    </dataValidation>
    <dataValidation type="list" allowBlank="1" showInputMessage="1" showErrorMessage="1" sqref="J2:K2 K3" xr:uid="{F0C64B01-AE78-4B80-8503-C68A436F0946}">
      <formula1>Data_Profile</formula1>
    </dataValidation>
    <dataValidation type="list" allowBlank="1" showInputMessage="1" showErrorMessage="1" sqref="B2:B20" xr:uid="{62F0B918-7089-4DE3-9B0F-5876325F473D}">
      <formula1>resource_Group_Name</formula1>
    </dataValidation>
  </dataValidations>
  <hyperlinks>
    <hyperlink ref="L1" location="TOC!A1" display="TABLE OF CONTENTS" xr:uid="{907368CD-C912-4C9C-83AB-8C4313FAF18A}"/>
  </hyperlinks>
  <pageMargins left="0.7" right="0.7" top="0.75" bottom="0.75" header="0.3" footer="0.3"/>
  <pageSetup orientation="portrait" horizontalDpi="4294967295" verticalDpi="4294967295"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8">
    <tabColor rgb="FF00B0F0"/>
  </sheetPr>
  <dimension ref="A1:L16"/>
  <sheetViews>
    <sheetView zoomScaleNormal="100" workbookViewId="0">
      <pane xSplit="1" ySplit="1" topLeftCell="B2" activePane="bottomRight" state="frozen"/>
      <selection pane="topRight" activeCell="B1" sqref="B1"/>
      <selection pane="bottomLeft" activeCell="A2" sqref="A2"/>
      <selection pane="bottomRight" activeCell="D1" sqref="D1"/>
    </sheetView>
  </sheetViews>
  <sheetFormatPr defaultColWidth="9.140625" defaultRowHeight="12.75" x14ac:dyDescent="0.2"/>
  <cols>
    <col min="1" max="1" width="32.85546875" style="191" customWidth="1"/>
    <col min="2" max="2" width="22.7109375" style="191" customWidth="1"/>
    <col min="3" max="3" width="27.85546875" style="191" customWidth="1"/>
    <col min="4" max="4" width="43.140625" style="217" bestFit="1" customWidth="1"/>
    <col min="5" max="5" width="8" style="218" bestFit="1" customWidth="1"/>
    <col min="6" max="6" width="17.28515625" style="217" bestFit="1" customWidth="1"/>
    <col min="7" max="10" width="5.42578125" style="217" customWidth="1"/>
    <col min="11" max="11" width="13.140625" style="217" bestFit="1" customWidth="1"/>
    <col min="12" max="16384" width="9.140625" style="191"/>
  </cols>
  <sheetData>
    <row r="1" spans="1:12" s="198" customFormat="1" ht="96.75" x14ac:dyDescent="0.25">
      <c r="A1" s="196" t="s">
        <v>179</v>
      </c>
      <c r="B1" s="196" t="s">
        <v>1833</v>
      </c>
      <c r="C1" s="196" t="s">
        <v>180</v>
      </c>
      <c r="D1" s="187" t="s">
        <v>1828</v>
      </c>
      <c r="E1" s="187" t="s">
        <v>1830</v>
      </c>
      <c r="F1" s="187" t="s">
        <v>1831</v>
      </c>
      <c r="G1" s="187" t="s">
        <v>1216</v>
      </c>
      <c r="H1" s="187" t="s">
        <v>1218</v>
      </c>
      <c r="I1" s="187" t="s">
        <v>816</v>
      </c>
      <c r="J1" s="187" t="s">
        <v>1221</v>
      </c>
      <c r="K1" s="187" t="s">
        <v>1223</v>
      </c>
      <c r="L1" s="187" t="s">
        <v>1357</v>
      </c>
    </row>
    <row r="2" spans="1:12" x14ac:dyDescent="0.2">
      <c r="A2" s="191" t="s">
        <v>1356</v>
      </c>
      <c r="B2" t="s">
        <v>1323</v>
      </c>
      <c r="C2" s="191" t="s">
        <v>1290</v>
      </c>
      <c r="D2" s="191" t="str">
        <f>_xlfn.CONCAT($A$1,": ",$A2)</f>
        <v>Azure Automation Account Name: dpi30-auto</v>
      </c>
      <c r="E2" s="201" t="str">
        <f>Bill_To</f>
        <v>867-5309</v>
      </c>
      <c r="F2" s="191" t="s">
        <v>1087</v>
      </c>
      <c r="G2" s="191" t="str">
        <f>Project</f>
        <v>ADAP</v>
      </c>
      <c r="H2" s="191" t="str">
        <f>ProjectVersion</f>
        <v>1.0</v>
      </c>
      <c r="I2" s="191" t="s">
        <v>1243</v>
      </c>
      <c r="J2" s="191" t="s">
        <v>217</v>
      </c>
      <c r="K2" s="191" t="s">
        <v>1248</v>
      </c>
    </row>
    <row r="3" spans="1:12" x14ac:dyDescent="0.2">
      <c r="B3"/>
      <c r="D3" s="191"/>
      <c r="E3" s="201"/>
      <c r="F3" s="191"/>
      <c r="G3" s="191"/>
      <c r="H3" s="191"/>
      <c r="I3" s="191"/>
      <c r="J3" s="191"/>
      <c r="K3" s="191"/>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B17:B1048576" xr:uid="{00000000-0002-0000-0400-000003000000}">
      <formula1>(Azure_Resource_Group_Names)</formula1>
    </dataValidation>
    <dataValidation type="list" allowBlank="1" showInputMessage="1" showErrorMessage="1" sqref="J2:K2" xr:uid="{9CF1ED9E-C394-4D48-8460-121CE8061CF0}">
      <formula1>Data_Profile</formula1>
    </dataValidation>
    <dataValidation type="list" allowBlank="1" showInputMessage="1" showErrorMessage="1" sqref="F2" xr:uid="{69C7FD10-9801-43BB-A0AE-A369FAB4260E}">
      <formula1>(DRI)</formula1>
    </dataValidation>
    <dataValidation type="list" allowBlank="1" showInputMessage="1" showErrorMessage="1" sqref="B2" xr:uid="{D1C68930-E925-4D9B-B65E-8E0DFC51D873}">
      <formula1>resource_Group_Name</formula1>
    </dataValidation>
    <dataValidation type="list" allowBlank="1" showInputMessage="1" showErrorMessage="1" sqref="B3:B16" xr:uid="{B4837C60-6A80-4EF2-AF97-A8A6F1450234}">
      <formula1>Resource_Group</formula1>
    </dataValidation>
  </dataValidations>
  <hyperlinks>
    <hyperlink ref="L1" location="TOC!A1" display="TABLE OF CONTENTS" xr:uid="{1F4478B6-F3CB-4B05-984B-0BB38EB50929}"/>
  </hyperlinks>
  <pageMargins left="0.7" right="0.7" top="0.75" bottom="0.75" header="0.3" footer="0.3"/>
  <pageSetup orientation="portrait" horizontalDpi="4294967295" verticalDpi="4294967295"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BA23A-2F56-4FCC-A5CB-F27A217E1D87}">
  <sheetPr codeName="Sheet55">
    <tabColor rgb="FF00B0F0"/>
  </sheetPr>
  <dimension ref="A1:L16"/>
  <sheetViews>
    <sheetView workbookViewId="0">
      <selection sqref="A1:K2"/>
    </sheetView>
  </sheetViews>
  <sheetFormatPr defaultColWidth="9.140625" defaultRowHeight="12.75" x14ac:dyDescent="0.2"/>
  <cols>
    <col min="1" max="1" width="34.140625" style="191" customWidth="1"/>
    <col min="2" max="2" width="22.7109375" style="201" customWidth="1"/>
    <col min="3" max="3" width="15.140625" style="201" customWidth="1"/>
    <col min="4" max="4" width="43.140625" style="217" bestFit="1" customWidth="1"/>
    <col min="5" max="5" width="8" style="218" bestFit="1" customWidth="1"/>
    <col min="6" max="6" width="17.28515625" style="217" bestFit="1" customWidth="1"/>
    <col min="7" max="10" width="5.42578125" style="217" customWidth="1"/>
    <col min="11" max="11" width="13.140625" style="217" bestFit="1" customWidth="1"/>
    <col min="12" max="16384" width="9.140625" style="191"/>
  </cols>
  <sheetData>
    <row r="1" spans="1:12" ht="96.75" x14ac:dyDescent="0.2">
      <c r="A1" s="196" t="s">
        <v>69</v>
      </c>
      <c r="B1" s="196" t="s">
        <v>1833</v>
      </c>
      <c r="C1" s="196" t="s">
        <v>1349</v>
      </c>
      <c r="D1" s="187" t="s">
        <v>1828</v>
      </c>
      <c r="E1" s="187" t="s">
        <v>1830</v>
      </c>
      <c r="F1" s="187" t="s">
        <v>1831</v>
      </c>
      <c r="G1" s="187" t="s">
        <v>1216</v>
      </c>
      <c r="H1" s="187" t="s">
        <v>1218</v>
      </c>
      <c r="I1" s="187" t="s">
        <v>816</v>
      </c>
      <c r="J1" s="187" t="s">
        <v>1221</v>
      </c>
      <c r="K1" s="187" t="s">
        <v>1223</v>
      </c>
      <c r="L1" s="187" t="s">
        <v>1357</v>
      </c>
    </row>
    <row r="2" spans="1:12" x14ac:dyDescent="0.2">
      <c r="B2" t="s">
        <v>1321</v>
      </c>
      <c r="C2" t="s">
        <v>171</v>
      </c>
      <c r="D2" s="191" t="str">
        <f>_xlfn.CONCAT($A$1,": ",$A2)</f>
        <v xml:space="preserve">Name: </v>
      </c>
      <c r="E2" s="201" t="str">
        <f>Bill_To</f>
        <v>867-5309</v>
      </c>
      <c r="F2" s="191" t="s">
        <v>1087</v>
      </c>
      <c r="G2" s="191" t="str">
        <f>Project</f>
        <v>ADAP</v>
      </c>
      <c r="H2" s="191" t="str">
        <f>ProjectVersion</f>
        <v>1.0</v>
      </c>
      <c r="I2" s="191" t="s">
        <v>1243</v>
      </c>
      <c r="J2" s="191" t="s">
        <v>217</v>
      </c>
      <c r="K2" s="191" t="s">
        <v>1248</v>
      </c>
    </row>
    <row r="3" spans="1:12" x14ac:dyDescent="0.2">
      <c r="B3"/>
      <c r="D3" s="191"/>
      <c r="E3" s="201"/>
      <c r="F3" s="191"/>
      <c r="G3" s="191"/>
      <c r="H3" s="191"/>
      <c r="I3" s="191"/>
      <c r="J3" s="191"/>
      <c r="K3" s="191"/>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J2:K2" xr:uid="{805B8655-7223-45F8-AB5A-CB898C092CEB}">
      <formula1>Data_Profile</formula1>
    </dataValidation>
    <dataValidation type="list" allowBlank="1" showInputMessage="1" showErrorMessage="1" sqref="F2" xr:uid="{4CD23AA9-28E1-467B-BA42-7CA87E671A78}">
      <formula1>(DRI)</formula1>
    </dataValidation>
    <dataValidation type="list" allowBlank="1" showInputMessage="1" showErrorMessage="1" sqref="B2" xr:uid="{E974B0CD-7D7F-4525-8CDD-1D4A91A7811F}">
      <formula1>resource_Group_Name</formula1>
    </dataValidation>
    <dataValidation type="list" allowBlank="1" showInputMessage="1" showErrorMessage="1" sqref="B3:B16" xr:uid="{0797163A-B114-4AC4-9E0C-0C899A470D7D}">
      <formula1>Resource_Group</formula1>
    </dataValidation>
    <dataValidation type="list" allowBlank="1" showInputMessage="1" showErrorMessage="1" sqref="C2" xr:uid="{D5EE6ED4-4E54-492C-BAA1-823C9D2CCAF0}">
      <formula1>(Azure_Region_Names)</formula1>
    </dataValidation>
  </dataValidations>
  <hyperlinks>
    <hyperlink ref="L1" location="TOC!A1" display="TABLE OF CONTENTS" xr:uid="{6AE1AB25-CE5C-4E1C-AB37-A71C23D26161}"/>
  </hyperlinks>
  <pageMargins left="0.7" right="0.7" top="0.75" bottom="0.75" header="0.3" footer="0.3"/>
  <pageSetup orientation="portrait" verticalDpi="0"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EBF91-7F01-408A-B6AE-4A58FC76020A}">
  <sheetPr codeName="Sheet56">
    <tabColor rgb="FF00B0F0"/>
  </sheetPr>
  <dimension ref="A1:N9"/>
  <sheetViews>
    <sheetView workbookViewId="0">
      <selection sqref="A1:M2"/>
    </sheetView>
  </sheetViews>
  <sheetFormatPr defaultColWidth="9.140625" defaultRowHeight="12.75" x14ac:dyDescent="0.2"/>
  <cols>
    <col min="1" max="1" width="19.5703125" style="191" customWidth="1"/>
    <col min="2" max="2" width="17.5703125" style="191" customWidth="1"/>
    <col min="3" max="3" width="20" style="191" customWidth="1"/>
    <col min="4" max="5" width="15.140625" style="191" customWidth="1"/>
    <col min="6" max="6" width="43.140625" style="183" bestFit="1" customWidth="1"/>
    <col min="7" max="7" width="8" style="184" bestFit="1" customWidth="1"/>
    <col min="8" max="8" width="17.28515625" style="183" bestFit="1" customWidth="1"/>
    <col min="9" max="12" width="5.42578125" style="183" customWidth="1"/>
    <col min="13" max="13" width="13.140625" style="183" bestFit="1" customWidth="1"/>
    <col min="14" max="16384" width="9.140625" style="191"/>
  </cols>
  <sheetData>
    <row r="1" spans="1:14" ht="125.1" customHeight="1" x14ac:dyDescent="0.2">
      <c r="A1" s="196" t="s">
        <v>69</v>
      </c>
      <c r="B1" s="196" t="s">
        <v>31</v>
      </c>
      <c r="C1" s="196" t="s">
        <v>1828</v>
      </c>
      <c r="D1" s="196" t="s">
        <v>1833</v>
      </c>
      <c r="E1" s="196" t="s">
        <v>1349</v>
      </c>
      <c r="F1" s="187" t="s">
        <v>1829</v>
      </c>
      <c r="G1" s="187" t="s">
        <v>1830</v>
      </c>
      <c r="H1" s="187" t="s">
        <v>1831</v>
      </c>
      <c r="I1" s="187" t="s">
        <v>1216</v>
      </c>
      <c r="J1" s="187" t="s">
        <v>1218</v>
      </c>
      <c r="K1" s="187" t="s">
        <v>816</v>
      </c>
      <c r="L1" s="187" t="s">
        <v>1221</v>
      </c>
      <c r="M1" s="187" t="s">
        <v>1223</v>
      </c>
      <c r="N1" s="187" t="s">
        <v>1357</v>
      </c>
    </row>
    <row r="2" spans="1:14" x14ac:dyDescent="0.2">
      <c r="B2" s="201"/>
      <c r="D2" t="s">
        <v>1321</v>
      </c>
      <c r="E2" t="s">
        <v>171</v>
      </c>
      <c r="F2" t="str">
        <f>_xlfn.CONCAT($A$1,": ",$A2)</f>
        <v xml:space="preserve">Name: </v>
      </c>
      <c r="G2" s="1" t="str">
        <f>Bill_To</f>
        <v>867-5309</v>
      </c>
      <c r="H2" t="s">
        <v>1087</v>
      </c>
      <c r="I2" t="str">
        <f>Project</f>
        <v>ADAP</v>
      </c>
      <c r="J2" t="str">
        <f>ProjectVersion</f>
        <v>1.0</v>
      </c>
      <c r="K2" t="s">
        <v>1243</v>
      </c>
      <c r="L2" t="s">
        <v>217</v>
      </c>
      <c r="M2" t="s">
        <v>1248</v>
      </c>
    </row>
    <row r="3" spans="1:14" x14ac:dyDescent="0.2">
      <c r="B3" s="201"/>
      <c r="F3"/>
      <c r="G3" s="1"/>
      <c r="H3"/>
      <c r="I3"/>
      <c r="J3"/>
      <c r="K3"/>
      <c r="L3"/>
      <c r="M3"/>
    </row>
    <row r="4" spans="1:14" x14ac:dyDescent="0.2">
      <c r="B4" s="201"/>
    </row>
    <row r="5" spans="1:14" x14ac:dyDescent="0.2">
      <c r="B5" s="201"/>
    </row>
    <row r="6" spans="1:14" x14ac:dyDescent="0.2">
      <c r="B6" s="201"/>
    </row>
    <row r="7" spans="1:14" x14ac:dyDescent="0.2">
      <c r="B7" s="201"/>
    </row>
    <row r="8" spans="1:14" x14ac:dyDescent="0.2">
      <c r="B8" s="201"/>
    </row>
    <row r="9" spans="1:14" x14ac:dyDescent="0.2">
      <c r="B9" s="201"/>
    </row>
  </sheetData>
  <dataValidations count="4">
    <dataValidation type="list" allowBlank="1" showInputMessage="1" showErrorMessage="1" sqref="L2:M2" xr:uid="{23C16B40-F416-4C56-A9DE-AB672205A80C}">
      <formula1>Data_Profile</formula1>
    </dataValidation>
    <dataValidation type="list" allowBlank="1" showInputMessage="1" showErrorMessage="1" sqref="H2" xr:uid="{452A4982-6A90-48BE-8E11-0DCE09BC2AD7}">
      <formula1>(DRI)</formula1>
    </dataValidation>
    <dataValidation type="list" allowBlank="1" showInputMessage="1" showErrorMessage="1" sqref="E2" xr:uid="{FAE876C0-1CFC-48B8-9CCF-08D5FAF4CF4C}">
      <formula1>(Azure_Region_Names)</formula1>
    </dataValidation>
    <dataValidation type="list" allowBlank="1" showInputMessage="1" showErrorMessage="1" sqref="D2" xr:uid="{D40C8BAA-4EF3-4E09-AB5B-157372061B66}">
      <formula1>resource_Group_Name</formula1>
    </dataValidation>
  </dataValidations>
  <hyperlinks>
    <hyperlink ref="N1" location="TOC!A1" display="TABLE OF CONTENTS" xr:uid="{98CA1A01-BD6E-4A90-B6E1-4BC66024CC1E}"/>
  </hyperlinks>
  <pageMargins left="0.7" right="0.7" top="0.75" bottom="0.75" header="0.3" footer="0.3"/>
  <pageSetup orientation="portrait" verticalDpi="0"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tabColor theme="1"/>
  </sheetPr>
  <dimension ref="A1:AE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AD2"/>
    </sheetView>
  </sheetViews>
  <sheetFormatPr defaultColWidth="9.7109375" defaultRowHeight="12.75" x14ac:dyDescent="0.2"/>
  <cols>
    <col min="1" max="1" width="13" style="191" customWidth="1"/>
    <col min="2" max="2" width="39.140625" style="191" customWidth="1"/>
    <col min="3" max="3" width="44.140625" style="191" customWidth="1"/>
    <col min="4" max="4" width="15.85546875" style="191" customWidth="1"/>
    <col min="5" max="5" width="22.5703125" style="203" customWidth="1"/>
    <col min="6" max="6" width="32.5703125" style="191" customWidth="1"/>
    <col min="7" max="7" width="13.42578125" style="191" customWidth="1"/>
    <col min="8" max="8" width="12.28515625" style="191" customWidth="1"/>
    <col min="9" max="11" width="9.7109375" style="191"/>
    <col min="12" max="12" width="12.140625" style="191" customWidth="1"/>
    <col min="13" max="13" width="12" style="191" customWidth="1"/>
    <col min="14" max="14" width="13.5703125" style="191" customWidth="1"/>
    <col min="15" max="15" width="9.7109375" style="191"/>
    <col min="16" max="16" width="14.85546875" style="191" customWidth="1"/>
    <col min="17" max="17" width="26.140625" style="201" customWidth="1"/>
    <col min="18" max="18" width="24.5703125" style="201" customWidth="1"/>
    <col min="19" max="19" width="19.140625" style="201" customWidth="1"/>
    <col min="20" max="20" width="35.7109375" style="201" customWidth="1"/>
    <col min="21" max="21" width="19" style="201" customWidth="1"/>
    <col min="22" max="22" width="16.7109375" style="208" customWidth="1"/>
    <col min="23" max="23" width="13.28515625" style="217" bestFit="1" customWidth="1"/>
    <col min="24" max="24" width="8.85546875" style="218" bestFit="1" customWidth="1"/>
    <col min="25" max="25" width="19.140625" style="217" bestFit="1" customWidth="1"/>
    <col min="26" max="29" width="6.42578125" style="217" customWidth="1"/>
    <col min="30" max="30" width="14.5703125" style="217" bestFit="1" customWidth="1"/>
    <col min="31" max="16384" width="9.7109375" style="191"/>
  </cols>
  <sheetData>
    <row r="1" spans="1:31" s="200" customFormat="1" ht="125.1" customHeight="1" x14ac:dyDescent="0.25">
      <c r="A1" s="196" t="s">
        <v>36</v>
      </c>
      <c r="B1" s="196" t="s">
        <v>62</v>
      </c>
      <c r="C1" s="196" t="s">
        <v>66</v>
      </c>
      <c r="D1" s="196" t="s">
        <v>59</v>
      </c>
      <c r="E1" s="196" t="s">
        <v>37</v>
      </c>
      <c r="F1" s="196" t="s">
        <v>21</v>
      </c>
      <c r="G1" s="196" t="s">
        <v>148</v>
      </c>
      <c r="H1" s="196" t="s">
        <v>149</v>
      </c>
      <c r="I1" s="196" t="s">
        <v>58</v>
      </c>
      <c r="J1" s="196" t="s">
        <v>1349</v>
      </c>
      <c r="K1" s="196" t="s">
        <v>151</v>
      </c>
      <c r="L1" s="196" t="s">
        <v>57</v>
      </c>
      <c r="M1" s="196" t="s">
        <v>1835</v>
      </c>
      <c r="N1" s="196" t="s">
        <v>144</v>
      </c>
      <c r="O1" s="196" t="s">
        <v>64</v>
      </c>
      <c r="P1" s="196" t="s">
        <v>75</v>
      </c>
      <c r="Q1" s="196" t="s">
        <v>71</v>
      </c>
      <c r="R1" s="196" t="s">
        <v>70</v>
      </c>
      <c r="S1" s="196" t="s">
        <v>72</v>
      </c>
      <c r="T1" s="196" t="s">
        <v>73</v>
      </c>
      <c r="U1" s="196" t="s">
        <v>74</v>
      </c>
      <c r="V1" s="196" t="s">
        <v>5</v>
      </c>
      <c r="W1" s="187" t="s">
        <v>1828</v>
      </c>
      <c r="X1" s="187" t="s">
        <v>1830</v>
      </c>
      <c r="Y1" s="187" t="s">
        <v>1831</v>
      </c>
      <c r="Z1" s="187" t="s">
        <v>1216</v>
      </c>
      <c r="AA1" s="187" t="s">
        <v>1218</v>
      </c>
      <c r="AB1" s="187" t="s">
        <v>816</v>
      </c>
      <c r="AC1" s="187" t="s">
        <v>1221</v>
      </c>
      <c r="AD1" s="187" t="s">
        <v>1223</v>
      </c>
      <c r="AE1" s="187" t="s">
        <v>1357</v>
      </c>
    </row>
    <row r="2" spans="1:31" s="207" customFormat="1" ht="15" x14ac:dyDescent="0.25">
      <c r="A2" s="211"/>
      <c r="B2" s="203"/>
      <c r="C2" s="203"/>
      <c r="D2" s="209"/>
      <c r="E2" s="215"/>
      <c r="F2" s="209"/>
      <c r="J2" t="s">
        <v>171</v>
      </c>
      <c r="M2" t="s">
        <v>1321</v>
      </c>
      <c r="Q2" s="201"/>
      <c r="R2" s="201"/>
      <c r="S2" s="201"/>
      <c r="T2" s="201"/>
      <c r="U2" s="201"/>
      <c r="V2" s="208"/>
      <c r="W2" s="191" t="str">
        <f>_xlfn.CONCAT($A$1,": ",$A2)</f>
        <v xml:space="preserve">Host Name: </v>
      </c>
      <c r="X2" s="201" t="str">
        <f>Bill_To</f>
        <v>867-5309</v>
      </c>
      <c r="Y2" s="191" t="s">
        <v>1087</v>
      </c>
      <c r="Z2" s="191" t="str">
        <f>Project</f>
        <v>ADAP</v>
      </c>
      <c r="AA2" s="191" t="str">
        <f>ProjectVersion</f>
        <v>1.0</v>
      </c>
      <c r="AB2" s="191" t="s">
        <v>1243</v>
      </c>
      <c r="AC2" s="191" t="s">
        <v>217</v>
      </c>
      <c r="AD2" s="191" t="s">
        <v>1248</v>
      </c>
    </row>
    <row r="3" spans="1:31" x14ac:dyDescent="0.2">
      <c r="M3"/>
      <c r="W3" s="191"/>
      <c r="X3" s="201"/>
      <c r="Y3" s="191"/>
      <c r="Z3" s="191"/>
      <c r="AA3" s="191"/>
      <c r="AB3" s="191"/>
      <c r="AC3" s="191"/>
      <c r="AD3" s="191"/>
    </row>
    <row r="4" spans="1:31" x14ac:dyDescent="0.2">
      <c r="M4"/>
    </row>
    <row r="5" spans="1:31" x14ac:dyDescent="0.2">
      <c r="M5"/>
    </row>
    <row r="6" spans="1:31" x14ac:dyDescent="0.2">
      <c r="M6"/>
    </row>
    <row r="7" spans="1:31" x14ac:dyDescent="0.2">
      <c r="M7"/>
    </row>
    <row r="8" spans="1:31" x14ac:dyDescent="0.2">
      <c r="M8"/>
    </row>
    <row r="9" spans="1:31" x14ac:dyDescent="0.2">
      <c r="M9"/>
    </row>
    <row r="10" spans="1:31" x14ac:dyDescent="0.2">
      <c r="M10"/>
    </row>
    <row r="11" spans="1:31" x14ac:dyDescent="0.2">
      <c r="M11"/>
    </row>
    <row r="12" spans="1:31" x14ac:dyDescent="0.2">
      <c r="M12"/>
    </row>
    <row r="13" spans="1:31" x14ac:dyDescent="0.2">
      <c r="M13"/>
    </row>
    <row r="14" spans="1:31" x14ac:dyDescent="0.2">
      <c r="M14"/>
    </row>
    <row r="15" spans="1:31" x14ac:dyDescent="0.2">
      <c r="M15"/>
    </row>
    <row r="16" spans="1:31" x14ac:dyDescent="0.2">
      <c r="M16"/>
    </row>
  </sheetData>
  <dataValidations count="16">
    <dataValidation type="list" allowBlank="1" showInputMessage="1" showErrorMessage="1" sqref="D801:D970 I2:I1048576" xr:uid="{00000000-0002-0000-1D00-000000000000}">
      <formula1>(Fail_Over_Cluster_Names)</formula1>
    </dataValidation>
    <dataValidation type="list" allowBlank="1" showInputMessage="1" showErrorMessage="1" sqref="H2:H1048576" xr:uid="{00000000-0002-0000-1D00-000001000000}">
      <formula1>(Azure_Storage_Account_Names)</formula1>
    </dataValidation>
    <dataValidation type="list" allowBlank="1" showInputMessage="1" showErrorMessage="1" sqref="L2:L1048576" xr:uid="{00000000-0002-0000-1D00-000002000000}">
      <formula1>(Azure_Availability_Set_Names)</formula1>
    </dataValidation>
    <dataValidation type="list" allowBlank="1" showInputMessage="1" showErrorMessage="1" sqref="J2:J1048576" xr:uid="{00000000-0002-0000-1D00-000003000000}">
      <formula1>(Azure_Region_Names)</formula1>
    </dataValidation>
    <dataValidation type="list" allowBlank="1" showInputMessage="1" showErrorMessage="1" sqref="D2:D800" xr:uid="{00000000-0002-0000-1D00-000004000000}">
      <formula1>(AD_Domain_Names)</formula1>
    </dataValidation>
    <dataValidation type="list" allowBlank="1" showInputMessage="1" showErrorMessage="1" sqref="O2:O1048576" xr:uid="{00000000-0002-0000-1D00-000005000000}">
      <formula1>(Load_Balancer_Names)</formula1>
    </dataValidation>
    <dataValidation type="list" allowBlank="1" showInputMessage="1" showErrorMessage="1" sqref="Q2:Q1048576" xr:uid="{00000000-0002-0000-1D00-000006000000}">
      <formula1>(Subnet_Names)</formula1>
    </dataValidation>
    <dataValidation type="list" allowBlank="1" showInputMessage="1" showErrorMessage="1" sqref="M17:M1048576" xr:uid="{00000000-0002-0000-1D00-000007000000}">
      <formula1>(Azure_Resource_Group_Names)</formula1>
    </dataValidation>
    <dataValidation type="list" allowBlank="1" showInputMessage="1" showErrorMessage="1" sqref="G2:G1048576" xr:uid="{00000000-0002-0000-1D00-000008000000}">
      <formula1>"On, Off"</formula1>
    </dataValidation>
    <dataValidation type="list" allowBlank="1" showInputMessage="1" showErrorMessage="1" sqref="K2:K1048576" xr:uid="{00000000-0002-0000-1D00-000009000000}">
      <formula1>(Azure_Cloud_Service_Names)</formula1>
    </dataValidation>
    <dataValidation type="list" allowBlank="1" showInputMessage="1" showErrorMessage="1" sqref="E1:E1048576" xr:uid="{00000000-0002-0000-1D00-00000A000000}">
      <formula1>(Azure_Instance_Sizes)</formula1>
    </dataValidation>
    <dataValidation type="list" allowBlank="1" showInputMessage="1" showErrorMessage="1" sqref="F1:F1048576" xr:uid="{00000000-0002-0000-1D00-00000B000000}">
      <formula1>(Azure_Image_Names)</formula1>
    </dataValidation>
    <dataValidation type="list" allowBlank="1" showInputMessage="1" showErrorMessage="1" sqref="AC2:AD2" xr:uid="{848A7EEC-1D3B-4378-AEC7-364E90545177}">
      <formula1>Data_Profile</formula1>
    </dataValidation>
    <dataValidation type="list" allowBlank="1" showInputMessage="1" showErrorMessage="1" sqref="Y2" xr:uid="{3D5DE110-4EA2-4FD4-BC04-C1A9EF9878F7}">
      <formula1>(DRI)</formula1>
    </dataValidation>
    <dataValidation type="list" allowBlank="1" showInputMessage="1" showErrorMessage="1" sqref="M2" xr:uid="{2825A3BD-418D-449E-B55E-A75FA69E5A04}">
      <formula1>resource_Group_Name</formula1>
    </dataValidation>
    <dataValidation type="list" allowBlank="1" showInputMessage="1" showErrorMessage="1" sqref="M3:M16" xr:uid="{2E0987C6-EAFB-488C-A8CF-514AE557781B}">
      <formula1>Resource_Group</formula1>
    </dataValidation>
  </dataValidations>
  <hyperlinks>
    <hyperlink ref="AE1" location="TOC!A1" display="TABLE OF CONTENTS" xr:uid="{A593B3FA-5812-466D-B827-F6F908AA61B1}"/>
  </hyperlinks>
  <pageMargins left="0.7" right="0.7" top="0.75" bottom="0.75" header="0.3" footer="0.3"/>
  <pageSetup orientation="portrait" horizontalDpi="4294967295" verticalDpi="4294967295"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J2"/>
  <sheetViews>
    <sheetView workbookViewId="0">
      <pane xSplit="1" ySplit="1" topLeftCell="B2" activePane="bottomRight" state="frozen"/>
      <selection activeCell="I24" sqref="I24"/>
      <selection pane="topRight" activeCell="I24" sqref="I24"/>
      <selection pane="bottomLeft" activeCell="I24" sqref="I24"/>
      <selection pane="bottomRight" sqref="A1:I2"/>
    </sheetView>
  </sheetViews>
  <sheetFormatPr defaultColWidth="9.140625" defaultRowHeight="12.75" x14ac:dyDescent="0.2"/>
  <cols>
    <col min="1" max="1" width="39.7109375" style="191" customWidth="1"/>
    <col min="2" max="2" width="43.140625" style="183" bestFit="1" customWidth="1"/>
    <col min="3" max="3" width="8" style="184" bestFit="1" customWidth="1"/>
    <col min="4" max="4" width="17.28515625" style="183" bestFit="1" customWidth="1"/>
    <col min="5" max="8" width="5.42578125" style="183" customWidth="1"/>
    <col min="9" max="9" width="13.140625" style="183" bestFit="1" customWidth="1"/>
    <col min="10" max="16384" width="9.140625" style="191"/>
  </cols>
  <sheetData>
    <row r="1" spans="1:10" s="198" customFormat="1" ht="125.1" customHeight="1" x14ac:dyDescent="0.25">
      <c r="A1" s="196" t="s">
        <v>29</v>
      </c>
      <c r="B1" s="187" t="s">
        <v>1828</v>
      </c>
      <c r="C1" s="187" t="s">
        <v>1830</v>
      </c>
      <c r="D1" s="187" t="s">
        <v>1831</v>
      </c>
      <c r="E1" s="187" t="s">
        <v>1216</v>
      </c>
      <c r="F1" s="187" t="s">
        <v>1218</v>
      </c>
      <c r="G1" s="187" t="s">
        <v>816</v>
      </c>
      <c r="H1" s="187" t="s">
        <v>1221</v>
      </c>
      <c r="I1" s="187" t="s">
        <v>1223</v>
      </c>
      <c r="J1" s="187" t="s">
        <v>1357</v>
      </c>
    </row>
    <row r="2" spans="1:10" x14ac:dyDescent="0.2">
      <c r="B2" t="str">
        <f>_xlfn.CONCAT($A$1,": ",$A2)</f>
        <v xml:space="preserve">Windows Server Fail-Over Cluster Name: </v>
      </c>
      <c r="C2" s="1" t="str">
        <f>Bill_To</f>
        <v>867-5309</v>
      </c>
      <c r="D2" t="s">
        <v>1087</v>
      </c>
      <c r="E2" t="str">
        <f>Project</f>
        <v>ADAP</v>
      </c>
      <c r="F2" t="str">
        <f>ProjectVersion</f>
        <v>1.0</v>
      </c>
      <c r="G2" t="s">
        <v>1243</v>
      </c>
      <c r="H2" t="s">
        <v>217</v>
      </c>
      <c r="I2" t="s">
        <v>1248</v>
      </c>
    </row>
  </sheetData>
  <dataValidations count="2">
    <dataValidation type="list" allowBlank="1" showInputMessage="1" showErrorMessage="1" sqref="D2" xr:uid="{2B24CF80-9182-498A-A55F-11DBF74C0690}">
      <formula1>(DRI)</formula1>
    </dataValidation>
    <dataValidation type="list" allowBlank="1" showInputMessage="1" showErrorMessage="1" sqref="H2:I2" xr:uid="{E34920D6-9542-4E73-B863-DDF98317A236}">
      <formula1>Data_Profile</formula1>
    </dataValidation>
  </dataValidations>
  <hyperlinks>
    <hyperlink ref="J1" location="TOC!A1" display="TABLE OF CONTENTS" xr:uid="{516383B9-5AA2-4E50-92D9-320D89693DFE}"/>
  </hyperlinks>
  <pageMargins left="0.7" right="0.7" top="0.75" bottom="0.75" header="0.3" footer="0.3"/>
  <pageSetup orientation="portrait" horizontalDpi="4294967295" verticalDpi="4294967295"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dimension ref="A1:L9"/>
  <sheetViews>
    <sheetView zoomScale="70" zoomScaleNormal="70" zoomScaleSheetLayoutView="70"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40625" defaultRowHeight="12.75" x14ac:dyDescent="0.2"/>
  <cols>
    <col min="1" max="1" width="23" style="191" customWidth="1"/>
    <col min="2" max="2" width="37.42578125" style="191" customWidth="1"/>
    <col min="3" max="3" width="142" style="191" customWidth="1"/>
    <col min="4" max="4" width="50" style="183" bestFit="1" customWidth="1"/>
    <col min="5" max="5" width="8.7109375" style="184" bestFit="1" customWidth="1"/>
    <col min="6" max="6" width="18.7109375" style="183" bestFit="1" customWidth="1"/>
    <col min="7" max="7" width="5.5703125" style="183" bestFit="1" customWidth="1"/>
    <col min="8" max="9" width="5.28515625" style="183" customWidth="1"/>
    <col min="10" max="10" width="5.5703125" style="183" bestFit="1" customWidth="1"/>
    <col min="11" max="11" width="14.28515625" style="183" bestFit="1" customWidth="1"/>
    <col min="12" max="16384" width="9.140625" style="191"/>
  </cols>
  <sheetData>
    <row r="1" spans="1:12" s="200" customFormat="1" ht="125.1" customHeight="1" x14ac:dyDescent="0.25">
      <c r="A1" s="196" t="s">
        <v>50</v>
      </c>
      <c r="B1" s="196" t="s">
        <v>49</v>
      </c>
      <c r="C1" s="196" t="s">
        <v>51</v>
      </c>
      <c r="D1" s="187" t="s">
        <v>1828</v>
      </c>
      <c r="E1" s="187" t="s">
        <v>1830</v>
      </c>
      <c r="F1" s="187" t="s">
        <v>1831</v>
      </c>
      <c r="G1" s="187" t="s">
        <v>1216</v>
      </c>
      <c r="H1" s="187" t="s">
        <v>1218</v>
      </c>
      <c r="I1" s="187" t="s">
        <v>816</v>
      </c>
      <c r="J1" s="187" t="s">
        <v>1221</v>
      </c>
      <c r="K1" s="187" t="s">
        <v>1223</v>
      </c>
      <c r="L1" s="187" t="s">
        <v>1357</v>
      </c>
    </row>
    <row r="2" spans="1:12" s="214" customFormat="1" ht="38.25" x14ac:dyDescent="0.2">
      <c r="A2" s="213" t="s">
        <v>198</v>
      </c>
      <c r="B2" s="213" t="s">
        <v>52</v>
      </c>
      <c r="C2" s="213" t="s">
        <v>54</v>
      </c>
      <c r="D2" t="str">
        <f t="shared" ref="D2:D7" si="0">_xlfn.CONCAT($A$1,": ",$A2)</f>
        <v>Security zone name: Perimeter-P</v>
      </c>
      <c r="E2" s="1" t="str">
        <f t="shared" ref="E2:E7" si="1">Bill_To</f>
        <v>867-5309</v>
      </c>
      <c r="F2" t="s">
        <v>1087</v>
      </c>
      <c r="G2" t="str">
        <f t="shared" ref="G2:G7" si="2">Project</f>
        <v>ADAP</v>
      </c>
      <c r="H2" t="str">
        <f t="shared" ref="H2:H7" si="3">ProjectVersion</f>
        <v>1.0</v>
      </c>
      <c r="I2" t="s">
        <v>1243</v>
      </c>
      <c r="J2" t="s">
        <v>217</v>
      </c>
      <c r="K2" t="s">
        <v>1248</v>
      </c>
    </row>
    <row r="3" spans="1:12" s="214" customFormat="1" ht="51" x14ac:dyDescent="0.2">
      <c r="A3" s="213" t="s">
        <v>199</v>
      </c>
      <c r="B3" s="213" t="s">
        <v>53</v>
      </c>
      <c r="C3" s="213" t="s">
        <v>55</v>
      </c>
      <c r="D3" t="str">
        <f t="shared" si="0"/>
        <v>Security zone name: Internal-I</v>
      </c>
      <c r="E3" s="1" t="str">
        <f t="shared" si="1"/>
        <v>867-5309</v>
      </c>
      <c r="F3" t="s">
        <v>1087</v>
      </c>
      <c r="G3" t="str">
        <f t="shared" si="2"/>
        <v>ADAP</v>
      </c>
      <c r="H3" t="str">
        <f t="shared" si="3"/>
        <v>1.0</v>
      </c>
      <c r="I3" t="s">
        <v>1243</v>
      </c>
      <c r="J3" t="s">
        <v>217</v>
      </c>
      <c r="K3" t="s">
        <v>1248</v>
      </c>
    </row>
    <row r="4" spans="1:12" s="214" customFormat="1" ht="25.5" x14ac:dyDescent="0.2">
      <c r="A4" s="213" t="s">
        <v>200</v>
      </c>
      <c r="B4" s="213" t="s">
        <v>67</v>
      </c>
      <c r="C4" s="213" t="s">
        <v>825</v>
      </c>
      <c r="D4" t="str">
        <f t="shared" si="0"/>
        <v>Security zone name: Storage-S</v>
      </c>
      <c r="E4" s="1" t="str">
        <f t="shared" si="1"/>
        <v>867-5309</v>
      </c>
      <c r="F4" t="s">
        <v>1087</v>
      </c>
      <c r="G4" t="str">
        <f t="shared" si="2"/>
        <v>ADAP</v>
      </c>
      <c r="H4" t="str">
        <f t="shared" si="3"/>
        <v>1.0</v>
      </c>
      <c r="I4" t="s">
        <v>1243</v>
      </c>
      <c r="J4" t="s">
        <v>217</v>
      </c>
      <c r="K4" t="s">
        <v>1248</v>
      </c>
    </row>
    <row r="5" spans="1:12" ht="63.75" x14ac:dyDescent="0.2">
      <c r="A5" s="213" t="s">
        <v>202</v>
      </c>
      <c r="B5" s="213" t="s">
        <v>826</v>
      </c>
      <c r="C5" s="213" t="s">
        <v>827</v>
      </c>
      <c r="D5" t="str">
        <f t="shared" si="0"/>
        <v>Security zone name: Public Applications-PUB</v>
      </c>
      <c r="E5" s="1" t="str">
        <f t="shared" si="1"/>
        <v>867-5309</v>
      </c>
      <c r="F5" t="s">
        <v>1087</v>
      </c>
      <c r="G5" t="str">
        <f t="shared" si="2"/>
        <v>ADAP</v>
      </c>
      <c r="H5" t="str">
        <f t="shared" si="3"/>
        <v>1.0</v>
      </c>
      <c r="I5" t="s">
        <v>1243</v>
      </c>
      <c r="J5" t="s">
        <v>217</v>
      </c>
      <c r="K5" t="s">
        <v>1248</v>
      </c>
    </row>
    <row r="6" spans="1:12" ht="63.75" x14ac:dyDescent="0.2">
      <c r="A6" s="213" t="s">
        <v>203</v>
      </c>
      <c r="B6" s="213" t="s">
        <v>828</v>
      </c>
      <c r="C6" s="213" t="s">
        <v>829</v>
      </c>
      <c r="D6" t="str">
        <f t="shared" si="0"/>
        <v>Security zone name: Private Applications-PRI</v>
      </c>
      <c r="E6" s="1" t="str">
        <f t="shared" si="1"/>
        <v>867-5309</v>
      </c>
      <c r="F6" t="s">
        <v>1087</v>
      </c>
      <c r="G6" t="str">
        <f t="shared" si="2"/>
        <v>ADAP</v>
      </c>
      <c r="H6" t="str">
        <f t="shared" si="3"/>
        <v>1.0</v>
      </c>
      <c r="I6" t="s">
        <v>1243</v>
      </c>
      <c r="J6" t="s">
        <v>217</v>
      </c>
      <c r="K6" t="s">
        <v>1248</v>
      </c>
    </row>
    <row r="7" spans="1:12" ht="38.25" x14ac:dyDescent="0.2">
      <c r="A7" s="213" t="s">
        <v>201</v>
      </c>
      <c r="B7" s="213" t="s">
        <v>156</v>
      </c>
      <c r="C7" s="213" t="s">
        <v>155</v>
      </c>
      <c r="D7" t="str">
        <f t="shared" si="0"/>
        <v>Security zone name: Support Services-SS</v>
      </c>
      <c r="E7" s="1" t="str">
        <f t="shared" si="1"/>
        <v>867-5309</v>
      </c>
      <c r="F7" t="s">
        <v>1087</v>
      </c>
      <c r="G7" t="str">
        <f t="shared" si="2"/>
        <v>ADAP</v>
      </c>
      <c r="H7" t="str">
        <f t="shared" si="3"/>
        <v>1.0</v>
      </c>
      <c r="I7" t="s">
        <v>1243</v>
      </c>
      <c r="J7" t="s">
        <v>217</v>
      </c>
      <c r="K7" t="s">
        <v>1248</v>
      </c>
    </row>
    <row r="8" spans="1:12" x14ac:dyDescent="0.2">
      <c r="A8" s="213"/>
    </row>
    <row r="9" spans="1:12" x14ac:dyDescent="0.2">
      <c r="A9" s="213"/>
    </row>
  </sheetData>
  <dataValidations count="2">
    <dataValidation type="list" allowBlank="1" showInputMessage="1" showErrorMessage="1" sqref="J2:K7" xr:uid="{74914420-58E2-4AE2-8B9E-BA0A7B400FB5}">
      <formula1>Data_Profile</formula1>
    </dataValidation>
    <dataValidation type="list" allowBlank="1" showInputMessage="1" showErrorMessage="1" sqref="F2:F7" xr:uid="{EB7E3A7B-A1AA-4089-911E-027CD9FD775E}">
      <formula1>(DRI)</formula1>
    </dataValidation>
  </dataValidations>
  <hyperlinks>
    <hyperlink ref="L1" location="TOC!A1" display="TABLE OF CONTENTS" xr:uid="{D6AD071D-61FE-4E1C-8BB9-CDC31253B529}"/>
  </hyperlinks>
  <pageMargins left="0.7" right="0.7" top="0.75" bottom="0.75" header="0.3" footer="0.3"/>
  <pageSetup orientation="portrait" horizontalDpi="4294967295" verticalDpi="4294967295"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theme="1"/>
  </sheetPr>
  <dimension ref="A1:S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1" sqref="B1"/>
    </sheetView>
  </sheetViews>
  <sheetFormatPr defaultColWidth="9.140625" defaultRowHeight="12.75" x14ac:dyDescent="0.2"/>
  <cols>
    <col min="1" max="1" width="13.140625" style="209" bestFit="1" customWidth="1"/>
    <col min="2" max="2" width="83.5703125" style="191" bestFit="1" customWidth="1"/>
    <col min="3" max="3" width="16.140625" style="191" bestFit="1" customWidth="1"/>
    <col min="4" max="4" width="6.5703125" style="191" bestFit="1" customWidth="1"/>
    <col min="5" max="6" width="5.42578125" style="191" customWidth="1"/>
    <col min="7" max="8" width="5.42578125" style="201" customWidth="1"/>
    <col min="9" max="9" width="6.5703125" style="191" bestFit="1" customWidth="1"/>
    <col min="10" max="10" width="5.42578125" style="191" customWidth="1"/>
    <col min="11" max="11" width="27.5703125" style="183" bestFit="1" customWidth="1"/>
    <col min="12" max="12" width="8" style="184" bestFit="1" customWidth="1"/>
    <col min="13" max="13" width="17.28515625" style="183" bestFit="1" customWidth="1"/>
    <col min="14" max="17" width="5.42578125" style="183" customWidth="1"/>
    <col min="18" max="18" width="13.140625" style="183" bestFit="1" customWidth="1"/>
    <col min="19" max="19" width="3.42578125" style="191" customWidth="1"/>
    <col min="20" max="16384" width="9.140625" style="191"/>
  </cols>
  <sheetData>
    <row r="1" spans="1:19" s="200" customFormat="1" ht="115.5" x14ac:dyDescent="0.25">
      <c r="A1" s="196" t="s">
        <v>76</v>
      </c>
      <c r="B1" s="196" t="s">
        <v>0</v>
      </c>
      <c r="C1" s="196" t="s">
        <v>1833</v>
      </c>
      <c r="D1" s="196" t="s">
        <v>142</v>
      </c>
      <c r="E1" s="196" t="s">
        <v>68</v>
      </c>
      <c r="F1" s="196" t="s">
        <v>4</v>
      </c>
      <c r="G1" s="196" t="s">
        <v>818</v>
      </c>
      <c r="H1" s="196" t="s">
        <v>3</v>
      </c>
      <c r="I1" s="196" t="s">
        <v>77</v>
      </c>
      <c r="J1" s="196" t="s">
        <v>38</v>
      </c>
      <c r="K1" s="187" t="s">
        <v>1828</v>
      </c>
      <c r="L1" s="187" t="s">
        <v>1830</v>
      </c>
      <c r="M1" s="187" t="s">
        <v>1831</v>
      </c>
      <c r="N1" s="187" t="s">
        <v>1216</v>
      </c>
      <c r="O1" s="187" t="s">
        <v>1218</v>
      </c>
      <c r="P1" s="187" t="s">
        <v>816</v>
      </c>
      <c r="Q1" s="187" t="s">
        <v>1221</v>
      </c>
      <c r="R1" s="187" t="s">
        <v>1223</v>
      </c>
      <c r="S1" s="187" t="s">
        <v>1357</v>
      </c>
    </row>
    <row r="2" spans="1:19" ht="25.5" x14ac:dyDescent="0.2">
      <c r="A2" s="212" t="s">
        <v>1353</v>
      </c>
      <c r="B2" s="216" t="s">
        <v>1354</v>
      </c>
      <c r="C2" t="s">
        <v>1321</v>
      </c>
      <c r="E2" s="203"/>
      <c r="F2" s="203"/>
      <c r="H2" t="s">
        <v>171</v>
      </c>
      <c r="I2" s="203"/>
      <c r="K2" t="str">
        <f>_xlfn.CONCAT($A$1,": ",$A2)</f>
        <v>Network Name: op-mgmt-vnet</v>
      </c>
      <c r="L2" s="1" t="str">
        <f>Bill_To</f>
        <v>867-5309</v>
      </c>
      <c r="M2" t="s">
        <v>1087</v>
      </c>
      <c r="N2" t="str">
        <f>Project</f>
        <v>ADAP</v>
      </c>
      <c r="O2" t="str">
        <f>ProjectVersion</f>
        <v>1.0</v>
      </c>
      <c r="P2" t="s">
        <v>1243</v>
      </c>
      <c r="Q2" t="s">
        <v>217</v>
      </c>
      <c r="R2" t="s">
        <v>1248</v>
      </c>
    </row>
    <row r="3" spans="1:19" x14ac:dyDescent="0.2">
      <c r="A3" s="212"/>
      <c r="B3" s="216"/>
      <c r="C3"/>
      <c r="E3" s="203"/>
      <c r="F3" s="203"/>
      <c r="I3" s="203"/>
      <c r="K3"/>
      <c r="L3" s="1"/>
      <c r="M3"/>
      <c r="N3"/>
      <c r="O3"/>
      <c r="P3"/>
      <c r="Q3"/>
      <c r="R3"/>
    </row>
    <row r="4" spans="1:19" x14ac:dyDescent="0.2">
      <c r="C4"/>
    </row>
    <row r="5" spans="1:19" x14ac:dyDescent="0.2">
      <c r="C5"/>
    </row>
    <row r="6" spans="1:19" x14ac:dyDescent="0.2">
      <c r="C6"/>
    </row>
    <row r="7" spans="1:19" x14ac:dyDescent="0.2">
      <c r="C7"/>
    </row>
    <row r="8" spans="1:19" x14ac:dyDescent="0.2">
      <c r="C8"/>
    </row>
    <row r="9" spans="1:19" x14ac:dyDescent="0.2">
      <c r="C9"/>
    </row>
    <row r="10" spans="1:19" x14ac:dyDescent="0.2">
      <c r="C10"/>
    </row>
    <row r="11" spans="1:19" x14ac:dyDescent="0.2">
      <c r="C11"/>
    </row>
    <row r="12" spans="1:19" x14ac:dyDescent="0.2">
      <c r="C12"/>
    </row>
    <row r="13" spans="1:19" x14ac:dyDescent="0.2">
      <c r="C13"/>
    </row>
    <row r="14" spans="1:19" x14ac:dyDescent="0.2">
      <c r="C14"/>
    </row>
    <row r="15" spans="1:19" x14ac:dyDescent="0.2">
      <c r="C15"/>
    </row>
    <row r="16" spans="1:19" x14ac:dyDescent="0.2">
      <c r="C16"/>
    </row>
  </sheetData>
  <dataValidations count="6">
    <dataValidation type="list" allowBlank="1" showInputMessage="1" showErrorMessage="1" sqref="H2:H1288" xr:uid="{00000000-0002-0000-1C00-000000000000}">
      <formula1>(Azure_Region_Names)</formula1>
    </dataValidation>
    <dataValidation type="list" allowBlank="1" showInputMessage="1" showErrorMessage="1" sqref="C17:C1048576" xr:uid="{00000000-0002-0000-1C00-000001000000}">
      <formula1>(Azure_Resource_Group_Names)</formula1>
    </dataValidation>
    <dataValidation type="list" allowBlank="1" showInputMessage="1" showErrorMessage="1" sqref="Q2:R2" xr:uid="{92ADE60B-C1E2-4CC5-945C-5FBD78204384}">
      <formula1>Data_Profile</formula1>
    </dataValidation>
    <dataValidation type="list" allowBlank="1" showInputMessage="1" showErrorMessage="1" sqref="M2" xr:uid="{1347197C-4357-4408-A0FA-464B1176C126}">
      <formula1>(DRI)</formula1>
    </dataValidation>
    <dataValidation type="list" allowBlank="1" showInputMessage="1" showErrorMessage="1" sqref="C2" xr:uid="{9D615BE8-D724-4EF9-994A-96DDC9138720}">
      <formula1>resource_Group_Name</formula1>
    </dataValidation>
    <dataValidation type="list" allowBlank="1" showInputMessage="1" showErrorMessage="1" sqref="C3:C16" xr:uid="{ADD21289-8044-4A02-8F2D-96D4D4C95FA3}">
      <formula1>Resource_Group</formula1>
    </dataValidation>
  </dataValidations>
  <hyperlinks>
    <hyperlink ref="S1" location="TOC!A1" display="TABLE OF CONTENTS" xr:uid="{CC05F3A4-4182-4018-88B5-37E1FD079325}"/>
  </hyperlinks>
  <pageMargins left="0.7" right="0.7" top="0.75" bottom="0.75" header="0.3" footer="0.3"/>
  <pageSetup orientation="portrait" horizontalDpi="4294967295" verticalDpi="4294967295"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dimension ref="A1:R3"/>
  <sheetViews>
    <sheetView zoomScaleNormal="100" workbookViewId="0">
      <pane xSplit="2" ySplit="1" topLeftCell="C2" activePane="bottomRight" state="frozen"/>
      <selection activeCell="I24" sqref="I24"/>
      <selection pane="topRight" activeCell="I24" sqref="I24"/>
      <selection pane="bottomLeft" activeCell="I24" sqref="I24"/>
      <selection pane="bottomRight" sqref="A1:Q2"/>
    </sheetView>
  </sheetViews>
  <sheetFormatPr defaultColWidth="9.140625" defaultRowHeight="12.75" x14ac:dyDescent="0.2"/>
  <cols>
    <col min="1" max="6" width="5.42578125" style="191" customWidth="1"/>
    <col min="7" max="7" width="6.5703125" style="191" bestFit="1" customWidth="1"/>
    <col min="8" max="9" width="5.42578125" style="191" customWidth="1"/>
    <col min="10" max="10" width="19.28515625" style="183" bestFit="1" customWidth="1"/>
    <col min="11" max="11" width="8" style="184" bestFit="1" customWidth="1"/>
    <col min="12" max="12" width="17.28515625" style="183" bestFit="1" customWidth="1"/>
    <col min="13" max="16" width="5.42578125" style="183" customWidth="1"/>
    <col min="17" max="17" width="13.140625" style="183" bestFit="1" customWidth="1"/>
    <col min="18" max="16384" width="9.140625" style="191"/>
  </cols>
  <sheetData>
    <row r="1" spans="1:18" s="198" customFormat="1" ht="125.1" customHeight="1" x14ac:dyDescent="0.25">
      <c r="A1" s="196" t="s">
        <v>78</v>
      </c>
      <c r="B1" s="196" t="s">
        <v>38</v>
      </c>
      <c r="C1" s="196" t="s">
        <v>3</v>
      </c>
      <c r="D1" s="196" t="s">
        <v>0</v>
      </c>
      <c r="E1" s="196" t="s">
        <v>34</v>
      </c>
      <c r="F1" s="196" t="s">
        <v>8</v>
      </c>
      <c r="G1" s="196" t="s">
        <v>79</v>
      </c>
      <c r="H1" s="196" t="s">
        <v>76</v>
      </c>
      <c r="I1" s="196" t="s">
        <v>20</v>
      </c>
      <c r="J1" s="187" t="s">
        <v>1828</v>
      </c>
      <c r="K1" s="187" t="s">
        <v>1830</v>
      </c>
      <c r="L1" s="187" t="s">
        <v>1831</v>
      </c>
      <c r="M1" s="187" t="s">
        <v>1216</v>
      </c>
      <c r="N1" s="187" t="s">
        <v>1218</v>
      </c>
      <c r="O1" s="187" t="s">
        <v>816</v>
      </c>
      <c r="P1" s="187" t="s">
        <v>1221</v>
      </c>
      <c r="Q1" s="187" t="s">
        <v>1223</v>
      </c>
      <c r="R1" s="187" t="s">
        <v>1357</v>
      </c>
    </row>
    <row r="2" spans="1:18" x14ac:dyDescent="0.2">
      <c r="C2" t="s">
        <v>171</v>
      </c>
      <c r="H2" s="201"/>
      <c r="I2" s="201"/>
      <c r="J2" t="str">
        <f>_xlfn.CONCAT($A$1,": ",$A2)</f>
        <v xml:space="preserve">Unique Subnet ID: </v>
      </c>
      <c r="K2" s="1" t="str">
        <f>Bill_To</f>
        <v>867-5309</v>
      </c>
      <c r="L2" t="s">
        <v>1087</v>
      </c>
      <c r="M2" t="str">
        <f>Project</f>
        <v>ADAP</v>
      </c>
      <c r="N2" t="str">
        <f>ProjectVersion</f>
        <v>1.0</v>
      </c>
      <c r="O2" t="s">
        <v>1243</v>
      </c>
      <c r="P2" t="s">
        <v>217</v>
      </c>
      <c r="Q2" t="s">
        <v>1248</v>
      </c>
    </row>
    <row r="3" spans="1:18" x14ac:dyDescent="0.2">
      <c r="J3"/>
      <c r="K3" s="1"/>
      <c r="L3"/>
      <c r="M3"/>
      <c r="N3"/>
      <c r="O3"/>
      <c r="P3"/>
      <c r="Q3"/>
    </row>
  </sheetData>
  <dataValidations count="5">
    <dataValidation type="list" allowBlank="1" showInputMessage="1" showErrorMessage="1" sqref="I2:I581" xr:uid="{00000000-0002-0000-1F00-000000000000}">
      <formula1>"Yes, No"</formula1>
    </dataValidation>
    <dataValidation type="list" allowBlank="1" showInputMessage="1" showErrorMessage="1" sqref="H2:H1048576" xr:uid="{00000000-0002-0000-1F00-000001000000}">
      <formula1>(Network_Names)</formula1>
    </dataValidation>
    <dataValidation type="list" allowBlank="1" showInputMessage="1" showErrorMessage="1" sqref="P2:Q2" xr:uid="{11DB69DC-F4CF-4E5B-BF4D-115EAD28C4AB}">
      <formula1>Data_Profile</formula1>
    </dataValidation>
    <dataValidation type="list" allowBlank="1" showInputMessage="1" showErrorMessage="1" sqref="L2" xr:uid="{2EC2F19D-D463-4FA9-8E84-BA82CC44377F}">
      <formula1>(DRI)</formula1>
    </dataValidation>
    <dataValidation type="list" allowBlank="1" showInputMessage="1" showErrorMessage="1" sqref="C2" xr:uid="{33E3A082-7AC3-4EC3-9DE4-6E3B3811262A}">
      <formula1>(Azure_Region_Names)</formula1>
    </dataValidation>
  </dataValidations>
  <hyperlinks>
    <hyperlink ref="R1" location="TOC!A1" display="TABLE OF CONTENTS" xr:uid="{E1B81D31-C6C6-4443-9206-7D240C0A4C32}"/>
  </hyperlinks>
  <pageMargins left="0.7" right="0.7" top="0.75" bottom="0.75" header="0.3" footer="0.3"/>
  <pageSetup orientation="portrait" horizontalDpi="4294967295" verticalDpi="4294967295" r:id="rId1"/>
  <tableParts count="1">
    <tablePart r:id="rId2"/>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1"/>
  </sheetPr>
  <dimension ref="A1:Q16"/>
  <sheetViews>
    <sheetView zoomScaleNormal="100" workbookViewId="0">
      <pane ySplit="1" topLeftCell="A2" activePane="bottomLeft" state="frozen"/>
      <selection activeCell="I24" sqref="I24"/>
      <selection pane="bottomLeft" sqref="A1:P2"/>
    </sheetView>
  </sheetViews>
  <sheetFormatPr defaultColWidth="9.140625" defaultRowHeight="12.75" x14ac:dyDescent="0.2"/>
  <cols>
    <col min="1" max="1" width="15.140625" style="191" bestFit="1" customWidth="1"/>
    <col min="2" max="3" width="5.42578125" style="191" customWidth="1"/>
    <col min="4" max="4" width="10" style="191" bestFit="1" customWidth="1"/>
    <col min="5" max="5" width="12" style="191" bestFit="1" customWidth="1"/>
    <col min="6" max="6" width="6.5703125" style="191" bestFit="1" customWidth="1"/>
    <col min="7" max="7" width="15.140625" style="191" bestFit="1" customWidth="1"/>
    <col min="8" max="8" width="6.5703125" style="191" bestFit="1" customWidth="1"/>
    <col min="9" max="9" width="51.42578125" style="183" bestFit="1" customWidth="1"/>
    <col min="10" max="10" width="8" style="184" bestFit="1" customWidth="1"/>
    <col min="11" max="11" width="17.28515625" style="183" bestFit="1" customWidth="1"/>
    <col min="12" max="15" width="5.42578125" style="183" customWidth="1"/>
    <col min="16" max="16" width="13.140625" style="183" bestFit="1" customWidth="1"/>
    <col min="17" max="16384" width="9.140625" style="191"/>
  </cols>
  <sheetData>
    <row r="1" spans="1:17" s="198" customFormat="1" ht="125.1" customHeight="1" x14ac:dyDescent="0.25">
      <c r="A1" s="196" t="s">
        <v>27</v>
      </c>
      <c r="B1" s="196" t="s">
        <v>7</v>
      </c>
      <c r="C1" s="196" t="s">
        <v>0</v>
      </c>
      <c r="D1" s="196" t="s">
        <v>1349</v>
      </c>
      <c r="E1" s="196" t="s">
        <v>1833</v>
      </c>
      <c r="F1" s="196" t="s">
        <v>144</v>
      </c>
      <c r="G1" s="196" t="s">
        <v>28</v>
      </c>
      <c r="H1" s="196" t="s">
        <v>60</v>
      </c>
      <c r="I1" s="187" t="s">
        <v>1828</v>
      </c>
      <c r="J1" s="187" t="s">
        <v>1830</v>
      </c>
      <c r="K1" s="187" t="s">
        <v>1831</v>
      </c>
      <c r="L1" s="187" t="s">
        <v>1216</v>
      </c>
      <c r="M1" s="187" t="s">
        <v>1218</v>
      </c>
      <c r="N1" s="187" t="s">
        <v>816</v>
      </c>
      <c r="O1" s="187" t="s">
        <v>1221</v>
      </c>
      <c r="P1" s="187" t="s">
        <v>1223</v>
      </c>
      <c r="Q1" s="187" t="s">
        <v>1357</v>
      </c>
    </row>
    <row r="2" spans="1:17" x14ac:dyDescent="0.2">
      <c r="A2" s="191" t="s">
        <v>1079</v>
      </c>
      <c r="C2" s="203"/>
      <c r="D2" t="s">
        <v>171</v>
      </c>
      <c r="E2" t="s">
        <v>1321</v>
      </c>
      <c r="G2" s="191" t="s">
        <v>1079</v>
      </c>
      <c r="I2" t="str">
        <f>_xlfn.CONCAT($A$1,": ",$A2)</f>
        <v>Azure Network Security Group Name: ngw20mdpdecus2</v>
      </c>
      <c r="J2" s="1" t="str">
        <f>Bill_To</f>
        <v>867-5309</v>
      </c>
      <c r="K2" t="s">
        <v>1087</v>
      </c>
      <c r="L2" t="str">
        <f>Project</f>
        <v>ADAP</v>
      </c>
      <c r="M2" t="str">
        <f>ProjectVersion</f>
        <v>1.0</v>
      </c>
      <c r="N2" t="s">
        <v>1243</v>
      </c>
      <c r="O2" t="s">
        <v>217</v>
      </c>
      <c r="P2" t="s">
        <v>1248</v>
      </c>
    </row>
    <row r="3" spans="1:17" x14ac:dyDescent="0.2">
      <c r="C3" s="203"/>
      <c r="E3"/>
      <c r="I3"/>
      <c r="J3" s="1"/>
      <c r="K3"/>
      <c r="L3"/>
      <c r="M3"/>
      <c r="N3"/>
      <c r="O3"/>
      <c r="P3"/>
    </row>
    <row r="4" spans="1:17" x14ac:dyDescent="0.2">
      <c r="E4"/>
    </row>
    <row r="5" spans="1:17" x14ac:dyDescent="0.2">
      <c r="E5"/>
    </row>
    <row r="6" spans="1:17" x14ac:dyDescent="0.2">
      <c r="E6"/>
    </row>
    <row r="7" spans="1:17" x14ac:dyDescent="0.2">
      <c r="E7"/>
    </row>
    <row r="8" spans="1:17" x14ac:dyDescent="0.2">
      <c r="E8"/>
    </row>
    <row r="9" spans="1:17" x14ac:dyDescent="0.2">
      <c r="E9"/>
    </row>
    <row r="10" spans="1:17" x14ac:dyDescent="0.2">
      <c r="E10"/>
    </row>
    <row r="11" spans="1:17" x14ac:dyDescent="0.2">
      <c r="E11"/>
    </row>
    <row r="12" spans="1:17" x14ac:dyDescent="0.2">
      <c r="E12"/>
    </row>
    <row r="13" spans="1:17" x14ac:dyDescent="0.2">
      <c r="E13"/>
    </row>
    <row r="14" spans="1:17" x14ac:dyDescent="0.2">
      <c r="E14"/>
    </row>
    <row r="15" spans="1:17" x14ac:dyDescent="0.2">
      <c r="E15"/>
    </row>
    <row r="16" spans="1:17" x14ac:dyDescent="0.2">
      <c r="E16"/>
    </row>
  </sheetData>
  <sortState ref="A2:F9">
    <sortCondition ref="A2"/>
  </sortState>
  <dataValidations count="7">
    <dataValidation type="list" allowBlank="1" showInputMessage="1" showErrorMessage="1" sqref="E17:E1048576 F4:F1048576 D2:D1048576" xr:uid="{00000000-0002-0000-0B00-000000000000}">
      <formula1>(Azure_Region_Names)</formula1>
    </dataValidation>
    <dataValidation type="list" allowBlank="1" showInputMessage="1" showErrorMessage="1" sqref="H2:H839" xr:uid="{00000000-0002-0000-0B00-000001000000}">
      <formula1>(Subnet_Names)</formula1>
    </dataValidation>
    <dataValidation type="list" allowBlank="1" showInputMessage="1" showErrorMessage="1" sqref="G2:G1048576" xr:uid="{00000000-0002-0000-0B00-000002000000}">
      <formula1>(Network_Names)</formula1>
    </dataValidation>
    <dataValidation type="list" allowBlank="1" showInputMessage="1" showErrorMessage="1" sqref="K2" xr:uid="{AAB4E249-F7EB-47E1-84ED-C1A7C353F1DE}">
      <formula1>(DRI)</formula1>
    </dataValidation>
    <dataValidation type="list" allowBlank="1" showInputMessage="1" showErrorMessage="1" sqref="O2:P2" xr:uid="{75B90DE9-C673-4751-8865-824886C478E7}">
      <formula1>Data_Profile</formula1>
    </dataValidation>
    <dataValidation type="list" allowBlank="1" showInputMessage="1" showErrorMessage="1" sqref="E2" xr:uid="{32DA2FEE-E517-42EC-A228-2FBB747AB9A8}">
      <formula1>resource_Group_Name</formula1>
    </dataValidation>
    <dataValidation type="list" allowBlank="1" showInputMessage="1" showErrorMessage="1" sqref="E3:E16" xr:uid="{F03D91B9-7A21-4796-8F7C-796AAEC58092}">
      <formula1>Resource_Group</formula1>
    </dataValidation>
  </dataValidations>
  <hyperlinks>
    <hyperlink ref="Q1" location="TOC!A1" display="TABLE OF CONTENTS" xr:uid="{44787DF3-1ABB-492D-B950-1032E5ACB4C9}"/>
  </hyperlinks>
  <pageMargins left="0.7" right="0.7" top="0.75" bottom="0.75" header="0.3" footer="0.3"/>
  <pageSetup orientation="portrait" horizontalDpi="4294967295" verticalDpi="4294967295" r:id="rId1"/>
  <legacyDrawing r:id="rId2"/>
  <tableParts count="1">
    <tablePart r:id="rId3"/>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1"/>
  </sheetPr>
  <dimension ref="A1:W6"/>
  <sheetViews>
    <sheetView zoomScaleNormal="100" workbookViewId="0">
      <pane ySplit="1" topLeftCell="A2" activePane="bottomLeft" state="frozen"/>
      <selection activeCell="I24" sqref="I24"/>
      <selection pane="bottomLeft" sqref="A1:V2"/>
    </sheetView>
  </sheetViews>
  <sheetFormatPr defaultColWidth="9.140625" defaultRowHeight="12.75" x14ac:dyDescent="0.2"/>
  <cols>
    <col min="1" max="3" width="5.42578125" style="191" customWidth="1"/>
    <col min="4" max="4" width="5.42578125" style="201" customWidth="1"/>
    <col min="5" max="5" width="5.42578125" style="191" customWidth="1"/>
    <col min="6" max="6" width="5.42578125" style="201" customWidth="1"/>
    <col min="7" max="7" width="6.5703125" style="208" bestFit="1" customWidth="1"/>
    <col min="8" max="9" width="6.5703125" style="191" bestFit="1" customWidth="1"/>
    <col min="10" max="11" width="5.42578125" style="201" customWidth="1"/>
    <col min="12" max="12" width="5.42578125" style="191" customWidth="1"/>
    <col min="13" max="13" width="9.42578125" style="191" bestFit="1" customWidth="1"/>
    <col min="14" max="14" width="5.42578125" style="209" customWidth="1"/>
    <col min="15" max="15" width="22.42578125" style="183" bestFit="1" customWidth="1"/>
    <col min="16" max="16" width="8" style="184" bestFit="1" customWidth="1"/>
    <col min="17" max="17" width="17.28515625" style="183" bestFit="1" customWidth="1"/>
    <col min="18" max="21" width="5.42578125" style="183" customWidth="1"/>
    <col min="22" max="22" width="13.140625" style="183" bestFit="1" customWidth="1"/>
    <col min="23" max="16384" width="9.140625" style="191"/>
  </cols>
  <sheetData>
    <row r="1" spans="1:23" s="198" customFormat="1" ht="125.1" customHeight="1" x14ac:dyDescent="0.25">
      <c r="A1" s="196" t="s">
        <v>30</v>
      </c>
      <c r="B1" s="196" t="s">
        <v>63</v>
      </c>
      <c r="C1" s="196" t="s">
        <v>31</v>
      </c>
      <c r="D1" s="196" t="s">
        <v>32</v>
      </c>
      <c r="E1" s="196" t="s">
        <v>44</v>
      </c>
      <c r="F1" s="196" t="s">
        <v>45</v>
      </c>
      <c r="G1" s="196" t="s">
        <v>46</v>
      </c>
      <c r="H1" s="196" t="s">
        <v>47</v>
      </c>
      <c r="I1" s="196" t="s">
        <v>48</v>
      </c>
      <c r="J1" s="196" t="s">
        <v>15</v>
      </c>
      <c r="K1" s="196" t="s">
        <v>1349</v>
      </c>
      <c r="L1" s="196" t="s">
        <v>6</v>
      </c>
      <c r="M1" s="196" t="s">
        <v>33</v>
      </c>
      <c r="N1" s="196" t="s">
        <v>0</v>
      </c>
      <c r="O1" s="187" t="s">
        <v>1828</v>
      </c>
      <c r="P1" s="187" t="s">
        <v>1830</v>
      </c>
      <c r="Q1" s="187" t="s">
        <v>1831</v>
      </c>
      <c r="R1" s="187" t="s">
        <v>1216</v>
      </c>
      <c r="S1" s="187" t="s">
        <v>1218</v>
      </c>
      <c r="T1" s="187" t="s">
        <v>816</v>
      </c>
      <c r="U1" s="187" t="s">
        <v>1221</v>
      </c>
      <c r="V1" s="187" t="s">
        <v>1223</v>
      </c>
      <c r="W1" s="187" t="s">
        <v>1357</v>
      </c>
    </row>
    <row r="2" spans="1:23" s="207" customFormat="1" x14ac:dyDescent="0.2">
      <c r="K2" t="s">
        <v>171</v>
      </c>
      <c r="O2" t="str">
        <f>_xlfn.CONCAT($A$1,": ",$A2)</f>
        <v xml:space="preserve">Azure NSG Rule Name: </v>
      </c>
      <c r="P2" s="1" t="str">
        <f>Bill_To</f>
        <v>867-5309</v>
      </c>
      <c r="Q2" t="s">
        <v>1087</v>
      </c>
      <c r="R2" t="str">
        <f>Project</f>
        <v>ADAP</v>
      </c>
      <c r="S2" t="str">
        <f>ProjectVersion</f>
        <v>1.0</v>
      </c>
      <c r="T2" t="s">
        <v>1243</v>
      </c>
      <c r="U2" t="s">
        <v>217</v>
      </c>
      <c r="V2" t="s">
        <v>1248</v>
      </c>
    </row>
    <row r="3" spans="1:23" x14ac:dyDescent="0.2">
      <c r="H3" s="208"/>
      <c r="I3" s="201"/>
      <c r="O3"/>
      <c r="P3" s="1"/>
      <c r="Q3"/>
      <c r="R3"/>
      <c r="S3"/>
      <c r="T3"/>
      <c r="U3"/>
      <c r="V3"/>
    </row>
    <row r="4" spans="1:23" x14ac:dyDescent="0.2">
      <c r="H4" s="208"/>
      <c r="I4" s="201"/>
    </row>
    <row r="5" spans="1:23" x14ac:dyDescent="0.2">
      <c r="H5" s="208"/>
      <c r="I5" s="201"/>
    </row>
    <row r="6" spans="1:23" x14ac:dyDescent="0.2">
      <c r="H6" s="208"/>
      <c r="I6" s="201"/>
    </row>
  </sheetData>
  <dataConsolidate/>
  <dataValidations count="9">
    <dataValidation type="list" allowBlank="1" showInputMessage="1" showErrorMessage="1" sqref="B3:B6" xr:uid="{00000000-0002-0000-1000-000000000000}">
      <formula1>Azure_Network_Security_Group_Names</formula1>
    </dataValidation>
    <dataValidation type="list" allowBlank="1" showInputMessage="1" showErrorMessage="1" sqref="M2:M1048576" xr:uid="{00000000-0002-0000-1000-000001000000}">
      <formula1>(Azure_Network_Security_Group_Names)</formula1>
    </dataValidation>
    <dataValidation type="list" allowBlank="1" showInputMessage="1" showErrorMessage="1" sqref="C2:C1048576" xr:uid="{00000000-0002-0000-1000-000002000000}">
      <formula1>"Inbound, Outbound"</formula1>
    </dataValidation>
    <dataValidation type="list" allowBlank="1" showInputMessage="1" showErrorMessage="1" sqref="I2:I1048576" xr:uid="{00000000-0002-0000-1000-000003000000}">
      <formula1>"TCP, UDP, *"</formula1>
    </dataValidation>
    <dataValidation type="list" allowBlank="1" showInputMessage="1" showErrorMessage="1" sqref="J2:J1048576" xr:uid="{00000000-0002-0000-1000-000004000000}">
      <formula1>"Allow, Deny"</formula1>
    </dataValidation>
    <dataValidation type="list" allowBlank="1" showInputMessage="1" showErrorMessage="1" sqref="K2:K1048576" xr:uid="{00000000-0002-0000-1000-000005000000}">
      <formula1>(Azure_Region_Names)</formula1>
    </dataValidation>
    <dataValidation type="list" allowBlank="1" showInputMessage="1" showErrorMessage="1" sqref="L1:L1048576" xr:uid="{00000000-0002-0000-1000-000006000000}">
      <formula1>"HTTP, HTTPS, RDP, RPSH, SQL_L, ALL_TCP, ALL_UDP"</formula1>
    </dataValidation>
    <dataValidation type="list" allowBlank="1" showInputMessage="1" showErrorMessage="1" sqref="Q2" xr:uid="{EFAB0D70-2E72-4ACD-AC0C-9195E5902D83}">
      <formula1>(DRI)</formula1>
    </dataValidation>
    <dataValidation type="list" allowBlank="1" showInputMessage="1" showErrorMessage="1" sqref="U2:V2" xr:uid="{A2310E42-082C-443B-BBAF-2E622B571BC3}">
      <formula1>Data_Profile</formula1>
    </dataValidation>
  </dataValidations>
  <hyperlinks>
    <hyperlink ref="W1" location="TOC!A1" display="TABLE OF CONTENTS" xr:uid="{4CD657BC-9FB5-4C54-9D34-D9BF7E6631EE}"/>
  </hyperlinks>
  <pageMargins left="0.7" right="0.7" top="0.75" bottom="0.75" header="0.3" footer="0.3"/>
  <pageSetup orientation="portrait" horizontalDpi="4294967295" verticalDpi="4294967295"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7000000}">
          <x14:formula1>
            <xm:f>'A-Network Security Groups (NSG)'!#REF!</xm:f>
          </x14:formula1>
          <xm:sqref>B2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0"/>
  <dimension ref="A1:N16"/>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5" width="5.42578125" style="191" customWidth="1"/>
    <col min="6" max="6" width="7" style="183" bestFit="1" customWidth="1"/>
    <col min="7" max="7" width="8" style="184" bestFit="1" customWidth="1"/>
    <col min="8" max="8" width="17.28515625" style="183" bestFit="1" customWidth="1"/>
    <col min="9" max="12" width="5.42578125" style="183" customWidth="1"/>
    <col min="13" max="13" width="13.140625" style="183" bestFit="1" customWidth="1"/>
    <col min="14" max="16384" width="9.140625" style="191"/>
  </cols>
  <sheetData>
    <row r="1" spans="1:14" s="206" customFormat="1" ht="125.1" customHeight="1" x14ac:dyDescent="0.25">
      <c r="A1" s="196" t="s">
        <v>69</v>
      </c>
      <c r="B1" s="196" t="s">
        <v>61</v>
      </c>
      <c r="C1" s="196" t="s">
        <v>1349</v>
      </c>
      <c r="D1" s="196" t="s">
        <v>1833</v>
      </c>
      <c r="E1" s="196" t="s">
        <v>229</v>
      </c>
      <c r="F1" s="187" t="s">
        <v>1828</v>
      </c>
      <c r="G1" s="187" t="s">
        <v>1830</v>
      </c>
      <c r="H1" s="187" t="s">
        <v>1831</v>
      </c>
      <c r="I1" s="187" t="s">
        <v>1216</v>
      </c>
      <c r="J1" s="187" t="s">
        <v>1218</v>
      </c>
      <c r="K1" s="187" t="s">
        <v>816</v>
      </c>
      <c r="L1" s="187" t="s">
        <v>1221</v>
      </c>
      <c r="M1" s="187" t="s">
        <v>1223</v>
      </c>
      <c r="N1" s="187" t="s">
        <v>1357</v>
      </c>
    </row>
    <row r="2" spans="1:14" x14ac:dyDescent="0.2">
      <c r="B2" s="203"/>
      <c r="C2" t="s">
        <v>171</v>
      </c>
      <c r="D2" t="s">
        <v>1321</v>
      </c>
      <c r="F2" t="str">
        <f>_xlfn.CONCAT($A$1,": ",$A2)</f>
        <v xml:space="preserve">Name: </v>
      </c>
      <c r="G2" s="1" t="str">
        <f>Bill_To</f>
        <v>867-5309</v>
      </c>
      <c r="H2" t="s">
        <v>1087</v>
      </c>
      <c r="I2" t="str">
        <f>Project</f>
        <v>ADAP</v>
      </c>
      <c r="J2" t="str">
        <f>ProjectVersion</f>
        <v>1.0</v>
      </c>
      <c r="K2" t="s">
        <v>1243</v>
      </c>
      <c r="L2" t="s">
        <v>217</v>
      </c>
      <c r="M2" t="s">
        <v>1248</v>
      </c>
    </row>
    <row r="3" spans="1:14" x14ac:dyDescent="0.2">
      <c r="D3"/>
      <c r="F3"/>
      <c r="G3" s="1"/>
      <c r="H3"/>
      <c r="I3"/>
      <c r="J3"/>
      <c r="K3"/>
      <c r="L3"/>
      <c r="M3"/>
    </row>
    <row r="4" spans="1:14" x14ac:dyDescent="0.2">
      <c r="D4"/>
    </row>
    <row r="5" spans="1:14" x14ac:dyDescent="0.2">
      <c r="D5"/>
    </row>
    <row r="6" spans="1:14" x14ac:dyDescent="0.2">
      <c r="D6"/>
    </row>
    <row r="7" spans="1:14" x14ac:dyDescent="0.2">
      <c r="D7"/>
    </row>
    <row r="8" spans="1:14" x14ac:dyDescent="0.2">
      <c r="D8"/>
    </row>
    <row r="9" spans="1:14" x14ac:dyDescent="0.2">
      <c r="D9"/>
    </row>
    <row r="10" spans="1:14" x14ac:dyDescent="0.2">
      <c r="D10"/>
    </row>
    <row r="11" spans="1:14" x14ac:dyDescent="0.2">
      <c r="D11"/>
    </row>
    <row r="12" spans="1:14" x14ac:dyDescent="0.2">
      <c r="D12"/>
    </row>
    <row r="13" spans="1:14" x14ac:dyDescent="0.2">
      <c r="D13"/>
    </row>
    <row r="14" spans="1:14" x14ac:dyDescent="0.2">
      <c r="D14"/>
    </row>
    <row r="15" spans="1:14" x14ac:dyDescent="0.2">
      <c r="D15"/>
    </row>
    <row r="16" spans="1:14" x14ac:dyDescent="0.2">
      <c r="D16"/>
    </row>
  </sheetData>
  <dataValidations count="6">
    <dataValidation type="list" allowBlank="1" showInputMessage="1" showErrorMessage="1" sqref="E2:E1048576 D17:D1048576" xr:uid="{00000000-0002-0000-2000-000002000000}">
      <formula1>(Azure_Resource_Group_Names)</formula1>
    </dataValidation>
    <dataValidation type="list" allowBlank="1" showInputMessage="1" showErrorMessage="1" sqref="C2:C1048576" xr:uid="{00000000-0002-0000-2000-000005000000}">
      <formula1>(Azure_Region_Names)</formula1>
    </dataValidation>
    <dataValidation type="list" allowBlank="1" showInputMessage="1" showErrorMessage="1" sqref="L2:M2" xr:uid="{19F8CDE4-EAEA-494C-834D-9337D5CF1FEF}">
      <formula1>Data_Profile</formula1>
    </dataValidation>
    <dataValidation type="list" allowBlank="1" showInputMessage="1" showErrorMessage="1" sqref="H2" xr:uid="{A1290C09-82FF-457B-BDE6-40B0C330D3B2}">
      <formula1>(DRI)</formula1>
    </dataValidation>
    <dataValidation type="list" allowBlank="1" showInputMessage="1" showErrorMessage="1" sqref="D2" xr:uid="{C6D7C6BD-2039-4E43-BA59-8323B1E36B0B}">
      <formula1>resource_Group_Name</formula1>
    </dataValidation>
    <dataValidation type="list" allowBlank="1" showInputMessage="1" showErrorMessage="1" sqref="D3:D16" xr:uid="{9434856C-FF3F-4FF0-BB85-C86283C22B66}">
      <formula1>Resource_Group</formula1>
    </dataValidation>
  </dataValidations>
  <hyperlinks>
    <hyperlink ref="N1" location="TOC!A1" display="TABLE OF CONTENTS" xr:uid="{F78347D5-FBEB-49D8-AE1F-FF5114A5AA3F}"/>
  </hyperlinks>
  <pageMargins left="0.7" right="0.7" top="0.75" bottom="0.75" header="0.3" footer="0.3"/>
  <pageSetup orientation="portrait" verticalDpi="0"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dimension ref="A1:Q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P2"/>
    </sheetView>
  </sheetViews>
  <sheetFormatPr defaultColWidth="9.140625" defaultRowHeight="12.75" x14ac:dyDescent="0.2"/>
  <cols>
    <col min="1" max="3" width="5.42578125" style="191" customWidth="1"/>
    <col min="4" max="4" width="6.5703125" style="191" bestFit="1" customWidth="1"/>
    <col min="5" max="5" width="5.42578125" style="191" customWidth="1"/>
    <col min="6" max="7" width="6.5703125" style="191" bestFit="1" customWidth="1"/>
    <col min="8" max="8" width="5.42578125" style="191" customWidth="1"/>
    <col min="9" max="9" width="21.42578125" style="183" bestFit="1" customWidth="1"/>
    <col min="10" max="10" width="8" style="184" bestFit="1" customWidth="1"/>
    <col min="11" max="11" width="17.28515625" style="183" bestFit="1" customWidth="1"/>
    <col min="12" max="15" width="5.42578125" style="183" customWidth="1"/>
    <col min="16" max="16" width="13.140625" style="183" bestFit="1" customWidth="1"/>
    <col min="17" max="16384" width="9.140625" style="191"/>
  </cols>
  <sheetData>
    <row r="1" spans="1:17" s="200" customFormat="1" ht="125.1" customHeight="1" x14ac:dyDescent="0.25">
      <c r="A1" s="196" t="s">
        <v>40</v>
      </c>
      <c r="B1" s="196" t="s">
        <v>3</v>
      </c>
      <c r="C1" s="196" t="s">
        <v>65</v>
      </c>
      <c r="D1" s="196" t="s">
        <v>80</v>
      </c>
      <c r="E1" s="196" t="s">
        <v>85</v>
      </c>
      <c r="F1" s="196" t="s">
        <v>1833</v>
      </c>
      <c r="G1" s="196" t="s">
        <v>144</v>
      </c>
      <c r="H1" s="196" t="s">
        <v>38</v>
      </c>
      <c r="I1" s="187" t="s">
        <v>1828</v>
      </c>
      <c r="J1" s="187" t="s">
        <v>1830</v>
      </c>
      <c r="K1" s="187" t="s">
        <v>1831</v>
      </c>
      <c r="L1" s="187" t="s">
        <v>1216</v>
      </c>
      <c r="M1" s="187" t="s">
        <v>1218</v>
      </c>
      <c r="N1" s="187" t="s">
        <v>816</v>
      </c>
      <c r="O1" s="187" t="s">
        <v>1221</v>
      </c>
      <c r="P1" s="187" t="s">
        <v>1223</v>
      </c>
      <c r="Q1" s="187" t="s">
        <v>1357</v>
      </c>
    </row>
    <row r="2" spans="1:17" x14ac:dyDescent="0.2">
      <c r="B2" t="s">
        <v>171</v>
      </c>
      <c r="E2" s="209"/>
      <c r="F2" t="s">
        <v>1321</v>
      </c>
      <c r="I2" t="str">
        <f>_xlfn.CONCAT($A$1,": ",$A2)</f>
        <v xml:space="preserve">Load Balancer Name: </v>
      </c>
      <c r="J2" s="1" t="str">
        <f>Bill_To</f>
        <v>867-5309</v>
      </c>
      <c r="K2" t="s">
        <v>1087</v>
      </c>
      <c r="L2" t="str">
        <f>Project</f>
        <v>ADAP</v>
      </c>
      <c r="M2" t="str">
        <f>ProjectVersion</f>
        <v>1.0</v>
      </c>
      <c r="N2" t="s">
        <v>1243</v>
      </c>
      <c r="O2" t="s">
        <v>217</v>
      </c>
      <c r="P2" t="s">
        <v>1248</v>
      </c>
    </row>
    <row r="3" spans="1:17" x14ac:dyDescent="0.2">
      <c r="F3"/>
      <c r="I3"/>
      <c r="J3" s="1"/>
      <c r="K3"/>
      <c r="L3"/>
      <c r="M3"/>
      <c r="N3"/>
      <c r="O3"/>
      <c r="P3"/>
    </row>
    <row r="4" spans="1:17" x14ac:dyDescent="0.2">
      <c r="F4"/>
    </row>
    <row r="5" spans="1:17" x14ac:dyDescent="0.2">
      <c r="F5"/>
    </row>
    <row r="6" spans="1:17" x14ac:dyDescent="0.2">
      <c r="F6"/>
    </row>
    <row r="7" spans="1:17" x14ac:dyDescent="0.2">
      <c r="F7"/>
    </row>
    <row r="8" spans="1:17" x14ac:dyDescent="0.2">
      <c r="F8"/>
    </row>
    <row r="9" spans="1:17" x14ac:dyDescent="0.2">
      <c r="F9"/>
    </row>
    <row r="10" spans="1:17" x14ac:dyDescent="0.2">
      <c r="F10"/>
    </row>
    <row r="11" spans="1:17" x14ac:dyDescent="0.2">
      <c r="F11"/>
    </row>
    <row r="12" spans="1:17" x14ac:dyDescent="0.2">
      <c r="F12"/>
    </row>
    <row r="13" spans="1:17" x14ac:dyDescent="0.2">
      <c r="F13"/>
    </row>
    <row r="14" spans="1:17" x14ac:dyDescent="0.2">
      <c r="F14"/>
    </row>
    <row r="15" spans="1:17" x14ac:dyDescent="0.2">
      <c r="F15"/>
    </row>
    <row r="16" spans="1:17" x14ac:dyDescent="0.2">
      <c r="F16"/>
    </row>
  </sheetData>
  <dataValidations count="7">
    <dataValidation type="list" allowBlank="1" showInputMessage="1" showErrorMessage="1" sqref="C2 H3:H1048576" xr:uid="{00000000-0002-0000-2100-000000000000}">
      <formula1>(Subnet_Names)</formula1>
    </dataValidation>
    <dataValidation type="list" allowBlank="1" showInputMessage="1" showErrorMessage="1" sqref="D2:D1048576" xr:uid="{00000000-0002-0000-2100-000002000000}">
      <formula1>"Internal,External"</formula1>
    </dataValidation>
    <dataValidation type="list" allowBlank="1" showInputMessage="1" showErrorMessage="1" sqref="G3:G1048576 F17:F1048576 B2" xr:uid="{00000000-0002-0000-2100-000003000000}">
      <formula1>(Azure_Region_Names)</formula1>
    </dataValidation>
    <dataValidation type="list" allowBlank="1" showInputMessage="1" showErrorMessage="1" sqref="O2:P2" xr:uid="{FB710950-471D-4704-BDC7-6442BA24F261}">
      <formula1>Data_Profile</formula1>
    </dataValidation>
    <dataValidation type="list" allowBlank="1" showInputMessage="1" showErrorMessage="1" sqref="K2" xr:uid="{BF8B2D33-3E8D-4832-BD21-65C6949FCDBD}">
      <formula1>(DRI)</formula1>
    </dataValidation>
    <dataValidation type="list" allowBlank="1" showInputMessage="1" showErrorMessage="1" sqref="F2" xr:uid="{0669A8BB-30D9-4856-ABA2-60B1D1183EA8}">
      <formula1>resource_Group_Name</formula1>
    </dataValidation>
    <dataValidation type="list" allowBlank="1" showInputMessage="1" showErrorMessage="1" sqref="F3:F16" xr:uid="{F70DB720-6E35-4464-A3E9-67551EBC0BBF}">
      <formula1>Resource_Group</formula1>
    </dataValidation>
  </dataValidations>
  <hyperlinks>
    <hyperlink ref="Q1" location="TOC!A1" display="TABLE OF CONTENTS" xr:uid="{BFAB1B64-A0B7-49F7-9F87-1FA69FE1CDDF}"/>
  </hyperlinks>
  <pageMargins left="0.7" right="0.7" top="0.75" bottom="0.75" header="0.3" footer="0.3"/>
  <pageSetup orientation="portrait" horizontalDpi="4294967295" verticalDpi="4294967295"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R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Q2"/>
    </sheetView>
  </sheetViews>
  <sheetFormatPr defaultColWidth="9.140625" defaultRowHeight="12.75" x14ac:dyDescent="0.2"/>
  <cols>
    <col min="1" max="6" width="5.42578125" style="191" customWidth="1"/>
    <col min="7" max="7" width="5.42578125" style="208" customWidth="1"/>
    <col min="8" max="8" width="6.5703125" style="201" bestFit="1" customWidth="1"/>
    <col min="9" max="9" width="5.42578125" style="191" customWidth="1"/>
    <col min="10" max="10" width="16.140625" style="183" bestFit="1" customWidth="1"/>
    <col min="11" max="11" width="8" style="184" bestFit="1" customWidth="1"/>
    <col min="12" max="12" width="17.28515625" style="183" bestFit="1" customWidth="1"/>
    <col min="13" max="16" width="5.42578125" style="183" customWidth="1"/>
    <col min="17" max="17" width="13.140625" style="183" bestFit="1" customWidth="1"/>
    <col min="18" max="16384" width="9.140625" style="191"/>
  </cols>
  <sheetData>
    <row r="1" spans="1:18" s="200" customFormat="1" ht="125.1" customHeight="1" x14ac:dyDescent="0.25">
      <c r="A1" s="196" t="s">
        <v>39</v>
      </c>
      <c r="B1" s="196" t="s">
        <v>42</v>
      </c>
      <c r="C1" s="196" t="s">
        <v>84</v>
      </c>
      <c r="D1" s="196" t="s">
        <v>6</v>
      </c>
      <c r="E1" s="196" t="s">
        <v>41</v>
      </c>
      <c r="F1" s="196" t="s">
        <v>43</v>
      </c>
      <c r="G1" s="196" t="s">
        <v>40</v>
      </c>
      <c r="H1" s="196" t="s">
        <v>18</v>
      </c>
      <c r="I1" s="196" t="s">
        <v>1479</v>
      </c>
      <c r="J1" s="187" t="s">
        <v>1828</v>
      </c>
      <c r="K1" s="187" t="s">
        <v>1830</v>
      </c>
      <c r="L1" s="187" t="s">
        <v>1831</v>
      </c>
      <c r="M1" s="187" t="s">
        <v>1216</v>
      </c>
      <c r="N1" s="187" t="s">
        <v>1218</v>
      </c>
      <c r="O1" s="187" t="s">
        <v>816</v>
      </c>
      <c r="P1" s="187" t="s">
        <v>1221</v>
      </c>
      <c r="Q1" s="187" t="s">
        <v>1223</v>
      </c>
      <c r="R1" s="187" t="s">
        <v>1357</v>
      </c>
    </row>
    <row r="2" spans="1:18" x14ac:dyDescent="0.2">
      <c r="J2" t="str">
        <f>_xlfn.CONCAT($A$1,": ",$A2)</f>
        <v xml:space="preserve">Cloud Service: </v>
      </c>
      <c r="K2" s="1" t="str">
        <f>Bill_To</f>
        <v>867-5309</v>
      </c>
      <c r="L2" t="s">
        <v>1087</v>
      </c>
      <c r="M2" t="str">
        <f>Project</f>
        <v>ADAP</v>
      </c>
      <c r="N2" t="str">
        <f>ProjectVersion</f>
        <v>1.0</v>
      </c>
      <c r="O2" t="s">
        <v>1243</v>
      </c>
      <c r="P2" t="s">
        <v>217</v>
      </c>
      <c r="Q2" t="s">
        <v>1248</v>
      </c>
    </row>
    <row r="3" spans="1:18" x14ac:dyDescent="0.2">
      <c r="J3"/>
      <c r="K3" s="1"/>
      <c r="L3"/>
      <c r="M3"/>
      <c r="N3"/>
      <c r="O3"/>
      <c r="P3"/>
      <c r="Q3"/>
    </row>
  </sheetData>
  <dataValidations count="6">
    <dataValidation type="list" allowBlank="1" showInputMessage="1" showErrorMessage="1" sqref="A2:A8 A10:A1048576" xr:uid="{00000000-0002-0000-2200-000002000000}">
      <formula1>#REF!</formula1>
    </dataValidation>
    <dataValidation type="list" allowBlank="1" showInputMessage="1" showErrorMessage="1" sqref="G2:G1048576" xr:uid="{00000000-0002-0000-2200-000000000000}">
      <formula1>(Load_Balanced_Set_Names)</formula1>
    </dataValidation>
    <dataValidation type="list" allowBlank="1" showInputMessage="1" showErrorMessage="1" sqref="B2:B1048576" xr:uid="{00000000-0002-0000-2200-000001000000}">
      <formula1>(DNS_Host_Names)</formula1>
    </dataValidation>
    <dataValidation type="list" allowBlank="1" showInputMessage="1" showErrorMessage="1" sqref="I1:I1048576" xr:uid="{00000000-0002-0000-2200-000003000000}">
      <formula1>"HTTP, HTTPS, SQL Listener"</formula1>
    </dataValidation>
    <dataValidation type="list" allowBlank="1" showInputMessage="1" showErrorMessage="1" sqref="P2:Q2" xr:uid="{CDB03DCD-B9F4-4175-87E2-CAB0408F5328}">
      <formula1>Data_Profile</formula1>
    </dataValidation>
    <dataValidation type="list" allowBlank="1" showInputMessage="1" showErrorMessage="1" sqref="L2" xr:uid="{B648D144-4187-4426-843F-40A4EF86AA4A}">
      <formula1>(DRI)</formula1>
    </dataValidation>
  </dataValidations>
  <hyperlinks>
    <hyperlink ref="R1" location="TOC!A1" display="TABLE OF CONTENTS" xr:uid="{9A0A54B9-4459-45C9-9B34-533068AB9D76}"/>
  </hyperlinks>
  <pageMargins left="0.7" right="0.7" top="0.75" bottom="0.75" header="0.3" footer="0.3"/>
  <pageSetup orientation="portrait" horizontalDpi="4294967295" verticalDpi="4294967295"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dimension ref="A1:N2"/>
  <sheetViews>
    <sheetView workbookViewId="0">
      <pane xSplit="1" ySplit="1" topLeftCell="B2" activePane="bottomRight" state="frozen"/>
      <selection activeCell="I24" sqref="I24"/>
      <selection pane="topRight" activeCell="I24" sqref="I24"/>
      <selection pane="bottomLeft" activeCell="I24" sqref="I24"/>
      <selection pane="bottomRight" activeCell="N1" sqref="N1"/>
    </sheetView>
  </sheetViews>
  <sheetFormatPr defaultColWidth="9.140625" defaultRowHeight="12.75" x14ac:dyDescent="0.2"/>
  <cols>
    <col min="1" max="1" width="16.5703125" style="191" customWidth="1"/>
    <col min="2" max="2" width="21" style="191" customWidth="1"/>
    <col min="3" max="3" width="33.140625" style="191" customWidth="1"/>
    <col min="4" max="4" width="32.5703125" style="191" customWidth="1"/>
    <col min="5" max="5" width="24.28515625" style="191" customWidth="1"/>
    <col min="6" max="6" width="43.140625" style="183" bestFit="1" customWidth="1"/>
    <col min="7" max="7" width="8" style="184" bestFit="1" customWidth="1"/>
    <col min="8" max="8" width="17.28515625" style="183" bestFit="1" customWidth="1"/>
    <col min="9" max="12" width="5.42578125" style="183" customWidth="1"/>
    <col min="13" max="13" width="13.140625" style="183" bestFit="1" customWidth="1"/>
    <col min="14" max="16384" width="9.140625" style="191"/>
  </cols>
  <sheetData>
    <row r="1" spans="1:14" s="189" customFormat="1" ht="125.1" customHeight="1" x14ac:dyDescent="0.25">
      <c r="A1" s="196" t="s">
        <v>82</v>
      </c>
      <c r="B1" s="196" t="s">
        <v>83</v>
      </c>
      <c r="C1" s="196" t="s">
        <v>61</v>
      </c>
      <c r="D1" s="196" t="s">
        <v>81</v>
      </c>
      <c r="E1" s="196" t="s">
        <v>38</v>
      </c>
      <c r="F1" s="187" t="s">
        <v>1828</v>
      </c>
      <c r="G1" s="187" t="s">
        <v>1830</v>
      </c>
      <c r="H1" s="187" t="s">
        <v>1831</v>
      </c>
      <c r="I1" s="187" t="s">
        <v>1216</v>
      </c>
      <c r="J1" s="187" t="s">
        <v>1218</v>
      </c>
      <c r="K1" s="187" t="s">
        <v>816</v>
      </c>
      <c r="L1" s="187" t="s">
        <v>1221</v>
      </c>
      <c r="M1" s="187" t="s">
        <v>1223</v>
      </c>
      <c r="N1" s="187" t="s">
        <v>1357</v>
      </c>
    </row>
    <row r="2" spans="1:14" x14ac:dyDescent="0.2">
      <c r="F2" t="str">
        <f>_xlfn.CONCAT($A$1,": ",$A2)</f>
        <v xml:space="preserve">Device Name: </v>
      </c>
      <c r="G2" s="1" t="str">
        <f>Bill_To</f>
        <v>867-5309</v>
      </c>
      <c r="H2" t="s">
        <v>1087</v>
      </c>
      <c r="I2" t="str">
        <f>Project</f>
        <v>ADAP</v>
      </c>
      <c r="J2" t="str">
        <f>ProjectVersion</f>
        <v>1.0</v>
      </c>
      <c r="K2" t="s">
        <v>1243</v>
      </c>
      <c r="L2" t="s">
        <v>217</v>
      </c>
      <c r="M2" t="s">
        <v>1248</v>
      </c>
    </row>
  </sheetData>
  <dataValidations count="3">
    <dataValidation type="list" allowBlank="1" showInputMessage="1" showErrorMessage="1" sqref="E2:E1048576" xr:uid="{00000000-0002-0000-2300-000000000000}">
      <formula1>(Subnet_Names)</formula1>
    </dataValidation>
    <dataValidation type="list" allowBlank="1" showInputMessage="1" showErrorMessage="1" sqref="H2" xr:uid="{81F7C989-141A-4DAB-B8D1-AA062D101FA3}">
      <formula1>(DRI)</formula1>
    </dataValidation>
    <dataValidation type="list" allowBlank="1" showInputMessage="1" showErrorMessage="1" sqref="L2:M2" xr:uid="{3383A685-822C-482B-A3ED-7C01EA800623}">
      <formula1>Data_Profile</formula1>
    </dataValidation>
  </dataValidations>
  <hyperlinks>
    <hyperlink ref="N1" location="TOC!A1" display="TABLE OF CONTENTS" xr:uid="{1B53BC11-C7DB-4117-9590-9C2610E2AF54}"/>
  </hyperlinks>
  <pageMargins left="0.7" right="0.7" top="0.75" bottom="0.75" header="0.3" footer="0.3"/>
  <pageSetup orientation="portrait" horizontalDpi="4294967295" verticalDpi="4294967295"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0B782-917C-4BE8-8899-BC00DD01E70E}">
  <sheetPr codeName="Sheet57">
    <tabColor theme="1"/>
  </sheetPr>
  <dimension ref="A1:L3"/>
  <sheetViews>
    <sheetView workbookViewId="0">
      <pane ySplit="1" topLeftCell="A2" activePane="bottomLeft" state="frozen"/>
      <selection pane="bottomLeft" sqref="A1:K2"/>
    </sheetView>
  </sheetViews>
  <sheetFormatPr defaultRowHeight="12.75" x14ac:dyDescent="0.2"/>
  <cols>
    <col min="1" max="1" width="17.85546875" customWidth="1"/>
    <col min="2" max="2" width="15.28515625" customWidth="1"/>
    <col min="3" max="3" width="8.28515625" customWidth="1"/>
    <col min="4" max="4" width="43.140625" style="183" bestFit="1" customWidth="1"/>
    <col min="5" max="5" width="8" style="184" bestFit="1" customWidth="1"/>
    <col min="6" max="6" width="17.28515625" style="183" bestFit="1" customWidth="1"/>
    <col min="7" max="10" width="5.42578125" style="183" customWidth="1"/>
    <col min="11" max="11" width="13.140625" style="183" bestFit="1" customWidth="1"/>
  </cols>
  <sheetData>
    <row r="1" spans="1:12" ht="96.75" x14ac:dyDescent="0.2">
      <c r="A1" s="196" t="s">
        <v>420</v>
      </c>
      <c r="B1" s="196" t="s">
        <v>1833</v>
      </c>
      <c r="C1" s="196" t="s">
        <v>1349</v>
      </c>
      <c r="D1" s="187" t="s">
        <v>1828</v>
      </c>
      <c r="E1" s="187" t="s">
        <v>1830</v>
      </c>
      <c r="F1" s="187" t="s">
        <v>1831</v>
      </c>
      <c r="G1" s="187" t="s">
        <v>1216</v>
      </c>
      <c r="H1" s="187" t="s">
        <v>1218</v>
      </c>
      <c r="I1" s="187" t="s">
        <v>816</v>
      </c>
      <c r="J1" s="187" t="s">
        <v>1221</v>
      </c>
      <c r="K1" s="187" t="s">
        <v>1223</v>
      </c>
      <c r="L1" s="187" t="s">
        <v>1357</v>
      </c>
    </row>
    <row r="2" spans="1:12" x14ac:dyDescent="0.2">
      <c r="B2" t="s">
        <v>1321</v>
      </c>
      <c r="C2" t="s">
        <v>171</v>
      </c>
      <c r="D2" t="str">
        <f>_xlfn.CONCAT($A$1,": ",$A2)</f>
        <v xml:space="preserve">RSV Name: </v>
      </c>
      <c r="E2" s="1" t="str">
        <f>Bill_To</f>
        <v>867-5309</v>
      </c>
      <c r="F2" t="s">
        <v>1087</v>
      </c>
      <c r="G2" t="str">
        <f>Project</f>
        <v>ADAP</v>
      </c>
      <c r="H2" t="str">
        <f>ProjectVersion</f>
        <v>1.0</v>
      </c>
      <c r="I2" t="s">
        <v>1243</v>
      </c>
      <c r="J2" t="s">
        <v>217</v>
      </c>
      <c r="K2" t="s">
        <v>1248</v>
      </c>
    </row>
    <row r="3" spans="1:12" x14ac:dyDescent="0.2">
      <c r="D3"/>
      <c r="E3" s="1"/>
      <c r="F3"/>
      <c r="G3"/>
      <c r="H3"/>
      <c r="I3"/>
      <c r="J3"/>
      <c r="K3"/>
    </row>
  </sheetData>
  <dataValidations count="5">
    <dataValidation type="list" allowBlank="1" showInputMessage="1" showErrorMessage="1" sqref="J2:K2" xr:uid="{5501C31E-6FB6-457D-8B5F-10E42D680193}">
      <formula1>Data_Profile</formula1>
    </dataValidation>
    <dataValidation type="list" allowBlank="1" showInputMessage="1" showErrorMessage="1" sqref="F2" xr:uid="{A951640E-EE0E-42CD-BA5F-0B8106196A8A}">
      <formula1>(DRI)</formula1>
    </dataValidation>
    <dataValidation type="list" allowBlank="1" showInputMessage="1" showErrorMessage="1" sqref="B2" xr:uid="{C5A2A37A-56CE-493E-A548-C8D5913CDED4}">
      <formula1>resource_Group_Name</formula1>
    </dataValidation>
    <dataValidation type="list" allowBlank="1" showInputMessage="1" showErrorMessage="1" sqref="B3:B16" xr:uid="{6D078F08-EE38-4A52-BB79-44A883C0BDA3}">
      <formula1>Resource_Group</formula1>
    </dataValidation>
    <dataValidation type="list" allowBlank="1" showInputMessage="1" showErrorMessage="1" sqref="C2" xr:uid="{1E3644B8-3789-4D68-994B-A4E96B474C12}">
      <formula1>(Azure_Region_Names)</formula1>
    </dataValidation>
  </dataValidations>
  <hyperlinks>
    <hyperlink ref="L1" location="TOC!A1" display="TABLE OF CONTENTS" xr:uid="{16910CA0-EA86-495C-A292-8786E2299D61}"/>
  </hyperlinks>
  <pageMargins left="0.7" right="0.7" top="0.75" bottom="0.75" header="0.3" footer="0.3"/>
  <pageSetup orientation="portrait" verticalDpi="0"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tabColor theme="1"/>
  </sheetPr>
  <dimension ref="A1:L16"/>
  <sheetViews>
    <sheetView workbookViewId="0">
      <pane ySplit="1" topLeftCell="A2" activePane="bottomLeft" state="frozen"/>
      <selection pane="bottomLeft" sqref="A1:K2"/>
    </sheetView>
  </sheetViews>
  <sheetFormatPr defaultColWidth="9.140625" defaultRowHeight="12.75" x14ac:dyDescent="0.2"/>
  <cols>
    <col min="1" max="2" width="24.5703125" style="4" customWidth="1"/>
    <col min="3" max="3" width="9.140625" style="4"/>
    <col min="4" max="4" width="43.140625" style="183" bestFit="1" customWidth="1"/>
    <col min="5" max="5" width="8" style="184" bestFit="1" customWidth="1"/>
    <col min="6" max="6" width="17.28515625" style="183" bestFit="1" customWidth="1"/>
    <col min="7" max="10" width="5.42578125" style="183" customWidth="1"/>
    <col min="11" max="11" width="13.140625" style="183" bestFit="1" customWidth="1"/>
    <col min="12" max="16384" width="9.140625" style="4"/>
  </cols>
  <sheetData>
    <row r="1" spans="1:12" ht="96.75" x14ac:dyDescent="0.2">
      <c r="A1" s="196" t="s">
        <v>1325</v>
      </c>
      <c r="B1" s="196" t="s">
        <v>1833</v>
      </c>
      <c r="C1" s="196" t="s">
        <v>1349</v>
      </c>
      <c r="D1" s="187" t="s">
        <v>1828</v>
      </c>
      <c r="E1" s="187" t="s">
        <v>1830</v>
      </c>
      <c r="F1" s="187" t="s">
        <v>1831</v>
      </c>
      <c r="G1" s="187" t="s">
        <v>1216</v>
      </c>
      <c r="H1" s="187" t="s">
        <v>1218</v>
      </c>
      <c r="I1" s="187" t="s">
        <v>816</v>
      </c>
      <c r="J1" s="187" t="s">
        <v>1221</v>
      </c>
      <c r="K1" s="187" t="s">
        <v>1223</v>
      </c>
      <c r="L1" s="187" t="s">
        <v>1357</v>
      </c>
    </row>
    <row r="2" spans="1:12" x14ac:dyDescent="0.2">
      <c r="A2" s="4" t="s">
        <v>1355</v>
      </c>
      <c r="B2" t="s">
        <v>1323</v>
      </c>
      <c r="C2" t="s">
        <v>171</v>
      </c>
      <c r="D2" t="str">
        <f>_xlfn.CONCAT($A$1,": ",$A2)</f>
        <v>Workspace Name: dpi30-laws</v>
      </c>
      <c r="E2" s="1" t="str">
        <f>Bill_To</f>
        <v>867-5309</v>
      </c>
      <c r="F2" t="s">
        <v>1087</v>
      </c>
      <c r="G2" t="str">
        <f>Project</f>
        <v>ADAP</v>
      </c>
      <c r="H2" t="str">
        <f>ProjectVersion</f>
        <v>1.0</v>
      </c>
      <c r="I2" t="s">
        <v>1243</v>
      </c>
      <c r="J2" t="s">
        <v>217</v>
      </c>
      <c r="K2" t="s">
        <v>1248</v>
      </c>
    </row>
    <row r="3" spans="1:12" x14ac:dyDescent="0.2">
      <c r="B3"/>
      <c r="D3"/>
      <c r="E3" s="1"/>
      <c r="F3"/>
      <c r="G3"/>
      <c r="H3"/>
      <c r="I3"/>
      <c r="J3"/>
      <c r="K3"/>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J2:K2" xr:uid="{76AED651-7B78-4999-8CD1-51CD8C42C407}">
      <formula1>Data_Profile</formula1>
    </dataValidation>
    <dataValidation type="list" allowBlank="1" showInputMessage="1" showErrorMessage="1" sqref="F2" xr:uid="{EC1C6A72-A728-4C33-B47A-A010F58D8095}">
      <formula1>(DRI)</formula1>
    </dataValidation>
    <dataValidation type="list" allowBlank="1" showInputMessage="1" showErrorMessage="1" sqref="B2" xr:uid="{32557A66-490F-4252-A77E-6E83CDE9A2BF}">
      <formula1>resource_Group_Name</formula1>
    </dataValidation>
    <dataValidation type="list" allowBlank="1" showInputMessage="1" showErrorMessage="1" sqref="B3:B16" xr:uid="{473D5C5F-E2A3-436A-B324-436A7F4666D1}">
      <formula1>Resource_Group</formula1>
    </dataValidation>
    <dataValidation type="list" allowBlank="1" showInputMessage="1" showErrorMessage="1" sqref="C2" xr:uid="{A2E9AE5E-1C66-4EF8-A960-D0482241F901}">
      <formula1>(Azure_Region_Names)</formula1>
    </dataValidation>
  </dataValidations>
  <hyperlinks>
    <hyperlink ref="L1" location="TOC!A1" display="TABLE OF CONTENTS" xr:uid="{10285EF1-A03F-4551-93A5-0441C3C3EE2C}"/>
  </hyperlinks>
  <pageMargins left="0.7" right="0.7" top="0.75" bottom="0.75" header="0.3" footer="0.3"/>
  <pageSetup orientation="portrait" verticalDpi="0"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34800-E42D-4EBC-8DEE-C648E0C4AECE}">
  <sheetPr codeName="Sheet58"/>
  <dimension ref="A1:M56"/>
  <sheetViews>
    <sheetView zoomScaleNormal="100" workbookViewId="0">
      <pane ySplit="1" topLeftCell="A27" activePane="bottomLeft" state="frozen"/>
      <selection pane="bottomLeft" activeCell="N48" sqref="N48"/>
    </sheetView>
  </sheetViews>
  <sheetFormatPr defaultColWidth="20.140625" defaultRowHeight="12.75" x14ac:dyDescent="0.2"/>
  <cols>
    <col min="1" max="1" width="32.42578125" style="191" customWidth="1"/>
    <col min="2" max="2" width="20.140625" style="191"/>
    <col min="3" max="3" width="21.7109375" style="191" customWidth="1"/>
    <col min="4" max="4" width="20.140625" style="191"/>
    <col min="5" max="5" width="43.140625" style="183" bestFit="1" customWidth="1"/>
    <col min="6" max="6" width="8" style="184" bestFit="1" customWidth="1"/>
    <col min="7" max="7" width="17.28515625" style="183" bestFit="1" customWidth="1"/>
    <col min="8" max="11" width="5.42578125" style="183" customWidth="1"/>
    <col min="12" max="12" width="13.140625" style="183" bestFit="1" customWidth="1"/>
    <col min="13" max="16384" width="20.140625" style="191"/>
  </cols>
  <sheetData>
    <row r="1" spans="1:13" ht="90.75" x14ac:dyDescent="0.2">
      <c r="A1" s="196" t="s">
        <v>69</v>
      </c>
      <c r="B1" s="196" t="s">
        <v>1343</v>
      </c>
      <c r="C1" s="196" t="s">
        <v>438</v>
      </c>
      <c r="D1" s="196" t="s">
        <v>657</v>
      </c>
      <c r="E1" s="187" t="s">
        <v>1828</v>
      </c>
      <c r="F1" s="187" t="s">
        <v>1830</v>
      </c>
      <c r="G1" s="187" t="s">
        <v>1831</v>
      </c>
      <c r="H1" s="187" t="s">
        <v>1216</v>
      </c>
      <c r="I1" s="187" t="s">
        <v>1218</v>
      </c>
      <c r="J1" s="187" t="s">
        <v>816</v>
      </c>
      <c r="K1" s="187" t="s">
        <v>1221</v>
      </c>
      <c r="L1" s="187" t="s">
        <v>1223</v>
      </c>
      <c r="M1" s="187" t="s">
        <v>1357</v>
      </c>
    </row>
    <row r="2" spans="1:13" x14ac:dyDescent="0.2">
      <c r="A2" s="191" t="s">
        <v>665</v>
      </c>
      <c r="C2" t="s">
        <v>1321</v>
      </c>
      <c r="D2" s="191" t="b">
        <v>1</v>
      </c>
      <c r="E2" t="str">
        <f>_xlfn.CONCAT($A$1,": ",$A2)</f>
        <v>Name: ADAssessment</v>
      </c>
      <c r="F2" s="1" t="str">
        <f t="shared" ref="F2:F33" si="0">Bill_To</f>
        <v>867-5309</v>
      </c>
      <c r="G2" t="s">
        <v>1087</v>
      </c>
      <c r="H2" t="str">
        <f t="shared" ref="H2:H33" si="1">Project</f>
        <v>ADAP</v>
      </c>
      <c r="I2" t="str">
        <f t="shared" ref="I2:I33" si="2">ProjectVersion</f>
        <v>1.0</v>
      </c>
      <c r="J2" t="s">
        <v>1243</v>
      </c>
      <c r="K2" t="s">
        <v>217</v>
      </c>
      <c r="L2" t="s">
        <v>1248</v>
      </c>
    </row>
    <row r="3" spans="1:13" x14ac:dyDescent="0.2">
      <c r="A3" s="191" t="s">
        <v>666</v>
      </c>
      <c r="C3"/>
      <c r="D3" s="191" t="b">
        <v>1</v>
      </c>
      <c r="E3" t="str">
        <f t="shared" ref="E3:E56" si="3">_xlfn.CONCAT($A$1,": ",$A3)</f>
        <v>Name: ADReplication</v>
      </c>
      <c r="F3" s="1" t="str">
        <f t="shared" si="0"/>
        <v>867-5309</v>
      </c>
      <c r="G3" t="s">
        <v>1087</v>
      </c>
      <c r="H3" t="str">
        <f t="shared" si="1"/>
        <v>ADAP</v>
      </c>
      <c r="I3" t="str">
        <f t="shared" si="2"/>
        <v>1.0</v>
      </c>
      <c r="J3" t="s">
        <v>1243</v>
      </c>
      <c r="K3" t="s">
        <v>217</v>
      </c>
      <c r="L3" t="s">
        <v>1248</v>
      </c>
    </row>
    <row r="4" spans="1:13" x14ac:dyDescent="0.2">
      <c r="A4" s="191" t="s">
        <v>667</v>
      </c>
      <c r="C4"/>
      <c r="D4" s="191" t="b">
        <v>1</v>
      </c>
      <c r="E4" t="str">
        <f t="shared" si="3"/>
        <v>Name: AgentHealthAssessment</v>
      </c>
      <c r="F4" s="1" t="str">
        <f t="shared" si="0"/>
        <v>867-5309</v>
      </c>
      <c r="G4" t="s">
        <v>1087</v>
      </c>
      <c r="H4" t="str">
        <f t="shared" si="1"/>
        <v>ADAP</v>
      </c>
      <c r="I4" t="str">
        <f t="shared" si="2"/>
        <v>1.0</v>
      </c>
      <c r="J4" t="s">
        <v>1243</v>
      </c>
      <c r="K4" t="s">
        <v>217</v>
      </c>
      <c r="L4" t="s">
        <v>1248</v>
      </c>
    </row>
    <row r="5" spans="1:13" x14ac:dyDescent="0.2">
      <c r="A5" s="191" t="s">
        <v>668</v>
      </c>
      <c r="C5"/>
      <c r="D5" s="191" t="b">
        <v>1</v>
      </c>
      <c r="E5" t="str">
        <f t="shared" si="3"/>
        <v>Name: AlertManagement</v>
      </c>
      <c r="F5" s="1" t="str">
        <f t="shared" si="0"/>
        <v>867-5309</v>
      </c>
      <c r="G5" t="s">
        <v>1087</v>
      </c>
      <c r="H5" t="str">
        <f t="shared" si="1"/>
        <v>ADAP</v>
      </c>
      <c r="I5" t="str">
        <f t="shared" si="2"/>
        <v>1.0</v>
      </c>
      <c r="J5" t="s">
        <v>1243</v>
      </c>
      <c r="K5" t="s">
        <v>217</v>
      </c>
      <c r="L5" t="s">
        <v>1248</v>
      </c>
    </row>
    <row r="6" spans="1:13" x14ac:dyDescent="0.2">
      <c r="A6" s="191" t="s">
        <v>669</v>
      </c>
      <c r="C6"/>
      <c r="D6" s="191" t="b">
        <v>0</v>
      </c>
      <c r="E6" t="str">
        <f t="shared" si="3"/>
        <v>Name: AntiMalware</v>
      </c>
      <c r="F6" s="1" t="str">
        <f t="shared" si="0"/>
        <v>867-5309</v>
      </c>
      <c r="G6" t="s">
        <v>1087</v>
      </c>
      <c r="H6" t="str">
        <f t="shared" si="1"/>
        <v>ADAP</v>
      </c>
      <c r="I6" t="str">
        <f t="shared" si="2"/>
        <v>1.0</v>
      </c>
      <c r="J6" t="s">
        <v>1243</v>
      </c>
      <c r="K6" t="s">
        <v>217</v>
      </c>
      <c r="L6" t="s">
        <v>1248</v>
      </c>
    </row>
    <row r="7" spans="1:13" x14ac:dyDescent="0.2">
      <c r="A7" s="191" t="s">
        <v>658</v>
      </c>
      <c r="C7"/>
      <c r="D7" s="191" t="b">
        <v>0</v>
      </c>
      <c r="E7" t="str">
        <f t="shared" si="3"/>
        <v>Name: AppDependencyMonitor</v>
      </c>
      <c r="F7" s="1" t="str">
        <f t="shared" si="0"/>
        <v>867-5309</v>
      </c>
      <c r="G7" t="s">
        <v>1087</v>
      </c>
      <c r="H7" t="str">
        <f t="shared" si="1"/>
        <v>ADAP</v>
      </c>
      <c r="I7" t="str">
        <f t="shared" si="2"/>
        <v>1.0</v>
      </c>
      <c r="J7" t="s">
        <v>1243</v>
      </c>
      <c r="K7" t="s">
        <v>217</v>
      </c>
      <c r="L7" t="s">
        <v>1248</v>
      </c>
    </row>
    <row r="8" spans="1:13" x14ac:dyDescent="0.2">
      <c r="A8" s="191" t="s">
        <v>670</v>
      </c>
      <c r="C8"/>
      <c r="D8" s="191" t="b">
        <v>0</v>
      </c>
      <c r="E8" t="str">
        <f t="shared" si="3"/>
        <v>Name: ApplicationInsights</v>
      </c>
      <c r="F8" s="1" t="str">
        <f t="shared" si="0"/>
        <v>867-5309</v>
      </c>
      <c r="G8" t="s">
        <v>1087</v>
      </c>
      <c r="H8" t="str">
        <f t="shared" si="1"/>
        <v>ADAP</v>
      </c>
      <c r="I8" t="str">
        <f t="shared" si="2"/>
        <v>1.0</v>
      </c>
      <c r="J8" t="s">
        <v>1243</v>
      </c>
      <c r="K8" t="s">
        <v>217</v>
      </c>
      <c r="L8" t="s">
        <v>1248</v>
      </c>
    </row>
    <row r="9" spans="1:13" x14ac:dyDescent="0.2">
      <c r="A9" s="191" t="s">
        <v>671</v>
      </c>
      <c r="C9"/>
      <c r="D9" s="191" t="b">
        <v>1</v>
      </c>
      <c r="E9" t="str">
        <f t="shared" si="3"/>
        <v>Name: AzureActivity</v>
      </c>
      <c r="F9" s="1" t="str">
        <f t="shared" si="0"/>
        <v>867-5309</v>
      </c>
      <c r="G9" t="s">
        <v>1087</v>
      </c>
      <c r="H9" t="str">
        <f t="shared" si="1"/>
        <v>ADAP</v>
      </c>
      <c r="I9" t="str">
        <f t="shared" si="2"/>
        <v>1.0</v>
      </c>
      <c r="J9" t="s">
        <v>1243</v>
      </c>
      <c r="K9" t="s">
        <v>217</v>
      </c>
      <c r="L9" t="s">
        <v>1248</v>
      </c>
    </row>
    <row r="10" spans="1:13" x14ac:dyDescent="0.2">
      <c r="A10" s="191" t="s">
        <v>659</v>
      </c>
      <c r="C10"/>
      <c r="D10" s="191" t="b">
        <v>0</v>
      </c>
      <c r="E10" t="str">
        <f t="shared" si="3"/>
        <v>Name: AzureAppGatewayAnalytics</v>
      </c>
      <c r="F10" s="1" t="str">
        <f t="shared" si="0"/>
        <v>867-5309</v>
      </c>
      <c r="G10" t="s">
        <v>1087</v>
      </c>
      <c r="H10" t="str">
        <f t="shared" si="1"/>
        <v>ADAP</v>
      </c>
      <c r="I10" t="str">
        <f t="shared" si="2"/>
        <v>1.0</v>
      </c>
      <c r="J10" t="s">
        <v>1243</v>
      </c>
      <c r="K10" t="s">
        <v>217</v>
      </c>
      <c r="L10" t="s">
        <v>1248</v>
      </c>
    </row>
    <row r="11" spans="1:13" x14ac:dyDescent="0.2">
      <c r="A11" s="191" t="s">
        <v>672</v>
      </c>
      <c r="C11"/>
      <c r="D11" s="191" t="b">
        <v>1</v>
      </c>
      <c r="E11" t="str">
        <f t="shared" si="3"/>
        <v>Name: AzureAutomation</v>
      </c>
      <c r="F11" s="1" t="str">
        <f t="shared" si="0"/>
        <v>867-5309</v>
      </c>
      <c r="G11" t="s">
        <v>1087</v>
      </c>
      <c r="H11" t="str">
        <f t="shared" si="1"/>
        <v>ADAP</v>
      </c>
      <c r="I11" t="str">
        <f t="shared" si="2"/>
        <v>1.0</v>
      </c>
      <c r="J11" t="s">
        <v>1243</v>
      </c>
      <c r="K11" t="s">
        <v>217</v>
      </c>
      <c r="L11" t="s">
        <v>1248</v>
      </c>
    </row>
    <row r="12" spans="1:13" x14ac:dyDescent="0.2">
      <c r="A12" s="191" t="s">
        <v>673</v>
      </c>
      <c r="C12"/>
      <c r="D12" s="191" t="b">
        <v>0</v>
      </c>
      <c r="E12" t="str">
        <f t="shared" si="3"/>
        <v>Name: AzureCdnCoreAnalytics</v>
      </c>
      <c r="F12" s="1" t="str">
        <f t="shared" si="0"/>
        <v>867-5309</v>
      </c>
      <c r="G12" t="s">
        <v>1087</v>
      </c>
      <c r="H12" t="str">
        <f t="shared" si="1"/>
        <v>ADAP</v>
      </c>
      <c r="I12" t="str">
        <f t="shared" si="2"/>
        <v>1.0</v>
      </c>
      <c r="J12" t="s">
        <v>1243</v>
      </c>
      <c r="K12" t="s">
        <v>217</v>
      </c>
      <c r="L12" t="s">
        <v>1248</v>
      </c>
    </row>
    <row r="13" spans="1:13" x14ac:dyDescent="0.2">
      <c r="A13" s="191" t="s">
        <v>712</v>
      </c>
      <c r="C13"/>
      <c r="D13" s="191" t="b">
        <v>0</v>
      </c>
      <c r="E13" t="str">
        <f t="shared" si="3"/>
        <v>Name: AzureDataFactoryAnalytics</v>
      </c>
      <c r="F13" s="1" t="str">
        <f t="shared" si="0"/>
        <v>867-5309</v>
      </c>
      <c r="G13" t="s">
        <v>1087</v>
      </c>
      <c r="H13" t="str">
        <f t="shared" si="1"/>
        <v>ADAP</v>
      </c>
      <c r="I13" t="str">
        <f t="shared" si="2"/>
        <v>1.0</v>
      </c>
      <c r="J13" t="s">
        <v>1243</v>
      </c>
      <c r="K13" t="s">
        <v>217</v>
      </c>
      <c r="L13" t="s">
        <v>1248</v>
      </c>
    </row>
    <row r="14" spans="1:13" x14ac:dyDescent="0.2">
      <c r="A14" s="191" t="s">
        <v>674</v>
      </c>
      <c r="C14"/>
      <c r="D14" s="191" t="b">
        <v>0</v>
      </c>
      <c r="E14" t="str">
        <f t="shared" si="3"/>
        <v>Name: AzureNetworking</v>
      </c>
      <c r="F14" s="1" t="str">
        <f t="shared" si="0"/>
        <v>867-5309</v>
      </c>
      <c r="G14" t="s">
        <v>1087</v>
      </c>
      <c r="H14" t="str">
        <f t="shared" si="1"/>
        <v>ADAP</v>
      </c>
      <c r="I14" t="str">
        <f t="shared" si="2"/>
        <v>1.0</v>
      </c>
      <c r="J14" t="s">
        <v>1243</v>
      </c>
      <c r="K14" t="s">
        <v>217</v>
      </c>
      <c r="L14" t="s">
        <v>1248</v>
      </c>
    </row>
    <row r="15" spans="1:13" x14ac:dyDescent="0.2">
      <c r="A15" s="191" t="s">
        <v>675</v>
      </c>
      <c r="C15"/>
      <c r="D15" s="191" t="b">
        <v>1</v>
      </c>
      <c r="E15" t="str">
        <f t="shared" si="3"/>
        <v>Name: AzureNSGAnalytics</v>
      </c>
      <c r="F15" s="1" t="str">
        <f t="shared" si="0"/>
        <v>867-5309</v>
      </c>
      <c r="G15" t="s">
        <v>1087</v>
      </c>
      <c r="H15" t="str">
        <f t="shared" si="1"/>
        <v>ADAP</v>
      </c>
      <c r="I15" t="str">
        <f t="shared" si="2"/>
        <v>1.0</v>
      </c>
      <c r="J15" t="s">
        <v>1243</v>
      </c>
      <c r="K15" t="s">
        <v>217</v>
      </c>
      <c r="L15" t="s">
        <v>1248</v>
      </c>
    </row>
    <row r="16" spans="1:13" x14ac:dyDescent="0.2">
      <c r="A16" s="191" t="s">
        <v>676</v>
      </c>
      <c r="C16"/>
      <c r="D16" s="191" t="b">
        <v>1</v>
      </c>
      <c r="E16" t="str">
        <f t="shared" si="3"/>
        <v>Name: AzureSQLAnalytics</v>
      </c>
      <c r="F16" s="1" t="str">
        <f t="shared" si="0"/>
        <v>867-5309</v>
      </c>
      <c r="G16" t="s">
        <v>1087</v>
      </c>
      <c r="H16" t="str">
        <f t="shared" si="1"/>
        <v>ADAP</v>
      </c>
      <c r="I16" t="str">
        <f t="shared" si="2"/>
        <v>1.0</v>
      </c>
      <c r="J16" t="s">
        <v>1243</v>
      </c>
      <c r="K16" t="s">
        <v>217</v>
      </c>
      <c r="L16" t="s">
        <v>1248</v>
      </c>
    </row>
    <row r="17" spans="1:12" x14ac:dyDescent="0.2">
      <c r="A17" s="191" t="s">
        <v>677</v>
      </c>
      <c r="D17" s="191" t="b">
        <v>1</v>
      </c>
      <c r="E17" t="str">
        <f t="shared" si="3"/>
        <v>Name: AzureWebAppsAnalytics</v>
      </c>
      <c r="F17" s="1" t="str">
        <f t="shared" si="0"/>
        <v>867-5309</v>
      </c>
      <c r="G17" t="s">
        <v>1087</v>
      </c>
      <c r="H17" t="str">
        <f t="shared" si="1"/>
        <v>ADAP</v>
      </c>
      <c r="I17" t="str">
        <f t="shared" si="2"/>
        <v>1.0</v>
      </c>
      <c r="J17" t="s">
        <v>1243</v>
      </c>
      <c r="K17" t="s">
        <v>217</v>
      </c>
      <c r="L17" t="s">
        <v>1248</v>
      </c>
    </row>
    <row r="18" spans="1:12" x14ac:dyDescent="0.2">
      <c r="A18" s="191" t="s">
        <v>678</v>
      </c>
      <c r="D18" s="191" t="b">
        <v>0</v>
      </c>
      <c r="E18" t="str">
        <f t="shared" si="3"/>
        <v>Name: Backup</v>
      </c>
      <c r="F18" s="1" t="str">
        <f t="shared" si="0"/>
        <v>867-5309</v>
      </c>
      <c r="G18" t="s">
        <v>1087</v>
      </c>
      <c r="H18" t="str">
        <f t="shared" si="1"/>
        <v>ADAP</v>
      </c>
      <c r="I18" t="str">
        <f t="shared" si="2"/>
        <v>1.0</v>
      </c>
      <c r="J18" t="s">
        <v>1243</v>
      </c>
      <c r="K18" t="s">
        <v>217</v>
      </c>
      <c r="L18" t="s">
        <v>1248</v>
      </c>
    </row>
    <row r="19" spans="1:12" x14ac:dyDescent="0.2">
      <c r="A19" s="191" t="s">
        <v>679</v>
      </c>
      <c r="D19" s="191" t="b">
        <v>1</v>
      </c>
      <c r="E19" t="str">
        <f t="shared" si="3"/>
        <v>Name: CapacityPerformance</v>
      </c>
      <c r="F19" s="1" t="str">
        <f t="shared" si="0"/>
        <v>867-5309</v>
      </c>
      <c r="G19" t="s">
        <v>1087</v>
      </c>
      <c r="H19" t="str">
        <f t="shared" si="1"/>
        <v>ADAP</v>
      </c>
      <c r="I19" t="str">
        <f t="shared" si="2"/>
        <v>1.0</v>
      </c>
      <c r="J19" t="s">
        <v>1243</v>
      </c>
      <c r="K19" t="s">
        <v>217</v>
      </c>
      <c r="L19" t="s">
        <v>1248</v>
      </c>
    </row>
    <row r="20" spans="1:12" x14ac:dyDescent="0.2">
      <c r="A20" s="191" t="s">
        <v>680</v>
      </c>
      <c r="D20" s="191" t="b">
        <v>1</v>
      </c>
      <c r="E20" t="str">
        <f t="shared" si="3"/>
        <v>Name: ChangeTracking</v>
      </c>
      <c r="F20" s="1" t="str">
        <f t="shared" si="0"/>
        <v>867-5309</v>
      </c>
      <c r="G20" t="s">
        <v>1087</v>
      </c>
      <c r="H20" t="str">
        <f t="shared" si="1"/>
        <v>ADAP</v>
      </c>
      <c r="I20" t="str">
        <f t="shared" si="2"/>
        <v>1.0</v>
      </c>
      <c r="J20" t="s">
        <v>1243</v>
      </c>
      <c r="K20" t="s">
        <v>217</v>
      </c>
      <c r="L20" t="s">
        <v>1248</v>
      </c>
    </row>
    <row r="21" spans="1:12" x14ac:dyDescent="0.2">
      <c r="A21" s="191" t="s">
        <v>681</v>
      </c>
      <c r="D21" s="191" t="b">
        <v>1</v>
      </c>
      <c r="E21" t="str">
        <f t="shared" si="3"/>
        <v>Name: CompatibilityAssessment</v>
      </c>
      <c r="F21" s="1" t="str">
        <f t="shared" si="0"/>
        <v>867-5309</v>
      </c>
      <c r="G21" t="s">
        <v>1087</v>
      </c>
      <c r="H21" t="str">
        <f t="shared" si="1"/>
        <v>ADAP</v>
      </c>
      <c r="I21" t="str">
        <f t="shared" si="2"/>
        <v>1.0</v>
      </c>
      <c r="J21" t="s">
        <v>1243</v>
      </c>
      <c r="K21" t="s">
        <v>217</v>
      </c>
      <c r="L21" t="s">
        <v>1248</v>
      </c>
    </row>
    <row r="22" spans="1:12" x14ac:dyDescent="0.2">
      <c r="A22" s="191" t="s">
        <v>682</v>
      </c>
      <c r="D22" s="191" t="b">
        <v>0</v>
      </c>
      <c r="E22" t="str">
        <f t="shared" si="3"/>
        <v>Name: ContainerInsights</v>
      </c>
      <c r="F22" s="1" t="str">
        <f t="shared" si="0"/>
        <v>867-5309</v>
      </c>
      <c r="G22" t="s">
        <v>1087</v>
      </c>
      <c r="H22" t="str">
        <f t="shared" si="1"/>
        <v>ADAP</v>
      </c>
      <c r="I22" t="str">
        <f t="shared" si="2"/>
        <v>1.0</v>
      </c>
      <c r="J22" t="s">
        <v>1243</v>
      </c>
      <c r="K22" t="s">
        <v>217</v>
      </c>
      <c r="L22" t="s">
        <v>1248</v>
      </c>
    </row>
    <row r="23" spans="1:12" x14ac:dyDescent="0.2">
      <c r="A23" s="191" t="s">
        <v>683</v>
      </c>
      <c r="D23" s="191" t="b">
        <v>0</v>
      </c>
      <c r="E23" t="str">
        <f t="shared" si="3"/>
        <v>Name: Containers</v>
      </c>
      <c r="F23" s="1" t="str">
        <f t="shared" si="0"/>
        <v>867-5309</v>
      </c>
      <c r="G23" t="s">
        <v>1087</v>
      </c>
      <c r="H23" t="str">
        <f t="shared" si="1"/>
        <v>ADAP</v>
      </c>
      <c r="I23" t="str">
        <f t="shared" si="2"/>
        <v>1.0</v>
      </c>
      <c r="J23" t="s">
        <v>1243</v>
      </c>
      <c r="K23" t="s">
        <v>217</v>
      </c>
      <c r="L23" t="s">
        <v>1248</v>
      </c>
    </row>
    <row r="24" spans="1:12" x14ac:dyDescent="0.2">
      <c r="A24" s="191" t="s">
        <v>684</v>
      </c>
      <c r="D24" s="191" t="b">
        <v>1</v>
      </c>
      <c r="E24" t="str">
        <f t="shared" si="3"/>
        <v>Name: DeviceHealthProd</v>
      </c>
      <c r="F24" s="1" t="str">
        <f t="shared" si="0"/>
        <v>867-5309</v>
      </c>
      <c r="G24" t="s">
        <v>1087</v>
      </c>
      <c r="H24" t="str">
        <f t="shared" si="1"/>
        <v>ADAP</v>
      </c>
      <c r="I24" t="str">
        <f t="shared" si="2"/>
        <v>1.0</v>
      </c>
      <c r="J24" t="s">
        <v>1243</v>
      </c>
      <c r="K24" t="s">
        <v>217</v>
      </c>
      <c r="L24" t="s">
        <v>1248</v>
      </c>
    </row>
    <row r="25" spans="1:12" x14ac:dyDescent="0.2">
      <c r="A25" s="191" t="s">
        <v>685</v>
      </c>
      <c r="D25" s="191" t="b">
        <v>0</v>
      </c>
      <c r="E25" t="str">
        <f t="shared" si="3"/>
        <v>Name: DnsAnalytics</v>
      </c>
      <c r="F25" s="1" t="str">
        <f t="shared" si="0"/>
        <v>867-5309</v>
      </c>
      <c r="G25" t="s">
        <v>1087</v>
      </c>
      <c r="H25" t="str">
        <f t="shared" si="1"/>
        <v>ADAP</v>
      </c>
      <c r="I25" t="str">
        <f t="shared" si="2"/>
        <v>1.0</v>
      </c>
      <c r="J25" t="s">
        <v>1243</v>
      </c>
      <c r="K25" t="s">
        <v>217</v>
      </c>
      <c r="L25" t="s">
        <v>1248</v>
      </c>
    </row>
    <row r="26" spans="1:12" x14ac:dyDescent="0.2">
      <c r="A26" s="191" t="s">
        <v>686</v>
      </c>
      <c r="D26" s="191" t="b">
        <v>0</v>
      </c>
      <c r="E26" t="str">
        <f t="shared" si="3"/>
        <v>Name: HDInsight</v>
      </c>
      <c r="F26" s="1" t="str">
        <f t="shared" si="0"/>
        <v>867-5309</v>
      </c>
      <c r="G26" t="s">
        <v>1087</v>
      </c>
      <c r="H26" t="str">
        <f t="shared" si="1"/>
        <v>ADAP</v>
      </c>
      <c r="I26" t="str">
        <f t="shared" si="2"/>
        <v>1.0</v>
      </c>
      <c r="J26" t="s">
        <v>1243</v>
      </c>
      <c r="K26" t="s">
        <v>217</v>
      </c>
      <c r="L26" t="s">
        <v>1248</v>
      </c>
    </row>
    <row r="27" spans="1:12" x14ac:dyDescent="0.2">
      <c r="A27" s="191" t="s">
        <v>687</v>
      </c>
      <c r="D27" s="191" t="b">
        <v>0</v>
      </c>
      <c r="E27" t="str">
        <f t="shared" si="3"/>
        <v>Name: HDInsightHadoop</v>
      </c>
      <c r="F27" s="1" t="str">
        <f t="shared" si="0"/>
        <v>867-5309</v>
      </c>
      <c r="G27" t="s">
        <v>1087</v>
      </c>
      <c r="H27" t="str">
        <f t="shared" si="1"/>
        <v>ADAP</v>
      </c>
      <c r="I27" t="str">
        <f t="shared" si="2"/>
        <v>1.0</v>
      </c>
      <c r="J27" t="s">
        <v>1243</v>
      </c>
      <c r="K27" t="s">
        <v>217</v>
      </c>
      <c r="L27" t="s">
        <v>1248</v>
      </c>
    </row>
    <row r="28" spans="1:12" x14ac:dyDescent="0.2">
      <c r="A28" s="191" t="s">
        <v>660</v>
      </c>
      <c r="D28" s="191" t="b">
        <v>0</v>
      </c>
      <c r="E28" t="str">
        <f t="shared" si="3"/>
        <v>Name: HDInsightInteractiveQuery</v>
      </c>
      <c r="F28" s="1" t="str">
        <f t="shared" si="0"/>
        <v>867-5309</v>
      </c>
      <c r="G28" t="s">
        <v>1087</v>
      </c>
      <c r="H28" t="str">
        <f t="shared" si="1"/>
        <v>ADAP</v>
      </c>
      <c r="I28" t="str">
        <f t="shared" si="2"/>
        <v>1.0</v>
      </c>
      <c r="J28" t="s">
        <v>1243</v>
      </c>
      <c r="K28" t="s">
        <v>217</v>
      </c>
      <c r="L28" t="s">
        <v>1248</v>
      </c>
    </row>
    <row r="29" spans="1:12" x14ac:dyDescent="0.2">
      <c r="A29" s="191" t="s">
        <v>688</v>
      </c>
      <c r="D29" s="191" t="b">
        <v>0</v>
      </c>
      <c r="E29" t="str">
        <f t="shared" si="3"/>
        <v>Name: HDInsightKafka</v>
      </c>
      <c r="F29" s="1" t="str">
        <f t="shared" si="0"/>
        <v>867-5309</v>
      </c>
      <c r="G29" t="s">
        <v>1087</v>
      </c>
      <c r="H29" t="str">
        <f t="shared" si="1"/>
        <v>ADAP</v>
      </c>
      <c r="I29" t="str">
        <f t="shared" si="2"/>
        <v>1.0</v>
      </c>
      <c r="J29" t="s">
        <v>1243</v>
      </c>
      <c r="K29" t="s">
        <v>217</v>
      </c>
      <c r="L29" t="s">
        <v>1248</v>
      </c>
    </row>
    <row r="30" spans="1:12" x14ac:dyDescent="0.2">
      <c r="A30" s="191" t="s">
        <v>689</v>
      </c>
      <c r="D30" s="191" t="b">
        <v>0</v>
      </c>
      <c r="E30" t="str">
        <f t="shared" si="3"/>
        <v>Name: HDInsightSpark</v>
      </c>
      <c r="F30" s="1" t="str">
        <f t="shared" si="0"/>
        <v>867-5309</v>
      </c>
      <c r="G30" t="s">
        <v>1087</v>
      </c>
      <c r="H30" t="str">
        <f t="shared" si="1"/>
        <v>ADAP</v>
      </c>
      <c r="I30" t="str">
        <f t="shared" si="2"/>
        <v>1.0</v>
      </c>
      <c r="J30" t="s">
        <v>1243</v>
      </c>
      <c r="K30" t="s">
        <v>217</v>
      </c>
      <c r="L30" t="s">
        <v>1248</v>
      </c>
    </row>
    <row r="31" spans="1:12" x14ac:dyDescent="0.2">
      <c r="A31" s="191" t="s">
        <v>690</v>
      </c>
      <c r="D31" s="191" t="b">
        <v>0</v>
      </c>
      <c r="E31" t="str">
        <f t="shared" si="3"/>
        <v>Name: HDInsightStorm</v>
      </c>
      <c r="F31" s="1" t="str">
        <f t="shared" si="0"/>
        <v>867-5309</v>
      </c>
      <c r="G31" t="s">
        <v>1087</v>
      </c>
      <c r="H31" t="str">
        <f t="shared" si="1"/>
        <v>ADAP</v>
      </c>
      <c r="I31" t="str">
        <f t="shared" si="2"/>
        <v>1.0</v>
      </c>
      <c r="J31" t="s">
        <v>1243</v>
      </c>
      <c r="K31" t="s">
        <v>217</v>
      </c>
      <c r="L31" t="s">
        <v>1248</v>
      </c>
    </row>
    <row r="32" spans="1:12" x14ac:dyDescent="0.2">
      <c r="A32" s="191" t="s">
        <v>661</v>
      </c>
      <c r="D32" s="191" t="b">
        <v>0</v>
      </c>
      <c r="E32" t="str">
        <f t="shared" si="3"/>
        <v>Name: InfrastructureInsights</v>
      </c>
      <c r="F32" s="1" t="str">
        <f t="shared" si="0"/>
        <v>867-5309</v>
      </c>
      <c r="G32" t="s">
        <v>1087</v>
      </c>
      <c r="H32" t="str">
        <f t="shared" si="1"/>
        <v>ADAP</v>
      </c>
      <c r="I32" t="str">
        <f t="shared" si="2"/>
        <v>1.0</v>
      </c>
      <c r="J32" t="s">
        <v>1243</v>
      </c>
      <c r="K32" t="s">
        <v>217</v>
      </c>
      <c r="L32" t="s">
        <v>1248</v>
      </c>
    </row>
    <row r="33" spans="1:12" x14ac:dyDescent="0.2">
      <c r="A33" s="191" t="s">
        <v>691</v>
      </c>
      <c r="D33" s="191" t="b">
        <v>0</v>
      </c>
      <c r="E33" t="str">
        <f t="shared" si="3"/>
        <v>Name: KeyVault</v>
      </c>
      <c r="F33" s="1" t="str">
        <f t="shared" si="0"/>
        <v>867-5309</v>
      </c>
      <c r="G33" t="s">
        <v>1087</v>
      </c>
      <c r="H33" t="str">
        <f t="shared" si="1"/>
        <v>ADAP</v>
      </c>
      <c r="I33" t="str">
        <f t="shared" si="2"/>
        <v>1.0</v>
      </c>
      <c r="J33" t="s">
        <v>1243</v>
      </c>
      <c r="K33" t="s">
        <v>217</v>
      </c>
      <c r="L33" t="s">
        <v>1248</v>
      </c>
    </row>
    <row r="34" spans="1:12" x14ac:dyDescent="0.2">
      <c r="A34" s="191" t="s">
        <v>692</v>
      </c>
      <c r="D34" s="191" t="b">
        <v>1</v>
      </c>
      <c r="E34" t="str">
        <f t="shared" si="3"/>
        <v>Name: KeyVaultAnalytics</v>
      </c>
      <c r="F34" s="1" t="str">
        <f t="shared" ref="F34:F56" si="4">Bill_To</f>
        <v>867-5309</v>
      </c>
      <c r="G34" t="s">
        <v>1087</v>
      </c>
      <c r="H34" t="str">
        <f t="shared" ref="H34:H56" si="5">Project</f>
        <v>ADAP</v>
      </c>
      <c r="I34" t="str">
        <f t="shared" ref="I34:I56" si="6">ProjectVersion</f>
        <v>1.0</v>
      </c>
      <c r="J34" t="s">
        <v>1243</v>
      </c>
      <c r="K34" t="s">
        <v>217</v>
      </c>
      <c r="L34" t="s">
        <v>1248</v>
      </c>
    </row>
    <row r="35" spans="1:12" x14ac:dyDescent="0.2">
      <c r="A35" s="191" t="s">
        <v>693</v>
      </c>
      <c r="D35" s="191" t="b">
        <v>0</v>
      </c>
      <c r="E35" t="str">
        <f t="shared" si="3"/>
        <v>Name: LogicAppB2B</v>
      </c>
      <c r="F35" s="1" t="str">
        <f t="shared" si="4"/>
        <v>867-5309</v>
      </c>
      <c r="G35" t="s">
        <v>1087</v>
      </c>
      <c r="H35" t="str">
        <f t="shared" si="5"/>
        <v>ADAP</v>
      </c>
      <c r="I35" t="str">
        <f t="shared" si="6"/>
        <v>1.0</v>
      </c>
      <c r="J35" t="s">
        <v>1243</v>
      </c>
      <c r="K35" t="s">
        <v>217</v>
      </c>
      <c r="L35" t="s">
        <v>1248</v>
      </c>
    </row>
    <row r="36" spans="1:12" x14ac:dyDescent="0.2">
      <c r="A36" s="191" t="s">
        <v>662</v>
      </c>
      <c r="D36" s="191" t="b">
        <v>1</v>
      </c>
      <c r="E36" t="str">
        <f t="shared" si="3"/>
        <v>Name: LogicAppsManagement</v>
      </c>
      <c r="F36" s="1" t="str">
        <f t="shared" si="4"/>
        <v>867-5309</v>
      </c>
      <c r="G36" t="s">
        <v>1087</v>
      </c>
      <c r="H36" t="str">
        <f t="shared" si="5"/>
        <v>ADAP</v>
      </c>
      <c r="I36" t="str">
        <f t="shared" si="6"/>
        <v>1.0</v>
      </c>
      <c r="J36" t="s">
        <v>1243</v>
      </c>
      <c r="K36" t="s">
        <v>217</v>
      </c>
      <c r="L36" t="s">
        <v>1248</v>
      </c>
    </row>
    <row r="37" spans="1:12" x14ac:dyDescent="0.2">
      <c r="A37" s="191" t="s">
        <v>694</v>
      </c>
      <c r="D37" s="191" t="b">
        <v>0</v>
      </c>
      <c r="E37" t="str">
        <f t="shared" si="3"/>
        <v>Name: LogManagement</v>
      </c>
      <c r="F37" s="1" t="str">
        <f t="shared" si="4"/>
        <v>867-5309</v>
      </c>
      <c r="G37" t="s">
        <v>1087</v>
      </c>
      <c r="H37" t="str">
        <f t="shared" si="5"/>
        <v>ADAP</v>
      </c>
      <c r="I37" t="str">
        <f t="shared" si="6"/>
        <v>1.0</v>
      </c>
      <c r="J37" t="s">
        <v>1243</v>
      </c>
      <c r="K37" t="s">
        <v>217</v>
      </c>
      <c r="L37" t="s">
        <v>1248</v>
      </c>
    </row>
    <row r="38" spans="1:12" x14ac:dyDescent="0.2">
      <c r="A38" s="191" t="s">
        <v>663</v>
      </c>
      <c r="D38" s="191" t="b">
        <v>0</v>
      </c>
      <c r="E38" t="str">
        <f t="shared" si="3"/>
        <v>Name: Microsoft365Analytics</v>
      </c>
      <c r="F38" s="1" t="str">
        <f t="shared" si="4"/>
        <v>867-5309</v>
      </c>
      <c r="G38" t="s">
        <v>1087</v>
      </c>
      <c r="H38" t="str">
        <f t="shared" si="5"/>
        <v>ADAP</v>
      </c>
      <c r="I38" t="str">
        <f t="shared" si="6"/>
        <v>1.0</v>
      </c>
      <c r="J38" t="s">
        <v>1243</v>
      </c>
      <c r="K38" t="s">
        <v>217</v>
      </c>
      <c r="L38" t="s">
        <v>1248</v>
      </c>
    </row>
    <row r="39" spans="1:12" x14ac:dyDescent="0.2">
      <c r="A39" s="191" t="s">
        <v>695</v>
      </c>
      <c r="D39" s="191" t="b">
        <v>1</v>
      </c>
      <c r="E39" t="str">
        <f t="shared" si="3"/>
        <v>Name: NetworkMonitoring</v>
      </c>
      <c r="F39" s="1" t="str">
        <f t="shared" si="4"/>
        <v>867-5309</v>
      </c>
      <c r="G39" t="s">
        <v>1087</v>
      </c>
      <c r="H39" t="str">
        <f t="shared" si="5"/>
        <v>ADAP</v>
      </c>
      <c r="I39" t="str">
        <f t="shared" si="6"/>
        <v>1.0</v>
      </c>
      <c r="J39" t="s">
        <v>1243</v>
      </c>
      <c r="K39" t="s">
        <v>217</v>
      </c>
      <c r="L39" t="s">
        <v>1248</v>
      </c>
    </row>
    <row r="40" spans="1:12" x14ac:dyDescent="0.2">
      <c r="A40" s="191" t="s">
        <v>696</v>
      </c>
      <c r="D40" s="191" t="b">
        <v>0</v>
      </c>
      <c r="E40" t="str">
        <f t="shared" si="3"/>
        <v>Name: Office365</v>
      </c>
      <c r="F40" s="1" t="str">
        <f t="shared" si="4"/>
        <v>867-5309</v>
      </c>
      <c r="G40" t="s">
        <v>1087</v>
      </c>
      <c r="H40" t="str">
        <f t="shared" si="5"/>
        <v>ADAP</v>
      </c>
      <c r="I40" t="str">
        <f t="shared" si="6"/>
        <v>1.0</v>
      </c>
      <c r="J40" t="s">
        <v>1243</v>
      </c>
      <c r="K40" t="s">
        <v>217</v>
      </c>
      <c r="L40" t="s">
        <v>1248</v>
      </c>
    </row>
    <row r="41" spans="1:12" x14ac:dyDescent="0.2">
      <c r="A41" s="191" t="s">
        <v>664</v>
      </c>
      <c r="D41" s="191" t="b">
        <v>0</v>
      </c>
      <c r="E41" t="str">
        <f t="shared" si="3"/>
        <v>Name: ProcessInvestigator</v>
      </c>
      <c r="F41" s="1" t="str">
        <f t="shared" si="4"/>
        <v>867-5309</v>
      </c>
      <c r="G41" t="s">
        <v>1087</v>
      </c>
      <c r="H41" t="str">
        <f t="shared" si="5"/>
        <v>ADAP</v>
      </c>
      <c r="I41" t="str">
        <f t="shared" si="6"/>
        <v>1.0</v>
      </c>
      <c r="J41" t="s">
        <v>1243</v>
      </c>
      <c r="K41" t="s">
        <v>217</v>
      </c>
      <c r="L41" t="s">
        <v>1248</v>
      </c>
    </row>
    <row r="42" spans="1:12" x14ac:dyDescent="0.2">
      <c r="A42" s="191" t="s">
        <v>697</v>
      </c>
      <c r="D42" s="191" t="b">
        <v>0</v>
      </c>
      <c r="E42" t="str">
        <f t="shared" si="3"/>
        <v>Name: SCOMAssessment</v>
      </c>
      <c r="F42" s="1" t="str">
        <f t="shared" si="4"/>
        <v>867-5309</v>
      </c>
      <c r="G42" t="s">
        <v>1087</v>
      </c>
      <c r="H42" t="str">
        <f t="shared" si="5"/>
        <v>ADAP</v>
      </c>
      <c r="I42" t="str">
        <f t="shared" si="6"/>
        <v>1.0</v>
      </c>
      <c r="J42" t="s">
        <v>1243</v>
      </c>
      <c r="K42" t="s">
        <v>217</v>
      </c>
      <c r="L42" t="s">
        <v>1248</v>
      </c>
    </row>
    <row r="43" spans="1:12" x14ac:dyDescent="0.2">
      <c r="A43" s="191" t="s">
        <v>698</v>
      </c>
      <c r="D43" s="191" t="b">
        <v>1</v>
      </c>
      <c r="E43" t="str">
        <f t="shared" si="3"/>
        <v>Name: Security</v>
      </c>
      <c r="F43" s="1" t="str">
        <f t="shared" si="4"/>
        <v>867-5309</v>
      </c>
      <c r="G43" t="s">
        <v>1087</v>
      </c>
      <c r="H43" t="str">
        <f t="shared" si="5"/>
        <v>ADAP</v>
      </c>
      <c r="I43" t="str">
        <f t="shared" si="6"/>
        <v>1.0</v>
      </c>
      <c r="J43" t="s">
        <v>1243</v>
      </c>
      <c r="K43" t="s">
        <v>217</v>
      </c>
      <c r="L43" t="s">
        <v>1248</v>
      </c>
    </row>
    <row r="44" spans="1:12" x14ac:dyDescent="0.2">
      <c r="A44" s="191" t="s">
        <v>699</v>
      </c>
      <c r="D44" s="191" t="b">
        <v>0</v>
      </c>
      <c r="E44" t="str">
        <f t="shared" si="3"/>
        <v>Name: SecurityCenterFree</v>
      </c>
      <c r="F44" s="1" t="str">
        <f t="shared" si="4"/>
        <v>867-5309</v>
      </c>
      <c r="G44" t="s">
        <v>1087</v>
      </c>
      <c r="H44" t="str">
        <f t="shared" si="5"/>
        <v>ADAP</v>
      </c>
      <c r="I44" t="str">
        <f t="shared" si="6"/>
        <v>1.0</v>
      </c>
      <c r="J44" t="s">
        <v>1243</v>
      </c>
      <c r="K44" t="s">
        <v>217</v>
      </c>
      <c r="L44" t="s">
        <v>1248</v>
      </c>
    </row>
    <row r="45" spans="1:12" x14ac:dyDescent="0.2">
      <c r="A45" s="191" t="s">
        <v>700</v>
      </c>
      <c r="D45" s="191" t="b">
        <v>0</v>
      </c>
      <c r="E45" t="str">
        <f t="shared" si="3"/>
        <v>Name: ServiceDesk</v>
      </c>
      <c r="F45" s="1" t="str">
        <f t="shared" si="4"/>
        <v>867-5309</v>
      </c>
      <c r="G45" t="s">
        <v>1087</v>
      </c>
      <c r="H45" t="str">
        <f t="shared" si="5"/>
        <v>ADAP</v>
      </c>
      <c r="I45" t="str">
        <f t="shared" si="6"/>
        <v>1.0</v>
      </c>
      <c r="J45" t="s">
        <v>1243</v>
      </c>
      <c r="K45" t="s">
        <v>217</v>
      </c>
      <c r="L45" t="s">
        <v>1248</v>
      </c>
    </row>
    <row r="46" spans="1:12" x14ac:dyDescent="0.2">
      <c r="A46" s="191" t="s">
        <v>701</v>
      </c>
      <c r="D46" s="191" t="b">
        <v>0</v>
      </c>
      <c r="E46" t="str">
        <f t="shared" si="3"/>
        <v>Name: ServiceFabric</v>
      </c>
      <c r="F46" s="1" t="str">
        <f t="shared" si="4"/>
        <v>867-5309</v>
      </c>
      <c r="G46" t="s">
        <v>1087</v>
      </c>
      <c r="H46" t="str">
        <f t="shared" si="5"/>
        <v>ADAP</v>
      </c>
      <c r="I46" t="str">
        <f t="shared" si="6"/>
        <v>1.0</v>
      </c>
      <c r="J46" t="s">
        <v>1243</v>
      </c>
      <c r="K46" t="s">
        <v>217</v>
      </c>
      <c r="L46" t="s">
        <v>1248</v>
      </c>
    </row>
    <row r="47" spans="1:12" x14ac:dyDescent="0.2">
      <c r="A47" s="191" t="s">
        <v>702</v>
      </c>
      <c r="D47" s="191" t="b">
        <v>1</v>
      </c>
      <c r="E47" t="str">
        <f t="shared" si="3"/>
        <v>Name: ServiceMap</v>
      </c>
      <c r="F47" s="1" t="str">
        <f t="shared" si="4"/>
        <v>867-5309</v>
      </c>
      <c r="G47" t="s">
        <v>1087</v>
      </c>
      <c r="H47" t="str">
        <f t="shared" si="5"/>
        <v>ADAP</v>
      </c>
      <c r="I47" t="str">
        <f t="shared" si="6"/>
        <v>1.0</v>
      </c>
      <c r="J47" t="s">
        <v>1243</v>
      </c>
      <c r="K47" t="s">
        <v>217</v>
      </c>
      <c r="L47" t="s">
        <v>1248</v>
      </c>
    </row>
    <row r="48" spans="1:12" x14ac:dyDescent="0.2">
      <c r="A48" s="191" t="s">
        <v>703</v>
      </c>
      <c r="D48" s="191" t="b">
        <v>0</v>
      </c>
      <c r="E48" t="str">
        <f t="shared" si="3"/>
        <v>Name: SiteRecovery</v>
      </c>
      <c r="F48" s="1" t="str">
        <f t="shared" si="4"/>
        <v>867-5309</v>
      </c>
      <c r="G48" t="s">
        <v>1087</v>
      </c>
      <c r="H48" t="str">
        <f t="shared" si="5"/>
        <v>ADAP</v>
      </c>
      <c r="I48" t="str">
        <f t="shared" si="6"/>
        <v>1.0</v>
      </c>
      <c r="J48" t="s">
        <v>1243</v>
      </c>
      <c r="K48" t="s">
        <v>217</v>
      </c>
      <c r="L48" t="s">
        <v>1248</v>
      </c>
    </row>
    <row r="49" spans="1:12" x14ac:dyDescent="0.2">
      <c r="A49" s="191" t="s">
        <v>704</v>
      </c>
      <c r="D49" s="191" t="b">
        <v>1</v>
      </c>
      <c r="E49" t="str">
        <f t="shared" si="3"/>
        <v>Name: SQLAssessment</v>
      </c>
      <c r="F49" s="1" t="str">
        <f t="shared" si="4"/>
        <v>867-5309</v>
      </c>
      <c r="G49" t="s">
        <v>1087</v>
      </c>
      <c r="H49" t="str">
        <f t="shared" si="5"/>
        <v>ADAP</v>
      </c>
      <c r="I49" t="str">
        <f t="shared" si="6"/>
        <v>1.0</v>
      </c>
      <c r="J49" t="s">
        <v>1243</v>
      </c>
      <c r="K49" t="s">
        <v>217</v>
      </c>
      <c r="L49" t="s">
        <v>1248</v>
      </c>
    </row>
    <row r="50" spans="1:12" x14ac:dyDescent="0.2">
      <c r="A50" s="191" t="s">
        <v>705</v>
      </c>
      <c r="D50" s="191" t="b">
        <v>0</v>
      </c>
      <c r="E50" t="str">
        <f t="shared" si="3"/>
        <v>Name: SurfaceHub</v>
      </c>
      <c r="F50" s="1" t="str">
        <f t="shared" si="4"/>
        <v>867-5309</v>
      </c>
      <c r="G50" t="s">
        <v>1087</v>
      </c>
      <c r="H50" t="str">
        <f t="shared" si="5"/>
        <v>ADAP</v>
      </c>
      <c r="I50" t="str">
        <f t="shared" si="6"/>
        <v>1.0</v>
      </c>
      <c r="J50" t="s">
        <v>1243</v>
      </c>
      <c r="K50" t="s">
        <v>217</v>
      </c>
      <c r="L50" t="s">
        <v>1248</v>
      </c>
    </row>
    <row r="51" spans="1:12" x14ac:dyDescent="0.2">
      <c r="A51" s="191" t="s">
        <v>706</v>
      </c>
      <c r="D51" s="191" t="b">
        <v>1</v>
      </c>
      <c r="E51" t="str">
        <f t="shared" si="3"/>
        <v>Name: Updates</v>
      </c>
      <c r="F51" s="1" t="str">
        <f t="shared" si="4"/>
        <v>867-5309</v>
      </c>
      <c r="G51" t="s">
        <v>1087</v>
      </c>
      <c r="H51" t="str">
        <f t="shared" si="5"/>
        <v>ADAP</v>
      </c>
      <c r="I51" t="str">
        <f t="shared" si="6"/>
        <v>1.0</v>
      </c>
      <c r="J51" t="s">
        <v>1243</v>
      </c>
      <c r="K51" t="s">
        <v>217</v>
      </c>
      <c r="L51" t="s">
        <v>1248</v>
      </c>
    </row>
    <row r="52" spans="1:12" x14ac:dyDescent="0.2">
      <c r="A52" s="191" t="s">
        <v>707</v>
      </c>
      <c r="D52" s="191" t="b">
        <v>0</v>
      </c>
      <c r="E52" t="str">
        <f t="shared" si="3"/>
        <v>Name: VMware</v>
      </c>
      <c r="F52" s="1" t="str">
        <f t="shared" si="4"/>
        <v>867-5309</v>
      </c>
      <c r="G52" t="s">
        <v>1087</v>
      </c>
      <c r="H52" t="str">
        <f t="shared" si="5"/>
        <v>ADAP</v>
      </c>
      <c r="I52" t="str">
        <f t="shared" si="6"/>
        <v>1.0</v>
      </c>
      <c r="J52" t="s">
        <v>1243</v>
      </c>
      <c r="K52" t="s">
        <v>217</v>
      </c>
      <c r="L52" t="s">
        <v>1248</v>
      </c>
    </row>
    <row r="53" spans="1:12" x14ac:dyDescent="0.2">
      <c r="A53" s="191" t="s">
        <v>708</v>
      </c>
      <c r="D53" s="191" t="b">
        <v>1</v>
      </c>
      <c r="E53" t="str">
        <f t="shared" si="3"/>
        <v>Name: WaaSUpdateInsights</v>
      </c>
      <c r="F53" s="1" t="str">
        <f t="shared" si="4"/>
        <v>867-5309</v>
      </c>
      <c r="G53" t="s">
        <v>1087</v>
      </c>
      <c r="H53" t="str">
        <f t="shared" si="5"/>
        <v>ADAP</v>
      </c>
      <c r="I53" t="str">
        <f t="shared" si="6"/>
        <v>1.0</v>
      </c>
      <c r="J53" t="s">
        <v>1243</v>
      </c>
      <c r="K53" t="s">
        <v>217</v>
      </c>
      <c r="L53" t="s">
        <v>1248</v>
      </c>
    </row>
    <row r="54" spans="1:12" x14ac:dyDescent="0.2">
      <c r="A54" s="191" t="s">
        <v>709</v>
      </c>
      <c r="D54" s="191" t="b">
        <v>0</v>
      </c>
      <c r="E54" t="str">
        <f t="shared" si="3"/>
        <v>Name: WindowsDefenderATP</v>
      </c>
      <c r="F54" s="1" t="str">
        <f t="shared" si="4"/>
        <v>867-5309</v>
      </c>
      <c r="G54" t="s">
        <v>1087</v>
      </c>
      <c r="H54" t="str">
        <f t="shared" si="5"/>
        <v>ADAP</v>
      </c>
      <c r="I54" t="str">
        <f t="shared" si="6"/>
        <v>1.0</v>
      </c>
      <c r="J54" t="s">
        <v>1243</v>
      </c>
      <c r="K54" t="s">
        <v>217</v>
      </c>
      <c r="L54" t="s">
        <v>1248</v>
      </c>
    </row>
    <row r="55" spans="1:12" x14ac:dyDescent="0.2">
      <c r="A55" s="191" t="s">
        <v>710</v>
      </c>
      <c r="D55" s="191" t="b">
        <v>0</v>
      </c>
      <c r="E55" t="str">
        <f t="shared" si="3"/>
        <v>Name: WireData</v>
      </c>
      <c r="F55" s="1" t="str">
        <f t="shared" si="4"/>
        <v>867-5309</v>
      </c>
      <c r="G55" t="s">
        <v>1087</v>
      </c>
      <c r="H55" t="str">
        <f t="shared" si="5"/>
        <v>ADAP</v>
      </c>
      <c r="I55" t="str">
        <f t="shared" si="6"/>
        <v>1.0</v>
      </c>
      <c r="J55" t="s">
        <v>1243</v>
      </c>
      <c r="K55" t="s">
        <v>217</v>
      </c>
      <c r="L55" t="s">
        <v>1248</v>
      </c>
    </row>
    <row r="56" spans="1:12" x14ac:dyDescent="0.2">
      <c r="A56" s="191" t="s">
        <v>711</v>
      </c>
      <c r="D56" s="191" t="b">
        <v>1</v>
      </c>
      <c r="E56" t="str">
        <f t="shared" si="3"/>
        <v>Name: WireData2</v>
      </c>
      <c r="F56" s="1" t="str">
        <f t="shared" si="4"/>
        <v>867-5309</v>
      </c>
      <c r="G56" t="s">
        <v>1087</v>
      </c>
      <c r="H56" t="str">
        <f t="shared" si="5"/>
        <v>ADAP</v>
      </c>
      <c r="I56" t="str">
        <f t="shared" si="6"/>
        <v>1.0</v>
      </c>
      <c r="J56" t="s">
        <v>1243</v>
      </c>
      <c r="K56" t="s">
        <v>217</v>
      </c>
      <c r="L56" t="s">
        <v>1248</v>
      </c>
    </row>
  </sheetData>
  <dataValidations count="4">
    <dataValidation type="list" allowBlank="1" showInputMessage="1" showErrorMessage="1" sqref="K2:L56" xr:uid="{75B591FD-90F0-4694-8C7C-9A4DEC3EFBCA}">
      <formula1>Data_Profile</formula1>
    </dataValidation>
    <dataValidation type="list" allowBlank="1" showInputMessage="1" showErrorMessage="1" sqref="G2:G56" xr:uid="{323D48DA-6E24-477C-A358-1FBC70D48897}">
      <formula1>(DRI)</formula1>
    </dataValidation>
    <dataValidation type="list" allowBlank="1" showInputMessage="1" showErrorMessage="1" sqref="C2" xr:uid="{5644430D-8F66-43D9-A9B6-96B9A4006DD0}">
      <formula1>resource_Group_Name</formula1>
    </dataValidation>
    <dataValidation type="list" allowBlank="1" showInputMessage="1" showErrorMessage="1" sqref="C3:C16" xr:uid="{C003013F-DD01-46A6-9882-A59A177E2C31}">
      <formula1>Resource_Group</formula1>
    </dataValidation>
  </dataValidations>
  <hyperlinks>
    <hyperlink ref="M1" location="TOC!A1" display="TABLE OF CONTENTS" xr:uid="{87A18B39-3C80-40A9-8773-9EB51CD51502}"/>
  </hyperlinks>
  <pageMargins left="0.7" right="0.7" top="0.75" bottom="0.75" header="0.3" footer="0.3"/>
  <pageSetup orientation="portrait" verticalDpi="0" r:id="rId1"/>
  <tableParts count="1">
    <tablePart r:id="rId2"/>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381D5-3CB3-4184-AF81-79444ADC2C8F}">
  <sheetPr codeName="Sheet59">
    <tabColor theme="1"/>
  </sheetPr>
  <dimension ref="A1:R78"/>
  <sheetViews>
    <sheetView zoomScaleNormal="100" workbookViewId="0">
      <pane ySplit="1" topLeftCell="A2" activePane="bottomLeft" state="frozen"/>
      <selection pane="bottomLeft" sqref="A1:Q78"/>
    </sheetView>
  </sheetViews>
  <sheetFormatPr defaultRowHeight="12.75" x14ac:dyDescent="0.2"/>
  <cols>
    <col min="1" max="1" width="7.7109375" customWidth="1"/>
    <col min="2" max="2" width="55.85546875" customWidth="1"/>
    <col min="3" max="3" width="38.5703125" customWidth="1"/>
    <col min="4" max="4" width="95.28515625" style="85" customWidth="1"/>
    <col min="5" max="5" width="57.42578125" style="85" customWidth="1"/>
    <col min="6" max="6" width="19.28515625" style="85" customWidth="1"/>
    <col min="7" max="7" width="30.42578125" style="85" customWidth="1"/>
    <col min="8" max="8" width="18.85546875" style="85" customWidth="1"/>
    <col min="9" max="9" width="12.85546875" style="85" customWidth="1"/>
    <col min="10" max="10" width="43.140625" style="183" bestFit="1" customWidth="1"/>
    <col min="11" max="11" width="8" style="184" bestFit="1" customWidth="1"/>
    <col min="12" max="12" width="17.28515625" style="183" bestFit="1" customWidth="1"/>
    <col min="13" max="16" width="6.140625" style="183" customWidth="1"/>
    <col min="17" max="17" width="13.140625" style="183" bestFit="1" customWidth="1"/>
  </cols>
  <sheetData>
    <row r="1" spans="1:18" ht="125.1" customHeight="1" x14ac:dyDescent="0.2">
      <c r="A1" s="196" t="s">
        <v>31</v>
      </c>
      <c r="B1" s="196" t="s">
        <v>497</v>
      </c>
      <c r="C1" s="196" t="s">
        <v>424</v>
      </c>
      <c r="D1" s="196" t="s">
        <v>61</v>
      </c>
      <c r="E1" s="196" t="s">
        <v>442</v>
      </c>
      <c r="F1" s="196" t="s">
        <v>436</v>
      </c>
      <c r="G1" s="196" t="s">
        <v>598</v>
      </c>
      <c r="H1" s="196" t="s">
        <v>438</v>
      </c>
      <c r="I1" s="196" t="s">
        <v>654</v>
      </c>
      <c r="J1" s="187" t="s">
        <v>1829</v>
      </c>
      <c r="K1" s="187" t="s">
        <v>1830</v>
      </c>
      <c r="L1" s="187" t="s">
        <v>1831</v>
      </c>
      <c r="M1" s="187" t="s">
        <v>1216</v>
      </c>
      <c r="N1" s="187" t="s">
        <v>1218</v>
      </c>
      <c r="O1" s="187" t="s">
        <v>816</v>
      </c>
      <c r="P1" s="187" t="s">
        <v>1221</v>
      </c>
      <c r="Q1" s="187" t="s">
        <v>1223</v>
      </c>
      <c r="R1" s="187" t="s">
        <v>1357</v>
      </c>
    </row>
    <row r="2" spans="1:18" x14ac:dyDescent="0.2">
      <c r="A2" t="s">
        <v>572</v>
      </c>
      <c r="B2" t="s">
        <v>498</v>
      </c>
      <c r="C2" s="85" t="s">
        <v>443</v>
      </c>
      <c r="D2" s="85" t="s">
        <v>577</v>
      </c>
      <c r="E2" s="85" t="s">
        <v>600</v>
      </c>
      <c r="F2" s="85" t="s">
        <v>438</v>
      </c>
      <c r="G2" s="85" t="s">
        <v>599</v>
      </c>
      <c r="H2" t="s">
        <v>1321</v>
      </c>
      <c r="I2" t="s">
        <v>655</v>
      </c>
      <c r="J2" t="str">
        <f>_xlfn.CONCAT($C$1,": ",$B2)</f>
        <v>Policy: Allowed Role Definitions</v>
      </c>
      <c r="K2" s="1" t="str">
        <f t="shared" ref="K2:K33" si="0">Bill_To</f>
        <v>867-5309</v>
      </c>
      <c r="L2" t="s">
        <v>1087</v>
      </c>
      <c r="M2" t="str">
        <f t="shared" ref="M2:M33" si="1">Project</f>
        <v>ADAP</v>
      </c>
      <c r="N2" t="str">
        <f t="shared" ref="N2:N33" si="2">ProjectVersion</f>
        <v>1.0</v>
      </c>
      <c r="O2" t="s">
        <v>1243</v>
      </c>
      <c r="P2" t="s">
        <v>217</v>
      </c>
      <c r="Q2" t="s">
        <v>1248</v>
      </c>
    </row>
    <row r="3" spans="1:18" ht="25.5" x14ac:dyDescent="0.2">
      <c r="A3" t="s">
        <v>572</v>
      </c>
      <c r="B3" t="s">
        <v>499</v>
      </c>
      <c r="C3" s="85" t="s">
        <v>444</v>
      </c>
      <c r="D3" s="85" t="s">
        <v>656</v>
      </c>
      <c r="E3" s="85" t="s">
        <v>601</v>
      </c>
      <c r="F3" s="85" t="s">
        <v>438</v>
      </c>
      <c r="G3" s="85" t="s">
        <v>599</v>
      </c>
      <c r="H3" t="s">
        <v>1321</v>
      </c>
      <c r="I3" t="s">
        <v>655</v>
      </c>
      <c r="J3" t="str">
        <f t="shared" ref="J3:J66" si="3">_xlfn.CONCAT($C$1,": ",$B3)</f>
        <v>Policy: Allowed locations</v>
      </c>
      <c r="K3" s="1" t="str">
        <f t="shared" si="0"/>
        <v>867-5309</v>
      </c>
      <c r="L3" t="s">
        <v>1087</v>
      </c>
      <c r="M3" t="str">
        <f t="shared" si="1"/>
        <v>ADAP</v>
      </c>
      <c r="N3" t="str">
        <f t="shared" si="2"/>
        <v>1.0</v>
      </c>
      <c r="O3" t="s">
        <v>1243</v>
      </c>
      <c r="P3" t="s">
        <v>217</v>
      </c>
      <c r="Q3" t="s">
        <v>1248</v>
      </c>
    </row>
    <row r="4" spans="1:18" x14ac:dyDescent="0.2">
      <c r="A4" t="s">
        <v>572</v>
      </c>
      <c r="B4" t="s">
        <v>501</v>
      </c>
      <c r="C4" s="85" t="s">
        <v>445</v>
      </c>
      <c r="D4" s="85" t="s">
        <v>500</v>
      </c>
      <c r="E4" s="85" t="s">
        <v>602</v>
      </c>
      <c r="F4" s="85" t="s">
        <v>438</v>
      </c>
      <c r="G4" s="85" t="s">
        <v>599</v>
      </c>
      <c r="H4" t="s">
        <v>1321</v>
      </c>
      <c r="I4" t="s">
        <v>655</v>
      </c>
      <c r="J4" t="str">
        <f t="shared" si="3"/>
        <v>Policy: Allowed resource types</v>
      </c>
      <c r="K4" s="1" t="str">
        <f t="shared" si="0"/>
        <v>867-5309</v>
      </c>
      <c r="L4" t="s">
        <v>1087</v>
      </c>
      <c r="M4" t="str">
        <f t="shared" si="1"/>
        <v>ADAP</v>
      </c>
      <c r="N4" t="str">
        <f t="shared" si="2"/>
        <v>1.0</v>
      </c>
      <c r="O4" t="s">
        <v>1243</v>
      </c>
      <c r="P4" t="s">
        <v>217</v>
      </c>
      <c r="Q4" t="s">
        <v>1248</v>
      </c>
    </row>
    <row r="5" spans="1:18" ht="25.5" x14ac:dyDescent="0.2">
      <c r="A5" t="s">
        <v>572</v>
      </c>
      <c r="B5" t="s">
        <v>502</v>
      </c>
      <c r="C5" s="85" t="s">
        <v>446</v>
      </c>
      <c r="D5" s="85" t="s">
        <v>503</v>
      </c>
      <c r="E5" s="85" t="s">
        <v>603</v>
      </c>
      <c r="F5" s="85" t="s">
        <v>438</v>
      </c>
      <c r="G5" s="85" t="s">
        <v>599</v>
      </c>
      <c r="H5" t="s">
        <v>1321</v>
      </c>
      <c r="I5" t="s">
        <v>655</v>
      </c>
      <c r="J5" t="str">
        <f t="shared" si="3"/>
        <v>Policy: Allowed storage account SKUs</v>
      </c>
      <c r="K5" s="1" t="str">
        <f t="shared" si="0"/>
        <v>867-5309</v>
      </c>
      <c r="L5" t="s">
        <v>1087</v>
      </c>
      <c r="M5" t="str">
        <f t="shared" si="1"/>
        <v>ADAP</v>
      </c>
      <c r="N5" t="str">
        <f t="shared" si="2"/>
        <v>1.0</v>
      </c>
      <c r="O5" t="s">
        <v>1243</v>
      </c>
      <c r="P5" t="s">
        <v>217</v>
      </c>
      <c r="Q5" t="s">
        <v>1248</v>
      </c>
    </row>
    <row r="6" spans="1:18" x14ac:dyDescent="0.2">
      <c r="A6" t="s">
        <v>572</v>
      </c>
      <c r="B6" t="s">
        <v>504</v>
      </c>
      <c r="C6" s="85" t="s">
        <v>447</v>
      </c>
      <c r="D6" s="85" t="s">
        <v>505</v>
      </c>
      <c r="E6" s="85" t="s">
        <v>604</v>
      </c>
      <c r="F6" s="85" t="s">
        <v>438</v>
      </c>
      <c r="G6" s="85" t="s">
        <v>599</v>
      </c>
      <c r="H6" t="s">
        <v>1321</v>
      </c>
      <c r="I6" t="s">
        <v>655</v>
      </c>
      <c r="J6" t="str">
        <f t="shared" si="3"/>
        <v>Policy: Apply tag and its default value</v>
      </c>
      <c r="K6" s="1" t="str">
        <f t="shared" si="0"/>
        <v>867-5309</v>
      </c>
      <c r="L6" t="s">
        <v>1087</v>
      </c>
      <c r="M6" t="str">
        <f t="shared" si="1"/>
        <v>ADAP</v>
      </c>
      <c r="N6" t="str">
        <f t="shared" si="2"/>
        <v>1.0</v>
      </c>
      <c r="O6" t="s">
        <v>1243</v>
      </c>
      <c r="P6" t="s">
        <v>217</v>
      </c>
      <c r="Q6" t="s">
        <v>1248</v>
      </c>
    </row>
    <row r="7" spans="1:18" x14ac:dyDescent="0.2">
      <c r="A7" t="s">
        <v>572</v>
      </c>
      <c r="B7" t="s">
        <v>506</v>
      </c>
      <c r="C7" s="85" t="s">
        <v>448</v>
      </c>
      <c r="D7" s="85" t="s">
        <v>507</v>
      </c>
      <c r="E7" s="85" t="s">
        <v>605</v>
      </c>
      <c r="F7" s="85" t="s">
        <v>438</v>
      </c>
      <c r="G7" s="85" t="s">
        <v>599</v>
      </c>
      <c r="H7" t="s">
        <v>1321</v>
      </c>
      <c r="I7" t="s">
        <v>655</v>
      </c>
      <c r="J7" t="str">
        <f t="shared" si="3"/>
        <v>Policy: Apply Diagnostic Settings for Network Security Groups</v>
      </c>
      <c r="K7" s="1" t="str">
        <f t="shared" si="0"/>
        <v>867-5309</v>
      </c>
      <c r="L7" t="s">
        <v>1087</v>
      </c>
      <c r="M7" t="str">
        <f t="shared" si="1"/>
        <v>ADAP</v>
      </c>
      <c r="N7" t="str">
        <f t="shared" si="2"/>
        <v>1.0</v>
      </c>
      <c r="O7" t="s">
        <v>1243</v>
      </c>
      <c r="P7" t="s">
        <v>217</v>
      </c>
      <c r="Q7" t="s">
        <v>1248</v>
      </c>
    </row>
    <row r="8" spans="1:18" ht="25.5" x14ac:dyDescent="0.2">
      <c r="A8" t="s">
        <v>572</v>
      </c>
      <c r="B8" t="s">
        <v>573</v>
      </c>
      <c r="C8" s="85" t="s">
        <v>1350</v>
      </c>
      <c r="D8" s="85" t="s">
        <v>1859</v>
      </c>
      <c r="E8" s="85" t="s">
        <v>1351</v>
      </c>
      <c r="F8" s="85" t="s">
        <v>438</v>
      </c>
      <c r="G8" s="85" t="s">
        <v>599</v>
      </c>
      <c r="H8" t="s">
        <v>1321</v>
      </c>
      <c r="I8" t="s">
        <v>655</v>
      </c>
      <c r="J8" t="str">
        <f t="shared" si="3"/>
        <v>Policy: Deploy network watcher when virtual networks are created</v>
      </c>
      <c r="K8" s="1" t="str">
        <f t="shared" si="0"/>
        <v>867-5309</v>
      </c>
      <c r="L8" t="s">
        <v>1087</v>
      </c>
      <c r="M8" t="str">
        <f t="shared" si="1"/>
        <v>ADAP</v>
      </c>
      <c r="N8" t="str">
        <f t="shared" si="2"/>
        <v>1.0</v>
      </c>
      <c r="O8" t="s">
        <v>1243</v>
      </c>
      <c r="P8" t="s">
        <v>217</v>
      </c>
      <c r="Q8" t="s">
        <v>1248</v>
      </c>
    </row>
    <row r="9" spans="1:18" x14ac:dyDescent="0.2">
      <c r="A9" t="s">
        <v>572</v>
      </c>
      <c r="B9" t="s">
        <v>508</v>
      </c>
      <c r="C9" s="85" t="s">
        <v>449</v>
      </c>
      <c r="D9" s="85" t="s">
        <v>509</v>
      </c>
      <c r="E9" s="85" t="s">
        <v>606</v>
      </c>
      <c r="F9" s="85" t="s">
        <v>438</v>
      </c>
      <c r="G9" s="85" t="s">
        <v>599</v>
      </c>
      <c r="H9" t="s">
        <v>1321</v>
      </c>
      <c r="I9" t="s">
        <v>655</v>
      </c>
      <c r="J9" t="str">
        <f t="shared" si="3"/>
        <v>Policy: Enforce tag and its value</v>
      </c>
      <c r="K9" s="1" t="str">
        <f t="shared" si="0"/>
        <v>867-5309</v>
      </c>
      <c r="L9" t="s">
        <v>1087</v>
      </c>
      <c r="M9" t="str">
        <f t="shared" si="1"/>
        <v>ADAP</v>
      </c>
      <c r="N9" t="str">
        <f t="shared" si="2"/>
        <v>1.0</v>
      </c>
      <c r="O9" t="s">
        <v>1243</v>
      </c>
      <c r="P9" t="s">
        <v>217</v>
      </c>
      <c r="Q9" t="s">
        <v>1248</v>
      </c>
    </row>
    <row r="10" spans="1:18" x14ac:dyDescent="0.2">
      <c r="A10" t="s">
        <v>572</v>
      </c>
      <c r="B10" t="s">
        <v>510</v>
      </c>
      <c r="C10" s="85" t="s">
        <v>450</v>
      </c>
      <c r="D10" s="85" t="s">
        <v>511</v>
      </c>
      <c r="E10" s="85" t="s">
        <v>607</v>
      </c>
      <c r="F10" s="85" t="s">
        <v>438</v>
      </c>
      <c r="G10" s="85" t="s">
        <v>599</v>
      </c>
      <c r="H10" t="s">
        <v>1321</v>
      </c>
      <c r="I10" t="s">
        <v>655</v>
      </c>
      <c r="J10" t="str">
        <f t="shared" si="3"/>
        <v>Policy: Not allowed resource types</v>
      </c>
      <c r="K10" s="1" t="str">
        <f t="shared" si="0"/>
        <v>867-5309</v>
      </c>
      <c r="L10" t="s">
        <v>1087</v>
      </c>
      <c r="M10" t="str">
        <f t="shared" si="1"/>
        <v>ADAP</v>
      </c>
      <c r="N10" t="str">
        <f t="shared" si="2"/>
        <v>1.0</v>
      </c>
      <c r="O10" t="s">
        <v>1243</v>
      </c>
      <c r="P10" t="s">
        <v>217</v>
      </c>
      <c r="Q10" t="s">
        <v>1248</v>
      </c>
    </row>
    <row r="11" spans="1:18" x14ac:dyDescent="0.2">
      <c r="A11" t="s">
        <v>572</v>
      </c>
      <c r="B11" t="s">
        <v>512</v>
      </c>
      <c r="C11" s="85" t="s">
        <v>451</v>
      </c>
      <c r="D11" s="85" t="s">
        <v>513</v>
      </c>
      <c r="E11" s="85" t="s">
        <v>608</v>
      </c>
      <c r="F11" s="85" t="s">
        <v>438</v>
      </c>
      <c r="G11" s="85" t="s">
        <v>599</v>
      </c>
      <c r="H11" t="s">
        <v>1321</v>
      </c>
      <c r="I11" t="s">
        <v>655</v>
      </c>
      <c r="J11" t="str">
        <f t="shared" si="3"/>
        <v>Policy: Require SQL Server version 12.0</v>
      </c>
      <c r="K11" s="1" t="str">
        <f t="shared" si="0"/>
        <v>867-5309</v>
      </c>
      <c r="L11" t="s">
        <v>1087</v>
      </c>
      <c r="M11" t="str">
        <f t="shared" si="1"/>
        <v>ADAP</v>
      </c>
      <c r="N11" t="str">
        <f t="shared" si="2"/>
        <v>1.0</v>
      </c>
      <c r="O11" t="s">
        <v>1243</v>
      </c>
      <c r="P11" t="s">
        <v>217</v>
      </c>
      <c r="Q11" t="s">
        <v>1248</v>
      </c>
    </row>
    <row r="12" spans="1:18" x14ac:dyDescent="0.2">
      <c r="A12" t="s">
        <v>572</v>
      </c>
      <c r="B12" t="s">
        <v>514</v>
      </c>
      <c r="C12" s="85" t="s">
        <v>452</v>
      </c>
      <c r="D12" s="85" t="s">
        <v>515</v>
      </c>
      <c r="E12" s="85" t="s">
        <v>609</v>
      </c>
      <c r="F12" s="85" t="s">
        <v>438</v>
      </c>
      <c r="G12" s="85" t="s">
        <v>599</v>
      </c>
      <c r="H12" t="s">
        <v>1321</v>
      </c>
      <c r="I12" t="s">
        <v>655</v>
      </c>
      <c r="J12" t="str">
        <f t="shared" si="3"/>
        <v>Policy: Require storage account encryption</v>
      </c>
      <c r="K12" s="1" t="str">
        <f t="shared" si="0"/>
        <v>867-5309</v>
      </c>
      <c r="L12" t="s">
        <v>1087</v>
      </c>
      <c r="M12" t="str">
        <f t="shared" si="1"/>
        <v>ADAP</v>
      </c>
      <c r="N12" t="str">
        <f t="shared" si="2"/>
        <v>1.0</v>
      </c>
      <c r="O12" t="s">
        <v>1243</v>
      </c>
      <c r="P12" t="s">
        <v>217</v>
      </c>
      <c r="Q12" t="s">
        <v>1248</v>
      </c>
    </row>
    <row r="13" spans="1:18" x14ac:dyDescent="0.2">
      <c r="A13" t="s">
        <v>572</v>
      </c>
      <c r="B13" t="s">
        <v>516</v>
      </c>
      <c r="C13" s="85" t="s">
        <v>453</v>
      </c>
      <c r="D13" s="85" t="s">
        <v>578</v>
      </c>
      <c r="E13" s="85" t="s">
        <v>610</v>
      </c>
      <c r="F13" s="85" t="s">
        <v>438</v>
      </c>
      <c r="G13" s="85" t="s">
        <v>599</v>
      </c>
      <c r="H13" t="s">
        <v>1321</v>
      </c>
      <c r="I13" t="s">
        <v>655</v>
      </c>
      <c r="J13" t="str">
        <f t="shared" si="3"/>
        <v>Policy: Approved VM images</v>
      </c>
      <c r="K13" s="1" t="str">
        <f t="shared" si="0"/>
        <v>867-5309</v>
      </c>
      <c r="L13" t="s">
        <v>1087</v>
      </c>
      <c r="M13" t="str">
        <f t="shared" si="1"/>
        <v>ADAP</v>
      </c>
      <c r="N13" t="str">
        <f t="shared" si="2"/>
        <v>1.0</v>
      </c>
      <c r="O13" t="s">
        <v>1243</v>
      </c>
      <c r="P13" t="s">
        <v>217</v>
      </c>
      <c r="Q13" t="s">
        <v>1248</v>
      </c>
    </row>
    <row r="14" spans="1:18" x14ac:dyDescent="0.2">
      <c r="A14" t="s">
        <v>572</v>
      </c>
      <c r="B14" t="s">
        <v>517</v>
      </c>
      <c r="C14" s="85" t="s">
        <v>454</v>
      </c>
      <c r="D14" s="85" t="s">
        <v>579</v>
      </c>
      <c r="E14" s="85" t="s">
        <v>611</v>
      </c>
      <c r="F14" s="85" t="s">
        <v>438</v>
      </c>
      <c r="G14" s="85" t="s">
        <v>599</v>
      </c>
      <c r="H14" t="s">
        <v>1321</v>
      </c>
      <c r="I14" t="s">
        <v>655</v>
      </c>
      <c r="J14" t="str">
        <f t="shared" si="3"/>
        <v>Policy: Create VM using Managed Disk</v>
      </c>
      <c r="K14" s="1" t="str">
        <f t="shared" si="0"/>
        <v>867-5309</v>
      </c>
      <c r="L14" t="s">
        <v>1087</v>
      </c>
      <c r="M14" t="str">
        <f t="shared" si="1"/>
        <v>ADAP</v>
      </c>
      <c r="N14" t="str">
        <f t="shared" si="2"/>
        <v>1.0</v>
      </c>
      <c r="O14" t="s">
        <v>1243</v>
      </c>
      <c r="P14" t="s">
        <v>217</v>
      </c>
      <c r="Q14" t="s">
        <v>1248</v>
      </c>
    </row>
    <row r="15" spans="1:18" x14ac:dyDescent="0.2">
      <c r="A15" t="s">
        <v>572</v>
      </c>
      <c r="B15" t="s">
        <v>518</v>
      </c>
      <c r="C15" s="85" t="s">
        <v>455</v>
      </c>
      <c r="D15" s="85" t="s">
        <v>519</v>
      </c>
      <c r="E15" s="86" t="s">
        <v>612</v>
      </c>
      <c r="F15" s="85" t="s">
        <v>438</v>
      </c>
      <c r="G15" s="85" t="s">
        <v>599</v>
      </c>
      <c r="H15" t="s">
        <v>1321</v>
      </c>
      <c r="I15" t="s">
        <v>655</v>
      </c>
      <c r="J15" t="str">
        <f t="shared" si="3"/>
        <v>Policy: Audit if extension does not exist</v>
      </c>
      <c r="K15" s="1" t="str">
        <f t="shared" si="0"/>
        <v>867-5309</v>
      </c>
      <c r="L15" t="s">
        <v>1087</v>
      </c>
      <c r="M15" t="str">
        <f t="shared" si="1"/>
        <v>ADAP</v>
      </c>
      <c r="N15" t="str">
        <f t="shared" si="2"/>
        <v>1.0</v>
      </c>
      <c r="O15" t="s">
        <v>1243</v>
      </c>
      <c r="P15" t="s">
        <v>217</v>
      </c>
      <c r="Q15" t="s">
        <v>1248</v>
      </c>
    </row>
    <row r="16" spans="1:18" x14ac:dyDescent="0.2">
      <c r="A16" t="s">
        <v>572</v>
      </c>
      <c r="B16" t="s">
        <v>520</v>
      </c>
      <c r="C16" s="85" t="s">
        <v>456</v>
      </c>
      <c r="D16" s="85" t="s">
        <v>1836</v>
      </c>
      <c r="E16" s="85" t="s">
        <v>613</v>
      </c>
      <c r="F16" s="85" t="s">
        <v>438</v>
      </c>
      <c r="G16" s="85" t="s">
        <v>599</v>
      </c>
      <c r="H16" t="s">
        <v>1321</v>
      </c>
      <c r="I16" t="s">
        <v>655</v>
      </c>
      <c r="J16" t="str">
        <f t="shared" si="3"/>
        <v>Policy: Allow custom VM image from a Resoruce Group</v>
      </c>
      <c r="K16" s="1" t="str">
        <f t="shared" si="0"/>
        <v>867-5309</v>
      </c>
      <c r="L16" t="s">
        <v>1087</v>
      </c>
      <c r="M16" t="str">
        <f t="shared" si="1"/>
        <v>ADAP</v>
      </c>
      <c r="N16" t="str">
        <f t="shared" si="2"/>
        <v>1.0</v>
      </c>
      <c r="O16" t="s">
        <v>1243</v>
      </c>
      <c r="P16" t="s">
        <v>217</v>
      </c>
      <c r="Q16" t="s">
        <v>1248</v>
      </c>
    </row>
    <row r="17" spans="1:17" x14ac:dyDescent="0.2">
      <c r="A17" t="s">
        <v>572</v>
      </c>
      <c r="B17" t="s">
        <v>521</v>
      </c>
      <c r="C17" s="85" t="s">
        <v>457</v>
      </c>
      <c r="D17" s="85" t="s">
        <v>522</v>
      </c>
      <c r="E17" s="85" t="s">
        <v>614</v>
      </c>
      <c r="F17" s="85" t="s">
        <v>438</v>
      </c>
      <c r="G17" s="85" t="s">
        <v>599</v>
      </c>
      <c r="H17" t="s">
        <v>1321</v>
      </c>
      <c r="I17" t="s">
        <v>655</v>
      </c>
      <c r="J17" t="str">
        <f t="shared" si="3"/>
        <v>Policy: Deny hybrid use benefit</v>
      </c>
      <c r="K17" s="1" t="str">
        <f t="shared" si="0"/>
        <v>867-5309</v>
      </c>
      <c r="L17" t="s">
        <v>1087</v>
      </c>
      <c r="M17" t="str">
        <f t="shared" si="1"/>
        <v>ADAP</v>
      </c>
      <c r="N17" t="str">
        <f t="shared" si="2"/>
        <v>1.0</v>
      </c>
      <c r="O17" t="s">
        <v>1243</v>
      </c>
      <c r="P17" t="s">
        <v>217</v>
      </c>
      <c r="Q17" t="s">
        <v>1248</v>
      </c>
    </row>
    <row r="18" spans="1:17" x14ac:dyDescent="0.2">
      <c r="A18" t="s">
        <v>572</v>
      </c>
      <c r="B18" t="s">
        <v>523</v>
      </c>
      <c r="C18" s="85" t="s">
        <v>458</v>
      </c>
      <c r="D18" s="85" t="s">
        <v>524</v>
      </c>
      <c r="E18" s="85" t="s">
        <v>615</v>
      </c>
      <c r="F18" s="85" t="s">
        <v>438</v>
      </c>
      <c r="G18" s="85" t="s">
        <v>599</v>
      </c>
      <c r="H18" t="s">
        <v>1321</v>
      </c>
      <c r="I18" t="s">
        <v>655</v>
      </c>
      <c r="J18" t="str">
        <f t="shared" si="3"/>
        <v>Policy: Enforce hybrid use benefit</v>
      </c>
      <c r="K18" s="1" t="str">
        <f t="shared" si="0"/>
        <v>867-5309</v>
      </c>
      <c r="L18" t="s">
        <v>1087</v>
      </c>
      <c r="M18" t="str">
        <f t="shared" si="1"/>
        <v>ADAP</v>
      </c>
      <c r="N18" t="str">
        <f t="shared" si="2"/>
        <v>1.0</v>
      </c>
      <c r="O18" t="s">
        <v>1243</v>
      </c>
      <c r="P18" t="s">
        <v>217</v>
      </c>
      <c r="Q18" t="s">
        <v>1248</v>
      </c>
    </row>
    <row r="19" spans="1:17" x14ac:dyDescent="0.2">
      <c r="A19" t="s">
        <v>572</v>
      </c>
      <c r="B19" t="s">
        <v>525</v>
      </c>
      <c r="C19" s="85" t="s">
        <v>459</v>
      </c>
      <c r="D19" s="85" t="s">
        <v>526</v>
      </c>
      <c r="E19" s="85" t="s">
        <v>616</v>
      </c>
      <c r="F19" s="85" t="s">
        <v>438</v>
      </c>
      <c r="G19" s="85" t="s">
        <v>599</v>
      </c>
      <c r="H19" t="s">
        <v>1321</v>
      </c>
      <c r="I19" t="s">
        <v>655</v>
      </c>
      <c r="J19" t="str">
        <f t="shared" si="3"/>
        <v>Policy: Not allowed VM Extensions</v>
      </c>
      <c r="K19" s="1" t="str">
        <f t="shared" si="0"/>
        <v>867-5309</v>
      </c>
      <c r="L19" t="s">
        <v>1087</v>
      </c>
      <c r="M19" t="str">
        <f t="shared" si="1"/>
        <v>ADAP</v>
      </c>
      <c r="N19" t="str">
        <f t="shared" si="2"/>
        <v>1.0</v>
      </c>
      <c r="O19" t="s">
        <v>1243</v>
      </c>
      <c r="P19" t="s">
        <v>217</v>
      </c>
      <c r="Q19" t="s">
        <v>1248</v>
      </c>
    </row>
    <row r="20" spans="1:17" x14ac:dyDescent="0.2">
      <c r="A20" t="s">
        <v>572</v>
      </c>
      <c r="B20" t="s">
        <v>527</v>
      </c>
      <c r="C20" s="85" t="s">
        <v>460</v>
      </c>
      <c r="D20" s="85" t="s">
        <v>580</v>
      </c>
      <c r="E20" s="85" t="s">
        <v>617</v>
      </c>
      <c r="F20" s="85" t="s">
        <v>438</v>
      </c>
      <c r="G20" s="85" t="s">
        <v>599</v>
      </c>
      <c r="H20" t="s">
        <v>1321</v>
      </c>
      <c r="I20" t="s">
        <v>655</v>
      </c>
      <c r="J20" t="str">
        <f t="shared" si="3"/>
        <v>Policy: Only allow a certain VM platform image</v>
      </c>
      <c r="K20" s="1" t="str">
        <f t="shared" si="0"/>
        <v>867-5309</v>
      </c>
      <c r="L20" t="s">
        <v>1087</v>
      </c>
      <c r="M20" t="str">
        <f t="shared" si="1"/>
        <v>ADAP</v>
      </c>
      <c r="N20" t="str">
        <f t="shared" si="2"/>
        <v>1.0</v>
      </c>
      <c r="O20" t="s">
        <v>1243</v>
      </c>
      <c r="P20" t="s">
        <v>217</v>
      </c>
      <c r="Q20" t="s">
        <v>1248</v>
      </c>
    </row>
    <row r="21" spans="1:17" x14ac:dyDescent="0.2">
      <c r="A21" t="s">
        <v>572</v>
      </c>
      <c r="B21" t="s">
        <v>517</v>
      </c>
      <c r="C21" s="85" t="s">
        <v>461</v>
      </c>
      <c r="D21" s="85" t="s">
        <v>528</v>
      </c>
      <c r="E21" s="85" t="s">
        <v>618</v>
      </c>
      <c r="F21" s="85" t="s">
        <v>438</v>
      </c>
      <c r="G21" s="85" t="s">
        <v>599</v>
      </c>
      <c r="H21" t="s">
        <v>1321</v>
      </c>
      <c r="I21" t="s">
        <v>655</v>
      </c>
      <c r="J21" t="str">
        <f t="shared" si="3"/>
        <v>Policy: Create VM using Managed Disk</v>
      </c>
      <c r="K21" s="1" t="str">
        <f t="shared" si="0"/>
        <v>867-5309</v>
      </c>
      <c r="L21" t="s">
        <v>1087</v>
      </c>
      <c r="M21" t="str">
        <f t="shared" si="1"/>
        <v>ADAP</v>
      </c>
      <c r="N21" t="str">
        <f t="shared" si="2"/>
        <v>1.0</v>
      </c>
      <c r="O21" t="s">
        <v>1243</v>
      </c>
      <c r="P21" t="s">
        <v>217</v>
      </c>
      <c r="Q21" t="s">
        <v>1248</v>
      </c>
    </row>
    <row r="22" spans="1:17" x14ac:dyDescent="0.2">
      <c r="A22" t="s">
        <v>572</v>
      </c>
      <c r="B22" t="s">
        <v>529</v>
      </c>
      <c r="C22" s="85" t="s">
        <v>462</v>
      </c>
      <c r="D22" s="85" t="s">
        <v>574</v>
      </c>
      <c r="E22" s="85" t="s">
        <v>619</v>
      </c>
      <c r="F22" s="85" t="s">
        <v>438</v>
      </c>
      <c r="G22" s="85" t="s">
        <v>599</v>
      </c>
      <c r="H22" t="s">
        <v>1321</v>
      </c>
      <c r="I22" t="s">
        <v>655</v>
      </c>
      <c r="J22" t="str">
        <f t="shared" si="3"/>
        <v>Policy: Audit for allowed locations</v>
      </c>
      <c r="K22" s="1" t="str">
        <f t="shared" si="0"/>
        <v>867-5309</v>
      </c>
      <c r="L22" t="s">
        <v>1087</v>
      </c>
      <c r="M22" t="str">
        <f t="shared" si="1"/>
        <v>ADAP</v>
      </c>
      <c r="N22" t="str">
        <f t="shared" si="2"/>
        <v>1.0</v>
      </c>
      <c r="O22" t="s">
        <v>1243</v>
      </c>
      <c r="P22" t="s">
        <v>217</v>
      </c>
      <c r="Q22" t="s">
        <v>1248</v>
      </c>
    </row>
    <row r="23" spans="1:17" x14ac:dyDescent="0.2">
      <c r="A23" t="s">
        <v>572</v>
      </c>
      <c r="B23" t="s">
        <v>530</v>
      </c>
      <c r="C23" s="85" t="s">
        <v>463</v>
      </c>
      <c r="D23" s="85" t="s">
        <v>581</v>
      </c>
      <c r="E23" s="85" t="s">
        <v>620</v>
      </c>
      <c r="F23" s="85" t="s">
        <v>438</v>
      </c>
      <c r="G23" s="85" t="s">
        <v>599</v>
      </c>
      <c r="H23" t="s">
        <v>1321</v>
      </c>
      <c r="I23" t="s">
        <v>655</v>
      </c>
      <c r="J23" t="str">
        <f t="shared" si="3"/>
        <v>Policy: Audit diagnostic setting</v>
      </c>
      <c r="K23" s="1" t="str">
        <f t="shared" si="0"/>
        <v>867-5309</v>
      </c>
      <c r="L23" t="s">
        <v>1087</v>
      </c>
      <c r="M23" t="str">
        <f t="shared" si="1"/>
        <v>ADAP</v>
      </c>
      <c r="N23" t="str">
        <f t="shared" si="2"/>
        <v>1.0</v>
      </c>
      <c r="O23" t="s">
        <v>1243</v>
      </c>
      <c r="P23" t="s">
        <v>217</v>
      </c>
      <c r="Q23" t="s">
        <v>1248</v>
      </c>
    </row>
    <row r="24" spans="1:17" ht="25.5" x14ac:dyDescent="0.2">
      <c r="A24" t="s">
        <v>572</v>
      </c>
      <c r="B24" t="s">
        <v>531</v>
      </c>
      <c r="C24" s="85" t="s">
        <v>464</v>
      </c>
      <c r="D24" s="85" t="s">
        <v>532</v>
      </c>
      <c r="E24" s="85" t="s">
        <v>621</v>
      </c>
      <c r="F24" s="85" t="s">
        <v>438</v>
      </c>
      <c r="G24" s="85" t="s">
        <v>599</v>
      </c>
      <c r="H24" t="s">
        <v>1321</v>
      </c>
      <c r="I24" t="s">
        <v>655</v>
      </c>
      <c r="J24" t="str">
        <f t="shared" si="3"/>
        <v>Policy: Allowed Application Gateway SKUs</v>
      </c>
      <c r="K24" s="1" t="str">
        <f t="shared" si="0"/>
        <v>867-5309</v>
      </c>
      <c r="L24" t="s">
        <v>1087</v>
      </c>
      <c r="M24" t="str">
        <f t="shared" si="1"/>
        <v>ADAP</v>
      </c>
      <c r="N24" t="str">
        <f t="shared" si="2"/>
        <v>1.0</v>
      </c>
      <c r="O24" t="s">
        <v>1243</v>
      </c>
      <c r="P24" t="s">
        <v>217</v>
      </c>
      <c r="Q24" t="s">
        <v>1248</v>
      </c>
    </row>
    <row r="25" spans="1:17" x14ac:dyDescent="0.2">
      <c r="A25" t="s">
        <v>572</v>
      </c>
      <c r="B25" t="s">
        <v>1860</v>
      </c>
      <c r="C25" s="85" t="s">
        <v>465</v>
      </c>
      <c r="D25" s="85" t="s">
        <v>1861</v>
      </c>
      <c r="E25" s="85" t="s">
        <v>622</v>
      </c>
      <c r="F25" s="85" t="s">
        <v>438</v>
      </c>
      <c r="G25" s="85" t="s">
        <v>599</v>
      </c>
      <c r="H25" t="s">
        <v>1321</v>
      </c>
      <c r="I25" t="s">
        <v>655</v>
      </c>
      <c r="J25" t="str">
        <f t="shared" si="3"/>
        <v>Policy: Audit if Network Watcher is not enabled forregionName</v>
      </c>
      <c r="K25" s="1" t="str">
        <f t="shared" si="0"/>
        <v>867-5309</v>
      </c>
      <c r="L25" t="s">
        <v>1087</v>
      </c>
      <c r="M25" t="str">
        <f t="shared" si="1"/>
        <v>ADAP</v>
      </c>
      <c r="N25" t="str">
        <f t="shared" si="2"/>
        <v>1.0</v>
      </c>
      <c r="O25" t="s">
        <v>1243</v>
      </c>
      <c r="P25" t="s">
        <v>217</v>
      </c>
      <c r="Q25" t="s">
        <v>1248</v>
      </c>
    </row>
    <row r="26" spans="1:17" x14ac:dyDescent="0.2">
      <c r="A26" t="s">
        <v>572</v>
      </c>
      <c r="B26" t="s">
        <v>533</v>
      </c>
      <c r="C26" s="85" t="s">
        <v>466</v>
      </c>
      <c r="D26" s="85" t="s">
        <v>582</v>
      </c>
      <c r="E26" s="85" t="s">
        <v>623</v>
      </c>
      <c r="F26" s="85" t="s">
        <v>438</v>
      </c>
      <c r="G26" s="85" t="s">
        <v>599</v>
      </c>
      <c r="H26" t="s">
        <v>1321</v>
      </c>
      <c r="I26" t="s">
        <v>655</v>
      </c>
      <c r="J26" t="str">
        <f t="shared" si="3"/>
        <v>Policy: NSG X on every nic</v>
      </c>
      <c r="K26" s="1" t="str">
        <f t="shared" si="0"/>
        <v>867-5309</v>
      </c>
      <c r="L26" t="s">
        <v>1087</v>
      </c>
      <c r="M26" t="str">
        <f t="shared" si="1"/>
        <v>ADAP</v>
      </c>
      <c r="N26" t="str">
        <f t="shared" si="2"/>
        <v>1.0</v>
      </c>
      <c r="O26" t="s">
        <v>1243</v>
      </c>
      <c r="P26" t="s">
        <v>217</v>
      </c>
      <c r="Q26" t="s">
        <v>1248</v>
      </c>
    </row>
    <row r="27" spans="1:17" x14ac:dyDescent="0.2">
      <c r="A27" t="s">
        <v>572</v>
      </c>
      <c r="B27" t="s">
        <v>534</v>
      </c>
      <c r="C27" s="85" t="s">
        <v>467</v>
      </c>
      <c r="D27" s="85" t="s">
        <v>583</v>
      </c>
      <c r="E27" s="85" t="s">
        <v>624</v>
      </c>
      <c r="F27" s="85" t="s">
        <v>438</v>
      </c>
      <c r="G27" s="85" t="s">
        <v>599</v>
      </c>
      <c r="H27" t="s">
        <v>1321</v>
      </c>
      <c r="I27" t="s">
        <v>655</v>
      </c>
      <c r="J27" t="str">
        <f t="shared" si="3"/>
        <v>Policy: NSG X on every subnet</v>
      </c>
      <c r="K27" s="1" t="str">
        <f t="shared" si="0"/>
        <v>867-5309</v>
      </c>
      <c r="L27" t="s">
        <v>1087</v>
      </c>
      <c r="M27" t="str">
        <f t="shared" si="1"/>
        <v>ADAP</v>
      </c>
      <c r="N27" t="str">
        <f t="shared" si="2"/>
        <v>1.0</v>
      </c>
      <c r="O27" t="s">
        <v>1243</v>
      </c>
      <c r="P27" t="s">
        <v>217</v>
      </c>
      <c r="Q27" t="s">
        <v>1248</v>
      </c>
    </row>
    <row r="28" spans="1:17" ht="25.5" x14ac:dyDescent="0.2">
      <c r="A28" t="s">
        <v>572</v>
      </c>
      <c r="B28" t="s">
        <v>535</v>
      </c>
      <c r="C28" s="85" t="s">
        <v>468</v>
      </c>
      <c r="D28" s="85" t="s">
        <v>536</v>
      </c>
      <c r="E28" s="85" t="s">
        <v>625</v>
      </c>
      <c r="F28" s="85" t="s">
        <v>438</v>
      </c>
      <c r="G28" s="85" t="s">
        <v>599</v>
      </c>
      <c r="H28" t="s">
        <v>1321</v>
      </c>
      <c r="I28" t="s">
        <v>655</v>
      </c>
      <c r="J28" t="str">
        <f t="shared" si="3"/>
        <v>Policy: Allowed Express Route bandwidth</v>
      </c>
      <c r="K28" s="1" t="str">
        <f t="shared" si="0"/>
        <v>867-5309</v>
      </c>
      <c r="L28" t="s">
        <v>1087</v>
      </c>
      <c r="M28" t="str">
        <f t="shared" si="1"/>
        <v>ADAP</v>
      </c>
      <c r="N28" t="str">
        <f t="shared" si="2"/>
        <v>1.0</v>
      </c>
      <c r="O28" t="s">
        <v>1243</v>
      </c>
      <c r="P28" t="s">
        <v>217</v>
      </c>
      <c r="Q28" t="s">
        <v>1248</v>
      </c>
    </row>
    <row r="29" spans="1:17" x14ac:dyDescent="0.2">
      <c r="A29" t="s">
        <v>572</v>
      </c>
      <c r="B29" t="s">
        <v>537</v>
      </c>
      <c r="C29" s="85" t="s">
        <v>469</v>
      </c>
      <c r="D29" s="85" t="s">
        <v>584</v>
      </c>
      <c r="E29" s="85" t="s">
        <v>626</v>
      </c>
      <c r="F29" s="85" t="s">
        <v>438</v>
      </c>
      <c r="G29" s="85" t="s">
        <v>599</v>
      </c>
      <c r="H29" t="s">
        <v>1321</v>
      </c>
      <c r="I29" t="s">
        <v>655</v>
      </c>
      <c r="J29" t="str">
        <f t="shared" si="3"/>
        <v>Policy: Allowed Peering Location for Express Route</v>
      </c>
      <c r="K29" s="1" t="str">
        <f t="shared" si="0"/>
        <v>867-5309</v>
      </c>
      <c r="L29" t="s">
        <v>1087</v>
      </c>
      <c r="M29" t="str">
        <f t="shared" si="1"/>
        <v>ADAP</v>
      </c>
      <c r="N29" t="str">
        <f t="shared" si="2"/>
        <v>1.0</v>
      </c>
      <c r="O29" t="s">
        <v>1243</v>
      </c>
      <c r="P29" t="s">
        <v>217</v>
      </c>
      <c r="Q29" t="s">
        <v>1248</v>
      </c>
    </row>
    <row r="30" spans="1:17" ht="25.5" x14ac:dyDescent="0.2">
      <c r="A30" t="s">
        <v>572</v>
      </c>
      <c r="B30" t="s">
        <v>538</v>
      </c>
      <c r="C30" s="85" t="s">
        <v>470</v>
      </c>
      <c r="D30" s="85" t="s">
        <v>539</v>
      </c>
      <c r="E30" s="85" t="s">
        <v>627</v>
      </c>
      <c r="F30" s="85" t="s">
        <v>438</v>
      </c>
      <c r="G30" s="85" t="s">
        <v>599</v>
      </c>
      <c r="H30" t="s">
        <v>1321</v>
      </c>
      <c r="I30" t="s">
        <v>655</v>
      </c>
      <c r="J30" t="str">
        <f t="shared" si="3"/>
        <v>Policy: Allowed Express Route SKUs</v>
      </c>
      <c r="K30" s="1" t="str">
        <f t="shared" si="0"/>
        <v>867-5309</v>
      </c>
      <c r="L30" t="s">
        <v>1087</v>
      </c>
      <c r="M30" t="str">
        <f t="shared" si="1"/>
        <v>ADAP</v>
      </c>
      <c r="N30" t="str">
        <f t="shared" si="2"/>
        <v>1.0</v>
      </c>
      <c r="O30" t="s">
        <v>1243</v>
      </c>
      <c r="P30" t="s">
        <v>217</v>
      </c>
      <c r="Q30" t="s">
        <v>1248</v>
      </c>
    </row>
    <row r="31" spans="1:17" ht="25.5" x14ac:dyDescent="0.2">
      <c r="A31" t="s">
        <v>572</v>
      </c>
      <c r="B31" t="s">
        <v>540</v>
      </c>
      <c r="C31" s="85" t="s">
        <v>471</v>
      </c>
      <c r="D31" s="85" t="s">
        <v>541</v>
      </c>
      <c r="E31" s="85" t="s">
        <v>628</v>
      </c>
      <c r="F31" s="85" t="s">
        <v>438</v>
      </c>
      <c r="G31" s="85" t="s">
        <v>599</v>
      </c>
      <c r="H31" t="s">
        <v>1321</v>
      </c>
      <c r="I31" t="s">
        <v>655</v>
      </c>
      <c r="J31" t="str">
        <f t="shared" si="3"/>
        <v>Policy: Allowed Load Balancer SKUs</v>
      </c>
      <c r="K31" s="1" t="str">
        <f t="shared" si="0"/>
        <v>867-5309</v>
      </c>
      <c r="L31" t="s">
        <v>1087</v>
      </c>
      <c r="M31" t="str">
        <f t="shared" si="1"/>
        <v>ADAP</v>
      </c>
      <c r="N31" t="str">
        <f t="shared" si="2"/>
        <v>1.0</v>
      </c>
      <c r="O31" t="s">
        <v>1243</v>
      </c>
      <c r="P31" t="s">
        <v>217</v>
      </c>
      <c r="Q31" t="s">
        <v>1248</v>
      </c>
    </row>
    <row r="32" spans="1:17" ht="25.5" x14ac:dyDescent="0.2">
      <c r="A32" t="s">
        <v>572</v>
      </c>
      <c r="B32" t="s">
        <v>542</v>
      </c>
      <c r="C32" s="85" t="s">
        <v>472</v>
      </c>
      <c r="D32" s="85" t="s">
        <v>1837</v>
      </c>
      <c r="E32" s="85" t="s">
        <v>629</v>
      </c>
      <c r="F32" s="85" t="s">
        <v>438</v>
      </c>
      <c r="G32" s="85" t="s">
        <v>599</v>
      </c>
      <c r="H32" t="s">
        <v>1321</v>
      </c>
      <c r="I32" t="s">
        <v>655</v>
      </c>
      <c r="J32" t="str">
        <f t="shared" si="3"/>
        <v>Policy: No network peering to ER network</v>
      </c>
      <c r="K32" s="1" t="str">
        <f t="shared" si="0"/>
        <v>867-5309</v>
      </c>
      <c r="L32" t="s">
        <v>1087</v>
      </c>
      <c r="M32" t="str">
        <f t="shared" si="1"/>
        <v>ADAP</v>
      </c>
      <c r="N32" t="str">
        <f t="shared" si="2"/>
        <v>1.0</v>
      </c>
      <c r="O32" t="s">
        <v>1243</v>
      </c>
      <c r="P32" t="s">
        <v>217</v>
      </c>
      <c r="Q32" t="s">
        <v>1248</v>
      </c>
    </row>
    <row r="33" spans="1:17" x14ac:dyDescent="0.2">
      <c r="A33" t="s">
        <v>572</v>
      </c>
      <c r="B33" t="s">
        <v>547</v>
      </c>
      <c r="C33" s="85" t="s">
        <v>473</v>
      </c>
      <c r="D33" s="85" t="s">
        <v>585</v>
      </c>
      <c r="E33" s="85" t="s">
        <v>630</v>
      </c>
      <c r="F33" s="85" t="s">
        <v>438</v>
      </c>
      <c r="G33" s="85" t="s">
        <v>599</v>
      </c>
      <c r="H33" t="s">
        <v>1321</v>
      </c>
      <c r="I33" t="s">
        <v>655</v>
      </c>
      <c r="J33" t="str">
        <f t="shared" si="3"/>
        <v>Policy: Only Allow public IP in specific subnets</v>
      </c>
      <c r="K33" s="1" t="str">
        <f t="shared" si="0"/>
        <v>867-5309</v>
      </c>
      <c r="L33" t="s">
        <v>1087</v>
      </c>
      <c r="M33" t="str">
        <f t="shared" si="1"/>
        <v>ADAP</v>
      </c>
      <c r="N33" t="str">
        <f t="shared" si="2"/>
        <v>1.0</v>
      </c>
      <c r="O33" t="s">
        <v>1243</v>
      </c>
      <c r="P33" t="s">
        <v>217</v>
      </c>
      <c r="Q33" t="s">
        <v>1248</v>
      </c>
    </row>
    <row r="34" spans="1:17" x14ac:dyDescent="0.2">
      <c r="A34" t="s">
        <v>572</v>
      </c>
      <c r="B34" t="s">
        <v>543</v>
      </c>
      <c r="C34" s="85" t="s">
        <v>474</v>
      </c>
      <c r="D34" s="85" t="s">
        <v>586</v>
      </c>
      <c r="E34" s="85" t="s">
        <v>631</v>
      </c>
      <c r="F34" s="85" t="s">
        <v>438</v>
      </c>
      <c r="G34" s="85" t="s">
        <v>599</v>
      </c>
      <c r="H34" t="s">
        <v>1321</v>
      </c>
      <c r="I34" t="s">
        <v>655</v>
      </c>
      <c r="J34" t="str">
        <f t="shared" si="3"/>
        <v>Policy: No User Defined Route Table</v>
      </c>
      <c r="K34" s="1" t="str">
        <f t="shared" ref="K34:K65" si="4">Bill_To</f>
        <v>867-5309</v>
      </c>
      <c r="L34" t="s">
        <v>1087</v>
      </c>
      <c r="M34" t="str">
        <f t="shared" ref="M34:M65" si="5">Project</f>
        <v>ADAP</v>
      </c>
      <c r="N34" t="str">
        <f t="shared" ref="N34:N65" si="6">ProjectVersion</f>
        <v>1.0</v>
      </c>
      <c r="O34" t="s">
        <v>1243</v>
      </c>
      <c r="P34" t="s">
        <v>217</v>
      </c>
      <c r="Q34" t="s">
        <v>1248</v>
      </c>
    </row>
    <row r="35" spans="1:17" ht="25.5" x14ac:dyDescent="0.2">
      <c r="A35" t="s">
        <v>572</v>
      </c>
      <c r="B35" t="s">
        <v>544</v>
      </c>
      <c r="C35" s="85" t="s">
        <v>475</v>
      </c>
      <c r="D35" s="85" t="s">
        <v>545</v>
      </c>
      <c r="E35" s="85" t="s">
        <v>632</v>
      </c>
      <c r="F35" s="85" t="s">
        <v>438</v>
      </c>
      <c r="G35" s="85" t="s">
        <v>599</v>
      </c>
      <c r="H35" t="s">
        <v>1321</v>
      </c>
      <c r="I35" t="s">
        <v>655</v>
      </c>
      <c r="J35" t="str">
        <f t="shared" si="3"/>
        <v>Policy: Allowed Virtual Network Gateway SKUs</v>
      </c>
      <c r="K35" s="1" t="str">
        <f t="shared" si="4"/>
        <v>867-5309</v>
      </c>
      <c r="L35" t="s">
        <v>1087</v>
      </c>
      <c r="M35" t="str">
        <f t="shared" si="5"/>
        <v>ADAP</v>
      </c>
      <c r="N35" t="str">
        <f t="shared" si="6"/>
        <v>1.0</v>
      </c>
      <c r="O35" t="s">
        <v>1243</v>
      </c>
      <c r="P35" t="s">
        <v>217</v>
      </c>
      <c r="Q35" t="s">
        <v>1248</v>
      </c>
    </row>
    <row r="36" spans="1:17" x14ac:dyDescent="0.2">
      <c r="A36" t="s">
        <v>572</v>
      </c>
      <c r="B36" t="s">
        <v>546</v>
      </c>
      <c r="C36" s="85" t="s">
        <v>476</v>
      </c>
      <c r="D36" s="85" t="s">
        <v>587</v>
      </c>
      <c r="E36" s="85" t="s">
        <v>633</v>
      </c>
      <c r="F36" s="85" t="s">
        <v>438</v>
      </c>
      <c r="G36" s="85" t="s">
        <v>599</v>
      </c>
      <c r="H36" t="s">
        <v>1321</v>
      </c>
      <c r="I36" t="s">
        <v>655</v>
      </c>
      <c r="J36" t="str">
        <f t="shared" si="3"/>
        <v>Policy: Use approved subnet for VM network interfaces</v>
      </c>
      <c r="K36" s="1" t="str">
        <f t="shared" si="4"/>
        <v>867-5309</v>
      </c>
      <c r="L36" t="s">
        <v>1087</v>
      </c>
      <c r="M36" t="str">
        <f t="shared" si="5"/>
        <v>ADAP</v>
      </c>
      <c r="N36" t="str">
        <f t="shared" si="6"/>
        <v>1.0</v>
      </c>
      <c r="O36" t="s">
        <v>1243</v>
      </c>
      <c r="P36" t="s">
        <v>217</v>
      </c>
      <c r="Q36" t="s">
        <v>1248</v>
      </c>
    </row>
    <row r="37" spans="1:17" x14ac:dyDescent="0.2">
      <c r="A37" t="s">
        <v>572</v>
      </c>
      <c r="B37" t="s">
        <v>550</v>
      </c>
      <c r="C37" s="85" t="s">
        <v>477</v>
      </c>
      <c r="D37" s="85" t="s">
        <v>549</v>
      </c>
      <c r="E37" s="85" t="s">
        <v>634</v>
      </c>
      <c r="F37" s="85" t="s">
        <v>438</v>
      </c>
      <c r="G37" s="85" t="s">
        <v>599</v>
      </c>
      <c r="H37" t="s">
        <v>1321</v>
      </c>
      <c r="I37" t="s">
        <v>655</v>
      </c>
      <c r="J37" t="str">
        <f t="shared" si="3"/>
        <v>Policy: Use approved vNet for VM network interfaces</v>
      </c>
      <c r="K37" s="1" t="str">
        <f t="shared" si="4"/>
        <v>867-5309</v>
      </c>
      <c r="L37" t="s">
        <v>1087</v>
      </c>
      <c r="M37" t="str">
        <f t="shared" si="5"/>
        <v>ADAP</v>
      </c>
      <c r="N37" t="str">
        <f t="shared" si="6"/>
        <v>1.0</v>
      </c>
      <c r="O37" t="s">
        <v>1243</v>
      </c>
      <c r="P37" t="s">
        <v>217</v>
      </c>
      <c r="Q37" t="s">
        <v>1248</v>
      </c>
    </row>
    <row r="38" spans="1:17" x14ac:dyDescent="0.2">
      <c r="A38" t="s">
        <v>572</v>
      </c>
      <c r="B38" t="s">
        <v>1838</v>
      </c>
      <c r="C38" s="85" t="s">
        <v>478</v>
      </c>
      <c r="D38" s="85" t="s">
        <v>1839</v>
      </c>
      <c r="E38" s="85" t="s">
        <v>635</v>
      </c>
      <c r="F38" s="85" t="s">
        <v>438</v>
      </c>
      <c r="G38" s="85" t="s">
        <v>599</v>
      </c>
      <c r="H38" t="s">
        <v>1321</v>
      </c>
      <c r="I38" t="s">
        <v>655</v>
      </c>
      <c r="J38" t="str">
        <f t="shared" si="3"/>
        <v>Policy: Audit resourceGroupNames missing tags</v>
      </c>
      <c r="K38" s="1" t="str">
        <f t="shared" si="4"/>
        <v>867-5309</v>
      </c>
      <c r="L38" t="s">
        <v>1087</v>
      </c>
      <c r="M38" t="str">
        <f t="shared" si="5"/>
        <v>ADAP</v>
      </c>
      <c r="N38" t="str">
        <f t="shared" si="6"/>
        <v>1.0</v>
      </c>
      <c r="O38" t="s">
        <v>1243</v>
      </c>
      <c r="P38" t="s">
        <v>217</v>
      </c>
      <c r="Q38" t="s">
        <v>1248</v>
      </c>
    </row>
    <row r="39" spans="1:17" x14ac:dyDescent="0.2">
      <c r="A39" t="s">
        <v>572</v>
      </c>
      <c r="B39" t="s">
        <v>1840</v>
      </c>
      <c r="C39" s="85" t="s">
        <v>479</v>
      </c>
      <c r="D39" s="85" t="s">
        <v>1841</v>
      </c>
      <c r="E39" s="85" t="s">
        <v>636</v>
      </c>
      <c r="F39" s="85" t="s">
        <v>438</v>
      </c>
      <c r="G39" s="85" t="s">
        <v>599</v>
      </c>
      <c r="H39" t="s">
        <v>1321</v>
      </c>
      <c r="I39" t="s">
        <v>655</v>
      </c>
      <c r="J39" t="str">
        <f t="shared" si="3"/>
        <v>Policy: Enforce tag and its value on resourceGroupNames</v>
      </c>
      <c r="K39" s="1" t="str">
        <f t="shared" si="4"/>
        <v>867-5309</v>
      </c>
      <c r="L39" t="s">
        <v>1087</v>
      </c>
      <c r="M39" t="str">
        <f t="shared" si="5"/>
        <v>ADAP</v>
      </c>
      <c r="N39" t="str">
        <f t="shared" si="6"/>
        <v>1.0</v>
      </c>
      <c r="O39" t="s">
        <v>1243</v>
      </c>
      <c r="P39" t="s">
        <v>217</v>
      </c>
      <c r="Q39" t="s">
        <v>1248</v>
      </c>
    </row>
    <row r="40" spans="1:17" ht="25.5" x14ac:dyDescent="0.2">
      <c r="A40" t="s">
        <v>572</v>
      </c>
      <c r="B40" t="s">
        <v>548</v>
      </c>
      <c r="C40" s="85" t="s">
        <v>480</v>
      </c>
      <c r="D40" s="85" t="s">
        <v>588</v>
      </c>
      <c r="E40" s="85" t="s">
        <v>637</v>
      </c>
      <c r="F40" s="85" t="s">
        <v>438</v>
      </c>
      <c r="G40" s="85" t="s">
        <v>599</v>
      </c>
      <c r="H40" t="s">
        <v>1321</v>
      </c>
      <c r="I40" t="s">
        <v>655</v>
      </c>
      <c r="J40" t="str">
        <f t="shared" si="3"/>
        <v>Policy: Audit If no AAD Admi</v>
      </c>
      <c r="K40" s="1" t="str">
        <f t="shared" si="4"/>
        <v>867-5309</v>
      </c>
      <c r="L40" t="s">
        <v>1087</v>
      </c>
      <c r="M40" t="str">
        <f t="shared" si="5"/>
        <v>ADAP</v>
      </c>
      <c r="N40" t="str">
        <f t="shared" si="6"/>
        <v>1.0</v>
      </c>
      <c r="O40" t="s">
        <v>1243</v>
      </c>
      <c r="P40" t="s">
        <v>217</v>
      </c>
      <c r="Q40" t="s">
        <v>1248</v>
      </c>
    </row>
    <row r="41" spans="1:17" x14ac:dyDescent="0.2">
      <c r="A41" t="s">
        <v>572</v>
      </c>
      <c r="B41" t="s">
        <v>551</v>
      </c>
      <c r="C41" s="85" t="s">
        <v>481</v>
      </c>
      <c r="D41" s="85" t="s">
        <v>589</v>
      </c>
      <c r="E41" s="85" t="s">
        <v>638</v>
      </c>
      <c r="F41" s="85" t="s">
        <v>438</v>
      </c>
      <c r="G41" s="85" t="s">
        <v>599</v>
      </c>
      <c r="H41" t="s">
        <v>1321</v>
      </c>
      <c r="I41" t="s">
        <v>655</v>
      </c>
      <c r="J41" t="str">
        <f t="shared" si="3"/>
        <v>Policy: Audit SQL DB Level Audit Setting</v>
      </c>
      <c r="K41" s="1" t="str">
        <f t="shared" si="4"/>
        <v>867-5309</v>
      </c>
      <c r="L41" t="s">
        <v>1087</v>
      </c>
      <c r="M41" t="str">
        <f t="shared" si="5"/>
        <v>ADAP</v>
      </c>
      <c r="N41" t="str">
        <f t="shared" si="6"/>
        <v>1.0</v>
      </c>
      <c r="O41" t="s">
        <v>1243</v>
      </c>
      <c r="P41" t="s">
        <v>217</v>
      </c>
      <c r="Q41" t="s">
        <v>1248</v>
      </c>
    </row>
    <row r="42" spans="1:17" x14ac:dyDescent="0.2">
      <c r="A42" t="s">
        <v>572</v>
      </c>
      <c r="B42" t="s">
        <v>552</v>
      </c>
      <c r="C42" s="85" t="s">
        <v>482</v>
      </c>
      <c r="D42" s="85" t="s">
        <v>590</v>
      </c>
      <c r="E42" s="85" t="s">
        <v>639</v>
      </c>
      <c r="F42" s="85" t="s">
        <v>438</v>
      </c>
      <c r="G42" s="85" t="s">
        <v>599</v>
      </c>
      <c r="H42" t="s">
        <v>1321</v>
      </c>
      <c r="I42" t="s">
        <v>655</v>
      </c>
      <c r="J42" t="str">
        <f t="shared" si="3"/>
        <v>Policy: Audit transparent data encryption status</v>
      </c>
      <c r="K42" s="1" t="str">
        <f t="shared" si="4"/>
        <v>867-5309</v>
      </c>
      <c r="L42" t="s">
        <v>1087</v>
      </c>
      <c r="M42" t="str">
        <f t="shared" si="5"/>
        <v>ADAP</v>
      </c>
      <c r="N42" t="str">
        <f t="shared" si="6"/>
        <v>1.0</v>
      </c>
      <c r="O42" t="s">
        <v>1243</v>
      </c>
      <c r="P42" t="s">
        <v>217</v>
      </c>
      <c r="Q42" t="s">
        <v>1248</v>
      </c>
    </row>
    <row r="43" spans="1:17" x14ac:dyDescent="0.2">
      <c r="A43" t="s">
        <v>572</v>
      </c>
      <c r="B43" t="s">
        <v>553</v>
      </c>
      <c r="C43" s="85" t="s">
        <v>483</v>
      </c>
      <c r="D43" s="85" t="s">
        <v>591</v>
      </c>
      <c r="E43" s="85" t="s">
        <v>640</v>
      </c>
      <c r="F43" s="85" t="s">
        <v>438</v>
      </c>
      <c r="G43" s="85" t="s">
        <v>599</v>
      </c>
      <c r="H43" t="s">
        <v>1321</v>
      </c>
      <c r="I43" t="s">
        <v>655</v>
      </c>
      <c r="J43" t="str">
        <f t="shared" si="3"/>
        <v>Policy: Audit DB level threat detection setting</v>
      </c>
      <c r="K43" s="1" t="str">
        <f t="shared" si="4"/>
        <v>867-5309</v>
      </c>
      <c r="L43" t="s">
        <v>1087</v>
      </c>
      <c r="M43" t="str">
        <f t="shared" si="5"/>
        <v>ADAP</v>
      </c>
      <c r="N43" t="str">
        <f t="shared" si="6"/>
        <v>1.0</v>
      </c>
      <c r="O43" t="s">
        <v>1243</v>
      </c>
      <c r="P43" t="s">
        <v>217</v>
      </c>
      <c r="Q43" t="s">
        <v>1248</v>
      </c>
    </row>
    <row r="44" spans="1:17" x14ac:dyDescent="0.2">
      <c r="A44" t="s">
        <v>572</v>
      </c>
      <c r="B44" t="s">
        <v>554</v>
      </c>
      <c r="C44" s="85" t="s">
        <v>484</v>
      </c>
      <c r="D44" s="85" t="s">
        <v>592</v>
      </c>
      <c r="E44" s="85" t="s">
        <v>641</v>
      </c>
      <c r="F44" s="85" t="s">
        <v>438</v>
      </c>
      <c r="G44" s="85" t="s">
        <v>599</v>
      </c>
      <c r="H44" t="s">
        <v>1321</v>
      </c>
      <c r="I44" t="s">
        <v>655</v>
      </c>
      <c r="J44" t="str">
        <f t="shared" si="3"/>
        <v>Policy: Audit SQL Server Level Audit Setting</v>
      </c>
      <c r="K44" s="1" t="str">
        <f t="shared" si="4"/>
        <v>867-5309</v>
      </c>
      <c r="L44" t="s">
        <v>1087</v>
      </c>
      <c r="M44" t="str">
        <f t="shared" si="5"/>
        <v>ADAP</v>
      </c>
      <c r="N44" t="str">
        <f t="shared" si="6"/>
        <v>1.0</v>
      </c>
      <c r="O44" t="s">
        <v>1243</v>
      </c>
      <c r="P44" t="s">
        <v>217</v>
      </c>
      <c r="Q44" t="s">
        <v>1248</v>
      </c>
    </row>
    <row r="45" spans="1:17" x14ac:dyDescent="0.2">
      <c r="A45" t="s">
        <v>572</v>
      </c>
      <c r="B45" t="s">
        <v>555</v>
      </c>
      <c r="C45" s="85" t="s">
        <v>485</v>
      </c>
      <c r="D45" s="85" t="s">
        <v>593</v>
      </c>
      <c r="E45" s="85" t="s">
        <v>642</v>
      </c>
      <c r="F45" s="85" t="s">
        <v>438</v>
      </c>
      <c r="G45" s="85" t="s">
        <v>599</v>
      </c>
      <c r="H45" t="s">
        <v>1321</v>
      </c>
      <c r="I45" t="s">
        <v>655</v>
      </c>
      <c r="J45" t="str">
        <f t="shared" si="3"/>
        <v>Policy: Audit SQL Server Long Term Retention Setting</v>
      </c>
      <c r="K45" s="1" t="str">
        <f t="shared" si="4"/>
        <v>867-5309</v>
      </c>
      <c r="L45" t="s">
        <v>1087</v>
      </c>
      <c r="M45" t="str">
        <f t="shared" si="5"/>
        <v>ADAP</v>
      </c>
      <c r="N45" t="str">
        <f t="shared" si="6"/>
        <v>1.0</v>
      </c>
      <c r="O45" t="s">
        <v>1243</v>
      </c>
      <c r="P45" t="s">
        <v>217</v>
      </c>
      <c r="Q45" t="s">
        <v>1248</v>
      </c>
    </row>
    <row r="46" spans="1:17" x14ac:dyDescent="0.2">
      <c r="A46" t="s">
        <v>572</v>
      </c>
      <c r="B46" t="s">
        <v>556</v>
      </c>
      <c r="C46" s="85" t="s">
        <v>486</v>
      </c>
      <c r="D46" s="85" t="s">
        <v>594</v>
      </c>
      <c r="E46" s="85" t="s">
        <v>643</v>
      </c>
      <c r="F46" s="85" t="s">
        <v>438</v>
      </c>
      <c r="G46" s="85" t="s">
        <v>599</v>
      </c>
      <c r="H46" t="s">
        <v>1321</v>
      </c>
      <c r="I46" t="s">
        <v>655</v>
      </c>
      <c r="J46" t="str">
        <f t="shared" si="3"/>
        <v>Policy: Audit Server level threat detection setting</v>
      </c>
      <c r="K46" s="1" t="str">
        <f t="shared" si="4"/>
        <v>867-5309</v>
      </c>
      <c r="L46" t="s">
        <v>1087</v>
      </c>
      <c r="M46" t="str">
        <f t="shared" si="5"/>
        <v>ADAP</v>
      </c>
      <c r="N46" t="str">
        <f t="shared" si="6"/>
        <v>1.0</v>
      </c>
      <c r="O46" t="s">
        <v>1243</v>
      </c>
      <c r="P46" t="s">
        <v>217</v>
      </c>
      <c r="Q46" t="s">
        <v>1248</v>
      </c>
    </row>
    <row r="47" spans="1:17" x14ac:dyDescent="0.2">
      <c r="A47" t="s">
        <v>572</v>
      </c>
      <c r="B47" t="s">
        <v>557</v>
      </c>
      <c r="C47" s="85" t="s">
        <v>487</v>
      </c>
      <c r="D47" s="85" t="s">
        <v>595</v>
      </c>
      <c r="E47" s="85" t="s">
        <v>644</v>
      </c>
      <c r="F47" s="85" t="s">
        <v>438</v>
      </c>
      <c r="G47" s="85" t="s">
        <v>599</v>
      </c>
      <c r="H47" t="s">
        <v>1321</v>
      </c>
      <c r="I47" t="s">
        <v>655</v>
      </c>
      <c r="J47" t="str">
        <f t="shared" si="3"/>
        <v>Policy: Deny SQL database transparent data encryption disablement</v>
      </c>
      <c r="K47" s="1" t="str">
        <f t="shared" si="4"/>
        <v>867-5309</v>
      </c>
      <c r="L47" t="s">
        <v>1087</v>
      </c>
      <c r="M47" t="str">
        <f t="shared" si="5"/>
        <v>ADAP</v>
      </c>
      <c r="N47" t="str">
        <f t="shared" si="6"/>
        <v>1.0</v>
      </c>
      <c r="O47" t="s">
        <v>1243</v>
      </c>
      <c r="P47" t="s">
        <v>217</v>
      </c>
      <c r="Q47" t="s">
        <v>1248</v>
      </c>
    </row>
    <row r="48" spans="1:17" ht="25.5" x14ac:dyDescent="0.2">
      <c r="A48" t="s">
        <v>572</v>
      </c>
      <c r="B48" t="s">
        <v>576</v>
      </c>
      <c r="C48" s="85" t="s">
        <v>488</v>
      </c>
      <c r="D48" s="85" t="s">
        <v>575</v>
      </c>
      <c r="E48" s="85" t="s">
        <v>645</v>
      </c>
      <c r="F48" s="85" t="s">
        <v>438</v>
      </c>
      <c r="G48" s="85" t="s">
        <v>599</v>
      </c>
      <c r="H48" t="s">
        <v>1321</v>
      </c>
      <c r="I48" t="s">
        <v>655</v>
      </c>
      <c r="J48" t="str">
        <f t="shared" si="3"/>
        <v>Policy: Deploy Auditing on SQL servers</v>
      </c>
      <c r="K48" s="1" t="str">
        <f t="shared" si="4"/>
        <v>867-5309</v>
      </c>
      <c r="L48" t="s">
        <v>1087</v>
      </c>
      <c r="M48" t="str">
        <f t="shared" si="5"/>
        <v>ADAP</v>
      </c>
      <c r="N48" t="str">
        <f t="shared" si="6"/>
        <v>1.0</v>
      </c>
      <c r="O48" t="s">
        <v>1243</v>
      </c>
      <c r="P48" t="s">
        <v>217</v>
      </c>
      <c r="Q48" t="s">
        <v>1248</v>
      </c>
    </row>
    <row r="49" spans="1:17" x14ac:dyDescent="0.2">
      <c r="A49" t="s">
        <v>572</v>
      </c>
      <c r="B49" t="s">
        <v>558</v>
      </c>
      <c r="C49" s="85" t="s">
        <v>489</v>
      </c>
      <c r="D49" s="85" t="s">
        <v>596</v>
      </c>
      <c r="E49" s="85" t="s">
        <v>646</v>
      </c>
      <c r="F49" s="85" t="s">
        <v>438</v>
      </c>
      <c r="G49" s="85" t="s">
        <v>599</v>
      </c>
      <c r="H49" t="s">
        <v>1321</v>
      </c>
      <c r="I49" t="s">
        <v>655</v>
      </c>
      <c r="J49" t="str">
        <f t="shared" si="3"/>
        <v>Policy: Allowed SQL DB SKUs</v>
      </c>
      <c r="K49" s="1" t="str">
        <f t="shared" si="4"/>
        <v>867-5309</v>
      </c>
      <c r="L49" t="s">
        <v>1087</v>
      </c>
      <c r="M49" t="str">
        <f t="shared" si="5"/>
        <v>ADAP</v>
      </c>
      <c r="N49" t="str">
        <f t="shared" si="6"/>
        <v>1.0</v>
      </c>
      <c r="O49" t="s">
        <v>1243</v>
      </c>
      <c r="P49" t="s">
        <v>217</v>
      </c>
      <c r="Q49" t="s">
        <v>1248</v>
      </c>
    </row>
    <row r="50" spans="1:17" x14ac:dyDescent="0.2">
      <c r="A50" t="s">
        <v>572</v>
      </c>
      <c r="B50" t="s">
        <v>559</v>
      </c>
      <c r="C50" s="85" t="s">
        <v>490</v>
      </c>
      <c r="D50" s="85" t="s">
        <v>560</v>
      </c>
      <c r="E50" s="85" t="s">
        <v>647</v>
      </c>
      <c r="F50" s="85" t="s">
        <v>438</v>
      </c>
      <c r="G50" s="85" t="s">
        <v>599</v>
      </c>
      <c r="H50" t="s">
        <v>1321</v>
      </c>
      <c r="I50" t="s">
        <v>655</v>
      </c>
      <c r="J50" t="str">
        <f t="shared" si="3"/>
        <v>Policy: Ensure https traffic only for storage account</v>
      </c>
      <c r="K50" s="1" t="str">
        <f t="shared" si="4"/>
        <v>867-5309</v>
      </c>
      <c r="L50" t="s">
        <v>1087</v>
      </c>
      <c r="M50" t="str">
        <f t="shared" si="5"/>
        <v>ADAP</v>
      </c>
      <c r="N50" t="str">
        <f t="shared" si="6"/>
        <v>1.0</v>
      </c>
      <c r="O50" t="s">
        <v>1243</v>
      </c>
      <c r="P50" t="s">
        <v>217</v>
      </c>
      <c r="Q50" t="s">
        <v>1248</v>
      </c>
    </row>
    <row r="51" spans="1:17" x14ac:dyDescent="0.2">
      <c r="A51" t="s">
        <v>572</v>
      </c>
      <c r="B51" t="s">
        <v>561</v>
      </c>
      <c r="C51" s="85" t="s">
        <v>491</v>
      </c>
      <c r="D51" s="85" t="s">
        <v>562</v>
      </c>
      <c r="E51" s="85" t="s">
        <v>648</v>
      </c>
      <c r="F51" s="85" t="s">
        <v>438</v>
      </c>
      <c r="G51" s="85" t="s">
        <v>599</v>
      </c>
      <c r="H51" t="s">
        <v>1321</v>
      </c>
      <c r="I51" t="s">
        <v>655</v>
      </c>
      <c r="J51" t="str">
        <f t="shared" si="3"/>
        <v>Policy: Deny cool access tiering for storage accounts</v>
      </c>
      <c r="K51" s="1" t="str">
        <f t="shared" si="4"/>
        <v>867-5309</v>
      </c>
      <c r="L51" t="s">
        <v>1087</v>
      </c>
      <c r="M51" t="str">
        <f t="shared" si="5"/>
        <v>ADAP</v>
      </c>
      <c r="N51" t="str">
        <f t="shared" si="6"/>
        <v>1.0</v>
      </c>
      <c r="O51" t="s">
        <v>1243</v>
      </c>
      <c r="P51" t="s">
        <v>217</v>
      </c>
      <c r="Q51" t="s">
        <v>1248</v>
      </c>
    </row>
    <row r="52" spans="1:17" x14ac:dyDescent="0.2">
      <c r="A52" t="s">
        <v>572</v>
      </c>
      <c r="B52" t="s">
        <v>563</v>
      </c>
      <c r="C52" s="85" t="s">
        <v>492</v>
      </c>
      <c r="D52" s="85" t="s">
        <v>597</v>
      </c>
      <c r="E52" s="85" t="s">
        <v>649</v>
      </c>
      <c r="F52" s="85" t="s">
        <v>438</v>
      </c>
      <c r="G52" s="85" t="s">
        <v>599</v>
      </c>
      <c r="H52" t="s">
        <v>1321</v>
      </c>
      <c r="I52" t="s">
        <v>655</v>
      </c>
      <c r="J52" t="str">
        <f t="shared" si="3"/>
        <v>Policy: Ensure storage file encryption</v>
      </c>
      <c r="K52" s="1" t="str">
        <f t="shared" si="4"/>
        <v>867-5309</v>
      </c>
      <c r="L52" t="s">
        <v>1087</v>
      </c>
      <c r="M52" t="str">
        <f t="shared" si="5"/>
        <v>ADAP</v>
      </c>
      <c r="N52" t="str">
        <f t="shared" si="6"/>
        <v>1.0</v>
      </c>
      <c r="O52" t="s">
        <v>1243</v>
      </c>
      <c r="P52" t="s">
        <v>217</v>
      </c>
      <c r="Q52" t="s">
        <v>1248</v>
      </c>
    </row>
    <row r="53" spans="1:17" x14ac:dyDescent="0.2">
      <c r="A53" t="s">
        <v>572</v>
      </c>
      <c r="B53" t="s">
        <v>565</v>
      </c>
      <c r="C53" s="85" t="s">
        <v>493</v>
      </c>
      <c r="D53" s="85" t="s">
        <v>564</v>
      </c>
      <c r="E53" s="85" t="s">
        <v>650</v>
      </c>
      <c r="F53" s="85" t="s">
        <v>438</v>
      </c>
      <c r="G53" s="85" t="s">
        <v>599</v>
      </c>
      <c r="H53" t="s">
        <v>1321</v>
      </c>
      <c r="I53" t="s">
        <v>655</v>
      </c>
      <c r="J53" t="str">
        <f t="shared" si="3"/>
        <v>Policy: Match multiple name patterns.</v>
      </c>
      <c r="K53" s="1" t="str">
        <f t="shared" si="4"/>
        <v>867-5309</v>
      </c>
      <c r="L53" t="s">
        <v>1087</v>
      </c>
      <c r="M53" t="str">
        <f t="shared" si="5"/>
        <v>ADAP</v>
      </c>
      <c r="N53" t="str">
        <f t="shared" si="6"/>
        <v>1.0</v>
      </c>
      <c r="O53" t="s">
        <v>1243</v>
      </c>
      <c r="P53" t="s">
        <v>217</v>
      </c>
      <c r="Q53" t="s">
        <v>1248</v>
      </c>
    </row>
    <row r="54" spans="1:17" x14ac:dyDescent="0.2">
      <c r="A54" t="s">
        <v>572</v>
      </c>
      <c r="B54" t="s">
        <v>566</v>
      </c>
      <c r="C54" s="85" t="s">
        <v>494</v>
      </c>
      <c r="D54" s="85" t="s">
        <v>567</v>
      </c>
      <c r="E54" s="85" t="s">
        <v>651</v>
      </c>
      <c r="F54" s="85" t="s">
        <v>438</v>
      </c>
      <c r="G54" s="85" t="s">
        <v>599</v>
      </c>
      <c r="H54" t="s">
        <v>1321</v>
      </c>
      <c r="I54" t="s">
        <v>655</v>
      </c>
      <c r="J54" t="str">
        <f t="shared" si="3"/>
        <v>Policy: Name pattern with like condition.</v>
      </c>
      <c r="K54" s="1" t="str">
        <f t="shared" si="4"/>
        <v>867-5309</v>
      </c>
      <c r="L54" t="s">
        <v>1087</v>
      </c>
      <c r="M54" t="str">
        <f t="shared" si="5"/>
        <v>ADAP</v>
      </c>
      <c r="N54" t="str">
        <f t="shared" si="6"/>
        <v>1.0</v>
      </c>
      <c r="O54" t="s">
        <v>1243</v>
      </c>
      <c r="P54" t="s">
        <v>217</v>
      </c>
      <c r="Q54" t="s">
        <v>1248</v>
      </c>
    </row>
    <row r="55" spans="1:17" x14ac:dyDescent="0.2">
      <c r="A55" t="s">
        <v>572</v>
      </c>
      <c r="B55" t="s">
        <v>568</v>
      </c>
      <c r="C55" s="85" t="s">
        <v>495</v>
      </c>
      <c r="D55" s="85" t="s">
        <v>569</v>
      </c>
      <c r="E55" s="85" t="s">
        <v>652</v>
      </c>
      <c r="F55" s="85" t="s">
        <v>438</v>
      </c>
      <c r="G55" s="85" t="s">
        <v>599</v>
      </c>
      <c r="H55" t="s">
        <v>1321</v>
      </c>
      <c r="I55" t="s">
        <v>655</v>
      </c>
      <c r="J55" t="str">
        <f t="shared" si="3"/>
        <v>Policy: Name pattern with match condition.</v>
      </c>
      <c r="K55" s="1" t="str">
        <f t="shared" si="4"/>
        <v>867-5309</v>
      </c>
      <c r="L55" t="s">
        <v>1087</v>
      </c>
      <c r="M55" t="str">
        <f t="shared" si="5"/>
        <v>ADAP</v>
      </c>
      <c r="N55" t="str">
        <f t="shared" si="6"/>
        <v>1.0</v>
      </c>
      <c r="O55" t="s">
        <v>1243</v>
      </c>
      <c r="P55" t="s">
        <v>217</v>
      </c>
      <c r="Q55" t="s">
        <v>1248</v>
      </c>
    </row>
    <row r="56" spans="1:17" x14ac:dyDescent="0.2">
      <c r="A56" t="s">
        <v>572</v>
      </c>
      <c r="B56" t="s">
        <v>570</v>
      </c>
      <c r="C56" s="85" t="s">
        <v>496</v>
      </c>
      <c r="D56" s="85" t="s">
        <v>571</v>
      </c>
      <c r="E56" s="85" t="s">
        <v>653</v>
      </c>
      <c r="F56" s="85" t="s">
        <v>438</v>
      </c>
      <c r="G56" s="85" t="s">
        <v>599</v>
      </c>
      <c r="H56" t="s">
        <v>1321</v>
      </c>
      <c r="I56" t="s">
        <v>655</v>
      </c>
      <c r="J56" t="str">
        <f t="shared" si="3"/>
        <v>Policy: Use match condition on tag value.</v>
      </c>
      <c r="K56" s="1" t="str">
        <f t="shared" si="4"/>
        <v>867-5309</v>
      </c>
      <c r="L56" t="s">
        <v>1087</v>
      </c>
      <c r="M56" t="str">
        <f t="shared" si="5"/>
        <v>ADAP</v>
      </c>
      <c r="N56" t="str">
        <f t="shared" si="6"/>
        <v>1.0</v>
      </c>
      <c r="O56" t="s">
        <v>1243</v>
      </c>
      <c r="P56" t="s">
        <v>217</v>
      </c>
      <c r="Q56" t="s">
        <v>1248</v>
      </c>
    </row>
    <row r="57" spans="1:17" ht="25.5" x14ac:dyDescent="0.2">
      <c r="A57" t="s">
        <v>572</v>
      </c>
      <c r="B57" t="s">
        <v>499</v>
      </c>
      <c r="C57" s="85" t="s">
        <v>444</v>
      </c>
      <c r="D57" s="85" t="s">
        <v>656</v>
      </c>
      <c r="E57" s="85" t="s">
        <v>601</v>
      </c>
      <c r="F57" s="85" t="s">
        <v>438</v>
      </c>
      <c r="G57" s="85" t="s">
        <v>599</v>
      </c>
      <c r="H57" t="s">
        <v>1321</v>
      </c>
      <c r="I57" t="s">
        <v>655</v>
      </c>
      <c r="J57" t="str">
        <f t="shared" si="3"/>
        <v>Policy: Allowed locations</v>
      </c>
      <c r="K57" s="1" t="str">
        <f t="shared" si="4"/>
        <v>867-5309</v>
      </c>
      <c r="L57" t="s">
        <v>1087</v>
      </c>
      <c r="M57" t="str">
        <f t="shared" si="5"/>
        <v>ADAP</v>
      </c>
      <c r="N57" t="str">
        <f t="shared" si="6"/>
        <v>1.0</v>
      </c>
      <c r="O57" t="s">
        <v>1243</v>
      </c>
      <c r="P57" t="s">
        <v>217</v>
      </c>
      <c r="Q57" t="s">
        <v>1248</v>
      </c>
    </row>
    <row r="58" spans="1:17" x14ac:dyDescent="0.2">
      <c r="A58" t="s">
        <v>572</v>
      </c>
      <c r="B58" t="s">
        <v>501</v>
      </c>
      <c r="C58" s="85" t="s">
        <v>445</v>
      </c>
      <c r="D58" s="85" t="s">
        <v>500</v>
      </c>
      <c r="E58" s="85" t="s">
        <v>602</v>
      </c>
      <c r="F58" s="85" t="s">
        <v>438</v>
      </c>
      <c r="G58" s="85" t="s">
        <v>599</v>
      </c>
      <c r="H58" t="s">
        <v>1321</v>
      </c>
      <c r="I58" t="s">
        <v>655</v>
      </c>
      <c r="J58" t="str">
        <f t="shared" si="3"/>
        <v>Policy: Allowed resource types</v>
      </c>
      <c r="K58" s="1" t="str">
        <f t="shared" si="4"/>
        <v>867-5309</v>
      </c>
      <c r="L58" t="s">
        <v>1087</v>
      </c>
      <c r="M58" t="str">
        <f t="shared" si="5"/>
        <v>ADAP</v>
      </c>
      <c r="N58" t="str">
        <f t="shared" si="6"/>
        <v>1.0</v>
      </c>
      <c r="O58" t="s">
        <v>1243</v>
      </c>
      <c r="P58" t="s">
        <v>217</v>
      </c>
      <c r="Q58" t="s">
        <v>1248</v>
      </c>
    </row>
    <row r="59" spans="1:17" ht="25.5" x14ac:dyDescent="0.2">
      <c r="A59" t="s">
        <v>572</v>
      </c>
      <c r="B59" t="s">
        <v>502</v>
      </c>
      <c r="C59" s="85" t="s">
        <v>446</v>
      </c>
      <c r="D59" s="85" t="s">
        <v>503</v>
      </c>
      <c r="E59" s="85" t="s">
        <v>603</v>
      </c>
      <c r="F59" s="85" t="s">
        <v>438</v>
      </c>
      <c r="G59" s="85" t="s">
        <v>599</v>
      </c>
      <c r="H59" t="s">
        <v>1321</v>
      </c>
      <c r="I59" t="s">
        <v>655</v>
      </c>
      <c r="J59" t="str">
        <f t="shared" si="3"/>
        <v>Policy: Allowed storage account SKUs</v>
      </c>
      <c r="K59" s="1" t="str">
        <f t="shared" si="4"/>
        <v>867-5309</v>
      </c>
      <c r="L59" t="s">
        <v>1087</v>
      </c>
      <c r="M59" t="str">
        <f t="shared" si="5"/>
        <v>ADAP</v>
      </c>
      <c r="N59" t="str">
        <f t="shared" si="6"/>
        <v>1.0</v>
      </c>
      <c r="O59" t="s">
        <v>1243</v>
      </c>
      <c r="P59" t="s">
        <v>217</v>
      </c>
      <c r="Q59" t="s">
        <v>1248</v>
      </c>
    </row>
    <row r="60" spans="1:17" x14ac:dyDescent="0.2">
      <c r="A60" t="s">
        <v>572</v>
      </c>
      <c r="B60" t="s">
        <v>512</v>
      </c>
      <c r="C60" s="85" t="s">
        <v>451</v>
      </c>
      <c r="D60" s="85" t="s">
        <v>513</v>
      </c>
      <c r="E60" s="85" t="s">
        <v>608</v>
      </c>
      <c r="F60" s="85" t="s">
        <v>438</v>
      </c>
      <c r="G60" s="85" t="s">
        <v>599</v>
      </c>
      <c r="H60" t="s">
        <v>1321</v>
      </c>
      <c r="I60" t="s">
        <v>655</v>
      </c>
      <c r="J60" t="str">
        <f t="shared" si="3"/>
        <v>Policy: Require SQL Server version 12.0</v>
      </c>
      <c r="K60" s="1" t="str">
        <f t="shared" si="4"/>
        <v>867-5309</v>
      </c>
      <c r="L60" t="s">
        <v>1087</v>
      </c>
      <c r="M60" t="str">
        <f t="shared" si="5"/>
        <v>ADAP</v>
      </c>
      <c r="N60" t="str">
        <f t="shared" si="6"/>
        <v>1.0</v>
      </c>
      <c r="O60" t="s">
        <v>1243</v>
      </c>
      <c r="P60" t="s">
        <v>217</v>
      </c>
      <c r="Q60" t="s">
        <v>1248</v>
      </c>
    </row>
    <row r="61" spans="1:17" x14ac:dyDescent="0.2">
      <c r="A61" t="s">
        <v>572</v>
      </c>
      <c r="B61" t="s">
        <v>514</v>
      </c>
      <c r="C61" s="85" t="s">
        <v>452</v>
      </c>
      <c r="D61" s="85" t="s">
        <v>515</v>
      </c>
      <c r="E61" s="85" t="s">
        <v>609</v>
      </c>
      <c r="F61" s="85" t="s">
        <v>438</v>
      </c>
      <c r="G61" s="85" t="s">
        <v>599</v>
      </c>
      <c r="H61" t="s">
        <v>1321</v>
      </c>
      <c r="I61" t="s">
        <v>655</v>
      </c>
      <c r="J61" t="str">
        <f t="shared" si="3"/>
        <v>Policy: Require storage account encryption</v>
      </c>
      <c r="K61" s="1" t="str">
        <f t="shared" si="4"/>
        <v>867-5309</v>
      </c>
      <c r="L61" t="s">
        <v>1087</v>
      </c>
      <c r="M61" t="str">
        <f t="shared" si="5"/>
        <v>ADAP</v>
      </c>
      <c r="N61" t="str">
        <f t="shared" si="6"/>
        <v>1.0</v>
      </c>
      <c r="O61" t="s">
        <v>1243</v>
      </c>
      <c r="P61" t="s">
        <v>217</v>
      </c>
      <c r="Q61" t="s">
        <v>1248</v>
      </c>
    </row>
    <row r="62" spans="1:17" x14ac:dyDescent="0.2">
      <c r="A62" t="s">
        <v>572</v>
      </c>
      <c r="B62" t="s">
        <v>517</v>
      </c>
      <c r="C62" s="85" t="s">
        <v>454</v>
      </c>
      <c r="D62" s="85" t="s">
        <v>579</v>
      </c>
      <c r="E62" s="85" t="s">
        <v>611</v>
      </c>
      <c r="F62" s="85" t="s">
        <v>438</v>
      </c>
      <c r="G62" s="85" t="s">
        <v>599</v>
      </c>
      <c r="H62" t="s">
        <v>1321</v>
      </c>
      <c r="I62" t="s">
        <v>655</v>
      </c>
      <c r="J62" t="str">
        <f t="shared" si="3"/>
        <v>Policy: Create VM using Managed Disk</v>
      </c>
      <c r="K62" s="1" t="str">
        <f t="shared" si="4"/>
        <v>867-5309</v>
      </c>
      <c r="L62" t="s">
        <v>1087</v>
      </c>
      <c r="M62" t="str">
        <f t="shared" si="5"/>
        <v>ADAP</v>
      </c>
      <c r="N62" t="str">
        <f t="shared" si="6"/>
        <v>1.0</v>
      </c>
      <c r="O62" t="s">
        <v>1243</v>
      </c>
      <c r="P62" t="s">
        <v>217</v>
      </c>
      <c r="Q62" t="s">
        <v>1248</v>
      </c>
    </row>
    <row r="63" spans="1:17" x14ac:dyDescent="0.2">
      <c r="A63" t="s">
        <v>572</v>
      </c>
      <c r="B63" t="s">
        <v>527</v>
      </c>
      <c r="C63" s="85" t="s">
        <v>460</v>
      </c>
      <c r="D63" s="85" t="s">
        <v>580</v>
      </c>
      <c r="E63" s="85" t="s">
        <v>617</v>
      </c>
      <c r="F63" s="85" t="s">
        <v>438</v>
      </c>
      <c r="G63" s="85" t="s">
        <v>599</v>
      </c>
      <c r="H63" t="s">
        <v>1321</v>
      </c>
      <c r="I63" t="s">
        <v>655</v>
      </c>
      <c r="J63" t="str">
        <f t="shared" si="3"/>
        <v>Policy: Only allow a certain VM platform image</v>
      </c>
      <c r="K63" s="1" t="str">
        <f t="shared" si="4"/>
        <v>867-5309</v>
      </c>
      <c r="L63" t="s">
        <v>1087</v>
      </c>
      <c r="M63" t="str">
        <f t="shared" si="5"/>
        <v>ADAP</v>
      </c>
      <c r="N63" t="str">
        <f t="shared" si="6"/>
        <v>1.0</v>
      </c>
      <c r="O63" t="s">
        <v>1243</v>
      </c>
      <c r="P63" t="s">
        <v>217</v>
      </c>
      <c r="Q63" t="s">
        <v>1248</v>
      </c>
    </row>
    <row r="64" spans="1:17" x14ac:dyDescent="0.2">
      <c r="A64" t="s">
        <v>572</v>
      </c>
      <c r="B64" t="s">
        <v>517</v>
      </c>
      <c r="C64" s="85" t="s">
        <v>461</v>
      </c>
      <c r="D64" s="85" t="s">
        <v>528</v>
      </c>
      <c r="E64" s="85" t="s">
        <v>618</v>
      </c>
      <c r="F64" s="85" t="s">
        <v>438</v>
      </c>
      <c r="G64" s="85" t="s">
        <v>599</v>
      </c>
      <c r="H64" t="s">
        <v>1321</v>
      </c>
      <c r="I64" t="s">
        <v>655</v>
      </c>
      <c r="J64" t="str">
        <f t="shared" si="3"/>
        <v>Policy: Create VM using Managed Disk</v>
      </c>
      <c r="K64" s="1" t="str">
        <f t="shared" si="4"/>
        <v>867-5309</v>
      </c>
      <c r="L64" t="s">
        <v>1087</v>
      </c>
      <c r="M64" t="str">
        <f t="shared" si="5"/>
        <v>ADAP</v>
      </c>
      <c r="N64" t="str">
        <f t="shared" si="6"/>
        <v>1.0</v>
      </c>
      <c r="O64" t="s">
        <v>1243</v>
      </c>
      <c r="P64" t="s">
        <v>217</v>
      </c>
      <c r="Q64" t="s">
        <v>1248</v>
      </c>
    </row>
    <row r="65" spans="1:17" x14ac:dyDescent="0.2">
      <c r="A65" t="s">
        <v>572</v>
      </c>
      <c r="B65" t="s">
        <v>529</v>
      </c>
      <c r="C65" s="85" t="s">
        <v>462</v>
      </c>
      <c r="D65" s="85" t="s">
        <v>574</v>
      </c>
      <c r="E65" s="85" t="s">
        <v>619</v>
      </c>
      <c r="F65" s="85" t="s">
        <v>438</v>
      </c>
      <c r="G65" s="85" t="s">
        <v>599</v>
      </c>
      <c r="H65" t="s">
        <v>1321</v>
      </c>
      <c r="I65" t="s">
        <v>655</v>
      </c>
      <c r="J65" t="str">
        <f t="shared" si="3"/>
        <v>Policy: Audit for allowed locations</v>
      </c>
      <c r="K65" s="1" t="str">
        <f t="shared" si="4"/>
        <v>867-5309</v>
      </c>
      <c r="L65" t="s">
        <v>1087</v>
      </c>
      <c r="M65" t="str">
        <f t="shared" si="5"/>
        <v>ADAP</v>
      </c>
      <c r="N65" t="str">
        <f t="shared" si="6"/>
        <v>1.0</v>
      </c>
      <c r="O65" t="s">
        <v>1243</v>
      </c>
      <c r="P65" t="s">
        <v>217</v>
      </c>
      <c r="Q65" t="s">
        <v>1248</v>
      </c>
    </row>
    <row r="66" spans="1:17" x14ac:dyDescent="0.2">
      <c r="A66" t="s">
        <v>572</v>
      </c>
      <c r="B66" t="s">
        <v>530</v>
      </c>
      <c r="C66" s="85" t="s">
        <v>463</v>
      </c>
      <c r="D66" s="85" t="s">
        <v>581</v>
      </c>
      <c r="E66" s="85" t="s">
        <v>620</v>
      </c>
      <c r="F66" s="85" t="s">
        <v>438</v>
      </c>
      <c r="G66" s="85" t="s">
        <v>599</v>
      </c>
      <c r="H66" t="s">
        <v>1321</v>
      </c>
      <c r="I66" t="s">
        <v>655</v>
      </c>
      <c r="J66" t="str">
        <f t="shared" si="3"/>
        <v>Policy: Audit diagnostic setting</v>
      </c>
      <c r="K66" s="1" t="str">
        <f t="shared" ref="K66:K78" si="7">Bill_To</f>
        <v>867-5309</v>
      </c>
      <c r="L66" t="s">
        <v>1087</v>
      </c>
      <c r="M66" t="str">
        <f t="shared" ref="M66:M78" si="8">Project</f>
        <v>ADAP</v>
      </c>
      <c r="N66" t="str">
        <f t="shared" ref="N66:N78" si="9">ProjectVersion</f>
        <v>1.0</v>
      </c>
      <c r="O66" t="s">
        <v>1243</v>
      </c>
      <c r="P66" t="s">
        <v>217</v>
      </c>
      <c r="Q66" t="s">
        <v>1248</v>
      </c>
    </row>
    <row r="67" spans="1:17" x14ac:dyDescent="0.2">
      <c r="A67" t="s">
        <v>572</v>
      </c>
      <c r="B67" t="s">
        <v>1860</v>
      </c>
      <c r="C67" s="85" t="s">
        <v>465</v>
      </c>
      <c r="D67" s="85" t="s">
        <v>1861</v>
      </c>
      <c r="E67" s="85" t="s">
        <v>622</v>
      </c>
      <c r="F67" s="85" t="s">
        <v>438</v>
      </c>
      <c r="G67" s="85" t="s">
        <v>599</v>
      </c>
      <c r="H67" t="s">
        <v>1321</v>
      </c>
      <c r="I67" t="s">
        <v>655</v>
      </c>
      <c r="J67" t="str">
        <f t="shared" ref="J67:J78" si="10">_xlfn.CONCAT($C$1,": ",$B67)</f>
        <v>Policy: Audit if Network Watcher is not enabled forregionName</v>
      </c>
      <c r="K67" s="1" t="str">
        <f t="shared" si="7"/>
        <v>867-5309</v>
      </c>
      <c r="L67" t="s">
        <v>1087</v>
      </c>
      <c r="M67" t="str">
        <f t="shared" si="8"/>
        <v>ADAP</v>
      </c>
      <c r="N67" t="str">
        <f t="shared" si="9"/>
        <v>1.0</v>
      </c>
      <c r="O67" t="s">
        <v>1243</v>
      </c>
      <c r="P67" t="s">
        <v>217</v>
      </c>
      <c r="Q67" t="s">
        <v>1248</v>
      </c>
    </row>
    <row r="68" spans="1:17" x14ac:dyDescent="0.2">
      <c r="A68" t="s">
        <v>572</v>
      </c>
      <c r="B68" t="s">
        <v>1838</v>
      </c>
      <c r="C68" s="85" t="s">
        <v>478</v>
      </c>
      <c r="D68" s="85" t="s">
        <v>1839</v>
      </c>
      <c r="E68" s="85" t="s">
        <v>635</v>
      </c>
      <c r="F68" s="85" t="s">
        <v>438</v>
      </c>
      <c r="G68" s="85" t="s">
        <v>599</v>
      </c>
      <c r="H68" t="s">
        <v>1321</v>
      </c>
      <c r="I68" t="s">
        <v>655</v>
      </c>
      <c r="J68" t="str">
        <f t="shared" si="10"/>
        <v>Policy: Audit resourceGroupNames missing tags</v>
      </c>
      <c r="K68" s="1" t="str">
        <f t="shared" si="7"/>
        <v>867-5309</v>
      </c>
      <c r="L68" t="s">
        <v>1087</v>
      </c>
      <c r="M68" t="str">
        <f t="shared" si="8"/>
        <v>ADAP</v>
      </c>
      <c r="N68" t="str">
        <f t="shared" si="9"/>
        <v>1.0</v>
      </c>
      <c r="O68" t="s">
        <v>1243</v>
      </c>
      <c r="P68" t="s">
        <v>217</v>
      </c>
      <c r="Q68" t="s">
        <v>1248</v>
      </c>
    </row>
    <row r="69" spans="1:17" ht="25.5" x14ac:dyDescent="0.2">
      <c r="A69" t="s">
        <v>572</v>
      </c>
      <c r="B69" t="s">
        <v>548</v>
      </c>
      <c r="C69" s="85" t="s">
        <v>480</v>
      </c>
      <c r="D69" s="85" t="s">
        <v>588</v>
      </c>
      <c r="E69" s="85" t="s">
        <v>637</v>
      </c>
      <c r="F69" s="85" t="s">
        <v>438</v>
      </c>
      <c r="G69" s="85" t="s">
        <v>599</v>
      </c>
      <c r="H69" t="s">
        <v>1321</v>
      </c>
      <c r="I69" t="s">
        <v>655</v>
      </c>
      <c r="J69" t="str">
        <f t="shared" si="10"/>
        <v>Policy: Audit If no AAD Admi</v>
      </c>
      <c r="K69" s="1" t="str">
        <f t="shared" si="7"/>
        <v>867-5309</v>
      </c>
      <c r="L69" t="s">
        <v>1087</v>
      </c>
      <c r="M69" t="str">
        <f t="shared" si="8"/>
        <v>ADAP</v>
      </c>
      <c r="N69" t="str">
        <f t="shared" si="9"/>
        <v>1.0</v>
      </c>
      <c r="O69" t="s">
        <v>1243</v>
      </c>
      <c r="P69" t="s">
        <v>217</v>
      </c>
      <c r="Q69" t="s">
        <v>1248</v>
      </c>
    </row>
    <row r="70" spans="1:17" x14ac:dyDescent="0.2">
      <c r="A70" t="s">
        <v>572</v>
      </c>
      <c r="B70" t="s">
        <v>551</v>
      </c>
      <c r="C70" s="85" t="s">
        <v>481</v>
      </c>
      <c r="D70" s="85" t="s">
        <v>589</v>
      </c>
      <c r="E70" s="85" t="s">
        <v>638</v>
      </c>
      <c r="F70" s="85" t="s">
        <v>438</v>
      </c>
      <c r="G70" s="85" t="s">
        <v>599</v>
      </c>
      <c r="H70" t="s">
        <v>1321</v>
      </c>
      <c r="I70" t="s">
        <v>655</v>
      </c>
      <c r="J70" t="str">
        <f t="shared" si="10"/>
        <v>Policy: Audit SQL DB Level Audit Setting</v>
      </c>
      <c r="K70" s="1" t="str">
        <f t="shared" si="7"/>
        <v>867-5309</v>
      </c>
      <c r="L70" t="s">
        <v>1087</v>
      </c>
      <c r="M70" t="str">
        <f t="shared" si="8"/>
        <v>ADAP</v>
      </c>
      <c r="N70" t="str">
        <f t="shared" si="9"/>
        <v>1.0</v>
      </c>
      <c r="O70" t="s">
        <v>1243</v>
      </c>
      <c r="P70" t="s">
        <v>217</v>
      </c>
      <c r="Q70" t="s">
        <v>1248</v>
      </c>
    </row>
    <row r="71" spans="1:17" x14ac:dyDescent="0.2">
      <c r="A71" t="s">
        <v>572</v>
      </c>
      <c r="B71" t="s">
        <v>552</v>
      </c>
      <c r="C71" s="85" t="s">
        <v>482</v>
      </c>
      <c r="D71" s="85" t="s">
        <v>590</v>
      </c>
      <c r="E71" s="85" t="s">
        <v>639</v>
      </c>
      <c r="F71" s="85" t="s">
        <v>438</v>
      </c>
      <c r="G71" s="85" t="s">
        <v>599</v>
      </c>
      <c r="H71" t="s">
        <v>1321</v>
      </c>
      <c r="I71" t="s">
        <v>655</v>
      </c>
      <c r="J71" t="str">
        <f t="shared" si="10"/>
        <v>Policy: Audit transparent data encryption status</v>
      </c>
      <c r="K71" s="1" t="str">
        <f t="shared" si="7"/>
        <v>867-5309</v>
      </c>
      <c r="L71" t="s">
        <v>1087</v>
      </c>
      <c r="M71" t="str">
        <f t="shared" si="8"/>
        <v>ADAP</v>
      </c>
      <c r="N71" t="str">
        <f t="shared" si="9"/>
        <v>1.0</v>
      </c>
      <c r="O71" t="s">
        <v>1243</v>
      </c>
      <c r="P71" t="s">
        <v>217</v>
      </c>
      <c r="Q71" t="s">
        <v>1248</v>
      </c>
    </row>
    <row r="72" spans="1:17" x14ac:dyDescent="0.2">
      <c r="A72" t="s">
        <v>572</v>
      </c>
      <c r="B72" t="s">
        <v>553</v>
      </c>
      <c r="C72" s="85" t="s">
        <v>483</v>
      </c>
      <c r="D72" s="85" t="s">
        <v>591</v>
      </c>
      <c r="E72" s="85" t="s">
        <v>640</v>
      </c>
      <c r="F72" s="85" t="s">
        <v>438</v>
      </c>
      <c r="G72" s="85" t="s">
        <v>599</v>
      </c>
      <c r="H72" t="s">
        <v>1321</v>
      </c>
      <c r="I72" t="s">
        <v>655</v>
      </c>
      <c r="J72" t="str">
        <f t="shared" si="10"/>
        <v>Policy: Audit DB level threat detection setting</v>
      </c>
      <c r="K72" s="1" t="str">
        <f t="shared" si="7"/>
        <v>867-5309</v>
      </c>
      <c r="L72" t="s">
        <v>1087</v>
      </c>
      <c r="M72" t="str">
        <f t="shared" si="8"/>
        <v>ADAP</v>
      </c>
      <c r="N72" t="str">
        <f t="shared" si="9"/>
        <v>1.0</v>
      </c>
      <c r="O72" t="s">
        <v>1243</v>
      </c>
      <c r="P72" t="s">
        <v>217</v>
      </c>
      <c r="Q72" t="s">
        <v>1248</v>
      </c>
    </row>
    <row r="73" spans="1:17" x14ac:dyDescent="0.2">
      <c r="A73" t="s">
        <v>572</v>
      </c>
      <c r="B73" t="s">
        <v>554</v>
      </c>
      <c r="C73" s="85" t="s">
        <v>484</v>
      </c>
      <c r="D73" s="85" t="s">
        <v>592</v>
      </c>
      <c r="E73" s="85" t="s">
        <v>641</v>
      </c>
      <c r="F73" s="85" t="s">
        <v>438</v>
      </c>
      <c r="G73" s="85" t="s">
        <v>599</v>
      </c>
      <c r="H73" t="s">
        <v>1321</v>
      </c>
      <c r="I73" t="s">
        <v>655</v>
      </c>
      <c r="J73" t="str">
        <f t="shared" si="10"/>
        <v>Policy: Audit SQL Server Level Audit Setting</v>
      </c>
      <c r="K73" s="1" t="str">
        <f t="shared" si="7"/>
        <v>867-5309</v>
      </c>
      <c r="L73" t="s">
        <v>1087</v>
      </c>
      <c r="M73" t="str">
        <f t="shared" si="8"/>
        <v>ADAP</v>
      </c>
      <c r="N73" t="str">
        <f t="shared" si="9"/>
        <v>1.0</v>
      </c>
      <c r="O73" t="s">
        <v>1243</v>
      </c>
      <c r="P73" t="s">
        <v>217</v>
      </c>
      <c r="Q73" t="s">
        <v>1248</v>
      </c>
    </row>
    <row r="74" spans="1:17" x14ac:dyDescent="0.2">
      <c r="A74" t="s">
        <v>572</v>
      </c>
      <c r="B74" t="s">
        <v>555</v>
      </c>
      <c r="C74" s="85" t="s">
        <v>485</v>
      </c>
      <c r="D74" s="85" t="s">
        <v>593</v>
      </c>
      <c r="E74" s="85" t="s">
        <v>642</v>
      </c>
      <c r="F74" s="85" t="s">
        <v>438</v>
      </c>
      <c r="G74" s="85" t="s">
        <v>599</v>
      </c>
      <c r="H74" t="s">
        <v>1321</v>
      </c>
      <c r="I74" t="s">
        <v>655</v>
      </c>
      <c r="J74" t="str">
        <f t="shared" si="10"/>
        <v>Policy: Audit SQL Server Long Term Retention Setting</v>
      </c>
      <c r="K74" s="1" t="str">
        <f t="shared" si="7"/>
        <v>867-5309</v>
      </c>
      <c r="L74" t="s">
        <v>1087</v>
      </c>
      <c r="M74" t="str">
        <f t="shared" si="8"/>
        <v>ADAP</v>
      </c>
      <c r="N74" t="str">
        <f t="shared" si="9"/>
        <v>1.0</v>
      </c>
      <c r="O74" t="s">
        <v>1243</v>
      </c>
      <c r="P74" t="s">
        <v>217</v>
      </c>
      <c r="Q74" t="s">
        <v>1248</v>
      </c>
    </row>
    <row r="75" spans="1:17" x14ac:dyDescent="0.2">
      <c r="A75" t="s">
        <v>572</v>
      </c>
      <c r="B75" t="s">
        <v>556</v>
      </c>
      <c r="C75" s="85" t="s">
        <v>486</v>
      </c>
      <c r="D75" s="85" t="s">
        <v>594</v>
      </c>
      <c r="E75" s="85" t="s">
        <v>643</v>
      </c>
      <c r="F75" s="85" t="s">
        <v>438</v>
      </c>
      <c r="G75" s="85" t="s">
        <v>599</v>
      </c>
      <c r="H75" t="s">
        <v>1321</v>
      </c>
      <c r="I75" t="s">
        <v>655</v>
      </c>
      <c r="J75" t="str">
        <f t="shared" si="10"/>
        <v>Policy: Audit Server level threat detection setting</v>
      </c>
      <c r="K75" s="1" t="str">
        <f t="shared" si="7"/>
        <v>867-5309</v>
      </c>
      <c r="L75" t="s">
        <v>1087</v>
      </c>
      <c r="M75" t="str">
        <f t="shared" si="8"/>
        <v>ADAP</v>
      </c>
      <c r="N75" t="str">
        <f t="shared" si="9"/>
        <v>1.0</v>
      </c>
      <c r="O75" t="s">
        <v>1243</v>
      </c>
      <c r="P75" t="s">
        <v>217</v>
      </c>
      <c r="Q75" t="s">
        <v>1248</v>
      </c>
    </row>
    <row r="76" spans="1:17" x14ac:dyDescent="0.2">
      <c r="A76" t="s">
        <v>572</v>
      </c>
      <c r="B76" t="s">
        <v>557</v>
      </c>
      <c r="C76" s="85" t="s">
        <v>487</v>
      </c>
      <c r="D76" s="85" t="s">
        <v>595</v>
      </c>
      <c r="E76" s="85" t="s">
        <v>644</v>
      </c>
      <c r="F76" s="85" t="s">
        <v>438</v>
      </c>
      <c r="G76" s="85" t="s">
        <v>599</v>
      </c>
      <c r="H76" t="s">
        <v>1321</v>
      </c>
      <c r="I76" t="s">
        <v>655</v>
      </c>
      <c r="J76" t="str">
        <f t="shared" si="10"/>
        <v>Policy: Deny SQL database transparent data encryption disablement</v>
      </c>
      <c r="K76" s="1" t="str">
        <f t="shared" si="7"/>
        <v>867-5309</v>
      </c>
      <c r="L76" t="s">
        <v>1087</v>
      </c>
      <c r="M76" t="str">
        <f t="shared" si="8"/>
        <v>ADAP</v>
      </c>
      <c r="N76" t="str">
        <f t="shared" si="9"/>
        <v>1.0</v>
      </c>
      <c r="O76" t="s">
        <v>1243</v>
      </c>
      <c r="P76" t="s">
        <v>217</v>
      </c>
      <c r="Q76" t="s">
        <v>1248</v>
      </c>
    </row>
    <row r="77" spans="1:17" x14ac:dyDescent="0.2">
      <c r="A77" t="s">
        <v>572</v>
      </c>
      <c r="B77" t="s">
        <v>559</v>
      </c>
      <c r="C77" s="85" t="s">
        <v>490</v>
      </c>
      <c r="D77" s="85" t="s">
        <v>560</v>
      </c>
      <c r="E77" s="85" t="s">
        <v>647</v>
      </c>
      <c r="F77" s="85" t="s">
        <v>438</v>
      </c>
      <c r="G77" s="85" t="s">
        <v>599</v>
      </c>
      <c r="H77" t="s">
        <v>1321</v>
      </c>
      <c r="I77" t="s">
        <v>655</v>
      </c>
      <c r="J77" t="str">
        <f t="shared" si="10"/>
        <v>Policy: Ensure https traffic only for storage account</v>
      </c>
      <c r="K77" s="1" t="str">
        <f t="shared" si="7"/>
        <v>867-5309</v>
      </c>
      <c r="L77" t="s">
        <v>1087</v>
      </c>
      <c r="M77" t="str">
        <f t="shared" si="8"/>
        <v>ADAP</v>
      </c>
      <c r="N77" t="str">
        <f t="shared" si="9"/>
        <v>1.0</v>
      </c>
      <c r="O77" t="s">
        <v>1243</v>
      </c>
      <c r="P77" t="s">
        <v>217</v>
      </c>
      <c r="Q77" t="s">
        <v>1248</v>
      </c>
    </row>
    <row r="78" spans="1:17" x14ac:dyDescent="0.2">
      <c r="A78" t="s">
        <v>572</v>
      </c>
      <c r="B78" t="s">
        <v>563</v>
      </c>
      <c r="C78" s="85" t="s">
        <v>492</v>
      </c>
      <c r="D78" s="85" t="s">
        <v>597</v>
      </c>
      <c r="E78" s="85" t="s">
        <v>649</v>
      </c>
      <c r="F78" s="85" t="s">
        <v>438</v>
      </c>
      <c r="G78" s="85" t="s">
        <v>599</v>
      </c>
      <c r="H78" t="s">
        <v>1321</v>
      </c>
      <c r="I78" t="s">
        <v>655</v>
      </c>
      <c r="J78" t="str">
        <f t="shared" si="10"/>
        <v>Policy: Ensure storage file encryption</v>
      </c>
      <c r="K78" s="1" t="str">
        <f t="shared" si="7"/>
        <v>867-5309</v>
      </c>
      <c r="L78" t="s">
        <v>1087</v>
      </c>
      <c r="M78" t="str">
        <f t="shared" si="8"/>
        <v>ADAP</v>
      </c>
      <c r="N78" t="str">
        <f t="shared" si="9"/>
        <v>1.0</v>
      </c>
      <c r="O78" t="s">
        <v>1243</v>
      </c>
      <c r="P78" t="s">
        <v>217</v>
      </c>
      <c r="Q78" t="s">
        <v>1248</v>
      </c>
    </row>
  </sheetData>
  <dataValidations count="3">
    <dataValidation type="list" allowBlank="1" showInputMessage="1" showErrorMessage="1" sqref="P2:Q78" xr:uid="{B0155998-2D02-4E6F-8B6A-5E573B3ADBF4}">
      <formula1>Data_Profile</formula1>
    </dataValidation>
    <dataValidation type="list" allowBlank="1" showInputMessage="1" showErrorMessage="1" sqref="L2:L78" xr:uid="{13D3D452-F5A7-474A-B934-17B55F8AF620}">
      <formula1>(DRI)</formula1>
    </dataValidation>
    <dataValidation type="list" allowBlank="1" showInputMessage="1" showErrorMessage="1" sqref="H2:H78" xr:uid="{4917C6DE-D88D-46DC-95BD-59E3A6BE246A}">
      <formula1>resource_Group_Name</formula1>
    </dataValidation>
  </dataValidations>
  <hyperlinks>
    <hyperlink ref="R1" location="TOC!A1" display="TABLE OF CONTENTS" xr:uid="{249CD897-6D63-4374-8FA2-195545EB82C8}"/>
  </hyperlinks>
  <pageMargins left="0.7" right="0.7" top="0.75" bottom="0.75" header="0.3" footer="0.3"/>
  <pageSetup orientation="portrait" verticalDpi="0" r:id="rId1"/>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5"/>
  </sheetPr>
  <dimension ref="A1:N3"/>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4" width="5.42578125" style="185" customWidth="1"/>
    <col min="5" max="5" width="6.5703125" style="185" bestFit="1" customWidth="1"/>
    <col min="6" max="6" width="7" style="239" bestFit="1" customWidth="1"/>
    <col min="7" max="7" width="8" style="240" bestFit="1" customWidth="1"/>
    <col min="8" max="8" width="17.28515625" style="239" bestFit="1" customWidth="1"/>
    <col min="9" max="12" width="5.42578125" style="239" customWidth="1"/>
    <col min="13" max="13" width="13.140625" style="239" bestFit="1" customWidth="1"/>
    <col min="14" max="16384" width="9.140625" style="185"/>
  </cols>
  <sheetData>
    <row r="1" spans="1:14" s="237" customFormat="1" ht="125.1" customHeight="1" thickBot="1" x14ac:dyDescent="0.3">
      <c r="A1" s="241" t="s">
        <v>69</v>
      </c>
      <c r="B1" s="241" t="s">
        <v>61</v>
      </c>
      <c r="C1" s="241" t="s">
        <v>150</v>
      </c>
      <c r="D1" s="241" t="s">
        <v>1349</v>
      </c>
      <c r="E1" s="241" t="s">
        <v>144</v>
      </c>
      <c r="F1" s="187" t="s">
        <v>1828</v>
      </c>
      <c r="G1" s="242" t="s">
        <v>1830</v>
      </c>
      <c r="H1" s="242" t="s">
        <v>1831</v>
      </c>
      <c r="I1" s="242" t="s">
        <v>1216</v>
      </c>
      <c r="J1" s="242" t="s">
        <v>1218</v>
      </c>
      <c r="K1" s="242" t="s">
        <v>816</v>
      </c>
      <c r="L1" s="242" t="s">
        <v>1221</v>
      </c>
      <c r="M1" s="242" t="s">
        <v>1223</v>
      </c>
      <c r="N1" s="242" t="s">
        <v>1357</v>
      </c>
    </row>
    <row r="2" spans="1:14" x14ac:dyDescent="0.2">
      <c r="D2" s="185" t="s">
        <v>171</v>
      </c>
      <c r="F2" s="185" t="str">
        <f>_xlfn.CONCAT($A$1,": ",$A2)</f>
        <v xml:space="preserve">Name: </v>
      </c>
      <c r="G2" s="238" t="str">
        <f>Bill_To</f>
        <v>867-5309</v>
      </c>
      <c r="H2" s="185" t="s">
        <v>1087</v>
      </c>
      <c r="I2" s="185" t="str">
        <f>Project</f>
        <v>ADAP</v>
      </c>
      <c r="J2" s="185" t="str">
        <f>ProjectVersion</f>
        <v>1.0</v>
      </c>
      <c r="K2" s="185" t="s">
        <v>1243</v>
      </c>
      <c r="L2" s="185" t="s">
        <v>217</v>
      </c>
      <c r="M2" s="185" t="s">
        <v>1248</v>
      </c>
    </row>
    <row r="3" spans="1:14" x14ac:dyDescent="0.2">
      <c r="F3" s="185"/>
      <c r="G3" s="238"/>
      <c r="H3" s="185"/>
      <c r="I3" s="185"/>
      <c r="J3" s="185"/>
      <c r="K3" s="185"/>
      <c r="L3" s="185"/>
      <c r="M3" s="185"/>
    </row>
  </sheetData>
  <dataValidations count="4">
    <dataValidation type="list" allowBlank="1" showInputMessage="1" showErrorMessage="1" sqref="A2:A1048576" xr:uid="{00000000-0002-0000-0800-000002000000}">
      <formula1>(Azure_Web_Apps)</formula1>
    </dataValidation>
    <dataValidation type="list" allowBlank="1" showInputMessage="1" showErrorMessage="1" sqref="D2:D1048576" xr:uid="{00000000-0002-0000-0800-000003000000}">
      <formula1>(Azure_Region_Names)</formula1>
    </dataValidation>
    <dataValidation type="list" allowBlank="1" showInputMessage="1" showErrorMessage="1" sqref="H2" xr:uid="{65D50C83-0CCB-47E0-926E-A41856E80520}">
      <formula1>(DRI)</formula1>
    </dataValidation>
    <dataValidation type="list" allowBlank="1" showInputMessage="1" showErrorMessage="1" sqref="L2:M2" xr:uid="{02B14049-16D3-49F2-BEF9-5BA9F5E57317}">
      <formula1>Data_Profile</formula1>
    </dataValidation>
  </dataValidations>
  <hyperlinks>
    <hyperlink ref="N1" location="TOC!A1" display="TABLE OF CONTENTS" xr:uid="{EE677D68-C4EB-4299-9E42-3420E7D9C8CC}"/>
  </hyperlinks>
  <pageMargins left="0.7" right="0.7" top="0.75" bottom="0.75" header="0.3" footer="0.3"/>
  <pageSetup orientation="portrait" horizontalDpi="4294967295" verticalDpi="4294967295" r:id="rId1"/>
  <tableParts count="1">
    <tablePart r:id="rId2"/>
  </tablePart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sheetPr>
  <dimension ref="A1:R3"/>
  <sheetViews>
    <sheetView zoomScaleNormal="100" workbookViewId="0">
      <pane ySplit="1" topLeftCell="A2" activePane="bottomLeft" state="frozen"/>
      <selection activeCell="A2" sqref="A2:XFD2"/>
      <selection pane="bottomLeft" sqref="A1:Q2"/>
    </sheetView>
  </sheetViews>
  <sheetFormatPr defaultColWidth="9.140625" defaultRowHeight="12.75" x14ac:dyDescent="0.2"/>
  <cols>
    <col min="1" max="1" width="6.5703125" style="205" bestFit="1" customWidth="1"/>
    <col min="2" max="5" width="5.42578125" style="205" customWidth="1"/>
    <col min="6" max="6" width="6.5703125" style="205" bestFit="1" customWidth="1"/>
    <col min="7" max="9" width="5.42578125" style="205" customWidth="1"/>
    <col min="10" max="10" width="24.42578125" style="183" bestFit="1" customWidth="1"/>
    <col min="11" max="11" width="8" style="184" bestFit="1" customWidth="1"/>
    <col min="12" max="12" width="17.28515625" style="183" bestFit="1" customWidth="1"/>
    <col min="13" max="16" width="5.42578125" style="183" customWidth="1"/>
    <col min="17" max="17" width="13.140625" style="183" bestFit="1" customWidth="1"/>
    <col min="18" max="16384" width="9.140625" style="205"/>
  </cols>
  <sheetData>
    <row r="1" spans="1:18" s="204" customFormat="1" ht="125.1" customHeight="1" x14ac:dyDescent="0.25">
      <c r="A1" s="196" t="s">
        <v>118</v>
      </c>
      <c r="B1" s="196" t="s">
        <v>61</v>
      </c>
      <c r="C1" s="196" t="s">
        <v>1819</v>
      </c>
      <c r="D1" s="196" t="s">
        <v>1349</v>
      </c>
      <c r="E1" s="196" t="s">
        <v>1833</v>
      </c>
      <c r="F1" s="196" t="s">
        <v>144</v>
      </c>
      <c r="G1" s="196" t="s">
        <v>131</v>
      </c>
      <c r="H1" s="196" t="s">
        <v>1814</v>
      </c>
      <c r="I1" s="196" t="s">
        <v>132</v>
      </c>
      <c r="J1" s="187" t="s">
        <v>1828</v>
      </c>
      <c r="K1" s="187" t="s">
        <v>1830</v>
      </c>
      <c r="L1" s="187" t="s">
        <v>1831</v>
      </c>
      <c r="M1" s="187" t="s">
        <v>1216</v>
      </c>
      <c r="N1" s="187" t="s">
        <v>1218</v>
      </c>
      <c r="O1" s="187" t="s">
        <v>816</v>
      </c>
      <c r="P1" s="187" t="s">
        <v>1221</v>
      </c>
      <c r="Q1" s="187" t="s">
        <v>1223</v>
      </c>
      <c r="R1" s="187" t="s">
        <v>1357</v>
      </c>
    </row>
    <row r="2" spans="1:18" x14ac:dyDescent="0.2">
      <c r="D2" t="s">
        <v>171</v>
      </c>
      <c r="E2" t="s">
        <v>1321</v>
      </c>
      <c r="J2" t="str">
        <f>_xlfn.CONCAT($A$1,": ",$A2)</f>
        <v xml:space="preserve">App Service Plan Name: </v>
      </c>
      <c r="K2" s="1" t="str">
        <f>Bill_To</f>
        <v>867-5309</v>
      </c>
      <c r="L2" t="s">
        <v>1087</v>
      </c>
      <c r="M2" t="str">
        <f>Project</f>
        <v>ADAP</v>
      </c>
      <c r="N2" t="str">
        <f>ProjectVersion</f>
        <v>1.0</v>
      </c>
      <c r="O2" t="s">
        <v>1243</v>
      </c>
      <c r="P2" t="s">
        <v>217</v>
      </c>
      <c r="Q2" t="s">
        <v>1248</v>
      </c>
    </row>
    <row r="3" spans="1:18" x14ac:dyDescent="0.2">
      <c r="J3"/>
      <c r="K3" s="1"/>
      <c r="L3"/>
      <c r="M3"/>
      <c r="N3"/>
      <c r="O3"/>
      <c r="P3"/>
      <c r="Q3"/>
    </row>
  </sheetData>
  <dataValidations count="8">
    <dataValidation type="list" allowBlank="1" showInputMessage="1" showErrorMessage="1" sqref="D1:D1048576" xr:uid="{00000000-0002-0000-0700-000000000000}">
      <formula1>(Azure_Region_Names)</formula1>
    </dataValidation>
    <dataValidation type="list" allowBlank="1" showInputMessage="1" showErrorMessage="1" sqref="E1 E3:E1048576" xr:uid="{00000000-0002-0000-0700-000001000000}">
      <formula1>(Azure_Resource_Group_Names)</formula1>
    </dataValidation>
    <dataValidation type="list" allowBlank="1" showInputMessage="1" showErrorMessage="1" sqref="C2:C1048576" xr:uid="{00000000-0002-0000-0700-000002000000}">
      <formula1>(Azure_App_Service_Plan_Pricing_Tiers)</formula1>
    </dataValidation>
    <dataValidation type="list" allowBlank="1" showInputMessage="1" showErrorMessage="1" sqref="G2:G1048576" xr:uid="{00000000-0002-0000-0700-000003000000}">
      <formula1>(Azure_Department_Tags)</formula1>
    </dataValidation>
    <dataValidation type="list" allowBlank="1" showInputMessage="1" showErrorMessage="1" sqref="H2:H1048576" xr:uid="{00000000-0002-0000-0700-000004000000}">
      <formula1>(Azure_Environment_Tags)</formula1>
    </dataValidation>
    <dataValidation type="list" allowBlank="1" showInputMessage="1" showErrorMessage="1" sqref="L2" xr:uid="{349611B1-9CFD-463D-90B4-FC391A73C751}">
      <formula1>(DRI)</formula1>
    </dataValidation>
    <dataValidation type="list" allowBlank="1" showInputMessage="1" showErrorMessage="1" sqref="P2:Q2" xr:uid="{ECC1D814-E9E1-44BD-BEE7-BCAD5DA3322B}">
      <formula1>Data_Profile</formula1>
    </dataValidation>
    <dataValidation type="list" allowBlank="1" showInputMessage="1" showErrorMessage="1" sqref="E2" xr:uid="{E0FC50E5-7E58-4767-9BA5-1960B6E1B8A3}">
      <formula1>resource_Group_Name</formula1>
    </dataValidation>
  </dataValidations>
  <hyperlinks>
    <hyperlink ref="R1" location="TOC!A1" display="TABLE OF CONTENTS" xr:uid="{A6C0CCF1-5D9F-4AC6-97DC-392D6BE507B4}"/>
  </hyperlinks>
  <pageMargins left="0.7" right="0.7" top="0.75" bottom="0.75" header="0.3" footer="0.3"/>
  <pageSetup orientation="portrait" verticalDpi="0" r:id="rId1"/>
  <legacyDrawing r:id="rId2"/>
  <tableParts count="1">
    <tablePart r:id="rId3"/>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5"/>
  </sheetPr>
  <dimension ref="A1:S3"/>
  <sheetViews>
    <sheetView zoomScaleNormal="100" workbookViewId="0">
      <pane ySplit="1" topLeftCell="A2" activePane="bottomLeft" state="frozen"/>
      <selection activeCell="I24" sqref="I24"/>
      <selection pane="bottomLeft" activeCell="R1" sqref="R1"/>
    </sheetView>
  </sheetViews>
  <sheetFormatPr defaultColWidth="9.140625" defaultRowHeight="12.75" x14ac:dyDescent="0.2"/>
  <cols>
    <col min="1" max="2" width="5.42578125" style="191" customWidth="1"/>
    <col min="3" max="6" width="6.5703125" style="191" bestFit="1" customWidth="1"/>
    <col min="7" max="8" width="5.42578125" style="191" customWidth="1"/>
    <col min="9" max="10" width="6.5703125" style="191" bestFit="1" customWidth="1"/>
    <col min="11" max="11" width="6" style="183" bestFit="1" customWidth="1"/>
    <col min="12" max="12" width="8" style="184" bestFit="1" customWidth="1"/>
    <col min="13" max="13" width="17.28515625" style="183" bestFit="1" customWidth="1"/>
    <col min="14" max="17" width="5.42578125" style="183" customWidth="1"/>
    <col min="18" max="18" width="13.140625" style="183" bestFit="1" customWidth="1"/>
    <col min="19" max="16384" width="9.140625" style="191"/>
  </cols>
  <sheetData>
    <row r="1" spans="1:19" s="198" customFormat="1" ht="125.1" customHeight="1" x14ac:dyDescent="0.25">
      <c r="A1" s="196" t="s">
        <v>2</v>
      </c>
      <c r="B1" s="196" t="s">
        <v>61</v>
      </c>
      <c r="C1" s="196" t="s">
        <v>118</v>
      </c>
      <c r="D1" s="196" t="s">
        <v>144</v>
      </c>
      <c r="E1" s="196" t="s">
        <v>114</v>
      </c>
      <c r="F1" s="196" t="s">
        <v>1815</v>
      </c>
      <c r="G1" s="196" t="s">
        <v>133</v>
      </c>
      <c r="H1" s="196" t="s">
        <v>135</v>
      </c>
      <c r="I1" s="196" t="s">
        <v>136</v>
      </c>
      <c r="J1" s="196" t="s">
        <v>138</v>
      </c>
      <c r="K1" s="187" t="s">
        <v>1828</v>
      </c>
      <c r="L1" s="187" t="s">
        <v>1830</v>
      </c>
      <c r="M1" s="187" t="s">
        <v>1831</v>
      </c>
      <c r="N1" s="187" t="s">
        <v>1216</v>
      </c>
      <c r="O1" s="187" t="s">
        <v>1218</v>
      </c>
      <c r="P1" s="187" t="s">
        <v>816</v>
      </c>
      <c r="Q1" s="187" t="s">
        <v>1221</v>
      </c>
      <c r="R1" s="187" t="s">
        <v>1223</v>
      </c>
      <c r="S1" s="187" t="s">
        <v>1357</v>
      </c>
    </row>
    <row r="2" spans="1:19" s="203" customFormat="1" x14ac:dyDescent="0.2">
      <c r="D2" s="191"/>
      <c r="K2" t="str">
        <f>_xlfn.CONCAT($A$1,": ",$A2)</f>
        <v xml:space="preserve">URL: </v>
      </c>
      <c r="L2" s="1" t="str">
        <f>Bill_To</f>
        <v>867-5309</v>
      </c>
      <c r="M2" t="s">
        <v>1087</v>
      </c>
      <c r="N2" t="str">
        <f>Project</f>
        <v>ADAP</v>
      </c>
      <c r="O2" t="str">
        <f>ProjectVersion</f>
        <v>1.0</v>
      </c>
      <c r="P2" t="s">
        <v>1243</v>
      </c>
      <c r="Q2" t="s">
        <v>217</v>
      </c>
      <c r="R2" t="s">
        <v>1248</v>
      </c>
    </row>
    <row r="3" spans="1:19" s="203" customFormat="1" x14ac:dyDescent="0.2">
      <c r="D3" s="191"/>
      <c r="H3" s="212"/>
      <c r="K3"/>
      <c r="L3" s="1"/>
      <c r="M3"/>
      <c r="N3"/>
      <c r="O3"/>
      <c r="P3"/>
      <c r="Q3"/>
      <c r="R3"/>
    </row>
  </sheetData>
  <dataValidations count="7">
    <dataValidation type="list" allowBlank="1" showInputMessage="1" showErrorMessage="1" sqref="C2:C1048576" xr:uid="{00000000-0002-0000-1B00-000000000000}">
      <formula1>(Azure_App_Service_Plan_Names)</formula1>
    </dataValidation>
    <dataValidation type="list" allowBlank="1" showInputMessage="1" showErrorMessage="1" sqref="F2:F1048576" xr:uid="{00000000-0002-0000-1B00-000001000000}">
      <formula1>(Azure_Environment_Tags)</formula1>
    </dataValidation>
    <dataValidation type="list" allowBlank="1" showInputMessage="1" showErrorMessage="1" sqref="E2:E1048576" xr:uid="{00000000-0002-0000-1B00-000002000000}">
      <formula1>(Azure_Department_Tags)</formula1>
    </dataValidation>
    <dataValidation type="list" allowBlank="1" showInputMessage="1" showErrorMessage="1" sqref="I2:I1048576" xr:uid="{00000000-0002-0000-1B00-000003000000}">
      <formula1>(Azure_Storage_Account_Names)</formula1>
    </dataValidation>
    <dataValidation type="list" allowBlank="1" showInputMessage="1" showErrorMessage="1" sqref="J1:J1048576" xr:uid="{00000000-0002-0000-1B00-000004000000}">
      <formula1>(Azure_Storage_Container_Names)</formula1>
    </dataValidation>
    <dataValidation type="list" allowBlank="1" showInputMessage="1" showErrorMessage="1" sqref="Q2:R2" xr:uid="{31B749D2-4831-4720-B2B0-39A4C28F98BB}">
      <formula1>Data_Profile</formula1>
    </dataValidation>
    <dataValidation type="list" allowBlank="1" showInputMessage="1" showErrorMessage="1" sqref="M2" xr:uid="{C81BFBEA-478E-4CB2-9950-48F89F7D7A6A}">
      <formula1>(DRI)</formula1>
    </dataValidation>
  </dataValidations>
  <hyperlinks>
    <hyperlink ref="S1" location="TOC!A1" display="TABLE OF CONTENTS" xr:uid="{85E0A8FA-9C0A-4765-A90D-CF130654188E}"/>
  </hyperlinks>
  <pageMargins left="0.7" right="0.7" top="0.75" bottom="0.75" header="0.3" footer="0.3"/>
  <pageSetup orientation="portrait" horizontalDpi="4294967295" verticalDpi="4294967295" r:id="rId1"/>
  <tableParts count="1">
    <tablePart r:id="rId2"/>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sheetPr>
  <dimension ref="A1:M3"/>
  <sheetViews>
    <sheetView zoomScaleNormal="100" workbookViewId="0">
      <pane ySplit="1" topLeftCell="A2" activePane="bottomLeft" state="frozen"/>
      <selection pane="bottomLeft" sqref="A1:L2"/>
    </sheetView>
  </sheetViews>
  <sheetFormatPr defaultColWidth="9.140625" defaultRowHeight="12.75" x14ac:dyDescent="0.2"/>
  <cols>
    <col min="1" max="1" width="6.5703125" style="191" bestFit="1" customWidth="1"/>
    <col min="2" max="4" width="5.42578125" style="191" customWidth="1"/>
    <col min="5" max="5" width="27.5703125" style="183" bestFit="1" customWidth="1"/>
    <col min="6" max="6" width="8" style="184" bestFit="1" customWidth="1"/>
    <col min="7" max="7" width="17.28515625" style="183" bestFit="1" customWidth="1"/>
    <col min="8" max="11" width="5.42578125" style="183" customWidth="1"/>
    <col min="12" max="12" width="13.140625" style="183" bestFit="1" customWidth="1"/>
    <col min="13" max="16384" width="9.140625" style="191"/>
  </cols>
  <sheetData>
    <row r="1" spans="1:13" s="198" customFormat="1" ht="125.1" customHeight="1" x14ac:dyDescent="0.25">
      <c r="A1" s="196" t="s">
        <v>152</v>
      </c>
      <c r="B1" s="196" t="s">
        <v>1349</v>
      </c>
      <c r="C1" s="196" t="s">
        <v>153</v>
      </c>
      <c r="D1" s="196" t="s">
        <v>154</v>
      </c>
      <c r="E1" s="187" t="s">
        <v>1828</v>
      </c>
      <c r="F1" s="187" t="s">
        <v>1830</v>
      </c>
      <c r="G1" s="187" t="s">
        <v>1831</v>
      </c>
      <c r="H1" s="187" t="s">
        <v>1216</v>
      </c>
      <c r="I1" s="187" t="s">
        <v>1218</v>
      </c>
      <c r="J1" s="187" t="s">
        <v>816</v>
      </c>
      <c r="K1" s="187" t="s">
        <v>1221</v>
      </c>
      <c r="L1" s="187" t="s">
        <v>1223</v>
      </c>
      <c r="M1" s="187" t="s">
        <v>1357</v>
      </c>
    </row>
    <row r="2" spans="1:13" x14ac:dyDescent="0.2">
      <c r="B2" t="s">
        <v>171</v>
      </c>
      <c r="E2" t="str">
        <f>_xlfn.CONCAT($A$1,": ",$A2)</f>
        <v xml:space="preserve">Azure Cloud Service Name: </v>
      </c>
      <c r="F2" s="1" t="str">
        <f>Bill_To</f>
        <v>867-5309</v>
      </c>
      <c r="G2" t="s">
        <v>1087</v>
      </c>
      <c r="H2" t="str">
        <f>Project</f>
        <v>ADAP</v>
      </c>
      <c r="I2" t="str">
        <f>ProjectVersion</f>
        <v>1.0</v>
      </c>
      <c r="J2" t="s">
        <v>1243</v>
      </c>
      <c r="K2" t="s">
        <v>217</v>
      </c>
      <c r="L2" t="s">
        <v>1248</v>
      </c>
    </row>
    <row r="3" spans="1:13" x14ac:dyDescent="0.2">
      <c r="E3"/>
      <c r="F3" s="1"/>
      <c r="G3"/>
      <c r="H3"/>
      <c r="I3"/>
      <c r="J3"/>
      <c r="K3"/>
      <c r="L3"/>
    </row>
  </sheetData>
  <dataValidations count="3">
    <dataValidation type="list" allowBlank="1" showInputMessage="1" showErrorMessage="1" sqref="B2:B1048576" xr:uid="{00000000-0002-0000-0500-000000000000}">
      <formula1>(Azure_Region_Names)</formula1>
    </dataValidation>
    <dataValidation type="list" allowBlank="1" showInputMessage="1" showErrorMessage="1" sqref="K2:L2" xr:uid="{D6C36EE9-9F38-4E37-9BC2-F98445115ECE}">
      <formula1>Data_Profile</formula1>
    </dataValidation>
    <dataValidation type="list" allowBlank="1" showInputMessage="1" showErrorMessage="1" sqref="G2" xr:uid="{CFBF41BA-7185-4339-85F1-D76AC8E6232B}">
      <formula1>(DRI)</formula1>
    </dataValidation>
  </dataValidations>
  <hyperlinks>
    <hyperlink ref="M1" location="TOC!A1" display="TABLE OF CONTENTS" xr:uid="{B27602AE-EF49-41D2-B795-4E551A21B360}"/>
  </hyperlinks>
  <pageMargins left="0.7" right="0.7" top="0.75" bottom="0.75" header="0.3" footer="0.3"/>
  <pageSetup orientation="portrait" verticalDpi="0"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5"/>
  </sheetPr>
  <dimension ref="A1:N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M2"/>
    </sheetView>
  </sheetViews>
  <sheetFormatPr defaultColWidth="9.140625" defaultRowHeight="12.75" x14ac:dyDescent="0.2"/>
  <cols>
    <col min="1" max="3" width="6.5703125" style="191" bestFit="1" customWidth="1"/>
    <col min="4" max="4" width="5.42578125" style="191" customWidth="1"/>
    <col min="5" max="5" width="6.5703125" style="191" bestFit="1" customWidth="1"/>
    <col min="6" max="6" width="27.5703125" style="183" bestFit="1" customWidth="1"/>
    <col min="7" max="7" width="8" style="184" bestFit="1" customWidth="1"/>
    <col min="8" max="8" width="17.28515625" style="183" bestFit="1" customWidth="1"/>
    <col min="9" max="12" width="5.42578125" style="183" customWidth="1"/>
    <col min="13" max="13" width="13.140625" style="183" bestFit="1" customWidth="1"/>
    <col min="14" max="16384" width="9.140625" style="191"/>
  </cols>
  <sheetData>
    <row r="1" spans="1:14" s="198" customFormat="1" ht="125.1" customHeight="1" x14ac:dyDescent="0.25">
      <c r="A1" s="196" t="s">
        <v>1810</v>
      </c>
      <c r="B1" s="196" t="s">
        <v>1833</v>
      </c>
      <c r="C1" s="196" t="s">
        <v>24</v>
      </c>
      <c r="D1" s="196" t="s">
        <v>1349</v>
      </c>
      <c r="E1" s="196" t="s">
        <v>1342</v>
      </c>
      <c r="F1" s="187" t="s">
        <v>1828</v>
      </c>
      <c r="G1" s="187" t="s">
        <v>1830</v>
      </c>
      <c r="H1" s="187" t="s">
        <v>1831</v>
      </c>
      <c r="I1" s="187" t="s">
        <v>1216</v>
      </c>
      <c r="J1" s="187" t="s">
        <v>1218</v>
      </c>
      <c r="K1" s="187" t="s">
        <v>816</v>
      </c>
      <c r="L1" s="187" t="s">
        <v>1221</v>
      </c>
      <c r="M1" s="187" t="s">
        <v>1223</v>
      </c>
      <c r="N1" s="187" t="s">
        <v>1357</v>
      </c>
    </row>
    <row r="2" spans="1:14" x14ac:dyDescent="0.2">
      <c r="B2" t="s">
        <v>1321</v>
      </c>
      <c r="D2" t="s">
        <v>171</v>
      </c>
      <c r="F2" t="str">
        <f>_xlfn.CONCAT($A$1,": ",$A2)</f>
        <v xml:space="preserve">DevOps Team projectName: </v>
      </c>
      <c r="G2" s="1" t="str">
        <f>Bill_To</f>
        <v>867-5309</v>
      </c>
      <c r="H2" t="s">
        <v>1087</v>
      </c>
      <c r="I2" t="str">
        <f>Project</f>
        <v>ADAP</v>
      </c>
      <c r="J2" t="str">
        <f>ProjectVersion</f>
        <v>1.0</v>
      </c>
      <c r="K2" t="s">
        <v>1243</v>
      </c>
      <c r="L2" t="s">
        <v>217</v>
      </c>
      <c r="M2" t="s">
        <v>1248</v>
      </c>
    </row>
    <row r="3" spans="1:14" x14ac:dyDescent="0.2">
      <c r="F3"/>
      <c r="G3" s="1"/>
      <c r="H3"/>
      <c r="I3"/>
      <c r="J3"/>
      <c r="K3"/>
      <c r="L3"/>
      <c r="M3"/>
    </row>
  </sheetData>
  <dataValidations count="6">
    <dataValidation type="list" allowBlank="1" showInputMessage="1" showErrorMessage="1" sqref="D3:D209" xr:uid="{00000000-0002-0000-1A00-000000000000}">
      <formula1>Azure_Region_Tags</formula1>
    </dataValidation>
    <dataValidation type="list" allowBlank="1" showInputMessage="1" showErrorMessage="1" sqref="B3:B1048576" xr:uid="{00000000-0002-0000-1A00-000004000000}">
      <formula1>(Azure_Resource_Group_Names)</formula1>
    </dataValidation>
    <dataValidation type="list" allowBlank="1" showInputMessage="1" showErrorMessage="1" sqref="D210:D907 D2" xr:uid="{00000000-0002-0000-1A00-000005000000}">
      <formula1>(Azure_Region_Names)</formula1>
    </dataValidation>
    <dataValidation type="list" allowBlank="1" showInputMessage="1" showErrorMessage="1" sqref="L2:M2" xr:uid="{7BFFC2DA-A47F-4723-BDCF-DE74C9381708}">
      <formula1>Data_Profile</formula1>
    </dataValidation>
    <dataValidation type="list" allowBlank="1" showInputMessage="1" showErrorMessage="1" sqref="H2" xr:uid="{676A1B63-B48C-4B75-9A6B-B41557C00E16}">
      <formula1>(DRI)</formula1>
    </dataValidation>
    <dataValidation type="list" allowBlank="1" showInputMessage="1" showErrorMessage="1" sqref="B2" xr:uid="{075A9A4F-F6E7-4F26-BC19-7428E112C668}">
      <formula1>resource_Group_Name</formula1>
    </dataValidation>
  </dataValidations>
  <hyperlinks>
    <hyperlink ref="N1" location="TOC!A1" display="TABLE OF CONTENTS" xr:uid="{93FC20E5-E559-47DD-90FB-915EC5EA70ED}"/>
  </hyperlinks>
  <pageMargins left="0.7" right="0.7" top="0.75" bottom="0.75" header="0.3" footer="0.3"/>
  <pageSetup orientation="portrait" horizontalDpi="4294967295" verticalDpi="4294967295" r:id="rId1"/>
  <tableParts count="1">
    <tablePart r:id="rId2"/>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EDAB2-9739-4CD5-8FB1-342D08C10FF4}">
  <sheetPr codeName="Sheet60">
    <tabColor theme="9"/>
  </sheetPr>
  <dimension ref="A1:Q25"/>
  <sheetViews>
    <sheetView workbookViewId="0">
      <pane xSplit="2" ySplit="2" topLeftCell="C3" activePane="bottomRight" state="frozen"/>
      <selection pane="topRight" activeCell="C1" sqref="C1"/>
      <selection pane="bottomLeft" activeCell="A3" sqref="A3"/>
      <selection pane="bottomRight" activeCell="A2" sqref="A2"/>
    </sheetView>
  </sheetViews>
  <sheetFormatPr defaultRowHeight="12.75" x14ac:dyDescent="0.2"/>
  <cols>
    <col min="1" max="1" width="12.42578125" customWidth="1"/>
    <col min="2" max="2" width="11.28515625" customWidth="1"/>
    <col min="3" max="3" width="18.42578125" customWidth="1"/>
    <col min="4" max="4" width="12.42578125" customWidth="1"/>
    <col min="5" max="6" width="5.5703125" customWidth="1"/>
    <col min="7" max="7" width="3.7109375" customWidth="1"/>
    <col min="8" max="9" width="5.5703125" customWidth="1"/>
    <col min="11" max="17" width="8.7109375" style="1" customWidth="1"/>
    <col min="25" max="25" width="23.5703125" customWidth="1"/>
  </cols>
  <sheetData>
    <row r="1" spans="1:17" ht="196.5" thickBot="1" x14ac:dyDescent="0.3">
      <c r="A1" s="66" t="s">
        <v>1822</v>
      </c>
      <c r="B1" s="67" t="s">
        <v>1823</v>
      </c>
      <c r="C1" s="68" t="s">
        <v>251</v>
      </c>
      <c r="D1" s="69" t="s">
        <v>1221</v>
      </c>
      <c r="E1" s="70" t="s">
        <v>351</v>
      </c>
      <c r="F1" s="70" t="s">
        <v>352</v>
      </c>
      <c r="G1" s="70" t="s">
        <v>254</v>
      </c>
      <c r="H1" s="71" t="s">
        <v>353</v>
      </c>
      <c r="I1" s="83" t="s">
        <v>393</v>
      </c>
      <c r="J1" s="70" t="s">
        <v>392</v>
      </c>
      <c r="K1" s="70" t="s">
        <v>394</v>
      </c>
      <c r="L1" s="72" t="s">
        <v>415</v>
      </c>
      <c r="M1" s="72" t="s">
        <v>396</v>
      </c>
      <c r="N1" s="72" t="s">
        <v>395</v>
      </c>
      <c r="O1" s="72" t="s">
        <v>397</v>
      </c>
      <c r="P1" s="70" t="s">
        <v>399</v>
      </c>
      <c r="Q1" s="11" t="s">
        <v>398</v>
      </c>
    </row>
    <row r="2" spans="1:17" ht="15.75" thickBot="1" x14ac:dyDescent="0.3">
      <c r="A2" s="75" t="s">
        <v>219</v>
      </c>
      <c r="B2" s="60" t="s">
        <v>354</v>
      </c>
      <c r="C2" s="73">
        <v>6.7999999999999996E-3</v>
      </c>
      <c r="D2" s="58" t="s">
        <v>219</v>
      </c>
      <c r="E2" s="77">
        <v>5</v>
      </c>
      <c r="F2" s="57">
        <v>2</v>
      </c>
      <c r="G2" s="77">
        <v>0</v>
      </c>
      <c r="H2" s="57">
        <v>2</v>
      </c>
      <c r="I2" s="57" t="s">
        <v>402</v>
      </c>
      <c r="J2" s="77" t="s">
        <v>403</v>
      </c>
      <c r="K2" s="77" t="s">
        <v>401</v>
      </c>
      <c r="L2" s="57" t="s">
        <v>400</v>
      </c>
      <c r="M2" s="77" t="s">
        <v>413</v>
      </c>
      <c r="N2" s="57" t="s">
        <v>400</v>
      </c>
      <c r="O2" s="77" t="s">
        <v>414</v>
      </c>
      <c r="P2" s="59" t="s">
        <v>405</v>
      </c>
      <c r="Q2" s="79" t="s">
        <v>412</v>
      </c>
    </row>
    <row r="3" spans="1:17" ht="15" x14ac:dyDescent="0.25">
      <c r="A3" s="76" t="s">
        <v>355</v>
      </c>
      <c r="B3" s="64" t="s">
        <v>356</v>
      </c>
      <c r="C3" s="74">
        <v>2.0199999999999999E-2</v>
      </c>
      <c r="D3" s="14" t="s">
        <v>220</v>
      </c>
      <c r="E3" s="78">
        <v>10</v>
      </c>
      <c r="F3" s="17">
        <v>250</v>
      </c>
      <c r="G3" s="78">
        <v>0</v>
      </c>
      <c r="H3" s="17">
        <v>250</v>
      </c>
      <c r="I3" s="17" t="s">
        <v>402</v>
      </c>
      <c r="J3" s="78" t="s">
        <v>404</v>
      </c>
      <c r="K3" s="78" t="s">
        <v>401</v>
      </c>
      <c r="L3" s="17" t="s">
        <v>400</v>
      </c>
      <c r="M3" s="78" t="s">
        <v>413</v>
      </c>
      <c r="N3" s="17" t="s">
        <v>400</v>
      </c>
      <c r="O3" s="78" t="s">
        <v>414</v>
      </c>
      <c r="P3" s="65" t="s">
        <v>405</v>
      </c>
      <c r="Q3" s="80" t="s">
        <v>412</v>
      </c>
    </row>
    <row r="4" spans="1:17" ht="15" x14ac:dyDescent="0.25">
      <c r="A4" s="50" t="s">
        <v>357</v>
      </c>
      <c r="B4" s="61" t="s">
        <v>226</v>
      </c>
      <c r="C4" s="51">
        <v>4.0399999999999998E-2</v>
      </c>
      <c r="D4" s="13" t="s">
        <v>220</v>
      </c>
      <c r="E4" s="53">
        <v>20</v>
      </c>
      <c r="F4" s="20">
        <v>250</v>
      </c>
      <c r="G4" s="53">
        <v>0</v>
      </c>
      <c r="H4" s="20">
        <v>250</v>
      </c>
      <c r="I4" s="20" t="s">
        <v>402</v>
      </c>
      <c r="J4" s="53" t="s">
        <v>404</v>
      </c>
      <c r="K4" s="53" t="s">
        <v>401</v>
      </c>
      <c r="L4" s="20" t="s">
        <v>400</v>
      </c>
      <c r="M4" s="53" t="s">
        <v>413</v>
      </c>
      <c r="N4" s="20" t="s">
        <v>400</v>
      </c>
      <c r="O4" s="53" t="s">
        <v>414</v>
      </c>
      <c r="P4" s="1" t="s">
        <v>405</v>
      </c>
      <c r="Q4" s="81" t="s">
        <v>412</v>
      </c>
    </row>
    <row r="5" spans="1:17" ht="15" x14ac:dyDescent="0.25">
      <c r="A5" s="50" t="s">
        <v>358</v>
      </c>
      <c r="B5" s="61" t="s">
        <v>359</v>
      </c>
      <c r="C5" s="51">
        <v>0.1009</v>
      </c>
      <c r="D5" s="13" t="s">
        <v>220</v>
      </c>
      <c r="E5" s="53">
        <v>50</v>
      </c>
      <c r="F5" s="20">
        <v>250</v>
      </c>
      <c r="G5" s="53">
        <v>0</v>
      </c>
      <c r="H5" s="20">
        <v>250</v>
      </c>
      <c r="I5" s="20" t="s">
        <v>402</v>
      </c>
      <c r="J5" s="53" t="s">
        <v>404</v>
      </c>
      <c r="K5" s="53" t="s">
        <v>401</v>
      </c>
      <c r="L5" s="20" t="s">
        <v>400</v>
      </c>
      <c r="M5" s="53" t="s">
        <v>413</v>
      </c>
      <c r="N5" s="20" t="s">
        <v>400</v>
      </c>
      <c r="O5" s="53" t="s">
        <v>414</v>
      </c>
      <c r="P5" s="1" t="s">
        <v>405</v>
      </c>
      <c r="Q5" s="81" t="s">
        <v>412</v>
      </c>
    </row>
    <row r="6" spans="1:17" ht="15" x14ac:dyDescent="0.25">
      <c r="A6" s="50" t="s">
        <v>360</v>
      </c>
      <c r="B6" s="61" t="s">
        <v>361</v>
      </c>
      <c r="C6" s="51">
        <v>0.20169999999999999</v>
      </c>
      <c r="D6" s="13" t="s">
        <v>220</v>
      </c>
      <c r="E6" s="53">
        <v>100</v>
      </c>
      <c r="F6" s="20">
        <v>250</v>
      </c>
      <c r="G6" s="53">
        <v>0</v>
      </c>
      <c r="H6" s="20">
        <v>1000</v>
      </c>
      <c r="I6" s="20" t="s">
        <v>402</v>
      </c>
      <c r="J6" s="53" t="s">
        <v>404</v>
      </c>
      <c r="K6" s="53" t="s">
        <v>401</v>
      </c>
      <c r="L6" s="20" t="s">
        <v>400</v>
      </c>
      <c r="M6" s="53" t="s">
        <v>413</v>
      </c>
      <c r="N6" s="20" t="s">
        <v>400</v>
      </c>
      <c r="O6" s="53" t="s">
        <v>414</v>
      </c>
      <c r="P6" s="1" t="s">
        <v>405</v>
      </c>
      <c r="Q6" s="81" t="s">
        <v>412</v>
      </c>
    </row>
    <row r="7" spans="1:17" ht="15" x14ac:dyDescent="0.25">
      <c r="A7" s="50" t="s">
        <v>362</v>
      </c>
      <c r="B7" s="61" t="s">
        <v>363</v>
      </c>
      <c r="C7" s="51">
        <v>0.20169999999999999</v>
      </c>
      <c r="D7" s="13" t="s">
        <v>220</v>
      </c>
      <c r="E7" s="53">
        <v>200</v>
      </c>
      <c r="F7" s="20">
        <v>250</v>
      </c>
      <c r="G7" s="53">
        <v>0</v>
      </c>
      <c r="H7" s="20">
        <v>1000</v>
      </c>
      <c r="I7" s="20" t="s">
        <v>402</v>
      </c>
      <c r="J7" s="53" t="s">
        <v>404</v>
      </c>
      <c r="K7" s="53" t="s">
        <v>401</v>
      </c>
      <c r="L7" s="20" t="s">
        <v>400</v>
      </c>
      <c r="M7" s="53" t="s">
        <v>413</v>
      </c>
      <c r="N7" s="20" t="s">
        <v>400</v>
      </c>
      <c r="O7" s="53" t="s">
        <v>414</v>
      </c>
      <c r="P7" s="1" t="s">
        <v>405</v>
      </c>
      <c r="Q7" s="81" t="s">
        <v>412</v>
      </c>
    </row>
    <row r="8" spans="1:17" ht="15" x14ac:dyDescent="0.25">
      <c r="A8" s="50" t="s">
        <v>364</v>
      </c>
      <c r="B8" s="61" t="s">
        <v>365</v>
      </c>
      <c r="C8" s="51">
        <v>0.40329999999999999</v>
      </c>
      <c r="D8" s="13" t="s">
        <v>220</v>
      </c>
      <c r="E8" s="53">
        <v>400</v>
      </c>
      <c r="F8" s="20">
        <v>250</v>
      </c>
      <c r="G8" s="53">
        <v>0</v>
      </c>
      <c r="H8" s="20">
        <v>1000</v>
      </c>
      <c r="I8" s="20" t="s">
        <v>402</v>
      </c>
      <c r="J8" s="53" t="s">
        <v>404</v>
      </c>
      <c r="K8" s="53" t="s">
        <v>401</v>
      </c>
      <c r="L8" s="20" t="s">
        <v>400</v>
      </c>
      <c r="M8" s="53" t="s">
        <v>413</v>
      </c>
      <c r="N8" s="20" t="s">
        <v>400</v>
      </c>
      <c r="O8" s="53" t="s">
        <v>414</v>
      </c>
      <c r="P8" s="1" t="s">
        <v>405</v>
      </c>
      <c r="Q8" s="81" t="s">
        <v>412</v>
      </c>
    </row>
    <row r="9" spans="1:17" ht="15" x14ac:dyDescent="0.25">
      <c r="A9" s="50" t="s">
        <v>366</v>
      </c>
      <c r="B9" s="61" t="s">
        <v>367</v>
      </c>
      <c r="C9" s="51">
        <v>0.80649999999999999</v>
      </c>
      <c r="D9" s="13" t="s">
        <v>220</v>
      </c>
      <c r="E9" s="53">
        <v>800</v>
      </c>
      <c r="F9" s="20">
        <v>250</v>
      </c>
      <c r="G9" s="53">
        <v>0</v>
      </c>
      <c r="H9" s="20">
        <v>1000</v>
      </c>
      <c r="I9" s="20" t="s">
        <v>402</v>
      </c>
      <c r="J9" s="53" t="s">
        <v>404</v>
      </c>
      <c r="K9" s="53" t="s">
        <v>401</v>
      </c>
      <c r="L9" s="20" t="s">
        <v>400</v>
      </c>
      <c r="M9" s="53" t="s">
        <v>413</v>
      </c>
      <c r="N9" s="20" t="s">
        <v>400</v>
      </c>
      <c r="O9" s="53" t="s">
        <v>414</v>
      </c>
      <c r="P9" s="1" t="s">
        <v>405</v>
      </c>
      <c r="Q9" s="81" t="s">
        <v>412</v>
      </c>
    </row>
    <row r="10" spans="1:17" ht="15" x14ac:dyDescent="0.25">
      <c r="A10" s="50" t="s">
        <v>368</v>
      </c>
      <c r="B10" s="61" t="s">
        <v>369</v>
      </c>
      <c r="C10" s="51">
        <v>1.613</v>
      </c>
      <c r="D10" s="13" t="s">
        <v>220</v>
      </c>
      <c r="E10" s="53">
        <v>1600</v>
      </c>
      <c r="F10" s="20">
        <v>250</v>
      </c>
      <c r="G10" s="53">
        <v>0</v>
      </c>
      <c r="H10" s="20">
        <v>1000</v>
      </c>
      <c r="I10" s="20" t="s">
        <v>402</v>
      </c>
      <c r="J10" s="53" t="s">
        <v>404</v>
      </c>
      <c r="K10" s="53" t="s">
        <v>401</v>
      </c>
      <c r="L10" s="20" t="s">
        <v>400</v>
      </c>
      <c r="M10" s="53" t="s">
        <v>413</v>
      </c>
      <c r="N10" s="20" t="s">
        <v>400</v>
      </c>
      <c r="O10" s="53" t="s">
        <v>414</v>
      </c>
      <c r="P10" s="1" t="s">
        <v>405</v>
      </c>
      <c r="Q10" s="81" t="s">
        <v>412</v>
      </c>
    </row>
    <row r="11" spans="1:17" ht="15.75" thickBot="1" x14ac:dyDescent="0.3">
      <c r="A11" s="54" t="s">
        <v>370</v>
      </c>
      <c r="B11" s="62" t="s">
        <v>371</v>
      </c>
      <c r="C11" s="55">
        <v>3.0244</v>
      </c>
      <c r="D11" s="46" t="s">
        <v>220</v>
      </c>
      <c r="E11" s="56">
        <v>3000</v>
      </c>
      <c r="F11" s="49">
        <v>250</v>
      </c>
      <c r="G11" s="56">
        <v>0</v>
      </c>
      <c r="H11" s="49">
        <v>1000</v>
      </c>
      <c r="I11" s="49" t="s">
        <v>402</v>
      </c>
      <c r="J11" s="56" t="s">
        <v>404</v>
      </c>
      <c r="K11" s="56" t="s">
        <v>401</v>
      </c>
      <c r="L11" s="49" t="s">
        <v>400</v>
      </c>
      <c r="M11" s="56" t="s">
        <v>413</v>
      </c>
      <c r="N11" s="49" t="s">
        <v>400</v>
      </c>
      <c r="O11" s="56" t="s">
        <v>414</v>
      </c>
      <c r="P11" s="63" t="s">
        <v>405</v>
      </c>
      <c r="Q11" s="82" t="s">
        <v>412</v>
      </c>
    </row>
    <row r="12" spans="1:17" ht="15" x14ac:dyDescent="0.25">
      <c r="A12" s="52" t="s">
        <v>372</v>
      </c>
      <c r="B12" s="61" t="s">
        <v>373</v>
      </c>
      <c r="C12" s="51">
        <v>0.62509999999999999</v>
      </c>
      <c r="D12" s="13" t="s">
        <v>221</v>
      </c>
      <c r="E12" s="53">
        <v>125</v>
      </c>
      <c r="F12" s="20">
        <v>500</v>
      </c>
      <c r="G12" s="53">
        <v>1</v>
      </c>
      <c r="H12" s="20">
        <v>1000</v>
      </c>
      <c r="I12" s="20" t="s">
        <v>402</v>
      </c>
      <c r="J12" s="53" t="s">
        <v>404</v>
      </c>
      <c r="K12" s="53" t="s">
        <v>401</v>
      </c>
      <c r="L12" s="20" t="s">
        <v>400</v>
      </c>
      <c r="M12" s="53" t="s">
        <v>413</v>
      </c>
      <c r="N12" s="20" t="s">
        <v>400</v>
      </c>
      <c r="O12" s="53" t="s">
        <v>414</v>
      </c>
      <c r="P12" s="1" t="s">
        <v>405</v>
      </c>
      <c r="Q12" s="81" t="s">
        <v>412</v>
      </c>
    </row>
    <row r="13" spans="1:17" ht="15" x14ac:dyDescent="0.25">
      <c r="A13" s="52" t="s">
        <v>374</v>
      </c>
      <c r="B13" s="61" t="s">
        <v>375</v>
      </c>
      <c r="C13" s="51">
        <v>1.25</v>
      </c>
      <c r="D13" s="13" t="s">
        <v>221</v>
      </c>
      <c r="E13" s="53">
        <v>250</v>
      </c>
      <c r="F13" s="20">
        <v>500</v>
      </c>
      <c r="G13" s="53">
        <v>2</v>
      </c>
      <c r="H13" s="20">
        <v>1000</v>
      </c>
      <c r="I13" s="20" t="s">
        <v>402</v>
      </c>
      <c r="J13" s="53" t="s">
        <v>404</v>
      </c>
      <c r="K13" s="53" t="s">
        <v>401</v>
      </c>
      <c r="L13" s="20" t="s">
        <v>400</v>
      </c>
      <c r="M13" s="53" t="s">
        <v>413</v>
      </c>
      <c r="N13" s="20" t="s">
        <v>400</v>
      </c>
      <c r="O13" s="53" t="s">
        <v>414</v>
      </c>
      <c r="P13" s="1" t="s">
        <v>405</v>
      </c>
      <c r="Q13" s="81" t="s">
        <v>412</v>
      </c>
    </row>
    <row r="14" spans="1:17" ht="15" x14ac:dyDescent="0.25">
      <c r="A14" s="52" t="s">
        <v>376</v>
      </c>
      <c r="B14" s="61" t="s">
        <v>377</v>
      </c>
      <c r="C14" s="51">
        <v>2.5</v>
      </c>
      <c r="D14" s="13" t="s">
        <v>221</v>
      </c>
      <c r="E14" s="53">
        <v>500</v>
      </c>
      <c r="F14" s="20">
        <v>500</v>
      </c>
      <c r="G14" s="53">
        <v>4</v>
      </c>
      <c r="H14" s="20">
        <v>1000</v>
      </c>
      <c r="I14" s="20" t="s">
        <v>402</v>
      </c>
      <c r="J14" s="53" t="s">
        <v>404</v>
      </c>
      <c r="K14" s="53" t="s">
        <v>401</v>
      </c>
      <c r="L14" s="20" t="s">
        <v>400</v>
      </c>
      <c r="M14" s="53" t="s">
        <v>413</v>
      </c>
      <c r="N14" s="20" t="s">
        <v>400</v>
      </c>
      <c r="O14" s="53" t="s">
        <v>414</v>
      </c>
      <c r="P14" s="1" t="s">
        <v>405</v>
      </c>
      <c r="Q14" s="81" t="s">
        <v>412</v>
      </c>
    </row>
    <row r="15" spans="1:17" ht="15" x14ac:dyDescent="0.25">
      <c r="A15" s="52" t="s">
        <v>378</v>
      </c>
      <c r="B15" s="61" t="s">
        <v>379</v>
      </c>
      <c r="C15" s="51">
        <v>5</v>
      </c>
      <c r="D15" s="13" t="s">
        <v>221</v>
      </c>
      <c r="E15" s="53">
        <v>1000</v>
      </c>
      <c r="F15" s="20">
        <v>500</v>
      </c>
      <c r="G15" s="53">
        <v>8</v>
      </c>
      <c r="H15" s="20">
        <v>1000</v>
      </c>
      <c r="I15" s="20" t="s">
        <v>402</v>
      </c>
      <c r="J15" s="53" t="s">
        <v>404</v>
      </c>
      <c r="K15" s="53" t="s">
        <v>401</v>
      </c>
      <c r="L15" s="20" t="s">
        <v>400</v>
      </c>
      <c r="M15" s="53" t="s">
        <v>413</v>
      </c>
      <c r="N15" s="20" t="s">
        <v>400</v>
      </c>
      <c r="O15" s="53" t="s">
        <v>414</v>
      </c>
      <c r="P15" s="1" t="s">
        <v>405</v>
      </c>
      <c r="Q15" s="81" t="s">
        <v>412</v>
      </c>
    </row>
    <row r="16" spans="1:17" ht="15" x14ac:dyDescent="0.25">
      <c r="A16" s="52" t="s">
        <v>380</v>
      </c>
      <c r="B16" s="61" t="s">
        <v>381</v>
      </c>
      <c r="C16" s="51">
        <v>9.4087999999999994</v>
      </c>
      <c r="D16" s="13" t="s">
        <v>221</v>
      </c>
      <c r="E16" s="53">
        <v>1750</v>
      </c>
      <c r="F16" s="20">
        <v>4000</v>
      </c>
      <c r="G16" s="53">
        <v>14</v>
      </c>
      <c r="H16" s="20">
        <v>4000</v>
      </c>
      <c r="I16" s="20" t="s">
        <v>402</v>
      </c>
      <c r="J16" s="53" t="s">
        <v>404</v>
      </c>
      <c r="K16" s="53" t="s">
        <v>401</v>
      </c>
      <c r="L16" s="20" t="s">
        <v>400</v>
      </c>
      <c r="M16" s="53" t="s">
        <v>413</v>
      </c>
      <c r="N16" s="20" t="s">
        <v>400</v>
      </c>
      <c r="O16" s="53" t="s">
        <v>414</v>
      </c>
      <c r="P16" s="1" t="s">
        <v>405</v>
      </c>
      <c r="Q16" s="81" t="s">
        <v>412</v>
      </c>
    </row>
    <row r="17" spans="1:17" ht="15.75" thickBot="1" x14ac:dyDescent="0.3">
      <c r="A17" s="52" t="s">
        <v>382</v>
      </c>
      <c r="B17" s="61" t="s">
        <v>383</v>
      </c>
      <c r="C17" s="51">
        <v>15</v>
      </c>
      <c r="D17" s="13" t="s">
        <v>221</v>
      </c>
      <c r="E17" s="53">
        <v>4000</v>
      </c>
      <c r="F17" s="20">
        <v>4000</v>
      </c>
      <c r="G17" s="53">
        <v>32</v>
      </c>
      <c r="H17" s="20">
        <v>4000</v>
      </c>
      <c r="I17" s="20" t="s">
        <v>402</v>
      </c>
      <c r="J17" s="53" t="s">
        <v>404</v>
      </c>
      <c r="K17" s="53" t="s">
        <v>401</v>
      </c>
      <c r="L17" s="20" t="s">
        <v>400</v>
      </c>
      <c r="M17" s="53" t="s">
        <v>413</v>
      </c>
      <c r="N17" s="20" t="s">
        <v>400</v>
      </c>
      <c r="O17" s="53" t="s">
        <v>414</v>
      </c>
      <c r="P17" s="1" t="s">
        <v>405</v>
      </c>
      <c r="Q17" s="81" t="s">
        <v>412</v>
      </c>
    </row>
    <row r="18" spans="1:17" ht="15" x14ac:dyDescent="0.25">
      <c r="A18" s="76" t="s">
        <v>384</v>
      </c>
      <c r="B18" s="64" t="s">
        <v>385</v>
      </c>
      <c r="C18" s="74">
        <v>0.15629999999999999</v>
      </c>
      <c r="D18" s="14" t="s">
        <v>344</v>
      </c>
      <c r="E18" s="78">
        <v>125</v>
      </c>
      <c r="F18" s="17">
        <v>500</v>
      </c>
      <c r="G18" s="78">
        <v>1</v>
      </c>
      <c r="H18" s="17">
        <v>1000</v>
      </c>
      <c r="I18" s="17" t="s">
        <v>402</v>
      </c>
      <c r="J18" s="78" t="s">
        <v>404</v>
      </c>
      <c r="K18" s="78" t="s">
        <v>401</v>
      </c>
      <c r="L18" s="17" t="s">
        <v>400</v>
      </c>
      <c r="M18" s="78" t="s">
        <v>413</v>
      </c>
      <c r="N18" s="17" t="s">
        <v>400</v>
      </c>
      <c r="O18" s="78" t="s">
        <v>414</v>
      </c>
      <c r="P18" s="65" t="s">
        <v>405</v>
      </c>
      <c r="Q18" s="80" t="s">
        <v>412</v>
      </c>
    </row>
    <row r="19" spans="1:17" ht="15" x14ac:dyDescent="0.25">
      <c r="A19" s="50" t="s">
        <v>386</v>
      </c>
      <c r="B19" s="61" t="s">
        <v>387</v>
      </c>
      <c r="C19" s="51">
        <v>0.3125</v>
      </c>
      <c r="D19" s="13" t="s">
        <v>344</v>
      </c>
      <c r="E19" s="53">
        <v>250</v>
      </c>
      <c r="F19" s="20">
        <v>500</v>
      </c>
      <c r="G19" s="53">
        <v>2</v>
      </c>
      <c r="H19" s="20">
        <v>1000</v>
      </c>
      <c r="I19" s="20" t="s">
        <v>402</v>
      </c>
      <c r="J19" s="53" t="s">
        <v>404</v>
      </c>
      <c r="K19" s="53" t="s">
        <v>401</v>
      </c>
      <c r="L19" s="20" t="s">
        <v>400</v>
      </c>
      <c r="M19" s="53" t="s">
        <v>413</v>
      </c>
      <c r="N19" s="20" t="s">
        <v>400</v>
      </c>
      <c r="O19" s="53" t="s">
        <v>414</v>
      </c>
      <c r="P19" s="1" t="s">
        <v>405</v>
      </c>
      <c r="Q19" s="81" t="s">
        <v>412</v>
      </c>
    </row>
    <row r="20" spans="1:17" ht="15" x14ac:dyDescent="0.25">
      <c r="A20" s="50" t="s">
        <v>388</v>
      </c>
      <c r="B20" s="61" t="s">
        <v>389</v>
      </c>
      <c r="C20" s="51">
        <v>0.62509999999999999</v>
      </c>
      <c r="D20" s="13" t="s">
        <v>344</v>
      </c>
      <c r="E20" s="53">
        <v>500</v>
      </c>
      <c r="F20" s="20">
        <v>500</v>
      </c>
      <c r="G20" s="53">
        <v>4</v>
      </c>
      <c r="H20" s="20">
        <v>1000</v>
      </c>
      <c r="I20" s="20" t="s">
        <v>402</v>
      </c>
      <c r="J20" s="53" t="s">
        <v>404</v>
      </c>
      <c r="K20" s="53" t="s">
        <v>401</v>
      </c>
      <c r="L20" s="20" t="s">
        <v>400</v>
      </c>
      <c r="M20" s="53" t="s">
        <v>413</v>
      </c>
      <c r="N20" s="20" t="s">
        <v>400</v>
      </c>
      <c r="O20" s="53" t="s">
        <v>414</v>
      </c>
      <c r="P20" s="1" t="s">
        <v>405</v>
      </c>
      <c r="Q20" s="81" t="s">
        <v>412</v>
      </c>
    </row>
    <row r="21" spans="1:17" ht="15.75" thickBot="1" x14ac:dyDescent="0.3">
      <c r="A21" s="54" t="s">
        <v>390</v>
      </c>
      <c r="B21" s="62" t="s">
        <v>391</v>
      </c>
      <c r="C21" s="55">
        <v>1.25</v>
      </c>
      <c r="D21" s="46" t="s">
        <v>344</v>
      </c>
      <c r="E21" s="56">
        <v>1000</v>
      </c>
      <c r="F21" s="49">
        <v>500</v>
      </c>
      <c r="G21" s="56">
        <v>8</v>
      </c>
      <c r="H21" s="49">
        <v>1000</v>
      </c>
      <c r="I21" s="49" t="s">
        <v>402</v>
      </c>
      <c r="J21" s="56" t="s">
        <v>404</v>
      </c>
      <c r="K21" s="56" t="s">
        <v>401</v>
      </c>
      <c r="L21" s="49" t="s">
        <v>400</v>
      </c>
      <c r="M21" s="56" t="s">
        <v>413</v>
      </c>
      <c r="N21" s="49" t="s">
        <v>400</v>
      </c>
      <c r="O21" s="56" t="s">
        <v>414</v>
      </c>
      <c r="P21" s="63" t="s">
        <v>405</v>
      </c>
      <c r="Q21" s="82" t="s">
        <v>412</v>
      </c>
    </row>
    <row r="23" spans="1:17" x14ac:dyDescent="0.2">
      <c r="B23" s="1" t="s">
        <v>410</v>
      </c>
      <c r="C23" t="s">
        <v>411</v>
      </c>
    </row>
    <row r="24" spans="1:17" x14ac:dyDescent="0.2">
      <c r="B24" s="1" t="s">
        <v>406</v>
      </c>
      <c r="C24" t="s">
        <v>409</v>
      </c>
    </row>
    <row r="25" spans="1:17" x14ac:dyDescent="0.2">
      <c r="B25" s="1" t="s">
        <v>407</v>
      </c>
      <c r="C25" t="s">
        <v>408</v>
      </c>
    </row>
  </sheetData>
  <pageMargins left="0.7" right="0.7" top="0.75" bottom="0.75" header="0.3" footer="0.3"/>
  <pageSetup orientation="portrait" verticalDpi="0"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C7D59-E34B-4654-9C35-D384BEE1977D}">
  <sheetPr codeName="Sheet61">
    <tabColor theme="9"/>
  </sheetPr>
  <dimension ref="A1:P34"/>
  <sheetViews>
    <sheetView workbookViewId="0">
      <pane xSplit="4" ySplit="1" topLeftCell="E2" activePane="bottomRight" state="frozen"/>
      <selection pane="topRight" activeCell="E1" sqref="E1"/>
      <selection pane="bottomLeft" activeCell="A2" sqref="A2"/>
      <selection pane="bottomRight" activeCell="A2" sqref="A2"/>
    </sheetView>
  </sheetViews>
  <sheetFormatPr defaultColWidth="9.140625" defaultRowHeight="15" x14ac:dyDescent="0.25"/>
  <cols>
    <col min="1" max="1" width="17.42578125" style="13" customWidth="1"/>
    <col min="2" max="2" width="15.7109375" style="21" customWidth="1"/>
    <col min="3" max="3" width="23.140625" style="22" customWidth="1"/>
    <col min="4" max="4" width="13.5703125" style="13" customWidth="1"/>
    <col min="5" max="11" width="11.7109375" style="20" customWidth="1"/>
    <col min="12" max="12" width="8.7109375" style="13" customWidth="1"/>
    <col min="13" max="13" width="11.7109375" style="20" customWidth="1"/>
    <col min="14" max="14" width="9.140625" style="13"/>
    <col min="15" max="15" width="11.28515625" style="13" customWidth="1"/>
    <col min="16" max="16384" width="9.140625" style="13"/>
  </cols>
  <sheetData>
    <row r="1" spans="1:16" ht="147" thickBot="1" x14ac:dyDescent="0.3">
      <c r="A1" s="5" t="s">
        <v>1822</v>
      </c>
      <c r="B1" s="6" t="s">
        <v>1823</v>
      </c>
      <c r="C1" s="7" t="s">
        <v>251</v>
      </c>
      <c r="D1" s="5" t="s">
        <v>1221</v>
      </c>
      <c r="E1" s="8" t="s">
        <v>252</v>
      </c>
      <c r="F1" s="8" t="s">
        <v>253</v>
      </c>
      <c r="G1" s="8" t="s">
        <v>254</v>
      </c>
      <c r="H1" s="8" t="s">
        <v>255</v>
      </c>
      <c r="I1" s="8" t="s">
        <v>256</v>
      </c>
      <c r="J1" s="8" t="s">
        <v>257</v>
      </c>
      <c r="K1" s="8" t="s">
        <v>258</v>
      </c>
      <c r="L1" s="9" t="s">
        <v>259</v>
      </c>
      <c r="M1" s="10" t="s">
        <v>260</v>
      </c>
      <c r="N1" s="11" t="s">
        <v>261</v>
      </c>
      <c r="O1" s="12" t="s">
        <v>262</v>
      </c>
      <c r="P1" s="8" t="s">
        <v>263</v>
      </c>
    </row>
    <row r="2" spans="1:16" x14ac:dyDescent="0.25">
      <c r="A2" s="14" t="s">
        <v>264</v>
      </c>
      <c r="B2" s="15" t="s">
        <v>265</v>
      </c>
      <c r="C2" s="16">
        <v>0.1</v>
      </c>
      <c r="D2" s="14" t="s">
        <v>219</v>
      </c>
      <c r="E2" s="17">
        <v>50</v>
      </c>
      <c r="F2" s="17">
        <v>5</v>
      </c>
      <c r="G2" s="17" t="s">
        <v>266</v>
      </c>
      <c r="H2" s="17">
        <v>100</v>
      </c>
      <c r="I2" s="17">
        <v>100</v>
      </c>
      <c r="J2" s="17">
        <v>100</v>
      </c>
      <c r="K2" s="17">
        <v>30000</v>
      </c>
      <c r="L2" s="17" t="s">
        <v>267</v>
      </c>
      <c r="M2" s="17">
        <v>5</v>
      </c>
      <c r="N2" s="18">
        <v>5</v>
      </c>
      <c r="O2" s="19">
        <v>0</v>
      </c>
      <c r="P2" s="20">
        <v>2</v>
      </c>
    </row>
    <row r="3" spans="1:16" x14ac:dyDescent="0.25">
      <c r="A3" s="13" t="s">
        <v>268</v>
      </c>
      <c r="B3" s="21" t="s">
        <v>269</v>
      </c>
      <c r="C3" s="22">
        <v>0.2</v>
      </c>
      <c r="D3" s="13" t="s">
        <v>219</v>
      </c>
      <c r="E3" s="20">
        <v>100</v>
      </c>
      <c r="F3" s="20">
        <v>10</v>
      </c>
      <c r="G3" s="20" t="s">
        <v>266</v>
      </c>
      <c r="H3" s="20">
        <v>200</v>
      </c>
      <c r="I3" s="20">
        <v>200</v>
      </c>
      <c r="J3" s="20">
        <v>200</v>
      </c>
      <c r="K3" s="20">
        <v>30000</v>
      </c>
      <c r="L3" s="20" t="s">
        <v>267</v>
      </c>
      <c r="M3" s="20">
        <v>5</v>
      </c>
      <c r="N3" s="23">
        <v>10</v>
      </c>
      <c r="O3" s="24">
        <v>0</v>
      </c>
      <c r="P3" s="20">
        <v>2</v>
      </c>
    </row>
    <row r="4" spans="1:16" x14ac:dyDescent="0.25">
      <c r="A4" s="13" t="s">
        <v>270</v>
      </c>
      <c r="B4" s="21" t="s">
        <v>271</v>
      </c>
      <c r="C4" s="22">
        <v>0.4</v>
      </c>
      <c r="D4" s="13" t="s">
        <v>219</v>
      </c>
      <c r="E4" s="20">
        <v>200</v>
      </c>
      <c r="F4" s="20">
        <v>20</v>
      </c>
      <c r="G4" s="20" t="s">
        <v>266</v>
      </c>
      <c r="H4" s="20">
        <v>500</v>
      </c>
      <c r="I4" s="20">
        <v>400</v>
      </c>
      <c r="J4" s="20">
        <v>400</v>
      </c>
      <c r="K4" s="20">
        <v>30000</v>
      </c>
      <c r="L4" s="20" t="s">
        <v>267</v>
      </c>
      <c r="M4" s="20">
        <v>5</v>
      </c>
      <c r="N4" s="23">
        <v>20</v>
      </c>
      <c r="O4" s="24">
        <v>0</v>
      </c>
      <c r="P4" s="20">
        <v>2</v>
      </c>
    </row>
    <row r="5" spans="1:16" x14ac:dyDescent="0.25">
      <c r="A5" s="13" t="s">
        <v>272</v>
      </c>
      <c r="B5" s="21" t="s">
        <v>273</v>
      </c>
      <c r="C5" s="22">
        <v>0.61</v>
      </c>
      <c r="D5" s="13" t="s">
        <v>219</v>
      </c>
      <c r="E5" s="20">
        <v>300</v>
      </c>
      <c r="F5" s="20">
        <v>29</v>
      </c>
      <c r="G5" s="20" t="s">
        <v>266</v>
      </c>
      <c r="H5" s="20">
        <v>500</v>
      </c>
      <c r="I5" s="20">
        <v>600</v>
      </c>
      <c r="J5" s="20">
        <v>600</v>
      </c>
      <c r="K5" s="20">
        <v>30000</v>
      </c>
      <c r="L5" s="20" t="s">
        <v>267</v>
      </c>
      <c r="M5" s="20">
        <v>5</v>
      </c>
      <c r="N5" s="23">
        <v>29</v>
      </c>
      <c r="O5" s="24">
        <v>0</v>
      </c>
      <c r="P5" s="20">
        <v>2</v>
      </c>
    </row>
    <row r="6" spans="1:16" x14ac:dyDescent="0.25">
      <c r="A6" s="13" t="s">
        <v>274</v>
      </c>
      <c r="B6" s="21" t="s">
        <v>275</v>
      </c>
      <c r="C6" s="22">
        <v>0.8</v>
      </c>
      <c r="D6" s="13" t="s">
        <v>219</v>
      </c>
      <c r="E6" s="20">
        <v>400</v>
      </c>
      <c r="F6" s="20">
        <v>39</v>
      </c>
      <c r="G6" s="20" t="s">
        <v>266</v>
      </c>
      <c r="H6" s="20">
        <v>500</v>
      </c>
      <c r="I6" s="20">
        <v>800</v>
      </c>
      <c r="J6" s="20">
        <v>800</v>
      </c>
      <c r="K6" s="20">
        <v>30000</v>
      </c>
      <c r="L6" s="20" t="s">
        <v>267</v>
      </c>
      <c r="M6" s="20">
        <v>5</v>
      </c>
      <c r="N6" s="23">
        <v>39</v>
      </c>
      <c r="O6" s="24">
        <v>0</v>
      </c>
      <c r="P6" s="20">
        <v>2</v>
      </c>
    </row>
    <row r="7" spans="1:16" x14ac:dyDescent="0.25">
      <c r="A7" s="13" t="s">
        <v>276</v>
      </c>
      <c r="B7" s="21" t="s">
        <v>277</v>
      </c>
      <c r="C7" s="22">
        <v>1.61</v>
      </c>
      <c r="D7" s="13" t="s">
        <v>219</v>
      </c>
      <c r="E7" s="20">
        <v>800</v>
      </c>
      <c r="F7" s="20">
        <v>78</v>
      </c>
      <c r="G7" s="20" t="s">
        <v>266</v>
      </c>
      <c r="H7" s="20">
        <v>500</v>
      </c>
      <c r="I7" s="20">
        <v>1600</v>
      </c>
      <c r="J7" s="20">
        <v>1600</v>
      </c>
      <c r="K7" s="20">
        <v>30000</v>
      </c>
      <c r="L7" s="20" t="s">
        <v>267</v>
      </c>
      <c r="M7" s="20">
        <v>5</v>
      </c>
      <c r="N7" s="23">
        <v>78</v>
      </c>
      <c r="O7" s="24">
        <v>0</v>
      </c>
      <c r="P7" s="20">
        <v>2</v>
      </c>
    </row>
    <row r="8" spans="1:16" x14ac:dyDescent="0.25">
      <c r="A8" s="13" t="s">
        <v>278</v>
      </c>
      <c r="B8" s="21" t="s">
        <v>279</v>
      </c>
      <c r="C8" s="22">
        <v>2.42</v>
      </c>
      <c r="D8" s="13" t="s">
        <v>219</v>
      </c>
      <c r="E8" s="20">
        <v>1200</v>
      </c>
      <c r="F8" s="20">
        <v>117</v>
      </c>
      <c r="G8" s="20" t="s">
        <v>266</v>
      </c>
      <c r="H8" s="20">
        <v>500</v>
      </c>
      <c r="I8" s="20">
        <v>2400</v>
      </c>
      <c r="J8" s="20">
        <v>2400</v>
      </c>
      <c r="K8" s="20">
        <v>30000</v>
      </c>
      <c r="L8" s="20" t="s">
        <v>267</v>
      </c>
      <c r="M8" s="20">
        <v>5</v>
      </c>
      <c r="N8" s="23">
        <v>117</v>
      </c>
      <c r="O8" s="24">
        <v>0</v>
      </c>
      <c r="P8" s="20">
        <v>2</v>
      </c>
    </row>
    <row r="9" spans="1:16" ht="15.75" thickBot="1" x14ac:dyDescent="0.3">
      <c r="A9" s="13" t="s">
        <v>280</v>
      </c>
      <c r="B9" s="21" t="s">
        <v>281</v>
      </c>
      <c r="C9" s="22">
        <v>3.23</v>
      </c>
      <c r="D9" s="13" t="s">
        <v>219</v>
      </c>
      <c r="E9" s="20">
        <v>1600</v>
      </c>
      <c r="F9" s="20">
        <v>156</v>
      </c>
      <c r="G9" s="20" t="s">
        <v>266</v>
      </c>
      <c r="H9" s="20">
        <v>500</v>
      </c>
      <c r="I9" s="20">
        <v>3200</v>
      </c>
      <c r="J9" s="20">
        <v>3200</v>
      </c>
      <c r="K9" s="20">
        <v>30000</v>
      </c>
      <c r="L9" s="20" t="s">
        <v>267</v>
      </c>
      <c r="M9" s="20">
        <v>5</v>
      </c>
      <c r="N9" s="25">
        <v>156</v>
      </c>
      <c r="O9" s="26">
        <v>0</v>
      </c>
      <c r="P9" s="20">
        <v>2</v>
      </c>
    </row>
    <row r="10" spans="1:16" x14ac:dyDescent="0.25">
      <c r="A10" s="27" t="s">
        <v>282</v>
      </c>
      <c r="B10" s="28" t="s">
        <v>283</v>
      </c>
      <c r="C10" s="29">
        <v>0.15</v>
      </c>
      <c r="D10" s="27" t="s">
        <v>220</v>
      </c>
      <c r="E10" s="30">
        <v>50</v>
      </c>
      <c r="F10" s="30">
        <v>50</v>
      </c>
      <c r="G10" s="30" t="s">
        <v>266</v>
      </c>
      <c r="H10" s="30">
        <v>100</v>
      </c>
      <c r="I10" s="30">
        <v>100</v>
      </c>
      <c r="J10" s="30">
        <v>100</v>
      </c>
      <c r="K10" s="30">
        <v>30000</v>
      </c>
      <c r="L10" s="30" t="s">
        <v>284</v>
      </c>
      <c r="M10" s="31" t="s">
        <v>285</v>
      </c>
      <c r="N10" s="32">
        <v>500</v>
      </c>
      <c r="O10" s="33">
        <v>2.0000000000000001E-4</v>
      </c>
      <c r="P10" s="20">
        <v>500</v>
      </c>
    </row>
    <row r="11" spans="1:16" x14ac:dyDescent="0.25">
      <c r="A11" s="34" t="s">
        <v>286</v>
      </c>
      <c r="B11" s="35" t="s">
        <v>287</v>
      </c>
      <c r="C11" s="36">
        <v>0.3</v>
      </c>
      <c r="D11" s="34" t="s">
        <v>220</v>
      </c>
      <c r="E11" s="37">
        <v>100</v>
      </c>
      <c r="F11" s="37">
        <v>100</v>
      </c>
      <c r="G11" s="37" t="s">
        <v>266</v>
      </c>
      <c r="H11" s="37">
        <v>200</v>
      </c>
      <c r="I11" s="37">
        <v>200</v>
      </c>
      <c r="J11" s="37">
        <v>200</v>
      </c>
      <c r="K11" s="37">
        <v>30000</v>
      </c>
      <c r="L11" s="37" t="s">
        <v>288</v>
      </c>
      <c r="M11" s="37" t="s">
        <v>289</v>
      </c>
      <c r="N11" s="38">
        <v>750</v>
      </c>
      <c r="O11" s="39">
        <v>2.0000000000000001E-4</v>
      </c>
      <c r="P11" s="20">
        <v>750</v>
      </c>
    </row>
    <row r="12" spans="1:16" x14ac:dyDescent="0.25">
      <c r="A12" s="34" t="s">
        <v>290</v>
      </c>
      <c r="B12" s="35" t="s">
        <v>291</v>
      </c>
      <c r="C12" s="36">
        <v>0.6</v>
      </c>
      <c r="D12" s="34" t="s">
        <v>220</v>
      </c>
      <c r="E12" s="37">
        <v>200</v>
      </c>
      <c r="F12" s="37">
        <v>200</v>
      </c>
      <c r="G12" s="37" t="s">
        <v>266</v>
      </c>
      <c r="H12" s="37">
        <v>500</v>
      </c>
      <c r="I12" s="37">
        <v>400</v>
      </c>
      <c r="J12" s="37">
        <v>400</v>
      </c>
      <c r="K12" s="37">
        <v>30000</v>
      </c>
      <c r="L12" s="37" t="s">
        <v>288</v>
      </c>
      <c r="M12" s="37" t="s">
        <v>289</v>
      </c>
      <c r="N12" s="38">
        <v>1000</v>
      </c>
      <c r="O12" s="39">
        <v>2.0000000000000001E-4</v>
      </c>
      <c r="P12" s="20">
        <v>1000</v>
      </c>
    </row>
    <row r="13" spans="1:16" x14ac:dyDescent="0.25">
      <c r="A13" s="34" t="s">
        <v>292</v>
      </c>
      <c r="B13" s="35" t="s">
        <v>293</v>
      </c>
      <c r="C13" s="36">
        <v>0.91</v>
      </c>
      <c r="D13" s="34" t="s">
        <v>220</v>
      </c>
      <c r="E13" s="37">
        <v>300</v>
      </c>
      <c r="F13" s="37">
        <v>300</v>
      </c>
      <c r="G13" s="37" t="s">
        <v>266</v>
      </c>
      <c r="H13" s="37">
        <v>500</v>
      </c>
      <c r="I13" s="37">
        <v>600</v>
      </c>
      <c r="J13" s="37">
        <v>600</v>
      </c>
      <c r="K13" s="37">
        <v>30000</v>
      </c>
      <c r="L13" s="37" t="s">
        <v>288</v>
      </c>
      <c r="M13" s="37" t="s">
        <v>289</v>
      </c>
      <c r="N13" s="38">
        <v>1250</v>
      </c>
      <c r="O13" s="39">
        <v>2.0000000000000001E-4</v>
      </c>
      <c r="P13" s="20">
        <v>1000</v>
      </c>
    </row>
    <row r="14" spans="1:16" x14ac:dyDescent="0.25">
      <c r="A14" s="34" t="s">
        <v>294</v>
      </c>
      <c r="B14" s="35" t="s">
        <v>295</v>
      </c>
      <c r="C14" s="36">
        <v>1.21</v>
      </c>
      <c r="D14" s="34" t="s">
        <v>220</v>
      </c>
      <c r="E14" s="37">
        <v>400</v>
      </c>
      <c r="F14" s="37">
        <v>400</v>
      </c>
      <c r="G14" s="37" t="s">
        <v>266</v>
      </c>
      <c r="H14" s="37">
        <v>500</v>
      </c>
      <c r="I14" s="37">
        <v>800</v>
      </c>
      <c r="J14" s="37">
        <v>800</v>
      </c>
      <c r="K14" s="37">
        <v>30000</v>
      </c>
      <c r="L14" s="37" t="s">
        <v>288</v>
      </c>
      <c r="M14" s="37" t="s">
        <v>289</v>
      </c>
      <c r="N14" s="38">
        <v>1500</v>
      </c>
      <c r="O14" s="39">
        <v>2.0000000000000001E-4</v>
      </c>
      <c r="P14" s="20">
        <v>1000</v>
      </c>
    </row>
    <row r="15" spans="1:16" x14ac:dyDescent="0.25">
      <c r="A15" s="34" t="s">
        <v>296</v>
      </c>
      <c r="B15" s="35" t="s">
        <v>297</v>
      </c>
      <c r="C15" s="36">
        <v>2.42</v>
      </c>
      <c r="D15" s="34" t="s">
        <v>220</v>
      </c>
      <c r="E15" s="37">
        <v>800</v>
      </c>
      <c r="F15" s="37">
        <v>800</v>
      </c>
      <c r="G15" s="37" t="s">
        <v>266</v>
      </c>
      <c r="H15" s="37">
        <v>500</v>
      </c>
      <c r="I15" s="37">
        <v>1600</v>
      </c>
      <c r="J15" s="37">
        <v>1600</v>
      </c>
      <c r="K15" s="37">
        <v>30000</v>
      </c>
      <c r="L15" s="37" t="s">
        <v>288</v>
      </c>
      <c r="M15" s="37" t="s">
        <v>289</v>
      </c>
      <c r="N15" s="38">
        <v>2000</v>
      </c>
      <c r="O15" s="39">
        <v>2.0000000000000001E-4</v>
      </c>
      <c r="P15" s="20">
        <v>1000</v>
      </c>
    </row>
    <row r="16" spans="1:16" x14ac:dyDescent="0.25">
      <c r="A16" s="34" t="s">
        <v>298</v>
      </c>
      <c r="B16" s="35" t="s">
        <v>299</v>
      </c>
      <c r="C16" s="36">
        <v>3.63</v>
      </c>
      <c r="D16" s="34" t="s">
        <v>220</v>
      </c>
      <c r="E16" s="37">
        <v>1200</v>
      </c>
      <c r="F16" s="37">
        <v>1200</v>
      </c>
      <c r="G16" s="37" t="s">
        <v>266</v>
      </c>
      <c r="H16" s="37">
        <v>500</v>
      </c>
      <c r="I16" s="37">
        <v>2400</v>
      </c>
      <c r="J16" s="37">
        <v>2400</v>
      </c>
      <c r="K16" s="37">
        <v>30000</v>
      </c>
      <c r="L16" s="37" t="s">
        <v>288</v>
      </c>
      <c r="M16" s="37" t="s">
        <v>289</v>
      </c>
      <c r="N16" s="38">
        <v>2500</v>
      </c>
      <c r="O16" s="39">
        <v>2.0000000000000001E-4</v>
      </c>
      <c r="P16" s="20">
        <v>1000</v>
      </c>
    </row>
    <row r="17" spans="1:16" x14ac:dyDescent="0.25">
      <c r="A17" s="34" t="s">
        <v>300</v>
      </c>
      <c r="B17" s="35" t="s">
        <v>301</v>
      </c>
      <c r="C17" s="36">
        <v>4.83</v>
      </c>
      <c r="D17" s="34" t="s">
        <v>220</v>
      </c>
      <c r="E17" s="37">
        <v>1600</v>
      </c>
      <c r="F17" s="37">
        <v>1600</v>
      </c>
      <c r="G17" s="37" t="s">
        <v>266</v>
      </c>
      <c r="H17" s="37">
        <v>500</v>
      </c>
      <c r="I17" s="37">
        <v>3200</v>
      </c>
      <c r="J17" s="37">
        <v>3200</v>
      </c>
      <c r="K17" s="37">
        <v>30000</v>
      </c>
      <c r="L17" s="37" t="s">
        <v>288</v>
      </c>
      <c r="M17" s="37" t="s">
        <v>289</v>
      </c>
      <c r="N17" s="38">
        <v>3000</v>
      </c>
      <c r="O17" s="39">
        <v>2.0000000000000001E-4</v>
      </c>
      <c r="P17" s="20">
        <v>1000</v>
      </c>
    </row>
    <row r="18" spans="1:16" x14ac:dyDescent="0.25">
      <c r="A18" s="34" t="s">
        <v>302</v>
      </c>
      <c r="B18" s="35" t="s">
        <v>303</v>
      </c>
      <c r="C18" s="36">
        <v>6.04</v>
      </c>
      <c r="D18" s="34" t="s">
        <v>220</v>
      </c>
      <c r="E18" s="37">
        <v>2000</v>
      </c>
      <c r="F18" s="37">
        <v>2000</v>
      </c>
      <c r="G18" s="37" t="s">
        <v>266</v>
      </c>
      <c r="H18" s="37">
        <v>500</v>
      </c>
      <c r="I18" s="37">
        <v>4000</v>
      </c>
      <c r="J18" s="37">
        <v>4000</v>
      </c>
      <c r="K18" s="37">
        <v>30000</v>
      </c>
      <c r="L18" s="37" t="s">
        <v>288</v>
      </c>
      <c r="M18" s="37" t="s">
        <v>289</v>
      </c>
      <c r="N18" s="38">
        <v>3500</v>
      </c>
      <c r="O18" s="39">
        <v>2.0000000000000001E-4</v>
      </c>
      <c r="P18" s="20">
        <v>1000</v>
      </c>
    </row>
    <row r="19" spans="1:16" x14ac:dyDescent="0.25">
      <c r="A19" s="34" t="s">
        <v>304</v>
      </c>
      <c r="B19" s="35" t="s">
        <v>305</v>
      </c>
      <c r="C19" s="36">
        <v>7.55</v>
      </c>
      <c r="D19" s="34" t="s">
        <v>220</v>
      </c>
      <c r="E19" s="37">
        <v>2500</v>
      </c>
      <c r="F19" s="37">
        <v>2400</v>
      </c>
      <c r="G19" s="37" t="s">
        <v>266</v>
      </c>
      <c r="H19" s="37">
        <v>500</v>
      </c>
      <c r="I19" s="37">
        <v>5000</v>
      </c>
      <c r="J19" s="37">
        <v>5000</v>
      </c>
      <c r="K19" s="37">
        <v>30000</v>
      </c>
      <c r="L19" s="37" t="s">
        <v>288</v>
      </c>
      <c r="M19" s="37" t="s">
        <v>289</v>
      </c>
      <c r="N19" s="38">
        <v>4000</v>
      </c>
      <c r="O19" s="39">
        <v>2.0000000000000001E-4</v>
      </c>
      <c r="P19" s="20">
        <v>1000</v>
      </c>
    </row>
    <row r="20" spans="1:16" ht="15.75" thickBot="1" x14ac:dyDescent="0.3">
      <c r="A20" s="40" t="s">
        <v>306</v>
      </c>
      <c r="B20" s="41" t="s">
        <v>307</v>
      </c>
      <c r="C20" s="42">
        <v>9.06</v>
      </c>
      <c r="D20" s="40" t="s">
        <v>220</v>
      </c>
      <c r="E20" s="43">
        <v>3000</v>
      </c>
      <c r="F20" s="43">
        <v>2900</v>
      </c>
      <c r="G20" s="43" t="s">
        <v>266</v>
      </c>
      <c r="H20" s="43">
        <v>500</v>
      </c>
      <c r="I20" s="43">
        <v>6000</v>
      </c>
      <c r="J20" s="43">
        <v>6000</v>
      </c>
      <c r="K20" s="43">
        <v>30000</v>
      </c>
      <c r="L20" s="43" t="s">
        <v>288</v>
      </c>
      <c r="M20" s="43" t="s">
        <v>289</v>
      </c>
      <c r="N20" s="44">
        <v>4000</v>
      </c>
      <c r="O20" s="45">
        <v>2.0000000000000001E-4</v>
      </c>
      <c r="P20" s="20">
        <v>1000</v>
      </c>
    </row>
    <row r="21" spans="1:16" x14ac:dyDescent="0.25">
      <c r="A21" s="13" t="s">
        <v>308</v>
      </c>
      <c r="B21" s="21" t="s">
        <v>309</v>
      </c>
      <c r="C21" s="22">
        <v>0.94</v>
      </c>
      <c r="D21" s="13" t="s">
        <v>221</v>
      </c>
      <c r="E21" s="20">
        <v>125</v>
      </c>
      <c r="F21" s="20">
        <v>250</v>
      </c>
      <c r="G21" s="20">
        <v>1</v>
      </c>
      <c r="H21" s="20">
        <v>50</v>
      </c>
      <c r="I21" s="20">
        <v>200</v>
      </c>
      <c r="J21" s="20">
        <v>200</v>
      </c>
      <c r="K21" s="20">
        <v>30000</v>
      </c>
      <c r="L21" s="20" t="s">
        <v>310</v>
      </c>
      <c r="M21" s="20" t="s">
        <v>311</v>
      </c>
      <c r="N21" s="18">
        <v>1000</v>
      </c>
      <c r="O21" s="19">
        <v>2.9999999999999997E-4</v>
      </c>
      <c r="P21" s="20">
        <v>1000</v>
      </c>
    </row>
    <row r="22" spans="1:16" x14ac:dyDescent="0.25">
      <c r="A22" s="13" t="s">
        <v>312</v>
      </c>
      <c r="B22" s="21" t="s">
        <v>313</v>
      </c>
      <c r="C22" s="22">
        <v>1.88</v>
      </c>
      <c r="D22" s="13" t="s">
        <v>221</v>
      </c>
      <c r="E22" s="20">
        <v>250</v>
      </c>
      <c r="F22" s="20">
        <v>500</v>
      </c>
      <c r="G22" s="20">
        <v>2</v>
      </c>
      <c r="H22" s="20">
        <v>100</v>
      </c>
      <c r="I22" s="20">
        <v>400</v>
      </c>
      <c r="J22" s="20">
        <v>400</v>
      </c>
      <c r="K22" s="20">
        <v>30000</v>
      </c>
      <c r="L22" s="20" t="s">
        <v>314</v>
      </c>
      <c r="M22" s="20" t="s">
        <v>315</v>
      </c>
      <c r="N22" s="23">
        <v>1000</v>
      </c>
      <c r="O22" s="24">
        <v>2.9999999999999997E-4</v>
      </c>
      <c r="P22" s="20">
        <v>1000</v>
      </c>
    </row>
    <row r="23" spans="1:16" x14ac:dyDescent="0.25">
      <c r="A23" s="13" t="s">
        <v>316</v>
      </c>
      <c r="B23" s="21" t="s">
        <v>317</v>
      </c>
      <c r="C23" s="22">
        <v>3.75</v>
      </c>
      <c r="D23" s="13" t="s">
        <v>221</v>
      </c>
      <c r="E23" s="20">
        <v>500</v>
      </c>
      <c r="F23" s="20">
        <v>750</v>
      </c>
      <c r="G23" s="20">
        <v>4</v>
      </c>
      <c r="H23" s="20">
        <v>100</v>
      </c>
      <c r="I23" s="20">
        <v>800</v>
      </c>
      <c r="J23" s="20">
        <v>800</v>
      </c>
      <c r="K23" s="20">
        <v>30000</v>
      </c>
      <c r="L23" s="20" t="s">
        <v>318</v>
      </c>
      <c r="M23" s="20" t="s">
        <v>319</v>
      </c>
      <c r="N23" s="23">
        <v>1000</v>
      </c>
      <c r="O23" s="24">
        <v>2.9999999999999997E-4</v>
      </c>
      <c r="P23" s="20">
        <v>1000</v>
      </c>
    </row>
    <row r="24" spans="1:16" x14ac:dyDescent="0.25">
      <c r="A24" s="13" t="s">
        <v>320</v>
      </c>
      <c r="B24" s="21" t="s">
        <v>321</v>
      </c>
      <c r="C24" s="22">
        <v>7.5</v>
      </c>
      <c r="D24" s="13" t="s">
        <v>221</v>
      </c>
      <c r="E24" s="20">
        <v>1000</v>
      </c>
      <c r="F24" s="20">
        <v>750</v>
      </c>
      <c r="G24" s="20">
        <v>10</v>
      </c>
      <c r="H24" s="20">
        <v>100</v>
      </c>
      <c r="I24" s="20">
        <v>1600</v>
      </c>
      <c r="J24" s="20">
        <v>1600</v>
      </c>
      <c r="K24" s="20">
        <v>30000</v>
      </c>
      <c r="L24" s="20" t="s">
        <v>322</v>
      </c>
      <c r="M24" s="20" t="s">
        <v>323</v>
      </c>
      <c r="N24" s="23">
        <v>1000</v>
      </c>
      <c r="O24" s="24">
        <v>2.9999999999999997E-4</v>
      </c>
      <c r="P24" s="20">
        <v>1000</v>
      </c>
    </row>
    <row r="25" spans="1:16" x14ac:dyDescent="0.25">
      <c r="A25" s="13" t="s">
        <v>324</v>
      </c>
      <c r="B25" s="21" t="s">
        <v>325</v>
      </c>
      <c r="C25" s="22">
        <v>11.25</v>
      </c>
      <c r="D25" s="13" t="s">
        <v>221</v>
      </c>
      <c r="E25" s="20">
        <v>1500</v>
      </c>
      <c r="F25" s="20">
        <v>750</v>
      </c>
      <c r="G25" s="20">
        <v>12</v>
      </c>
      <c r="H25" s="20">
        <v>100</v>
      </c>
      <c r="I25" s="20">
        <v>2400</v>
      </c>
      <c r="J25" s="20">
        <v>2400</v>
      </c>
      <c r="K25" s="20">
        <v>30000</v>
      </c>
      <c r="L25" s="20" t="s">
        <v>326</v>
      </c>
      <c r="M25" s="20" t="s">
        <v>327</v>
      </c>
      <c r="N25" s="23">
        <v>1500</v>
      </c>
      <c r="O25" s="24">
        <v>2.9999999999999997E-4</v>
      </c>
      <c r="P25" s="20">
        <v>1000</v>
      </c>
    </row>
    <row r="26" spans="1:16" x14ac:dyDescent="0.25">
      <c r="A26" s="13" t="s">
        <v>328</v>
      </c>
      <c r="B26" s="21" t="s">
        <v>329</v>
      </c>
      <c r="C26" s="22">
        <v>15</v>
      </c>
      <c r="D26" s="13" t="s">
        <v>221</v>
      </c>
      <c r="E26" s="20">
        <v>2000</v>
      </c>
      <c r="F26" s="20">
        <v>750</v>
      </c>
      <c r="G26" s="20">
        <v>16</v>
      </c>
      <c r="H26" s="20">
        <v>100</v>
      </c>
      <c r="I26" s="20">
        <v>3200</v>
      </c>
      <c r="J26" s="20">
        <v>3200</v>
      </c>
      <c r="K26" s="20">
        <v>30000</v>
      </c>
      <c r="L26" s="20" t="s">
        <v>330</v>
      </c>
      <c r="M26" s="20" t="s">
        <v>331</v>
      </c>
      <c r="N26" s="23">
        <v>2000</v>
      </c>
      <c r="O26" s="24">
        <v>2.9999999999999997E-4</v>
      </c>
      <c r="P26" s="20">
        <v>1000</v>
      </c>
    </row>
    <row r="27" spans="1:16" x14ac:dyDescent="0.25">
      <c r="A27" s="13" t="s">
        <v>332</v>
      </c>
      <c r="B27" s="21" t="s">
        <v>333</v>
      </c>
      <c r="C27" s="22">
        <v>18.75</v>
      </c>
      <c r="D27" s="13" t="s">
        <v>221</v>
      </c>
      <c r="E27" s="20">
        <v>2500</v>
      </c>
      <c r="F27" s="20">
        <v>750</v>
      </c>
      <c r="G27" s="20">
        <v>20</v>
      </c>
      <c r="H27" s="20">
        <v>100</v>
      </c>
      <c r="I27" s="20">
        <v>4000</v>
      </c>
      <c r="J27" s="20">
        <v>4000</v>
      </c>
      <c r="K27" s="20">
        <v>30000</v>
      </c>
      <c r="L27" s="20" t="s">
        <v>330</v>
      </c>
      <c r="M27" s="20" t="s">
        <v>331</v>
      </c>
      <c r="N27" s="23">
        <v>2500</v>
      </c>
      <c r="O27" s="24">
        <v>2.9999999999999997E-4</v>
      </c>
      <c r="P27" s="20">
        <v>1000</v>
      </c>
    </row>
    <row r="28" spans="1:16" x14ac:dyDescent="0.25">
      <c r="A28" s="13" t="s">
        <v>334</v>
      </c>
      <c r="B28" s="21" t="s">
        <v>335</v>
      </c>
      <c r="C28" s="22">
        <v>22.5</v>
      </c>
      <c r="D28" s="13" t="s">
        <v>221</v>
      </c>
      <c r="E28" s="20">
        <v>3000</v>
      </c>
      <c r="F28" s="20">
        <v>750</v>
      </c>
      <c r="G28" s="20">
        <v>24</v>
      </c>
      <c r="H28" s="20">
        <v>100</v>
      </c>
      <c r="I28" s="20">
        <v>4800</v>
      </c>
      <c r="J28" s="20">
        <v>4800</v>
      </c>
      <c r="K28" s="20">
        <v>30000</v>
      </c>
      <c r="L28" s="20" t="s">
        <v>330</v>
      </c>
      <c r="M28" s="20" t="s">
        <v>331</v>
      </c>
      <c r="N28" s="23">
        <v>3000</v>
      </c>
      <c r="O28" s="24">
        <v>2.9999999999999997E-4</v>
      </c>
      <c r="P28" s="20">
        <v>1000</v>
      </c>
    </row>
    <row r="29" spans="1:16" x14ac:dyDescent="0.25">
      <c r="A29" s="13" t="s">
        <v>336</v>
      </c>
      <c r="B29" s="21" t="s">
        <v>337</v>
      </c>
      <c r="C29" s="22">
        <v>26.25</v>
      </c>
      <c r="D29" s="13" t="s">
        <v>221</v>
      </c>
      <c r="E29" s="20">
        <v>3500</v>
      </c>
      <c r="F29" s="20">
        <v>750</v>
      </c>
      <c r="G29" s="20">
        <v>28</v>
      </c>
      <c r="H29" s="20">
        <v>100</v>
      </c>
      <c r="I29" s="20">
        <v>5600</v>
      </c>
      <c r="J29" s="20">
        <v>5600</v>
      </c>
      <c r="K29" s="20">
        <v>30000</v>
      </c>
      <c r="L29" s="20" t="s">
        <v>330</v>
      </c>
      <c r="M29" s="20" t="s">
        <v>331</v>
      </c>
      <c r="N29" s="23">
        <v>3500</v>
      </c>
      <c r="O29" s="24">
        <v>2.9999999999999997E-4</v>
      </c>
      <c r="P29" s="20">
        <v>1000</v>
      </c>
    </row>
    <row r="30" spans="1:16" ht="15.75" thickBot="1" x14ac:dyDescent="0.3">
      <c r="A30" s="46" t="s">
        <v>338</v>
      </c>
      <c r="B30" s="47" t="s">
        <v>339</v>
      </c>
      <c r="C30" s="48">
        <v>30</v>
      </c>
      <c r="D30" s="46" t="s">
        <v>221</v>
      </c>
      <c r="E30" s="49">
        <v>4000</v>
      </c>
      <c r="F30" s="49">
        <v>750</v>
      </c>
      <c r="G30" s="49">
        <v>32</v>
      </c>
      <c r="H30" s="49">
        <v>100</v>
      </c>
      <c r="I30" s="49">
        <v>6400</v>
      </c>
      <c r="J30" s="49">
        <v>6400</v>
      </c>
      <c r="K30" s="49">
        <v>30000</v>
      </c>
      <c r="L30" s="49" t="s">
        <v>340</v>
      </c>
      <c r="M30" s="49" t="s">
        <v>341</v>
      </c>
      <c r="N30" s="25">
        <v>4000</v>
      </c>
      <c r="O30" s="26">
        <v>2.9999999999999997E-4</v>
      </c>
      <c r="P30" s="20">
        <v>1000</v>
      </c>
    </row>
    <row r="31" spans="1:16" x14ac:dyDescent="0.25">
      <c r="A31" s="14" t="s">
        <v>342</v>
      </c>
      <c r="B31" s="15" t="s">
        <v>343</v>
      </c>
      <c r="C31" s="16">
        <v>0.2344</v>
      </c>
      <c r="D31" s="14" t="s">
        <v>344</v>
      </c>
      <c r="E31" s="17">
        <v>125</v>
      </c>
      <c r="F31" s="17">
        <v>250</v>
      </c>
      <c r="G31" s="17">
        <v>1</v>
      </c>
      <c r="H31" s="17">
        <v>50</v>
      </c>
      <c r="I31" s="17">
        <v>200</v>
      </c>
      <c r="J31" s="17">
        <v>200</v>
      </c>
      <c r="K31" s="17">
        <v>30000</v>
      </c>
      <c r="L31" s="17" t="s">
        <v>310</v>
      </c>
      <c r="M31" s="17" t="s">
        <v>311</v>
      </c>
      <c r="N31" s="32">
        <v>1000</v>
      </c>
      <c r="O31" s="33">
        <v>2.9999999999999997E-4</v>
      </c>
      <c r="P31" s="20">
        <v>1000</v>
      </c>
    </row>
    <row r="32" spans="1:16" x14ac:dyDescent="0.25">
      <c r="A32" s="13" t="s">
        <v>345</v>
      </c>
      <c r="B32" s="21" t="s">
        <v>346</v>
      </c>
      <c r="C32" s="22">
        <v>0.46879999999999999</v>
      </c>
      <c r="D32" s="13" t="s">
        <v>344</v>
      </c>
      <c r="E32" s="20">
        <v>250</v>
      </c>
      <c r="F32" s="20">
        <v>500</v>
      </c>
      <c r="G32" s="20">
        <v>2</v>
      </c>
      <c r="H32" s="20">
        <v>100</v>
      </c>
      <c r="I32" s="20">
        <v>400</v>
      </c>
      <c r="J32" s="20">
        <v>400</v>
      </c>
      <c r="K32" s="20">
        <v>30000</v>
      </c>
      <c r="L32" s="20" t="s">
        <v>314</v>
      </c>
      <c r="M32" s="20" t="s">
        <v>315</v>
      </c>
      <c r="N32" s="38">
        <v>1000</v>
      </c>
      <c r="O32" s="39">
        <v>2.9999999999999997E-4</v>
      </c>
      <c r="P32" s="20">
        <v>1000</v>
      </c>
    </row>
    <row r="33" spans="1:16" x14ac:dyDescent="0.25">
      <c r="A33" s="13" t="s">
        <v>347</v>
      </c>
      <c r="B33" s="21" t="s">
        <v>348</v>
      </c>
      <c r="C33" s="22">
        <v>0.9375</v>
      </c>
      <c r="D33" s="13" t="s">
        <v>344</v>
      </c>
      <c r="E33" s="20">
        <v>500</v>
      </c>
      <c r="F33" s="20">
        <v>750</v>
      </c>
      <c r="G33" s="20">
        <v>4</v>
      </c>
      <c r="H33" s="20">
        <v>100</v>
      </c>
      <c r="I33" s="20">
        <v>800</v>
      </c>
      <c r="J33" s="20">
        <v>800</v>
      </c>
      <c r="K33" s="20">
        <v>30000</v>
      </c>
      <c r="L33" s="20" t="s">
        <v>318</v>
      </c>
      <c r="M33" s="20" t="s">
        <v>319</v>
      </c>
      <c r="N33" s="38">
        <v>1000</v>
      </c>
      <c r="O33" s="39">
        <v>2.9999999999999997E-4</v>
      </c>
      <c r="P33" s="20">
        <v>1000</v>
      </c>
    </row>
    <row r="34" spans="1:16" ht="15.75" thickBot="1" x14ac:dyDescent="0.3">
      <c r="A34" s="13" t="s">
        <v>349</v>
      </c>
      <c r="B34" s="21" t="s">
        <v>350</v>
      </c>
      <c r="C34" s="22">
        <v>1.875</v>
      </c>
      <c r="D34" s="13" t="s">
        <v>344</v>
      </c>
      <c r="E34" s="20">
        <v>1000</v>
      </c>
      <c r="F34" s="20">
        <v>750</v>
      </c>
      <c r="G34" s="20">
        <v>10</v>
      </c>
      <c r="H34" s="20">
        <v>100</v>
      </c>
      <c r="I34" s="20">
        <v>1600</v>
      </c>
      <c r="J34" s="20">
        <v>1600</v>
      </c>
      <c r="K34" s="20">
        <v>30000</v>
      </c>
      <c r="L34" s="20" t="s">
        <v>322</v>
      </c>
      <c r="M34" s="20" t="s">
        <v>323</v>
      </c>
      <c r="N34" s="44">
        <v>1000</v>
      </c>
      <c r="O34" s="45">
        <v>2.9999999999999997E-4</v>
      </c>
      <c r="P34" s="20">
        <v>1000</v>
      </c>
    </row>
  </sheetData>
  <pageMargins left="0.7" right="0.7" top="0.75" bottom="0.75" header="0.3" footer="0.3"/>
  <pageSetup orientation="portrait" verticalDpi="0"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
    <tabColor theme="9"/>
  </sheetPr>
  <dimension ref="A1:AH325"/>
  <sheetViews>
    <sheetView topLeftCell="T1" zoomScaleNormal="100" workbookViewId="0">
      <pane ySplit="1" topLeftCell="A2" activePane="bottomLeft" state="frozen"/>
      <selection pane="bottomLeft" activeCell="AH1" sqref="AH1:AH33"/>
    </sheetView>
  </sheetViews>
  <sheetFormatPr defaultRowHeight="12.75" x14ac:dyDescent="0.2"/>
  <cols>
    <col min="1" max="1" width="20.28515625" bestFit="1" customWidth="1"/>
    <col min="2" max="2" width="43.140625" bestFit="1" customWidth="1"/>
    <col min="3" max="3" width="61.7109375" bestFit="1" customWidth="1"/>
    <col min="4" max="7" width="22.85546875" customWidth="1"/>
    <col min="8" max="8" width="27.5703125" customWidth="1"/>
    <col min="9" max="9" width="43" customWidth="1"/>
    <col min="10" max="10" width="19.5703125" bestFit="1" customWidth="1"/>
    <col min="11" max="11" width="45.140625" bestFit="1" customWidth="1"/>
    <col min="12" max="12" width="19.28515625" customWidth="1"/>
    <col min="13" max="13" width="15.140625" bestFit="1" customWidth="1"/>
    <col min="14" max="14" width="31.7109375" bestFit="1" customWidth="1"/>
    <col min="15" max="15" width="15.140625" bestFit="1" customWidth="1"/>
    <col min="16" max="16" width="15.140625" customWidth="1"/>
    <col min="17" max="17" width="12.28515625" bestFit="1" customWidth="1"/>
    <col min="18" max="18" width="17.5703125" customWidth="1"/>
    <col min="19" max="19" width="9.85546875" customWidth="1"/>
    <col min="20" max="20" width="11" bestFit="1" customWidth="1"/>
    <col min="21" max="21" width="17.7109375" customWidth="1"/>
    <col min="22" max="22" width="22" customWidth="1"/>
    <col min="23" max="23" width="42.140625" bestFit="1" customWidth="1"/>
    <col min="24" max="24" width="12.28515625" bestFit="1" customWidth="1"/>
    <col min="25" max="25" width="22.28515625" customWidth="1"/>
    <col min="26" max="26" width="13.140625" customWidth="1"/>
    <col min="27" max="27" width="15.140625" customWidth="1"/>
    <col min="29" max="29" width="9.140625" style="1"/>
    <col min="32" max="32" width="18" customWidth="1"/>
    <col min="33" max="33" width="10.85546875" customWidth="1"/>
    <col min="34" max="34" width="43.7109375" customWidth="1"/>
  </cols>
  <sheetData>
    <row r="1" spans="1:34" ht="72.599999999999994" customHeight="1" x14ac:dyDescent="0.25">
      <c r="A1" s="188" t="s">
        <v>1352</v>
      </c>
      <c r="B1" s="188" t="s">
        <v>11</v>
      </c>
      <c r="C1" s="188" t="s">
        <v>1254</v>
      </c>
      <c r="D1" s="188" t="s">
        <v>1237</v>
      </c>
      <c r="E1" s="188" t="s">
        <v>1816</v>
      </c>
      <c r="F1" s="188" t="s">
        <v>1221</v>
      </c>
      <c r="G1" s="188" t="s">
        <v>1223</v>
      </c>
      <c r="H1" s="188" t="s">
        <v>86</v>
      </c>
      <c r="I1" s="188" t="s">
        <v>87</v>
      </c>
      <c r="J1" s="188" t="s">
        <v>1229</v>
      </c>
      <c r="K1" s="188" t="s">
        <v>101</v>
      </c>
      <c r="L1" s="188" t="s">
        <v>103</v>
      </c>
      <c r="M1" s="188" t="s">
        <v>14</v>
      </c>
      <c r="N1" s="188" t="s">
        <v>19</v>
      </c>
      <c r="O1" s="188" t="s">
        <v>113</v>
      </c>
      <c r="P1" s="188" t="s">
        <v>1817</v>
      </c>
      <c r="Q1" s="188" t="s">
        <v>1824</v>
      </c>
      <c r="R1" s="188" t="s">
        <v>134</v>
      </c>
      <c r="S1" s="188" t="s">
        <v>181</v>
      </c>
      <c r="T1" s="188" t="s">
        <v>182</v>
      </c>
      <c r="U1" s="188" t="s">
        <v>1825</v>
      </c>
      <c r="V1" s="188" t="s">
        <v>1312</v>
      </c>
      <c r="W1" s="188" t="s">
        <v>713</v>
      </c>
      <c r="X1" s="188" t="s">
        <v>1826</v>
      </c>
      <c r="Y1" s="188" t="s">
        <v>1292</v>
      </c>
      <c r="Z1" s="188" t="s">
        <v>1827</v>
      </c>
      <c r="AA1" s="188" t="s">
        <v>1297</v>
      </c>
      <c r="AB1" s="188" t="s">
        <v>1298</v>
      </c>
      <c r="AC1" s="188" t="s">
        <v>1805</v>
      </c>
      <c r="AD1" s="188" t="s">
        <v>1313</v>
      </c>
      <c r="AE1" s="188" t="s">
        <v>1314</v>
      </c>
      <c r="AF1" s="188" t="s">
        <v>1341</v>
      </c>
      <c r="AG1" s="188" t="s">
        <v>1862</v>
      </c>
      <c r="AH1" s="188" t="s">
        <v>1867</v>
      </c>
    </row>
    <row r="2" spans="1:34" x14ac:dyDescent="0.2">
      <c r="A2" t="s">
        <v>1257</v>
      </c>
      <c r="B2" s="248" t="s">
        <v>1480</v>
      </c>
      <c r="C2" t="s">
        <v>10</v>
      </c>
      <c r="D2" t="s">
        <v>1239</v>
      </c>
      <c r="E2" t="s">
        <v>1240</v>
      </c>
      <c r="F2" t="s">
        <v>1228</v>
      </c>
      <c r="G2" t="s">
        <v>1248</v>
      </c>
      <c r="H2" t="s">
        <v>12</v>
      </c>
      <c r="I2" s="185" t="s">
        <v>88</v>
      </c>
      <c r="J2" t="s">
        <v>1087</v>
      </c>
      <c r="K2" t="s">
        <v>117</v>
      </c>
      <c r="L2" t="s">
        <v>222</v>
      </c>
      <c r="M2" t="s">
        <v>204</v>
      </c>
      <c r="N2" t="s">
        <v>821</v>
      </c>
      <c r="O2" t="s">
        <v>242</v>
      </c>
      <c r="P2" t="s">
        <v>168</v>
      </c>
      <c r="Q2" t="s">
        <v>119</v>
      </c>
      <c r="R2" t="s">
        <v>145</v>
      </c>
      <c r="S2" t="s">
        <v>184</v>
      </c>
      <c r="T2" t="s">
        <v>183</v>
      </c>
      <c r="U2" t="s">
        <v>219</v>
      </c>
      <c r="V2" t="s">
        <v>219</v>
      </c>
      <c r="W2" t="s">
        <v>714</v>
      </c>
      <c r="X2" t="s">
        <v>1075</v>
      </c>
      <c r="Y2" t="s">
        <v>1067</v>
      </c>
      <c r="Z2" t="s">
        <v>1288</v>
      </c>
      <c r="AA2" t="s">
        <v>1128</v>
      </c>
      <c r="AB2" s="148" t="s">
        <v>1299</v>
      </c>
      <c r="AC2" s="249" t="s">
        <v>1806</v>
      </c>
      <c r="AD2">
        <v>50</v>
      </c>
      <c r="AE2">
        <v>5</v>
      </c>
      <c r="AF2" s="209" t="s">
        <v>416</v>
      </c>
      <c r="AG2" t="s">
        <v>219</v>
      </c>
      <c r="AH2" t="s">
        <v>1864</v>
      </c>
    </row>
    <row r="3" spans="1:34" x14ac:dyDescent="0.2">
      <c r="A3" t="s">
        <v>1258</v>
      </c>
      <c r="B3" s="248" t="s">
        <v>1481</v>
      </c>
      <c r="C3" t="s">
        <v>9</v>
      </c>
      <c r="D3" t="s">
        <v>1241</v>
      </c>
      <c r="E3" t="s">
        <v>1245</v>
      </c>
      <c r="F3" t="s">
        <v>1247</v>
      </c>
      <c r="G3" t="s">
        <v>1249</v>
      </c>
      <c r="H3" t="s">
        <v>13</v>
      </c>
      <c r="I3" s="185" t="s">
        <v>89</v>
      </c>
      <c r="J3" t="s">
        <v>1088</v>
      </c>
      <c r="K3" t="s">
        <v>106</v>
      </c>
      <c r="L3" t="s">
        <v>1255</v>
      </c>
      <c r="M3" t="s">
        <v>211</v>
      </c>
      <c r="N3" t="s">
        <v>822</v>
      </c>
      <c r="O3" t="s">
        <v>167</v>
      </c>
      <c r="P3" t="s">
        <v>145</v>
      </c>
      <c r="Q3" t="s">
        <v>120</v>
      </c>
      <c r="R3" t="s">
        <v>146</v>
      </c>
      <c r="S3" t="s">
        <v>185</v>
      </c>
      <c r="T3" t="s">
        <v>186</v>
      </c>
      <c r="U3" t="s">
        <v>356</v>
      </c>
      <c r="V3" t="s">
        <v>220</v>
      </c>
      <c r="W3" t="s">
        <v>715</v>
      </c>
      <c r="X3" t="s">
        <v>1076</v>
      </c>
      <c r="Y3" t="s">
        <v>1293</v>
      </c>
      <c r="Z3" t="s">
        <v>1296</v>
      </c>
      <c r="AA3" t="s">
        <v>1289</v>
      </c>
      <c r="AB3" s="148" t="s">
        <v>1300</v>
      </c>
      <c r="AC3" s="249" t="s">
        <v>1807</v>
      </c>
      <c r="AD3">
        <v>100</v>
      </c>
      <c r="AE3">
        <v>10</v>
      </c>
      <c r="AF3" s="209" t="s">
        <v>417</v>
      </c>
      <c r="AG3" t="s">
        <v>220</v>
      </c>
      <c r="AH3" t="s">
        <v>1868</v>
      </c>
    </row>
    <row r="4" spans="1:34" x14ac:dyDescent="0.2">
      <c r="A4" t="s">
        <v>1259</v>
      </c>
      <c r="B4" s="248" t="s">
        <v>1482</v>
      </c>
      <c r="C4" t="s">
        <v>35</v>
      </c>
      <c r="D4" t="s">
        <v>1240</v>
      </c>
      <c r="E4" t="s">
        <v>1246</v>
      </c>
      <c r="F4" t="s">
        <v>217</v>
      </c>
      <c r="G4" t="s">
        <v>1250</v>
      </c>
      <c r="H4" t="s">
        <v>1</v>
      </c>
      <c r="I4" s="185" t="s">
        <v>90</v>
      </c>
      <c r="K4" t="s">
        <v>139</v>
      </c>
      <c r="L4" t="s">
        <v>1833</v>
      </c>
      <c r="N4" t="s">
        <v>823</v>
      </c>
      <c r="O4" t="s">
        <v>115</v>
      </c>
      <c r="P4" t="s">
        <v>169</v>
      </c>
      <c r="Q4" t="s">
        <v>121</v>
      </c>
      <c r="R4" t="s">
        <v>147</v>
      </c>
      <c r="T4" t="s">
        <v>187</v>
      </c>
      <c r="U4" t="s">
        <v>226</v>
      </c>
      <c r="V4" t="s">
        <v>221</v>
      </c>
      <c r="W4" t="s">
        <v>716</v>
      </c>
      <c r="X4" t="s">
        <v>356</v>
      </c>
      <c r="Y4" t="s">
        <v>1294</v>
      </c>
      <c r="AA4" t="s">
        <v>1066</v>
      </c>
      <c r="AD4">
        <v>125</v>
      </c>
      <c r="AE4">
        <v>20</v>
      </c>
      <c r="AF4" s="209" t="s">
        <v>418</v>
      </c>
      <c r="AG4" t="s">
        <v>221</v>
      </c>
      <c r="AH4" t="s">
        <v>1864</v>
      </c>
    </row>
    <row r="5" spans="1:34" x14ac:dyDescent="0.2">
      <c r="A5" t="s">
        <v>177</v>
      </c>
      <c r="B5" s="248" t="s">
        <v>1483</v>
      </c>
      <c r="C5" t="s">
        <v>423</v>
      </c>
      <c r="D5" t="s">
        <v>1242</v>
      </c>
      <c r="E5" t="s">
        <v>1243</v>
      </c>
      <c r="G5" t="s">
        <v>1251</v>
      </c>
      <c r="I5" s="185" t="s">
        <v>91</v>
      </c>
      <c r="K5" t="s">
        <v>107</v>
      </c>
      <c r="L5" t="s">
        <v>104</v>
      </c>
      <c r="O5" t="s">
        <v>116</v>
      </c>
      <c r="P5" t="s">
        <v>170</v>
      </c>
      <c r="Q5" t="s">
        <v>122</v>
      </c>
      <c r="R5" t="s">
        <v>158</v>
      </c>
      <c r="U5" t="s">
        <v>359</v>
      </c>
      <c r="V5" t="s">
        <v>1310</v>
      </c>
      <c r="W5" t="s">
        <v>717</v>
      </c>
      <c r="X5" t="s">
        <v>226</v>
      </c>
      <c r="Y5" t="s">
        <v>1295</v>
      </c>
      <c r="AD5">
        <v>200</v>
      </c>
      <c r="AE5">
        <v>29</v>
      </c>
      <c r="AF5" s="209" t="s">
        <v>419</v>
      </c>
      <c r="AH5" t="s">
        <v>1869</v>
      </c>
    </row>
    <row r="6" spans="1:34" x14ac:dyDescent="0.2">
      <c r="A6" t="s">
        <v>178</v>
      </c>
      <c r="B6" s="248" t="s">
        <v>1484</v>
      </c>
      <c r="C6" t="s">
        <v>9</v>
      </c>
      <c r="D6" t="s">
        <v>1238</v>
      </c>
      <c r="E6" t="s">
        <v>1080</v>
      </c>
      <c r="I6" s="185" t="s">
        <v>92</v>
      </c>
      <c r="K6" t="s">
        <v>108</v>
      </c>
      <c r="O6" t="s">
        <v>217</v>
      </c>
      <c r="P6" t="s">
        <v>159</v>
      </c>
      <c r="Q6" t="s">
        <v>123</v>
      </c>
      <c r="R6" t="s">
        <v>159</v>
      </c>
      <c r="U6" t="s">
        <v>361</v>
      </c>
      <c r="V6" t="s">
        <v>1311</v>
      </c>
      <c r="W6" t="s">
        <v>718</v>
      </c>
      <c r="X6" t="s">
        <v>359</v>
      </c>
      <c r="AD6">
        <v>250</v>
      </c>
      <c r="AE6">
        <v>39</v>
      </c>
      <c r="AH6" t="s">
        <v>1870</v>
      </c>
    </row>
    <row r="7" spans="1:34" x14ac:dyDescent="0.2">
      <c r="A7" t="s">
        <v>1260</v>
      </c>
      <c r="B7" s="248" t="s">
        <v>1485</v>
      </c>
      <c r="C7" t="s">
        <v>35</v>
      </c>
      <c r="E7" t="s">
        <v>1244</v>
      </c>
      <c r="I7" s="185" t="s">
        <v>93</v>
      </c>
      <c r="K7" t="s">
        <v>109</v>
      </c>
      <c r="O7" t="s">
        <v>1062</v>
      </c>
      <c r="P7" t="s">
        <v>230</v>
      </c>
      <c r="Q7" t="s">
        <v>124</v>
      </c>
      <c r="R7" t="s">
        <v>230</v>
      </c>
      <c r="U7" t="s">
        <v>363</v>
      </c>
      <c r="W7" t="s">
        <v>719</v>
      </c>
      <c r="X7" t="s">
        <v>363</v>
      </c>
      <c r="AD7">
        <v>300</v>
      </c>
      <c r="AE7">
        <v>50</v>
      </c>
      <c r="AH7" t="s">
        <v>1871</v>
      </c>
    </row>
    <row r="8" spans="1:34" x14ac:dyDescent="0.2">
      <c r="A8" t="s">
        <v>173</v>
      </c>
      <c r="B8" s="248" t="s">
        <v>1486</v>
      </c>
      <c r="I8" s="185" t="s">
        <v>94</v>
      </c>
      <c r="K8" t="s">
        <v>110</v>
      </c>
      <c r="O8" t="s">
        <v>1063</v>
      </c>
      <c r="P8" t="s">
        <v>210</v>
      </c>
      <c r="Q8" t="s">
        <v>125</v>
      </c>
      <c r="R8" t="s">
        <v>210</v>
      </c>
      <c r="U8" t="s">
        <v>365</v>
      </c>
      <c r="W8" t="s">
        <v>720</v>
      </c>
      <c r="X8" t="s">
        <v>1073</v>
      </c>
      <c r="AD8">
        <v>400</v>
      </c>
      <c r="AE8">
        <v>78</v>
      </c>
      <c r="AH8" t="s">
        <v>1872</v>
      </c>
    </row>
    <row r="9" spans="1:34" x14ac:dyDescent="0.2">
      <c r="A9" t="s">
        <v>171</v>
      </c>
      <c r="B9" s="248" t="s">
        <v>1487</v>
      </c>
      <c r="I9" s="185" t="s">
        <v>95</v>
      </c>
      <c r="K9" t="s">
        <v>111</v>
      </c>
      <c r="P9" t="s">
        <v>232</v>
      </c>
      <c r="Q9" t="s">
        <v>126</v>
      </c>
      <c r="R9" t="s">
        <v>231</v>
      </c>
      <c r="U9" t="s">
        <v>367</v>
      </c>
      <c r="W9" t="s">
        <v>721</v>
      </c>
      <c r="X9" t="s">
        <v>369</v>
      </c>
      <c r="AD9">
        <v>500</v>
      </c>
      <c r="AE9">
        <v>100</v>
      </c>
      <c r="AH9" t="s">
        <v>1873</v>
      </c>
    </row>
    <row r="10" spans="1:34" x14ac:dyDescent="0.2">
      <c r="A10" t="s">
        <v>172</v>
      </c>
      <c r="B10" s="248" t="s">
        <v>1488</v>
      </c>
      <c r="I10" s="185" t="s">
        <v>96</v>
      </c>
      <c r="K10" t="s">
        <v>112</v>
      </c>
      <c r="Q10" t="s">
        <v>127</v>
      </c>
      <c r="U10" t="s">
        <v>369</v>
      </c>
      <c r="W10" t="s">
        <v>722</v>
      </c>
      <c r="X10" t="s">
        <v>1074</v>
      </c>
      <c r="AD10">
        <v>800</v>
      </c>
      <c r="AE10">
        <v>117</v>
      </c>
      <c r="AH10" t="s">
        <v>1874</v>
      </c>
    </row>
    <row r="11" spans="1:34" x14ac:dyDescent="0.2">
      <c r="A11" t="s">
        <v>1273</v>
      </c>
      <c r="B11" s="248" t="s">
        <v>1489</v>
      </c>
      <c r="I11" s="185" t="s">
        <v>97</v>
      </c>
      <c r="K11" t="s">
        <v>140</v>
      </c>
      <c r="Q11" t="s">
        <v>128</v>
      </c>
      <c r="U11" t="s">
        <v>371</v>
      </c>
      <c r="W11" t="s">
        <v>723</v>
      </c>
      <c r="AD11">
        <v>1000</v>
      </c>
      <c r="AE11">
        <v>156</v>
      </c>
      <c r="AH11" t="s">
        <v>1875</v>
      </c>
    </row>
    <row r="12" spans="1:34" x14ac:dyDescent="0.2">
      <c r="A12" t="s">
        <v>1261</v>
      </c>
      <c r="B12" s="248" t="s">
        <v>1490</v>
      </c>
      <c r="I12" s="185" t="s">
        <v>98</v>
      </c>
      <c r="K12" t="s">
        <v>160</v>
      </c>
      <c r="Q12" t="s">
        <v>129</v>
      </c>
      <c r="U12" t="s">
        <v>373</v>
      </c>
      <c r="W12" t="s">
        <v>724</v>
      </c>
      <c r="AD12">
        <v>1200</v>
      </c>
      <c r="AE12">
        <v>200</v>
      </c>
      <c r="AH12" t="s">
        <v>1876</v>
      </c>
    </row>
    <row r="13" spans="1:34" x14ac:dyDescent="0.2">
      <c r="A13" t="s">
        <v>1262</v>
      </c>
      <c r="B13" s="248" t="s">
        <v>1491</v>
      </c>
      <c r="I13" s="185" t="s">
        <v>99</v>
      </c>
      <c r="K13" t="s">
        <v>243</v>
      </c>
      <c r="Q13" t="s">
        <v>130</v>
      </c>
      <c r="U13" t="s">
        <v>375</v>
      </c>
      <c r="W13" t="s">
        <v>725</v>
      </c>
      <c r="AD13">
        <v>1500</v>
      </c>
      <c r="AE13">
        <v>250</v>
      </c>
      <c r="AH13" t="s">
        <v>1877</v>
      </c>
    </row>
    <row r="14" spans="1:34" x14ac:dyDescent="0.2">
      <c r="A14" t="s">
        <v>1263</v>
      </c>
      <c r="B14" s="248" t="s">
        <v>1492</v>
      </c>
      <c r="I14" s="185" t="s">
        <v>100</v>
      </c>
      <c r="K14" t="s">
        <v>244</v>
      </c>
      <c r="U14" t="s">
        <v>377</v>
      </c>
      <c r="W14" t="s">
        <v>726</v>
      </c>
      <c r="AD14">
        <v>1600</v>
      </c>
      <c r="AE14">
        <v>300</v>
      </c>
      <c r="AH14" t="s">
        <v>1878</v>
      </c>
    </row>
    <row r="15" spans="1:34" x14ac:dyDescent="0.2">
      <c r="A15" t="s">
        <v>1264</v>
      </c>
      <c r="B15" s="248" t="s">
        <v>1493</v>
      </c>
      <c r="K15" t="s">
        <v>245</v>
      </c>
      <c r="U15" t="s">
        <v>379</v>
      </c>
      <c r="W15" t="s">
        <v>727</v>
      </c>
      <c r="AD15">
        <v>2000</v>
      </c>
      <c r="AE15">
        <v>400</v>
      </c>
      <c r="AH15" t="s">
        <v>1879</v>
      </c>
    </row>
    <row r="16" spans="1:34" x14ac:dyDescent="0.2">
      <c r="A16" t="s">
        <v>174</v>
      </c>
      <c r="B16" s="248" t="s">
        <v>1494</v>
      </c>
      <c r="K16" t="s">
        <v>246</v>
      </c>
      <c r="U16" t="s">
        <v>381</v>
      </c>
      <c r="W16" t="s">
        <v>728</v>
      </c>
      <c r="AD16">
        <v>2500</v>
      </c>
      <c r="AE16">
        <v>500</v>
      </c>
      <c r="AH16" t="s">
        <v>1880</v>
      </c>
    </row>
    <row r="17" spans="1:34" x14ac:dyDescent="0.2">
      <c r="A17" t="s">
        <v>1265</v>
      </c>
      <c r="B17" s="248" t="s">
        <v>1495</v>
      </c>
      <c r="K17" t="s">
        <v>247</v>
      </c>
      <c r="U17" t="s">
        <v>383</v>
      </c>
      <c r="W17" t="s">
        <v>729</v>
      </c>
      <c r="AD17">
        <v>3000</v>
      </c>
      <c r="AE17">
        <v>750</v>
      </c>
      <c r="AH17" t="s">
        <v>1881</v>
      </c>
    </row>
    <row r="18" spans="1:34" x14ac:dyDescent="0.2">
      <c r="A18" t="s">
        <v>175</v>
      </c>
      <c r="B18" s="248" t="s">
        <v>1496</v>
      </c>
      <c r="K18" t="s">
        <v>248</v>
      </c>
      <c r="W18" t="s">
        <v>730</v>
      </c>
      <c r="AD18">
        <v>3500</v>
      </c>
      <c r="AE18">
        <v>800</v>
      </c>
      <c r="AH18" t="s">
        <v>1882</v>
      </c>
    </row>
    <row r="19" spans="1:34" x14ac:dyDescent="0.2">
      <c r="A19" t="s">
        <v>1266</v>
      </c>
      <c r="B19" s="248" t="s">
        <v>1497</v>
      </c>
      <c r="K19" t="s">
        <v>161</v>
      </c>
      <c r="W19" t="s">
        <v>731</v>
      </c>
      <c r="AD19">
        <v>4000</v>
      </c>
      <c r="AE19">
        <v>1200</v>
      </c>
      <c r="AH19" t="s">
        <v>1883</v>
      </c>
    </row>
    <row r="20" spans="1:34" x14ac:dyDescent="0.2">
      <c r="A20" t="s">
        <v>1267</v>
      </c>
      <c r="B20" s="248" t="s">
        <v>1498</v>
      </c>
      <c r="K20" t="s">
        <v>162</v>
      </c>
      <c r="W20" t="s">
        <v>732</v>
      </c>
      <c r="AE20">
        <v>1600</v>
      </c>
      <c r="AH20" t="s">
        <v>1884</v>
      </c>
    </row>
    <row r="21" spans="1:34" x14ac:dyDescent="0.2">
      <c r="A21" t="s">
        <v>1268</v>
      </c>
      <c r="B21" s="248" t="s">
        <v>1499</v>
      </c>
      <c r="K21" t="s">
        <v>163</v>
      </c>
      <c r="W21" t="s">
        <v>733</v>
      </c>
      <c r="AE21">
        <v>2000</v>
      </c>
      <c r="AH21" t="s">
        <v>1885</v>
      </c>
    </row>
    <row r="22" spans="1:34" x14ac:dyDescent="0.2">
      <c r="A22" t="s">
        <v>1269</v>
      </c>
      <c r="B22" s="248" t="s">
        <v>1500</v>
      </c>
      <c r="K22" t="s">
        <v>164</v>
      </c>
      <c r="W22" t="s">
        <v>734</v>
      </c>
      <c r="AE22">
        <v>2400</v>
      </c>
      <c r="AH22" t="s">
        <v>1886</v>
      </c>
    </row>
    <row r="23" spans="1:34" x14ac:dyDescent="0.2">
      <c r="A23" t="s">
        <v>1270</v>
      </c>
      <c r="B23" s="248" t="s">
        <v>1501</v>
      </c>
      <c r="K23" t="s">
        <v>165</v>
      </c>
      <c r="W23" t="s">
        <v>735</v>
      </c>
      <c r="AE23">
        <v>2900</v>
      </c>
      <c r="AH23" t="s">
        <v>1887</v>
      </c>
    </row>
    <row r="24" spans="1:34" x14ac:dyDescent="0.2">
      <c r="A24" t="s">
        <v>1271</v>
      </c>
      <c r="B24" s="248" t="s">
        <v>1502</v>
      </c>
      <c r="K24" t="s">
        <v>166</v>
      </c>
      <c r="W24" t="s">
        <v>736</v>
      </c>
      <c r="AE24">
        <v>51200</v>
      </c>
      <c r="AH24" t="s">
        <v>1888</v>
      </c>
    </row>
    <row r="25" spans="1:34" x14ac:dyDescent="0.2">
      <c r="A25" t="s">
        <v>176</v>
      </c>
      <c r="B25" s="248" t="s">
        <v>1503</v>
      </c>
      <c r="K25" t="s">
        <v>205</v>
      </c>
      <c r="W25" t="s">
        <v>737</v>
      </c>
      <c r="AH25" t="s">
        <v>1889</v>
      </c>
    </row>
    <row r="26" spans="1:34" x14ac:dyDescent="0.2">
      <c r="A26" t="s">
        <v>1272</v>
      </c>
      <c r="B26" s="248" t="s">
        <v>1504</v>
      </c>
      <c r="K26" t="s">
        <v>212</v>
      </c>
      <c r="W26" t="s">
        <v>738</v>
      </c>
      <c r="AH26" t="s">
        <v>1890</v>
      </c>
    </row>
    <row r="27" spans="1:34" x14ac:dyDescent="0.2">
      <c r="B27" s="248" t="s">
        <v>1505</v>
      </c>
      <c r="K27" t="s">
        <v>207</v>
      </c>
      <c r="W27" t="s">
        <v>739</v>
      </c>
      <c r="AH27" t="s">
        <v>1891</v>
      </c>
    </row>
    <row r="28" spans="1:34" x14ac:dyDescent="0.2">
      <c r="B28" s="248" t="s">
        <v>1506</v>
      </c>
      <c r="K28" t="s">
        <v>206</v>
      </c>
      <c r="W28" t="s">
        <v>740</v>
      </c>
      <c r="AH28" t="s">
        <v>1892</v>
      </c>
    </row>
    <row r="29" spans="1:34" x14ac:dyDescent="0.2">
      <c r="B29" s="248" t="s">
        <v>1507</v>
      </c>
      <c r="K29" t="s">
        <v>207</v>
      </c>
      <c r="W29" t="s">
        <v>741</v>
      </c>
      <c r="AH29" t="s">
        <v>1893</v>
      </c>
    </row>
    <row r="30" spans="1:34" x14ac:dyDescent="0.2">
      <c r="B30" s="248" t="s">
        <v>1508</v>
      </c>
      <c r="K30" t="s">
        <v>208</v>
      </c>
      <c r="W30" t="s">
        <v>742</v>
      </c>
      <c r="AH30" t="s">
        <v>1894</v>
      </c>
    </row>
    <row r="31" spans="1:34" x14ac:dyDescent="0.2">
      <c r="B31" s="248" t="s">
        <v>1509</v>
      </c>
      <c r="K31" t="s">
        <v>209</v>
      </c>
      <c r="W31" t="s">
        <v>743</v>
      </c>
      <c r="AH31" t="s">
        <v>1895</v>
      </c>
    </row>
    <row r="32" spans="1:34" x14ac:dyDescent="0.2">
      <c r="B32" s="248" t="s">
        <v>1510</v>
      </c>
      <c r="K32" t="s">
        <v>213</v>
      </c>
      <c r="W32" t="s">
        <v>744</v>
      </c>
      <c r="AH32" t="s">
        <v>1896</v>
      </c>
    </row>
    <row r="33" spans="2:34" x14ac:dyDescent="0.2">
      <c r="B33" s="248" t="s">
        <v>1511</v>
      </c>
      <c r="K33" t="s">
        <v>214</v>
      </c>
      <c r="W33" t="s">
        <v>745</v>
      </c>
      <c r="AH33" t="s">
        <v>1897</v>
      </c>
    </row>
    <row r="34" spans="2:34" x14ac:dyDescent="0.2">
      <c r="B34" s="248" t="s">
        <v>1512</v>
      </c>
      <c r="K34" t="s">
        <v>213</v>
      </c>
      <c r="W34" t="s">
        <v>746</v>
      </c>
    </row>
    <row r="35" spans="2:34" x14ac:dyDescent="0.2">
      <c r="B35" s="248" t="s">
        <v>1513</v>
      </c>
      <c r="K35" t="s">
        <v>215</v>
      </c>
      <c r="W35" t="s">
        <v>747</v>
      </c>
    </row>
    <row r="36" spans="2:34" x14ac:dyDescent="0.2">
      <c r="B36" s="248" t="s">
        <v>1514</v>
      </c>
      <c r="K36" t="s">
        <v>216</v>
      </c>
      <c r="W36" t="s">
        <v>748</v>
      </c>
    </row>
    <row r="37" spans="2:34" x14ac:dyDescent="0.2">
      <c r="B37" s="248" t="s">
        <v>1515</v>
      </c>
      <c r="W37" t="s">
        <v>749</v>
      </c>
    </row>
    <row r="38" spans="2:34" x14ac:dyDescent="0.2">
      <c r="B38" s="248" t="s">
        <v>1516</v>
      </c>
      <c r="W38" t="s">
        <v>750</v>
      </c>
    </row>
    <row r="39" spans="2:34" x14ac:dyDescent="0.2">
      <c r="B39" s="248" t="s">
        <v>1517</v>
      </c>
      <c r="W39" t="s">
        <v>751</v>
      </c>
    </row>
    <row r="40" spans="2:34" x14ac:dyDescent="0.2">
      <c r="B40" s="248" t="s">
        <v>1518</v>
      </c>
      <c r="W40" t="s">
        <v>752</v>
      </c>
    </row>
    <row r="41" spans="2:34" x14ac:dyDescent="0.2">
      <c r="B41" s="248" t="s">
        <v>1519</v>
      </c>
      <c r="W41" t="s">
        <v>753</v>
      </c>
    </row>
    <row r="42" spans="2:34" x14ac:dyDescent="0.2">
      <c r="B42" s="248" t="s">
        <v>1520</v>
      </c>
      <c r="W42" t="s">
        <v>754</v>
      </c>
    </row>
    <row r="43" spans="2:34" x14ac:dyDescent="0.2">
      <c r="B43" s="248" t="s">
        <v>1521</v>
      </c>
      <c r="W43" t="s">
        <v>755</v>
      </c>
    </row>
    <row r="44" spans="2:34" x14ac:dyDescent="0.2">
      <c r="B44" s="248" t="s">
        <v>1522</v>
      </c>
      <c r="W44" t="s">
        <v>756</v>
      </c>
    </row>
    <row r="45" spans="2:34" x14ac:dyDescent="0.2">
      <c r="B45" s="248" t="s">
        <v>1523</v>
      </c>
      <c r="W45" t="s">
        <v>757</v>
      </c>
    </row>
    <row r="46" spans="2:34" x14ac:dyDescent="0.2">
      <c r="B46" s="248" t="s">
        <v>1524</v>
      </c>
      <c r="W46" t="s">
        <v>758</v>
      </c>
    </row>
    <row r="47" spans="2:34" x14ac:dyDescent="0.2">
      <c r="B47" s="248" t="s">
        <v>1525</v>
      </c>
      <c r="W47" t="s">
        <v>759</v>
      </c>
    </row>
    <row r="48" spans="2:34" x14ac:dyDescent="0.2">
      <c r="B48" s="248" t="s">
        <v>1526</v>
      </c>
      <c r="W48" t="s">
        <v>760</v>
      </c>
    </row>
    <row r="49" spans="2:23" x14ac:dyDescent="0.2">
      <c r="B49" s="248" t="s">
        <v>1527</v>
      </c>
      <c r="W49" t="s">
        <v>761</v>
      </c>
    </row>
    <row r="50" spans="2:23" x14ac:dyDescent="0.2">
      <c r="B50" s="248" t="s">
        <v>1528</v>
      </c>
      <c r="W50" t="s">
        <v>762</v>
      </c>
    </row>
    <row r="51" spans="2:23" x14ac:dyDescent="0.2">
      <c r="B51" s="248" t="s">
        <v>1529</v>
      </c>
      <c r="W51" t="s">
        <v>763</v>
      </c>
    </row>
    <row r="52" spans="2:23" x14ac:dyDescent="0.2">
      <c r="B52" s="248" t="s">
        <v>1530</v>
      </c>
      <c r="W52" t="s">
        <v>764</v>
      </c>
    </row>
    <row r="53" spans="2:23" x14ac:dyDescent="0.2">
      <c r="B53" s="248" t="s">
        <v>1531</v>
      </c>
      <c r="W53" t="s">
        <v>765</v>
      </c>
    </row>
    <row r="54" spans="2:23" x14ac:dyDescent="0.2">
      <c r="B54" s="248" t="s">
        <v>1532</v>
      </c>
      <c r="W54" t="s">
        <v>766</v>
      </c>
    </row>
    <row r="55" spans="2:23" x14ac:dyDescent="0.2">
      <c r="B55" s="248" t="s">
        <v>1533</v>
      </c>
      <c r="W55" t="s">
        <v>767</v>
      </c>
    </row>
    <row r="56" spans="2:23" x14ac:dyDescent="0.2">
      <c r="B56" s="248" t="s">
        <v>1534</v>
      </c>
      <c r="W56" t="s">
        <v>768</v>
      </c>
    </row>
    <row r="57" spans="2:23" x14ac:dyDescent="0.2">
      <c r="B57" s="248" t="s">
        <v>1535</v>
      </c>
      <c r="W57" t="s">
        <v>769</v>
      </c>
    </row>
    <row r="58" spans="2:23" x14ac:dyDescent="0.2">
      <c r="B58" s="248" t="s">
        <v>1536</v>
      </c>
      <c r="W58" t="s">
        <v>770</v>
      </c>
    </row>
    <row r="59" spans="2:23" x14ac:dyDescent="0.2">
      <c r="B59" s="248" t="s">
        <v>1537</v>
      </c>
      <c r="W59" t="s">
        <v>771</v>
      </c>
    </row>
    <row r="60" spans="2:23" x14ac:dyDescent="0.2">
      <c r="B60" s="248" t="s">
        <v>1538</v>
      </c>
      <c r="W60" t="s">
        <v>772</v>
      </c>
    </row>
    <row r="61" spans="2:23" x14ac:dyDescent="0.2">
      <c r="B61" s="248" t="s">
        <v>1539</v>
      </c>
      <c r="W61" t="s">
        <v>773</v>
      </c>
    </row>
    <row r="62" spans="2:23" x14ac:dyDescent="0.2">
      <c r="B62" s="248" t="s">
        <v>1540</v>
      </c>
      <c r="W62" t="s">
        <v>774</v>
      </c>
    </row>
    <row r="63" spans="2:23" x14ac:dyDescent="0.2">
      <c r="B63" s="248" t="s">
        <v>1541</v>
      </c>
      <c r="W63" t="s">
        <v>775</v>
      </c>
    </row>
    <row r="64" spans="2:23" x14ac:dyDescent="0.2">
      <c r="B64" s="248" t="s">
        <v>1542</v>
      </c>
      <c r="W64" t="s">
        <v>776</v>
      </c>
    </row>
    <row r="65" spans="2:23" x14ac:dyDescent="0.2">
      <c r="B65" s="248" t="s">
        <v>1543</v>
      </c>
      <c r="W65" t="s">
        <v>777</v>
      </c>
    </row>
    <row r="66" spans="2:23" x14ac:dyDescent="0.2">
      <c r="B66" s="248" t="s">
        <v>1544</v>
      </c>
      <c r="W66" t="s">
        <v>778</v>
      </c>
    </row>
    <row r="67" spans="2:23" x14ac:dyDescent="0.2">
      <c r="B67" s="248" t="s">
        <v>1545</v>
      </c>
      <c r="W67" t="s">
        <v>779</v>
      </c>
    </row>
    <row r="68" spans="2:23" x14ac:dyDescent="0.2">
      <c r="B68" s="248" t="s">
        <v>1546</v>
      </c>
      <c r="W68" t="s">
        <v>780</v>
      </c>
    </row>
    <row r="69" spans="2:23" x14ac:dyDescent="0.2">
      <c r="B69" s="248" t="s">
        <v>1547</v>
      </c>
      <c r="W69" t="s">
        <v>781</v>
      </c>
    </row>
    <row r="70" spans="2:23" x14ac:dyDescent="0.2">
      <c r="B70" s="248" t="s">
        <v>1548</v>
      </c>
      <c r="W70" t="s">
        <v>782</v>
      </c>
    </row>
    <row r="71" spans="2:23" x14ac:dyDescent="0.2">
      <c r="B71" s="248" t="s">
        <v>1549</v>
      </c>
      <c r="W71" t="s">
        <v>783</v>
      </c>
    </row>
    <row r="72" spans="2:23" x14ac:dyDescent="0.2">
      <c r="B72" s="248" t="s">
        <v>1550</v>
      </c>
      <c r="W72" t="s">
        <v>784</v>
      </c>
    </row>
    <row r="73" spans="2:23" x14ac:dyDescent="0.2">
      <c r="B73" s="248" t="s">
        <v>1551</v>
      </c>
      <c r="W73" t="s">
        <v>785</v>
      </c>
    </row>
    <row r="74" spans="2:23" x14ac:dyDescent="0.2">
      <c r="B74" s="248" t="s">
        <v>1552</v>
      </c>
      <c r="W74" t="s">
        <v>786</v>
      </c>
    </row>
    <row r="75" spans="2:23" x14ac:dyDescent="0.2">
      <c r="B75" s="248" t="s">
        <v>1553</v>
      </c>
      <c r="W75" t="s">
        <v>787</v>
      </c>
    </row>
    <row r="76" spans="2:23" x14ac:dyDescent="0.2">
      <c r="B76" s="248" t="s">
        <v>1554</v>
      </c>
      <c r="W76" t="s">
        <v>788</v>
      </c>
    </row>
    <row r="77" spans="2:23" x14ac:dyDescent="0.2">
      <c r="B77" s="248" t="s">
        <v>1555</v>
      </c>
      <c r="W77" t="s">
        <v>789</v>
      </c>
    </row>
    <row r="78" spans="2:23" x14ac:dyDescent="0.2">
      <c r="B78" s="248" t="s">
        <v>1556</v>
      </c>
      <c r="W78" t="s">
        <v>790</v>
      </c>
    </row>
    <row r="79" spans="2:23" x14ac:dyDescent="0.2">
      <c r="B79" s="248" t="s">
        <v>1557</v>
      </c>
      <c r="W79" t="s">
        <v>791</v>
      </c>
    </row>
    <row r="80" spans="2:23" x14ac:dyDescent="0.2">
      <c r="B80" s="248" t="s">
        <v>1558</v>
      </c>
      <c r="W80" t="s">
        <v>792</v>
      </c>
    </row>
    <row r="81" spans="2:23" x14ac:dyDescent="0.2">
      <c r="B81" s="248" t="s">
        <v>1559</v>
      </c>
      <c r="W81" t="s">
        <v>793</v>
      </c>
    </row>
    <row r="82" spans="2:23" x14ac:dyDescent="0.2">
      <c r="B82" s="248" t="s">
        <v>1560</v>
      </c>
      <c r="W82" t="s">
        <v>794</v>
      </c>
    </row>
    <row r="83" spans="2:23" x14ac:dyDescent="0.2">
      <c r="B83" s="248" t="s">
        <v>1561</v>
      </c>
      <c r="W83" t="s">
        <v>795</v>
      </c>
    </row>
    <row r="84" spans="2:23" x14ac:dyDescent="0.2">
      <c r="B84" s="248" t="s">
        <v>1562</v>
      </c>
      <c r="W84" t="s">
        <v>796</v>
      </c>
    </row>
    <row r="85" spans="2:23" x14ac:dyDescent="0.2">
      <c r="B85" s="248" t="s">
        <v>1563</v>
      </c>
      <c r="W85" t="s">
        <v>797</v>
      </c>
    </row>
    <row r="86" spans="2:23" x14ac:dyDescent="0.2">
      <c r="B86" s="248" t="s">
        <v>1564</v>
      </c>
      <c r="W86" t="s">
        <v>798</v>
      </c>
    </row>
    <row r="87" spans="2:23" x14ac:dyDescent="0.2">
      <c r="B87" s="248" t="s">
        <v>1565</v>
      </c>
      <c r="W87" t="s">
        <v>799</v>
      </c>
    </row>
    <row r="88" spans="2:23" x14ac:dyDescent="0.2">
      <c r="B88" s="248" t="s">
        <v>1566</v>
      </c>
      <c r="W88" t="s">
        <v>800</v>
      </c>
    </row>
    <row r="89" spans="2:23" x14ac:dyDescent="0.2">
      <c r="B89" s="248" t="s">
        <v>1567</v>
      </c>
      <c r="W89" t="s">
        <v>801</v>
      </c>
    </row>
    <row r="90" spans="2:23" x14ac:dyDescent="0.2">
      <c r="B90" s="248" t="s">
        <v>1568</v>
      </c>
      <c r="W90" t="s">
        <v>802</v>
      </c>
    </row>
    <row r="91" spans="2:23" x14ac:dyDescent="0.2">
      <c r="B91" s="248" t="s">
        <v>1569</v>
      </c>
      <c r="W91" t="s">
        <v>803</v>
      </c>
    </row>
    <row r="92" spans="2:23" x14ac:dyDescent="0.2">
      <c r="B92" s="248" t="s">
        <v>1570</v>
      </c>
      <c r="W92" t="s">
        <v>804</v>
      </c>
    </row>
    <row r="93" spans="2:23" x14ac:dyDescent="0.2">
      <c r="B93" s="248" t="s">
        <v>1571</v>
      </c>
      <c r="W93" t="s">
        <v>805</v>
      </c>
    </row>
    <row r="94" spans="2:23" x14ac:dyDescent="0.2">
      <c r="B94" s="248" t="s">
        <v>1572</v>
      </c>
      <c r="W94" t="s">
        <v>806</v>
      </c>
    </row>
    <row r="95" spans="2:23" x14ac:dyDescent="0.2">
      <c r="B95" s="248" t="s">
        <v>1573</v>
      </c>
      <c r="W95" t="s">
        <v>807</v>
      </c>
    </row>
    <row r="96" spans="2:23" x14ac:dyDescent="0.2">
      <c r="B96" s="248" t="s">
        <v>1574</v>
      </c>
      <c r="W96" t="s">
        <v>808</v>
      </c>
    </row>
    <row r="97" spans="2:23" x14ac:dyDescent="0.2">
      <c r="B97" s="248" t="s">
        <v>1575</v>
      </c>
      <c r="W97" t="s">
        <v>809</v>
      </c>
    </row>
    <row r="98" spans="2:23" x14ac:dyDescent="0.2">
      <c r="B98" s="248" t="s">
        <v>1576</v>
      </c>
      <c r="W98" t="s">
        <v>810</v>
      </c>
    </row>
    <row r="99" spans="2:23" x14ac:dyDescent="0.2">
      <c r="B99" s="248" t="s">
        <v>1577</v>
      </c>
      <c r="W99" t="s">
        <v>811</v>
      </c>
    </row>
    <row r="100" spans="2:23" x14ac:dyDescent="0.2">
      <c r="B100" s="248" t="s">
        <v>1578</v>
      </c>
      <c r="W100" t="s">
        <v>812</v>
      </c>
    </row>
    <row r="101" spans="2:23" x14ac:dyDescent="0.2">
      <c r="B101" s="248" t="s">
        <v>1579</v>
      </c>
      <c r="W101" t="s">
        <v>813</v>
      </c>
    </row>
    <row r="102" spans="2:23" x14ac:dyDescent="0.2">
      <c r="B102" s="248" t="s">
        <v>1580</v>
      </c>
      <c r="W102" t="s">
        <v>814</v>
      </c>
    </row>
    <row r="103" spans="2:23" x14ac:dyDescent="0.2">
      <c r="B103" s="248" t="s">
        <v>1581</v>
      </c>
      <c r="W103" t="s">
        <v>815</v>
      </c>
    </row>
    <row r="104" spans="2:23" x14ac:dyDescent="0.2">
      <c r="B104" s="248" t="s">
        <v>1582</v>
      </c>
    </row>
    <row r="105" spans="2:23" x14ac:dyDescent="0.2">
      <c r="B105" s="248" t="s">
        <v>1583</v>
      </c>
    </row>
    <row r="106" spans="2:23" x14ac:dyDescent="0.2">
      <c r="B106" s="248" t="s">
        <v>1584</v>
      </c>
    </row>
    <row r="107" spans="2:23" x14ac:dyDescent="0.2">
      <c r="B107" s="248" t="s">
        <v>1585</v>
      </c>
    </row>
    <row r="108" spans="2:23" x14ac:dyDescent="0.2">
      <c r="B108" s="248" t="s">
        <v>1586</v>
      </c>
    </row>
    <row r="109" spans="2:23" x14ac:dyDescent="0.2">
      <c r="B109" s="248" t="s">
        <v>1587</v>
      </c>
    </row>
    <row r="110" spans="2:23" x14ac:dyDescent="0.2">
      <c r="B110" s="248" t="s">
        <v>1588</v>
      </c>
    </row>
    <row r="111" spans="2:23" x14ac:dyDescent="0.2">
      <c r="B111" s="248" t="s">
        <v>1589</v>
      </c>
    </row>
    <row r="112" spans="2:23" x14ac:dyDescent="0.2">
      <c r="B112" s="248" t="s">
        <v>1590</v>
      </c>
    </row>
    <row r="113" spans="2:2" x14ac:dyDescent="0.2">
      <c r="B113" s="248" t="s">
        <v>1591</v>
      </c>
    </row>
    <row r="114" spans="2:2" x14ac:dyDescent="0.2">
      <c r="B114" s="248" t="s">
        <v>1592</v>
      </c>
    </row>
    <row r="115" spans="2:2" x14ac:dyDescent="0.2">
      <c r="B115" s="248" t="s">
        <v>1593</v>
      </c>
    </row>
    <row r="116" spans="2:2" x14ac:dyDescent="0.2">
      <c r="B116" s="248" t="s">
        <v>1594</v>
      </c>
    </row>
    <row r="117" spans="2:2" x14ac:dyDescent="0.2">
      <c r="B117" s="248" t="s">
        <v>1595</v>
      </c>
    </row>
    <row r="118" spans="2:2" x14ac:dyDescent="0.2">
      <c r="B118" s="248" t="s">
        <v>1596</v>
      </c>
    </row>
    <row r="119" spans="2:2" x14ac:dyDescent="0.2">
      <c r="B119" s="248" t="s">
        <v>1597</v>
      </c>
    </row>
    <row r="120" spans="2:2" x14ac:dyDescent="0.2">
      <c r="B120" s="248" t="s">
        <v>1598</v>
      </c>
    </row>
    <row r="121" spans="2:2" x14ac:dyDescent="0.2">
      <c r="B121" s="248" t="s">
        <v>1599</v>
      </c>
    </row>
    <row r="122" spans="2:2" x14ac:dyDescent="0.2">
      <c r="B122" s="248" t="s">
        <v>1600</v>
      </c>
    </row>
    <row r="123" spans="2:2" x14ac:dyDescent="0.2">
      <c r="B123" s="248" t="s">
        <v>1601</v>
      </c>
    </row>
    <row r="124" spans="2:2" x14ac:dyDescent="0.2">
      <c r="B124" s="248" t="s">
        <v>1602</v>
      </c>
    </row>
    <row r="125" spans="2:2" x14ac:dyDescent="0.2">
      <c r="B125" s="248" t="s">
        <v>1603</v>
      </c>
    </row>
    <row r="126" spans="2:2" x14ac:dyDescent="0.2">
      <c r="B126" s="248" t="s">
        <v>1604</v>
      </c>
    </row>
    <row r="127" spans="2:2" x14ac:dyDescent="0.2">
      <c r="B127" s="248" t="s">
        <v>1605</v>
      </c>
    </row>
    <row r="128" spans="2:2" x14ac:dyDescent="0.2">
      <c r="B128" s="248" t="s">
        <v>1606</v>
      </c>
    </row>
    <row r="129" spans="2:2" x14ac:dyDescent="0.2">
      <c r="B129" s="248" t="s">
        <v>1607</v>
      </c>
    </row>
    <row r="130" spans="2:2" x14ac:dyDescent="0.2">
      <c r="B130" s="248" t="s">
        <v>1608</v>
      </c>
    </row>
    <row r="131" spans="2:2" x14ac:dyDescent="0.2">
      <c r="B131" s="248" t="s">
        <v>1609</v>
      </c>
    </row>
    <row r="132" spans="2:2" x14ac:dyDescent="0.2">
      <c r="B132" s="248" t="s">
        <v>1610</v>
      </c>
    </row>
    <row r="133" spans="2:2" x14ac:dyDescent="0.2">
      <c r="B133" s="248" t="s">
        <v>1611</v>
      </c>
    </row>
    <row r="134" spans="2:2" x14ac:dyDescent="0.2">
      <c r="B134" s="248" t="s">
        <v>1612</v>
      </c>
    </row>
    <row r="135" spans="2:2" x14ac:dyDescent="0.2">
      <c r="B135" s="248" t="s">
        <v>1613</v>
      </c>
    </row>
    <row r="136" spans="2:2" x14ac:dyDescent="0.2">
      <c r="B136" s="248" t="s">
        <v>1614</v>
      </c>
    </row>
    <row r="137" spans="2:2" x14ac:dyDescent="0.2">
      <c r="B137" s="248" t="s">
        <v>1615</v>
      </c>
    </row>
    <row r="138" spans="2:2" x14ac:dyDescent="0.2">
      <c r="B138" s="248" t="s">
        <v>1616</v>
      </c>
    </row>
    <row r="139" spans="2:2" x14ac:dyDescent="0.2">
      <c r="B139" s="248" t="s">
        <v>1617</v>
      </c>
    </row>
    <row r="140" spans="2:2" x14ac:dyDescent="0.2">
      <c r="B140" s="248" t="s">
        <v>1618</v>
      </c>
    </row>
    <row r="141" spans="2:2" x14ac:dyDescent="0.2">
      <c r="B141" s="248" t="s">
        <v>1619</v>
      </c>
    </row>
    <row r="142" spans="2:2" x14ac:dyDescent="0.2">
      <c r="B142" s="248" t="s">
        <v>1620</v>
      </c>
    </row>
    <row r="143" spans="2:2" x14ac:dyDescent="0.2">
      <c r="B143" s="248" t="s">
        <v>1621</v>
      </c>
    </row>
    <row r="144" spans="2:2" x14ac:dyDescent="0.2">
      <c r="B144" s="248" t="s">
        <v>1622</v>
      </c>
    </row>
    <row r="145" spans="2:2" x14ac:dyDescent="0.2">
      <c r="B145" s="248" t="s">
        <v>1623</v>
      </c>
    </row>
    <row r="146" spans="2:2" x14ac:dyDescent="0.2">
      <c r="B146" s="248" t="s">
        <v>1624</v>
      </c>
    </row>
    <row r="147" spans="2:2" x14ac:dyDescent="0.2">
      <c r="B147" s="248" t="s">
        <v>1625</v>
      </c>
    </row>
    <row r="148" spans="2:2" x14ac:dyDescent="0.2">
      <c r="B148" s="248" t="s">
        <v>1626</v>
      </c>
    </row>
    <row r="149" spans="2:2" x14ac:dyDescent="0.2">
      <c r="B149" s="248" t="s">
        <v>1627</v>
      </c>
    </row>
    <row r="150" spans="2:2" x14ac:dyDescent="0.2">
      <c r="B150" s="248" t="s">
        <v>1628</v>
      </c>
    </row>
    <row r="151" spans="2:2" x14ac:dyDescent="0.2">
      <c r="B151" s="248" t="s">
        <v>1629</v>
      </c>
    </row>
    <row r="152" spans="2:2" x14ac:dyDescent="0.2">
      <c r="B152" s="248" t="s">
        <v>1630</v>
      </c>
    </row>
    <row r="153" spans="2:2" x14ac:dyDescent="0.2">
      <c r="B153" s="248" t="s">
        <v>1631</v>
      </c>
    </row>
    <row r="154" spans="2:2" x14ac:dyDescent="0.2">
      <c r="B154" s="248" t="s">
        <v>1632</v>
      </c>
    </row>
    <row r="155" spans="2:2" x14ac:dyDescent="0.2">
      <c r="B155" s="248" t="s">
        <v>1633</v>
      </c>
    </row>
    <row r="156" spans="2:2" x14ac:dyDescent="0.2">
      <c r="B156" s="248" t="s">
        <v>1634</v>
      </c>
    </row>
    <row r="157" spans="2:2" x14ac:dyDescent="0.2">
      <c r="B157" s="248" t="s">
        <v>1635</v>
      </c>
    </row>
    <row r="158" spans="2:2" x14ac:dyDescent="0.2">
      <c r="B158" s="248" t="s">
        <v>1636</v>
      </c>
    </row>
    <row r="159" spans="2:2" x14ac:dyDescent="0.2">
      <c r="B159" s="248" t="s">
        <v>1637</v>
      </c>
    </row>
    <row r="160" spans="2:2" x14ac:dyDescent="0.2">
      <c r="B160" s="248" t="s">
        <v>1638</v>
      </c>
    </row>
    <row r="161" spans="2:2" x14ac:dyDescent="0.2">
      <c r="B161" s="248" t="s">
        <v>1639</v>
      </c>
    </row>
    <row r="162" spans="2:2" x14ac:dyDescent="0.2">
      <c r="B162" s="248" t="s">
        <v>1640</v>
      </c>
    </row>
    <row r="163" spans="2:2" x14ac:dyDescent="0.2">
      <c r="B163" s="248" t="s">
        <v>1641</v>
      </c>
    </row>
    <row r="164" spans="2:2" x14ac:dyDescent="0.2">
      <c r="B164" s="248" t="s">
        <v>1642</v>
      </c>
    </row>
    <row r="165" spans="2:2" x14ac:dyDescent="0.2">
      <c r="B165" s="248" t="s">
        <v>1643</v>
      </c>
    </row>
    <row r="166" spans="2:2" x14ac:dyDescent="0.2">
      <c r="B166" s="248" t="s">
        <v>1644</v>
      </c>
    </row>
    <row r="167" spans="2:2" x14ac:dyDescent="0.2">
      <c r="B167" s="248" t="s">
        <v>1645</v>
      </c>
    </row>
    <row r="168" spans="2:2" x14ac:dyDescent="0.2">
      <c r="B168" s="248" t="s">
        <v>1646</v>
      </c>
    </row>
    <row r="169" spans="2:2" x14ac:dyDescent="0.2">
      <c r="B169" s="248" t="s">
        <v>1647</v>
      </c>
    </row>
    <row r="170" spans="2:2" x14ac:dyDescent="0.2">
      <c r="B170" s="248" t="s">
        <v>1648</v>
      </c>
    </row>
    <row r="171" spans="2:2" x14ac:dyDescent="0.2">
      <c r="B171" s="248" t="s">
        <v>1649</v>
      </c>
    </row>
    <row r="172" spans="2:2" x14ac:dyDescent="0.2">
      <c r="B172" s="248" t="s">
        <v>1650</v>
      </c>
    </row>
    <row r="173" spans="2:2" x14ac:dyDescent="0.2">
      <c r="B173" s="248" t="s">
        <v>1651</v>
      </c>
    </row>
    <row r="174" spans="2:2" x14ac:dyDescent="0.2">
      <c r="B174" s="248" t="s">
        <v>1652</v>
      </c>
    </row>
    <row r="175" spans="2:2" x14ac:dyDescent="0.2">
      <c r="B175" s="248" t="s">
        <v>1653</v>
      </c>
    </row>
    <row r="176" spans="2:2" x14ac:dyDescent="0.2">
      <c r="B176" s="248" t="s">
        <v>1654</v>
      </c>
    </row>
    <row r="177" spans="2:2" x14ac:dyDescent="0.2">
      <c r="B177" s="248" t="s">
        <v>1655</v>
      </c>
    </row>
    <row r="178" spans="2:2" x14ac:dyDescent="0.2">
      <c r="B178" s="248" t="s">
        <v>1656</v>
      </c>
    </row>
    <row r="179" spans="2:2" x14ac:dyDescent="0.2">
      <c r="B179" s="248" t="s">
        <v>1657</v>
      </c>
    </row>
    <row r="180" spans="2:2" x14ac:dyDescent="0.2">
      <c r="B180" s="248" t="s">
        <v>1658</v>
      </c>
    </row>
    <row r="181" spans="2:2" x14ac:dyDescent="0.2">
      <c r="B181" s="248" t="s">
        <v>1659</v>
      </c>
    </row>
    <row r="182" spans="2:2" x14ac:dyDescent="0.2">
      <c r="B182" s="248" t="s">
        <v>1660</v>
      </c>
    </row>
    <row r="183" spans="2:2" x14ac:dyDescent="0.2">
      <c r="B183" s="248" t="s">
        <v>1661</v>
      </c>
    </row>
    <row r="184" spans="2:2" x14ac:dyDescent="0.2">
      <c r="B184" s="248" t="s">
        <v>1662</v>
      </c>
    </row>
    <row r="185" spans="2:2" x14ac:dyDescent="0.2">
      <c r="B185" s="248" t="s">
        <v>1663</v>
      </c>
    </row>
    <row r="186" spans="2:2" x14ac:dyDescent="0.2">
      <c r="B186" s="248" t="s">
        <v>1664</v>
      </c>
    </row>
    <row r="187" spans="2:2" x14ac:dyDescent="0.2">
      <c r="B187" s="248" t="s">
        <v>1665</v>
      </c>
    </row>
    <row r="188" spans="2:2" x14ac:dyDescent="0.2">
      <c r="B188" s="248" t="s">
        <v>1666</v>
      </c>
    </row>
    <row r="189" spans="2:2" x14ac:dyDescent="0.2">
      <c r="B189" s="248" t="s">
        <v>1667</v>
      </c>
    </row>
    <row r="190" spans="2:2" x14ac:dyDescent="0.2">
      <c r="B190" s="248" t="s">
        <v>1668</v>
      </c>
    </row>
    <row r="191" spans="2:2" x14ac:dyDescent="0.2">
      <c r="B191" s="248" t="s">
        <v>1669</v>
      </c>
    </row>
    <row r="192" spans="2:2" x14ac:dyDescent="0.2">
      <c r="B192" s="248" t="s">
        <v>1670</v>
      </c>
    </row>
    <row r="193" spans="2:2" x14ac:dyDescent="0.2">
      <c r="B193" s="248" t="s">
        <v>1671</v>
      </c>
    </row>
    <row r="194" spans="2:2" x14ac:dyDescent="0.2">
      <c r="B194" s="248" t="s">
        <v>1672</v>
      </c>
    </row>
    <row r="195" spans="2:2" x14ac:dyDescent="0.2">
      <c r="B195" s="248" t="s">
        <v>1673</v>
      </c>
    </row>
    <row r="196" spans="2:2" x14ac:dyDescent="0.2">
      <c r="B196" s="248" t="s">
        <v>1674</v>
      </c>
    </row>
    <row r="197" spans="2:2" x14ac:dyDescent="0.2">
      <c r="B197" s="248" t="s">
        <v>1675</v>
      </c>
    </row>
    <row r="198" spans="2:2" x14ac:dyDescent="0.2">
      <c r="B198" s="248" t="s">
        <v>1676</v>
      </c>
    </row>
    <row r="199" spans="2:2" x14ac:dyDescent="0.2">
      <c r="B199" s="248" t="s">
        <v>1677</v>
      </c>
    </row>
    <row r="200" spans="2:2" x14ac:dyDescent="0.2">
      <c r="B200" s="248" t="s">
        <v>1678</v>
      </c>
    </row>
    <row r="201" spans="2:2" x14ac:dyDescent="0.2">
      <c r="B201" s="248" t="s">
        <v>1679</v>
      </c>
    </row>
    <row r="202" spans="2:2" x14ac:dyDescent="0.2">
      <c r="B202" s="248" t="s">
        <v>1680</v>
      </c>
    </row>
    <row r="203" spans="2:2" x14ac:dyDescent="0.2">
      <c r="B203" s="248" t="s">
        <v>1681</v>
      </c>
    </row>
    <row r="204" spans="2:2" x14ac:dyDescent="0.2">
      <c r="B204" s="248" t="s">
        <v>1682</v>
      </c>
    </row>
    <row r="205" spans="2:2" x14ac:dyDescent="0.2">
      <c r="B205" s="248" t="s">
        <v>1683</v>
      </c>
    </row>
    <row r="206" spans="2:2" x14ac:dyDescent="0.2">
      <c r="B206" s="248" t="s">
        <v>1684</v>
      </c>
    </row>
    <row r="207" spans="2:2" x14ac:dyDescent="0.2">
      <c r="B207" s="248" t="s">
        <v>1685</v>
      </c>
    </row>
    <row r="208" spans="2:2" x14ac:dyDescent="0.2">
      <c r="B208" s="248" t="s">
        <v>1686</v>
      </c>
    </row>
    <row r="209" spans="2:2" x14ac:dyDescent="0.2">
      <c r="B209" s="248" t="s">
        <v>1687</v>
      </c>
    </row>
    <row r="210" spans="2:2" x14ac:dyDescent="0.2">
      <c r="B210" s="248" t="s">
        <v>1688</v>
      </c>
    </row>
    <row r="211" spans="2:2" x14ac:dyDescent="0.2">
      <c r="B211" s="248" t="s">
        <v>1689</v>
      </c>
    </row>
    <row r="212" spans="2:2" x14ac:dyDescent="0.2">
      <c r="B212" s="248" t="s">
        <v>1690</v>
      </c>
    </row>
    <row r="213" spans="2:2" x14ac:dyDescent="0.2">
      <c r="B213" s="248" t="s">
        <v>1691</v>
      </c>
    </row>
    <row r="214" spans="2:2" x14ac:dyDescent="0.2">
      <c r="B214" s="248" t="s">
        <v>1692</v>
      </c>
    </row>
    <row r="215" spans="2:2" x14ac:dyDescent="0.2">
      <c r="B215" s="248" t="s">
        <v>1693</v>
      </c>
    </row>
    <row r="216" spans="2:2" x14ac:dyDescent="0.2">
      <c r="B216" s="248" t="s">
        <v>1694</v>
      </c>
    </row>
    <row r="217" spans="2:2" x14ac:dyDescent="0.2">
      <c r="B217" s="248" t="s">
        <v>1695</v>
      </c>
    </row>
    <row r="218" spans="2:2" x14ac:dyDescent="0.2">
      <c r="B218" s="248" t="s">
        <v>1696</v>
      </c>
    </row>
    <row r="219" spans="2:2" x14ac:dyDescent="0.2">
      <c r="B219" s="248" t="s">
        <v>1697</v>
      </c>
    </row>
    <row r="220" spans="2:2" x14ac:dyDescent="0.2">
      <c r="B220" s="248" t="s">
        <v>1698</v>
      </c>
    </row>
    <row r="221" spans="2:2" x14ac:dyDescent="0.2">
      <c r="B221" s="248" t="s">
        <v>1699</v>
      </c>
    </row>
    <row r="222" spans="2:2" x14ac:dyDescent="0.2">
      <c r="B222" s="248" t="s">
        <v>1700</v>
      </c>
    </row>
    <row r="223" spans="2:2" x14ac:dyDescent="0.2">
      <c r="B223" s="248" t="s">
        <v>1701</v>
      </c>
    </row>
    <row r="224" spans="2:2" x14ac:dyDescent="0.2">
      <c r="B224" s="248" t="s">
        <v>1702</v>
      </c>
    </row>
    <row r="225" spans="2:2" x14ac:dyDescent="0.2">
      <c r="B225" s="248" t="s">
        <v>1703</v>
      </c>
    </row>
    <row r="226" spans="2:2" x14ac:dyDescent="0.2">
      <c r="B226" s="248" t="s">
        <v>1704</v>
      </c>
    </row>
    <row r="227" spans="2:2" x14ac:dyDescent="0.2">
      <c r="B227" s="248" t="s">
        <v>1705</v>
      </c>
    </row>
    <row r="228" spans="2:2" x14ac:dyDescent="0.2">
      <c r="B228" s="248" t="s">
        <v>1706</v>
      </c>
    </row>
    <row r="229" spans="2:2" x14ac:dyDescent="0.2">
      <c r="B229" s="248" t="s">
        <v>1707</v>
      </c>
    </row>
    <row r="230" spans="2:2" x14ac:dyDescent="0.2">
      <c r="B230" s="248" t="s">
        <v>1708</v>
      </c>
    </row>
    <row r="231" spans="2:2" x14ac:dyDescent="0.2">
      <c r="B231" s="248" t="s">
        <v>1709</v>
      </c>
    </row>
    <row r="232" spans="2:2" x14ac:dyDescent="0.2">
      <c r="B232" s="248" t="s">
        <v>1710</v>
      </c>
    </row>
    <row r="233" spans="2:2" x14ac:dyDescent="0.2">
      <c r="B233" s="248" t="s">
        <v>1711</v>
      </c>
    </row>
    <row r="234" spans="2:2" x14ac:dyDescent="0.2">
      <c r="B234" s="248" t="s">
        <v>1712</v>
      </c>
    </row>
    <row r="235" spans="2:2" x14ac:dyDescent="0.2">
      <c r="B235" s="248" t="s">
        <v>1713</v>
      </c>
    </row>
    <row r="236" spans="2:2" x14ac:dyDescent="0.2">
      <c r="B236" s="248" t="s">
        <v>1714</v>
      </c>
    </row>
    <row r="237" spans="2:2" x14ac:dyDescent="0.2">
      <c r="B237" s="248" t="s">
        <v>1715</v>
      </c>
    </row>
    <row r="238" spans="2:2" x14ac:dyDescent="0.2">
      <c r="B238" s="248" t="s">
        <v>1716</v>
      </c>
    </row>
    <row r="239" spans="2:2" x14ac:dyDescent="0.2">
      <c r="B239" s="248" t="s">
        <v>1717</v>
      </c>
    </row>
    <row r="240" spans="2:2" x14ac:dyDescent="0.2">
      <c r="B240" s="248" t="s">
        <v>1718</v>
      </c>
    </row>
    <row r="241" spans="2:2" x14ac:dyDescent="0.2">
      <c r="B241" s="248" t="s">
        <v>1719</v>
      </c>
    </row>
    <row r="242" spans="2:2" x14ac:dyDescent="0.2">
      <c r="B242" s="248" t="s">
        <v>1720</v>
      </c>
    </row>
    <row r="243" spans="2:2" x14ac:dyDescent="0.2">
      <c r="B243" s="248" t="s">
        <v>1721</v>
      </c>
    </row>
    <row r="244" spans="2:2" x14ac:dyDescent="0.2">
      <c r="B244" s="248" t="s">
        <v>1722</v>
      </c>
    </row>
    <row r="245" spans="2:2" x14ac:dyDescent="0.2">
      <c r="B245" s="248" t="s">
        <v>1723</v>
      </c>
    </row>
    <row r="246" spans="2:2" x14ac:dyDescent="0.2">
      <c r="B246" s="248" t="s">
        <v>1724</v>
      </c>
    </row>
    <row r="247" spans="2:2" x14ac:dyDescent="0.2">
      <c r="B247" s="248" t="s">
        <v>1725</v>
      </c>
    </row>
    <row r="248" spans="2:2" x14ac:dyDescent="0.2">
      <c r="B248" s="248" t="s">
        <v>1726</v>
      </c>
    </row>
    <row r="249" spans="2:2" x14ac:dyDescent="0.2">
      <c r="B249" s="248" t="s">
        <v>1727</v>
      </c>
    </row>
    <row r="250" spans="2:2" x14ac:dyDescent="0.2">
      <c r="B250" s="248" t="s">
        <v>1728</v>
      </c>
    </row>
    <row r="251" spans="2:2" x14ac:dyDescent="0.2">
      <c r="B251" s="248" t="s">
        <v>1729</v>
      </c>
    </row>
    <row r="252" spans="2:2" x14ac:dyDescent="0.2">
      <c r="B252" s="248" t="s">
        <v>1730</v>
      </c>
    </row>
    <row r="253" spans="2:2" x14ac:dyDescent="0.2">
      <c r="B253" s="248" t="s">
        <v>1731</v>
      </c>
    </row>
    <row r="254" spans="2:2" x14ac:dyDescent="0.2">
      <c r="B254" s="248" t="s">
        <v>1732</v>
      </c>
    </row>
    <row r="255" spans="2:2" x14ac:dyDescent="0.2">
      <c r="B255" s="248" t="s">
        <v>1733</v>
      </c>
    </row>
    <row r="256" spans="2:2" x14ac:dyDescent="0.2">
      <c r="B256" s="248" t="s">
        <v>1734</v>
      </c>
    </row>
    <row r="257" spans="2:2" x14ac:dyDescent="0.2">
      <c r="B257" s="248" t="s">
        <v>1735</v>
      </c>
    </row>
    <row r="258" spans="2:2" x14ac:dyDescent="0.2">
      <c r="B258" s="248" t="s">
        <v>1736</v>
      </c>
    </row>
    <row r="259" spans="2:2" x14ac:dyDescent="0.2">
      <c r="B259" s="248" t="s">
        <v>1737</v>
      </c>
    </row>
    <row r="260" spans="2:2" x14ac:dyDescent="0.2">
      <c r="B260" s="248" t="s">
        <v>1738</v>
      </c>
    </row>
    <row r="261" spans="2:2" x14ac:dyDescent="0.2">
      <c r="B261" s="248" t="s">
        <v>1739</v>
      </c>
    </row>
    <row r="262" spans="2:2" x14ac:dyDescent="0.2">
      <c r="B262" s="248" t="s">
        <v>1740</v>
      </c>
    </row>
    <row r="263" spans="2:2" x14ac:dyDescent="0.2">
      <c r="B263" s="248" t="s">
        <v>1741</v>
      </c>
    </row>
    <row r="264" spans="2:2" x14ac:dyDescent="0.2">
      <c r="B264" s="248" t="s">
        <v>1742</v>
      </c>
    </row>
    <row r="265" spans="2:2" x14ac:dyDescent="0.2">
      <c r="B265" s="248" t="s">
        <v>1743</v>
      </c>
    </row>
    <row r="266" spans="2:2" x14ac:dyDescent="0.2">
      <c r="B266" s="248" t="s">
        <v>1744</v>
      </c>
    </row>
    <row r="267" spans="2:2" x14ac:dyDescent="0.2">
      <c r="B267" s="248" t="s">
        <v>1745</v>
      </c>
    </row>
    <row r="268" spans="2:2" x14ac:dyDescent="0.2">
      <c r="B268" s="248" t="s">
        <v>1746</v>
      </c>
    </row>
    <row r="269" spans="2:2" x14ac:dyDescent="0.2">
      <c r="B269" s="248" t="s">
        <v>1747</v>
      </c>
    </row>
    <row r="270" spans="2:2" x14ac:dyDescent="0.2">
      <c r="B270" s="248" t="s">
        <v>1748</v>
      </c>
    </row>
    <row r="271" spans="2:2" x14ac:dyDescent="0.2">
      <c r="B271" s="248" t="s">
        <v>1749</v>
      </c>
    </row>
    <row r="272" spans="2:2" x14ac:dyDescent="0.2">
      <c r="B272" s="248" t="s">
        <v>1750</v>
      </c>
    </row>
    <row r="273" spans="2:2" x14ac:dyDescent="0.2">
      <c r="B273" s="248" t="s">
        <v>1751</v>
      </c>
    </row>
    <row r="274" spans="2:2" x14ac:dyDescent="0.2">
      <c r="B274" s="248" t="s">
        <v>1752</v>
      </c>
    </row>
    <row r="275" spans="2:2" x14ac:dyDescent="0.2">
      <c r="B275" s="248" t="s">
        <v>1753</v>
      </c>
    </row>
    <row r="276" spans="2:2" x14ac:dyDescent="0.2">
      <c r="B276" s="248" t="s">
        <v>1754</v>
      </c>
    </row>
    <row r="277" spans="2:2" x14ac:dyDescent="0.2">
      <c r="B277" s="248" t="s">
        <v>1755</v>
      </c>
    </row>
    <row r="278" spans="2:2" x14ac:dyDescent="0.2">
      <c r="B278" s="248" t="s">
        <v>1756</v>
      </c>
    </row>
    <row r="279" spans="2:2" x14ac:dyDescent="0.2">
      <c r="B279" s="248" t="s">
        <v>1757</v>
      </c>
    </row>
    <row r="280" spans="2:2" x14ac:dyDescent="0.2">
      <c r="B280" s="248" t="s">
        <v>1758</v>
      </c>
    </row>
    <row r="281" spans="2:2" x14ac:dyDescent="0.2">
      <c r="B281" s="248" t="s">
        <v>1759</v>
      </c>
    </row>
    <row r="282" spans="2:2" x14ac:dyDescent="0.2">
      <c r="B282" s="248" t="s">
        <v>1760</v>
      </c>
    </row>
    <row r="283" spans="2:2" x14ac:dyDescent="0.2">
      <c r="B283" s="248" t="s">
        <v>1761</v>
      </c>
    </row>
    <row r="284" spans="2:2" x14ac:dyDescent="0.2">
      <c r="B284" s="248" t="s">
        <v>1762</v>
      </c>
    </row>
    <row r="285" spans="2:2" x14ac:dyDescent="0.2">
      <c r="B285" s="248" t="s">
        <v>1763</v>
      </c>
    </row>
    <row r="286" spans="2:2" x14ac:dyDescent="0.2">
      <c r="B286" s="248" t="s">
        <v>1764</v>
      </c>
    </row>
    <row r="287" spans="2:2" x14ac:dyDescent="0.2">
      <c r="B287" s="248" t="s">
        <v>1765</v>
      </c>
    </row>
    <row r="288" spans="2:2" x14ac:dyDescent="0.2">
      <c r="B288" s="248" t="s">
        <v>1766</v>
      </c>
    </row>
    <row r="289" spans="2:2" x14ac:dyDescent="0.2">
      <c r="B289" s="248" t="s">
        <v>1767</v>
      </c>
    </row>
    <row r="290" spans="2:2" x14ac:dyDescent="0.2">
      <c r="B290" s="248" t="s">
        <v>1768</v>
      </c>
    </row>
    <row r="291" spans="2:2" x14ac:dyDescent="0.2">
      <c r="B291" s="248" t="s">
        <v>1769</v>
      </c>
    </row>
    <row r="292" spans="2:2" x14ac:dyDescent="0.2">
      <c r="B292" s="248" t="s">
        <v>1770</v>
      </c>
    </row>
    <row r="293" spans="2:2" x14ac:dyDescent="0.2">
      <c r="B293" s="248" t="s">
        <v>1771</v>
      </c>
    </row>
    <row r="294" spans="2:2" x14ac:dyDescent="0.2">
      <c r="B294" s="248" t="s">
        <v>1772</v>
      </c>
    </row>
    <row r="295" spans="2:2" x14ac:dyDescent="0.2">
      <c r="B295" s="248" t="s">
        <v>1773</v>
      </c>
    </row>
    <row r="296" spans="2:2" x14ac:dyDescent="0.2">
      <c r="B296" s="248" t="s">
        <v>1774</v>
      </c>
    </row>
    <row r="297" spans="2:2" x14ac:dyDescent="0.2">
      <c r="B297" s="248" t="s">
        <v>1775</v>
      </c>
    </row>
    <row r="298" spans="2:2" x14ac:dyDescent="0.2">
      <c r="B298" s="248" t="s">
        <v>1776</v>
      </c>
    </row>
    <row r="299" spans="2:2" x14ac:dyDescent="0.2">
      <c r="B299" s="248" t="s">
        <v>1777</v>
      </c>
    </row>
    <row r="300" spans="2:2" x14ac:dyDescent="0.2">
      <c r="B300" s="248" t="s">
        <v>1778</v>
      </c>
    </row>
    <row r="301" spans="2:2" x14ac:dyDescent="0.2">
      <c r="B301" s="248" t="s">
        <v>1779</v>
      </c>
    </row>
    <row r="302" spans="2:2" x14ac:dyDescent="0.2">
      <c r="B302" s="248" t="s">
        <v>1780</v>
      </c>
    </row>
    <row r="303" spans="2:2" x14ac:dyDescent="0.2">
      <c r="B303" s="248" t="s">
        <v>1781</v>
      </c>
    </row>
    <row r="304" spans="2:2" x14ac:dyDescent="0.2">
      <c r="B304" s="248" t="s">
        <v>1782</v>
      </c>
    </row>
    <row r="305" spans="2:2" x14ac:dyDescent="0.2">
      <c r="B305" s="248" t="s">
        <v>1783</v>
      </c>
    </row>
    <row r="306" spans="2:2" x14ac:dyDescent="0.2">
      <c r="B306" s="248" t="s">
        <v>1784</v>
      </c>
    </row>
    <row r="307" spans="2:2" x14ac:dyDescent="0.2">
      <c r="B307" s="248" t="s">
        <v>1785</v>
      </c>
    </row>
    <row r="308" spans="2:2" x14ac:dyDescent="0.2">
      <c r="B308" s="248" t="s">
        <v>1786</v>
      </c>
    </row>
    <row r="309" spans="2:2" x14ac:dyDescent="0.2">
      <c r="B309" s="248" t="s">
        <v>1787</v>
      </c>
    </row>
    <row r="310" spans="2:2" x14ac:dyDescent="0.2">
      <c r="B310" s="248" t="s">
        <v>1788</v>
      </c>
    </row>
    <row r="311" spans="2:2" x14ac:dyDescent="0.2">
      <c r="B311" s="248" t="s">
        <v>1789</v>
      </c>
    </row>
    <row r="312" spans="2:2" x14ac:dyDescent="0.2">
      <c r="B312" s="248" t="s">
        <v>1790</v>
      </c>
    </row>
    <row r="313" spans="2:2" x14ac:dyDescent="0.2">
      <c r="B313" s="248" t="s">
        <v>1791</v>
      </c>
    </row>
    <row r="314" spans="2:2" x14ac:dyDescent="0.2">
      <c r="B314" s="248" t="s">
        <v>1792</v>
      </c>
    </row>
    <row r="315" spans="2:2" x14ac:dyDescent="0.2">
      <c r="B315" s="248" t="s">
        <v>1793</v>
      </c>
    </row>
    <row r="316" spans="2:2" x14ac:dyDescent="0.2">
      <c r="B316" s="248" t="s">
        <v>1794</v>
      </c>
    </row>
    <row r="317" spans="2:2" x14ac:dyDescent="0.2">
      <c r="B317" s="248" t="s">
        <v>1795</v>
      </c>
    </row>
    <row r="318" spans="2:2" x14ac:dyDescent="0.2">
      <c r="B318" s="248" t="s">
        <v>1796</v>
      </c>
    </row>
    <row r="319" spans="2:2" x14ac:dyDescent="0.2">
      <c r="B319" s="248" t="s">
        <v>1797</v>
      </c>
    </row>
    <row r="320" spans="2:2" x14ac:dyDescent="0.2">
      <c r="B320" s="248" t="s">
        <v>1798</v>
      </c>
    </row>
    <row r="321" spans="2:2" x14ac:dyDescent="0.2">
      <c r="B321" s="248" t="s">
        <v>1799</v>
      </c>
    </row>
    <row r="322" spans="2:2" x14ac:dyDescent="0.2">
      <c r="B322" s="248" t="s">
        <v>1800</v>
      </c>
    </row>
    <row r="323" spans="2:2" x14ac:dyDescent="0.2">
      <c r="B323" s="248" t="s">
        <v>1801</v>
      </c>
    </row>
    <row r="324" spans="2:2" x14ac:dyDescent="0.2">
      <c r="B324" s="248" t="s">
        <v>1802</v>
      </c>
    </row>
    <row r="325" spans="2:2" x14ac:dyDescent="0.2">
      <c r="B325" s="248" t="s">
        <v>1803</v>
      </c>
    </row>
  </sheetData>
  <sortState ref="A2:A26">
    <sortCondition ref="A2:A26"/>
  </sortState>
  <dataValidations count="2">
    <dataValidation type="list" allowBlank="1" showInputMessage="1" showErrorMessage="1" sqref="M3:M5" xr:uid="{00000000-0002-0000-2900-000000000000}">
      <formula1>(Azure_Cloud_Service_Names)</formula1>
    </dataValidation>
    <dataValidation type="list" allowBlank="1" showInputMessage="1" showErrorMessage="1" sqref="M2" xr:uid="{8933FEE0-4F63-4EE1-997E-6621E4FEEA59}">
      <formula1>$P$2:$P$9</formula1>
    </dataValidation>
  </dataValidations>
  <hyperlinks>
    <hyperlink ref="H1" r:id="rId1" display="Azure roles" xr:uid="{00000000-0004-0000-2900-000001000000}"/>
    <hyperlink ref="A1" r:id="rId2" display="Azure Region Names" xr:uid="{00000000-0004-0000-2900-000002000000}"/>
    <hyperlink ref="M1" r:id="rId3" xr:uid="{00000000-0004-0000-2900-000003000000}"/>
    <hyperlink ref="I1" r:id="rId4" xr:uid="{00000000-0004-0000-2900-000011000000}"/>
    <hyperlink ref="Q1" r:id="rId5" display="App Service Plan Tiers" xr:uid="{00000000-0004-0000-2900-000012000000}"/>
  </hyperlinks>
  <pageMargins left="0.7" right="0.7" top="0.75" bottom="0.75" header="0.3" footer="0.3"/>
  <pageSetup orientation="portrait" horizontalDpi="4294967295" verticalDpi="4294967295"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61</vt:i4>
      </vt:variant>
      <vt:variant>
        <vt:lpstr>Named Ranges</vt:lpstr>
      </vt:variant>
      <vt:variant>
        <vt:i4>24</vt:i4>
      </vt:variant>
    </vt:vector>
  </HeadingPairs>
  <TitlesOfParts>
    <vt:vector size="85" baseType="lpstr">
      <vt:lpstr>TOC</vt:lpstr>
      <vt:lpstr>Overview</vt:lpstr>
      <vt:lpstr>Component-Model</vt:lpstr>
      <vt:lpstr>Metadata</vt:lpstr>
      <vt:lpstr>Naming</vt:lpstr>
      <vt:lpstr>NamingKeys</vt:lpstr>
      <vt:lpstr>NamingRules</vt:lpstr>
      <vt:lpstr>Default Tags</vt:lpstr>
      <vt:lpstr>Active Directory</vt:lpstr>
      <vt:lpstr>ADGroups</vt:lpstr>
      <vt:lpstr>ADUsers</vt:lpstr>
      <vt:lpstr>ADServicePrincipals</vt:lpstr>
      <vt:lpstr>Active Directory Endpoints</vt:lpstr>
      <vt:lpstr>Subscriptions</vt:lpstr>
      <vt:lpstr>Management Groups</vt:lpstr>
      <vt:lpstr>Resource Groups</vt:lpstr>
      <vt:lpstr>RoleAssignments</vt:lpstr>
      <vt:lpstr>Az-storage-accounts</vt:lpstr>
      <vt:lpstr>A-storage-containers</vt:lpstr>
      <vt:lpstr>A-Azure Files</vt:lpstr>
      <vt:lpstr>Az-sql-server</vt:lpstr>
      <vt:lpstr>A-SQL Managed Instance</vt:lpstr>
      <vt:lpstr>A-SQL Elastic Pools</vt:lpstr>
      <vt:lpstr>Az-sql-database</vt:lpstr>
      <vt:lpstr>A-sqldw-database</vt:lpstr>
      <vt:lpstr>A-Analysis Services</vt:lpstr>
      <vt:lpstr>A-DocumentDB</vt:lpstr>
      <vt:lpstr>A-StreamAnalytics</vt:lpstr>
      <vt:lpstr>A-EventHubNS</vt:lpstr>
      <vt:lpstr>A-EventHubs</vt:lpstr>
      <vt:lpstr>A-IoTHubs</vt:lpstr>
      <vt:lpstr>A-Data Lake Store</vt:lpstr>
      <vt:lpstr>A-Data Lake Analytics</vt:lpstr>
      <vt:lpstr>A-Data Catalog</vt:lpstr>
      <vt:lpstr>A-Key Vault</vt:lpstr>
      <vt:lpstr>A-Automation Accounts</vt:lpstr>
      <vt:lpstr>A-LogicApps</vt:lpstr>
      <vt:lpstr>A-LogicAppConnectors</vt:lpstr>
      <vt:lpstr>A-Servers</vt:lpstr>
      <vt:lpstr>A-Fail-Over Cluster</vt:lpstr>
      <vt:lpstr>A-Security Zones</vt:lpstr>
      <vt:lpstr>A-Networks</vt:lpstr>
      <vt:lpstr>A-Subnets</vt:lpstr>
      <vt:lpstr>A-Network Security Groups (NSG)</vt:lpstr>
      <vt:lpstr>A-NSG Rules</vt:lpstr>
      <vt:lpstr>A-Traffic Manager</vt:lpstr>
      <vt:lpstr>A-Load Balancers</vt:lpstr>
      <vt:lpstr>A-Load Balanced Endpoints</vt:lpstr>
      <vt:lpstr>A-Network Equipment</vt:lpstr>
      <vt:lpstr>A-Recovery Services Vault</vt:lpstr>
      <vt:lpstr>A-Log Analytics WS</vt:lpstr>
      <vt:lpstr>A-Monitor Solution</vt:lpstr>
      <vt:lpstr>A-Policies</vt:lpstr>
      <vt:lpstr>A-Application Insights</vt:lpstr>
      <vt:lpstr>A-App Service Plans</vt:lpstr>
      <vt:lpstr>A-Web Apps</vt:lpstr>
      <vt:lpstr>A-Cloud Services</vt:lpstr>
      <vt:lpstr>A-DevOps Services</vt:lpstr>
      <vt:lpstr>M-SQLAzureMetadata</vt:lpstr>
      <vt:lpstr>M-ElasticPoolMetadata</vt:lpstr>
      <vt:lpstr>Values</vt:lpstr>
      <vt:lpstr>Azure_Region_Names</vt:lpstr>
      <vt:lpstr>Bill_To</vt:lpstr>
      <vt:lpstr>Boolean</vt:lpstr>
      <vt:lpstr>Company</vt:lpstr>
      <vt:lpstr>Company_Tag</vt:lpstr>
      <vt:lpstr>Data_Profile</vt:lpstr>
      <vt:lpstr>databaseEdition</vt:lpstr>
      <vt:lpstr>Domain</vt:lpstr>
      <vt:lpstr>DRI</vt:lpstr>
      <vt:lpstr>elasticPoolEdition</vt:lpstr>
      <vt:lpstr>epDTUs</vt:lpstr>
      <vt:lpstr>epGBs</vt:lpstr>
      <vt:lpstr>Primary_Contact</vt:lpstr>
      <vt:lpstr>Project</vt:lpstr>
      <vt:lpstr>ProjectVersion</vt:lpstr>
      <vt:lpstr>SQL_Data_Retention_Policy</vt:lpstr>
      <vt:lpstr>sqlCollation</vt:lpstr>
      <vt:lpstr>SQLDBServicetier</vt:lpstr>
      <vt:lpstr>StorageAccessTier</vt:lpstr>
      <vt:lpstr>StorageAccountType</vt:lpstr>
      <vt:lpstr>StorageKind</vt:lpstr>
      <vt:lpstr>Sub_Abbreviation</vt:lpstr>
      <vt:lpstr>Tier</vt:lpstr>
      <vt:lpstr>YesNo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cp:lastModifiedBy>Patrick Gallucci</cp:lastModifiedBy>
  <dcterms:created xsi:type="dcterms:W3CDTF">2019-12-02T04:15:55Z</dcterms:created>
  <dcterms:modified xsi:type="dcterms:W3CDTF">2019-12-02T14:35:02Z</dcterms:modified>
  <cp:category/>
  <cp:contentStatus/>
</cp:coreProperties>
</file>