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dwpic\Documents\Excel\"/>
    </mc:Choice>
  </mc:AlternateContent>
  <xr:revisionPtr revIDLastSave="0" documentId="13_ncr:1_{3EDC30E1-0AF7-499F-B4FC-A9400EB5F5A9}" xr6:coauthVersionLast="47" xr6:coauthVersionMax="47" xr10:uidLastSave="{00000000-0000-0000-0000-000000000000}"/>
  <bookViews>
    <workbookView xWindow="-120" yWindow="-120" windowWidth="29040" windowHeight="15720" xr2:uid="{78F3529E-AFF5-4118-8AD3-BA4E386F016F}"/>
  </bookViews>
  <sheets>
    <sheet name="Home Buying Calc" sheetId="27" r:id="rId1"/>
    <sheet name="YoY Calculations" sheetId="32" r:id="rId2"/>
    <sheet name="Tax Table" sheetId="28" r:id="rId3"/>
    <sheet name="Notes" sheetId="31" r:id="rId4"/>
  </sheets>
  <definedNames>
    <definedName name="Cumulative">_xlfn.ANCHORARRAY(#REF!)</definedName>
    <definedName name="Month_1_Income">#REF!</definedName>
    <definedName name="YearsRange">OFFSET('Home Buying Calc'!#REF!, 0, 0, COUNTA('Home Buying Calc'!#REF!),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32" l="1"/>
  <c r="E6" i="32"/>
  <c r="E7" i="32"/>
  <c r="E8" i="32"/>
  <c r="E9" i="32"/>
  <c r="E10" i="32"/>
  <c r="E11" i="32"/>
  <c r="E12" i="32"/>
  <c r="E13" i="32"/>
  <c r="E14" i="32"/>
  <c r="E15"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61" i="32"/>
  <c r="E62" i="32"/>
  <c r="E63" i="32"/>
  <c r="E64" i="32"/>
  <c r="E65" i="32"/>
  <c r="E66" i="32"/>
  <c r="E67" i="32"/>
  <c r="E68" i="32"/>
  <c r="E69" i="32"/>
  <c r="E70" i="32"/>
  <c r="E71" i="32"/>
  <c r="E72" i="32"/>
  <c r="E73" i="32"/>
  <c r="E74" i="32"/>
  <c r="E75" i="32"/>
  <c r="E76" i="32"/>
  <c r="E77" i="32"/>
  <c r="E78" i="32"/>
  <c r="E79" i="32"/>
  <c r="E80" i="32"/>
  <c r="E4" i="32"/>
  <c r="R4" i="27"/>
  <c r="R5" i="27" s="1"/>
  <c r="R6" i="27" s="1"/>
  <c r="R7" i="27" s="1"/>
  <c r="R8" i="27" s="1"/>
  <c r="R9" i="27" s="1"/>
  <c r="R10" i="27" s="1"/>
  <c r="R11" i="27" s="1"/>
  <c r="R12" i="27" s="1"/>
  <c r="R13" i="27" s="1"/>
  <c r="R14" i="27" s="1"/>
  <c r="R15" i="27" s="1"/>
  <c r="R16" i="27" s="1"/>
  <c r="R17" i="27" s="1"/>
  <c r="R18" i="27" s="1"/>
  <c r="R19" i="27" s="1"/>
  <c r="R20" i="27" s="1"/>
  <c r="R21" i="27" s="1"/>
  <c r="R22" i="27" s="1"/>
  <c r="R23" i="27" s="1"/>
  <c r="R24" i="27" s="1"/>
  <c r="R25" i="27" s="1"/>
  <c r="R26" i="27" s="1"/>
  <c r="R27" i="27" s="1"/>
  <c r="R28" i="27" s="1"/>
  <c r="R29" i="27" s="1"/>
  <c r="R30" i="27" s="1"/>
  <c r="R31" i="27" s="1"/>
  <c r="R32" i="27" s="1"/>
  <c r="R33" i="27" s="1"/>
  <c r="R34" i="27" s="1"/>
  <c r="R35" i="27" s="1"/>
  <c r="R36" i="27" s="1"/>
  <c r="R37" i="27" s="1"/>
  <c r="R38" i="27" s="1"/>
  <c r="R39" i="27" s="1"/>
  <c r="R40" i="27" s="1"/>
  <c r="R41" i="27" s="1"/>
  <c r="R42" i="27" s="1"/>
  <c r="R43" i="27" s="1"/>
  <c r="R44" i="27" s="1"/>
  <c r="R45" i="27" s="1"/>
  <c r="R46" i="27" s="1"/>
  <c r="R47" i="27" s="1"/>
  <c r="R48" i="27" s="1"/>
  <c r="R49" i="27" s="1"/>
  <c r="R50" i="27" s="1"/>
  <c r="R51" i="27" s="1"/>
  <c r="R52" i="27" s="1"/>
  <c r="R53" i="27" s="1"/>
  <c r="R54" i="27" s="1"/>
  <c r="R55" i="27" s="1"/>
  <c r="R56" i="27" s="1"/>
  <c r="R57" i="27" s="1"/>
  <c r="R58" i="27" s="1"/>
  <c r="R59" i="27" s="1"/>
  <c r="R60" i="27" s="1"/>
  <c r="R61" i="27" s="1"/>
  <c r="R62" i="27" s="1"/>
  <c r="R63" i="27" s="1"/>
  <c r="R64" i="27" s="1"/>
  <c r="R65" i="27" s="1"/>
  <c r="R66" i="27" s="1"/>
  <c r="R67" i="27" s="1"/>
  <c r="R68" i="27" s="1"/>
  <c r="R69" i="27" s="1"/>
  <c r="R70" i="27" s="1"/>
  <c r="R71" i="27" s="1"/>
  <c r="R72" i="27" s="1"/>
  <c r="R73" i="27" s="1"/>
  <c r="R74" i="27" s="1"/>
  <c r="R75" i="27" s="1"/>
  <c r="R76" i="27" s="1"/>
  <c r="R77" i="27" s="1"/>
  <c r="R78" i="27" s="1"/>
  <c r="R79" i="27" s="1"/>
  <c r="R80" i="27" s="1"/>
  <c r="S80" i="27"/>
  <c r="S79" i="27"/>
  <c r="S78" i="27"/>
  <c r="S77" i="27"/>
  <c r="S76" i="27"/>
  <c r="S75" i="27"/>
  <c r="S74" i="27"/>
  <c r="S73" i="27"/>
  <c r="S72" i="27"/>
  <c r="S71" i="27"/>
  <c r="S70" i="27"/>
  <c r="S69" i="27"/>
  <c r="S68" i="27"/>
  <c r="S67" i="27"/>
  <c r="S66" i="27"/>
  <c r="S65" i="27"/>
  <c r="S64" i="27"/>
  <c r="S63" i="27"/>
  <c r="S62" i="27"/>
  <c r="S61" i="27"/>
  <c r="S60" i="27"/>
  <c r="S59" i="27"/>
  <c r="S58" i="27"/>
  <c r="S57" i="27"/>
  <c r="S56" i="27"/>
  <c r="S55" i="27"/>
  <c r="S54" i="27"/>
  <c r="S53" i="27"/>
  <c r="S52" i="27"/>
  <c r="S51" i="27"/>
  <c r="S50" i="27"/>
  <c r="S49" i="27"/>
  <c r="S48" i="27"/>
  <c r="S47" i="27"/>
  <c r="S46" i="27"/>
  <c r="S45" i="27"/>
  <c r="S44" i="27"/>
  <c r="S43" i="27"/>
  <c r="S42" i="27"/>
  <c r="S41" i="27"/>
  <c r="S40" i="27"/>
  <c r="S39" i="27"/>
  <c r="S38" i="27"/>
  <c r="S37" i="27"/>
  <c r="S36" i="27"/>
  <c r="S35" i="27"/>
  <c r="S34" i="27"/>
  <c r="S33" i="27"/>
  <c r="S32" i="27"/>
  <c r="S31" i="27"/>
  <c r="S30" i="27"/>
  <c r="S29" i="27"/>
  <c r="S28" i="27"/>
  <c r="S27" i="27"/>
  <c r="S26" i="27"/>
  <c r="S25" i="27"/>
  <c r="S24" i="27"/>
  <c r="S23" i="27"/>
  <c r="S22" i="27"/>
  <c r="S21" i="27"/>
  <c r="S20" i="27"/>
  <c r="S19" i="27"/>
  <c r="S18" i="27"/>
  <c r="S17" i="27"/>
  <c r="S16" i="27"/>
  <c r="S15" i="27"/>
  <c r="S14" i="27"/>
  <c r="S13" i="27"/>
  <c r="S12" i="27"/>
  <c r="S11" i="27"/>
  <c r="S10" i="27"/>
  <c r="S9" i="27"/>
  <c r="S8" i="27"/>
  <c r="S7" i="27"/>
  <c r="S6" i="27"/>
  <c r="S5" i="27"/>
  <c r="S4" i="27"/>
  <c r="K80" i="32"/>
  <c r="K79" i="32"/>
  <c r="K78" i="32"/>
  <c r="K77" i="32"/>
  <c r="K76" i="32"/>
  <c r="K75" i="32"/>
  <c r="K74" i="32"/>
  <c r="K73" i="32"/>
  <c r="K72" i="32"/>
  <c r="K71" i="32"/>
  <c r="K70" i="32"/>
  <c r="K69" i="32"/>
  <c r="K68" i="32"/>
  <c r="K67" i="32"/>
  <c r="K66" i="32"/>
  <c r="K65" i="32"/>
  <c r="K64" i="32"/>
  <c r="K63" i="32"/>
  <c r="K62" i="32"/>
  <c r="K61" i="32"/>
  <c r="K60" i="32"/>
  <c r="K59" i="32"/>
  <c r="K58" i="32"/>
  <c r="K57" i="32"/>
  <c r="K56" i="32"/>
  <c r="K55" i="32"/>
  <c r="K54" i="32"/>
  <c r="K53" i="32"/>
  <c r="K52" i="32"/>
  <c r="K51" i="32"/>
  <c r="K50" i="32"/>
  <c r="K49" i="32"/>
  <c r="K48" i="32"/>
  <c r="K47" i="32"/>
  <c r="K46" i="32"/>
  <c r="K45" i="32"/>
  <c r="K44" i="32"/>
  <c r="K43" i="32"/>
  <c r="K42" i="32"/>
  <c r="K41" i="32"/>
  <c r="K40" i="32"/>
  <c r="K39" i="32"/>
  <c r="K38" i="32"/>
  <c r="K37" i="32"/>
  <c r="K36" i="32"/>
  <c r="K35" i="32"/>
  <c r="K34" i="32"/>
  <c r="K33" i="32"/>
  <c r="K32" i="32"/>
  <c r="K31" i="32"/>
  <c r="K30" i="32"/>
  <c r="K29" i="32"/>
  <c r="K28" i="32"/>
  <c r="K27" i="32"/>
  <c r="K26" i="32"/>
  <c r="K25" i="32"/>
  <c r="K24" i="32"/>
  <c r="K23" i="32"/>
  <c r="K22" i="32"/>
  <c r="K21" i="32"/>
  <c r="K20" i="32"/>
  <c r="K19" i="32"/>
  <c r="K18" i="32"/>
  <c r="K17" i="32"/>
  <c r="K16" i="32"/>
  <c r="K15" i="32"/>
  <c r="K14" i="32"/>
  <c r="K13" i="32"/>
  <c r="K12" i="32"/>
  <c r="K11" i="32"/>
  <c r="K10" i="32"/>
  <c r="K9" i="32"/>
  <c r="K8" i="32"/>
  <c r="K7" i="32"/>
  <c r="K6" i="32"/>
  <c r="K5" i="32"/>
  <c r="K4" i="32"/>
  <c r="L4" i="32"/>
  <c r="I5" i="32"/>
  <c r="I6" i="32"/>
  <c r="I7"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8" i="32"/>
  <c r="I39" i="32"/>
  <c r="I40" i="32"/>
  <c r="I41" i="32"/>
  <c r="I42" i="32"/>
  <c r="I43" i="32"/>
  <c r="I44" i="32"/>
  <c r="I45" i="32"/>
  <c r="I46" i="32"/>
  <c r="I47" i="32"/>
  <c r="I48" i="32"/>
  <c r="I49" i="32"/>
  <c r="I50" i="32"/>
  <c r="I51" i="32"/>
  <c r="I52" i="32"/>
  <c r="I53" i="32"/>
  <c r="I54" i="32"/>
  <c r="I55" i="32"/>
  <c r="I56" i="32"/>
  <c r="I57" i="32"/>
  <c r="I58" i="32"/>
  <c r="I59" i="32"/>
  <c r="I60" i="32"/>
  <c r="I61" i="32"/>
  <c r="I62" i="32"/>
  <c r="I63" i="32"/>
  <c r="I64" i="32"/>
  <c r="I65" i="32"/>
  <c r="I66" i="32"/>
  <c r="I67" i="32"/>
  <c r="I68" i="32"/>
  <c r="I69" i="32"/>
  <c r="I70" i="32"/>
  <c r="I71" i="32"/>
  <c r="I72" i="32"/>
  <c r="I73" i="32"/>
  <c r="I74" i="32"/>
  <c r="I75" i="32"/>
  <c r="I76" i="32"/>
  <c r="I77" i="32"/>
  <c r="I78" i="32"/>
  <c r="I79" i="32"/>
  <c r="I80" i="32"/>
  <c r="I4" i="32"/>
  <c r="J4" i="32"/>
  <c r="Q4" i="32" s="1"/>
  <c r="F5" i="32"/>
  <c r="F6" i="32"/>
  <c r="F7" i="32"/>
  <c r="F8" i="32"/>
  <c r="F9" i="32"/>
  <c r="F10" i="32"/>
  <c r="F11" i="32"/>
  <c r="F12" i="32"/>
  <c r="F13" i="32"/>
  <c r="F14" i="32"/>
  <c r="F15" i="32"/>
  <c r="F16" i="32"/>
  <c r="F17" i="32"/>
  <c r="F18" i="32"/>
  <c r="F19" i="32"/>
  <c r="F20" i="32"/>
  <c r="F21" i="32"/>
  <c r="F22" i="32"/>
  <c r="F23" i="32"/>
  <c r="F24" i="32"/>
  <c r="F25" i="32"/>
  <c r="F26" i="32"/>
  <c r="F27" i="32"/>
  <c r="F28" i="32"/>
  <c r="F29" i="32"/>
  <c r="F30" i="32"/>
  <c r="F31" i="32"/>
  <c r="F32" i="32"/>
  <c r="F33" i="32"/>
  <c r="F34" i="32"/>
  <c r="F35" i="32"/>
  <c r="F36" i="32"/>
  <c r="F37" i="32"/>
  <c r="F38" i="32"/>
  <c r="F39" i="32"/>
  <c r="F40" i="32"/>
  <c r="F41" i="32"/>
  <c r="F42" i="32"/>
  <c r="F43" i="32"/>
  <c r="F44" i="32"/>
  <c r="F45" i="32"/>
  <c r="F46" i="32"/>
  <c r="F47" i="32"/>
  <c r="F48" i="32"/>
  <c r="F49" i="32"/>
  <c r="F50" i="32"/>
  <c r="F51" i="32"/>
  <c r="F52" i="32"/>
  <c r="F53" i="32"/>
  <c r="F54" i="32"/>
  <c r="F55" i="32"/>
  <c r="F56" i="32"/>
  <c r="F57" i="32"/>
  <c r="F58" i="32"/>
  <c r="F59" i="32"/>
  <c r="F60" i="32"/>
  <c r="F61" i="32"/>
  <c r="F62" i="32"/>
  <c r="F63" i="32"/>
  <c r="F64" i="32"/>
  <c r="F65" i="32"/>
  <c r="F66" i="32"/>
  <c r="F67" i="32"/>
  <c r="F68" i="32"/>
  <c r="F69" i="32"/>
  <c r="F70" i="32"/>
  <c r="F71" i="32"/>
  <c r="F72" i="32"/>
  <c r="F73" i="32"/>
  <c r="F74" i="32"/>
  <c r="F75" i="32"/>
  <c r="F76" i="32"/>
  <c r="F77" i="32"/>
  <c r="F78" i="32"/>
  <c r="F79" i="32"/>
  <c r="F80" i="32"/>
  <c r="F4" i="32"/>
  <c r="C4" i="32"/>
  <c r="C5" i="32"/>
  <c r="C6" i="32"/>
  <c r="C7" i="32"/>
  <c r="C8" i="32"/>
  <c r="C9" i="32"/>
  <c r="C10" i="32"/>
  <c r="C11" i="32"/>
  <c r="C12" i="32"/>
  <c r="C13" i="32"/>
  <c r="C14" i="32"/>
  <c r="C15" i="32"/>
  <c r="C16" i="32"/>
  <c r="C17" i="32"/>
  <c r="C18" i="32"/>
  <c r="C19" i="32"/>
  <c r="C20" i="32"/>
  <c r="C21" i="32"/>
  <c r="C22" i="32"/>
  <c r="C23" i="32"/>
  <c r="C24" i="32"/>
  <c r="C25" i="32"/>
  <c r="C26" i="32"/>
  <c r="C27" i="32"/>
  <c r="C28" i="32"/>
  <c r="C29" i="32"/>
  <c r="C30" i="32"/>
  <c r="C31" i="32"/>
  <c r="C32" i="32"/>
  <c r="C33" i="32"/>
  <c r="C34" i="32"/>
  <c r="C35" i="32"/>
  <c r="C36" i="32"/>
  <c r="C37" i="32"/>
  <c r="C38" i="32"/>
  <c r="C39" i="32"/>
  <c r="C40" i="32"/>
  <c r="C41" i="32"/>
  <c r="C42" i="32"/>
  <c r="C43" i="32"/>
  <c r="C44" i="32"/>
  <c r="C45" i="32"/>
  <c r="C46" i="32"/>
  <c r="C47" i="32"/>
  <c r="C48" i="32"/>
  <c r="C49" i="32"/>
  <c r="C50" i="32"/>
  <c r="C51" i="32"/>
  <c r="C52" i="32"/>
  <c r="C53" i="32"/>
  <c r="C54" i="32"/>
  <c r="C55" i="32"/>
  <c r="C56" i="32"/>
  <c r="C57" i="32"/>
  <c r="C58" i="32"/>
  <c r="C59" i="32"/>
  <c r="C60" i="32"/>
  <c r="C61" i="32"/>
  <c r="C62" i="32"/>
  <c r="C63" i="32"/>
  <c r="C64" i="32"/>
  <c r="C65" i="32"/>
  <c r="C66" i="32"/>
  <c r="C67" i="32"/>
  <c r="C68" i="32"/>
  <c r="C69" i="32"/>
  <c r="C70" i="32"/>
  <c r="C71" i="32"/>
  <c r="C72" i="32"/>
  <c r="C73" i="32"/>
  <c r="C74" i="32"/>
  <c r="C75" i="32"/>
  <c r="C76" i="32"/>
  <c r="C77" i="32"/>
  <c r="C78" i="32"/>
  <c r="C79" i="32"/>
  <c r="C80" i="32"/>
  <c r="D4" i="32"/>
  <c r="B4" i="32"/>
  <c r="O4" i="32" s="1"/>
  <c r="C82" i="27"/>
  <c r="C81" i="27"/>
  <c r="B56" i="27" s="1"/>
  <c r="C3" i="27"/>
  <c r="V5" i="28"/>
  <c r="V6" i="28"/>
  <c r="V7" i="28"/>
  <c r="V8" i="28"/>
  <c r="V9" i="28"/>
  <c r="V10" i="28"/>
  <c r="V11" i="28"/>
  <c r="V12" i="28"/>
  <c r="V13" i="28"/>
  <c r="V14" i="28"/>
  <c r="V15" i="28"/>
  <c r="V4" i="28"/>
  <c r="C34" i="27"/>
  <c r="C35" i="27"/>
  <c r="C36" i="27"/>
  <c r="C33" i="27"/>
  <c r="C50" i="27"/>
  <c r="D21" i="27"/>
  <c r="G4" i="32" s="1"/>
  <c r="C31" i="27"/>
  <c r="D32" i="27"/>
  <c r="B5" i="32" l="1"/>
  <c r="O5" i="32" s="1"/>
  <c r="H4" i="32"/>
  <c r="J5" i="32" s="1"/>
  <c r="T4" i="27"/>
  <c r="L5" i="32"/>
  <c r="L6" i="32" s="1"/>
  <c r="G5" i="32"/>
  <c r="G6" i="32" s="1"/>
  <c r="G7" i="32" s="1"/>
  <c r="G8" i="32" s="1"/>
  <c r="G9" i="32" s="1"/>
  <c r="G10" i="32" s="1"/>
  <c r="G11" i="32" s="1"/>
  <c r="G12" i="32" s="1"/>
  <c r="G13" i="32" s="1"/>
  <c r="G14" i="32" s="1"/>
  <c r="G15" i="32" s="1"/>
  <c r="G16" i="32" s="1"/>
  <c r="G17" i="32" s="1"/>
  <c r="G18" i="32" s="1"/>
  <c r="G19" i="32" s="1"/>
  <c r="G20" i="32" s="1"/>
  <c r="G21" i="32" s="1"/>
  <c r="G22" i="32" s="1"/>
  <c r="G23" i="32" s="1"/>
  <c r="G24" i="32" s="1"/>
  <c r="G25" i="32" s="1"/>
  <c r="G26" i="32" s="1"/>
  <c r="G27" i="32" s="1"/>
  <c r="G28" i="32" s="1"/>
  <c r="G29" i="32" s="1"/>
  <c r="G30" i="32" s="1"/>
  <c r="G31" i="32" s="1"/>
  <c r="G32" i="32" s="1"/>
  <c r="G33" i="32" s="1"/>
  <c r="G34" i="32" s="1"/>
  <c r="G35" i="32" s="1"/>
  <c r="G36" i="32" s="1"/>
  <c r="G37" i="32" s="1"/>
  <c r="G38" i="32" s="1"/>
  <c r="G39" i="32" s="1"/>
  <c r="G40" i="32" s="1"/>
  <c r="G41" i="32" s="1"/>
  <c r="G42" i="32" s="1"/>
  <c r="G43" i="32" s="1"/>
  <c r="G44" i="32" s="1"/>
  <c r="G45" i="32" s="1"/>
  <c r="G46" i="32" s="1"/>
  <c r="G47" i="32" s="1"/>
  <c r="G48" i="32" s="1"/>
  <c r="G49" i="32" s="1"/>
  <c r="G50" i="32" s="1"/>
  <c r="G51" i="32" s="1"/>
  <c r="G52" i="32" s="1"/>
  <c r="G53" i="32" s="1"/>
  <c r="G54" i="32" s="1"/>
  <c r="G55" i="32" s="1"/>
  <c r="G56" i="32" s="1"/>
  <c r="G57" i="32" s="1"/>
  <c r="G58" i="32" s="1"/>
  <c r="G59" i="32" s="1"/>
  <c r="G60" i="32" s="1"/>
  <c r="G61" i="32" s="1"/>
  <c r="G62" i="32" s="1"/>
  <c r="G63" i="32" s="1"/>
  <c r="G64" i="32" s="1"/>
  <c r="G65" i="32" s="1"/>
  <c r="G66" i="32" s="1"/>
  <c r="G67" i="32" s="1"/>
  <c r="G68" i="32" s="1"/>
  <c r="G69" i="32" s="1"/>
  <c r="G70" i="32" s="1"/>
  <c r="G71" i="32" s="1"/>
  <c r="G72" i="32" s="1"/>
  <c r="G73" i="32" s="1"/>
  <c r="G74" i="32" s="1"/>
  <c r="G75" i="32" s="1"/>
  <c r="G76" i="32" s="1"/>
  <c r="G77" i="32" s="1"/>
  <c r="G78" i="32" s="1"/>
  <c r="G79" i="32" s="1"/>
  <c r="G80" i="32" s="1"/>
  <c r="H80" i="32" s="1"/>
  <c r="D5" i="32"/>
  <c r="C7" i="27"/>
  <c r="C49" i="27"/>
  <c r="C51" i="27" s="1"/>
  <c r="C32" i="27"/>
  <c r="Q5" i="32" l="1"/>
  <c r="AD7" i="28"/>
  <c r="AE7" i="28" s="1"/>
  <c r="AF7" i="28" s="1"/>
  <c r="C38" i="27"/>
  <c r="M4" i="32" s="1"/>
  <c r="B6" i="32"/>
  <c r="H23" i="32"/>
  <c r="H21" i="32"/>
  <c r="H53" i="32"/>
  <c r="H27" i="32"/>
  <c r="H20" i="32"/>
  <c r="H9" i="32"/>
  <c r="H22" i="32"/>
  <c r="H25" i="32"/>
  <c r="H16" i="32"/>
  <c r="H7" i="32"/>
  <c r="H57" i="32"/>
  <c r="H13" i="32"/>
  <c r="H26" i="32"/>
  <c r="H12" i="32"/>
  <c r="H34" i="32"/>
  <c r="H6" i="32"/>
  <c r="H42" i="32"/>
  <c r="H44" i="32"/>
  <c r="H14" i="32"/>
  <c r="H17" i="32"/>
  <c r="H52" i="32"/>
  <c r="H11" i="32"/>
  <c r="H33" i="32"/>
  <c r="H19" i="32"/>
  <c r="H5" i="32"/>
  <c r="J6" i="32" s="1"/>
  <c r="H8" i="32"/>
  <c r="H61" i="32"/>
  <c r="H50" i="32"/>
  <c r="H55" i="32"/>
  <c r="H68" i="32"/>
  <c r="H77" i="32"/>
  <c r="H30" i="32"/>
  <c r="H63" i="32"/>
  <c r="H70" i="32"/>
  <c r="H75" i="32"/>
  <c r="H78" i="32"/>
  <c r="H40" i="32"/>
  <c r="H58" i="32"/>
  <c r="H35" i="32"/>
  <c r="H76" i="32"/>
  <c r="H39" i="32"/>
  <c r="H38" i="32"/>
  <c r="H67" i="32"/>
  <c r="H65" i="32"/>
  <c r="H73" i="32"/>
  <c r="H60" i="32"/>
  <c r="H43" i="32"/>
  <c r="H46" i="32"/>
  <c r="H56" i="32"/>
  <c r="H69" i="32"/>
  <c r="H72" i="32"/>
  <c r="H66" i="32"/>
  <c r="H31" i="32"/>
  <c r="H29" i="32"/>
  <c r="H71" i="32"/>
  <c r="H48" i="32"/>
  <c r="H51" i="32"/>
  <c r="H41" i="32"/>
  <c r="H10" i="32"/>
  <c r="H74" i="32"/>
  <c r="H28" i="32"/>
  <c r="H47" i="32"/>
  <c r="H37" i="32"/>
  <c r="H24" i="32"/>
  <c r="H54" i="32"/>
  <c r="H49" i="32"/>
  <c r="H18" i="32"/>
  <c r="H32" i="32"/>
  <c r="H59" i="32"/>
  <c r="H36" i="32"/>
  <c r="H79" i="32"/>
  <c r="H45" i="32"/>
  <c r="H64" i="32"/>
  <c r="H62" i="32"/>
  <c r="H15" i="32"/>
  <c r="D6" i="32"/>
  <c r="T5" i="27"/>
  <c r="L7" i="32"/>
  <c r="C80" i="27"/>
  <c r="B57" i="27" s="1"/>
  <c r="B58" i="27" s="1"/>
  <c r="B59" i="27" s="1"/>
  <c r="B60" i="27" s="1"/>
  <c r="B61" i="27" s="1"/>
  <c r="B62" i="27" s="1"/>
  <c r="B63" i="27" s="1"/>
  <c r="B64" i="27" s="1"/>
  <c r="B65" i="27" s="1"/>
  <c r="B66" i="27" s="1"/>
  <c r="B67" i="27" s="1"/>
  <c r="B68" i="27" s="1"/>
  <c r="B69" i="27" s="1"/>
  <c r="B70" i="27" s="1"/>
  <c r="B71" i="27" s="1"/>
  <c r="B72" i="27" s="1"/>
  <c r="B73" i="27" s="1"/>
  <c r="B74" i="27" s="1"/>
  <c r="B75" i="27" s="1"/>
  <c r="B76" i="27" s="1"/>
  <c r="M309" i="28"/>
  <c r="N309" i="28" s="1"/>
  <c r="O309" i="28" s="1"/>
  <c r="M327" i="28"/>
  <c r="N327" i="28" s="1"/>
  <c r="O327" i="28" s="1"/>
  <c r="M11" i="28"/>
  <c r="N11" i="28" s="1"/>
  <c r="O11" i="28" s="1"/>
  <c r="E17" i="28"/>
  <c r="F17" i="28" s="1"/>
  <c r="G17" i="28" s="1"/>
  <c r="M18" i="28"/>
  <c r="N18" i="28" s="1"/>
  <c r="O18" i="28" s="1"/>
  <c r="M134" i="28"/>
  <c r="N134" i="28" s="1"/>
  <c r="O134" i="28" s="1"/>
  <c r="M69" i="28"/>
  <c r="N69" i="28" s="1"/>
  <c r="O69" i="28" s="1"/>
  <c r="E18" i="28"/>
  <c r="F18" i="28" s="1"/>
  <c r="G18" i="28" s="1"/>
  <c r="M161" i="28"/>
  <c r="N161" i="28" s="1"/>
  <c r="O161" i="28" s="1"/>
  <c r="M63" i="28"/>
  <c r="N63" i="28" s="1"/>
  <c r="O63" i="28" s="1"/>
  <c r="M374" i="28"/>
  <c r="N374" i="28" s="1"/>
  <c r="O374" i="28" s="1"/>
  <c r="M54" i="28"/>
  <c r="N54" i="28" s="1"/>
  <c r="O54" i="28" s="1"/>
  <c r="M225" i="28"/>
  <c r="N225" i="28" s="1"/>
  <c r="O225" i="28" s="1"/>
  <c r="M130" i="28"/>
  <c r="N130" i="28" s="1"/>
  <c r="O130" i="28" s="1"/>
  <c r="M271" i="28"/>
  <c r="N271" i="28" s="1"/>
  <c r="O271" i="28" s="1"/>
  <c r="M291" i="28"/>
  <c r="N291" i="28" s="1"/>
  <c r="O291" i="28" s="1"/>
  <c r="M97" i="28"/>
  <c r="N97" i="28" s="1"/>
  <c r="O97" i="28" s="1"/>
  <c r="M319" i="28"/>
  <c r="N319" i="28" s="1"/>
  <c r="O319" i="28" s="1"/>
  <c r="M118" i="28"/>
  <c r="N118" i="28" s="1"/>
  <c r="O118" i="28" s="1"/>
  <c r="M24" i="28"/>
  <c r="N24" i="28" s="1"/>
  <c r="O24" i="28" s="1"/>
  <c r="M289" i="28"/>
  <c r="N289" i="28" s="1"/>
  <c r="O289" i="28" s="1"/>
  <c r="M194" i="28"/>
  <c r="N194" i="28" s="1"/>
  <c r="O194" i="28" s="1"/>
  <c r="M115" i="28"/>
  <c r="N115" i="28" s="1"/>
  <c r="O115" i="28" s="1"/>
  <c r="M17" i="28"/>
  <c r="N17" i="28" s="1"/>
  <c r="O17" i="28" s="1"/>
  <c r="M353" i="28"/>
  <c r="N353" i="28" s="1"/>
  <c r="O353" i="28" s="1"/>
  <c r="M258" i="28"/>
  <c r="N258" i="28" s="1"/>
  <c r="O258" i="28" s="1"/>
  <c r="M81" i="28"/>
  <c r="N81" i="28" s="1"/>
  <c r="O81" i="28" s="1"/>
  <c r="M189" i="28"/>
  <c r="N189" i="28" s="1"/>
  <c r="O189" i="28" s="1"/>
  <c r="M322" i="28"/>
  <c r="N322" i="28" s="1"/>
  <c r="O322" i="28" s="1"/>
  <c r="M245" i="28"/>
  <c r="N245" i="28" s="1"/>
  <c r="O245" i="28" s="1"/>
  <c r="M199" i="28"/>
  <c r="N199" i="28" s="1"/>
  <c r="O199" i="28" s="1"/>
  <c r="M276" i="28"/>
  <c r="N276" i="28" s="1"/>
  <c r="O276" i="28" s="1"/>
  <c r="M88" i="28"/>
  <c r="N88" i="28" s="1"/>
  <c r="O88" i="28" s="1"/>
  <c r="M32" i="28"/>
  <c r="N32" i="28" s="1"/>
  <c r="O32" i="28" s="1"/>
  <c r="M29" i="28"/>
  <c r="N29" i="28" s="1"/>
  <c r="O29" i="28" s="1"/>
  <c r="M297" i="28"/>
  <c r="N297" i="28" s="1"/>
  <c r="O297" i="28" s="1"/>
  <c r="M103" i="28"/>
  <c r="N103" i="28" s="1"/>
  <c r="O103" i="28" s="1"/>
  <c r="M138" i="28"/>
  <c r="N138" i="28" s="1"/>
  <c r="O138" i="28" s="1"/>
  <c r="M67" i="28"/>
  <c r="N67" i="28" s="1"/>
  <c r="O67" i="28" s="1"/>
  <c r="E11" i="28"/>
  <c r="F11" i="28" s="1"/>
  <c r="G11" i="28" s="1"/>
  <c r="M12" i="28"/>
  <c r="N12" i="28" s="1"/>
  <c r="O12" i="28" s="1"/>
  <c r="M231" i="28"/>
  <c r="N231" i="28" s="1"/>
  <c r="O231" i="28" s="1"/>
  <c r="M316" i="28"/>
  <c r="N316" i="28" s="1"/>
  <c r="O316" i="28" s="1"/>
  <c r="M61" i="28"/>
  <c r="N61" i="28" s="1"/>
  <c r="O61" i="28" s="1"/>
  <c r="M6" i="28"/>
  <c r="N6" i="28" s="1"/>
  <c r="O6" i="28" s="1"/>
  <c r="X11" i="28"/>
  <c r="Y11" i="28" s="1"/>
  <c r="Z11" i="28" s="1"/>
  <c r="X13" i="28"/>
  <c r="Y13" i="28" s="1"/>
  <c r="Z13" i="28" s="1"/>
  <c r="M42" i="28"/>
  <c r="N42" i="28" s="1"/>
  <c r="O42" i="28" s="1"/>
  <c r="M177" i="28"/>
  <c r="N177" i="28" s="1"/>
  <c r="O177" i="28" s="1"/>
  <c r="M305" i="28"/>
  <c r="N305" i="28" s="1"/>
  <c r="O305" i="28" s="1"/>
  <c r="M261" i="28"/>
  <c r="N261" i="28" s="1"/>
  <c r="O261" i="28" s="1"/>
  <c r="M135" i="28"/>
  <c r="N135" i="28" s="1"/>
  <c r="O135" i="28" s="1"/>
  <c r="M82" i="28"/>
  <c r="N82" i="28" s="1"/>
  <c r="O82" i="28" s="1"/>
  <c r="M146" i="28"/>
  <c r="N146" i="28" s="1"/>
  <c r="O146" i="28" s="1"/>
  <c r="M274" i="28"/>
  <c r="N274" i="28" s="1"/>
  <c r="O274" i="28" s="1"/>
  <c r="M338" i="28"/>
  <c r="N338" i="28" s="1"/>
  <c r="O338" i="28" s="1"/>
  <c r="M101" i="28"/>
  <c r="N101" i="28" s="1"/>
  <c r="O101" i="28" s="1"/>
  <c r="M373" i="28"/>
  <c r="N373" i="28" s="1"/>
  <c r="O373" i="28" s="1"/>
  <c r="M39" i="28"/>
  <c r="N39" i="28" s="1"/>
  <c r="O39" i="28" s="1"/>
  <c r="M335" i="28"/>
  <c r="N335" i="28" s="1"/>
  <c r="O335" i="28" s="1"/>
  <c r="M163" i="28"/>
  <c r="N163" i="28" s="1"/>
  <c r="O163" i="28" s="1"/>
  <c r="M315" i="28"/>
  <c r="N315" i="28" s="1"/>
  <c r="O315" i="28" s="1"/>
  <c r="M94" i="28"/>
  <c r="N94" i="28" s="1"/>
  <c r="O94" i="28" s="1"/>
  <c r="M367" i="28"/>
  <c r="N367" i="28" s="1"/>
  <c r="O367" i="28" s="1"/>
  <c r="M148" i="28"/>
  <c r="N148" i="28" s="1"/>
  <c r="O148" i="28" s="1"/>
  <c r="M332" i="28"/>
  <c r="N332" i="28" s="1"/>
  <c r="O332" i="28" s="1"/>
  <c r="M174" i="28"/>
  <c r="N174" i="28" s="1"/>
  <c r="O174" i="28" s="1"/>
  <c r="M70" i="28"/>
  <c r="N70" i="28" s="1"/>
  <c r="O70" i="28" s="1"/>
  <c r="M168" i="28"/>
  <c r="N168" i="28" s="1"/>
  <c r="O168" i="28" s="1"/>
  <c r="AD4" i="28"/>
  <c r="M14" i="28"/>
  <c r="N14" i="28" s="1"/>
  <c r="O14" i="28" s="1"/>
  <c r="E12" i="28"/>
  <c r="F12" i="28" s="1"/>
  <c r="G12" i="28" s="1"/>
  <c r="E5" i="28"/>
  <c r="F5" i="28" s="1"/>
  <c r="G5" i="28" s="1"/>
  <c r="M41" i="28"/>
  <c r="N41" i="28" s="1"/>
  <c r="O41" i="28" s="1"/>
  <c r="X14" i="28"/>
  <c r="Y14" i="28" s="1"/>
  <c r="Z14" i="28" s="1"/>
  <c r="M28" i="28"/>
  <c r="N28" i="28" s="1"/>
  <c r="O28" i="28" s="1"/>
  <c r="M52" i="28"/>
  <c r="N52" i="28" s="1"/>
  <c r="O52" i="28" s="1"/>
  <c r="M121" i="28"/>
  <c r="N121" i="28" s="1"/>
  <c r="O121" i="28" s="1"/>
  <c r="M185" i="28"/>
  <c r="N185" i="28" s="1"/>
  <c r="O185" i="28" s="1"/>
  <c r="M249" i="28"/>
  <c r="N249" i="28" s="1"/>
  <c r="O249" i="28" s="1"/>
  <c r="M313" i="28"/>
  <c r="N313" i="28" s="1"/>
  <c r="O313" i="28" s="1"/>
  <c r="E25" i="28"/>
  <c r="F25" i="28" s="1"/>
  <c r="G25" i="28" s="1"/>
  <c r="M293" i="28"/>
  <c r="N293" i="28" s="1"/>
  <c r="O293" i="28" s="1"/>
  <c r="M230" i="28"/>
  <c r="N230" i="28" s="1"/>
  <c r="O230" i="28" s="1"/>
  <c r="M151" i="28"/>
  <c r="N151" i="28" s="1"/>
  <c r="O151" i="28" s="1"/>
  <c r="M5" i="28"/>
  <c r="N5" i="28" s="1"/>
  <c r="O5" i="28" s="1"/>
  <c r="M90" i="28"/>
  <c r="N90" i="28" s="1"/>
  <c r="O90" i="28" s="1"/>
  <c r="M154" i="28"/>
  <c r="N154" i="28" s="1"/>
  <c r="O154" i="28" s="1"/>
  <c r="M218" i="28"/>
  <c r="N218" i="28" s="1"/>
  <c r="O218" i="28" s="1"/>
  <c r="M282" i="28"/>
  <c r="N282" i="28" s="1"/>
  <c r="O282" i="28" s="1"/>
  <c r="M346" i="28"/>
  <c r="N346" i="28" s="1"/>
  <c r="O346" i="28" s="1"/>
  <c r="M133" i="28"/>
  <c r="N133" i="28" s="1"/>
  <c r="O133" i="28" s="1"/>
  <c r="E27" i="28"/>
  <c r="F27" i="28" s="1"/>
  <c r="G27" i="28" s="1"/>
  <c r="M222" i="28"/>
  <c r="N222" i="28" s="1"/>
  <c r="O222" i="28" s="1"/>
  <c r="M78" i="28"/>
  <c r="N78" i="28" s="1"/>
  <c r="O78" i="28" s="1"/>
  <c r="E6" i="28"/>
  <c r="F6" i="28" s="1"/>
  <c r="G6" i="28" s="1"/>
  <c r="M179" i="28"/>
  <c r="N179" i="28" s="1"/>
  <c r="O179" i="28" s="1"/>
  <c r="M355" i="28"/>
  <c r="N355" i="28" s="1"/>
  <c r="O355" i="28" s="1"/>
  <c r="M126" i="28"/>
  <c r="N126" i="28" s="1"/>
  <c r="O126" i="28" s="1"/>
  <c r="E7" i="28"/>
  <c r="F7" i="28" s="1"/>
  <c r="G7" i="28" s="1"/>
  <c r="M188" i="28"/>
  <c r="N188" i="28" s="1"/>
  <c r="O188" i="28" s="1"/>
  <c r="M340" i="28"/>
  <c r="N340" i="28" s="1"/>
  <c r="O340" i="28" s="1"/>
  <c r="M238" i="28"/>
  <c r="N238" i="28" s="1"/>
  <c r="O238" i="28" s="1"/>
  <c r="M79" i="28"/>
  <c r="N79" i="28" s="1"/>
  <c r="O79" i="28" s="1"/>
  <c r="M232" i="28"/>
  <c r="N232" i="28" s="1"/>
  <c r="O232" i="28" s="1"/>
  <c r="M124" i="28"/>
  <c r="N124" i="28" s="1"/>
  <c r="O124" i="28" s="1"/>
  <c r="M349" i="28"/>
  <c r="N349" i="28" s="1"/>
  <c r="O349" i="28" s="1"/>
  <c r="M25" i="28"/>
  <c r="N25" i="28" s="1"/>
  <c r="O25" i="28" s="1"/>
  <c r="M233" i="28"/>
  <c r="N233" i="28" s="1"/>
  <c r="O233" i="28" s="1"/>
  <c r="M166" i="28"/>
  <c r="N166" i="28" s="1"/>
  <c r="O166" i="28" s="1"/>
  <c r="M202" i="28"/>
  <c r="N202" i="28" s="1"/>
  <c r="O202" i="28" s="1"/>
  <c r="M158" i="28"/>
  <c r="N158" i="28" s="1"/>
  <c r="O158" i="28" s="1"/>
  <c r="M307" i="28"/>
  <c r="N307" i="28" s="1"/>
  <c r="O307" i="28" s="1"/>
  <c r="M256" i="28"/>
  <c r="N256" i="28" s="1"/>
  <c r="O256" i="28" s="1"/>
  <c r="AD6" i="28"/>
  <c r="X10" i="28"/>
  <c r="Y10" i="28" s="1"/>
  <c r="Z10" i="28" s="1"/>
  <c r="M33" i="28"/>
  <c r="N33" i="28" s="1"/>
  <c r="O33" i="28" s="1"/>
  <c r="M15" i="28"/>
  <c r="N15" i="28" s="1"/>
  <c r="O15" i="28" s="1"/>
  <c r="M113" i="28"/>
  <c r="N113" i="28" s="1"/>
  <c r="O113" i="28" s="1"/>
  <c r="M241" i="28"/>
  <c r="N241" i="28" s="1"/>
  <c r="O241" i="28" s="1"/>
  <c r="M369" i="28"/>
  <c r="N369" i="28" s="1"/>
  <c r="O369" i="28" s="1"/>
  <c r="M198" i="28"/>
  <c r="N198" i="28" s="1"/>
  <c r="O198" i="28" s="1"/>
  <c r="E22" i="28"/>
  <c r="F22" i="28" s="1"/>
  <c r="G22" i="28" s="1"/>
  <c r="M210" i="28"/>
  <c r="N210" i="28" s="1"/>
  <c r="O210" i="28" s="1"/>
  <c r="M190" i="28"/>
  <c r="N190" i="28" s="1"/>
  <c r="O190" i="28" s="1"/>
  <c r="AD5" i="28"/>
  <c r="M22" i="28"/>
  <c r="N22" i="28" s="1"/>
  <c r="O22" i="28" s="1"/>
  <c r="E20" i="28"/>
  <c r="F20" i="28" s="1"/>
  <c r="G20" i="28" s="1"/>
  <c r="E13" i="28"/>
  <c r="F13" i="28" s="1"/>
  <c r="G13" i="28" s="1"/>
  <c r="M49" i="28"/>
  <c r="N49" i="28" s="1"/>
  <c r="O49" i="28" s="1"/>
  <c r="X15" i="28"/>
  <c r="Y15" i="28" s="1"/>
  <c r="Z15" i="28" s="1"/>
  <c r="M40" i="28"/>
  <c r="N40" i="28" s="1"/>
  <c r="O40" i="28" s="1"/>
  <c r="M62" i="28"/>
  <c r="N62" i="28" s="1"/>
  <c r="O62" i="28" s="1"/>
  <c r="M129" i="28"/>
  <c r="N129" i="28" s="1"/>
  <c r="O129" i="28" s="1"/>
  <c r="M193" i="28"/>
  <c r="N193" i="28" s="1"/>
  <c r="O193" i="28" s="1"/>
  <c r="M257" i="28"/>
  <c r="N257" i="28" s="1"/>
  <c r="O257" i="28" s="1"/>
  <c r="M321" i="28"/>
  <c r="N321" i="28" s="1"/>
  <c r="O321" i="28" s="1"/>
  <c r="M58" i="28"/>
  <c r="N58" i="28" s="1"/>
  <c r="O58" i="28" s="1"/>
  <c r="M333" i="28"/>
  <c r="N333" i="28" s="1"/>
  <c r="O333" i="28" s="1"/>
  <c r="M262" i="28"/>
  <c r="N262" i="28" s="1"/>
  <c r="O262" i="28" s="1"/>
  <c r="M183" i="28"/>
  <c r="N183" i="28" s="1"/>
  <c r="O183" i="28" s="1"/>
  <c r="M19" i="28"/>
  <c r="N19" i="28" s="1"/>
  <c r="O19" i="28" s="1"/>
  <c r="M98" i="28"/>
  <c r="N98" i="28" s="1"/>
  <c r="O98" i="28" s="1"/>
  <c r="M162" i="28"/>
  <c r="N162" i="28" s="1"/>
  <c r="O162" i="28" s="1"/>
  <c r="M226" i="28"/>
  <c r="N226" i="28" s="1"/>
  <c r="O226" i="28" s="1"/>
  <c r="M290" i="28"/>
  <c r="N290" i="28" s="1"/>
  <c r="O290" i="28" s="1"/>
  <c r="M354" i="28"/>
  <c r="N354" i="28" s="1"/>
  <c r="O354" i="28" s="1"/>
  <c r="M165" i="28"/>
  <c r="N165" i="28" s="1"/>
  <c r="O165" i="28" s="1"/>
  <c r="M26" i="28"/>
  <c r="N26" i="28" s="1"/>
  <c r="O26" i="28" s="1"/>
  <c r="M254" i="28"/>
  <c r="N254" i="28" s="1"/>
  <c r="O254" i="28" s="1"/>
  <c r="M119" i="28"/>
  <c r="N119" i="28" s="1"/>
  <c r="O119" i="28" s="1"/>
  <c r="M20" i="28"/>
  <c r="N20" i="28" s="1"/>
  <c r="O20" i="28" s="1"/>
  <c r="M187" i="28"/>
  <c r="N187" i="28" s="1"/>
  <c r="O187" i="28" s="1"/>
  <c r="M371" i="28"/>
  <c r="N371" i="28" s="1"/>
  <c r="O371" i="28" s="1"/>
  <c r="M286" i="28"/>
  <c r="N286" i="28" s="1"/>
  <c r="O286" i="28" s="1"/>
  <c r="E24" i="28"/>
  <c r="F24" i="28" s="1"/>
  <c r="G24" i="28" s="1"/>
  <c r="M204" i="28"/>
  <c r="N204" i="28" s="1"/>
  <c r="O204" i="28" s="1"/>
  <c r="M36" i="28"/>
  <c r="N36" i="28" s="1"/>
  <c r="O36" i="28" s="1"/>
  <c r="M270" i="28"/>
  <c r="N270" i="28" s="1"/>
  <c r="O270" i="28" s="1"/>
  <c r="M208" i="28"/>
  <c r="N208" i="28" s="1"/>
  <c r="O208" i="28" s="1"/>
  <c r="M304" i="28"/>
  <c r="N304" i="28" s="1"/>
  <c r="O304" i="28" s="1"/>
  <c r="E26" i="28"/>
  <c r="F26" i="28" s="1"/>
  <c r="G26" i="28" s="1"/>
  <c r="X12" i="28"/>
  <c r="Y12" i="28" s="1"/>
  <c r="Z12" i="28" s="1"/>
  <c r="M105" i="28"/>
  <c r="N105" i="28" s="1"/>
  <c r="O105" i="28" s="1"/>
  <c r="M361" i="28"/>
  <c r="N361" i="28" s="1"/>
  <c r="O361" i="28" s="1"/>
  <c r="M359" i="28"/>
  <c r="N359" i="28" s="1"/>
  <c r="O359" i="28" s="1"/>
  <c r="M266" i="28"/>
  <c r="N266" i="28" s="1"/>
  <c r="O266" i="28" s="1"/>
  <c r="M341" i="28"/>
  <c r="N341" i="28" s="1"/>
  <c r="O341" i="28" s="1"/>
  <c r="M123" i="28"/>
  <c r="N123" i="28" s="1"/>
  <c r="O123" i="28" s="1"/>
  <c r="E9" i="28"/>
  <c r="F9" i="28" s="1"/>
  <c r="G9" i="28" s="1"/>
  <c r="M30" i="28"/>
  <c r="N30" i="28" s="1"/>
  <c r="O30" i="28" s="1"/>
  <c r="E21" i="28"/>
  <c r="F21" i="28" s="1"/>
  <c r="G21" i="28" s="1"/>
  <c r="E14" i="28"/>
  <c r="F14" i="28" s="1"/>
  <c r="G14" i="28" s="1"/>
  <c r="M71" i="28"/>
  <c r="N71" i="28" s="1"/>
  <c r="O71" i="28" s="1"/>
  <c r="M201" i="28"/>
  <c r="N201" i="28" s="1"/>
  <c r="O201" i="28" s="1"/>
  <c r="M329" i="28"/>
  <c r="N329" i="28" s="1"/>
  <c r="O329" i="28" s="1"/>
  <c r="M365" i="28"/>
  <c r="N365" i="28" s="1"/>
  <c r="O365" i="28" s="1"/>
  <c r="M215" i="28"/>
  <c r="N215" i="28" s="1"/>
  <c r="O215" i="28" s="1"/>
  <c r="M106" i="28"/>
  <c r="N106" i="28" s="1"/>
  <c r="O106" i="28" s="1"/>
  <c r="M234" i="28"/>
  <c r="N234" i="28" s="1"/>
  <c r="O234" i="28" s="1"/>
  <c r="M362" i="28"/>
  <c r="N362" i="28" s="1"/>
  <c r="O362" i="28" s="1"/>
  <c r="M59" i="28"/>
  <c r="N59" i="28" s="1"/>
  <c r="O59" i="28" s="1"/>
  <c r="M44" i="28"/>
  <c r="N44" i="28" s="1"/>
  <c r="O44" i="28" s="1"/>
  <c r="M272" i="28"/>
  <c r="N272" i="28" s="1"/>
  <c r="O272" i="28" s="1"/>
  <c r="M38" i="28"/>
  <c r="N38" i="28" s="1"/>
  <c r="O38" i="28" s="1"/>
  <c r="M80" i="28"/>
  <c r="N80" i="28" s="1"/>
  <c r="O80" i="28" s="1"/>
  <c r="X4" i="28"/>
  <c r="Y4" i="28" s="1"/>
  <c r="Z4" i="28" s="1"/>
  <c r="M114" i="28"/>
  <c r="N114" i="28" s="1"/>
  <c r="O114" i="28" s="1"/>
  <c r="M306" i="28"/>
  <c r="N306" i="28" s="1"/>
  <c r="O306" i="28" s="1"/>
  <c r="M237" i="28"/>
  <c r="N237" i="28" s="1"/>
  <c r="O237" i="28" s="1"/>
  <c r="M68" i="28"/>
  <c r="N68" i="28" s="1"/>
  <c r="O68" i="28" s="1"/>
  <c r="M318" i="28"/>
  <c r="N318" i="28" s="1"/>
  <c r="O318" i="28" s="1"/>
  <c r="M207" i="28"/>
  <c r="N207" i="28" s="1"/>
  <c r="O207" i="28" s="1"/>
  <c r="M55" i="28"/>
  <c r="N55" i="28" s="1"/>
  <c r="O55" i="28" s="1"/>
  <c r="M243" i="28"/>
  <c r="N243" i="28" s="1"/>
  <c r="O243" i="28" s="1"/>
  <c r="M149" i="28"/>
  <c r="N149" i="28" s="1"/>
  <c r="O149" i="28" s="1"/>
  <c r="M366" i="28"/>
  <c r="N366" i="28" s="1"/>
  <c r="O366" i="28" s="1"/>
  <c r="M75" i="28"/>
  <c r="N75" i="28" s="1"/>
  <c r="O75" i="28" s="1"/>
  <c r="M252" i="28"/>
  <c r="N252" i="28" s="1"/>
  <c r="O252" i="28" s="1"/>
  <c r="M141" i="28"/>
  <c r="N141" i="28" s="1"/>
  <c r="O141" i="28" s="1"/>
  <c r="M127" i="28"/>
  <c r="N127" i="28" s="1"/>
  <c r="O127" i="28" s="1"/>
  <c r="M224" i="28"/>
  <c r="N224" i="28" s="1"/>
  <c r="O224" i="28" s="1"/>
  <c r="M184" i="28"/>
  <c r="N184" i="28" s="1"/>
  <c r="O184" i="28" s="1"/>
  <c r="X9" i="28"/>
  <c r="Y9" i="28" s="1"/>
  <c r="Z9" i="28" s="1"/>
  <c r="E31" i="28"/>
  <c r="F31" i="28" s="1"/>
  <c r="G31" i="28" s="1"/>
  <c r="M169" i="28"/>
  <c r="N169" i="28" s="1"/>
  <c r="O169" i="28" s="1"/>
  <c r="M229" i="28"/>
  <c r="N229" i="28" s="1"/>
  <c r="O229" i="28" s="1"/>
  <c r="M72" i="28"/>
  <c r="N72" i="28" s="1"/>
  <c r="O72" i="28" s="1"/>
  <c r="M330" i="28"/>
  <c r="N330" i="28" s="1"/>
  <c r="O330" i="28" s="1"/>
  <c r="M303" i="28"/>
  <c r="N303" i="28" s="1"/>
  <c r="O303" i="28" s="1"/>
  <c r="M140" i="28"/>
  <c r="N140" i="28" s="1"/>
  <c r="O140" i="28" s="1"/>
  <c r="X8" i="28"/>
  <c r="Y8" i="28" s="1"/>
  <c r="Z8" i="28" s="1"/>
  <c r="E28" i="28"/>
  <c r="F28" i="28" s="1"/>
  <c r="G28" i="28" s="1"/>
  <c r="M57" i="28"/>
  <c r="N57" i="28" s="1"/>
  <c r="O57" i="28" s="1"/>
  <c r="M51" i="28"/>
  <c r="N51" i="28" s="1"/>
  <c r="O51" i="28" s="1"/>
  <c r="M137" i="28"/>
  <c r="N137" i="28" s="1"/>
  <c r="O137" i="28" s="1"/>
  <c r="M265" i="28"/>
  <c r="N265" i="28" s="1"/>
  <c r="O265" i="28" s="1"/>
  <c r="M93" i="28"/>
  <c r="N93" i="28" s="1"/>
  <c r="O93" i="28" s="1"/>
  <c r="M302" i="28"/>
  <c r="N302" i="28" s="1"/>
  <c r="O302" i="28" s="1"/>
  <c r="M31" i="28"/>
  <c r="N31" i="28" s="1"/>
  <c r="O31" i="28" s="1"/>
  <c r="M170" i="28"/>
  <c r="N170" i="28" s="1"/>
  <c r="O170" i="28" s="1"/>
  <c r="M298" i="28"/>
  <c r="N298" i="28" s="1"/>
  <c r="O298" i="28" s="1"/>
  <c r="M197" i="28"/>
  <c r="N197" i="28" s="1"/>
  <c r="O197" i="28" s="1"/>
  <c r="M278" i="28"/>
  <c r="N278" i="28" s="1"/>
  <c r="O278" i="28" s="1"/>
  <c r="M175" i="28"/>
  <c r="N175" i="28" s="1"/>
  <c r="O175" i="28" s="1"/>
  <c r="M227" i="28"/>
  <c r="N227" i="28" s="1"/>
  <c r="O227" i="28" s="1"/>
  <c r="E8" i="28"/>
  <c r="F8" i="28" s="1"/>
  <c r="G8" i="28" s="1"/>
  <c r="M334" i="28"/>
  <c r="N334" i="28" s="1"/>
  <c r="O334" i="28" s="1"/>
  <c r="M56" i="28"/>
  <c r="N56" i="28" s="1"/>
  <c r="O56" i="28" s="1"/>
  <c r="M212" i="28"/>
  <c r="N212" i="28" s="1"/>
  <c r="O212" i="28" s="1"/>
  <c r="M109" i="28"/>
  <c r="N109" i="28" s="1"/>
  <c r="O109" i="28" s="1"/>
  <c r="M60" i="28"/>
  <c r="N60" i="28" s="1"/>
  <c r="O60" i="28" s="1"/>
  <c r="M120" i="28"/>
  <c r="N120" i="28" s="1"/>
  <c r="O120" i="28" s="1"/>
  <c r="X7" i="28"/>
  <c r="Y7" i="28" s="1"/>
  <c r="Z7" i="28" s="1"/>
  <c r="M8" i="28"/>
  <c r="N8" i="28" s="1"/>
  <c r="O8" i="28" s="1"/>
  <c r="E29" i="28"/>
  <c r="F29" i="28" s="1"/>
  <c r="G29" i="28" s="1"/>
  <c r="M65" i="28"/>
  <c r="N65" i="28" s="1"/>
  <c r="O65" i="28" s="1"/>
  <c r="E15" i="28"/>
  <c r="F15" i="28" s="1"/>
  <c r="G15" i="28" s="1"/>
  <c r="E19" i="28"/>
  <c r="F19" i="28" s="1"/>
  <c r="G19" i="28" s="1"/>
  <c r="M145" i="28"/>
  <c r="N145" i="28" s="1"/>
  <c r="O145" i="28" s="1"/>
  <c r="M209" i="28"/>
  <c r="N209" i="28" s="1"/>
  <c r="O209" i="28" s="1"/>
  <c r="M273" i="28"/>
  <c r="N273" i="28" s="1"/>
  <c r="O273" i="28" s="1"/>
  <c r="M337" i="28"/>
  <c r="N337" i="28" s="1"/>
  <c r="O337" i="28" s="1"/>
  <c r="M125" i="28"/>
  <c r="N125" i="28" s="1"/>
  <c r="O125" i="28" s="1"/>
  <c r="M342" i="28"/>
  <c r="N342" i="28" s="1"/>
  <c r="O342" i="28" s="1"/>
  <c r="M247" i="28"/>
  <c r="N247" i="28" s="1"/>
  <c r="O247" i="28" s="1"/>
  <c r="M43" i="28"/>
  <c r="N43" i="28" s="1"/>
  <c r="O43" i="28" s="1"/>
  <c r="M178" i="28"/>
  <c r="N178" i="28" s="1"/>
  <c r="O178" i="28" s="1"/>
  <c r="M242" i="28"/>
  <c r="N242" i="28" s="1"/>
  <c r="O242" i="28" s="1"/>
  <c r="M370" i="28"/>
  <c r="N370" i="28" s="1"/>
  <c r="O370" i="28" s="1"/>
  <c r="E10" i="28"/>
  <c r="F10" i="28" s="1"/>
  <c r="G10" i="28" s="1"/>
  <c r="M46" i="28"/>
  <c r="N46" i="28" s="1"/>
  <c r="O46" i="28" s="1"/>
  <c r="M16" i="28"/>
  <c r="N16" i="28" s="1"/>
  <c r="O16" i="28" s="1"/>
  <c r="M9" i="28"/>
  <c r="N9" i="28" s="1"/>
  <c r="O9" i="28" s="1"/>
  <c r="M73" i="28"/>
  <c r="N73" i="28" s="1"/>
  <c r="O73" i="28" s="1"/>
  <c r="E16" i="28"/>
  <c r="F16" i="28" s="1"/>
  <c r="G16" i="28" s="1"/>
  <c r="E4" i="28"/>
  <c r="F4" i="28" s="1"/>
  <c r="G4" i="28" s="1"/>
  <c r="M89" i="28"/>
  <c r="N89" i="28" s="1"/>
  <c r="O89" i="28" s="1"/>
  <c r="M153" i="28"/>
  <c r="N153" i="28" s="1"/>
  <c r="O153" i="28" s="1"/>
  <c r="M217" i="28"/>
  <c r="N217" i="28" s="1"/>
  <c r="O217" i="28" s="1"/>
  <c r="M281" i="28"/>
  <c r="N281" i="28" s="1"/>
  <c r="O281" i="28" s="1"/>
  <c r="M345" i="28"/>
  <c r="N345" i="28" s="1"/>
  <c r="O345" i="28" s="1"/>
  <c r="M157" i="28"/>
  <c r="N157" i="28" s="1"/>
  <c r="O157" i="28" s="1"/>
  <c r="M86" i="28"/>
  <c r="N86" i="28" s="1"/>
  <c r="O86" i="28" s="1"/>
  <c r="M27" i="28"/>
  <c r="N27" i="28" s="1"/>
  <c r="O27" i="28" s="1"/>
  <c r="M279" i="28"/>
  <c r="N279" i="28" s="1"/>
  <c r="O279" i="28" s="1"/>
  <c r="M53" i="28"/>
  <c r="N53" i="28" s="1"/>
  <c r="O53" i="28" s="1"/>
  <c r="M122" i="28"/>
  <c r="N122" i="28" s="1"/>
  <c r="O122" i="28" s="1"/>
  <c r="M186" i="28"/>
  <c r="N186" i="28" s="1"/>
  <c r="O186" i="28" s="1"/>
  <c r="M250" i="28"/>
  <c r="N250" i="28" s="1"/>
  <c r="O250" i="28" s="1"/>
  <c r="M314" i="28"/>
  <c r="N314" i="28" s="1"/>
  <c r="O314" i="28" s="1"/>
  <c r="X5" i="28"/>
  <c r="Y5" i="28" s="1"/>
  <c r="Z5" i="28" s="1"/>
  <c r="M269" i="28"/>
  <c r="N269" i="28" s="1"/>
  <c r="O269" i="28" s="1"/>
  <c r="M102" i="28"/>
  <c r="N102" i="28" s="1"/>
  <c r="O102" i="28" s="1"/>
  <c r="M350" i="28"/>
  <c r="N350" i="28" s="1"/>
  <c r="O350" i="28" s="1"/>
  <c r="M239" i="28"/>
  <c r="N239" i="28" s="1"/>
  <c r="O239" i="28" s="1"/>
  <c r="M99" i="28"/>
  <c r="N99" i="28" s="1"/>
  <c r="O99" i="28" s="1"/>
  <c r="M251" i="28"/>
  <c r="N251" i="28" s="1"/>
  <c r="O251" i="28" s="1"/>
  <c r="M213" i="28"/>
  <c r="N213" i="28" s="1"/>
  <c r="O213" i="28" s="1"/>
  <c r="M143" i="28"/>
  <c r="N143" i="28" s="1"/>
  <c r="O143" i="28" s="1"/>
  <c r="M84" i="28"/>
  <c r="N84" i="28" s="1"/>
  <c r="O84" i="28" s="1"/>
  <c r="M268" i="28"/>
  <c r="N268" i="28" s="1"/>
  <c r="O268" i="28" s="1"/>
  <c r="M285" i="28"/>
  <c r="N285" i="28" s="1"/>
  <c r="O285" i="28" s="1"/>
  <c r="M159" i="28"/>
  <c r="N159" i="28" s="1"/>
  <c r="O159" i="28" s="1"/>
  <c r="M320" i="28"/>
  <c r="N320" i="28" s="1"/>
  <c r="O320" i="28" s="1"/>
  <c r="M4" i="28"/>
  <c r="N4" i="28" s="1"/>
  <c r="O4" i="28" s="1"/>
  <c r="M64" i="28"/>
  <c r="N64" i="28" s="1"/>
  <c r="O64" i="28" s="1"/>
  <c r="M131" i="28"/>
  <c r="N131" i="28" s="1"/>
  <c r="O131" i="28" s="1"/>
  <c r="M195" i="28"/>
  <c r="N195" i="28" s="1"/>
  <c r="O195" i="28" s="1"/>
  <c r="M259" i="28"/>
  <c r="N259" i="28" s="1"/>
  <c r="O259" i="28" s="1"/>
  <c r="M323" i="28"/>
  <c r="N323" i="28" s="1"/>
  <c r="O323" i="28" s="1"/>
  <c r="M23" i="28"/>
  <c r="N23" i="28" s="1"/>
  <c r="O23" i="28" s="1"/>
  <c r="M277" i="28"/>
  <c r="N277" i="28" s="1"/>
  <c r="O277" i="28" s="1"/>
  <c r="M150" i="28"/>
  <c r="N150" i="28" s="1"/>
  <c r="O150" i="28" s="1"/>
  <c r="E30" i="28"/>
  <c r="F30" i="28" s="1"/>
  <c r="G30" i="28" s="1"/>
  <c r="M255" i="28"/>
  <c r="N255" i="28" s="1"/>
  <c r="O255" i="28" s="1"/>
  <c r="M10" i="28"/>
  <c r="N10" i="28" s="1"/>
  <c r="O10" i="28" s="1"/>
  <c r="M92" i="28"/>
  <c r="N92" i="28" s="1"/>
  <c r="O92" i="28" s="1"/>
  <c r="M156" i="28"/>
  <c r="N156" i="28" s="1"/>
  <c r="O156" i="28" s="1"/>
  <c r="M220" i="28"/>
  <c r="N220" i="28" s="1"/>
  <c r="O220" i="28" s="1"/>
  <c r="M284" i="28"/>
  <c r="N284" i="28" s="1"/>
  <c r="O284" i="28" s="1"/>
  <c r="M348" i="28"/>
  <c r="N348" i="28" s="1"/>
  <c r="O348" i="28" s="1"/>
  <c r="M173" i="28"/>
  <c r="N173" i="28" s="1"/>
  <c r="O173" i="28" s="1"/>
  <c r="M37" i="28"/>
  <c r="N37" i="28" s="1"/>
  <c r="O37" i="28" s="1"/>
  <c r="M294" i="28"/>
  <c r="N294" i="28" s="1"/>
  <c r="O294" i="28" s="1"/>
  <c r="M191" i="28"/>
  <c r="N191" i="28" s="1"/>
  <c r="O191" i="28" s="1"/>
  <c r="M136" i="28"/>
  <c r="N136" i="28" s="1"/>
  <c r="O136" i="28" s="1"/>
  <c r="M336" i="28"/>
  <c r="N336" i="28" s="1"/>
  <c r="O336" i="28" s="1"/>
  <c r="M152" i="28"/>
  <c r="N152" i="28" s="1"/>
  <c r="O152" i="28" s="1"/>
  <c r="M296" i="28"/>
  <c r="N296" i="28" s="1"/>
  <c r="O296" i="28" s="1"/>
  <c r="M248" i="28"/>
  <c r="N248" i="28" s="1"/>
  <c r="O248" i="28" s="1"/>
  <c r="M74" i="28"/>
  <c r="N74" i="28" s="1"/>
  <c r="O74" i="28" s="1"/>
  <c r="M139" i="28"/>
  <c r="N139" i="28" s="1"/>
  <c r="O139" i="28" s="1"/>
  <c r="M203" i="28"/>
  <c r="N203" i="28" s="1"/>
  <c r="O203" i="28" s="1"/>
  <c r="M267" i="28"/>
  <c r="N267" i="28" s="1"/>
  <c r="O267" i="28" s="1"/>
  <c r="M331" i="28"/>
  <c r="N331" i="28" s="1"/>
  <c r="O331" i="28" s="1"/>
  <c r="M47" i="28"/>
  <c r="N47" i="28" s="1"/>
  <c r="O47" i="28" s="1"/>
  <c r="M301" i="28"/>
  <c r="N301" i="28" s="1"/>
  <c r="O301" i="28" s="1"/>
  <c r="M182" i="28"/>
  <c r="N182" i="28" s="1"/>
  <c r="O182" i="28" s="1"/>
  <c r="M50" i="28"/>
  <c r="N50" i="28" s="1"/>
  <c r="O50" i="28" s="1"/>
  <c r="M287" i="28"/>
  <c r="N287" i="28" s="1"/>
  <c r="O287" i="28" s="1"/>
  <c r="M21" i="28"/>
  <c r="N21" i="28" s="1"/>
  <c r="O21" i="28" s="1"/>
  <c r="M100" i="28"/>
  <c r="N100" i="28" s="1"/>
  <c r="O100" i="28" s="1"/>
  <c r="M164" i="28"/>
  <c r="N164" i="28" s="1"/>
  <c r="O164" i="28" s="1"/>
  <c r="M228" i="28"/>
  <c r="N228" i="28" s="1"/>
  <c r="O228" i="28" s="1"/>
  <c r="M292" i="28"/>
  <c r="N292" i="28" s="1"/>
  <c r="O292" i="28" s="1"/>
  <c r="M356" i="28"/>
  <c r="N356" i="28" s="1"/>
  <c r="O356" i="28" s="1"/>
  <c r="M205" i="28"/>
  <c r="N205" i="28" s="1"/>
  <c r="O205" i="28" s="1"/>
  <c r="M77" i="28"/>
  <c r="N77" i="28" s="1"/>
  <c r="O77" i="28" s="1"/>
  <c r="M326" i="28"/>
  <c r="N326" i="28" s="1"/>
  <c r="O326" i="28" s="1"/>
  <c r="M223" i="28"/>
  <c r="N223" i="28" s="1"/>
  <c r="O223" i="28" s="1"/>
  <c r="M200" i="28"/>
  <c r="N200" i="28" s="1"/>
  <c r="O200" i="28" s="1"/>
  <c r="M280" i="28"/>
  <c r="N280" i="28" s="1"/>
  <c r="O280" i="28" s="1"/>
  <c r="M216" i="28"/>
  <c r="N216" i="28" s="1"/>
  <c r="O216" i="28" s="1"/>
  <c r="M360" i="28"/>
  <c r="N360" i="28" s="1"/>
  <c r="O360" i="28" s="1"/>
  <c r="M112" i="28"/>
  <c r="N112" i="28" s="1"/>
  <c r="O112" i="28" s="1"/>
  <c r="E23" i="28"/>
  <c r="F23" i="28" s="1"/>
  <c r="G23" i="28" s="1"/>
  <c r="M83" i="28"/>
  <c r="N83" i="28" s="1"/>
  <c r="O83" i="28" s="1"/>
  <c r="M147" i="28"/>
  <c r="N147" i="28" s="1"/>
  <c r="O147" i="28" s="1"/>
  <c r="M211" i="28"/>
  <c r="N211" i="28" s="1"/>
  <c r="O211" i="28" s="1"/>
  <c r="M275" i="28"/>
  <c r="N275" i="28" s="1"/>
  <c r="O275" i="28" s="1"/>
  <c r="M339" i="28"/>
  <c r="N339" i="28" s="1"/>
  <c r="O339" i="28" s="1"/>
  <c r="M85" i="28"/>
  <c r="N85" i="28" s="1"/>
  <c r="O85" i="28" s="1"/>
  <c r="M325" i="28"/>
  <c r="N325" i="28" s="1"/>
  <c r="O325" i="28" s="1"/>
  <c r="M214" i="28"/>
  <c r="N214" i="28" s="1"/>
  <c r="O214" i="28" s="1"/>
  <c r="M87" i="28"/>
  <c r="N87" i="28" s="1"/>
  <c r="O87" i="28" s="1"/>
  <c r="M311" i="28"/>
  <c r="N311" i="28" s="1"/>
  <c r="O311" i="28" s="1"/>
  <c r="M35" i="28"/>
  <c r="N35" i="28" s="1"/>
  <c r="O35" i="28" s="1"/>
  <c r="M108" i="28"/>
  <c r="N108" i="28" s="1"/>
  <c r="O108" i="28" s="1"/>
  <c r="M172" i="28"/>
  <c r="N172" i="28" s="1"/>
  <c r="O172" i="28" s="1"/>
  <c r="M236" i="28"/>
  <c r="N236" i="28" s="1"/>
  <c r="O236" i="28" s="1"/>
  <c r="M300" i="28"/>
  <c r="N300" i="28" s="1"/>
  <c r="O300" i="28" s="1"/>
  <c r="M364" i="28"/>
  <c r="N364" i="28" s="1"/>
  <c r="O364" i="28" s="1"/>
  <c r="M221" i="28"/>
  <c r="N221" i="28" s="1"/>
  <c r="O221" i="28" s="1"/>
  <c r="M110" i="28"/>
  <c r="N110" i="28" s="1"/>
  <c r="O110" i="28" s="1"/>
  <c r="M358" i="28"/>
  <c r="N358" i="28" s="1"/>
  <c r="O358" i="28" s="1"/>
  <c r="M263" i="28"/>
  <c r="N263" i="28" s="1"/>
  <c r="O263" i="28" s="1"/>
  <c r="M264" i="28"/>
  <c r="N264" i="28" s="1"/>
  <c r="O264" i="28" s="1"/>
  <c r="M344" i="28"/>
  <c r="N344" i="28" s="1"/>
  <c r="O344" i="28" s="1"/>
  <c r="M160" i="28"/>
  <c r="N160" i="28" s="1"/>
  <c r="O160" i="28" s="1"/>
  <c r="M176" i="28"/>
  <c r="N176" i="28" s="1"/>
  <c r="O176" i="28" s="1"/>
  <c r="M312" i="28"/>
  <c r="N312" i="28" s="1"/>
  <c r="O312" i="28" s="1"/>
  <c r="M7" i="28"/>
  <c r="N7" i="28" s="1"/>
  <c r="O7" i="28" s="1"/>
  <c r="M91" i="28"/>
  <c r="N91" i="28" s="1"/>
  <c r="O91" i="28" s="1"/>
  <c r="M155" i="28"/>
  <c r="N155" i="28" s="1"/>
  <c r="O155" i="28" s="1"/>
  <c r="M219" i="28"/>
  <c r="N219" i="28" s="1"/>
  <c r="O219" i="28" s="1"/>
  <c r="M283" i="28"/>
  <c r="N283" i="28" s="1"/>
  <c r="O283" i="28" s="1"/>
  <c r="M347" i="28"/>
  <c r="N347" i="28" s="1"/>
  <c r="O347" i="28" s="1"/>
  <c r="M117" i="28"/>
  <c r="N117" i="28" s="1"/>
  <c r="O117" i="28" s="1"/>
  <c r="M357" i="28"/>
  <c r="N357" i="28" s="1"/>
  <c r="O357" i="28" s="1"/>
  <c r="M246" i="28"/>
  <c r="N246" i="28" s="1"/>
  <c r="O246" i="28" s="1"/>
  <c r="M111" i="28"/>
  <c r="N111" i="28" s="1"/>
  <c r="O111" i="28" s="1"/>
  <c r="M343" i="28"/>
  <c r="N343" i="28" s="1"/>
  <c r="O343" i="28" s="1"/>
  <c r="M45" i="28"/>
  <c r="N45" i="28" s="1"/>
  <c r="O45" i="28" s="1"/>
  <c r="M116" i="28"/>
  <c r="N116" i="28" s="1"/>
  <c r="O116" i="28" s="1"/>
  <c r="M180" i="28"/>
  <c r="N180" i="28" s="1"/>
  <c r="O180" i="28" s="1"/>
  <c r="M244" i="28"/>
  <c r="N244" i="28" s="1"/>
  <c r="O244" i="28" s="1"/>
  <c r="M308" i="28"/>
  <c r="N308" i="28" s="1"/>
  <c r="O308" i="28" s="1"/>
  <c r="M372" i="28"/>
  <c r="N372" i="28" s="1"/>
  <c r="O372" i="28" s="1"/>
  <c r="M253" i="28"/>
  <c r="N253" i="28" s="1"/>
  <c r="O253" i="28" s="1"/>
  <c r="M142" i="28"/>
  <c r="N142" i="28" s="1"/>
  <c r="O142" i="28" s="1"/>
  <c r="M13" i="28"/>
  <c r="N13" i="28" s="1"/>
  <c r="O13" i="28" s="1"/>
  <c r="M295" i="28"/>
  <c r="N295" i="28" s="1"/>
  <c r="O295" i="28" s="1"/>
  <c r="M328" i="28"/>
  <c r="N328" i="28" s="1"/>
  <c r="O328" i="28" s="1"/>
  <c r="M96" i="28"/>
  <c r="N96" i="28" s="1"/>
  <c r="O96" i="28" s="1"/>
  <c r="M288" i="28"/>
  <c r="N288" i="28" s="1"/>
  <c r="O288" i="28" s="1"/>
  <c r="M240" i="28"/>
  <c r="N240" i="28" s="1"/>
  <c r="O240" i="28" s="1"/>
  <c r="M128" i="28"/>
  <c r="N128" i="28" s="1"/>
  <c r="O128" i="28" s="1"/>
  <c r="M192" i="28"/>
  <c r="N192" i="28" s="1"/>
  <c r="O192" i="28" s="1"/>
  <c r="M34" i="28"/>
  <c r="N34" i="28" s="1"/>
  <c r="O34" i="28" s="1"/>
  <c r="M107" i="28"/>
  <c r="N107" i="28" s="1"/>
  <c r="O107" i="28" s="1"/>
  <c r="M171" i="28"/>
  <c r="N171" i="28" s="1"/>
  <c r="O171" i="28" s="1"/>
  <c r="M235" i="28"/>
  <c r="N235" i="28" s="1"/>
  <c r="O235" i="28" s="1"/>
  <c r="M299" i="28"/>
  <c r="N299" i="28" s="1"/>
  <c r="O299" i="28" s="1"/>
  <c r="M363" i="28"/>
  <c r="N363" i="28" s="1"/>
  <c r="O363" i="28" s="1"/>
  <c r="M181" i="28"/>
  <c r="N181" i="28" s="1"/>
  <c r="O181" i="28" s="1"/>
  <c r="M48" i="28"/>
  <c r="N48" i="28" s="1"/>
  <c r="O48" i="28" s="1"/>
  <c r="M310" i="28"/>
  <c r="N310" i="28" s="1"/>
  <c r="O310" i="28" s="1"/>
  <c r="M167" i="28"/>
  <c r="N167" i="28" s="1"/>
  <c r="O167" i="28" s="1"/>
  <c r="X6" i="28"/>
  <c r="Y6" i="28" s="1"/>
  <c r="Z6" i="28" s="1"/>
  <c r="M66" i="28"/>
  <c r="N66" i="28" s="1"/>
  <c r="O66" i="28" s="1"/>
  <c r="M132" i="28"/>
  <c r="N132" i="28" s="1"/>
  <c r="O132" i="28" s="1"/>
  <c r="M196" i="28"/>
  <c r="N196" i="28" s="1"/>
  <c r="O196" i="28" s="1"/>
  <c r="M260" i="28"/>
  <c r="N260" i="28" s="1"/>
  <c r="O260" i="28" s="1"/>
  <c r="M324" i="28"/>
  <c r="N324" i="28" s="1"/>
  <c r="O324" i="28" s="1"/>
  <c r="M76" i="28"/>
  <c r="N76" i="28" s="1"/>
  <c r="O76" i="28" s="1"/>
  <c r="M317" i="28"/>
  <c r="N317" i="28" s="1"/>
  <c r="O317" i="28" s="1"/>
  <c r="M206" i="28"/>
  <c r="N206" i="28" s="1"/>
  <c r="O206" i="28" s="1"/>
  <c r="M95" i="28"/>
  <c r="N95" i="28" s="1"/>
  <c r="O95" i="28" s="1"/>
  <c r="M351" i="28"/>
  <c r="N351" i="28" s="1"/>
  <c r="O351" i="28" s="1"/>
  <c r="M144" i="28"/>
  <c r="N144" i="28" s="1"/>
  <c r="O144" i="28" s="1"/>
  <c r="M352" i="28"/>
  <c r="N352" i="28" s="1"/>
  <c r="O352" i="28" s="1"/>
  <c r="M104" i="28"/>
  <c r="N104" i="28" s="1"/>
  <c r="O104" i="28" s="1"/>
  <c r="M368" i="28"/>
  <c r="N368" i="28" s="1"/>
  <c r="O368" i="28" s="1"/>
  <c r="P4" i="32" l="1"/>
  <c r="N4" i="32"/>
  <c r="O6" i="32" s="1"/>
  <c r="AE6" i="28"/>
  <c r="AF6" i="28" s="1"/>
  <c r="M5" i="32"/>
  <c r="J7" i="32"/>
  <c r="B7" i="32"/>
  <c r="D7" i="32"/>
  <c r="T6" i="27"/>
  <c r="L8" i="32"/>
  <c r="C12" i="27"/>
  <c r="C14" i="27"/>
  <c r="AE5" i="28"/>
  <c r="AF5" i="28" s="1"/>
  <c r="AE4" i="28"/>
  <c r="C13" i="27"/>
  <c r="Q6" i="32" l="1"/>
  <c r="M6" i="32"/>
  <c r="P6" i="32" s="1"/>
  <c r="N5" i="32"/>
  <c r="J8" i="32"/>
  <c r="D13" i="27"/>
  <c r="D12" i="27"/>
  <c r="D14" i="27"/>
  <c r="P5" i="32"/>
  <c r="AF4" i="28"/>
  <c r="C11" i="27" s="1"/>
  <c r="B8" i="32"/>
  <c r="D8" i="32"/>
  <c r="T7" i="27"/>
  <c r="L9" i="32"/>
  <c r="M7" i="32" l="1"/>
  <c r="P7" i="32" s="1"/>
  <c r="N6" i="32"/>
  <c r="J9" i="32"/>
  <c r="Q7" i="32"/>
  <c r="O7" i="32"/>
  <c r="B9" i="32"/>
  <c r="D9" i="32"/>
  <c r="T8" i="27"/>
  <c r="L10" i="32"/>
  <c r="D11" i="27"/>
  <c r="D15" i="27" s="1"/>
  <c r="C15" i="27"/>
  <c r="M8" i="32" l="1"/>
  <c r="N7" i="32"/>
  <c r="Q9" i="32" s="1"/>
  <c r="J10" i="32"/>
  <c r="C17" i="27"/>
  <c r="D20" i="27" s="1"/>
  <c r="B10" i="32"/>
  <c r="D10" i="32"/>
  <c r="T9" i="27"/>
  <c r="L11" i="32"/>
  <c r="O9" i="32" l="1"/>
  <c r="M9" i="32"/>
  <c r="N8" i="32"/>
  <c r="J11" i="32"/>
  <c r="D22" i="27"/>
  <c r="C44" i="27" s="1"/>
  <c r="C20" i="27"/>
  <c r="C22" i="27" s="1"/>
  <c r="U3" i="27"/>
  <c r="B11" i="32"/>
  <c r="D11" i="32"/>
  <c r="T10" i="27"/>
  <c r="L12" i="32"/>
  <c r="C55" i="27" l="1"/>
  <c r="M10" i="32"/>
  <c r="N9" i="32"/>
  <c r="P9" i="32"/>
  <c r="J12" i="32"/>
  <c r="P8" i="32"/>
  <c r="Q8" i="32"/>
  <c r="O8" i="32"/>
  <c r="B12" i="32"/>
  <c r="D12" i="32"/>
  <c r="T11" i="27"/>
  <c r="L13" i="32"/>
  <c r="M11" i="32" l="1"/>
  <c r="N10" i="32"/>
  <c r="Q12" i="32" s="1"/>
  <c r="J13" i="32"/>
  <c r="P10" i="32"/>
  <c r="Q10" i="32"/>
  <c r="O10" i="32"/>
  <c r="B13" i="32"/>
  <c r="D13" i="32"/>
  <c r="T12" i="27"/>
  <c r="L14" i="32"/>
  <c r="M12" i="32" l="1"/>
  <c r="P12" i="32" s="1"/>
  <c r="N11" i="32"/>
  <c r="Q13" i="32" s="1"/>
  <c r="O12" i="32"/>
  <c r="J14" i="32"/>
  <c r="P11" i="32"/>
  <c r="Q11" i="32"/>
  <c r="O11" i="32"/>
  <c r="B14" i="32"/>
  <c r="D14" i="32"/>
  <c r="T13" i="27"/>
  <c r="L15" i="32"/>
  <c r="O13" i="32" l="1"/>
  <c r="M13" i="32"/>
  <c r="N12" i="32"/>
  <c r="J15" i="32"/>
  <c r="B15" i="32"/>
  <c r="D15" i="32"/>
  <c r="T14" i="27"/>
  <c r="L16" i="32"/>
  <c r="O14" i="32" l="1"/>
  <c r="Q14" i="32"/>
  <c r="M14" i="32"/>
  <c r="P14" i="32" s="1"/>
  <c r="N13" i="32"/>
  <c r="P13" i="32"/>
  <c r="J16" i="32"/>
  <c r="B16" i="32"/>
  <c r="D16" i="32"/>
  <c r="T15" i="27"/>
  <c r="L17" i="32"/>
  <c r="O15" i="32" l="1"/>
  <c r="M15" i="32"/>
  <c r="P15" i="32" s="1"/>
  <c r="N14" i="32"/>
  <c r="Q15" i="32"/>
  <c r="J17" i="32"/>
  <c r="B17" i="32"/>
  <c r="D17" i="32"/>
  <c r="T16" i="27"/>
  <c r="L18" i="32"/>
  <c r="O16" i="32" l="1"/>
  <c r="Q16" i="32"/>
  <c r="M16" i="32"/>
  <c r="P16" i="32" s="1"/>
  <c r="N15" i="32"/>
  <c r="J18" i="32"/>
  <c r="B18" i="32"/>
  <c r="D18" i="32"/>
  <c r="T17" i="27"/>
  <c r="L19" i="32"/>
  <c r="M17" i="32" l="1"/>
  <c r="P17" i="32" s="1"/>
  <c r="N16" i="32"/>
  <c r="Q17" i="32"/>
  <c r="O17" i="32"/>
  <c r="J19" i="32"/>
  <c r="B19" i="32"/>
  <c r="D19" i="32"/>
  <c r="T18" i="27"/>
  <c r="L20" i="32"/>
  <c r="M18" i="32" l="1"/>
  <c r="P18" i="32" s="1"/>
  <c r="N17" i="32"/>
  <c r="Q18" i="32"/>
  <c r="O18" i="32"/>
  <c r="J20" i="32"/>
  <c r="B20" i="32"/>
  <c r="D20" i="32"/>
  <c r="T19" i="27"/>
  <c r="L21" i="32"/>
  <c r="O19" i="32" l="1"/>
  <c r="Q19" i="32"/>
  <c r="M19" i="32"/>
  <c r="P19" i="32" s="1"/>
  <c r="N18" i="32"/>
  <c r="J21" i="32"/>
  <c r="B21" i="32"/>
  <c r="D21" i="32"/>
  <c r="T20" i="27"/>
  <c r="L22" i="32"/>
  <c r="O20" i="32" l="1"/>
  <c r="Q20" i="32"/>
  <c r="M20" i="32"/>
  <c r="P20" i="32" s="1"/>
  <c r="N19" i="32"/>
  <c r="J22" i="32"/>
  <c r="B22" i="32"/>
  <c r="D22" i="32"/>
  <c r="T21" i="27"/>
  <c r="L23" i="32"/>
  <c r="Q21" i="32" l="1"/>
  <c r="M21" i="32"/>
  <c r="P21" i="32" s="1"/>
  <c r="N20" i="32"/>
  <c r="O21" i="32"/>
  <c r="J23" i="32"/>
  <c r="B23" i="32"/>
  <c r="D23" i="32"/>
  <c r="T22" i="27"/>
  <c r="L24" i="32"/>
  <c r="M22" i="32" l="1"/>
  <c r="P22" i="32" s="1"/>
  <c r="N21" i="32"/>
  <c r="O22" i="32"/>
  <c r="Q22" i="32"/>
  <c r="J24" i="32"/>
  <c r="B24" i="32"/>
  <c r="D24" i="32"/>
  <c r="T23" i="27"/>
  <c r="L25" i="32"/>
  <c r="O23" i="32" l="1"/>
  <c r="M23" i="32"/>
  <c r="P23" i="32" s="1"/>
  <c r="N22" i="32"/>
  <c r="Q23" i="32"/>
  <c r="J25" i="32"/>
  <c r="B25" i="32"/>
  <c r="D25" i="32"/>
  <c r="T24" i="27"/>
  <c r="L26" i="32"/>
  <c r="Q24" i="32" l="1"/>
  <c r="M24" i="32"/>
  <c r="P24" i="32" s="1"/>
  <c r="N23" i="32"/>
  <c r="O24" i="32"/>
  <c r="J26" i="32"/>
  <c r="B26" i="32"/>
  <c r="D26" i="32"/>
  <c r="T25" i="27"/>
  <c r="L27" i="32"/>
  <c r="Q25" i="32" l="1"/>
  <c r="O25" i="32"/>
  <c r="M25" i="32"/>
  <c r="P25" i="32" s="1"/>
  <c r="N24" i="32"/>
  <c r="J27" i="32"/>
  <c r="B27" i="32"/>
  <c r="D27" i="32"/>
  <c r="T26" i="27"/>
  <c r="L28" i="32"/>
  <c r="O26" i="32" l="1"/>
  <c r="Q26" i="32"/>
  <c r="M26" i="32"/>
  <c r="P26" i="32" s="1"/>
  <c r="N25" i="32"/>
  <c r="J28" i="32"/>
  <c r="B28" i="32"/>
  <c r="D28" i="32"/>
  <c r="T27" i="27"/>
  <c r="L29" i="32"/>
  <c r="Q27" i="32" l="1"/>
  <c r="M27" i="32"/>
  <c r="P27" i="32" s="1"/>
  <c r="N26" i="32"/>
  <c r="O27" i="32"/>
  <c r="J29" i="32"/>
  <c r="B29" i="32"/>
  <c r="D29" i="32"/>
  <c r="T28" i="27"/>
  <c r="L30" i="32"/>
  <c r="M28" i="32" l="1"/>
  <c r="P28" i="32" s="1"/>
  <c r="N27" i="32"/>
  <c r="Q28" i="32"/>
  <c r="O28" i="32"/>
  <c r="J30" i="32"/>
  <c r="B30" i="32"/>
  <c r="D30" i="32"/>
  <c r="T29" i="27"/>
  <c r="L31" i="32"/>
  <c r="Q29" i="32" l="1"/>
  <c r="M29" i="32"/>
  <c r="P29" i="32" s="1"/>
  <c r="N28" i="32"/>
  <c r="O29" i="32"/>
  <c r="J31" i="32"/>
  <c r="B31" i="32"/>
  <c r="D31" i="32"/>
  <c r="T30" i="27"/>
  <c r="L32" i="32"/>
  <c r="Q30" i="32" l="1"/>
  <c r="O30" i="32"/>
  <c r="M30" i="32"/>
  <c r="P30" i="32" s="1"/>
  <c r="N29" i="32"/>
  <c r="J32" i="32"/>
  <c r="B32" i="32"/>
  <c r="D32" i="32"/>
  <c r="T31" i="27"/>
  <c r="L33" i="32"/>
  <c r="Q31" i="32" l="1"/>
  <c r="O31" i="32"/>
  <c r="M31" i="32"/>
  <c r="P31" i="32" s="1"/>
  <c r="N30" i="32"/>
  <c r="J33" i="32"/>
  <c r="B33" i="32"/>
  <c r="D33" i="32"/>
  <c r="T32" i="27"/>
  <c r="L34" i="32"/>
  <c r="Q32" i="32" l="1"/>
  <c r="M32" i="32"/>
  <c r="P32" i="32" s="1"/>
  <c r="N31" i="32"/>
  <c r="O32" i="32"/>
  <c r="J34" i="32"/>
  <c r="B34" i="32"/>
  <c r="D34" i="32"/>
  <c r="T33" i="27"/>
  <c r="L35" i="32"/>
  <c r="Q33" i="32" l="1"/>
  <c r="O33" i="32"/>
  <c r="M33" i="32"/>
  <c r="P33" i="32" s="1"/>
  <c r="N32" i="32"/>
  <c r="J35" i="32"/>
  <c r="B35" i="32"/>
  <c r="D35" i="32"/>
  <c r="T34" i="27"/>
  <c r="L36" i="32"/>
  <c r="Q34" i="32" l="1"/>
  <c r="O34" i="32"/>
  <c r="M34" i="32"/>
  <c r="P34" i="32" s="1"/>
  <c r="N33" i="32"/>
  <c r="J36" i="32"/>
  <c r="B36" i="32"/>
  <c r="D36" i="32"/>
  <c r="T35" i="27"/>
  <c r="L37" i="32"/>
  <c r="Q35" i="32" l="1"/>
  <c r="O35" i="32"/>
  <c r="M35" i="32"/>
  <c r="P35" i="32" s="1"/>
  <c r="N34" i="32"/>
  <c r="J37" i="32"/>
  <c r="B37" i="32"/>
  <c r="D37" i="32"/>
  <c r="T36" i="27"/>
  <c r="L38" i="32"/>
  <c r="Q36" i="32" l="1"/>
  <c r="O36" i="32"/>
  <c r="M36" i="32"/>
  <c r="P36" i="32" s="1"/>
  <c r="N35" i="32"/>
  <c r="J38" i="32"/>
  <c r="B38" i="32"/>
  <c r="D38" i="32"/>
  <c r="T37" i="27"/>
  <c r="L39" i="32"/>
  <c r="M37" i="32" l="1"/>
  <c r="P37" i="32" s="1"/>
  <c r="N36" i="32"/>
  <c r="O37" i="32"/>
  <c r="Q37" i="32"/>
  <c r="J39" i="32"/>
  <c r="B39" i="32"/>
  <c r="D39" i="32"/>
  <c r="T38" i="27"/>
  <c r="L40" i="32"/>
  <c r="O38" i="32" l="1"/>
  <c r="M38" i="32"/>
  <c r="P38" i="32" s="1"/>
  <c r="N37" i="32"/>
  <c r="Q38" i="32"/>
  <c r="J40" i="32"/>
  <c r="B40" i="32"/>
  <c r="D40" i="32"/>
  <c r="T39" i="27"/>
  <c r="L41" i="32"/>
  <c r="Q39" i="32" l="1"/>
  <c r="M39" i="32"/>
  <c r="P39" i="32" s="1"/>
  <c r="N38" i="32"/>
  <c r="O39" i="32"/>
  <c r="J41" i="32"/>
  <c r="B41" i="32"/>
  <c r="D41" i="32"/>
  <c r="T40" i="27"/>
  <c r="L42" i="32"/>
  <c r="Q40" i="32" l="1"/>
  <c r="O40" i="32"/>
  <c r="M40" i="32"/>
  <c r="P40" i="32" s="1"/>
  <c r="N39" i="32"/>
  <c r="J42" i="32"/>
  <c r="B42" i="32"/>
  <c r="D42" i="32"/>
  <c r="T41" i="27"/>
  <c r="L43" i="32"/>
  <c r="Q41" i="32" l="1"/>
  <c r="O41" i="32"/>
  <c r="M41" i="32"/>
  <c r="P41" i="32" s="1"/>
  <c r="N40" i="32"/>
  <c r="J43" i="32"/>
  <c r="B43" i="32"/>
  <c r="D43" i="32"/>
  <c r="T42" i="27"/>
  <c r="L44" i="32"/>
  <c r="Q42" i="32" l="1"/>
  <c r="O42" i="32"/>
  <c r="M42" i="32"/>
  <c r="P42" i="32" s="1"/>
  <c r="N41" i="32"/>
  <c r="J44" i="32"/>
  <c r="B44" i="32"/>
  <c r="D44" i="32"/>
  <c r="T43" i="27"/>
  <c r="L45" i="32"/>
  <c r="O43" i="32" l="1"/>
  <c r="Q43" i="32"/>
  <c r="M43" i="32"/>
  <c r="P43" i="32" s="1"/>
  <c r="N42" i="32"/>
  <c r="J45" i="32"/>
  <c r="B45" i="32"/>
  <c r="D45" i="32"/>
  <c r="T44" i="27"/>
  <c r="L46" i="32"/>
  <c r="Q44" i="32" l="1"/>
  <c r="O44" i="32"/>
  <c r="M44" i="32"/>
  <c r="P44" i="32" s="1"/>
  <c r="N43" i="32"/>
  <c r="J46" i="32"/>
  <c r="B46" i="32"/>
  <c r="D46" i="32"/>
  <c r="T45" i="27"/>
  <c r="L47" i="32"/>
  <c r="Q45" i="32" l="1"/>
  <c r="M45" i="32"/>
  <c r="P45" i="32" s="1"/>
  <c r="N44" i="32"/>
  <c r="O45" i="32"/>
  <c r="J47" i="32"/>
  <c r="B47" i="32"/>
  <c r="D47" i="32"/>
  <c r="T46" i="27"/>
  <c r="L48" i="32"/>
  <c r="Q46" i="32" l="1"/>
  <c r="O46" i="32"/>
  <c r="M46" i="32"/>
  <c r="P46" i="32" s="1"/>
  <c r="N45" i="32"/>
  <c r="J48" i="32"/>
  <c r="B48" i="32"/>
  <c r="D48" i="32"/>
  <c r="T47" i="27"/>
  <c r="L49" i="32"/>
  <c r="Q47" i="32" l="1"/>
  <c r="O47" i="32"/>
  <c r="M47" i="32"/>
  <c r="P47" i="32" s="1"/>
  <c r="N46" i="32"/>
  <c r="J49" i="32"/>
  <c r="B49" i="32"/>
  <c r="D49" i="32"/>
  <c r="T48" i="27"/>
  <c r="L50" i="32"/>
  <c r="Q48" i="32" l="1"/>
  <c r="O48" i="32"/>
  <c r="M48" i="32"/>
  <c r="P48" i="32" s="1"/>
  <c r="N47" i="32"/>
  <c r="J50" i="32"/>
  <c r="B50" i="32"/>
  <c r="D50" i="32"/>
  <c r="T49" i="27"/>
  <c r="L51" i="32"/>
  <c r="Q49" i="32" l="1"/>
  <c r="M49" i="32"/>
  <c r="P49" i="32" s="1"/>
  <c r="N48" i="32"/>
  <c r="O49" i="32"/>
  <c r="J51" i="32"/>
  <c r="B51" i="32"/>
  <c r="D51" i="32"/>
  <c r="T50" i="27"/>
  <c r="L52" i="32"/>
  <c r="Q50" i="32" l="1"/>
  <c r="M50" i="32"/>
  <c r="P50" i="32" s="1"/>
  <c r="N49" i="32"/>
  <c r="O50" i="32"/>
  <c r="J52" i="32"/>
  <c r="B52" i="32"/>
  <c r="D52" i="32"/>
  <c r="T51" i="27"/>
  <c r="L53" i="32"/>
  <c r="Q51" i="32" l="1"/>
  <c r="O51" i="32"/>
  <c r="M51" i="32"/>
  <c r="P51" i="32" s="1"/>
  <c r="N50" i="32"/>
  <c r="J53" i="32"/>
  <c r="B53" i="32"/>
  <c r="D53" i="32"/>
  <c r="T52" i="27"/>
  <c r="L54" i="32"/>
  <c r="Q52" i="32" l="1"/>
  <c r="O52" i="32"/>
  <c r="M52" i="32"/>
  <c r="P52" i="32" s="1"/>
  <c r="N51" i="32"/>
  <c r="J54" i="32"/>
  <c r="B54" i="32"/>
  <c r="D54" i="32"/>
  <c r="T53" i="27"/>
  <c r="L55" i="32"/>
  <c r="Q53" i="32" l="1"/>
  <c r="O53" i="32"/>
  <c r="M53" i="32"/>
  <c r="P53" i="32" s="1"/>
  <c r="N52" i="32"/>
  <c r="J55" i="32"/>
  <c r="B55" i="32"/>
  <c r="D55" i="32"/>
  <c r="T54" i="27"/>
  <c r="L56" i="32"/>
  <c r="O54" i="32" l="1"/>
  <c r="M54" i="32"/>
  <c r="P54" i="32" s="1"/>
  <c r="N53" i="32"/>
  <c r="Q54" i="32"/>
  <c r="J56" i="32"/>
  <c r="B56" i="32"/>
  <c r="D56" i="32"/>
  <c r="T55" i="27"/>
  <c r="L57" i="32"/>
  <c r="O55" i="32" l="1"/>
  <c r="M55" i="32"/>
  <c r="P55" i="32" s="1"/>
  <c r="N54" i="32"/>
  <c r="Q55" i="32"/>
  <c r="J57" i="32"/>
  <c r="B57" i="32"/>
  <c r="D57" i="32"/>
  <c r="T56" i="27"/>
  <c r="L58" i="32"/>
  <c r="Q56" i="32" l="1"/>
  <c r="M56" i="32"/>
  <c r="P56" i="32" s="1"/>
  <c r="N55" i="32"/>
  <c r="O56" i="32"/>
  <c r="J58" i="32"/>
  <c r="B58" i="32"/>
  <c r="D58" i="32"/>
  <c r="T57" i="27"/>
  <c r="L59" i="32"/>
  <c r="Q57" i="32" l="1"/>
  <c r="O57" i="32"/>
  <c r="M57" i="32"/>
  <c r="P57" i="32" s="1"/>
  <c r="N56" i="32"/>
  <c r="J59" i="32"/>
  <c r="B59" i="32"/>
  <c r="D59" i="32"/>
  <c r="T58" i="27"/>
  <c r="L60" i="32"/>
  <c r="Q58" i="32" l="1"/>
  <c r="M58" i="32"/>
  <c r="P58" i="32" s="1"/>
  <c r="N57" i="32"/>
  <c r="O58" i="32"/>
  <c r="J60" i="32"/>
  <c r="B60" i="32"/>
  <c r="D60" i="32"/>
  <c r="T59" i="27"/>
  <c r="L61" i="32"/>
  <c r="Q59" i="32" l="1"/>
  <c r="O59" i="32"/>
  <c r="M59" i="32"/>
  <c r="P59" i="32" s="1"/>
  <c r="N58" i="32"/>
  <c r="J61" i="32"/>
  <c r="B61" i="32"/>
  <c r="D61" i="32"/>
  <c r="T60" i="27"/>
  <c r="L62" i="32"/>
  <c r="O60" i="32" l="1"/>
  <c r="M60" i="32"/>
  <c r="P60" i="32" s="1"/>
  <c r="N59" i="32"/>
  <c r="Q60" i="32"/>
  <c r="J62" i="32"/>
  <c r="B62" i="32"/>
  <c r="D62" i="32"/>
  <c r="T61" i="27"/>
  <c r="L63" i="32"/>
  <c r="Q61" i="32" l="1"/>
  <c r="O61" i="32"/>
  <c r="M61" i="32"/>
  <c r="P61" i="32" s="1"/>
  <c r="N60" i="32"/>
  <c r="J63" i="32"/>
  <c r="B63" i="32"/>
  <c r="D63" i="32"/>
  <c r="T62" i="27"/>
  <c r="L64" i="32"/>
  <c r="Q62" i="32" l="1"/>
  <c r="M62" i="32"/>
  <c r="P62" i="32" s="1"/>
  <c r="N61" i="32"/>
  <c r="O62" i="32"/>
  <c r="J64" i="32"/>
  <c r="B64" i="32"/>
  <c r="D64" i="32"/>
  <c r="T63" i="27"/>
  <c r="L65" i="32"/>
  <c r="Q63" i="32" l="1"/>
  <c r="M63" i="32"/>
  <c r="P63" i="32" s="1"/>
  <c r="N62" i="32"/>
  <c r="O63" i="32"/>
  <c r="J65" i="32"/>
  <c r="B65" i="32"/>
  <c r="D65" i="32"/>
  <c r="T64" i="27"/>
  <c r="L66" i="32"/>
  <c r="Q64" i="32" l="1"/>
  <c r="O64" i="32"/>
  <c r="M64" i="32"/>
  <c r="P64" i="32" s="1"/>
  <c r="N63" i="32"/>
  <c r="J66" i="32"/>
  <c r="B66" i="32"/>
  <c r="D66" i="32"/>
  <c r="T65" i="27"/>
  <c r="L67" i="32"/>
  <c r="O65" i="32" l="1"/>
  <c r="Q65" i="32"/>
  <c r="M65" i="32"/>
  <c r="P65" i="32" s="1"/>
  <c r="N64" i="32"/>
  <c r="J67" i="32"/>
  <c r="B67" i="32"/>
  <c r="D67" i="32"/>
  <c r="T66" i="27"/>
  <c r="L68" i="32"/>
  <c r="Q66" i="32" l="1"/>
  <c r="M66" i="32"/>
  <c r="P66" i="32" s="1"/>
  <c r="N65" i="32"/>
  <c r="O66" i="32"/>
  <c r="J68" i="32"/>
  <c r="B68" i="32"/>
  <c r="D68" i="32"/>
  <c r="T67" i="27"/>
  <c r="L69" i="32"/>
  <c r="O67" i="32" l="1"/>
  <c r="M67" i="32"/>
  <c r="P67" i="32" s="1"/>
  <c r="N66" i="32"/>
  <c r="Q67" i="32"/>
  <c r="J69" i="32"/>
  <c r="B69" i="32"/>
  <c r="D69" i="32"/>
  <c r="T68" i="27"/>
  <c r="L70" i="32"/>
  <c r="Q68" i="32" l="1"/>
  <c r="M68" i="32"/>
  <c r="P68" i="32" s="1"/>
  <c r="N67" i="32"/>
  <c r="O68" i="32"/>
  <c r="J70" i="32"/>
  <c r="B70" i="32"/>
  <c r="D70" i="32"/>
  <c r="T69" i="27"/>
  <c r="L71" i="32"/>
  <c r="Q69" i="32" l="1"/>
  <c r="O69" i="32"/>
  <c r="M69" i="32"/>
  <c r="P69" i="32" s="1"/>
  <c r="N68" i="32"/>
  <c r="J71" i="32"/>
  <c r="B71" i="32"/>
  <c r="D71" i="32"/>
  <c r="T70" i="27"/>
  <c r="L72" i="32"/>
  <c r="Q70" i="32" l="1"/>
  <c r="O70" i="32"/>
  <c r="M70" i="32"/>
  <c r="P70" i="32" s="1"/>
  <c r="N69" i="32"/>
  <c r="J72" i="32"/>
  <c r="B72" i="32"/>
  <c r="D72" i="32"/>
  <c r="T71" i="27"/>
  <c r="L73" i="32"/>
  <c r="Q71" i="32" l="1"/>
  <c r="M71" i="32"/>
  <c r="P71" i="32" s="1"/>
  <c r="N70" i="32"/>
  <c r="O71" i="32"/>
  <c r="J73" i="32"/>
  <c r="B73" i="32"/>
  <c r="D73" i="32"/>
  <c r="T72" i="27"/>
  <c r="L74" i="32"/>
  <c r="Q72" i="32" l="1"/>
  <c r="M72" i="32"/>
  <c r="P72" i="32" s="1"/>
  <c r="N71" i="32"/>
  <c r="O72" i="32"/>
  <c r="J74" i="32"/>
  <c r="B74" i="32"/>
  <c r="D74" i="32"/>
  <c r="T73" i="27"/>
  <c r="L75" i="32"/>
  <c r="Q73" i="32" l="1"/>
  <c r="O73" i="32"/>
  <c r="M73" i="32"/>
  <c r="P73" i="32" s="1"/>
  <c r="N72" i="32"/>
  <c r="J75" i="32"/>
  <c r="B75" i="32"/>
  <c r="D75" i="32"/>
  <c r="T74" i="27"/>
  <c r="L76" i="32"/>
  <c r="Q74" i="32" l="1"/>
  <c r="O74" i="32"/>
  <c r="M74" i="32"/>
  <c r="P74" i="32" s="1"/>
  <c r="N73" i="32"/>
  <c r="J76" i="32"/>
  <c r="B76" i="32"/>
  <c r="D76" i="32"/>
  <c r="T75" i="27"/>
  <c r="L77" i="32"/>
  <c r="Q75" i="32" l="1"/>
  <c r="O75" i="32"/>
  <c r="M75" i="32"/>
  <c r="P75" i="32" s="1"/>
  <c r="N74" i="32"/>
  <c r="J77" i="32"/>
  <c r="B77" i="32"/>
  <c r="D77" i="32"/>
  <c r="T76" i="27"/>
  <c r="L78" i="32"/>
  <c r="Q76" i="32" l="1"/>
  <c r="M76" i="32"/>
  <c r="P76" i="32" s="1"/>
  <c r="N75" i="32"/>
  <c r="O76" i="32"/>
  <c r="J78" i="32"/>
  <c r="B78" i="32"/>
  <c r="D78" i="32"/>
  <c r="T77" i="27"/>
  <c r="L79" i="32"/>
  <c r="M77" i="32" l="1"/>
  <c r="P77" i="32" s="1"/>
  <c r="N76" i="32"/>
  <c r="Q77" i="32"/>
  <c r="O77" i="32"/>
  <c r="J79" i="32"/>
  <c r="B79" i="32"/>
  <c r="D79" i="32"/>
  <c r="T78" i="27"/>
  <c r="L80" i="32"/>
  <c r="O78" i="32" l="1"/>
  <c r="M78" i="32"/>
  <c r="P78" i="32" s="1"/>
  <c r="N77" i="32"/>
  <c r="Q78" i="32"/>
  <c r="J80" i="32"/>
  <c r="B80" i="32"/>
  <c r="D80" i="32"/>
  <c r="T80" i="27" s="1"/>
  <c r="T79" i="27"/>
  <c r="Q79" i="32" l="1"/>
  <c r="M79" i="32"/>
  <c r="P79" i="32" s="1"/>
  <c r="N78" i="32"/>
  <c r="Q80" i="32" s="1"/>
  <c r="O79" i="32"/>
  <c r="M80" i="32" l="1"/>
  <c r="N80" i="32" s="1"/>
  <c r="N79" i="32"/>
  <c r="O80" i="32"/>
  <c r="P80" i="32" l="1"/>
  <c r="C41" i="27"/>
  <c r="C42" i="27" s="1"/>
  <c r="C43" i="27" s="1"/>
</calcChain>
</file>

<file path=xl/sharedStrings.xml><?xml version="1.0" encoding="utf-8"?>
<sst xmlns="http://schemas.openxmlformats.org/spreadsheetml/2006/main" count="894" uniqueCount="142">
  <si>
    <t>Savings</t>
  </si>
  <si>
    <t>Car</t>
  </si>
  <si>
    <t>Monthly</t>
  </si>
  <si>
    <t>Monthly cost</t>
  </si>
  <si>
    <t>Goal Savings</t>
  </si>
  <si>
    <t>Furnishing</t>
  </si>
  <si>
    <t>Upkeep &amp; Repairs</t>
  </si>
  <si>
    <t>Emergency cash</t>
  </si>
  <si>
    <t>Closing costs</t>
  </si>
  <si>
    <t>Addt home costs</t>
  </si>
  <si>
    <t>Down payment</t>
  </si>
  <si>
    <t>Home price</t>
  </si>
  <si>
    <t>Yearly</t>
  </si>
  <si>
    <t>Monthly home cost</t>
  </si>
  <si>
    <t>Monthly car cost</t>
  </si>
  <si>
    <t>APR</t>
  </si>
  <si>
    <t>State</t>
  </si>
  <si>
    <t>Marital Status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</si>
  <si>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</si>
  <si>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</si>
  <si>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</si>
  <si>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</si>
  <si>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</si>
  <si>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</si>
  <si>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</si>
  <si>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</si>
  <si>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</si>
  <si>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</si>
  <si>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</si>
  <si>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</si>
  <si>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</si>
  <si>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</si>
  <si>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</si>
  <si>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</si>
  <si>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</si>
  <si>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</si>
  <si>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</si>
  <si>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</si>
  <si>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</si>
  <si>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</si>
  <si>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</si>
  <si>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</si>
  <si>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</si>
  <si>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</si>
  <si>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</si>
  <si>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</si>
  <si>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</si>
  <si>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</si>
  <si>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</si>
  <si>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</si>
  <si>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</si>
  <si>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</si>
  <si>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</si>
  <si>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</si>
  <si>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</si>
  <si>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</si>
  <si>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</si>
  <si>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</si>
  <si>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</si>
  <si>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</si>
  <si>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</si>
  <si>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</si>
  <si>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</si>
  <si>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</si>
  <si>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</si>
  <si>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</si>
  <si>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</si>
  <si>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</si>
  <si>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Fed Tax Rate</t>
  </si>
  <si>
    <t>Single</t>
  </si>
  <si>
    <t>Married Filing Separately</t>
  </si>
  <si>
    <t>Head Of Household</t>
  </si>
  <si>
    <t>Married Filing Jointly</t>
  </si>
  <si>
    <t>Tax Bracket</t>
  </si>
  <si>
    <t>Gross Salary</t>
  </si>
  <si>
    <t>State Tax Rate</t>
  </si>
  <si>
    <t>no tax</t>
  </si>
  <si>
    <t>No income tax</t>
  </si>
  <si>
    <t>None</t>
  </si>
  <si>
    <t>none</t>
  </si>
  <si>
    <t>Note</t>
  </si>
  <si>
    <t>5% flat on interest and dividends</t>
  </si>
  <si>
    <t>Interest and dividends only (1% flat)</t>
  </si>
  <si>
    <t>All incomes</t>
  </si>
  <si>
    <t>Head of Household</t>
  </si>
  <si>
    <t>Federal Tax Rates</t>
  </si>
  <si>
    <t>State Tax Rates</t>
  </si>
  <si>
    <t>Amount Owed</t>
  </si>
  <si>
    <t>Current cost of living</t>
  </si>
  <si>
    <t>FICA Tax Rates</t>
  </si>
  <si>
    <t>Social Security Rate</t>
  </si>
  <si>
    <t>Medicare Rate</t>
  </si>
  <si>
    <t>Additional Medicare Rate</t>
  </si>
  <si>
    <t>Total FICA Rate</t>
  </si>
  <si>
    <t>Local Rate</t>
  </si>
  <si>
    <t>Local Tax Rates - NYC</t>
  </si>
  <si>
    <t>Amount Taxable</t>
  </si>
  <si>
    <t>AGI</t>
  </si>
  <si>
    <t>401(k) Contribution</t>
  </si>
  <si>
    <t>Roth IRA Contribution</t>
  </si>
  <si>
    <t>HSA / FSA Contribution</t>
  </si>
  <si>
    <t>Adjusted Gross Income</t>
  </si>
  <si>
    <t>Net Income</t>
  </si>
  <si>
    <t>Inflation</t>
  </si>
  <si>
    <t>#</t>
  </si>
  <si>
    <t>Fed Effective Tax Rate</t>
  </si>
  <si>
    <t>State Effective Tax Rate</t>
  </si>
  <si>
    <t>FICA Effective Tax Rate</t>
  </si>
  <si>
    <t>Local Effective Tax Rate</t>
  </si>
  <si>
    <t>Total Effective Tax Rate</t>
  </si>
  <si>
    <t>Min</t>
  </si>
  <si>
    <t>Max</t>
  </si>
  <si>
    <t>Increment</t>
  </si>
  <si>
    <t>Gross Salary (ignore)</t>
  </si>
  <si>
    <t>Salary (raw)</t>
  </si>
  <si>
    <t>Salary Variance</t>
  </si>
  <si>
    <t>Upper bound max</t>
  </si>
  <si>
    <t>Replace these values with your own local values as needed</t>
  </si>
  <si>
    <t>Local effective rate is hardcoded for New York City. See cells AB4:AC7 of the sheet 'Tax Table' to adjust.</t>
  </si>
  <si>
    <t>Cost of upkeep</t>
  </si>
  <si>
    <t>Year</t>
  </si>
  <si>
    <t>Salary Increase</t>
  </si>
  <si>
    <t>Lifestyle Creep</t>
  </si>
  <si>
    <t>Annual Cost of Living</t>
  </si>
  <si>
    <t>Current savings</t>
  </si>
  <si>
    <t>Interest on Savings</t>
  </si>
  <si>
    <t>Net Salary</t>
  </si>
  <si>
    <t>These calcs would be preferred in 'YoY Calculations' but 'What if Analysis' must be within the sheet of it's input values</t>
  </si>
  <si>
    <t>$ Saved in Year</t>
  </si>
  <si>
    <t>Distance from Goal</t>
  </si>
  <si>
    <t>Inflation Adj Home Price</t>
  </si>
  <si>
    <t>Inflation Adj Goal Savings</t>
  </si>
  <si>
    <t>~ Goal savings, FV adj</t>
  </si>
  <si>
    <t>Can afford by:</t>
  </si>
  <si>
    <t>Years from today</t>
  </si>
  <si>
    <t>Total Saved</t>
  </si>
  <si>
    <t>YoY Lifestyle creep</t>
  </si>
  <si>
    <t>YoY Salary increase</t>
  </si>
  <si>
    <t>YoY Interest on savings</t>
  </si>
  <si>
    <t>Years from today: Excluding YoY values</t>
  </si>
  <si>
    <t>YoY values are excluded from this graph. Causing time estimates to vary. This is because the What-if Analysis function of excel seems to be unable to work with lookups to the YoY Calculations sheet. However, this graph is focused on visualizing the seemingly exponential nature in the time it takes to save for a home. The priority is illustrating the relationship between salary differences and time to saved, rather than being a tool for calculating time to save, which is the function of the graph above it.</t>
  </si>
  <si>
    <t>It might seem ridiculous to have YoY Calculations up to 2100. Which it is. This is to show just how hypothetically long some things may take with marginal differences in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</si>
</sst>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0.0"/>
    <numFmt numFmtId="166" formatCode="&quot;$&quot;#,##0"/>
    <numFmt numFmtId="167" formatCode="0.000%"/>
    <numFmt numFmtId="168" formatCode="&quot;$&quot;#,##0.00"/>
    <numFmt numFmtId="169" formatCode="[&gt;=1000000]&quot;$&quot;#,##0.0,,\M;[&gt;=1000]&quot;$&quot;#,##0,\K;&quot;$&quot;#,##0"/>
    <numFmt numFmtId="170" formatCode="[&gt;=1000000]&quot;$&quot;#,##0.00,,\M;[&gt;=1000]&quot;$&quot;#,##0.00,\K;&quot;$&quot;#,##0"/>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sz val="8"/>
      <color theme="1"/>
      <name val="Calibri"/>
      <family val="2"/>
      <scheme val="minor"/>
    </font>
    <font>
      <b/>
      <i/>
      <sz val="9"/>
      <color theme="1"/>
      <name val="Calibri"/>
      <family val="2"/>
      <scheme val="minor"/>
    </font>
    <font>
      <sz val="11"/>
      <name val="Calibri"/>
      <family val="2"/>
      <scheme val="minor"/>
    </font>
    <font>
      <b/>
      <sz val="9"/>
      <color theme="1"/>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7" tint="0.79998168889431442"/>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0" fontId="0" fillId="0" borderId="0" xfId="0" applyAlignment="1">
      <alignment horizontal="left"/>
    </xf>
    <xf numFmtId="166" fontId="0" fillId="0" borderId="0" xfId="0" applyNumberFormat="1"/>
    <xf numFmtId="0" fontId="0" fillId="0" borderId="0" xfId="0" applyAlignment="1">
      <alignment horizontal="left" indent="1"/>
    </xf>
    <xf numFmtId="0" fontId="0" fillId="0" borderId="0" xfId="0" applyAlignment="1">
      <alignment horizontal="center"/>
    </xf>
    <xf numFmtId="167" fontId="0" fillId="0" borderId="0" xfId="1" applyNumberFormat="1" applyFont="1" applyAlignment="1">
      <alignment horizontal="center"/>
    </xf>
    <xf numFmtId="166" fontId="0" fillId="0" borderId="0" xfId="0" applyNumberFormat="1" applyAlignment="1">
      <alignment horizontal="center"/>
    </xf>
    <xf numFmtId="1" fontId="0" fillId="0" borderId="0" xfId="0" applyNumberFormat="1" applyAlignment="1">
      <alignment horizontal="center"/>
    </xf>
    <xf numFmtId="165" fontId="0" fillId="0" borderId="0" xfId="0" applyNumberFormat="1" applyAlignment="1">
      <alignment horizontal="center"/>
    </xf>
    <xf numFmtId="166" fontId="0" fillId="3" borderId="0" xfId="0" applyNumberFormat="1" applyFill="1" applyAlignment="1">
      <alignment horizontal="center"/>
    </xf>
    <xf numFmtId="164" fontId="0" fillId="3" borderId="0" xfId="1" applyNumberFormat="1" applyFont="1" applyFill="1" applyAlignment="1">
      <alignment horizontal="center"/>
    </xf>
    <xf numFmtId="9" fontId="0" fillId="0" borderId="0" xfId="1" applyFont="1" applyAlignment="1">
      <alignment horizontal="center"/>
    </xf>
    <xf numFmtId="166" fontId="0" fillId="0" borderId="0" xfId="1" applyNumberFormat="1" applyFont="1" applyAlignment="1">
      <alignment horizontal="center"/>
    </xf>
    <xf numFmtId="166" fontId="0" fillId="0" borderId="3" xfId="0" applyNumberFormat="1" applyBorder="1" applyAlignment="1">
      <alignment horizontal="center"/>
    </xf>
    <xf numFmtId="0" fontId="0" fillId="0" borderId="3" xfId="0" applyBorder="1"/>
    <xf numFmtId="0" fontId="0" fillId="0" borderId="3" xfId="0" applyBorder="1" applyAlignment="1">
      <alignment horizontal="left"/>
    </xf>
    <xf numFmtId="166" fontId="0" fillId="3" borderId="3" xfId="0" applyNumberFormat="1" applyFill="1" applyBorder="1" applyAlignment="1">
      <alignment horizontal="center"/>
    </xf>
    <xf numFmtId="164" fontId="0" fillId="0" borderId="3" xfId="1" applyNumberFormat="1" applyFont="1" applyBorder="1" applyAlignment="1">
      <alignment horizontal="center"/>
    </xf>
    <xf numFmtId="167" fontId="0" fillId="3" borderId="0" xfId="1" applyNumberFormat="1" applyFont="1" applyFill="1" applyAlignment="1">
      <alignment horizontal="center"/>
    </xf>
    <xf numFmtId="10" fontId="0" fillId="3" borderId="0" xfId="0" applyNumberFormat="1" applyFill="1" applyAlignment="1">
      <alignment horizontal="center"/>
    </xf>
    <xf numFmtId="0" fontId="0" fillId="0" borderId="2" xfId="0" applyBorder="1"/>
    <xf numFmtId="0" fontId="3" fillId="2" borderId="2" xfId="0" applyFont="1" applyFill="1" applyBorder="1" applyAlignment="1">
      <alignment horizontal="center"/>
    </xf>
    <xf numFmtId="10" fontId="0" fillId="0" borderId="0" xfId="0" applyNumberFormat="1" applyAlignment="1">
      <alignment horizontal="center"/>
    </xf>
    <xf numFmtId="0" fontId="0" fillId="0" borderId="2" xfId="0" applyBorder="1" applyAlignment="1">
      <alignment horizontal="center"/>
    </xf>
    <xf numFmtId="168" fontId="0" fillId="0" borderId="0" xfId="0" applyNumberFormat="1"/>
    <xf numFmtId="166" fontId="0" fillId="0" borderId="2" xfId="0" applyNumberFormat="1" applyBorder="1" applyAlignment="1">
      <alignment horizontal="left" indent="1"/>
    </xf>
    <xf numFmtId="10" fontId="0" fillId="0" borderId="2" xfId="0" applyNumberFormat="1" applyBorder="1" applyAlignment="1">
      <alignment horizontal="left" indent="1"/>
    </xf>
    <xf numFmtId="10" fontId="0" fillId="0" borderId="2" xfId="1" applyNumberFormat="1" applyFont="1" applyBorder="1" applyAlignment="1">
      <alignment horizontal="left" indent="1"/>
    </xf>
    <xf numFmtId="10" fontId="0" fillId="0" borderId="0" xfId="0" applyNumberFormat="1" applyAlignment="1">
      <alignment horizontal="left" indent="1"/>
    </xf>
    <xf numFmtId="0" fontId="2" fillId="4" borderId="2" xfId="0" applyFont="1" applyFill="1" applyBorder="1" applyAlignment="1">
      <alignment horizontal="centerContinuous"/>
    </xf>
    <xf numFmtId="0" fontId="2" fillId="2" borderId="2" xfId="0" applyFont="1" applyFill="1" applyBorder="1" applyAlignment="1">
      <alignment horizontal="center"/>
    </xf>
    <xf numFmtId="10" fontId="2" fillId="2" borderId="2" xfId="0" applyNumberFormat="1" applyFont="1" applyFill="1" applyBorder="1" applyAlignment="1">
      <alignment horizontal="center"/>
    </xf>
    <xf numFmtId="166" fontId="2" fillId="2" borderId="2" xfId="0" applyNumberFormat="1" applyFont="1" applyFill="1" applyBorder="1" applyAlignment="1">
      <alignment horizontal="center"/>
    </xf>
    <xf numFmtId="0" fontId="0" fillId="0" borderId="2" xfId="0" applyBorder="1" applyAlignment="1">
      <alignment horizontal="left" indent="1"/>
    </xf>
    <xf numFmtId="9" fontId="0" fillId="0" borderId="2" xfId="0" applyNumberFormat="1" applyBorder="1" applyAlignment="1">
      <alignment horizontal="left" indent="1"/>
    </xf>
    <xf numFmtId="166" fontId="0" fillId="0" borderId="4" xfId="0" applyNumberFormat="1" applyBorder="1" applyAlignment="1">
      <alignment horizontal="left" indent="1"/>
    </xf>
    <xf numFmtId="166" fontId="0" fillId="0" borderId="5" xfId="0" applyNumberFormat="1" applyBorder="1" applyAlignment="1">
      <alignment horizontal="left" indent="1"/>
    </xf>
    <xf numFmtId="166" fontId="0" fillId="0" borderId="1" xfId="0" applyNumberFormat="1" applyBorder="1" applyAlignment="1">
      <alignment horizontal="left" indent="1"/>
    </xf>
    <xf numFmtId="10" fontId="0" fillId="0" borderId="3" xfId="0" applyNumberFormat="1" applyBorder="1" applyAlignment="1">
      <alignment horizontal="center"/>
    </xf>
    <xf numFmtId="0" fontId="4" fillId="0" borderId="0" xfId="0" applyFont="1" applyAlignment="1">
      <alignment horizontal="center"/>
    </xf>
    <xf numFmtId="9" fontId="0" fillId="3" borderId="0" xfId="0" applyNumberFormat="1" applyFill="1" applyAlignment="1">
      <alignment horizontal="center"/>
    </xf>
    <xf numFmtId="9" fontId="0" fillId="3" borderId="3" xfId="1" applyFont="1" applyFill="1" applyBorder="1" applyAlignment="1">
      <alignment horizontal="center"/>
    </xf>
    <xf numFmtId="9" fontId="0" fillId="3" borderId="0" xfId="1" applyFont="1" applyFill="1" applyBorder="1" applyAlignment="1">
      <alignment horizontal="center"/>
    </xf>
    <xf numFmtId="166" fontId="2" fillId="2" borderId="6" xfId="0" applyNumberFormat="1" applyFont="1" applyFill="1" applyBorder="1" applyAlignment="1">
      <alignment horizontal="center"/>
    </xf>
    <xf numFmtId="10" fontId="2" fillId="2" borderId="6" xfId="0" applyNumberFormat="1" applyFont="1" applyFill="1" applyBorder="1" applyAlignment="1">
      <alignment horizontal="center"/>
    </xf>
    <xf numFmtId="0" fontId="2" fillId="4" borderId="7" xfId="0" applyFont="1" applyFill="1" applyBorder="1" applyAlignment="1">
      <alignment horizontal="centerContinuous"/>
    </xf>
    <xf numFmtId="0" fontId="2" fillId="4" borderId="8" xfId="0" applyFont="1" applyFill="1" applyBorder="1" applyAlignment="1">
      <alignment horizontal="centerContinuous"/>
    </xf>
    <xf numFmtId="0" fontId="2" fillId="4" borderId="4" xfId="0" applyFont="1" applyFill="1" applyBorder="1" applyAlignment="1">
      <alignment horizontal="centerContinuous"/>
    </xf>
    <xf numFmtId="0" fontId="2" fillId="2" borderId="6" xfId="0" applyFont="1" applyFill="1" applyBorder="1" applyAlignment="1">
      <alignment horizontal="center"/>
    </xf>
    <xf numFmtId="0" fontId="5" fillId="0" borderId="0" xfId="0" applyFont="1" applyAlignment="1">
      <alignment horizontal="right" vertical="top"/>
    </xf>
    <xf numFmtId="0" fontId="4" fillId="0" borderId="0" xfId="0" applyFont="1"/>
    <xf numFmtId="165" fontId="3" fillId="2" borderId="2" xfId="0" applyNumberFormat="1" applyFont="1" applyFill="1" applyBorder="1" applyAlignment="1">
      <alignment horizontal="center"/>
    </xf>
    <xf numFmtId="0" fontId="3" fillId="2" borderId="2" xfId="0" applyFont="1" applyFill="1" applyBorder="1"/>
    <xf numFmtId="166" fontId="3" fillId="2" borderId="2" xfId="0" applyNumberFormat="1" applyFont="1" applyFill="1" applyBorder="1"/>
    <xf numFmtId="9" fontId="0" fillId="3" borderId="2" xfId="1" applyFont="1" applyFill="1" applyBorder="1" applyAlignment="1">
      <alignment horizontal="left" indent="1"/>
    </xf>
    <xf numFmtId="165" fontId="0" fillId="0" borderId="2" xfId="0" applyNumberFormat="1" applyBorder="1" applyAlignment="1">
      <alignment horizontal="left" indent="1"/>
    </xf>
    <xf numFmtId="169" fontId="0" fillId="0" borderId="2" xfId="0" applyNumberFormat="1" applyBorder="1" applyAlignment="1">
      <alignment horizontal="left" indent="1"/>
    </xf>
    <xf numFmtId="0" fontId="6" fillId="0" borderId="0" xfId="0" applyFont="1"/>
    <xf numFmtId="10" fontId="0" fillId="3" borderId="2" xfId="0" applyNumberFormat="1" applyFill="1" applyBorder="1" applyAlignment="1">
      <alignment horizontal="left" indent="1"/>
    </xf>
    <xf numFmtId="166" fontId="0" fillId="3" borderId="2" xfId="0" applyNumberFormat="1" applyFill="1" applyBorder="1" applyAlignment="1">
      <alignment horizontal="left" indent="1"/>
    </xf>
    <xf numFmtId="1" fontId="0" fillId="0" borderId="2" xfId="0" applyNumberFormat="1" applyBorder="1" applyAlignment="1">
      <alignment horizontal="left" indent="1"/>
    </xf>
    <xf numFmtId="165" fontId="3" fillId="5" borderId="2" xfId="0" applyNumberFormat="1" applyFont="1" applyFill="1" applyBorder="1" applyAlignment="1">
      <alignment horizontal="center"/>
    </xf>
    <xf numFmtId="0" fontId="3" fillId="5" borderId="2" xfId="0" applyFont="1" applyFill="1" applyBorder="1" applyAlignment="1">
      <alignment horizontal="center"/>
    </xf>
    <xf numFmtId="0" fontId="3" fillId="4" borderId="2" xfId="0" applyFont="1" applyFill="1" applyBorder="1" applyAlignment="1">
      <alignment horizontal="center"/>
    </xf>
    <xf numFmtId="0" fontId="7" fillId="6" borderId="2" xfId="0" applyFont="1" applyFill="1" applyBorder="1" applyAlignment="1">
      <alignment horizontal="center"/>
    </xf>
    <xf numFmtId="0" fontId="7" fillId="7" borderId="2" xfId="0" applyFont="1" applyFill="1" applyBorder="1" applyAlignment="1">
      <alignment horizontal="center"/>
    </xf>
    <xf numFmtId="0" fontId="0" fillId="0" borderId="0" xfId="0" applyAlignment="1">
      <alignment horizontal="centerContinuous"/>
    </xf>
    <xf numFmtId="0" fontId="8" fillId="0" borderId="0" xfId="0" applyFont="1" applyAlignment="1">
      <alignment horizontal="left"/>
    </xf>
    <xf numFmtId="0" fontId="7" fillId="8" borderId="2" xfId="0" applyFont="1" applyFill="1" applyBorder="1" applyAlignment="1">
      <alignment horizontal="center"/>
    </xf>
    <xf numFmtId="170" fontId="0" fillId="0" borderId="3" xfId="0" applyNumberFormat="1" applyBorder="1" applyAlignment="1">
      <alignment horizontal="center"/>
    </xf>
    <xf numFmtId="1" fontId="0" fillId="0" borderId="0" xfId="0" applyNumberFormat="1"/>
    <xf numFmtId="0" fontId="7" fillId="9" borderId="2" xfId="0" applyFont="1" applyFill="1" applyBorder="1" applyAlignment="1">
      <alignment horizontal="center"/>
    </xf>
    <xf numFmtId="0" fontId="0" fillId="0" borderId="2" xfId="0" applyBorder="1" applyAlignment="1">
      <alignment wrapText="1"/>
    </xf>
  </cellXfs>
  <cellStyles count="2">
    <cellStyle name="Normal" xfId="0" builtinId="0"/>
    <cellStyle name="Percent" xfId="1" builtinId="5"/>
  </cellStyles>
  <dxfs count="0"/>
  <tableStyles count="1" defaultTableStyle="TableStyleMedium2" defaultPivotStyle="PivotStyleLight16">
    <tableStyle name="Table Style 1" pivot="0" count="0" xr9:uid="{B63E2E6C-6F5E-4C86-A388-6053BF9E375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t>"How long will it take to afford</a:t>
            </a:r>
            <a:r>
              <a:rPr lang="en-US" i="1" baseline="0"/>
              <a:t> a house</a:t>
            </a:r>
            <a:r>
              <a:rPr lang="en-US" i="1"/>
              <a:t>?"</a:t>
            </a:r>
            <a:r>
              <a:rPr lang="en-US" i="1" baseline="0"/>
              <a:t> Testing different salaries </a:t>
            </a:r>
            <a:r>
              <a:rPr lang="en-US" i="1" baseline="30000"/>
              <a:t>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'Home Buying Calc'!$C$54</c:f>
              <c:strCache>
                <c:ptCount val="1"/>
                <c:pt idx="0">
                  <c:v>Year</c:v>
                </c:pt>
              </c:strCache>
            </c:strRef>
          </c:tx>
          <c:spPr>
            <a:ln w="22225" cap="rnd">
              <a:solidFill>
                <a:schemeClr val="tx2">
                  <a:lumMod val="60000"/>
                  <a:lumOff val="40000"/>
                </a:schemeClr>
              </a:solidFill>
              <a:round/>
            </a:ln>
            <a:effectLst/>
          </c:spPr>
          <c:marker>
            <c:symbol val="none"/>
          </c:marker>
          <c:dPt>
            <c:idx val="1"/>
            <c:marker>
              <c:symbol val="circle"/>
              <c:size val="5"/>
              <c:spPr>
                <a:solidFill>
                  <a:schemeClr val="tx2">
                    <a:lumMod val="75000"/>
                  </a:schemeClr>
                </a:solidFill>
                <a:ln w="9525">
                  <a:solidFill>
                    <a:schemeClr val="accent1"/>
                  </a:solidFill>
                </a:ln>
                <a:effectLst/>
              </c:spPr>
            </c:marker>
            <c:bubble3D val="0"/>
            <c:extLst>
              <c:ext xmlns:c16="http://schemas.microsoft.com/office/drawing/2014/chart" uri="{C3380CC4-5D6E-409C-BE32-E72D297353CC}">
                <c16:uniqueId val="{00000005-F112-4EEC-A747-F6375894CD66}"/>
              </c:ext>
            </c:extLst>
          </c:dPt>
          <c:dPt>
            <c:idx val="11"/>
            <c:marker>
              <c:symbol val="circle"/>
              <c:size val="5"/>
              <c:spPr>
                <a:solidFill>
                  <a:schemeClr val="tx2">
                    <a:lumMod val="75000"/>
                  </a:schemeClr>
                </a:solidFill>
                <a:ln w="9525">
                  <a:solidFill>
                    <a:schemeClr val="accent1"/>
                  </a:solidFill>
                </a:ln>
                <a:effectLst/>
              </c:spPr>
            </c:marker>
            <c:bubble3D val="0"/>
            <c:extLst>
              <c:ext xmlns:c16="http://schemas.microsoft.com/office/drawing/2014/chart" uri="{C3380CC4-5D6E-409C-BE32-E72D297353CC}">
                <c16:uniqueId val="{00000003-F112-4EEC-A747-F6375894CD66}"/>
              </c:ext>
            </c:extLst>
          </c:dPt>
          <c:dPt>
            <c:idx val="21"/>
            <c:marker>
              <c:symbol val="circle"/>
              <c:size val="5"/>
              <c:spPr>
                <a:solidFill>
                  <a:schemeClr val="tx2">
                    <a:lumMod val="75000"/>
                  </a:schemeClr>
                </a:solidFill>
                <a:ln w="9525">
                  <a:solidFill>
                    <a:schemeClr val="accent1"/>
                  </a:solidFill>
                </a:ln>
                <a:effectLst/>
              </c:spPr>
            </c:marker>
            <c:bubble3D val="0"/>
            <c:extLst>
              <c:ext xmlns:c16="http://schemas.microsoft.com/office/drawing/2014/chart" uri="{C3380CC4-5D6E-409C-BE32-E72D297353CC}">
                <c16:uniqueId val="{00000004-F112-4EEC-A747-F6375894CD66}"/>
              </c:ext>
            </c:extLst>
          </c:dPt>
          <c:dLbls>
            <c:dLbl>
              <c:idx val="1"/>
              <c:layout>
                <c:manualLayout>
                  <c:x val="-0.11972697198032932"/>
                  <c:y val="3.9330061320810234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12-4EEC-A747-F6375894CD66}"/>
                </c:ext>
              </c:extLst>
            </c:dLbl>
            <c:dLbl>
              <c:idx val="11"/>
              <c:layout>
                <c:manualLayout>
                  <c:x val="-8.5916353730541364E-2"/>
                  <c:y val="-6.745618681072948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112-4EEC-A747-F6375894CD66}"/>
                </c:ext>
              </c:extLst>
            </c:dLbl>
            <c:dLbl>
              <c:idx val="21"/>
              <c:layout>
                <c:manualLayout>
                  <c:x val="-6.4353328901781262E-2"/>
                  <c:y val="-8.39753775172723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112-4EEC-A747-F6375894CD6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'Home Buying Calc'!$B$55:$B$76</c:f>
              <c:numCache>
                <c:formatCode>[&gt;=1000000]"$"#,##0.0,,\M;[&gt;=1000]"$"#,##0,\K;"$"#,##0</c:formatCode>
                <c:ptCount val="22"/>
                <c:pt idx="1">
                  <c:v>70000</c:v>
                </c:pt>
                <c:pt idx="2">
                  <c:v>73000</c:v>
                </c:pt>
                <c:pt idx="3">
                  <c:v>76000</c:v>
                </c:pt>
                <c:pt idx="4">
                  <c:v>79000</c:v>
                </c:pt>
                <c:pt idx="5">
                  <c:v>82000</c:v>
                </c:pt>
                <c:pt idx="6">
                  <c:v>85000</c:v>
                </c:pt>
                <c:pt idx="7">
                  <c:v>88000</c:v>
                </c:pt>
                <c:pt idx="8">
                  <c:v>91000</c:v>
                </c:pt>
                <c:pt idx="9">
                  <c:v>94000</c:v>
                </c:pt>
                <c:pt idx="10">
                  <c:v>97000</c:v>
                </c:pt>
                <c:pt idx="11">
                  <c:v>100000</c:v>
                </c:pt>
                <c:pt idx="12">
                  <c:v>103000</c:v>
                </c:pt>
                <c:pt idx="13">
                  <c:v>106000</c:v>
                </c:pt>
                <c:pt idx="14">
                  <c:v>109000</c:v>
                </c:pt>
                <c:pt idx="15">
                  <c:v>112000</c:v>
                </c:pt>
                <c:pt idx="16">
                  <c:v>115000</c:v>
                </c:pt>
                <c:pt idx="17">
                  <c:v>118000</c:v>
                </c:pt>
                <c:pt idx="18">
                  <c:v>121000</c:v>
                </c:pt>
                <c:pt idx="19">
                  <c:v>124000</c:v>
                </c:pt>
                <c:pt idx="20">
                  <c:v>127000</c:v>
                </c:pt>
                <c:pt idx="21">
                  <c:v>130000</c:v>
                </c:pt>
              </c:numCache>
            </c:numRef>
          </c:xVal>
          <c:yVal>
            <c:numRef>
              <c:f>'Home Buying Calc'!$C$55:$C$76</c:f>
              <c:numCache>
                <c:formatCode>0.0</c:formatCode>
                <c:ptCount val="22"/>
                <c:pt idx="0" formatCode="0">
                  <c:v>7.2207674249671179</c:v>
                </c:pt>
                <c:pt idx="1">
                  <c:v>51.124900857213234</c:v>
                </c:pt>
                <c:pt idx="2">
                  <c:v>31.768385728562652</c:v>
                </c:pt>
                <c:pt idx="3">
                  <c:v>23.043742070849227</c:v>
                </c:pt>
                <c:pt idx="4">
                  <c:v>18.078728557275006</c:v>
                </c:pt>
                <c:pt idx="5">
                  <c:v>14.873975981797148</c:v>
                </c:pt>
                <c:pt idx="6">
                  <c:v>12.634332356868455</c:v>
                </c:pt>
                <c:pt idx="7">
                  <c:v>10.980888925931733</c:v>
                </c:pt>
                <c:pt idx="8">
                  <c:v>9.7157913076407478</c:v>
                </c:pt>
                <c:pt idx="9">
                  <c:v>8.7123221656705265</c:v>
                </c:pt>
                <c:pt idx="10">
                  <c:v>7.8967298503937</c:v>
                </c:pt>
                <c:pt idx="11">
                  <c:v>7.2207674249671179</c:v>
                </c:pt>
                <c:pt idx="12">
                  <c:v>6.6514051633834308</c:v>
                </c:pt>
                <c:pt idx="13">
                  <c:v>6.1652695996749696</c:v>
                </c:pt>
                <c:pt idx="14">
                  <c:v>5.7495929486780248</c:v>
                </c:pt>
                <c:pt idx="15">
                  <c:v>5.3941693238480797</c:v>
                </c:pt>
                <c:pt idx="16">
                  <c:v>5.0801300102861608</c:v>
                </c:pt>
                <c:pt idx="17">
                  <c:v>4.8006446861548699</c:v>
                </c:pt>
                <c:pt idx="18">
                  <c:v>4.5503077398570255</c:v>
                </c:pt>
                <c:pt idx="19">
                  <c:v>4.3247852123165513</c:v>
                </c:pt>
                <c:pt idx="20">
                  <c:v>4.1205617710419551</c:v>
                </c:pt>
                <c:pt idx="21">
                  <c:v>3.9347561413266137</c:v>
                </c:pt>
              </c:numCache>
            </c:numRef>
          </c:yVal>
          <c:smooth val="0"/>
          <c:extLst>
            <c:ext xmlns:c16="http://schemas.microsoft.com/office/drawing/2014/chart" uri="{C3380CC4-5D6E-409C-BE32-E72D297353CC}">
              <c16:uniqueId val="{00000000-C46E-46A8-AE9C-CA6B24B265DC}"/>
            </c:ext>
          </c:extLst>
        </c:ser>
        <c:dLbls>
          <c:showLegendKey val="0"/>
          <c:showVal val="0"/>
          <c:showCatName val="0"/>
          <c:showSerName val="0"/>
          <c:showPercent val="0"/>
          <c:showBubbleSize val="0"/>
        </c:dLbls>
        <c:axId val="1488502239"/>
        <c:axId val="1488497919"/>
      </c:scatterChart>
      <c:valAx>
        <c:axId val="1488502239"/>
        <c:scaling>
          <c:orientation val="maxMin"/>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Salary</a:t>
                </a:r>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gt;=1000000]&quot;$&quot;#,##0.0,,\M;[&gt;=1000]&quot;$&quot;#,##0,\K;&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497919"/>
        <c:crosses val="autoZero"/>
        <c:crossBetween val="midCat"/>
      </c:valAx>
      <c:valAx>
        <c:axId val="1488497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Years</a:t>
                </a:r>
              </a:p>
            </c:rich>
          </c:tx>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02239"/>
        <c:crosses val="max"/>
        <c:crossBetween val="midCat"/>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t>"How long will it take to afford a house?"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'YoY Calculations'!$P$2</c:f>
              <c:strCache>
                <c:ptCount val="1"/>
                <c:pt idx="0">
                  <c:v>Goal Savings</c:v>
                </c:pt>
              </c:strCache>
            </c:strRef>
          </c:tx>
          <c:spPr>
            <a:ln w="19050" cap="rnd">
              <a:solidFill>
                <a:schemeClr val="accent1">
                  <a:lumMod val="75000"/>
                </a:schemeClr>
              </a:solidFill>
              <a:round/>
            </a:ln>
            <a:effectLst/>
          </c:spPr>
          <c:marker>
            <c:symbol val="circle"/>
            <c:size val="5"/>
            <c:spPr>
              <a:solidFill>
                <a:schemeClr val="accent1"/>
              </a:solidFill>
              <a:ln w="9525">
                <a:solidFill>
                  <a:schemeClr val="accent1">
                    <a:lumMod val="50000"/>
                  </a:schemeClr>
                </a:solidFill>
              </a:ln>
              <a:effectLst/>
            </c:spPr>
          </c:marker>
          <c:xVal>
            <c:numRef>
              <c:f>'YoY Calculations'!$O$3:$O$80</c:f>
              <c:numCache>
                <c:formatCode>0</c:formatCode>
                <c:ptCount val="78"/>
                <c:pt idx="1">
                  <c:v>2024</c:v>
                </c:pt>
                <c:pt idx="2">
                  <c:v>2025</c:v>
                </c:pt>
                <c:pt idx="3">
                  <c:v>2026</c:v>
                </c:pt>
                <c:pt idx="4">
                  <c:v>2027</c:v>
                </c:pt>
                <c:pt idx="5">
                  <c:v>2028</c:v>
                </c:pt>
                <c:pt idx="6">
                  <c:v>2029</c:v>
                </c:pt>
                <c:pt idx="7">
                  <c:v>2030</c:v>
                </c:pt>
                <c:pt idx="8">
                  <c:v>2031</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numCache>
            </c:numRef>
          </c:xVal>
          <c:yVal>
            <c:numRef>
              <c:f>'YoY Calculations'!$P$3:$P$80</c:f>
              <c:numCache>
                <c:formatCode>[&gt;=1000000]"$"#,##0.0,,\M;[&gt;=1000]"$"#,##0,\K;"$"#,##0</c:formatCode>
                <c:ptCount val="78"/>
                <c:pt idx="1">
                  <c:v>252000</c:v>
                </c:pt>
                <c:pt idx="2">
                  <c:v>259560</c:v>
                </c:pt>
                <c:pt idx="3">
                  <c:v>267346.8</c:v>
                </c:pt>
                <c:pt idx="4">
                  <c:v>275367.20399999997</c:v>
                </c:pt>
                <c:pt idx="5">
                  <c:v>283628.22011999995</c:v>
                </c:pt>
                <c:pt idx="6">
                  <c:v>292137.06672359997</c:v>
                </c:pt>
                <c:pt idx="7">
                  <c:v>300901.17872530798</c:v>
                </c:pt>
                <c:pt idx="8">
                  <c:v>309928.21408706723</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numCache>
            </c:numRef>
          </c:yVal>
          <c:smooth val="0"/>
          <c:extLst>
            <c:ext xmlns:c16="http://schemas.microsoft.com/office/drawing/2014/chart" uri="{C3380CC4-5D6E-409C-BE32-E72D297353CC}">
              <c16:uniqueId val="{00000000-C2DD-4918-9585-6AC42DF998CD}"/>
            </c:ext>
          </c:extLst>
        </c:ser>
        <c:ser>
          <c:idx val="1"/>
          <c:order val="1"/>
          <c:tx>
            <c:strRef>
              <c:f>'YoY Calculations'!$Q$2</c:f>
              <c:strCache>
                <c:ptCount val="1"/>
                <c:pt idx="0">
                  <c:v>Total Saved</c:v>
                </c:pt>
              </c:strCache>
            </c:strRef>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lumMod val="50000"/>
                  </a:schemeClr>
                </a:solidFill>
              </a:ln>
              <a:effectLst/>
            </c:spPr>
          </c:marker>
          <c:xVal>
            <c:numRef>
              <c:f>'YoY Calculations'!$O$3:$O$80</c:f>
              <c:numCache>
                <c:formatCode>0</c:formatCode>
                <c:ptCount val="78"/>
                <c:pt idx="1">
                  <c:v>2024</c:v>
                </c:pt>
                <c:pt idx="2">
                  <c:v>2025</c:v>
                </c:pt>
                <c:pt idx="3">
                  <c:v>2026</c:v>
                </c:pt>
                <c:pt idx="4">
                  <c:v>2027</c:v>
                </c:pt>
                <c:pt idx="5">
                  <c:v>2028</c:v>
                </c:pt>
                <c:pt idx="6">
                  <c:v>2029</c:v>
                </c:pt>
                <c:pt idx="7">
                  <c:v>2030</c:v>
                </c:pt>
                <c:pt idx="8">
                  <c:v>2031</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numCache>
            </c:numRef>
          </c:xVal>
          <c:yVal>
            <c:numRef>
              <c:f>'YoY Calculations'!$Q$3:$Q$80</c:f>
              <c:numCache>
                <c:formatCode>[&gt;=1000000]"$"#,##0.0,,\M;[&gt;=1000]"$"#,##0,\K;"$"#,##0</c:formatCode>
                <c:ptCount val="78"/>
                <c:pt idx="1">
                  <c:v>100000</c:v>
                </c:pt>
                <c:pt idx="2">
                  <c:v>128050.3941</c:v>
                </c:pt>
                <c:pt idx="3">
                  <c:v>158858.23578699998</c:v>
                </c:pt>
                <c:pt idx="4">
                  <c:v>192640.36399208999</c:v>
                </c:pt>
                <c:pt idx="5">
                  <c:v>229604.55689953628</c:v>
                </c:pt>
                <c:pt idx="6">
                  <c:v>269958.21751034382</c:v>
                </c:pt>
                <c:pt idx="7">
                  <c:v>313962.66778974311</c:v>
                </c:pt>
                <c:pt idx="8">
                  <c:v>361898.24401731062</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numCache>
            </c:numRef>
          </c:yVal>
          <c:smooth val="0"/>
          <c:extLst>
            <c:ext xmlns:c16="http://schemas.microsoft.com/office/drawing/2014/chart" uri="{C3380CC4-5D6E-409C-BE32-E72D297353CC}">
              <c16:uniqueId val="{00000002-C2DD-4918-9585-6AC42DF998CD}"/>
            </c:ext>
          </c:extLst>
        </c:ser>
        <c:dLbls>
          <c:showLegendKey val="0"/>
          <c:showVal val="0"/>
          <c:showCatName val="0"/>
          <c:showSerName val="0"/>
          <c:showPercent val="0"/>
          <c:showBubbleSize val="0"/>
        </c:dLbls>
        <c:axId val="156436095"/>
        <c:axId val="156442335"/>
      </c:scatterChart>
      <c:valAx>
        <c:axId val="1564360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6442335"/>
        <c:crosses val="autoZero"/>
        <c:crossBetween val="midCat"/>
      </c:valAx>
      <c:valAx>
        <c:axId val="156442335"/>
        <c:scaling>
          <c:orientation val="minMax"/>
        </c:scaling>
        <c:delete val="0"/>
        <c:axPos val="l"/>
        <c:majorGridlines>
          <c:spPr>
            <a:ln w="9525" cap="flat" cmpd="sng" algn="ctr">
              <a:solidFill>
                <a:schemeClr val="tx1">
                  <a:lumMod val="15000"/>
                  <a:lumOff val="85000"/>
                </a:schemeClr>
              </a:solidFill>
              <a:round/>
            </a:ln>
            <a:effectLst/>
          </c:spPr>
        </c:majorGridlines>
        <c:numFmt formatCode="[&gt;=1000000]&quot;$&quot;#,##0.0,,\M;[&gt;=1000]&quot;$&quot;#,##0,\K;&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64360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1052828</xdr:colOff>
      <xdr:row>18</xdr:row>
      <xdr:rowOff>76200</xdr:rowOff>
    </xdr:from>
    <xdr:to>
      <xdr:col>15</xdr:col>
      <xdr:colOff>547289</xdr:colOff>
      <xdr:row>45</xdr:row>
      <xdr:rowOff>71694</xdr:rowOff>
    </xdr:to>
    <xdr:graphicFrame macro="">
      <xdr:nvGraphicFramePr>
        <xdr:cNvPr id="4" name="Chart 3">
          <a:extLst>
            <a:ext uri="{FF2B5EF4-FFF2-40B4-BE49-F238E27FC236}">
              <a16:creationId xmlns:a16="http://schemas.microsoft.com/office/drawing/2014/main" id="{7A68B7ED-637B-168F-A7F4-F44945F43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1053882</xdr:colOff>
      <xdr:row>2</xdr:row>
      <xdr:rowOff>0</xdr:rowOff>
    </xdr:from>
    <xdr:to>
      <xdr:col>15</xdr:col>
      <xdr:colOff>539532</xdr:colOff>
      <xdr:row>18</xdr:row>
      <xdr:rowOff>38101</xdr:rowOff>
    </xdr:to>
    <xdr:graphicFrame macro="">
      <xdr:nvGraphicFramePr>
        <xdr:cNvPr id="2" name="Chart 1">
          <a:extLst>
            <a:ext uri="{FF2B5EF4-FFF2-40B4-BE49-F238E27FC236}">
              <a16:creationId xmlns:a16="http://schemas.microsoft.com/office/drawing/2014/main" id="{EEFB1DCF-6D7C-44B9-8438-5B32EEB54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11216-8D4C-42A0-916D-561A8EFB1325}">
  <sheetPr>
    <tabColor theme="4" tint="-0.499984740745262"/>
  </sheetPr>
  <dimension ref="A1:U83"/>
  <sheetViews>
    <sheetView showGridLines="0" tabSelected="1" zoomScale="105" zoomScaleNormal="105" workbookViewId="0">
      <pane xSplit="1" ySplit="2" topLeftCell="B4" activePane="bottomRight" state="frozen"/>
      <selection activeCell="B4" sqref="B4"/>
      <selection pane="topRight" activeCell="B4" sqref="B4"/>
      <selection pane="bottomLeft" activeCell="B4" sqref="B4"/>
      <selection pane="bottomRight" activeCell="E11" sqref="E11"/>
    </sheetView>
  </sheetViews>
  <sheetFormatPr defaultRowHeight="15" outlineLevelRow="1" x14ac:dyDescent="0.25"/>
  <cols>
    <col min="1" max="1" width="3.140625" customWidth="1"/>
    <col min="2" max="2" width="26.28515625" bestFit="1" customWidth="1"/>
    <col min="3" max="3" width="30.140625" style="4" bestFit="1" customWidth="1"/>
    <col min="4" max="4" width="11.42578125" bestFit="1" customWidth="1"/>
    <col min="5" max="5" width="16.28515625" customWidth="1"/>
    <col min="6" max="6" width="14.140625" customWidth="1"/>
    <col min="7" max="7" width="14.140625" bestFit="1" customWidth="1"/>
    <col min="8" max="9" width="14.140625" customWidth="1"/>
    <col min="10" max="10" width="13.28515625" bestFit="1" customWidth="1"/>
    <col min="11" max="11" width="9.140625" customWidth="1"/>
    <col min="18" max="18" width="6.85546875" hidden="1" customWidth="1"/>
    <col min="19" max="19" width="14.28515625" hidden="1" customWidth="1"/>
    <col min="20" max="21" width="15.5703125" hidden="1" customWidth="1"/>
  </cols>
  <sheetData>
    <row r="1" spans="1:21" x14ac:dyDescent="0.25">
      <c r="E1" s="50"/>
      <c r="F1" s="50"/>
      <c r="G1" s="50"/>
      <c r="H1" s="50"/>
      <c r="I1" s="50"/>
      <c r="R1" s="67" t="s">
        <v>127</v>
      </c>
      <c r="S1" s="66"/>
      <c r="T1" s="66"/>
      <c r="U1" s="66"/>
    </row>
    <row r="2" spans="1:21" x14ac:dyDescent="0.25">
      <c r="B2" t="s">
        <v>74</v>
      </c>
      <c r="C2" s="9">
        <v>100000</v>
      </c>
      <c r="R2" s="51" t="s">
        <v>120</v>
      </c>
      <c r="S2" s="61" t="s">
        <v>121</v>
      </c>
      <c r="T2" s="62" t="s">
        <v>74</v>
      </c>
      <c r="U2" s="62" t="s">
        <v>126</v>
      </c>
    </row>
    <row r="3" spans="1:21" hidden="1" x14ac:dyDescent="0.25">
      <c r="B3" t="s">
        <v>113</v>
      </c>
      <c r="C3" s="6">
        <f>C2</f>
        <v>100000</v>
      </c>
      <c r="E3" s="50"/>
      <c r="R3" s="60"/>
      <c r="S3" s="26"/>
      <c r="T3" s="56"/>
      <c r="U3" s="56">
        <f>$C$17</f>
        <v>54650.394099999998</v>
      </c>
    </row>
    <row r="4" spans="1:21" ht="7.5" customHeight="1" x14ac:dyDescent="0.25">
      <c r="C4"/>
      <c r="R4" s="60">
        <f ca="1">YEAR(TODAY())</f>
        <v>2024</v>
      </c>
      <c r="S4" s="26">
        <f>'Home Buying Calc'!$C$25</f>
        <v>0.03</v>
      </c>
      <c r="T4" s="56">
        <f>'YoY Calculations'!D4</f>
        <v>100000</v>
      </c>
      <c r="U4" s="56">
        <f t="dataTable" ref="U4:U80" dt2D="0" dtr="0" r1="C3" ca="1"/>
        <v>54650.394099999998</v>
      </c>
    </row>
    <row r="5" spans="1:21" x14ac:dyDescent="0.25">
      <c r="B5" t="s">
        <v>98</v>
      </c>
      <c r="C5" s="9">
        <v>6000</v>
      </c>
      <c r="R5" s="60">
        <f ca="1">R4+1</f>
        <v>2025</v>
      </c>
      <c r="S5" s="26">
        <f>'Home Buying Calc'!$C$25</f>
        <v>0.03</v>
      </c>
      <c r="T5" s="56">
        <f>'YoY Calculations'!D5</f>
        <v>103000</v>
      </c>
      <c r="U5" s="56">
        <v>56452.314100000003</v>
      </c>
    </row>
    <row r="6" spans="1:21" x14ac:dyDescent="0.25">
      <c r="B6" s="14" t="s">
        <v>100</v>
      </c>
      <c r="C6" s="16">
        <v>1500</v>
      </c>
      <c r="R6" s="60">
        <f t="shared" ref="R6:R69" ca="1" si="0">R5+1</f>
        <v>2026</v>
      </c>
      <c r="S6" s="26">
        <f>'Home Buying Calc'!$C$25</f>
        <v>0.03</v>
      </c>
      <c r="T6" s="56">
        <f>'YoY Calculations'!D6</f>
        <v>106090</v>
      </c>
      <c r="U6" s="56">
        <v>58308.291700000002</v>
      </c>
    </row>
    <row r="7" spans="1:21" x14ac:dyDescent="0.25">
      <c r="B7" t="s">
        <v>101</v>
      </c>
      <c r="C7" s="6">
        <f>C3-C5-C6</f>
        <v>92500</v>
      </c>
      <c r="R7" s="60">
        <f t="shared" ca="1" si="0"/>
        <v>2027</v>
      </c>
      <c r="S7" s="26">
        <f>'Home Buying Calc'!$C$25</f>
        <v>0.03</v>
      </c>
      <c r="T7" s="56">
        <f>'YoY Calculations'!D7</f>
        <v>109272.7</v>
      </c>
      <c r="U7" s="56">
        <v>60194.994627999986</v>
      </c>
    </row>
    <row r="8" spans="1:21" ht="15" customHeight="1" x14ac:dyDescent="0.25">
      <c r="C8" s="6"/>
      <c r="R8" s="60">
        <f t="shared" ca="1" si="0"/>
        <v>2028</v>
      </c>
      <c r="S8" s="26">
        <f>'Home Buying Calc'!$C$25</f>
        <v>0.03</v>
      </c>
      <c r="T8" s="56">
        <f>'YoY Calculations'!D8</f>
        <v>112550.88099999999</v>
      </c>
      <c r="U8" s="56">
        <v>62098.437643839992</v>
      </c>
    </row>
    <row r="9" spans="1:21" x14ac:dyDescent="0.25">
      <c r="A9" s="49"/>
      <c r="B9" t="s">
        <v>16</v>
      </c>
      <c r="C9" s="19" t="s">
        <v>49</v>
      </c>
      <c r="R9" s="60">
        <f t="shared" ca="1" si="0"/>
        <v>2029</v>
      </c>
      <c r="S9" s="26">
        <f>'Home Buying Calc'!$C$25</f>
        <v>0.03</v>
      </c>
      <c r="T9" s="56">
        <f>'YoY Calculations'!D9</f>
        <v>115927.40742999999</v>
      </c>
      <c r="U9" s="56">
        <v>64058.983950155191</v>
      </c>
    </row>
    <row r="10" spans="1:21" x14ac:dyDescent="0.25">
      <c r="B10" t="s">
        <v>17</v>
      </c>
      <c r="C10" s="19" t="s">
        <v>69</v>
      </c>
      <c r="R10" s="60">
        <f t="shared" ca="1" si="0"/>
        <v>2030</v>
      </c>
      <c r="S10" s="26">
        <f>'Home Buying Calc'!$C$25</f>
        <v>0.03</v>
      </c>
      <c r="T10" s="56">
        <f>'YoY Calculations'!D10</f>
        <v>119405.22965289999</v>
      </c>
      <c r="U10" s="56">
        <v>66078.346645659854</v>
      </c>
    </row>
    <row r="11" spans="1:21" x14ac:dyDescent="0.25">
      <c r="A11" s="49">
        <v>1</v>
      </c>
      <c r="B11" t="s">
        <v>108</v>
      </c>
      <c r="C11" s="6">
        <f>SUM('Tax Table'!AF:AF)</f>
        <v>3460.4700000000003</v>
      </c>
      <c r="D11" s="22">
        <f>C11/$C$7</f>
        <v>3.741048648648649E-2</v>
      </c>
      <c r="R11" s="60">
        <f t="shared" ca="1" si="0"/>
        <v>2031</v>
      </c>
      <c r="S11" s="26">
        <f>'Home Buying Calc'!$C$25</f>
        <v>0.03</v>
      </c>
      <c r="T11" s="56">
        <f>'YoY Calculations'!D11</f>
        <v>122987.38654248699</v>
      </c>
      <c r="U11" s="56">
        <v>68158.290222029638</v>
      </c>
    </row>
    <row r="12" spans="1:21" outlineLevel="1" x14ac:dyDescent="0.25">
      <c r="B12" t="s">
        <v>105</v>
      </c>
      <c r="C12" s="6">
        <f>SUMIFS('Tax Table'!G:G,'Tax Table'!B:B,C10)</f>
        <v>15403</v>
      </c>
      <c r="D12" s="22">
        <f>C12/$C$7</f>
        <v>0.16651891891891893</v>
      </c>
      <c r="R12" s="60">
        <f t="shared" ca="1" si="0"/>
        <v>2032</v>
      </c>
      <c r="S12" s="26">
        <f>'Home Buying Calc'!$C$25</f>
        <v>0.03</v>
      </c>
      <c r="T12" s="56">
        <f>'YoY Calculations'!D12</f>
        <v>126677.00813876159</v>
      </c>
      <c r="U12" s="56">
        <v>70300.632105690529</v>
      </c>
    </row>
    <row r="13" spans="1:21" outlineLevel="1" x14ac:dyDescent="0.25">
      <c r="B13" t="s">
        <v>106</v>
      </c>
      <c r="C13" s="6">
        <f>SUMIFS('Tax Table'!O:O,'Tax Table'!I:I,C9,'Tax Table'!J:J,C10)</f>
        <v>5409.8859000000002</v>
      </c>
      <c r="D13" s="22">
        <f>C13/$C$7</f>
        <v>5.8485252972972974E-2</v>
      </c>
      <c r="R13" s="60">
        <f t="shared" ca="1" si="0"/>
        <v>2033</v>
      </c>
      <c r="S13" s="26">
        <f>'Home Buying Calc'!$C$25</f>
        <v>0.03</v>
      </c>
      <c r="T13" s="56">
        <f>'YoY Calculations'!D13</f>
        <v>130477.31838292444</v>
      </c>
      <c r="U13" s="56">
        <v>72507.24424586125</v>
      </c>
    </row>
    <row r="14" spans="1:21" outlineLevel="1" x14ac:dyDescent="0.25">
      <c r="B14" t="s">
        <v>107</v>
      </c>
      <c r="C14" s="6">
        <f>SUMIFS('Tax Table'!Z:Z,'Tax Table'!R:R,C10)</f>
        <v>7076.25</v>
      </c>
      <c r="D14" s="22">
        <f>C14/$C$7</f>
        <v>7.6499999999999999E-2</v>
      </c>
      <c r="R14" s="60">
        <f t="shared" ca="1" si="0"/>
        <v>2034</v>
      </c>
      <c r="S14" s="26">
        <f>'Home Buying Calc'!$C$25</f>
        <v>0.03</v>
      </c>
      <c r="T14" s="56">
        <f>'YoY Calculations'!D14</f>
        <v>134391.63793441217</v>
      </c>
      <c r="U14" s="56">
        <v>74780.05475023709</v>
      </c>
    </row>
    <row r="15" spans="1:21" x14ac:dyDescent="0.25">
      <c r="B15" t="s">
        <v>109</v>
      </c>
      <c r="C15" s="6">
        <f>SUM(C11:C14)</f>
        <v>31349.605900000002</v>
      </c>
      <c r="D15" s="22">
        <f>SUM(D12:D14)</f>
        <v>0.30150417189189188</v>
      </c>
      <c r="R15" s="60">
        <f t="shared" ca="1" si="0"/>
        <v>2035</v>
      </c>
      <c r="S15" s="26">
        <f>'Home Buying Calc'!$C$25</f>
        <v>0.03</v>
      </c>
      <c r="T15" s="56">
        <f>'YoY Calculations'!D15</f>
        <v>138423.38707244454</v>
      </c>
      <c r="U15" s="56">
        <v>77121.049569744195</v>
      </c>
    </row>
    <row r="16" spans="1:21" x14ac:dyDescent="0.25">
      <c r="B16" s="14" t="s">
        <v>99</v>
      </c>
      <c r="C16" s="16">
        <v>6500</v>
      </c>
      <c r="D16" s="38"/>
      <c r="R16" s="60">
        <f t="shared" ca="1" si="0"/>
        <v>2036</v>
      </c>
      <c r="S16" s="26">
        <f>'Home Buying Calc'!$C$25</f>
        <v>0.03</v>
      </c>
      <c r="T16" s="56">
        <f>'YoY Calculations'!D16</f>
        <v>142576.08868461789</v>
      </c>
      <c r="U16" s="56">
        <v>79532.274233836535</v>
      </c>
    </row>
    <row r="17" spans="2:21" x14ac:dyDescent="0.25">
      <c r="B17" t="s">
        <v>102</v>
      </c>
      <c r="C17" s="6">
        <f>C7-C15-C16</f>
        <v>54650.394099999998</v>
      </c>
      <c r="R17" s="60">
        <f t="shared" ca="1" si="0"/>
        <v>2037</v>
      </c>
      <c r="S17" s="26">
        <f>'Home Buying Calc'!$C$25</f>
        <v>0.03</v>
      </c>
      <c r="T17" s="56">
        <f>'YoY Calculations'!D17</f>
        <v>146853.37134515643</v>
      </c>
      <c r="U17" s="56">
        <v>82015.835637851618</v>
      </c>
    </row>
    <row r="18" spans="2:21" ht="15" customHeight="1" x14ac:dyDescent="0.25">
      <c r="C18" s="6"/>
      <c r="R18" s="60">
        <f t="shared" ca="1" si="0"/>
        <v>2038</v>
      </c>
      <c r="S18" s="26">
        <f>'Home Buying Calc'!$C$25</f>
        <v>0.03</v>
      </c>
      <c r="T18" s="56">
        <f>'YoY Calculations'!D18</f>
        <v>151258.97248551113</v>
      </c>
      <c r="U18" s="56">
        <v>84573.903883987179</v>
      </c>
    </row>
    <row r="19" spans="2:21" x14ac:dyDescent="0.25">
      <c r="C19" s="39" t="s">
        <v>2</v>
      </c>
      <c r="D19" s="39" t="s">
        <v>12</v>
      </c>
      <c r="R19" s="60">
        <f t="shared" ca="1" si="0"/>
        <v>2039</v>
      </c>
      <c r="S19" s="26">
        <f>'Home Buying Calc'!$C$25</f>
        <v>0.03</v>
      </c>
      <c r="T19" s="56">
        <f>'YoY Calculations'!D19</f>
        <v>155796.74166007646</v>
      </c>
      <c r="U19" s="56">
        <v>87208.714177506801</v>
      </c>
    </row>
    <row r="20" spans="2:21" x14ac:dyDescent="0.25">
      <c r="B20" t="s">
        <v>102</v>
      </c>
      <c r="C20" s="6">
        <f>C17/12</f>
        <v>4554.1995083333331</v>
      </c>
      <c r="D20" s="6">
        <f>C17</f>
        <v>54650.394099999998</v>
      </c>
      <c r="R20" s="60">
        <f t="shared" ca="1" si="0"/>
        <v>2040</v>
      </c>
      <c r="S20" s="26">
        <f>'Home Buying Calc'!$C$25</f>
        <v>0.03</v>
      </c>
      <c r="T20" s="56">
        <f>'YoY Calculations'!D20</f>
        <v>160470.64390987874</v>
      </c>
      <c r="U20" s="56">
        <v>89922.568779831985</v>
      </c>
    </row>
    <row r="21" spans="2:21" x14ac:dyDescent="0.25">
      <c r="B21" s="14" t="s">
        <v>88</v>
      </c>
      <c r="C21" s="16">
        <v>2800</v>
      </c>
      <c r="D21" s="13">
        <f>C21*12</f>
        <v>33600</v>
      </c>
      <c r="R21" s="60">
        <f t="shared" ca="1" si="0"/>
        <v>2041</v>
      </c>
      <c r="S21" s="26">
        <f>'Home Buying Calc'!$C$25</f>
        <v>0.03</v>
      </c>
      <c r="T21" s="56">
        <f>'YoY Calculations'!D21</f>
        <v>165284.76322717511</v>
      </c>
      <c r="U21" s="56">
        <v>92717.839020226966</v>
      </c>
    </row>
    <row r="22" spans="2:21" x14ac:dyDescent="0.25">
      <c r="B22" t="s">
        <v>0</v>
      </c>
      <c r="C22" s="6">
        <f>C20-C21</f>
        <v>1754.1995083333331</v>
      </c>
      <c r="D22" s="6">
        <f>D20-D21</f>
        <v>21050.394099999998</v>
      </c>
      <c r="R22" s="60">
        <f t="shared" ca="1" si="0"/>
        <v>2042</v>
      </c>
      <c r="S22" s="26">
        <f>'Home Buying Calc'!$C$25</f>
        <v>0.03</v>
      </c>
      <c r="T22" s="56">
        <f>'YoY Calculations'!D22</f>
        <v>170243.30612399036</v>
      </c>
      <c r="U22" s="56">
        <v>95754.652347521172</v>
      </c>
    </row>
    <row r="23" spans="2:21" x14ac:dyDescent="0.25">
      <c r="C23" s="6"/>
      <c r="D23" s="6"/>
      <c r="R23" s="60">
        <f t="shared" ca="1" si="0"/>
        <v>2043</v>
      </c>
      <c r="S23" s="26">
        <f>'Home Buying Calc'!$C$25</f>
        <v>0.03</v>
      </c>
      <c r="T23" s="56">
        <f>'YoY Calculations'!D23</f>
        <v>175350.60530771007</v>
      </c>
      <c r="U23" s="56">
        <v>99036.807094946795</v>
      </c>
    </row>
    <row r="24" spans="2:21" x14ac:dyDescent="0.25">
      <c r="B24" t="s">
        <v>136</v>
      </c>
      <c r="C24" s="40">
        <v>0.03</v>
      </c>
      <c r="D24" s="6"/>
      <c r="R24" s="60">
        <f t="shared" ca="1" si="0"/>
        <v>2044</v>
      </c>
      <c r="S24" s="26">
        <f>'Home Buying Calc'!$C$25</f>
        <v>0.03</v>
      </c>
      <c r="T24" s="56">
        <f>'YoY Calculations'!D24</f>
        <v>180611.12346694135</v>
      </c>
      <c r="U24" s="56">
        <v>102417.42648479519</v>
      </c>
    </row>
    <row r="25" spans="2:21" x14ac:dyDescent="0.25">
      <c r="B25" t="s">
        <v>137</v>
      </c>
      <c r="C25" s="40">
        <v>0.03</v>
      </c>
      <c r="D25" s="6"/>
      <c r="R25" s="60">
        <f t="shared" ca="1" si="0"/>
        <v>2045</v>
      </c>
      <c r="S25" s="26">
        <f>'Home Buying Calc'!$C$25</f>
        <v>0.03</v>
      </c>
      <c r="T25" s="56">
        <f>'YoY Calculations'!D25</f>
        <v>186029.45717094961</v>
      </c>
      <c r="U25" s="56">
        <v>105899.46445633906</v>
      </c>
    </row>
    <row r="26" spans="2:21" ht="7.5" customHeight="1" x14ac:dyDescent="0.25">
      <c r="C26" s="6"/>
      <c r="D26" s="6"/>
      <c r="R26" s="60">
        <f t="shared" ca="1" si="0"/>
        <v>2046</v>
      </c>
      <c r="S26" s="26">
        <f>'Home Buying Calc'!$C$25</f>
        <v>0.03</v>
      </c>
      <c r="T26" s="56">
        <f>'YoY Calculations'!D26</f>
        <v>191610.34088607811</v>
      </c>
      <c r="U26" s="56">
        <v>109485.96356702922</v>
      </c>
    </row>
    <row r="27" spans="2:21" ht="15" customHeight="1" x14ac:dyDescent="0.25">
      <c r="B27" t="s">
        <v>124</v>
      </c>
      <c r="C27" s="9">
        <v>100000</v>
      </c>
      <c r="R27" s="60">
        <f t="shared" ca="1" si="0"/>
        <v>2047</v>
      </c>
      <c r="S27" s="26">
        <f>'Home Buying Calc'!$C$25</f>
        <v>0.03</v>
      </c>
      <c r="T27" s="56">
        <f>'YoY Calculations'!D27</f>
        <v>197358.65111266045</v>
      </c>
      <c r="U27" s="56">
        <v>113180.05765104012</v>
      </c>
    </row>
    <row r="28" spans="2:21" ht="15" customHeight="1" x14ac:dyDescent="0.25">
      <c r="B28" t="s">
        <v>138</v>
      </c>
      <c r="C28" s="40">
        <v>7.0000000000000007E-2</v>
      </c>
      <c r="R28" s="60">
        <f t="shared" ca="1" si="0"/>
        <v>2048</v>
      </c>
      <c r="S28" s="26">
        <f>'Home Buying Calc'!$C$25</f>
        <v>0.03</v>
      </c>
      <c r="T28" s="56">
        <f>'YoY Calculations'!D28</f>
        <v>203279.41064604025</v>
      </c>
      <c r="U28" s="56">
        <v>116678.62170588809</v>
      </c>
    </row>
    <row r="29" spans="2:21" ht="7.5" customHeight="1" x14ac:dyDescent="0.25">
      <c r="C29"/>
      <c r="R29" s="60">
        <f t="shared" ca="1" si="0"/>
        <v>2049</v>
      </c>
      <c r="S29" s="26">
        <f>'Home Buying Calc'!$C$25</f>
        <v>0.03</v>
      </c>
      <c r="T29" s="56">
        <f>'YoY Calculations'!D29</f>
        <v>209377.79296542145</v>
      </c>
      <c r="U29" s="56">
        <v>120065.68739937732</v>
      </c>
    </row>
    <row r="30" spans="2:21" x14ac:dyDescent="0.25">
      <c r="B30" t="s">
        <v>11</v>
      </c>
      <c r="C30" s="9">
        <v>800000</v>
      </c>
      <c r="R30" s="60">
        <f t="shared" ca="1" si="0"/>
        <v>2050</v>
      </c>
      <c r="S30" s="26">
        <f>'Home Buying Calc'!$C$25</f>
        <v>0.03</v>
      </c>
      <c r="T30" s="56">
        <f>'YoY Calculations'!D30</f>
        <v>215659.12675438411</v>
      </c>
      <c r="U30" s="56">
        <v>123452.20569835865</v>
      </c>
    </row>
    <row r="31" spans="2:21" x14ac:dyDescent="0.25">
      <c r="B31" t="s">
        <v>10</v>
      </c>
      <c r="C31" s="6">
        <f>D31*C30</f>
        <v>160000</v>
      </c>
      <c r="D31" s="40">
        <v>0.2</v>
      </c>
      <c r="R31" s="60">
        <f t="shared" ca="1" si="0"/>
        <v>2051</v>
      </c>
      <c r="S31" s="26">
        <f>'Home Buying Calc'!$C$25</f>
        <v>0.03</v>
      </c>
      <c r="T31" s="56">
        <f>'YoY Calculations'!D31</f>
        <v>222128.90055701564</v>
      </c>
      <c r="U31" s="56">
        <v>126940.31954630942</v>
      </c>
    </row>
    <row r="32" spans="2:21" x14ac:dyDescent="0.25">
      <c r="B32" t="s">
        <v>9</v>
      </c>
      <c r="C32" s="12">
        <f>SUM(C33:C36)</f>
        <v>92000</v>
      </c>
      <c r="D32" s="11">
        <f>SUM(D33:D36)</f>
        <v>0.115</v>
      </c>
      <c r="R32" s="60">
        <f t="shared" ca="1" si="0"/>
        <v>2052</v>
      </c>
      <c r="S32" s="26">
        <f>'Home Buying Calc'!$C$25</f>
        <v>0.03</v>
      </c>
      <c r="T32" s="56">
        <f>'YoY Calculations'!D32</f>
        <v>228792.7675737261</v>
      </c>
      <c r="U32" s="56">
        <v>130507.15303237428</v>
      </c>
    </row>
    <row r="33" spans="1:21" outlineLevel="1" x14ac:dyDescent="0.25">
      <c r="B33" s="3" t="s">
        <v>8</v>
      </c>
      <c r="C33" s="6">
        <f>D33*$C$30</f>
        <v>28000.000000000004</v>
      </c>
      <c r="D33" s="10">
        <v>3.5000000000000003E-2</v>
      </c>
      <c r="E33" s="2"/>
      <c r="F33" s="2"/>
      <c r="G33" s="2"/>
      <c r="H33" s="2"/>
      <c r="I33" s="2"/>
      <c r="R33" s="60">
        <f t="shared" ca="1" si="0"/>
        <v>2053</v>
      </c>
      <c r="S33" s="26">
        <f>'Home Buying Calc'!$C$25</f>
        <v>0.03</v>
      </c>
      <c r="T33" s="56">
        <f>'YoY Calculations'!D33</f>
        <v>235656.55060093789</v>
      </c>
      <c r="U33" s="56">
        <v>134177.49236834553</v>
      </c>
    </row>
    <row r="34" spans="1:21" outlineLevel="1" x14ac:dyDescent="0.25">
      <c r="B34" s="3" t="s">
        <v>7</v>
      </c>
      <c r="C34" s="6">
        <f>D34*$C$30</f>
        <v>32000</v>
      </c>
      <c r="D34" s="10">
        <v>0.04</v>
      </c>
      <c r="E34" s="2"/>
      <c r="F34" s="2"/>
      <c r="G34" s="2"/>
      <c r="H34" s="2"/>
      <c r="I34" s="2"/>
      <c r="R34" s="60">
        <f t="shared" ca="1" si="0"/>
        <v>2054</v>
      </c>
      <c r="S34" s="26">
        <f>'Home Buying Calc'!$C$25</f>
        <v>0.03</v>
      </c>
      <c r="T34" s="56">
        <f>'YoY Calculations'!D34</f>
        <v>242726.24711896601</v>
      </c>
      <c r="U34" s="56">
        <v>137957.9418843959</v>
      </c>
    </row>
    <row r="35" spans="1:21" outlineLevel="1" x14ac:dyDescent="0.25">
      <c r="B35" s="3" t="s">
        <v>6</v>
      </c>
      <c r="C35" s="6">
        <f>D35*$C$30</f>
        <v>8000</v>
      </c>
      <c r="D35" s="10">
        <v>0.01</v>
      </c>
      <c r="E35" s="2"/>
      <c r="F35" s="2"/>
      <c r="G35" s="2"/>
      <c r="H35" s="2"/>
      <c r="I35" s="2"/>
      <c r="R35" s="60">
        <f t="shared" ca="1" si="0"/>
        <v>2055</v>
      </c>
      <c r="S35" s="26">
        <f>'Home Buying Calc'!$C$25</f>
        <v>0.03</v>
      </c>
      <c r="T35" s="56">
        <f>'YoY Calculations'!D35</f>
        <v>250008.03453253501</v>
      </c>
      <c r="U35" s="56">
        <v>141851.80488592776</v>
      </c>
    </row>
    <row r="36" spans="1:21" outlineLevel="1" x14ac:dyDescent="0.25">
      <c r="B36" s="3" t="s">
        <v>5</v>
      </c>
      <c r="C36" s="6">
        <f>D36*$C$30</f>
        <v>24000</v>
      </c>
      <c r="D36" s="10">
        <v>0.03</v>
      </c>
      <c r="E36" s="2"/>
      <c r="F36" s="2"/>
      <c r="G36" s="2"/>
      <c r="H36" s="2"/>
      <c r="I36" s="2"/>
      <c r="R36" s="60">
        <f t="shared" ca="1" si="0"/>
        <v>2056</v>
      </c>
      <c r="S36" s="26">
        <f>'Home Buying Calc'!$C$25</f>
        <v>0.03</v>
      </c>
      <c r="T36" s="56">
        <f>'YoY Calculations'!D36</f>
        <v>257508.27556851105</v>
      </c>
      <c r="U36" s="56">
        <v>145673.98551045026</v>
      </c>
    </row>
    <row r="37" spans="1:21" x14ac:dyDescent="0.25">
      <c r="B37" s="15" t="s">
        <v>1</v>
      </c>
      <c r="C37" s="16">
        <v>0</v>
      </c>
      <c r="D37" s="41">
        <v>0.1</v>
      </c>
      <c r="E37" s="6"/>
      <c r="R37" s="60">
        <f t="shared" ca="1" si="0"/>
        <v>2057</v>
      </c>
      <c r="S37" s="26">
        <f>'Home Buying Calc'!$C$25</f>
        <v>0.03</v>
      </c>
      <c r="T37" s="56">
        <f>'YoY Calculations'!D37</f>
        <v>265233.52383556636</v>
      </c>
      <c r="U37" s="56">
        <v>149573.22732076375</v>
      </c>
    </row>
    <row r="38" spans="1:21" x14ac:dyDescent="0.25">
      <c r="B38" t="s">
        <v>4</v>
      </c>
      <c r="C38" s="6">
        <f>SUM(C37*D37,C31:C32)</f>
        <v>252000</v>
      </c>
      <c r="R38" s="60">
        <f t="shared" ca="1" si="0"/>
        <v>2058</v>
      </c>
      <c r="S38" s="26">
        <f>'Home Buying Calc'!$C$25</f>
        <v>0.03</v>
      </c>
      <c r="T38" s="56">
        <f>'YoY Calculations'!D38</f>
        <v>273190.52955063334</v>
      </c>
      <c r="U38" s="56">
        <v>153589.44638538666</v>
      </c>
    </row>
    <row r="39" spans="1:21" ht="15" customHeight="1" x14ac:dyDescent="0.25">
      <c r="C39" s="6"/>
      <c r="G39" s="70"/>
      <c r="R39" s="60">
        <f t="shared" ca="1" si="0"/>
        <v>2059</v>
      </c>
      <c r="S39" s="26">
        <f>'Home Buying Calc'!$C$25</f>
        <v>0.03</v>
      </c>
      <c r="T39" s="56">
        <f>'YoY Calculations'!D39</f>
        <v>281386.24543715233</v>
      </c>
      <c r="U39" s="56">
        <v>157726.15202194828</v>
      </c>
    </row>
    <row r="40" spans="1:21" x14ac:dyDescent="0.25">
      <c r="B40" t="s">
        <v>103</v>
      </c>
      <c r="C40" s="42">
        <v>0.03</v>
      </c>
      <c r="R40" s="60">
        <f t="shared" ca="1" si="0"/>
        <v>2060</v>
      </c>
      <c r="S40" s="26">
        <f>'Home Buying Calc'!$C$25</f>
        <v>0.03</v>
      </c>
      <c r="T40" s="56">
        <f>'YoY Calculations'!D40</f>
        <v>289827.83280026692</v>
      </c>
      <c r="U40" s="56">
        <v>161986.95882760672</v>
      </c>
    </row>
    <row r="41" spans="1:21" x14ac:dyDescent="0.25">
      <c r="B41" s="14" t="s">
        <v>132</v>
      </c>
      <c r="C41" s="69">
        <f>_xlfn.XLOOKUP("Can afford",'YoY Calculations'!N:N,'YoY Calculations'!M:M, 0)</f>
        <v>300901.17872530798</v>
      </c>
      <c r="D41" s="14"/>
      <c r="R41" s="60">
        <f t="shared" ca="1" si="0"/>
        <v>2061</v>
      </c>
      <c r="S41" s="26">
        <f>'Home Buying Calc'!$C$25</f>
        <v>0.03</v>
      </c>
      <c r="T41" s="56">
        <f>'YoY Calculations'!D41</f>
        <v>298522.6677842749</v>
      </c>
      <c r="U41" s="56">
        <v>166375.58983743491</v>
      </c>
    </row>
    <row r="42" spans="1:21" x14ac:dyDescent="0.25">
      <c r="A42" s="49">
        <v>2</v>
      </c>
      <c r="B42" t="s">
        <v>133</v>
      </c>
      <c r="C42" s="7">
        <f ca="1">_xlfn.XLOOKUP("Can afford",'YoY Calculations'!N:N,'YoY Calculations'!B:B,C41)</f>
        <v>2030</v>
      </c>
      <c r="R42" s="60">
        <f t="shared" ca="1" si="0"/>
        <v>2062</v>
      </c>
      <c r="S42" s="26">
        <f>'Home Buying Calc'!$C$25</f>
        <v>0.03</v>
      </c>
      <c r="T42" s="56">
        <f>'YoY Calculations'!D42</f>
        <v>307478.34781780315</v>
      </c>
      <c r="U42" s="56">
        <v>170895.87977755794</v>
      </c>
    </row>
    <row r="43" spans="1:21" x14ac:dyDescent="0.25">
      <c r="A43" s="49"/>
      <c r="B43" t="s">
        <v>134</v>
      </c>
      <c r="C43" s="7">
        <f ca="1">IFERROR(C42-YEAR(TODAY()),C41)</f>
        <v>6</v>
      </c>
      <c r="R43" s="60">
        <f t="shared" ca="1" si="0"/>
        <v>2063</v>
      </c>
      <c r="S43" s="26">
        <f>'Home Buying Calc'!$C$25</f>
        <v>0.03</v>
      </c>
      <c r="T43" s="56">
        <f>'YoY Calculations'!D43</f>
        <v>316702.69825233723</v>
      </c>
      <c r="U43" s="56">
        <v>175551.77841588471</v>
      </c>
    </row>
    <row r="44" spans="1:21" hidden="1" x14ac:dyDescent="0.25">
      <c r="B44" t="s">
        <v>139</v>
      </c>
      <c r="C44" s="8">
        <f>IF((C38-C27)/D22&lt;0,NA(),(C38-C27)/D22)</f>
        <v>7.2207674249671179</v>
      </c>
      <c r="R44" s="60">
        <f t="shared" ca="1" si="0"/>
        <v>2064</v>
      </c>
      <c r="S44" s="26">
        <f>'Home Buying Calc'!$C$25</f>
        <v>0.03</v>
      </c>
      <c r="T44" s="56">
        <f>'YoY Calculations'!D44</f>
        <v>326203.77919990732</v>
      </c>
      <c r="U44" s="56">
        <v>180347.35401336124</v>
      </c>
    </row>
    <row r="45" spans="1:21" x14ac:dyDescent="0.25">
      <c r="A45" s="49"/>
      <c r="C45" s="8"/>
      <c r="R45" s="60">
        <f t="shared" ca="1" si="0"/>
        <v>2065</v>
      </c>
      <c r="S45" s="26">
        <f>'Home Buying Calc'!$C$25</f>
        <v>0.03</v>
      </c>
      <c r="T45" s="56">
        <f>'YoY Calculations'!D45</f>
        <v>335989.89257590455</v>
      </c>
      <c r="U45" s="56">
        <v>185286.79687876208</v>
      </c>
    </row>
    <row r="46" spans="1:21" x14ac:dyDescent="0.25">
      <c r="C46" s="7"/>
      <c r="R46" s="60">
        <f t="shared" ca="1" si="0"/>
        <v>2066</v>
      </c>
      <c r="S46" s="26">
        <f>'Home Buying Calc'!$C$25</f>
        <v>0.03</v>
      </c>
      <c r="T46" s="56">
        <f>'YoY Calculations'!D46</f>
        <v>346069.58935318171</v>
      </c>
      <c r="U46" s="56">
        <v>190374.42303012492</v>
      </c>
    </row>
    <row r="47" spans="1:21" hidden="1" x14ac:dyDescent="0.25">
      <c r="B47" s="50" t="s">
        <v>119</v>
      </c>
      <c r="C47" s="7"/>
      <c r="E47" s="24"/>
      <c r="F47" s="24"/>
      <c r="G47" s="24"/>
      <c r="H47" s="24"/>
      <c r="I47" s="24"/>
      <c r="J47" s="2"/>
      <c r="R47" s="60">
        <f t="shared" ca="1" si="0"/>
        <v>2067</v>
      </c>
      <c r="S47" s="26">
        <f>'Home Buying Calc'!$C$25</f>
        <v>0.03</v>
      </c>
      <c r="T47" s="56">
        <f>'YoY Calculations'!D47</f>
        <v>356451.67703377717</v>
      </c>
      <c r="U47" s="56">
        <v>195614.67796602868</v>
      </c>
    </row>
    <row r="48" spans="1:21" hidden="1" x14ac:dyDescent="0.25">
      <c r="B48" t="s">
        <v>15</v>
      </c>
      <c r="C48" s="18">
        <v>7.1550000000000002E-2</v>
      </c>
      <c r="J48" s="2"/>
      <c r="R48" s="60">
        <f t="shared" ca="1" si="0"/>
        <v>2068</v>
      </c>
      <c r="S48" s="26">
        <f>'Home Buying Calc'!$C$25</f>
        <v>0.03</v>
      </c>
      <c r="T48" s="56">
        <f>'YoY Calculations'!D48</f>
        <v>367145.22734479047</v>
      </c>
      <c r="U48" s="56">
        <v>201012.14055000953</v>
      </c>
    </row>
    <row r="49" spans="2:21" hidden="1" x14ac:dyDescent="0.25">
      <c r="B49" t="s">
        <v>13</v>
      </c>
      <c r="C49" s="6">
        <f>-1*PMT(C48/12, 30*12, C30-C31)</f>
        <v>4324.7654564236418</v>
      </c>
      <c r="D49" s="5"/>
      <c r="J49" s="2"/>
      <c r="R49" s="60">
        <f t="shared" ca="1" si="0"/>
        <v>2069</v>
      </c>
      <c r="S49" s="26">
        <f>'Home Buying Calc'!$C$25</f>
        <v>0.03</v>
      </c>
      <c r="T49" s="56">
        <f>'YoY Calculations'!D49</f>
        <v>378159.58416513418</v>
      </c>
      <c r="U49" s="56">
        <v>206571.52701150984</v>
      </c>
    </row>
    <row r="50" spans="2:21" hidden="1" x14ac:dyDescent="0.25">
      <c r="B50" s="14" t="s">
        <v>14</v>
      </c>
      <c r="C50" s="13">
        <f>D50*C37</f>
        <v>0</v>
      </c>
      <c r="D50" s="17">
        <v>1.2999999999999999E-2</v>
      </c>
      <c r="J50" s="2"/>
      <c r="R50" s="60">
        <f t="shared" ca="1" si="0"/>
        <v>2070</v>
      </c>
      <c r="S50" s="26">
        <f>'Home Buying Calc'!$C$25</f>
        <v>0.03</v>
      </c>
      <c r="T50" s="56">
        <f>'YoY Calculations'!D50</f>
        <v>389504.37169008818</v>
      </c>
      <c r="U50" s="56">
        <v>212297.69506685511</v>
      </c>
    </row>
    <row r="51" spans="2:21" hidden="1" x14ac:dyDescent="0.25">
      <c r="B51" t="s">
        <v>3</v>
      </c>
      <c r="C51" s="6">
        <f>SUM(C49:C50)</f>
        <v>4324.7654564236418</v>
      </c>
      <c r="J51" s="2"/>
      <c r="R51" s="60">
        <f t="shared" ca="1" si="0"/>
        <v>2071</v>
      </c>
      <c r="S51" s="26">
        <f>'Home Buying Calc'!$C$25</f>
        <v>0.03</v>
      </c>
      <c r="T51" s="56">
        <f>'YoY Calculations'!D51</f>
        <v>401189.50284079084</v>
      </c>
      <c r="U51" s="56">
        <v>218195.64816386075</v>
      </c>
    </row>
    <row r="52" spans="2:21" x14ac:dyDescent="0.25">
      <c r="J52" s="2"/>
      <c r="R52" s="60">
        <f t="shared" ca="1" si="0"/>
        <v>2072</v>
      </c>
      <c r="S52" s="26">
        <f>'Home Buying Calc'!$C$25</f>
        <v>0.03</v>
      </c>
      <c r="T52" s="56">
        <f>'YoY Calculations'!D52</f>
        <v>413225.18792601454</v>
      </c>
      <c r="U52" s="56">
        <v>224270.53985377657</v>
      </c>
    </row>
    <row r="53" spans="2:21" x14ac:dyDescent="0.25">
      <c r="J53" s="2"/>
      <c r="R53" s="60">
        <f t="shared" ca="1" si="0"/>
        <v>2073</v>
      </c>
      <c r="S53" s="26">
        <f>'Home Buying Calc'!$C$25</f>
        <v>0.03</v>
      </c>
      <c r="T53" s="56">
        <f>'YoY Calculations'!D53</f>
        <v>425621.94356379495</v>
      </c>
      <c r="U53" s="56">
        <v>230527.67829438986</v>
      </c>
    </row>
    <row r="54" spans="2:21" hidden="1" outlineLevel="1" x14ac:dyDescent="0.25">
      <c r="B54" s="51" t="s">
        <v>114</v>
      </c>
      <c r="C54" s="21" t="s">
        <v>120</v>
      </c>
      <c r="R54" s="60">
        <f t="shared" ca="1" si="0"/>
        <v>2074</v>
      </c>
      <c r="S54" s="26">
        <f>'Home Buying Calc'!$C$25</f>
        <v>0.03</v>
      </c>
      <c r="T54" s="56">
        <f>'YoY Calculations'!D54</f>
        <v>438390.60187070881</v>
      </c>
      <c r="U54" s="56">
        <v>236972.53088822155</v>
      </c>
    </row>
    <row r="55" spans="2:21" hidden="1" outlineLevel="1" x14ac:dyDescent="0.25">
      <c r="B55" s="25"/>
      <c r="C55" s="60">
        <f>C44</f>
        <v>7.2207674249671179</v>
      </c>
      <c r="R55" s="60">
        <f t="shared" ca="1" si="0"/>
        <v>2075</v>
      </c>
      <c r="S55" s="26">
        <f>'Home Buying Calc'!$C$25</f>
        <v>0.03</v>
      </c>
      <c r="T55" s="56">
        <f>'YoY Calculations'!D55</f>
        <v>451542.31992683007</v>
      </c>
      <c r="U55" s="56">
        <v>243610.72905986823</v>
      </c>
    </row>
    <row r="56" spans="2:21" hidden="1" outlineLevel="1" x14ac:dyDescent="0.25">
      <c r="B56" s="56">
        <f>C81</f>
        <v>70000</v>
      </c>
      <c r="C56" s="55">
        <f t="dataTable" ref="C56:C76" dt2D="0" dtr="0" r1="C3"/>
        <v>51.124900857213234</v>
      </c>
      <c r="E56" s="2"/>
      <c r="R56" s="60">
        <f t="shared" ca="1" si="0"/>
        <v>2076</v>
      </c>
      <c r="S56" s="26">
        <f>'Home Buying Calc'!$C$25</f>
        <v>0.03</v>
      </c>
      <c r="T56" s="56">
        <f>'YoY Calculations'!D56</f>
        <v>465088.589524635</v>
      </c>
      <c r="U56" s="56">
        <v>250448.07317666427</v>
      </c>
    </row>
    <row r="57" spans="2:21" hidden="1" outlineLevel="1" x14ac:dyDescent="0.25">
      <c r="B57" s="56">
        <f>B56+$C$80</f>
        <v>73000</v>
      </c>
      <c r="C57" s="55">
        <v>31.768385728562652</v>
      </c>
      <c r="E57" s="2"/>
      <c r="R57" s="60">
        <f t="shared" ca="1" si="0"/>
        <v>2077</v>
      </c>
      <c r="S57" s="26">
        <f>'Home Buying Calc'!$C$25</f>
        <v>0.03</v>
      </c>
      <c r="T57" s="56">
        <f>'YoY Calculations'!D57</f>
        <v>479041.24721037404</v>
      </c>
      <c r="U57" s="56">
        <v>257490.5376169642</v>
      </c>
    </row>
    <row r="58" spans="2:21" hidden="1" outlineLevel="1" x14ac:dyDescent="0.25">
      <c r="B58" s="56">
        <f t="shared" ref="B58:B76" si="1">B57+$C$80</f>
        <v>76000</v>
      </c>
      <c r="C58" s="55">
        <v>23.043742070849227</v>
      </c>
      <c r="E58" s="2"/>
      <c r="R58" s="60">
        <f t="shared" ca="1" si="0"/>
        <v>2078</v>
      </c>
      <c r="S58" s="26">
        <f>'Home Buying Calc'!$C$25</f>
        <v>0.03</v>
      </c>
      <c r="T58" s="56">
        <f>'YoY Calculations'!D58</f>
        <v>493412.48462668527</v>
      </c>
      <c r="U58" s="56">
        <v>264744.27599047311</v>
      </c>
    </row>
    <row r="59" spans="2:21" hidden="1" outlineLevel="1" x14ac:dyDescent="0.25">
      <c r="B59" s="56">
        <f t="shared" si="1"/>
        <v>79000</v>
      </c>
      <c r="C59" s="55">
        <v>18.078728557275006</v>
      </c>
      <c r="E59" s="2"/>
      <c r="R59" s="60">
        <f t="shared" ca="1" si="0"/>
        <v>2079</v>
      </c>
      <c r="S59" s="26">
        <f>'Home Buying Calc'!$C$25</f>
        <v>0.03</v>
      </c>
      <c r="T59" s="56">
        <f>'YoY Calculations'!D59</f>
        <v>508214.85916548583</v>
      </c>
      <c r="U59" s="56">
        <v>272215.62651518732</v>
      </c>
    </row>
    <row r="60" spans="2:21" hidden="1" outlineLevel="1" x14ac:dyDescent="0.25">
      <c r="B60" s="56">
        <f t="shared" si="1"/>
        <v>82000</v>
      </c>
      <c r="C60" s="55">
        <v>14.873975981797148</v>
      </c>
      <c r="E60" s="2"/>
      <c r="R60" s="60">
        <f t="shared" ca="1" si="0"/>
        <v>2080</v>
      </c>
      <c r="S60" s="26">
        <f>'Home Buying Calc'!$C$25</f>
        <v>0.03</v>
      </c>
      <c r="T60" s="56">
        <f>'YoY Calculations'!D60</f>
        <v>523461.30494045041</v>
      </c>
      <c r="U60" s="56">
        <v>279911.11755564291</v>
      </c>
    </row>
    <row r="61" spans="2:21" hidden="1" outlineLevel="1" x14ac:dyDescent="0.25">
      <c r="B61" s="56">
        <f t="shared" si="1"/>
        <v>85000</v>
      </c>
      <c r="C61" s="55">
        <v>12.634332356868455</v>
      </c>
      <c r="E61" s="2"/>
      <c r="R61" s="60">
        <f t="shared" ca="1" si="0"/>
        <v>2081</v>
      </c>
      <c r="S61" s="26">
        <f>'Home Buying Calc'!$C$25</f>
        <v>0.03</v>
      </c>
      <c r="T61" s="56">
        <f>'YoY Calculations'!D61</f>
        <v>539165.14408866398</v>
      </c>
      <c r="U61" s="56">
        <v>287837.47332731227</v>
      </c>
    </row>
    <row r="62" spans="2:21" hidden="1" outlineLevel="1" x14ac:dyDescent="0.25">
      <c r="B62" s="56">
        <f t="shared" si="1"/>
        <v>88000</v>
      </c>
      <c r="C62" s="55">
        <v>10.980888925931733</v>
      </c>
      <c r="E62" s="2"/>
      <c r="R62" s="60">
        <f t="shared" ca="1" si="0"/>
        <v>2082</v>
      </c>
      <c r="S62" s="26">
        <f>'Home Buying Calc'!$C$25</f>
        <v>0.03</v>
      </c>
      <c r="T62" s="56">
        <f>'YoY Calculations'!D62</f>
        <v>555340.09841132385</v>
      </c>
      <c r="U62" s="56">
        <v>296001.61977213161</v>
      </c>
    </row>
    <row r="63" spans="2:21" hidden="1" outlineLevel="1" x14ac:dyDescent="0.25">
      <c r="B63" s="56">
        <f t="shared" si="1"/>
        <v>91000</v>
      </c>
      <c r="C63" s="55">
        <v>9.7157913076407478</v>
      </c>
      <c r="E63" s="2"/>
      <c r="R63" s="60">
        <f t="shared" ca="1" si="0"/>
        <v>2083</v>
      </c>
      <c r="S63" s="26">
        <f>'Home Buying Calc'!$C$25</f>
        <v>0.03</v>
      </c>
      <c r="T63" s="56">
        <f>'YoY Calculations'!D63</f>
        <v>572000.30136366352</v>
      </c>
      <c r="U63" s="56">
        <v>304410.69061029551</v>
      </c>
    </row>
    <row r="64" spans="2:21" hidden="1" outlineLevel="1" x14ac:dyDescent="0.25">
      <c r="B64" s="56">
        <f t="shared" si="1"/>
        <v>94000</v>
      </c>
      <c r="C64" s="55">
        <v>8.7123221656705265</v>
      </c>
      <c r="E64" s="2"/>
      <c r="R64" s="60">
        <f t="shared" ca="1" si="0"/>
        <v>2084</v>
      </c>
      <c r="S64" s="26">
        <f>'Home Buying Calc'!$C$25</f>
        <v>0.03</v>
      </c>
      <c r="T64" s="56">
        <f>'YoY Calculations'!D64</f>
        <v>589160.31040457345</v>
      </c>
      <c r="U64" s="56">
        <v>313072.03357360442</v>
      </c>
    </row>
    <row r="65" spans="2:21" hidden="1" outlineLevel="1" x14ac:dyDescent="0.25">
      <c r="B65" s="56">
        <f t="shared" si="1"/>
        <v>97000</v>
      </c>
      <c r="C65" s="55">
        <v>7.8967298503937</v>
      </c>
      <c r="E65" s="2"/>
      <c r="R65" s="60">
        <f t="shared" ca="1" si="0"/>
        <v>2085</v>
      </c>
      <c r="S65" s="26">
        <f>'Home Buying Calc'!$C$25</f>
        <v>0.03</v>
      </c>
      <c r="T65" s="56">
        <f>'YoY Calculations'!D65</f>
        <v>606835.11971671064</v>
      </c>
      <c r="U65" s="56">
        <v>321993.21682581253</v>
      </c>
    </row>
    <row r="66" spans="2:21" hidden="1" outlineLevel="1" x14ac:dyDescent="0.25">
      <c r="B66" s="56">
        <f t="shared" si="1"/>
        <v>100000</v>
      </c>
      <c r="C66" s="55">
        <v>7.2207674249671179</v>
      </c>
      <c r="E66" s="2"/>
      <c r="R66" s="60">
        <f t="shared" ca="1" si="0"/>
        <v>2086</v>
      </c>
      <c r="S66" s="26">
        <f>'Home Buying Calc'!$C$25</f>
        <v>0.03</v>
      </c>
      <c r="T66" s="56">
        <f>'YoY Calculations'!D66</f>
        <v>625040.17330821196</v>
      </c>
      <c r="U66" s="56">
        <v>331018.23210942268</v>
      </c>
    </row>
    <row r="67" spans="2:21" hidden="1" outlineLevel="1" x14ac:dyDescent="0.25">
      <c r="B67" s="56">
        <f t="shared" si="1"/>
        <v>103000</v>
      </c>
      <c r="C67" s="55">
        <v>6.6514051633834308</v>
      </c>
      <c r="E67" s="2"/>
      <c r="R67" s="60">
        <f t="shared" ca="1" si="0"/>
        <v>2087</v>
      </c>
      <c r="S67" s="26">
        <f>'Home Buying Calc'!$C$25</f>
        <v>0.03</v>
      </c>
      <c r="T67" s="56">
        <f>'YoY Calculations'!D67</f>
        <v>643791.37850745837</v>
      </c>
      <c r="U67" s="56">
        <v>340107.69131770538</v>
      </c>
    </row>
    <row r="68" spans="2:21" hidden="1" outlineLevel="1" x14ac:dyDescent="0.25">
      <c r="B68" s="56">
        <f t="shared" si="1"/>
        <v>106000</v>
      </c>
      <c r="C68" s="55">
        <v>6.1652695996749696</v>
      </c>
      <c r="E68" s="2"/>
      <c r="R68" s="60">
        <f t="shared" ca="1" si="0"/>
        <v>2088</v>
      </c>
      <c r="S68" s="26">
        <f>'Home Buying Calc'!$C$25</f>
        <v>0.03</v>
      </c>
      <c r="T68" s="56">
        <f>'YoY Calculations'!D68</f>
        <v>663105.11986268207</v>
      </c>
      <c r="U68" s="56">
        <v>349469.83430223656</v>
      </c>
    </row>
    <row r="69" spans="2:21" hidden="1" outlineLevel="1" x14ac:dyDescent="0.25">
      <c r="B69" s="56">
        <f t="shared" si="1"/>
        <v>109000</v>
      </c>
      <c r="C69" s="55">
        <v>5.7495929486780248</v>
      </c>
      <c r="E69" s="2"/>
      <c r="R69" s="60">
        <f t="shared" ca="1" si="0"/>
        <v>2089</v>
      </c>
      <c r="S69" s="26">
        <f>'Home Buying Calc'!$C$25</f>
        <v>0.03</v>
      </c>
      <c r="T69" s="56">
        <f>'YoY Calculations'!D69</f>
        <v>682998.27345856256</v>
      </c>
      <c r="U69" s="56">
        <v>359112.84157630359</v>
      </c>
    </row>
    <row r="70" spans="2:21" hidden="1" outlineLevel="1" x14ac:dyDescent="0.25">
      <c r="B70" s="56">
        <f t="shared" si="1"/>
        <v>112000</v>
      </c>
      <c r="C70" s="55">
        <v>5.3941693238480797</v>
      </c>
      <c r="E70" s="2"/>
      <c r="R70" s="60">
        <f t="shared" ref="R70:R80" ca="1" si="2">R69+1</f>
        <v>2090</v>
      </c>
      <c r="S70" s="26">
        <f>'Home Buying Calc'!$C$25</f>
        <v>0.03</v>
      </c>
      <c r="T70" s="56">
        <f>'YoY Calculations'!D70</f>
        <v>703488.22166231938</v>
      </c>
      <c r="U70" s="56">
        <v>369045.13906859269</v>
      </c>
    </row>
    <row r="71" spans="2:21" hidden="1" outlineLevel="1" x14ac:dyDescent="0.25">
      <c r="B71" s="56">
        <f t="shared" si="1"/>
        <v>115000</v>
      </c>
      <c r="C71" s="55">
        <v>5.0801300102861608</v>
      </c>
      <c r="E71" s="2"/>
      <c r="R71" s="60">
        <f t="shared" ca="1" si="2"/>
        <v>2091</v>
      </c>
      <c r="S71" s="26">
        <f>'Home Buying Calc'!$C$25</f>
        <v>0.03</v>
      </c>
      <c r="T71" s="56">
        <f>'YoY Calculations'!D71</f>
        <v>724592.86831218901</v>
      </c>
      <c r="U71" s="56">
        <v>379275.40548565052</v>
      </c>
    </row>
    <row r="72" spans="2:21" hidden="1" outlineLevel="1" x14ac:dyDescent="0.25">
      <c r="B72" s="56">
        <f t="shared" si="1"/>
        <v>118000</v>
      </c>
      <c r="C72" s="55">
        <v>4.8006446861548699</v>
      </c>
      <c r="E72" s="2"/>
      <c r="R72" s="60">
        <f t="shared" ca="1" si="2"/>
        <v>2092</v>
      </c>
      <c r="S72" s="26">
        <f>'Home Buying Calc'!$C$25</f>
        <v>0.03</v>
      </c>
      <c r="T72" s="56">
        <f>'YoY Calculations'!D72</f>
        <v>746330.65436155465</v>
      </c>
      <c r="U72" s="56">
        <v>389812.57989522</v>
      </c>
    </row>
    <row r="73" spans="2:21" hidden="1" outlineLevel="1" x14ac:dyDescent="0.25">
      <c r="B73" s="56">
        <f t="shared" si="1"/>
        <v>121000</v>
      </c>
      <c r="C73" s="55">
        <v>4.5503077398570255</v>
      </c>
      <c r="E73" s="2"/>
      <c r="R73" s="60">
        <f t="shared" ca="1" si="2"/>
        <v>2093</v>
      </c>
      <c r="S73" s="26">
        <f>'Home Buying Calc'!$C$25</f>
        <v>0.03</v>
      </c>
      <c r="T73" s="56">
        <f>'YoY Calculations'!D73</f>
        <v>768720.57399240125</v>
      </c>
      <c r="U73" s="56">
        <v>400665.86953707656</v>
      </c>
    </row>
    <row r="74" spans="2:21" hidden="1" outlineLevel="1" x14ac:dyDescent="0.25">
      <c r="B74" s="56">
        <f t="shared" si="1"/>
        <v>124000</v>
      </c>
      <c r="C74" s="55">
        <v>4.3247852123165513</v>
      </c>
      <c r="E74" s="2"/>
      <c r="R74" s="60">
        <f t="shared" ca="1" si="2"/>
        <v>2094</v>
      </c>
      <c r="S74" s="26">
        <f>'Home Buying Calc'!$C$25</f>
        <v>0.03</v>
      </c>
      <c r="T74" s="56">
        <f>'YoY Calculations'!D74</f>
        <v>791782.19121217332</v>
      </c>
      <c r="U74" s="56">
        <v>411844.7578681889</v>
      </c>
    </row>
    <row r="75" spans="2:21" hidden="1" outlineLevel="1" x14ac:dyDescent="0.25">
      <c r="B75" s="56">
        <f t="shared" si="1"/>
        <v>127000</v>
      </c>
      <c r="C75" s="55">
        <v>4.1205617710419551</v>
      </c>
      <c r="E75" s="2"/>
      <c r="R75" s="60">
        <f t="shared" ca="1" si="2"/>
        <v>2095</v>
      </c>
      <c r="S75" s="26">
        <f>'Home Buying Calc'!$C$25</f>
        <v>0.03</v>
      </c>
      <c r="T75" s="56">
        <f>'YoY Calculations'!D75</f>
        <v>815535.6569485385</v>
      </c>
      <c r="U75" s="56">
        <v>423359.01284923451</v>
      </c>
    </row>
    <row r="76" spans="2:21" hidden="1" outlineLevel="1" x14ac:dyDescent="0.25">
      <c r="B76" s="56">
        <f t="shared" si="1"/>
        <v>130000</v>
      </c>
      <c r="C76" s="55">
        <v>3.9347561413266137</v>
      </c>
      <c r="E76" s="2"/>
      <c r="R76" s="60">
        <f t="shared" ca="1" si="2"/>
        <v>2096</v>
      </c>
      <c r="S76" s="26">
        <f>'Home Buying Calc'!$C$25</f>
        <v>0.03</v>
      </c>
      <c r="T76" s="56">
        <f>'YoY Calculations'!D76</f>
        <v>840001.72665699467</v>
      </c>
      <c r="U76" s="56">
        <v>435218.69547971158</v>
      </c>
    </row>
    <row r="77" spans="2:21" hidden="1" outlineLevel="1" x14ac:dyDescent="0.25">
      <c r="R77" s="60">
        <f t="shared" ca="1" si="2"/>
        <v>2097</v>
      </c>
      <c r="S77" s="26">
        <f>'Home Buying Calc'!$C$25</f>
        <v>0.03</v>
      </c>
      <c r="T77" s="56">
        <f>'YoY Calculations'!D77</f>
        <v>865201.77845670446</v>
      </c>
      <c r="U77" s="56">
        <v>447434.16858910292</v>
      </c>
    </row>
    <row r="78" spans="2:21" hidden="1" outlineLevel="1" x14ac:dyDescent="0.25">
      <c r="B78" s="52" t="s">
        <v>115</v>
      </c>
      <c r="C78" s="54">
        <v>0.7</v>
      </c>
      <c r="R78" s="60">
        <f t="shared" ca="1" si="2"/>
        <v>2098</v>
      </c>
      <c r="S78" s="26">
        <f>'Home Buying Calc'!$C$25</f>
        <v>0.03</v>
      </c>
      <c r="T78" s="56">
        <f>'YoY Calculations'!D78</f>
        <v>891157.83181040559</v>
      </c>
      <c r="U78" s="56">
        <v>460016.10589177598</v>
      </c>
    </row>
    <row r="79" spans="2:21" hidden="1" outlineLevel="1" x14ac:dyDescent="0.25">
      <c r="B79" s="52" t="s">
        <v>116</v>
      </c>
      <c r="C79" s="54">
        <v>1.5</v>
      </c>
      <c r="R79" s="60">
        <f t="shared" ca="1" si="2"/>
        <v>2099</v>
      </c>
      <c r="S79" s="26">
        <f>'Home Buying Calc'!$C$25</f>
        <v>0.03</v>
      </c>
      <c r="T79" s="56">
        <f>'YoY Calculations'!D79</f>
        <v>917892.56676471781</v>
      </c>
      <c r="U79" s="56">
        <v>472975.50131352933</v>
      </c>
    </row>
    <row r="80" spans="2:21" hidden="1" outlineLevel="1" x14ac:dyDescent="0.25">
      <c r="B80" s="53" t="s">
        <v>112</v>
      </c>
      <c r="C80" s="25">
        <f>(C82-C81)/20</f>
        <v>3000</v>
      </c>
      <c r="R80" s="60">
        <f t="shared" ca="1" si="2"/>
        <v>2100</v>
      </c>
      <c r="S80" s="26">
        <f>'Home Buying Calc'!$C$25</f>
        <v>0.03</v>
      </c>
      <c r="T80" s="56">
        <f>'YoY Calculations'!D80</f>
        <v>945429.34376765939</v>
      </c>
      <c r="U80" s="56">
        <v>486323.67859793518</v>
      </c>
    </row>
    <row r="81" spans="2:3" hidden="1" outlineLevel="1" x14ac:dyDescent="0.25">
      <c r="B81" s="52" t="s">
        <v>110</v>
      </c>
      <c r="C81" s="25">
        <f>C2*C78</f>
        <v>70000</v>
      </c>
    </row>
    <row r="82" spans="2:3" hidden="1" outlineLevel="1" x14ac:dyDescent="0.25">
      <c r="B82" s="52" t="s">
        <v>111</v>
      </c>
      <c r="C82" s="25">
        <f>C2*(2-C78)</f>
        <v>130000</v>
      </c>
    </row>
    <row r="83" spans="2:3" collapsed="1" x14ac:dyDescent="0.25"/>
  </sheetData>
  <dataValidations disablePrompts="1" count="1">
    <dataValidation type="list" allowBlank="1" showInputMessage="1" showErrorMessage="1" sqref="C10" xr:uid="{209996C3-44EA-4E1C-9FB9-3F14047C7701}">
      <formula1>"Single, Married Filing Separately, Head of Household, Married Filing Jointly"</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9875B6C4-6F32-4BC1-9313-1964251C61B7}">
          <x14:formula1>
            <xm:f>'Tax Table'!$I$4:$I$374</xm:f>
          </x14:formula1>
          <xm:sqref>C9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922DB-51C6-4960-A5EC-23F67CBCE174}">
  <sheetPr>
    <tabColor theme="4" tint="-0.249977111117893"/>
  </sheetPr>
  <dimension ref="A1:Q80"/>
  <sheetViews>
    <sheetView showGridLines="0" zoomScale="110" zoomScaleNormal="110" workbookViewId="0">
      <pane xSplit="1" ySplit="2" topLeftCell="B3" activePane="bottomRight" state="frozen"/>
      <selection pane="topRight" activeCell="B1" sqref="B1"/>
      <selection pane="bottomLeft" activeCell="A3" sqref="A3"/>
      <selection pane="bottomRight" activeCell="E10" sqref="E10"/>
    </sheetView>
  </sheetViews>
  <sheetFormatPr defaultRowHeight="15" x14ac:dyDescent="0.25"/>
  <cols>
    <col min="1" max="1" width="1.85546875" bestFit="1" customWidth="1"/>
    <col min="2" max="2" width="6.85546875" bestFit="1" customWidth="1"/>
    <col min="3" max="3" width="14.28515625" bestFit="1" customWidth="1"/>
    <col min="4" max="4" width="11.5703125" bestFit="1" customWidth="1"/>
    <col min="5" max="5" width="20.7109375" customWidth="1"/>
    <col min="6" max="6" width="14.42578125" bestFit="1" customWidth="1"/>
    <col min="7" max="7" width="19.7109375" bestFit="1" customWidth="1"/>
    <col min="8" max="8" width="19.7109375" customWidth="1"/>
    <col min="9" max="9" width="18" bestFit="1" customWidth="1"/>
    <col min="10" max="10" width="11.28515625" customWidth="1"/>
    <col min="11" max="11" width="8.5703125" bestFit="1" customWidth="1"/>
    <col min="12" max="12" width="23.42578125" bestFit="1" customWidth="1"/>
    <col min="13" max="13" width="23.85546875" bestFit="1" customWidth="1"/>
    <col min="14" max="14" width="18.7109375" bestFit="1" customWidth="1"/>
    <col min="15" max="15" width="20.7109375" hidden="1" customWidth="1"/>
    <col min="16" max="16" width="30.140625" hidden="1" customWidth="1"/>
    <col min="17" max="17" width="22.140625" hidden="1" customWidth="1"/>
  </cols>
  <sheetData>
    <row r="1" spans="2:17" x14ac:dyDescent="0.25">
      <c r="E1" s="66"/>
    </row>
    <row r="2" spans="2:17" x14ac:dyDescent="0.25">
      <c r="B2" s="51" t="s">
        <v>120</v>
      </c>
      <c r="C2" s="61" t="s">
        <v>121</v>
      </c>
      <c r="D2" s="62" t="s">
        <v>74</v>
      </c>
      <c r="E2" s="62" t="s">
        <v>126</v>
      </c>
      <c r="F2" s="63" t="s">
        <v>122</v>
      </c>
      <c r="G2" s="63" t="s">
        <v>123</v>
      </c>
      <c r="H2" s="63" t="s">
        <v>128</v>
      </c>
      <c r="I2" s="64" t="s">
        <v>125</v>
      </c>
      <c r="J2" s="64" t="s">
        <v>0</v>
      </c>
      <c r="K2" s="65" t="s">
        <v>103</v>
      </c>
      <c r="L2" s="65" t="s">
        <v>130</v>
      </c>
      <c r="M2" s="65" t="s">
        <v>131</v>
      </c>
      <c r="N2" s="68" t="s">
        <v>129</v>
      </c>
      <c r="O2" s="71" t="s">
        <v>120</v>
      </c>
      <c r="P2" s="71" t="s">
        <v>4</v>
      </c>
      <c r="Q2" s="71" t="s">
        <v>135</v>
      </c>
    </row>
    <row r="3" spans="2:17" hidden="1" x14ac:dyDescent="0.25">
      <c r="B3" s="60"/>
      <c r="C3" s="26"/>
      <c r="D3" s="56"/>
      <c r="E3" s="56"/>
      <c r="F3" s="26"/>
      <c r="G3" s="56"/>
      <c r="H3" s="56"/>
      <c r="I3" s="26"/>
      <c r="J3" s="56"/>
      <c r="K3" s="26"/>
      <c r="L3" s="56"/>
      <c r="M3" s="56"/>
      <c r="N3" s="56"/>
      <c r="O3" s="20"/>
      <c r="P3" s="20"/>
      <c r="Q3" s="20"/>
    </row>
    <row r="4" spans="2:17" x14ac:dyDescent="0.25">
      <c r="B4" s="60">
        <f ca="1">YEAR(TODAY())</f>
        <v>2024</v>
      </c>
      <c r="C4" s="26">
        <f>'Home Buying Calc'!$C$25</f>
        <v>0.03</v>
      </c>
      <c r="D4" s="56">
        <f>'Home Buying Calc'!C2</f>
        <v>100000</v>
      </c>
      <c r="E4" s="56">
        <f>'Home Buying Calc'!U4</f>
        <v>54650.394099999998</v>
      </c>
      <c r="F4" s="26">
        <f>'Home Buying Calc'!$C$24</f>
        <v>0.03</v>
      </c>
      <c r="G4" s="56">
        <f>'Home Buying Calc'!D21</f>
        <v>33600</v>
      </c>
      <c r="H4" s="56">
        <f>E4-G4</f>
        <v>21050.394099999998</v>
      </c>
      <c r="I4" s="26">
        <f>'Home Buying Calc'!$C$28</f>
        <v>7.0000000000000007E-2</v>
      </c>
      <c r="J4" s="56">
        <f>'Home Buying Calc'!C27</f>
        <v>100000</v>
      </c>
      <c r="K4" s="26">
        <f>'Home Buying Calc'!$C$40</f>
        <v>0.03</v>
      </c>
      <c r="L4" s="56">
        <f>'Home Buying Calc'!C30</f>
        <v>800000</v>
      </c>
      <c r="M4" s="56">
        <f>'Home Buying Calc'!$C$38</f>
        <v>252000</v>
      </c>
      <c r="N4" s="56">
        <f>M4-J4</f>
        <v>152000</v>
      </c>
      <c r="O4" s="60">
        <f t="shared" ref="O4:O35" ca="1" si="0">IF(N2="Can afford", NA(), B4)</f>
        <v>2024</v>
      </c>
      <c r="P4" s="56">
        <f t="shared" ref="P4:P35" si="1">IF(N2="Can afford", NA(), M4)</f>
        <v>252000</v>
      </c>
      <c r="Q4" s="56">
        <f t="shared" ref="Q4:Q35" si="2">IF(N2="Can afford", NA(), J4)</f>
        <v>100000</v>
      </c>
    </row>
    <row r="5" spans="2:17" x14ac:dyDescent="0.25">
      <c r="B5" s="60">
        <f ca="1">B4+1</f>
        <v>2025</v>
      </c>
      <c r="C5" s="26">
        <f>'Home Buying Calc'!$C$25</f>
        <v>0.03</v>
      </c>
      <c r="D5" s="56">
        <f>D4+D4*C5</f>
        <v>103000</v>
      </c>
      <c r="E5" s="56">
        <f>'Home Buying Calc'!U5</f>
        <v>56452.314100000003</v>
      </c>
      <c r="F5" s="26">
        <f>'Home Buying Calc'!$C$24</f>
        <v>0.03</v>
      </c>
      <c r="G5" s="56">
        <f>G4+G4*(F5)</f>
        <v>34608</v>
      </c>
      <c r="H5" s="56">
        <f t="shared" ref="H5:H68" si="3">E5-G5</f>
        <v>21844.314100000003</v>
      </c>
      <c r="I5" s="26">
        <f>'Home Buying Calc'!$C$28</f>
        <v>7.0000000000000007E-2</v>
      </c>
      <c r="J5" s="56">
        <f>J4+H4+(J4*I5)</f>
        <v>128050.3941</v>
      </c>
      <c r="K5" s="26">
        <f>'Home Buying Calc'!$C$40</f>
        <v>0.03</v>
      </c>
      <c r="L5" s="56">
        <f>L4+L4*K5</f>
        <v>824000</v>
      </c>
      <c r="M5" s="56">
        <f>M4+(M4*K5)</f>
        <v>259560</v>
      </c>
      <c r="N5" s="56">
        <f t="shared" ref="N5:N36" si="4">IF(M5-J5&gt;0,M5-J5, "Can afford")</f>
        <v>131509.6059</v>
      </c>
      <c r="O5" s="60">
        <f t="shared" ca="1" si="0"/>
        <v>2025</v>
      </c>
      <c r="P5" s="56">
        <f t="shared" si="1"/>
        <v>259560</v>
      </c>
      <c r="Q5" s="56">
        <f t="shared" si="2"/>
        <v>128050.3941</v>
      </c>
    </row>
    <row r="6" spans="2:17" x14ac:dyDescent="0.25">
      <c r="B6" s="60">
        <f t="shared" ref="B6:B69" ca="1" si="5">B5+1</f>
        <v>2026</v>
      </c>
      <c r="C6" s="26">
        <f>'Home Buying Calc'!$C$25</f>
        <v>0.03</v>
      </c>
      <c r="D6" s="56">
        <f t="shared" ref="D6:D69" si="6">D5+D5*C6</f>
        <v>106090</v>
      </c>
      <c r="E6" s="56">
        <f>'Home Buying Calc'!U6</f>
        <v>58308.291700000002</v>
      </c>
      <c r="F6" s="26">
        <f>'Home Buying Calc'!$C$24</f>
        <v>0.03</v>
      </c>
      <c r="G6" s="56">
        <f t="shared" ref="G6:G69" si="7">G5+G5*(F6)</f>
        <v>35646.239999999998</v>
      </c>
      <c r="H6" s="56">
        <f t="shared" si="3"/>
        <v>22662.051700000004</v>
      </c>
      <c r="I6" s="26">
        <f>'Home Buying Calc'!$C$28</f>
        <v>7.0000000000000007E-2</v>
      </c>
      <c r="J6" s="56">
        <f>J5+H5+(J5*I6)</f>
        <v>158858.23578699998</v>
      </c>
      <c r="K6" s="26">
        <f>'Home Buying Calc'!$C$40</f>
        <v>0.03</v>
      </c>
      <c r="L6" s="56">
        <f t="shared" ref="L6:L69" si="8">L5+L5*K6</f>
        <v>848720</v>
      </c>
      <c r="M6" s="56">
        <f t="shared" ref="M6:M69" si="9">M5+(M5*K6)</f>
        <v>267346.8</v>
      </c>
      <c r="N6" s="56">
        <f t="shared" si="4"/>
        <v>108488.56421300001</v>
      </c>
      <c r="O6" s="60">
        <f t="shared" ca="1" si="0"/>
        <v>2026</v>
      </c>
      <c r="P6" s="56">
        <f t="shared" si="1"/>
        <v>267346.8</v>
      </c>
      <c r="Q6" s="56">
        <f t="shared" si="2"/>
        <v>158858.23578699998</v>
      </c>
    </row>
    <row r="7" spans="2:17" x14ac:dyDescent="0.25">
      <c r="B7" s="60">
        <f t="shared" ca="1" si="5"/>
        <v>2027</v>
      </c>
      <c r="C7" s="26">
        <f>'Home Buying Calc'!$C$25</f>
        <v>0.03</v>
      </c>
      <c r="D7" s="56">
        <f t="shared" si="6"/>
        <v>109272.7</v>
      </c>
      <c r="E7" s="56">
        <f>'Home Buying Calc'!U7</f>
        <v>60194.994627999986</v>
      </c>
      <c r="F7" s="26">
        <f>'Home Buying Calc'!$C$24</f>
        <v>0.03</v>
      </c>
      <c r="G7" s="56">
        <f t="shared" si="7"/>
        <v>36715.627199999995</v>
      </c>
      <c r="H7" s="56">
        <f t="shared" si="3"/>
        <v>23479.36742799999</v>
      </c>
      <c r="I7" s="26">
        <f>'Home Buying Calc'!$C$28</f>
        <v>7.0000000000000007E-2</v>
      </c>
      <c r="J7" s="56">
        <f t="shared" ref="J7:J70" si="10">J6+H6+(J6*I7)</f>
        <v>192640.36399208999</v>
      </c>
      <c r="K7" s="26">
        <f>'Home Buying Calc'!$C$40</f>
        <v>0.03</v>
      </c>
      <c r="L7" s="56">
        <f t="shared" si="8"/>
        <v>874181.6</v>
      </c>
      <c r="M7" s="56">
        <f t="shared" si="9"/>
        <v>275367.20399999997</v>
      </c>
      <c r="N7" s="56">
        <f t="shared" si="4"/>
        <v>82726.840007909981</v>
      </c>
      <c r="O7" s="60">
        <f t="shared" ca="1" si="0"/>
        <v>2027</v>
      </c>
      <c r="P7" s="56">
        <f t="shared" si="1"/>
        <v>275367.20399999997</v>
      </c>
      <c r="Q7" s="56">
        <f t="shared" si="2"/>
        <v>192640.36399208999</v>
      </c>
    </row>
    <row r="8" spans="2:17" x14ac:dyDescent="0.25">
      <c r="B8" s="60">
        <f t="shared" ca="1" si="5"/>
        <v>2028</v>
      </c>
      <c r="C8" s="26">
        <f>'Home Buying Calc'!$C$25</f>
        <v>0.03</v>
      </c>
      <c r="D8" s="56">
        <f t="shared" si="6"/>
        <v>112550.88099999999</v>
      </c>
      <c r="E8" s="56">
        <f>'Home Buying Calc'!U8</f>
        <v>62098.437643839992</v>
      </c>
      <c r="F8" s="26">
        <f>'Home Buying Calc'!$C$24</f>
        <v>0.03</v>
      </c>
      <c r="G8" s="56">
        <f t="shared" si="7"/>
        <v>37817.096015999996</v>
      </c>
      <c r="H8" s="56">
        <f t="shared" si="3"/>
        <v>24281.341627839996</v>
      </c>
      <c r="I8" s="26">
        <f>'Home Buying Calc'!$C$28</f>
        <v>7.0000000000000007E-2</v>
      </c>
      <c r="J8" s="56">
        <f t="shared" si="10"/>
        <v>229604.55689953628</v>
      </c>
      <c r="K8" s="26">
        <f>'Home Buying Calc'!$C$40</f>
        <v>0.03</v>
      </c>
      <c r="L8" s="56">
        <f t="shared" si="8"/>
        <v>900407.04799999995</v>
      </c>
      <c r="M8" s="56">
        <f t="shared" si="9"/>
        <v>283628.22011999995</v>
      </c>
      <c r="N8" s="56">
        <f t="shared" si="4"/>
        <v>54023.66322046367</v>
      </c>
      <c r="O8" s="60">
        <f t="shared" ca="1" si="0"/>
        <v>2028</v>
      </c>
      <c r="P8" s="56">
        <f t="shared" si="1"/>
        <v>283628.22011999995</v>
      </c>
      <c r="Q8" s="56">
        <f t="shared" si="2"/>
        <v>229604.55689953628</v>
      </c>
    </row>
    <row r="9" spans="2:17" x14ac:dyDescent="0.25">
      <c r="B9" s="60">
        <f t="shared" ca="1" si="5"/>
        <v>2029</v>
      </c>
      <c r="C9" s="26">
        <f>'Home Buying Calc'!$C$25</f>
        <v>0.03</v>
      </c>
      <c r="D9" s="56">
        <f t="shared" si="6"/>
        <v>115927.40742999999</v>
      </c>
      <c r="E9" s="56">
        <f>'Home Buying Calc'!U9</f>
        <v>64058.983950155191</v>
      </c>
      <c r="F9" s="26">
        <f>'Home Buying Calc'!$C$24</f>
        <v>0.03</v>
      </c>
      <c r="G9" s="56">
        <f t="shared" si="7"/>
        <v>38951.608896479993</v>
      </c>
      <c r="H9" s="56">
        <f t="shared" si="3"/>
        <v>25107.375053675198</v>
      </c>
      <c r="I9" s="26">
        <f>'Home Buying Calc'!$C$28</f>
        <v>7.0000000000000007E-2</v>
      </c>
      <c r="J9" s="56">
        <f t="shared" si="10"/>
        <v>269958.21751034382</v>
      </c>
      <c r="K9" s="26">
        <f>'Home Buying Calc'!$C$40</f>
        <v>0.03</v>
      </c>
      <c r="L9" s="56">
        <f t="shared" si="8"/>
        <v>927419.25943999994</v>
      </c>
      <c r="M9" s="56">
        <f t="shared" si="9"/>
        <v>292137.06672359997</v>
      </c>
      <c r="N9" s="56">
        <f t="shared" si="4"/>
        <v>22178.849213256151</v>
      </c>
      <c r="O9" s="60">
        <f t="shared" ca="1" si="0"/>
        <v>2029</v>
      </c>
      <c r="P9" s="56">
        <f t="shared" si="1"/>
        <v>292137.06672359997</v>
      </c>
      <c r="Q9" s="56">
        <f t="shared" si="2"/>
        <v>269958.21751034382</v>
      </c>
    </row>
    <row r="10" spans="2:17" x14ac:dyDescent="0.25">
      <c r="B10" s="60">
        <f t="shared" ca="1" si="5"/>
        <v>2030</v>
      </c>
      <c r="C10" s="26">
        <f>'Home Buying Calc'!$C$25</f>
        <v>0.03</v>
      </c>
      <c r="D10" s="56">
        <f t="shared" si="6"/>
        <v>119405.22965289999</v>
      </c>
      <c r="E10" s="56">
        <f>'Home Buying Calc'!U10</f>
        <v>66078.346645659854</v>
      </c>
      <c r="F10" s="26">
        <f>'Home Buying Calc'!$C$24</f>
        <v>0.03</v>
      </c>
      <c r="G10" s="56">
        <f t="shared" si="7"/>
        <v>40120.157163374395</v>
      </c>
      <c r="H10" s="56">
        <f t="shared" si="3"/>
        <v>25958.189482285459</v>
      </c>
      <c r="I10" s="26">
        <f>'Home Buying Calc'!$C$28</f>
        <v>7.0000000000000007E-2</v>
      </c>
      <c r="J10" s="56">
        <f t="shared" si="10"/>
        <v>313962.66778974311</v>
      </c>
      <c r="K10" s="26">
        <f>'Home Buying Calc'!$C$40</f>
        <v>0.03</v>
      </c>
      <c r="L10" s="56">
        <f t="shared" si="8"/>
        <v>955241.83722319989</v>
      </c>
      <c r="M10" s="56">
        <f t="shared" si="9"/>
        <v>300901.17872530798</v>
      </c>
      <c r="N10" s="56" t="str">
        <f t="shared" si="4"/>
        <v>Can afford</v>
      </c>
      <c r="O10" s="60">
        <f t="shared" ca="1" si="0"/>
        <v>2030</v>
      </c>
      <c r="P10" s="56">
        <f t="shared" si="1"/>
        <v>300901.17872530798</v>
      </c>
      <c r="Q10" s="56">
        <f t="shared" si="2"/>
        <v>313962.66778974311</v>
      </c>
    </row>
    <row r="11" spans="2:17" x14ac:dyDescent="0.25">
      <c r="B11" s="60">
        <f t="shared" ca="1" si="5"/>
        <v>2031</v>
      </c>
      <c r="C11" s="26">
        <f>'Home Buying Calc'!$C$25</f>
        <v>0.03</v>
      </c>
      <c r="D11" s="56">
        <f t="shared" si="6"/>
        <v>122987.38654248699</v>
      </c>
      <c r="E11" s="56">
        <f>'Home Buying Calc'!U11</f>
        <v>68158.290222029638</v>
      </c>
      <c r="F11" s="26">
        <f>'Home Buying Calc'!$C$24</f>
        <v>0.03</v>
      </c>
      <c r="G11" s="56">
        <f t="shared" si="7"/>
        <v>41323.761878275625</v>
      </c>
      <c r="H11" s="56">
        <f t="shared" si="3"/>
        <v>26834.528343754013</v>
      </c>
      <c r="I11" s="26">
        <f>'Home Buying Calc'!$C$28</f>
        <v>7.0000000000000007E-2</v>
      </c>
      <c r="J11" s="56">
        <f t="shared" si="10"/>
        <v>361898.24401731062</v>
      </c>
      <c r="K11" s="26">
        <f>'Home Buying Calc'!$C$40</f>
        <v>0.03</v>
      </c>
      <c r="L11" s="56">
        <f t="shared" si="8"/>
        <v>983899.0923398959</v>
      </c>
      <c r="M11" s="56">
        <f t="shared" si="9"/>
        <v>309928.21408706723</v>
      </c>
      <c r="N11" s="56" t="str">
        <f t="shared" si="4"/>
        <v>Can afford</v>
      </c>
      <c r="O11" s="60">
        <f t="shared" ca="1" si="0"/>
        <v>2031</v>
      </c>
      <c r="P11" s="56">
        <f t="shared" si="1"/>
        <v>309928.21408706723</v>
      </c>
      <c r="Q11" s="56">
        <f t="shared" si="2"/>
        <v>361898.24401731062</v>
      </c>
    </row>
    <row r="12" spans="2:17" x14ac:dyDescent="0.25">
      <c r="B12" s="60">
        <f t="shared" ca="1" si="5"/>
        <v>2032</v>
      </c>
      <c r="C12" s="26">
        <f>'Home Buying Calc'!$C$25</f>
        <v>0.03</v>
      </c>
      <c r="D12" s="56">
        <f t="shared" si="6"/>
        <v>126677.00813876159</v>
      </c>
      <c r="E12" s="56">
        <f>'Home Buying Calc'!U12</f>
        <v>70300.632105690529</v>
      </c>
      <c r="F12" s="26">
        <f>'Home Buying Calc'!$C$24</f>
        <v>0.03</v>
      </c>
      <c r="G12" s="56">
        <f t="shared" si="7"/>
        <v>42563.474734623895</v>
      </c>
      <c r="H12" s="56">
        <f t="shared" si="3"/>
        <v>27737.157371066634</v>
      </c>
      <c r="I12" s="26">
        <f>'Home Buying Calc'!$C$28</f>
        <v>7.0000000000000007E-2</v>
      </c>
      <c r="J12" s="56">
        <f t="shared" si="10"/>
        <v>414065.64944227639</v>
      </c>
      <c r="K12" s="26">
        <f>'Home Buying Calc'!$C$40</f>
        <v>0.03</v>
      </c>
      <c r="L12" s="56">
        <f t="shared" si="8"/>
        <v>1013416.0651100927</v>
      </c>
      <c r="M12" s="56">
        <f t="shared" si="9"/>
        <v>319226.06050967926</v>
      </c>
      <c r="N12" s="56" t="str">
        <f t="shared" si="4"/>
        <v>Can afford</v>
      </c>
      <c r="O12" s="60" t="e">
        <f t="shared" si="0"/>
        <v>#N/A</v>
      </c>
      <c r="P12" s="56" t="e">
        <f t="shared" si="1"/>
        <v>#N/A</v>
      </c>
      <c r="Q12" s="56" t="e">
        <f t="shared" si="2"/>
        <v>#N/A</v>
      </c>
    </row>
    <row r="13" spans="2:17" x14ac:dyDescent="0.25">
      <c r="B13" s="60">
        <f t="shared" ca="1" si="5"/>
        <v>2033</v>
      </c>
      <c r="C13" s="26">
        <f>'Home Buying Calc'!$C$25</f>
        <v>0.03</v>
      </c>
      <c r="D13" s="56">
        <f t="shared" si="6"/>
        <v>130477.31838292444</v>
      </c>
      <c r="E13" s="56">
        <f>'Home Buying Calc'!U13</f>
        <v>72507.24424586125</v>
      </c>
      <c r="F13" s="26">
        <f>'Home Buying Calc'!$C$24</f>
        <v>0.03</v>
      </c>
      <c r="G13" s="56">
        <f t="shared" si="7"/>
        <v>43840.378976662614</v>
      </c>
      <c r="H13" s="56">
        <f t="shared" si="3"/>
        <v>28666.865269198635</v>
      </c>
      <c r="I13" s="26">
        <f>'Home Buying Calc'!$C$28</f>
        <v>7.0000000000000007E-2</v>
      </c>
      <c r="J13" s="56">
        <f t="shared" si="10"/>
        <v>470787.40227430238</v>
      </c>
      <c r="K13" s="26">
        <f>'Home Buying Calc'!$C$40</f>
        <v>0.03</v>
      </c>
      <c r="L13" s="56">
        <f t="shared" si="8"/>
        <v>1043818.5470633955</v>
      </c>
      <c r="M13" s="56">
        <f t="shared" si="9"/>
        <v>328802.84232496965</v>
      </c>
      <c r="N13" s="56" t="str">
        <f t="shared" si="4"/>
        <v>Can afford</v>
      </c>
      <c r="O13" s="60" t="e">
        <f t="shared" si="0"/>
        <v>#N/A</v>
      </c>
      <c r="P13" s="56" t="e">
        <f t="shared" si="1"/>
        <v>#N/A</v>
      </c>
      <c r="Q13" s="56" t="e">
        <f t="shared" si="2"/>
        <v>#N/A</v>
      </c>
    </row>
    <row r="14" spans="2:17" x14ac:dyDescent="0.25">
      <c r="B14" s="60">
        <f t="shared" ca="1" si="5"/>
        <v>2034</v>
      </c>
      <c r="C14" s="26">
        <f>'Home Buying Calc'!$C$25</f>
        <v>0.03</v>
      </c>
      <c r="D14" s="56">
        <f t="shared" si="6"/>
        <v>134391.63793441217</v>
      </c>
      <c r="E14" s="56">
        <f>'Home Buying Calc'!U14</f>
        <v>74780.05475023709</v>
      </c>
      <c r="F14" s="26">
        <f>'Home Buying Calc'!$C$24</f>
        <v>0.03</v>
      </c>
      <c r="G14" s="56">
        <f t="shared" si="7"/>
        <v>45155.59034596249</v>
      </c>
      <c r="H14" s="56">
        <f t="shared" si="3"/>
        <v>29624.4644042746</v>
      </c>
      <c r="I14" s="26">
        <f>'Home Buying Calc'!$C$28</f>
        <v>7.0000000000000007E-2</v>
      </c>
      <c r="J14" s="56">
        <f t="shared" si="10"/>
        <v>532409.38570270222</v>
      </c>
      <c r="K14" s="26">
        <f>'Home Buying Calc'!$C$40</f>
        <v>0.03</v>
      </c>
      <c r="L14" s="56">
        <f t="shared" si="8"/>
        <v>1075133.1034752973</v>
      </c>
      <c r="M14" s="56">
        <f t="shared" si="9"/>
        <v>338666.92759471876</v>
      </c>
      <c r="N14" s="56" t="str">
        <f t="shared" si="4"/>
        <v>Can afford</v>
      </c>
      <c r="O14" s="60" t="e">
        <f t="shared" si="0"/>
        <v>#N/A</v>
      </c>
      <c r="P14" s="56" t="e">
        <f t="shared" si="1"/>
        <v>#N/A</v>
      </c>
      <c r="Q14" s="56" t="e">
        <f t="shared" si="2"/>
        <v>#N/A</v>
      </c>
    </row>
    <row r="15" spans="2:17" x14ac:dyDescent="0.25">
      <c r="B15" s="60">
        <f t="shared" ca="1" si="5"/>
        <v>2035</v>
      </c>
      <c r="C15" s="26">
        <f>'Home Buying Calc'!$C$25</f>
        <v>0.03</v>
      </c>
      <c r="D15" s="56">
        <f t="shared" si="6"/>
        <v>138423.38707244454</v>
      </c>
      <c r="E15" s="56">
        <f>'Home Buying Calc'!U15</f>
        <v>77121.049569744195</v>
      </c>
      <c r="F15" s="26">
        <f>'Home Buying Calc'!$C$24</f>
        <v>0.03</v>
      </c>
      <c r="G15" s="56">
        <f t="shared" si="7"/>
        <v>46510.258056341365</v>
      </c>
      <c r="H15" s="56">
        <f t="shared" si="3"/>
        <v>30610.79151340283</v>
      </c>
      <c r="I15" s="26">
        <f>'Home Buying Calc'!$C$28</f>
        <v>7.0000000000000007E-2</v>
      </c>
      <c r="J15" s="56">
        <f t="shared" si="10"/>
        <v>599302.50710616598</v>
      </c>
      <c r="K15" s="26">
        <f>'Home Buying Calc'!$C$40</f>
        <v>0.03</v>
      </c>
      <c r="L15" s="56">
        <f t="shared" si="8"/>
        <v>1107387.0965795564</v>
      </c>
      <c r="M15" s="56">
        <f t="shared" si="9"/>
        <v>348826.93542256032</v>
      </c>
      <c r="N15" s="56" t="str">
        <f t="shared" si="4"/>
        <v>Can afford</v>
      </c>
      <c r="O15" s="60" t="e">
        <f t="shared" si="0"/>
        <v>#N/A</v>
      </c>
      <c r="P15" s="56" t="e">
        <f t="shared" si="1"/>
        <v>#N/A</v>
      </c>
      <c r="Q15" s="56" t="e">
        <f t="shared" si="2"/>
        <v>#N/A</v>
      </c>
    </row>
    <row r="16" spans="2:17" x14ac:dyDescent="0.25">
      <c r="B16" s="60">
        <f t="shared" ca="1" si="5"/>
        <v>2036</v>
      </c>
      <c r="C16" s="26">
        <f>'Home Buying Calc'!$C$25</f>
        <v>0.03</v>
      </c>
      <c r="D16" s="56">
        <f t="shared" si="6"/>
        <v>142576.08868461789</v>
      </c>
      <c r="E16" s="56">
        <f>'Home Buying Calc'!U16</f>
        <v>79532.274233836535</v>
      </c>
      <c r="F16" s="26">
        <f>'Home Buying Calc'!$C$24</f>
        <v>0.03</v>
      </c>
      <c r="G16" s="56">
        <f t="shared" si="7"/>
        <v>47905.565798031603</v>
      </c>
      <c r="H16" s="56">
        <f t="shared" si="3"/>
        <v>31626.708435804932</v>
      </c>
      <c r="I16" s="26">
        <f>'Home Buying Calc'!$C$28</f>
        <v>7.0000000000000007E-2</v>
      </c>
      <c r="J16" s="56">
        <f t="shared" si="10"/>
        <v>671864.47411700047</v>
      </c>
      <c r="K16" s="26">
        <f>'Home Buying Calc'!$C$40</f>
        <v>0.03</v>
      </c>
      <c r="L16" s="56">
        <f t="shared" si="8"/>
        <v>1140608.7094769431</v>
      </c>
      <c r="M16" s="56">
        <f t="shared" si="9"/>
        <v>359291.74348523712</v>
      </c>
      <c r="N16" s="56" t="str">
        <f t="shared" si="4"/>
        <v>Can afford</v>
      </c>
      <c r="O16" s="60" t="e">
        <f t="shared" si="0"/>
        <v>#N/A</v>
      </c>
      <c r="P16" s="56" t="e">
        <f t="shared" si="1"/>
        <v>#N/A</v>
      </c>
      <c r="Q16" s="56" t="e">
        <f t="shared" si="2"/>
        <v>#N/A</v>
      </c>
    </row>
    <row r="17" spans="1:17" x14ac:dyDescent="0.25">
      <c r="B17" s="60">
        <f t="shared" ca="1" si="5"/>
        <v>2037</v>
      </c>
      <c r="C17" s="26">
        <f>'Home Buying Calc'!$C$25</f>
        <v>0.03</v>
      </c>
      <c r="D17" s="56">
        <f t="shared" si="6"/>
        <v>146853.37134515643</v>
      </c>
      <c r="E17" s="56">
        <f>'Home Buying Calc'!U17</f>
        <v>82015.835637851618</v>
      </c>
      <c r="F17" s="26">
        <f>'Home Buying Calc'!$C$24</f>
        <v>0.03</v>
      </c>
      <c r="G17" s="56">
        <f t="shared" si="7"/>
        <v>49342.732771972551</v>
      </c>
      <c r="H17" s="56">
        <f t="shared" si="3"/>
        <v>32673.102865879067</v>
      </c>
      <c r="I17" s="26">
        <f>'Home Buying Calc'!$C$28</f>
        <v>7.0000000000000007E-2</v>
      </c>
      <c r="J17" s="56">
        <f t="shared" si="10"/>
        <v>750521.69574099546</v>
      </c>
      <c r="K17" s="26">
        <f>'Home Buying Calc'!$C$40</f>
        <v>0.03</v>
      </c>
      <c r="L17" s="56">
        <f t="shared" si="8"/>
        <v>1174826.9707612514</v>
      </c>
      <c r="M17" s="56">
        <f t="shared" si="9"/>
        <v>370070.49578979425</v>
      </c>
      <c r="N17" s="56" t="str">
        <f t="shared" si="4"/>
        <v>Can afford</v>
      </c>
      <c r="O17" s="60" t="e">
        <f t="shared" si="0"/>
        <v>#N/A</v>
      </c>
      <c r="P17" s="56" t="e">
        <f t="shared" si="1"/>
        <v>#N/A</v>
      </c>
      <c r="Q17" s="56" t="e">
        <f t="shared" si="2"/>
        <v>#N/A</v>
      </c>
    </row>
    <row r="18" spans="1:17" x14ac:dyDescent="0.25">
      <c r="B18" s="60">
        <f t="shared" ca="1" si="5"/>
        <v>2038</v>
      </c>
      <c r="C18" s="26">
        <f>'Home Buying Calc'!$C$25</f>
        <v>0.03</v>
      </c>
      <c r="D18" s="56">
        <f t="shared" si="6"/>
        <v>151258.97248551113</v>
      </c>
      <c r="E18" s="56">
        <f>'Home Buying Calc'!U18</f>
        <v>84573.903883987179</v>
      </c>
      <c r="F18" s="26">
        <f>'Home Buying Calc'!$C$24</f>
        <v>0.03</v>
      </c>
      <c r="G18" s="56">
        <f t="shared" si="7"/>
        <v>50823.014755131728</v>
      </c>
      <c r="H18" s="56">
        <f t="shared" si="3"/>
        <v>33750.889128855451</v>
      </c>
      <c r="I18" s="26">
        <f>'Home Buying Calc'!$C$28</f>
        <v>7.0000000000000007E-2</v>
      </c>
      <c r="J18" s="56">
        <f t="shared" si="10"/>
        <v>835731.31730874418</v>
      </c>
      <c r="K18" s="26">
        <f>'Home Buying Calc'!$C$40</f>
        <v>0.03</v>
      </c>
      <c r="L18" s="56">
        <f t="shared" si="8"/>
        <v>1210071.779884089</v>
      </c>
      <c r="M18" s="56">
        <f t="shared" si="9"/>
        <v>381172.6106634881</v>
      </c>
      <c r="N18" s="56" t="str">
        <f t="shared" si="4"/>
        <v>Can afford</v>
      </c>
      <c r="O18" s="60" t="e">
        <f t="shared" si="0"/>
        <v>#N/A</v>
      </c>
      <c r="P18" s="56" t="e">
        <f t="shared" si="1"/>
        <v>#N/A</v>
      </c>
      <c r="Q18" s="56" t="e">
        <f t="shared" si="2"/>
        <v>#N/A</v>
      </c>
    </row>
    <row r="19" spans="1:17" x14ac:dyDescent="0.25">
      <c r="B19" s="60">
        <f t="shared" ca="1" si="5"/>
        <v>2039</v>
      </c>
      <c r="C19" s="26">
        <f>'Home Buying Calc'!$C$25</f>
        <v>0.03</v>
      </c>
      <c r="D19" s="56">
        <f t="shared" si="6"/>
        <v>155796.74166007646</v>
      </c>
      <c r="E19" s="56">
        <f>'Home Buying Calc'!U19</f>
        <v>87208.714177506801</v>
      </c>
      <c r="F19" s="26">
        <f>'Home Buying Calc'!$C$24</f>
        <v>0.03</v>
      </c>
      <c r="G19" s="56">
        <f t="shared" si="7"/>
        <v>52347.705197785683</v>
      </c>
      <c r="H19" s="56">
        <f t="shared" si="3"/>
        <v>34861.008979721119</v>
      </c>
      <c r="I19" s="26">
        <f>'Home Buying Calc'!$C$28</f>
        <v>7.0000000000000007E-2</v>
      </c>
      <c r="J19" s="56">
        <f t="shared" si="10"/>
        <v>927983.39864921174</v>
      </c>
      <c r="K19" s="26">
        <f>'Home Buying Calc'!$C$40</f>
        <v>0.03</v>
      </c>
      <c r="L19" s="56">
        <f t="shared" si="8"/>
        <v>1246373.9332806116</v>
      </c>
      <c r="M19" s="56">
        <f t="shared" si="9"/>
        <v>392607.78898339276</v>
      </c>
      <c r="N19" s="56" t="str">
        <f t="shared" si="4"/>
        <v>Can afford</v>
      </c>
      <c r="O19" s="60" t="e">
        <f t="shared" si="0"/>
        <v>#N/A</v>
      </c>
      <c r="P19" s="56" t="e">
        <f t="shared" si="1"/>
        <v>#N/A</v>
      </c>
      <c r="Q19" s="56" t="e">
        <f t="shared" si="2"/>
        <v>#N/A</v>
      </c>
    </row>
    <row r="20" spans="1:17" x14ac:dyDescent="0.25">
      <c r="A20" s="49"/>
      <c r="B20" s="60">
        <f t="shared" ca="1" si="5"/>
        <v>2040</v>
      </c>
      <c r="C20" s="26">
        <f>'Home Buying Calc'!$C$25</f>
        <v>0.03</v>
      </c>
      <c r="D20" s="56">
        <f t="shared" si="6"/>
        <v>160470.64390987874</v>
      </c>
      <c r="E20" s="56">
        <f>'Home Buying Calc'!U20</f>
        <v>89922.568779831985</v>
      </c>
      <c r="F20" s="26">
        <f>'Home Buying Calc'!$C$24</f>
        <v>0.03</v>
      </c>
      <c r="G20" s="56">
        <f t="shared" si="7"/>
        <v>53918.136353719252</v>
      </c>
      <c r="H20" s="56">
        <f t="shared" si="3"/>
        <v>36004.432426112733</v>
      </c>
      <c r="I20" s="26">
        <f>'Home Buying Calc'!$C$28</f>
        <v>7.0000000000000007E-2</v>
      </c>
      <c r="J20" s="56">
        <f t="shared" si="10"/>
        <v>1027803.2455343776</v>
      </c>
      <c r="K20" s="26">
        <f>'Home Buying Calc'!$C$40</f>
        <v>0.03</v>
      </c>
      <c r="L20" s="56">
        <f t="shared" si="8"/>
        <v>1283765.1512790299</v>
      </c>
      <c r="M20" s="56">
        <f t="shared" si="9"/>
        <v>404386.02265289455</v>
      </c>
      <c r="N20" s="56" t="str">
        <f t="shared" si="4"/>
        <v>Can afford</v>
      </c>
      <c r="O20" s="60" t="e">
        <f t="shared" si="0"/>
        <v>#N/A</v>
      </c>
      <c r="P20" s="56" t="e">
        <f t="shared" si="1"/>
        <v>#N/A</v>
      </c>
      <c r="Q20" s="56" t="e">
        <f t="shared" si="2"/>
        <v>#N/A</v>
      </c>
    </row>
    <row r="21" spans="1:17" x14ac:dyDescent="0.25">
      <c r="B21" s="60">
        <f t="shared" ca="1" si="5"/>
        <v>2041</v>
      </c>
      <c r="C21" s="26">
        <f>'Home Buying Calc'!$C$25</f>
        <v>0.03</v>
      </c>
      <c r="D21" s="56">
        <f t="shared" si="6"/>
        <v>165284.76322717511</v>
      </c>
      <c r="E21" s="56">
        <f>'Home Buying Calc'!U21</f>
        <v>92717.839020226966</v>
      </c>
      <c r="F21" s="26">
        <f>'Home Buying Calc'!$C$24</f>
        <v>0.03</v>
      </c>
      <c r="G21" s="56">
        <f t="shared" si="7"/>
        <v>55535.680444330828</v>
      </c>
      <c r="H21" s="56">
        <f t="shared" si="3"/>
        <v>37182.158575896137</v>
      </c>
      <c r="I21" s="26">
        <f>'Home Buying Calc'!$C$28</f>
        <v>7.0000000000000007E-2</v>
      </c>
      <c r="J21" s="56">
        <f t="shared" si="10"/>
        <v>1135753.9051478968</v>
      </c>
      <c r="K21" s="26">
        <f>'Home Buying Calc'!$C$40</f>
        <v>0.03</v>
      </c>
      <c r="L21" s="56">
        <f t="shared" si="8"/>
        <v>1322278.1058174009</v>
      </c>
      <c r="M21" s="56">
        <f t="shared" si="9"/>
        <v>416517.60333248141</v>
      </c>
      <c r="N21" s="56" t="str">
        <f t="shared" si="4"/>
        <v>Can afford</v>
      </c>
      <c r="O21" s="60" t="e">
        <f t="shared" si="0"/>
        <v>#N/A</v>
      </c>
      <c r="P21" s="56" t="e">
        <f t="shared" si="1"/>
        <v>#N/A</v>
      </c>
      <c r="Q21" s="56" t="e">
        <f t="shared" si="2"/>
        <v>#N/A</v>
      </c>
    </row>
    <row r="22" spans="1:17" x14ac:dyDescent="0.25">
      <c r="B22" s="60">
        <f t="shared" ca="1" si="5"/>
        <v>2042</v>
      </c>
      <c r="C22" s="26">
        <f>'Home Buying Calc'!$C$25</f>
        <v>0.03</v>
      </c>
      <c r="D22" s="56">
        <f t="shared" si="6"/>
        <v>170243.30612399036</v>
      </c>
      <c r="E22" s="56">
        <f>'Home Buying Calc'!U22</f>
        <v>95754.652347521172</v>
      </c>
      <c r="F22" s="26">
        <f>'Home Buying Calc'!$C$24</f>
        <v>0.03</v>
      </c>
      <c r="G22" s="56">
        <f t="shared" si="7"/>
        <v>57201.750857660751</v>
      </c>
      <c r="H22" s="56">
        <f t="shared" si="3"/>
        <v>38552.901489860422</v>
      </c>
      <c r="I22" s="26">
        <f>'Home Buying Calc'!$C$28</f>
        <v>7.0000000000000007E-2</v>
      </c>
      <c r="J22" s="56">
        <f t="shared" si="10"/>
        <v>1252438.8370841458</v>
      </c>
      <c r="K22" s="26">
        <f>'Home Buying Calc'!$C$40</f>
        <v>0.03</v>
      </c>
      <c r="L22" s="56">
        <f t="shared" si="8"/>
        <v>1361946.4489919229</v>
      </c>
      <c r="M22" s="56">
        <f t="shared" si="9"/>
        <v>429013.13143245585</v>
      </c>
      <c r="N22" s="56" t="str">
        <f t="shared" si="4"/>
        <v>Can afford</v>
      </c>
      <c r="O22" s="60" t="e">
        <f t="shared" si="0"/>
        <v>#N/A</v>
      </c>
      <c r="P22" s="56" t="e">
        <f t="shared" si="1"/>
        <v>#N/A</v>
      </c>
      <c r="Q22" s="56" t="e">
        <f t="shared" si="2"/>
        <v>#N/A</v>
      </c>
    </row>
    <row r="23" spans="1:17" x14ac:dyDescent="0.25">
      <c r="B23" s="60">
        <f t="shared" ca="1" si="5"/>
        <v>2043</v>
      </c>
      <c r="C23" s="26">
        <f>'Home Buying Calc'!$C$25</f>
        <v>0.03</v>
      </c>
      <c r="D23" s="56">
        <f t="shared" si="6"/>
        <v>175350.60530771007</v>
      </c>
      <c r="E23" s="56">
        <f>'Home Buying Calc'!U23</f>
        <v>99036.807094946795</v>
      </c>
      <c r="F23" s="26">
        <f>'Home Buying Calc'!$C$24</f>
        <v>0.03</v>
      </c>
      <c r="G23" s="56">
        <f t="shared" si="7"/>
        <v>58917.803383390572</v>
      </c>
      <c r="H23" s="56">
        <f t="shared" si="3"/>
        <v>40119.003711556223</v>
      </c>
      <c r="I23" s="26">
        <f>'Home Buying Calc'!$C$28</f>
        <v>7.0000000000000007E-2</v>
      </c>
      <c r="J23" s="56">
        <f t="shared" si="10"/>
        <v>1378662.4571698965</v>
      </c>
      <c r="K23" s="26">
        <f>'Home Buying Calc'!$C$40</f>
        <v>0.03</v>
      </c>
      <c r="L23" s="56">
        <f t="shared" si="8"/>
        <v>1402804.8424616805</v>
      </c>
      <c r="M23" s="56">
        <f t="shared" si="9"/>
        <v>441883.52537542954</v>
      </c>
      <c r="N23" s="56" t="str">
        <f t="shared" si="4"/>
        <v>Can afford</v>
      </c>
      <c r="O23" s="60" t="e">
        <f t="shared" si="0"/>
        <v>#N/A</v>
      </c>
      <c r="P23" s="56" t="e">
        <f t="shared" si="1"/>
        <v>#N/A</v>
      </c>
      <c r="Q23" s="56" t="e">
        <f t="shared" si="2"/>
        <v>#N/A</v>
      </c>
    </row>
    <row r="24" spans="1:17" x14ac:dyDescent="0.25">
      <c r="B24" s="60">
        <f t="shared" ca="1" si="5"/>
        <v>2044</v>
      </c>
      <c r="C24" s="26">
        <f>'Home Buying Calc'!$C$25</f>
        <v>0.03</v>
      </c>
      <c r="D24" s="56">
        <f t="shared" si="6"/>
        <v>180611.12346694135</v>
      </c>
      <c r="E24" s="56">
        <f>'Home Buying Calc'!U24</f>
        <v>102417.42648479519</v>
      </c>
      <c r="F24" s="26">
        <f>'Home Buying Calc'!$C$24</f>
        <v>0.03</v>
      </c>
      <c r="G24" s="56">
        <f t="shared" si="7"/>
        <v>60685.33748489229</v>
      </c>
      <c r="H24" s="56">
        <f t="shared" si="3"/>
        <v>41732.088999902895</v>
      </c>
      <c r="I24" s="26">
        <f>'Home Buying Calc'!$C$28</f>
        <v>7.0000000000000007E-2</v>
      </c>
      <c r="J24" s="56">
        <f t="shared" si="10"/>
        <v>1515287.8328833454</v>
      </c>
      <c r="K24" s="26">
        <f>'Home Buying Calc'!$C$40</f>
        <v>0.03</v>
      </c>
      <c r="L24" s="56">
        <f t="shared" si="8"/>
        <v>1444888.9877355308</v>
      </c>
      <c r="M24" s="56">
        <f t="shared" si="9"/>
        <v>455140.03113669244</v>
      </c>
      <c r="N24" s="56" t="str">
        <f t="shared" si="4"/>
        <v>Can afford</v>
      </c>
      <c r="O24" s="60" t="e">
        <f t="shared" si="0"/>
        <v>#N/A</v>
      </c>
      <c r="P24" s="56" t="e">
        <f t="shared" si="1"/>
        <v>#N/A</v>
      </c>
      <c r="Q24" s="56" t="e">
        <f t="shared" si="2"/>
        <v>#N/A</v>
      </c>
    </row>
    <row r="25" spans="1:17" x14ac:dyDescent="0.25">
      <c r="B25" s="60">
        <f t="shared" ca="1" si="5"/>
        <v>2045</v>
      </c>
      <c r="C25" s="26">
        <f>'Home Buying Calc'!$C$25</f>
        <v>0.03</v>
      </c>
      <c r="D25" s="56">
        <f t="shared" si="6"/>
        <v>186029.45717094961</v>
      </c>
      <c r="E25" s="56">
        <f>'Home Buying Calc'!U25</f>
        <v>105899.46445633906</v>
      </c>
      <c r="F25" s="26">
        <f>'Home Buying Calc'!$C$24</f>
        <v>0.03</v>
      </c>
      <c r="G25" s="56">
        <f t="shared" si="7"/>
        <v>62505.89760943906</v>
      </c>
      <c r="H25" s="56">
        <f t="shared" si="3"/>
        <v>43393.566846900001</v>
      </c>
      <c r="I25" s="26">
        <f>'Home Buying Calc'!$C$28</f>
        <v>7.0000000000000007E-2</v>
      </c>
      <c r="J25" s="56">
        <f t="shared" si="10"/>
        <v>1663090.0701850825</v>
      </c>
      <c r="K25" s="26">
        <f>'Home Buying Calc'!$C$40</f>
        <v>0.03</v>
      </c>
      <c r="L25" s="56">
        <f t="shared" si="8"/>
        <v>1488235.6573675969</v>
      </c>
      <c r="M25" s="56">
        <f t="shared" si="9"/>
        <v>468794.23207079322</v>
      </c>
      <c r="N25" s="56" t="str">
        <f t="shared" si="4"/>
        <v>Can afford</v>
      </c>
      <c r="O25" s="60" t="e">
        <f t="shared" si="0"/>
        <v>#N/A</v>
      </c>
      <c r="P25" s="56" t="e">
        <f t="shared" si="1"/>
        <v>#N/A</v>
      </c>
      <c r="Q25" s="56" t="e">
        <f t="shared" si="2"/>
        <v>#N/A</v>
      </c>
    </row>
    <row r="26" spans="1:17" x14ac:dyDescent="0.25">
      <c r="B26" s="60">
        <f t="shared" ca="1" si="5"/>
        <v>2046</v>
      </c>
      <c r="C26" s="26">
        <f>'Home Buying Calc'!$C$25</f>
        <v>0.03</v>
      </c>
      <c r="D26" s="56">
        <f t="shared" si="6"/>
        <v>191610.34088607811</v>
      </c>
      <c r="E26" s="56">
        <f>'Home Buying Calc'!U26</f>
        <v>109485.96356702922</v>
      </c>
      <c r="F26" s="26">
        <f>'Home Buying Calc'!$C$24</f>
        <v>0.03</v>
      </c>
      <c r="G26" s="56">
        <f t="shared" si="7"/>
        <v>64381.074537722234</v>
      </c>
      <c r="H26" s="56">
        <f t="shared" si="3"/>
        <v>45104.889029306985</v>
      </c>
      <c r="I26" s="26">
        <f>'Home Buying Calc'!$C$28</f>
        <v>7.0000000000000007E-2</v>
      </c>
      <c r="J26" s="56">
        <f t="shared" si="10"/>
        <v>1822899.9419449382</v>
      </c>
      <c r="K26" s="26">
        <f>'Home Buying Calc'!$C$40</f>
        <v>0.03</v>
      </c>
      <c r="L26" s="56">
        <f t="shared" si="8"/>
        <v>1532882.7270886248</v>
      </c>
      <c r="M26" s="56">
        <f t="shared" si="9"/>
        <v>482858.05903291702</v>
      </c>
      <c r="N26" s="56" t="str">
        <f t="shared" si="4"/>
        <v>Can afford</v>
      </c>
      <c r="O26" s="60" t="e">
        <f t="shared" si="0"/>
        <v>#N/A</v>
      </c>
      <c r="P26" s="56" t="e">
        <f t="shared" si="1"/>
        <v>#N/A</v>
      </c>
      <c r="Q26" s="56" t="e">
        <f t="shared" si="2"/>
        <v>#N/A</v>
      </c>
    </row>
    <row r="27" spans="1:17" x14ac:dyDescent="0.25">
      <c r="B27" s="60">
        <f t="shared" ca="1" si="5"/>
        <v>2047</v>
      </c>
      <c r="C27" s="26">
        <f>'Home Buying Calc'!$C$25</f>
        <v>0.03</v>
      </c>
      <c r="D27" s="56">
        <f t="shared" si="6"/>
        <v>197358.65111266045</v>
      </c>
      <c r="E27" s="56">
        <f>'Home Buying Calc'!U27</f>
        <v>113180.05765104012</v>
      </c>
      <c r="F27" s="26">
        <f>'Home Buying Calc'!$C$24</f>
        <v>0.03</v>
      </c>
      <c r="G27" s="56">
        <f t="shared" si="7"/>
        <v>66312.506773853907</v>
      </c>
      <c r="H27" s="56">
        <f t="shared" si="3"/>
        <v>46867.550877186208</v>
      </c>
      <c r="I27" s="26">
        <f>'Home Buying Calc'!$C$28</f>
        <v>7.0000000000000007E-2</v>
      </c>
      <c r="J27" s="56">
        <f t="shared" si="10"/>
        <v>1995607.826910391</v>
      </c>
      <c r="K27" s="26">
        <f>'Home Buying Calc'!$C$40</f>
        <v>0.03</v>
      </c>
      <c r="L27" s="56">
        <f t="shared" si="8"/>
        <v>1578869.2089012836</v>
      </c>
      <c r="M27" s="56">
        <f t="shared" si="9"/>
        <v>497343.80080390454</v>
      </c>
      <c r="N27" s="56" t="str">
        <f t="shared" si="4"/>
        <v>Can afford</v>
      </c>
      <c r="O27" s="60" t="e">
        <f t="shared" si="0"/>
        <v>#N/A</v>
      </c>
      <c r="P27" s="56" t="e">
        <f t="shared" si="1"/>
        <v>#N/A</v>
      </c>
      <c r="Q27" s="56" t="e">
        <f t="shared" si="2"/>
        <v>#N/A</v>
      </c>
    </row>
    <row r="28" spans="1:17" x14ac:dyDescent="0.25">
      <c r="B28" s="60">
        <f t="shared" ca="1" si="5"/>
        <v>2048</v>
      </c>
      <c r="C28" s="26">
        <f>'Home Buying Calc'!$C$25</f>
        <v>0.03</v>
      </c>
      <c r="D28" s="56">
        <f t="shared" si="6"/>
        <v>203279.41064604025</v>
      </c>
      <c r="E28" s="56">
        <f>'Home Buying Calc'!U28</f>
        <v>116678.62170588809</v>
      </c>
      <c r="F28" s="26">
        <f>'Home Buying Calc'!$C$24</f>
        <v>0.03</v>
      </c>
      <c r="G28" s="56">
        <f t="shared" si="7"/>
        <v>68301.881977069526</v>
      </c>
      <c r="H28" s="56">
        <f t="shared" si="3"/>
        <v>48376.73972881856</v>
      </c>
      <c r="I28" s="26">
        <f>'Home Buying Calc'!$C$28</f>
        <v>7.0000000000000007E-2</v>
      </c>
      <c r="J28" s="56">
        <f t="shared" si="10"/>
        <v>2182167.9256713046</v>
      </c>
      <c r="K28" s="26">
        <f>'Home Buying Calc'!$C$40</f>
        <v>0.03</v>
      </c>
      <c r="L28" s="56">
        <f t="shared" si="8"/>
        <v>1626235.285168322</v>
      </c>
      <c r="M28" s="56">
        <f t="shared" si="9"/>
        <v>512264.11482802167</v>
      </c>
      <c r="N28" s="56" t="str">
        <f t="shared" si="4"/>
        <v>Can afford</v>
      </c>
      <c r="O28" s="60" t="e">
        <f t="shared" si="0"/>
        <v>#N/A</v>
      </c>
      <c r="P28" s="56" t="e">
        <f t="shared" si="1"/>
        <v>#N/A</v>
      </c>
      <c r="Q28" s="56" t="e">
        <f t="shared" si="2"/>
        <v>#N/A</v>
      </c>
    </row>
    <row r="29" spans="1:17" x14ac:dyDescent="0.25">
      <c r="B29" s="60">
        <f t="shared" ca="1" si="5"/>
        <v>2049</v>
      </c>
      <c r="C29" s="26">
        <f>'Home Buying Calc'!$C$25</f>
        <v>0.03</v>
      </c>
      <c r="D29" s="56">
        <f t="shared" si="6"/>
        <v>209377.79296542145</v>
      </c>
      <c r="E29" s="56">
        <f>'Home Buying Calc'!U29</f>
        <v>120065.68739937732</v>
      </c>
      <c r="F29" s="26">
        <f>'Home Buying Calc'!$C$24</f>
        <v>0.03</v>
      </c>
      <c r="G29" s="56">
        <f t="shared" si="7"/>
        <v>70350.938436381606</v>
      </c>
      <c r="H29" s="56">
        <f t="shared" si="3"/>
        <v>49714.748962995713</v>
      </c>
      <c r="I29" s="26">
        <f>'Home Buying Calc'!$C$28</f>
        <v>7.0000000000000007E-2</v>
      </c>
      <c r="J29" s="56">
        <f t="shared" si="10"/>
        <v>2383296.4201971143</v>
      </c>
      <c r="K29" s="26">
        <f>'Home Buying Calc'!$C$40</f>
        <v>0.03</v>
      </c>
      <c r="L29" s="56">
        <f t="shared" si="8"/>
        <v>1675022.3437233716</v>
      </c>
      <c r="M29" s="56">
        <f t="shared" si="9"/>
        <v>527632.03827286232</v>
      </c>
      <c r="N29" s="56" t="str">
        <f t="shared" si="4"/>
        <v>Can afford</v>
      </c>
      <c r="O29" s="60" t="e">
        <f t="shared" si="0"/>
        <v>#N/A</v>
      </c>
      <c r="P29" s="56" t="e">
        <f t="shared" si="1"/>
        <v>#N/A</v>
      </c>
      <c r="Q29" s="56" t="e">
        <f t="shared" si="2"/>
        <v>#N/A</v>
      </c>
    </row>
    <row r="30" spans="1:17" x14ac:dyDescent="0.25">
      <c r="B30" s="60">
        <f t="shared" ca="1" si="5"/>
        <v>2050</v>
      </c>
      <c r="C30" s="26">
        <f>'Home Buying Calc'!$C$25</f>
        <v>0.03</v>
      </c>
      <c r="D30" s="56">
        <f t="shared" si="6"/>
        <v>215659.12675438411</v>
      </c>
      <c r="E30" s="56">
        <f>'Home Buying Calc'!U30</f>
        <v>123452.20569835865</v>
      </c>
      <c r="F30" s="26">
        <f>'Home Buying Calc'!$C$24</f>
        <v>0.03</v>
      </c>
      <c r="G30" s="56">
        <f t="shared" si="7"/>
        <v>72461.466589473057</v>
      </c>
      <c r="H30" s="56">
        <f t="shared" si="3"/>
        <v>50990.739108885595</v>
      </c>
      <c r="I30" s="26">
        <f>'Home Buying Calc'!$C$28</f>
        <v>7.0000000000000007E-2</v>
      </c>
      <c r="J30" s="56">
        <f t="shared" si="10"/>
        <v>2599841.918573908</v>
      </c>
      <c r="K30" s="26">
        <f>'Home Buying Calc'!$C$40</f>
        <v>0.03</v>
      </c>
      <c r="L30" s="56">
        <f t="shared" si="8"/>
        <v>1725273.0140350729</v>
      </c>
      <c r="M30" s="56">
        <f t="shared" si="9"/>
        <v>543460.99942104821</v>
      </c>
      <c r="N30" s="56" t="str">
        <f t="shared" si="4"/>
        <v>Can afford</v>
      </c>
      <c r="O30" s="60" t="e">
        <f t="shared" si="0"/>
        <v>#N/A</v>
      </c>
      <c r="P30" s="56" t="e">
        <f t="shared" si="1"/>
        <v>#N/A</v>
      </c>
      <c r="Q30" s="56" t="e">
        <f t="shared" si="2"/>
        <v>#N/A</v>
      </c>
    </row>
    <row r="31" spans="1:17" x14ac:dyDescent="0.25">
      <c r="B31" s="60">
        <f t="shared" ca="1" si="5"/>
        <v>2051</v>
      </c>
      <c r="C31" s="26">
        <f>'Home Buying Calc'!$C$25</f>
        <v>0.03</v>
      </c>
      <c r="D31" s="56">
        <f t="shared" si="6"/>
        <v>222128.90055701564</v>
      </c>
      <c r="E31" s="56">
        <f>'Home Buying Calc'!U31</f>
        <v>126940.31954630942</v>
      </c>
      <c r="F31" s="26">
        <f>'Home Buying Calc'!$C$24</f>
        <v>0.03</v>
      </c>
      <c r="G31" s="56">
        <f t="shared" si="7"/>
        <v>74635.310587157248</v>
      </c>
      <c r="H31" s="56">
        <f t="shared" si="3"/>
        <v>52305.008959152168</v>
      </c>
      <c r="I31" s="26">
        <f>'Home Buying Calc'!$C$28</f>
        <v>7.0000000000000007E-2</v>
      </c>
      <c r="J31" s="56">
        <f t="shared" si="10"/>
        <v>2832821.5919829672</v>
      </c>
      <c r="K31" s="26">
        <f>'Home Buying Calc'!$C$40</f>
        <v>0.03</v>
      </c>
      <c r="L31" s="56">
        <f t="shared" si="8"/>
        <v>1777031.2044561252</v>
      </c>
      <c r="M31" s="56">
        <f t="shared" si="9"/>
        <v>559764.8294036797</v>
      </c>
      <c r="N31" s="56" t="str">
        <f t="shared" si="4"/>
        <v>Can afford</v>
      </c>
      <c r="O31" s="60" t="e">
        <f t="shared" si="0"/>
        <v>#N/A</v>
      </c>
      <c r="P31" s="56" t="e">
        <f t="shared" si="1"/>
        <v>#N/A</v>
      </c>
      <c r="Q31" s="56" t="e">
        <f t="shared" si="2"/>
        <v>#N/A</v>
      </c>
    </row>
    <row r="32" spans="1:17" x14ac:dyDescent="0.25">
      <c r="B32" s="60">
        <f t="shared" ca="1" si="5"/>
        <v>2052</v>
      </c>
      <c r="C32" s="26">
        <f>'Home Buying Calc'!$C$25</f>
        <v>0.03</v>
      </c>
      <c r="D32" s="56">
        <f t="shared" si="6"/>
        <v>228792.7675737261</v>
      </c>
      <c r="E32" s="56">
        <f>'Home Buying Calc'!U32</f>
        <v>130507.15303237428</v>
      </c>
      <c r="F32" s="26">
        <f>'Home Buying Calc'!$C$24</f>
        <v>0.03</v>
      </c>
      <c r="G32" s="56">
        <f t="shared" si="7"/>
        <v>76874.369904771971</v>
      </c>
      <c r="H32" s="56">
        <f t="shared" si="3"/>
        <v>53632.783127602306</v>
      </c>
      <c r="I32" s="26">
        <f>'Home Buying Calc'!$C$28</f>
        <v>7.0000000000000007E-2</v>
      </c>
      <c r="J32" s="56">
        <f t="shared" si="10"/>
        <v>3083424.1123809274</v>
      </c>
      <c r="K32" s="26">
        <f>'Home Buying Calc'!$C$40</f>
        <v>0.03</v>
      </c>
      <c r="L32" s="56">
        <f t="shared" si="8"/>
        <v>1830342.1405898088</v>
      </c>
      <c r="M32" s="56">
        <f t="shared" si="9"/>
        <v>576557.77428579004</v>
      </c>
      <c r="N32" s="56" t="str">
        <f t="shared" si="4"/>
        <v>Can afford</v>
      </c>
      <c r="O32" s="60" t="e">
        <f t="shared" si="0"/>
        <v>#N/A</v>
      </c>
      <c r="P32" s="56" t="e">
        <f t="shared" si="1"/>
        <v>#N/A</v>
      </c>
      <c r="Q32" s="56" t="e">
        <f t="shared" si="2"/>
        <v>#N/A</v>
      </c>
    </row>
    <row r="33" spans="2:17" x14ac:dyDescent="0.25">
      <c r="B33" s="60">
        <f t="shared" ca="1" si="5"/>
        <v>2053</v>
      </c>
      <c r="C33" s="26">
        <f>'Home Buying Calc'!$C$25</f>
        <v>0.03</v>
      </c>
      <c r="D33" s="56">
        <f t="shared" si="6"/>
        <v>235656.55060093789</v>
      </c>
      <c r="E33" s="56">
        <f>'Home Buying Calc'!U33</f>
        <v>134177.49236834553</v>
      </c>
      <c r="F33" s="26">
        <f>'Home Buying Calc'!$C$24</f>
        <v>0.03</v>
      </c>
      <c r="G33" s="56">
        <f t="shared" si="7"/>
        <v>79180.601001915129</v>
      </c>
      <c r="H33" s="56">
        <f t="shared" si="3"/>
        <v>54996.891366430398</v>
      </c>
      <c r="I33" s="26">
        <f>'Home Buying Calc'!$C$28</f>
        <v>7.0000000000000007E-2</v>
      </c>
      <c r="J33" s="56">
        <f t="shared" si="10"/>
        <v>3352896.5833751946</v>
      </c>
      <c r="K33" s="26">
        <f>'Home Buying Calc'!$C$40</f>
        <v>0.03</v>
      </c>
      <c r="L33" s="56">
        <f t="shared" si="8"/>
        <v>1885252.4048075031</v>
      </c>
      <c r="M33" s="56">
        <f t="shared" si="9"/>
        <v>593854.50751436374</v>
      </c>
      <c r="N33" s="56" t="str">
        <f t="shared" si="4"/>
        <v>Can afford</v>
      </c>
      <c r="O33" s="60" t="e">
        <f t="shared" si="0"/>
        <v>#N/A</v>
      </c>
      <c r="P33" s="56" t="e">
        <f t="shared" si="1"/>
        <v>#N/A</v>
      </c>
      <c r="Q33" s="56" t="e">
        <f t="shared" si="2"/>
        <v>#N/A</v>
      </c>
    </row>
    <row r="34" spans="2:17" x14ac:dyDescent="0.25">
      <c r="B34" s="60">
        <f t="shared" ca="1" si="5"/>
        <v>2054</v>
      </c>
      <c r="C34" s="26">
        <f>'Home Buying Calc'!$C$25</f>
        <v>0.03</v>
      </c>
      <c r="D34" s="56">
        <f t="shared" si="6"/>
        <v>242726.24711896601</v>
      </c>
      <c r="E34" s="56">
        <f>'Home Buying Calc'!U34</f>
        <v>137957.9418843959</v>
      </c>
      <c r="F34" s="26">
        <f>'Home Buying Calc'!$C$24</f>
        <v>0.03</v>
      </c>
      <c r="G34" s="56">
        <f t="shared" si="7"/>
        <v>81556.019031972581</v>
      </c>
      <c r="H34" s="56">
        <f t="shared" si="3"/>
        <v>56401.922852423319</v>
      </c>
      <c r="I34" s="26">
        <f>'Home Buying Calc'!$C$28</f>
        <v>7.0000000000000007E-2</v>
      </c>
      <c r="J34" s="56">
        <f t="shared" si="10"/>
        <v>3642596.2355778888</v>
      </c>
      <c r="K34" s="26">
        <f>'Home Buying Calc'!$C$40</f>
        <v>0.03</v>
      </c>
      <c r="L34" s="56">
        <f t="shared" si="8"/>
        <v>1941809.9769517281</v>
      </c>
      <c r="M34" s="56">
        <f t="shared" si="9"/>
        <v>611670.14273979468</v>
      </c>
      <c r="N34" s="56" t="str">
        <f t="shared" si="4"/>
        <v>Can afford</v>
      </c>
      <c r="O34" s="60" t="e">
        <f t="shared" si="0"/>
        <v>#N/A</v>
      </c>
      <c r="P34" s="56" t="e">
        <f t="shared" si="1"/>
        <v>#N/A</v>
      </c>
      <c r="Q34" s="56" t="e">
        <f t="shared" si="2"/>
        <v>#N/A</v>
      </c>
    </row>
    <row r="35" spans="2:17" x14ac:dyDescent="0.25">
      <c r="B35" s="60">
        <f t="shared" ca="1" si="5"/>
        <v>2055</v>
      </c>
      <c r="C35" s="26">
        <f>'Home Buying Calc'!$C$25</f>
        <v>0.03</v>
      </c>
      <c r="D35" s="56">
        <f t="shared" si="6"/>
        <v>250008.03453253501</v>
      </c>
      <c r="E35" s="56">
        <f>'Home Buying Calc'!U35</f>
        <v>141851.80488592776</v>
      </c>
      <c r="F35" s="26">
        <f>'Home Buying Calc'!$C$24</f>
        <v>0.03</v>
      </c>
      <c r="G35" s="56">
        <f t="shared" si="7"/>
        <v>84002.699602931752</v>
      </c>
      <c r="H35" s="56">
        <f t="shared" si="3"/>
        <v>57849.10528299601</v>
      </c>
      <c r="I35" s="26">
        <f>'Home Buying Calc'!$C$28</f>
        <v>7.0000000000000007E-2</v>
      </c>
      <c r="J35" s="56">
        <f t="shared" si="10"/>
        <v>3953979.8949207645</v>
      </c>
      <c r="K35" s="26">
        <f>'Home Buying Calc'!$C$40</f>
        <v>0.03</v>
      </c>
      <c r="L35" s="56">
        <f t="shared" si="8"/>
        <v>2000064.2762602801</v>
      </c>
      <c r="M35" s="56">
        <f t="shared" si="9"/>
        <v>630020.2470219885</v>
      </c>
      <c r="N35" s="56" t="str">
        <f t="shared" si="4"/>
        <v>Can afford</v>
      </c>
      <c r="O35" s="60" t="e">
        <f t="shared" si="0"/>
        <v>#N/A</v>
      </c>
      <c r="P35" s="56" t="e">
        <f t="shared" si="1"/>
        <v>#N/A</v>
      </c>
      <c r="Q35" s="56" t="e">
        <f t="shared" si="2"/>
        <v>#N/A</v>
      </c>
    </row>
    <row r="36" spans="2:17" x14ac:dyDescent="0.25">
      <c r="B36" s="60">
        <f t="shared" ca="1" si="5"/>
        <v>2056</v>
      </c>
      <c r="C36" s="26">
        <f>'Home Buying Calc'!$C$25</f>
        <v>0.03</v>
      </c>
      <c r="D36" s="56">
        <f t="shared" si="6"/>
        <v>257508.27556851105</v>
      </c>
      <c r="E36" s="56">
        <f>'Home Buying Calc'!U36</f>
        <v>145673.98551045026</v>
      </c>
      <c r="F36" s="26">
        <f>'Home Buying Calc'!$C$24</f>
        <v>0.03</v>
      </c>
      <c r="G36" s="56">
        <f t="shared" si="7"/>
        <v>86522.780591019706</v>
      </c>
      <c r="H36" s="56">
        <f t="shared" si="3"/>
        <v>59151.204919430558</v>
      </c>
      <c r="I36" s="26">
        <f>'Home Buying Calc'!$C$28</f>
        <v>7.0000000000000007E-2</v>
      </c>
      <c r="J36" s="56">
        <f t="shared" si="10"/>
        <v>4288607.5928482134</v>
      </c>
      <c r="K36" s="26">
        <f>'Home Buying Calc'!$C$40</f>
        <v>0.03</v>
      </c>
      <c r="L36" s="56">
        <f t="shared" si="8"/>
        <v>2060066.2045480884</v>
      </c>
      <c r="M36" s="56">
        <f t="shared" si="9"/>
        <v>648920.85443264816</v>
      </c>
      <c r="N36" s="56" t="str">
        <f t="shared" si="4"/>
        <v>Can afford</v>
      </c>
      <c r="O36" s="60" t="e">
        <f t="shared" ref="O36:O67" si="11">IF(N34="Can afford", NA(), B36)</f>
        <v>#N/A</v>
      </c>
      <c r="P36" s="56" t="e">
        <f t="shared" ref="P36:P67" si="12">IF(N34="Can afford", NA(), M36)</f>
        <v>#N/A</v>
      </c>
      <c r="Q36" s="56" t="e">
        <f t="shared" ref="Q36:Q67" si="13">IF(N34="Can afford", NA(), J36)</f>
        <v>#N/A</v>
      </c>
    </row>
    <row r="37" spans="2:17" x14ac:dyDescent="0.25">
      <c r="B37" s="60">
        <f t="shared" ca="1" si="5"/>
        <v>2057</v>
      </c>
      <c r="C37" s="26">
        <f>'Home Buying Calc'!$C$25</f>
        <v>0.03</v>
      </c>
      <c r="D37" s="56">
        <f t="shared" si="6"/>
        <v>265233.52383556636</v>
      </c>
      <c r="E37" s="56">
        <f>'Home Buying Calc'!U37</f>
        <v>149573.22732076375</v>
      </c>
      <c r="F37" s="26">
        <f>'Home Buying Calc'!$C$24</f>
        <v>0.03</v>
      </c>
      <c r="G37" s="56">
        <f t="shared" si="7"/>
        <v>89118.464008750292</v>
      </c>
      <c r="H37" s="56">
        <f t="shared" si="3"/>
        <v>60454.763312013456</v>
      </c>
      <c r="I37" s="26">
        <f>'Home Buying Calc'!$C$28</f>
        <v>7.0000000000000007E-2</v>
      </c>
      <c r="J37" s="56">
        <f t="shared" si="10"/>
        <v>4647961.3292670185</v>
      </c>
      <c r="K37" s="26">
        <f>'Home Buying Calc'!$C$40</f>
        <v>0.03</v>
      </c>
      <c r="L37" s="56">
        <f t="shared" si="8"/>
        <v>2121868.1906845309</v>
      </c>
      <c r="M37" s="56">
        <f t="shared" si="9"/>
        <v>668388.48006562761</v>
      </c>
      <c r="N37" s="56" t="str">
        <f t="shared" ref="N37:N68" si="14">IF(M37-J37&gt;0,M37-J37, "Can afford")</f>
        <v>Can afford</v>
      </c>
      <c r="O37" s="60" t="e">
        <f t="shared" si="11"/>
        <v>#N/A</v>
      </c>
      <c r="P37" s="56" t="e">
        <f t="shared" si="12"/>
        <v>#N/A</v>
      </c>
      <c r="Q37" s="56" t="e">
        <f t="shared" si="13"/>
        <v>#N/A</v>
      </c>
    </row>
    <row r="38" spans="2:17" x14ac:dyDescent="0.25">
      <c r="B38" s="60">
        <f t="shared" ca="1" si="5"/>
        <v>2058</v>
      </c>
      <c r="C38" s="26">
        <f>'Home Buying Calc'!$C$25</f>
        <v>0.03</v>
      </c>
      <c r="D38" s="56">
        <f t="shared" si="6"/>
        <v>273190.52955063334</v>
      </c>
      <c r="E38" s="56">
        <f>'Home Buying Calc'!U38</f>
        <v>153589.44638538666</v>
      </c>
      <c r="F38" s="26">
        <f>'Home Buying Calc'!$C$24</f>
        <v>0.03</v>
      </c>
      <c r="G38" s="56">
        <f t="shared" si="7"/>
        <v>91792.0179290128</v>
      </c>
      <c r="H38" s="56">
        <f t="shared" si="3"/>
        <v>61797.428456373862</v>
      </c>
      <c r="I38" s="26">
        <f>'Home Buying Calc'!$C$28</f>
        <v>7.0000000000000007E-2</v>
      </c>
      <c r="J38" s="56">
        <f t="shared" si="10"/>
        <v>5033773.3856277233</v>
      </c>
      <c r="K38" s="26">
        <f>'Home Buying Calc'!$C$40</f>
        <v>0.03</v>
      </c>
      <c r="L38" s="56">
        <f t="shared" si="8"/>
        <v>2185524.2364050667</v>
      </c>
      <c r="M38" s="56">
        <f t="shared" si="9"/>
        <v>688440.13446759642</v>
      </c>
      <c r="N38" s="56" t="str">
        <f t="shared" si="14"/>
        <v>Can afford</v>
      </c>
      <c r="O38" s="60" t="e">
        <f t="shared" si="11"/>
        <v>#N/A</v>
      </c>
      <c r="P38" s="56" t="e">
        <f t="shared" si="12"/>
        <v>#N/A</v>
      </c>
      <c r="Q38" s="56" t="e">
        <f t="shared" si="13"/>
        <v>#N/A</v>
      </c>
    </row>
    <row r="39" spans="2:17" x14ac:dyDescent="0.25">
      <c r="B39" s="60">
        <f t="shared" ca="1" si="5"/>
        <v>2059</v>
      </c>
      <c r="C39" s="26">
        <f>'Home Buying Calc'!$C$25</f>
        <v>0.03</v>
      </c>
      <c r="D39" s="56">
        <f t="shared" si="6"/>
        <v>281386.24543715233</v>
      </c>
      <c r="E39" s="56">
        <f>'Home Buying Calc'!U39</f>
        <v>157726.15202194828</v>
      </c>
      <c r="F39" s="26">
        <f>'Home Buying Calc'!$C$24</f>
        <v>0.03</v>
      </c>
      <c r="G39" s="56">
        <f t="shared" si="7"/>
        <v>94545.778466883188</v>
      </c>
      <c r="H39" s="56">
        <f t="shared" si="3"/>
        <v>63180.373555065089</v>
      </c>
      <c r="I39" s="26">
        <f>'Home Buying Calc'!$C$28</f>
        <v>7.0000000000000007E-2</v>
      </c>
      <c r="J39" s="56">
        <f t="shared" si="10"/>
        <v>5447934.9510780377</v>
      </c>
      <c r="K39" s="26">
        <f>'Home Buying Calc'!$C$40</f>
        <v>0.03</v>
      </c>
      <c r="L39" s="56">
        <f t="shared" si="8"/>
        <v>2251089.9634972187</v>
      </c>
      <c r="M39" s="56">
        <f t="shared" si="9"/>
        <v>709093.3385016243</v>
      </c>
      <c r="N39" s="56" t="str">
        <f t="shared" si="14"/>
        <v>Can afford</v>
      </c>
      <c r="O39" s="60" t="e">
        <f t="shared" si="11"/>
        <v>#N/A</v>
      </c>
      <c r="P39" s="56" t="e">
        <f t="shared" si="12"/>
        <v>#N/A</v>
      </c>
      <c r="Q39" s="56" t="e">
        <f t="shared" si="13"/>
        <v>#N/A</v>
      </c>
    </row>
    <row r="40" spans="2:17" x14ac:dyDescent="0.25">
      <c r="B40" s="60">
        <f t="shared" ca="1" si="5"/>
        <v>2060</v>
      </c>
      <c r="C40" s="26">
        <f>'Home Buying Calc'!$C$25</f>
        <v>0.03</v>
      </c>
      <c r="D40" s="56">
        <f t="shared" si="6"/>
        <v>289827.83280026692</v>
      </c>
      <c r="E40" s="56">
        <f>'Home Buying Calc'!U40</f>
        <v>161986.95882760672</v>
      </c>
      <c r="F40" s="26">
        <f>'Home Buying Calc'!$C$24</f>
        <v>0.03</v>
      </c>
      <c r="G40" s="56">
        <f t="shared" si="7"/>
        <v>97382.151820889689</v>
      </c>
      <c r="H40" s="56">
        <f t="shared" si="3"/>
        <v>64604.807006717034</v>
      </c>
      <c r="I40" s="26">
        <f>'Home Buying Calc'!$C$28</f>
        <v>7.0000000000000007E-2</v>
      </c>
      <c r="J40" s="56">
        <f t="shared" si="10"/>
        <v>5892470.7712085657</v>
      </c>
      <c r="K40" s="26">
        <f>'Home Buying Calc'!$C$40</f>
        <v>0.03</v>
      </c>
      <c r="L40" s="56">
        <f t="shared" si="8"/>
        <v>2318622.6624021353</v>
      </c>
      <c r="M40" s="56">
        <f t="shared" si="9"/>
        <v>730366.13865667302</v>
      </c>
      <c r="N40" s="56" t="str">
        <f t="shared" si="14"/>
        <v>Can afford</v>
      </c>
      <c r="O40" s="60" t="e">
        <f t="shared" si="11"/>
        <v>#N/A</v>
      </c>
      <c r="P40" s="56" t="e">
        <f t="shared" si="12"/>
        <v>#N/A</v>
      </c>
      <c r="Q40" s="56" t="e">
        <f t="shared" si="13"/>
        <v>#N/A</v>
      </c>
    </row>
    <row r="41" spans="2:17" x14ac:dyDescent="0.25">
      <c r="B41" s="60">
        <f t="shared" ca="1" si="5"/>
        <v>2061</v>
      </c>
      <c r="C41" s="26">
        <f>'Home Buying Calc'!$C$25</f>
        <v>0.03</v>
      </c>
      <c r="D41" s="56">
        <f t="shared" si="6"/>
        <v>298522.6677842749</v>
      </c>
      <c r="E41" s="56">
        <f>'Home Buying Calc'!U41</f>
        <v>166375.58983743491</v>
      </c>
      <c r="F41" s="26">
        <f>'Home Buying Calc'!$C$24</f>
        <v>0.03</v>
      </c>
      <c r="G41" s="56">
        <f t="shared" si="7"/>
        <v>100303.61637551637</v>
      </c>
      <c r="H41" s="56">
        <f t="shared" si="3"/>
        <v>66071.973461918533</v>
      </c>
      <c r="I41" s="26">
        <f>'Home Buying Calc'!$C$28</f>
        <v>7.0000000000000007E-2</v>
      </c>
      <c r="J41" s="56">
        <f t="shared" si="10"/>
        <v>6369548.532199882</v>
      </c>
      <c r="K41" s="26">
        <f>'Home Buying Calc'!$C$40</f>
        <v>0.03</v>
      </c>
      <c r="L41" s="56">
        <f t="shared" si="8"/>
        <v>2388181.3422741992</v>
      </c>
      <c r="M41" s="56">
        <f t="shared" si="9"/>
        <v>752277.12281637324</v>
      </c>
      <c r="N41" s="56" t="str">
        <f t="shared" si="14"/>
        <v>Can afford</v>
      </c>
      <c r="O41" s="60" t="e">
        <f t="shared" si="11"/>
        <v>#N/A</v>
      </c>
      <c r="P41" s="56" t="e">
        <f t="shared" si="12"/>
        <v>#N/A</v>
      </c>
      <c r="Q41" s="56" t="e">
        <f t="shared" si="13"/>
        <v>#N/A</v>
      </c>
    </row>
    <row r="42" spans="2:17" x14ac:dyDescent="0.25">
      <c r="B42" s="60">
        <f t="shared" ca="1" si="5"/>
        <v>2062</v>
      </c>
      <c r="C42" s="26">
        <f>'Home Buying Calc'!$C$25</f>
        <v>0.03</v>
      </c>
      <c r="D42" s="56">
        <f t="shared" si="6"/>
        <v>307478.34781780315</v>
      </c>
      <c r="E42" s="56">
        <f>'Home Buying Calc'!U42</f>
        <v>170895.87977755794</v>
      </c>
      <c r="F42" s="26">
        <f>'Home Buying Calc'!$C$24</f>
        <v>0.03</v>
      </c>
      <c r="G42" s="56">
        <f t="shared" si="7"/>
        <v>103312.72486678186</v>
      </c>
      <c r="H42" s="56">
        <f t="shared" si="3"/>
        <v>67583.15491077608</v>
      </c>
      <c r="I42" s="26">
        <f>'Home Buying Calc'!$C$28</f>
        <v>7.0000000000000007E-2</v>
      </c>
      <c r="J42" s="56">
        <f t="shared" si="10"/>
        <v>6881488.9029157925</v>
      </c>
      <c r="K42" s="26">
        <f>'Home Buying Calc'!$C$40</f>
        <v>0.03</v>
      </c>
      <c r="L42" s="56">
        <f t="shared" si="8"/>
        <v>2459826.7825424252</v>
      </c>
      <c r="M42" s="56">
        <f t="shared" si="9"/>
        <v>774845.43650086445</v>
      </c>
      <c r="N42" s="56" t="str">
        <f t="shared" si="14"/>
        <v>Can afford</v>
      </c>
      <c r="O42" s="60" t="e">
        <f t="shared" si="11"/>
        <v>#N/A</v>
      </c>
      <c r="P42" s="56" t="e">
        <f t="shared" si="12"/>
        <v>#N/A</v>
      </c>
      <c r="Q42" s="56" t="e">
        <f t="shared" si="13"/>
        <v>#N/A</v>
      </c>
    </row>
    <row r="43" spans="2:17" x14ac:dyDescent="0.25">
      <c r="B43" s="60">
        <f t="shared" ca="1" si="5"/>
        <v>2063</v>
      </c>
      <c r="C43" s="26">
        <f>'Home Buying Calc'!$C$25</f>
        <v>0.03</v>
      </c>
      <c r="D43" s="56">
        <f t="shared" si="6"/>
        <v>316702.69825233723</v>
      </c>
      <c r="E43" s="56">
        <f>'Home Buying Calc'!U43</f>
        <v>175551.77841588471</v>
      </c>
      <c r="F43" s="26">
        <f>'Home Buying Calc'!$C$24</f>
        <v>0.03</v>
      </c>
      <c r="G43" s="56">
        <f t="shared" si="7"/>
        <v>106412.10661278533</v>
      </c>
      <c r="H43" s="56">
        <f t="shared" si="3"/>
        <v>69139.67180309938</v>
      </c>
      <c r="I43" s="26">
        <f>'Home Buying Calc'!$C$28</f>
        <v>7.0000000000000007E-2</v>
      </c>
      <c r="J43" s="56">
        <f t="shared" si="10"/>
        <v>7430776.2810306735</v>
      </c>
      <c r="K43" s="26">
        <f>'Home Buying Calc'!$C$40</f>
        <v>0.03</v>
      </c>
      <c r="L43" s="56">
        <f t="shared" si="8"/>
        <v>2533621.5860186978</v>
      </c>
      <c r="M43" s="56">
        <f t="shared" si="9"/>
        <v>798090.79959589033</v>
      </c>
      <c r="N43" s="56" t="str">
        <f t="shared" si="14"/>
        <v>Can afford</v>
      </c>
      <c r="O43" s="60" t="e">
        <f t="shared" si="11"/>
        <v>#N/A</v>
      </c>
      <c r="P43" s="56" t="e">
        <f t="shared" si="12"/>
        <v>#N/A</v>
      </c>
      <c r="Q43" s="56" t="e">
        <f t="shared" si="13"/>
        <v>#N/A</v>
      </c>
    </row>
    <row r="44" spans="2:17" x14ac:dyDescent="0.25">
      <c r="B44" s="60">
        <f t="shared" ca="1" si="5"/>
        <v>2064</v>
      </c>
      <c r="C44" s="26">
        <f>'Home Buying Calc'!$C$25</f>
        <v>0.03</v>
      </c>
      <c r="D44" s="56">
        <f t="shared" si="6"/>
        <v>326203.77919990732</v>
      </c>
      <c r="E44" s="56">
        <f>'Home Buying Calc'!U44</f>
        <v>180347.35401336124</v>
      </c>
      <c r="F44" s="26">
        <f>'Home Buying Calc'!$C$24</f>
        <v>0.03</v>
      </c>
      <c r="G44" s="56">
        <f t="shared" si="7"/>
        <v>109604.46981116889</v>
      </c>
      <c r="H44" s="56">
        <f t="shared" si="3"/>
        <v>70742.884202192348</v>
      </c>
      <c r="I44" s="26">
        <f>'Home Buying Calc'!$C$28</f>
        <v>7.0000000000000007E-2</v>
      </c>
      <c r="J44" s="56">
        <f t="shared" si="10"/>
        <v>8020070.2925059199</v>
      </c>
      <c r="K44" s="26">
        <f>'Home Buying Calc'!$C$40</f>
        <v>0.03</v>
      </c>
      <c r="L44" s="56">
        <f t="shared" si="8"/>
        <v>2609630.2335992586</v>
      </c>
      <c r="M44" s="56">
        <f t="shared" si="9"/>
        <v>822033.523583767</v>
      </c>
      <c r="N44" s="56" t="str">
        <f t="shared" si="14"/>
        <v>Can afford</v>
      </c>
      <c r="O44" s="60" t="e">
        <f t="shared" si="11"/>
        <v>#N/A</v>
      </c>
      <c r="P44" s="56" t="e">
        <f t="shared" si="12"/>
        <v>#N/A</v>
      </c>
      <c r="Q44" s="56" t="e">
        <f t="shared" si="13"/>
        <v>#N/A</v>
      </c>
    </row>
    <row r="45" spans="2:17" x14ac:dyDescent="0.25">
      <c r="B45" s="60">
        <f t="shared" ca="1" si="5"/>
        <v>2065</v>
      </c>
      <c r="C45" s="26">
        <f>'Home Buying Calc'!$C$25</f>
        <v>0.03</v>
      </c>
      <c r="D45" s="56">
        <f t="shared" si="6"/>
        <v>335989.89257590455</v>
      </c>
      <c r="E45" s="56">
        <f>'Home Buying Calc'!U45</f>
        <v>185286.79687876208</v>
      </c>
      <c r="F45" s="26">
        <f>'Home Buying Calc'!$C$24</f>
        <v>0.03</v>
      </c>
      <c r="G45" s="56">
        <f t="shared" si="7"/>
        <v>112892.60390550396</v>
      </c>
      <c r="H45" s="56">
        <f t="shared" si="3"/>
        <v>72394.192973258119</v>
      </c>
      <c r="I45" s="26">
        <f>'Home Buying Calc'!$C$28</f>
        <v>7.0000000000000007E-2</v>
      </c>
      <c r="J45" s="56">
        <f t="shared" si="10"/>
        <v>8652218.0971835274</v>
      </c>
      <c r="K45" s="26">
        <f>'Home Buying Calc'!$C$40</f>
        <v>0.03</v>
      </c>
      <c r="L45" s="56">
        <f t="shared" si="8"/>
        <v>2687919.1406072364</v>
      </c>
      <c r="M45" s="56">
        <f t="shared" si="9"/>
        <v>846694.52929127996</v>
      </c>
      <c r="N45" s="56" t="str">
        <f t="shared" si="14"/>
        <v>Can afford</v>
      </c>
      <c r="O45" s="60" t="e">
        <f t="shared" si="11"/>
        <v>#N/A</v>
      </c>
      <c r="P45" s="56" t="e">
        <f t="shared" si="12"/>
        <v>#N/A</v>
      </c>
      <c r="Q45" s="56" t="e">
        <f t="shared" si="13"/>
        <v>#N/A</v>
      </c>
    </row>
    <row r="46" spans="2:17" x14ac:dyDescent="0.25">
      <c r="B46" s="60">
        <f t="shared" ca="1" si="5"/>
        <v>2066</v>
      </c>
      <c r="C46" s="26">
        <f>'Home Buying Calc'!$C$25</f>
        <v>0.03</v>
      </c>
      <c r="D46" s="56">
        <f t="shared" si="6"/>
        <v>346069.58935318171</v>
      </c>
      <c r="E46" s="56">
        <f>'Home Buying Calc'!U46</f>
        <v>190374.42303012492</v>
      </c>
      <c r="F46" s="26">
        <f>'Home Buying Calc'!$C$24</f>
        <v>0.03</v>
      </c>
      <c r="G46" s="56">
        <f t="shared" si="7"/>
        <v>116279.38202266907</v>
      </c>
      <c r="H46" s="56">
        <f t="shared" si="3"/>
        <v>74095.041007455846</v>
      </c>
      <c r="I46" s="26">
        <f>'Home Buying Calc'!$C$28</f>
        <v>7.0000000000000007E-2</v>
      </c>
      <c r="J46" s="56">
        <f t="shared" si="10"/>
        <v>9330267.5569596328</v>
      </c>
      <c r="K46" s="26">
        <f>'Home Buying Calc'!$C$40</f>
        <v>0.03</v>
      </c>
      <c r="L46" s="56">
        <f t="shared" si="8"/>
        <v>2768556.7148254537</v>
      </c>
      <c r="M46" s="56">
        <f t="shared" si="9"/>
        <v>872095.3651700184</v>
      </c>
      <c r="N46" s="56" t="str">
        <f t="shared" si="14"/>
        <v>Can afford</v>
      </c>
      <c r="O46" s="60" t="e">
        <f t="shared" si="11"/>
        <v>#N/A</v>
      </c>
      <c r="P46" s="56" t="e">
        <f t="shared" si="12"/>
        <v>#N/A</v>
      </c>
      <c r="Q46" s="56" t="e">
        <f t="shared" si="13"/>
        <v>#N/A</v>
      </c>
    </row>
    <row r="47" spans="2:17" x14ac:dyDescent="0.25">
      <c r="B47" s="60">
        <f t="shared" ca="1" si="5"/>
        <v>2067</v>
      </c>
      <c r="C47" s="26">
        <f>'Home Buying Calc'!$C$25</f>
        <v>0.03</v>
      </c>
      <c r="D47" s="56">
        <f t="shared" si="6"/>
        <v>356451.67703377717</v>
      </c>
      <c r="E47" s="56">
        <f>'Home Buying Calc'!U47</f>
        <v>195614.67796602868</v>
      </c>
      <c r="F47" s="26">
        <f>'Home Buying Calc'!$C$24</f>
        <v>0.03</v>
      </c>
      <c r="G47" s="56">
        <f t="shared" si="7"/>
        <v>119767.76348334915</v>
      </c>
      <c r="H47" s="56">
        <f t="shared" si="3"/>
        <v>75846.914482679538</v>
      </c>
      <c r="I47" s="26">
        <f>'Home Buying Calc'!$C$28</f>
        <v>7.0000000000000007E-2</v>
      </c>
      <c r="J47" s="56">
        <f t="shared" si="10"/>
        <v>10057481.326954262</v>
      </c>
      <c r="K47" s="26">
        <f>'Home Buying Calc'!$C$40</f>
        <v>0.03</v>
      </c>
      <c r="L47" s="56">
        <f t="shared" si="8"/>
        <v>2851613.4162702174</v>
      </c>
      <c r="M47" s="56">
        <f t="shared" si="9"/>
        <v>898258.2261251189</v>
      </c>
      <c r="N47" s="56" t="str">
        <f t="shared" si="14"/>
        <v>Can afford</v>
      </c>
      <c r="O47" s="60" t="e">
        <f t="shared" si="11"/>
        <v>#N/A</v>
      </c>
      <c r="P47" s="56" t="e">
        <f t="shared" si="12"/>
        <v>#N/A</v>
      </c>
      <c r="Q47" s="56" t="e">
        <f t="shared" si="13"/>
        <v>#N/A</v>
      </c>
    </row>
    <row r="48" spans="2:17" x14ac:dyDescent="0.25">
      <c r="B48" s="60">
        <f t="shared" ca="1" si="5"/>
        <v>2068</v>
      </c>
      <c r="C48" s="26">
        <f>'Home Buying Calc'!$C$25</f>
        <v>0.03</v>
      </c>
      <c r="D48" s="56">
        <f t="shared" si="6"/>
        <v>367145.22734479047</v>
      </c>
      <c r="E48" s="56">
        <f>'Home Buying Calc'!U48</f>
        <v>201012.14055000953</v>
      </c>
      <c r="F48" s="26">
        <f>'Home Buying Calc'!$C$24</f>
        <v>0.03</v>
      </c>
      <c r="G48" s="56">
        <f t="shared" si="7"/>
        <v>123360.79638784962</v>
      </c>
      <c r="H48" s="56">
        <f t="shared" si="3"/>
        <v>77651.344162159905</v>
      </c>
      <c r="I48" s="26">
        <f>'Home Buying Calc'!$C$28</f>
        <v>7.0000000000000007E-2</v>
      </c>
      <c r="J48" s="56">
        <f t="shared" si="10"/>
        <v>10837351.934323739</v>
      </c>
      <c r="K48" s="26">
        <f>'Home Buying Calc'!$C$40</f>
        <v>0.03</v>
      </c>
      <c r="L48" s="56">
        <f t="shared" si="8"/>
        <v>2937161.8187583238</v>
      </c>
      <c r="M48" s="56">
        <f t="shared" si="9"/>
        <v>925205.97290887241</v>
      </c>
      <c r="N48" s="56" t="str">
        <f t="shared" si="14"/>
        <v>Can afford</v>
      </c>
      <c r="O48" s="60" t="e">
        <f t="shared" si="11"/>
        <v>#N/A</v>
      </c>
      <c r="P48" s="56" t="e">
        <f t="shared" si="12"/>
        <v>#N/A</v>
      </c>
      <c r="Q48" s="56" t="e">
        <f t="shared" si="13"/>
        <v>#N/A</v>
      </c>
    </row>
    <row r="49" spans="2:17" x14ac:dyDescent="0.25">
      <c r="B49" s="60">
        <f t="shared" ca="1" si="5"/>
        <v>2069</v>
      </c>
      <c r="C49" s="26">
        <f>'Home Buying Calc'!$C$25</f>
        <v>0.03</v>
      </c>
      <c r="D49" s="56">
        <f t="shared" si="6"/>
        <v>378159.58416513418</v>
      </c>
      <c r="E49" s="56">
        <f>'Home Buying Calc'!U49</f>
        <v>206571.52701150984</v>
      </c>
      <c r="F49" s="26">
        <f>'Home Buying Calc'!$C$24</f>
        <v>0.03</v>
      </c>
      <c r="G49" s="56">
        <f t="shared" si="7"/>
        <v>127061.62027948511</v>
      </c>
      <c r="H49" s="56">
        <f t="shared" si="3"/>
        <v>79509.906732024727</v>
      </c>
      <c r="I49" s="26">
        <f>'Home Buying Calc'!$C$28</f>
        <v>7.0000000000000007E-2</v>
      </c>
      <c r="J49" s="56">
        <f t="shared" si="10"/>
        <v>11673617.913888562</v>
      </c>
      <c r="K49" s="26">
        <f>'Home Buying Calc'!$C$40</f>
        <v>0.03</v>
      </c>
      <c r="L49" s="56">
        <f t="shared" si="8"/>
        <v>3025276.6733210734</v>
      </c>
      <c r="M49" s="56">
        <f t="shared" si="9"/>
        <v>952962.15209613857</v>
      </c>
      <c r="N49" s="56" t="str">
        <f t="shared" si="14"/>
        <v>Can afford</v>
      </c>
      <c r="O49" s="60" t="e">
        <f t="shared" si="11"/>
        <v>#N/A</v>
      </c>
      <c r="P49" s="56" t="e">
        <f t="shared" si="12"/>
        <v>#N/A</v>
      </c>
      <c r="Q49" s="56" t="e">
        <f t="shared" si="13"/>
        <v>#N/A</v>
      </c>
    </row>
    <row r="50" spans="2:17" x14ac:dyDescent="0.25">
      <c r="B50" s="60">
        <f t="shared" ca="1" si="5"/>
        <v>2070</v>
      </c>
      <c r="C50" s="26">
        <f>'Home Buying Calc'!$C$25</f>
        <v>0.03</v>
      </c>
      <c r="D50" s="56">
        <f t="shared" si="6"/>
        <v>389504.37169008818</v>
      </c>
      <c r="E50" s="56">
        <f>'Home Buying Calc'!U50</f>
        <v>212297.69506685511</v>
      </c>
      <c r="F50" s="26">
        <f>'Home Buying Calc'!$C$24</f>
        <v>0.03</v>
      </c>
      <c r="G50" s="56">
        <f t="shared" si="7"/>
        <v>130873.46888786966</v>
      </c>
      <c r="H50" s="56">
        <f t="shared" si="3"/>
        <v>81424.226178985453</v>
      </c>
      <c r="I50" s="26">
        <f>'Home Buying Calc'!$C$28</f>
        <v>7.0000000000000007E-2</v>
      </c>
      <c r="J50" s="56">
        <f t="shared" si="10"/>
        <v>12570281.074592786</v>
      </c>
      <c r="K50" s="26">
        <f>'Home Buying Calc'!$C$40</f>
        <v>0.03</v>
      </c>
      <c r="L50" s="56">
        <f t="shared" si="8"/>
        <v>3116034.9735207055</v>
      </c>
      <c r="M50" s="56">
        <f t="shared" si="9"/>
        <v>981551.01665902277</v>
      </c>
      <c r="N50" s="56" t="str">
        <f t="shared" si="14"/>
        <v>Can afford</v>
      </c>
      <c r="O50" s="60" t="e">
        <f t="shared" si="11"/>
        <v>#N/A</v>
      </c>
      <c r="P50" s="56" t="e">
        <f t="shared" si="12"/>
        <v>#N/A</v>
      </c>
      <c r="Q50" s="56" t="e">
        <f t="shared" si="13"/>
        <v>#N/A</v>
      </c>
    </row>
    <row r="51" spans="2:17" x14ac:dyDescent="0.25">
      <c r="B51" s="60">
        <f t="shared" ca="1" si="5"/>
        <v>2071</v>
      </c>
      <c r="C51" s="26">
        <f>'Home Buying Calc'!$C$25</f>
        <v>0.03</v>
      </c>
      <c r="D51" s="56">
        <f t="shared" si="6"/>
        <v>401189.50284079084</v>
      </c>
      <c r="E51" s="56">
        <f>'Home Buying Calc'!U51</f>
        <v>218195.64816386075</v>
      </c>
      <c r="F51" s="26">
        <f>'Home Buying Calc'!$C$24</f>
        <v>0.03</v>
      </c>
      <c r="G51" s="56">
        <f t="shared" si="7"/>
        <v>134799.67295450575</v>
      </c>
      <c r="H51" s="56">
        <f t="shared" si="3"/>
        <v>83395.975209355005</v>
      </c>
      <c r="I51" s="26">
        <f>'Home Buying Calc'!$C$28</f>
        <v>7.0000000000000007E-2</v>
      </c>
      <c r="J51" s="56">
        <f t="shared" si="10"/>
        <v>13531624.975993266</v>
      </c>
      <c r="K51" s="26">
        <f>'Home Buying Calc'!$C$40</f>
        <v>0.03</v>
      </c>
      <c r="L51" s="56">
        <f t="shared" si="8"/>
        <v>3209516.0227263267</v>
      </c>
      <c r="M51" s="56">
        <f t="shared" si="9"/>
        <v>1010997.5471587934</v>
      </c>
      <c r="N51" s="56" t="str">
        <f t="shared" si="14"/>
        <v>Can afford</v>
      </c>
      <c r="O51" s="60" t="e">
        <f t="shared" si="11"/>
        <v>#N/A</v>
      </c>
      <c r="P51" s="56" t="e">
        <f t="shared" si="12"/>
        <v>#N/A</v>
      </c>
      <c r="Q51" s="56" t="e">
        <f t="shared" si="13"/>
        <v>#N/A</v>
      </c>
    </row>
    <row r="52" spans="2:17" x14ac:dyDescent="0.25">
      <c r="B52" s="60">
        <f t="shared" ca="1" si="5"/>
        <v>2072</v>
      </c>
      <c r="C52" s="26">
        <f>'Home Buying Calc'!$C$25</f>
        <v>0.03</v>
      </c>
      <c r="D52" s="56">
        <f t="shared" si="6"/>
        <v>413225.18792601454</v>
      </c>
      <c r="E52" s="56">
        <f>'Home Buying Calc'!U52</f>
        <v>224270.53985377657</v>
      </c>
      <c r="F52" s="26">
        <f>'Home Buying Calc'!$C$24</f>
        <v>0.03</v>
      </c>
      <c r="G52" s="56">
        <f t="shared" si="7"/>
        <v>138843.6631431409</v>
      </c>
      <c r="H52" s="56">
        <f t="shared" si="3"/>
        <v>85426.876710635668</v>
      </c>
      <c r="I52" s="26">
        <f>'Home Buying Calc'!$C$28</f>
        <v>7.0000000000000007E-2</v>
      </c>
      <c r="J52" s="56">
        <f t="shared" si="10"/>
        <v>14562234.699522151</v>
      </c>
      <c r="K52" s="26">
        <f>'Home Buying Calc'!$C$40</f>
        <v>0.03</v>
      </c>
      <c r="L52" s="56">
        <f t="shared" si="8"/>
        <v>3305801.5034081163</v>
      </c>
      <c r="M52" s="56">
        <f t="shared" si="9"/>
        <v>1041327.4735735572</v>
      </c>
      <c r="N52" s="56" t="str">
        <f t="shared" si="14"/>
        <v>Can afford</v>
      </c>
      <c r="O52" s="60" t="e">
        <f t="shared" si="11"/>
        <v>#N/A</v>
      </c>
      <c r="P52" s="56" t="e">
        <f t="shared" si="12"/>
        <v>#N/A</v>
      </c>
      <c r="Q52" s="56" t="e">
        <f t="shared" si="13"/>
        <v>#N/A</v>
      </c>
    </row>
    <row r="53" spans="2:17" x14ac:dyDescent="0.25">
      <c r="B53" s="60">
        <f t="shared" ca="1" si="5"/>
        <v>2073</v>
      </c>
      <c r="C53" s="26">
        <f>'Home Buying Calc'!$C$25</f>
        <v>0.03</v>
      </c>
      <c r="D53" s="56">
        <f t="shared" si="6"/>
        <v>425621.94356379495</v>
      </c>
      <c r="E53" s="56">
        <f>'Home Buying Calc'!U53</f>
        <v>230527.67829438986</v>
      </c>
      <c r="F53" s="26">
        <f>'Home Buying Calc'!$C$24</f>
        <v>0.03</v>
      </c>
      <c r="G53" s="56">
        <f t="shared" si="7"/>
        <v>143008.97303743512</v>
      </c>
      <c r="H53" s="56">
        <f t="shared" si="3"/>
        <v>87518.705256954738</v>
      </c>
      <c r="I53" s="26">
        <f>'Home Buying Calc'!$C$28</f>
        <v>7.0000000000000007E-2</v>
      </c>
      <c r="J53" s="56">
        <f t="shared" si="10"/>
        <v>15667018.005199337</v>
      </c>
      <c r="K53" s="26">
        <f>'Home Buying Calc'!$C$40</f>
        <v>0.03</v>
      </c>
      <c r="L53" s="56">
        <f t="shared" si="8"/>
        <v>3404975.5485103596</v>
      </c>
      <c r="M53" s="56">
        <f t="shared" si="9"/>
        <v>1072567.2977807638</v>
      </c>
      <c r="N53" s="56" t="str">
        <f t="shared" si="14"/>
        <v>Can afford</v>
      </c>
      <c r="O53" s="60" t="e">
        <f t="shared" si="11"/>
        <v>#N/A</v>
      </c>
      <c r="P53" s="56" t="e">
        <f t="shared" si="12"/>
        <v>#N/A</v>
      </c>
      <c r="Q53" s="56" t="e">
        <f t="shared" si="13"/>
        <v>#N/A</v>
      </c>
    </row>
    <row r="54" spans="2:17" x14ac:dyDescent="0.25">
      <c r="B54" s="60">
        <f t="shared" ca="1" si="5"/>
        <v>2074</v>
      </c>
      <c r="C54" s="26">
        <f>'Home Buying Calc'!$C$25</f>
        <v>0.03</v>
      </c>
      <c r="D54" s="56">
        <f t="shared" si="6"/>
        <v>438390.60187070881</v>
      </c>
      <c r="E54" s="56">
        <f>'Home Buying Calc'!U54</f>
        <v>236972.53088822155</v>
      </c>
      <c r="F54" s="26">
        <f>'Home Buying Calc'!$C$24</f>
        <v>0.03</v>
      </c>
      <c r="G54" s="56">
        <f t="shared" si="7"/>
        <v>147299.24222855817</v>
      </c>
      <c r="H54" s="56">
        <f t="shared" si="3"/>
        <v>89673.288659663376</v>
      </c>
      <c r="I54" s="26">
        <f>'Home Buying Calc'!$C$28</f>
        <v>7.0000000000000007E-2</v>
      </c>
      <c r="J54" s="56">
        <f t="shared" si="10"/>
        <v>16851227.970820244</v>
      </c>
      <c r="K54" s="26">
        <f>'Home Buying Calc'!$C$40</f>
        <v>0.03</v>
      </c>
      <c r="L54" s="56">
        <f t="shared" si="8"/>
        <v>3507124.8149656705</v>
      </c>
      <c r="M54" s="56">
        <f t="shared" si="9"/>
        <v>1104744.3167141867</v>
      </c>
      <c r="N54" s="56" t="str">
        <f t="shared" si="14"/>
        <v>Can afford</v>
      </c>
      <c r="O54" s="60" t="e">
        <f t="shared" si="11"/>
        <v>#N/A</v>
      </c>
      <c r="P54" s="56" t="e">
        <f t="shared" si="12"/>
        <v>#N/A</v>
      </c>
      <c r="Q54" s="56" t="e">
        <f t="shared" si="13"/>
        <v>#N/A</v>
      </c>
    </row>
    <row r="55" spans="2:17" x14ac:dyDescent="0.25">
      <c r="B55" s="60">
        <f t="shared" ca="1" si="5"/>
        <v>2075</v>
      </c>
      <c r="C55" s="26">
        <f>'Home Buying Calc'!$C$25</f>
        <v>0.03</v>
      </c>
      <c r="D55" s="56">
        <f t="shared" si="6"/>
        <v>451542.31992683007</v>
      </c>
      <c r="E55" s="56">
        <f>'Home Buying Calc'!U55</f>
        <v>243610.72905986823</v>
      </c>
      <c r="F55" s="26">
        <f>'Home Buying Calc'!$C$24</f>
        <v>0.03</v>
      </c>
      <c r="G55" s="56">
        <f t="shared" si="7"/>
        <v>151718.2194954149</v>
      </c>
      <c r="H55" s="56">
        <f t="shared" si="3"/>
        <v>91892.509564453328</v>
      </c>
      <c r="I55" s="26">
        <f>'Home Buying Calc'!$C$28</f>
        <v>7.0000000000000007E-2</v>
      </c>
      <c r="J55" s="56">
        <f t="shared" si="10"/>
        <v>18120487.217437323</v>
      </c>
      <c r="K55" s="26">
        <f>'Home Buying Calc'!$C$40</f>
        <v>0.03</v>
      </c>
      <c r="L55" s="56">
        <f t="shared" si="8"/>
        <v>3612338.5594146405</v>
      </c>
      <c r="M55" s="56">
        <f t="shared" si="9"/>
        <v>1137886.6462156123</v>
      </c>
      <c r="N55" s="56" t="str">
        <f t="shared" si="14"/>
        <v>Can afford</v>
      </c>
      <c r="O55" s="60" t="e">
        <f t="shared" si="11"/>
        <v>#N/A</v>
      </c>
      <c r="P55" s="56" t="e">
        <f t="shared" si="12"/>
        <v>#N/A</v>
      </c>
      <c r="Q55" s="56" t="e">
        <f t="shared" si="13"/>
        <v>#N/A</v>
      </c>
    </row>
    <row r="56" spans="2:17" x14ac:dyDescent="0.25">
      <c r="B56" s="60">
        <f t="shared" ca="1" si="5"/>
        <v>2076</v>
      </c>
      <c r="C56" s="26">
        <f>'Home Buying Calc'!$C$25</f>
        <v>0.03</v>
      </c>
      <c r="D56" s="56">
        <f t="shared" si="6"/>
        <v>465088.589524635</v>
      </c>
      <c r="E56" s="56">
        <f>'Home Buying Calc'!U56</f>
        <v>250448.07317666427</v>
      </c>
      <c r="F56" s="26">
        <f>'Home Buying Calc'!$C$24</f>
        <v>0.03</v>
      </c>
      <c r="G56" s="56">
        <f t="shared" si="7"/>
        <v>156269.76608027736</v>
      </c>
      <c r="H56" s="56">
        <f t="shared" si="3"/>
        <v>94178.30709638691</v>
      </c>
      <c r="I56" s="26">
        <f>'Home Buying Calc'!$C$28</f>
        <v>7.0000000000000007E-2</v>
      </c>
      <c r="J56" s="56">
        <f t="shared" si="10"/>
        <v>19480813.832222387</v>
      </c>
      <c r="K56" s="26">
        <f>'Home Buying Calc'!$C$40</f>
        <v>0.03</v>
      </c>
      <c r="L56" s="56">
        <f t="shared" si="8"/>
        <v>3720708.71619708</v>
      </c>
      <c r="M56" s="56">
        <f t="shared" si="9"/>
        <v>1172023.2456020806</v>
      </c>
      <c r="N56" s="56" t="str">
        <f t="shared" si="14"/>
        <v>Can afford</v>
      </c>
      <c r="O56" s="60" t="e">
        <f t="shared" si="11"/>
        <v>#N/A</v>
      </c>
      <c r="P56" s="56" t="e">
        <f t="shared" si="12"/>
        <v>#N/A</v>
      </c>
      <c r="Q56" s="56" t="e">
        <f t="shared" si="13"/>
        <v>#N/A</v>
      </c>
    </row>
    <row r="57" spans="2:17" x14ac:dyDescent="0.25">
      <c r="B57" s="60">
        <f t="shared" ca="1" si="5"/>
        <v>2077</v>
      </c>
      <c r="C57" s="26">
        <f>'Home Buying Calc'!$C$25</f>
        <v>0.03</v>
      </c>
      <c r="D57" s="56">
        <f t="shared" si="6"/>
        <v>479041.24721037404</v>
      </c>
      <c r="E57" s="56">
        <f>'Home Buying Calc'!U57</f>
        <v>257490.5376169642</v>
      </c>
      <c r="F57" s="26">
        <f>'Home Buying Calc'!$C$24</f>
        <v>0.03</v>
      </c>
      <c r="G57" s="56">
        <f t="shared" si="7"/>
        <v>160957.85906268569</v>
      </c>
      <c r="H57" s="56">
        <f t="shared" si="3"/>
        <v>96532.678554278507</v>
      </c>
      <c r="I57" s="26">
        <f>'Home Buying Calc'!$C$28</f>
        <v>7.0000000000000007E-2</v>
      </c>
      <c r="J57" s="56">
        <f t="shared" si="10"/>
        <v>20938649.107574344</v>
      </c>
      <c r="K57" s="26">
        <f>'Home Buying Calc'!$C$40</f>
        <v>0.03</v>
      </c>
      <c r="L57" s="56">
        <f t="shared" si="8"/>
        <v>3832329.9776829924</v>
      </c>
      <c r="M57" s="56">
        <f t="shared" si="9"/>
        <v>1207183.9429701429</v>
      </c>
      <c r="N57" s="56" t="str">
        <f t="shared" si="14"/>
        <v>Can afford</v>
      </c>
      <c r="O57" s="60" t="e">
        <f t="shared" si="11"/>
        <v>#N/A</v>
      </c>
      <c r="P57" s="56" t="e">
        <f t="shared" si="12"/>
        <v>#N/A</v>
      </c>
      <c r="Q57" s="56" t="e">
        <f t="shared" si="13"/>
        <v>#N/A</v>
      </c>
    </row>
    <row r="58" spans="2:17" x14ac:dyDescent="0.25">
      <c r="B58" s="60">
        <f t="shared" ca="1" si="5"/>
        <v>2078</v>
      </c>
      <c r="C58" s="26">
        <f>'Home Buying Calc'!$C$25</f>
        <v>0.03</v>
      </c>
      <c r="D58" s="56">
        <f t="shared" si="6"/>
        <v>493412.48462668527</v>
      </c>
      <c r="E58" s="56">
        <f>'Home Buying Calc'!U58</f>
        <v>264744.27599047311</v>
      </c>
      <c r="F58" s="26">
        <f>'Home Buying Calc'!$C$24</f>
        <v>0.03</v>
      </c>
      <c r="G58" s="56">
        <f t="shared" si="7"/>
        <v>165786.59483456626</v>
      </c>
      <c r="H58" s="56">
        <f t="shared" si="3"/>
        <v>98957.681155906845</v>
      </c>
      <c r="I58" s="26">
        <f>'Home Buying Calc'!$C$28</f>
        <v>7.0000000000000007E-2</v>
      </c>
      <c r="J58" s="56">
        <f t="shared" si="10"/>
        <v>22500887.223658826</v>
      </c>
      <c r="K58" s="26">
        <f>'Home Buying Calc'!$C$40</f>
        <v>0.03</v>
      </c>
      <c r="L58" s="56">
        <f t="shared" si="8"/>
        <v>3947299.8770134822</v>
      </c>
      <c r="M58" s="56">
        <f t="shared" si="9"/>
        <v>1243399.4612592473</v>
      </c>
      <c r="N58" s="56" t="str">
        <f t="shared" si="14"/>
        <v>Can afford</v>
      </c>
      <c r="O58" s="60" t="e">
        <f t="shared" si="11"/>
        <v>#N/A</v>
      </c>
      <c r="P58" s="56" t="e">
        <f t="shared" si="12"/>
        <v>#N/A</v>
      </c>
      <c r="Q58" s="56" t="e">
        <f t="shared" si="13"/>
        <v>#N/A</v>
      </c>
    </row>
    <row r="59" spans="2:17" x14ac:dyDescent="0.25">
      <c r="B59" s="60">
        <f t="shared" ca="1" si="5"/>
        <v>2079</v>
      </c>
      <c r="C59" s="26">
        <f>'Home Buying Calc'!$C$25</f>
        <v>0.03</v>
      </c>
      <c r="D59" s="56">
        <f t="shared" si="6"/>
        <v>508214.85916548583</v>
      </c>
      <c r="E59" s="56">
        <f>'Home Buying Calc'!U59</f>
        <v>272215.62651518732</v>
      </c>
      <c r="F59" s="26">
        <f>'Home Buying Calc'!$C$24</f>
        <v>0.03</v>
      </c>
      <c r="G59" s="56">
        <f t="shared" si="7"/>
        <v>170760.19267960323</v>
      </c>
      <c r="H59" s="56">
        <f t="shared" si="3"/>
        <v>101455.43383558409</v>
      </c>
      <c r="I59" s="26">
        <f>'Home Buying Calc'!$C$28</f>
        <v>7.0000000000000007E-2</v>
      </c>
      <c r="J59" s="56">
        <f t="shared" si="10"/>
        <v>24174907.010470849</v>
      </c>
      <c r="K59" s="26">
        <f>'Home Buying Calc'!$C$40</f>
        <v>0.03</v>
      </c>
      <c r="L59" s="56">
        <f t="shared" si="8"/>
        <v>4065718.8733238867</v>
      </c>
      <c r="M59" s="56">
        <f t="shared" si="9"/>
        <v>1280701.4450970248</v>
      </c>
      <c r="N59" s="56" t="str">
        <f t="shared" si="14"/>
        <v>Can afford</v>
      </c>
      <c r="O59" s="60" t="e">
        <f t="shared" si="11"/>
        <v>#N/A</v>
      </c>
      <c r="P59" s="56" t="e">
        <f t="shared" si="12"/>
        <v>#N/A</v>
      </c>
      <c r="Q59" s="56" t="e">
        <f t="shared" si="13"/>
        <v>#N/A</v>
      </c>
    </row>
    <row r="60" spans="2:17" x14ac:dyDescent="0.25">
      <c r="B60" s="60">
        <f t="shared" ca="1" si="5"/>
        <v>2080</v>
      </c>
      <c r="C60" s="26">
        <f>'Home Buying Calc'!$C$25</f>
        <v>0.03</v>
      </c>
      <c r="D60" s="56">
        <f t="shared" si="6"/>
        <v>523461.30494045041</v>
      </c>
      <c r="E60" s="56">
        <f>'Home Buying Calc'!U60</f>
        <v>279911.11755564291</v>
      </c>
      <c r="F60" s="26">
        <f>'Home Buying Calc'!$C$24</f>
        <v>0.03</v>
      </c>
      <c r="G60" s="56">
        <f t="shared" si="7"/>
        <v>175882.99845999133</v>
      </c>
      <c r="H60" s="56">
        <f t="shared" si="3"/>
        <v>104028.11909565158</v>
      </c>
      <c r="I60" s="26">
        <f>'Home Buying Calc'!$C$28</f>
        <v>7.0000000000000007E-2</v>
      </c>
      <c r="J60" s="56">
        <f t="shared" si="10"/>
        <v>25968605.935039394</v>
      </c>
      <c r="K60" s="26">
        <f>'Home Buying Calc'!$C$40</f>
        <v>0.03</v>
      </c>
      <c r="L60" s="56">
        <f t="shared" si="8"/>
        <v>4187690.4395236033</v>
      </c>
      <c r="M60" s="56">
        <f t="shared" si="9"/>
        <v>1319122.4884499356</v>
      </c>
      <c r="N60" s="56" t="str">
        <f t="shared" si="14"/>
        <v>Can afford</v>
      </c>
      <c r="O60" s="60" t="e">
        <f t="shared" si="11"/>
        <v>#N/A</v>
      </c>
      <c r="P60" s="56" t="e">
        <f t="shared" si="12"/>
        <v>#N/A</v>
      </c>
      <c r="Q60" s="56" t="e">
        <f t="shared" si="13"/>
        <v>#N/A</v>
      </c>
    </row>
    <row r="61" spans="2:17" x14ac:dyDescent="0.25">
      <c r="B61" s="60">
        <f t="shared" ca="1" si="5"/>
        <v>2081</v>
      </c>
      <c r="C61" s="26">
        <f>'Home Buying Calc'!$C$25</f>
        <v>0.03</v>
      </c>
      <c r="D61" s="56">
        <f t="shared" si="6"/>
        <v>539165.14408866398</v>
      </c>
      <c r="E61" s="56">
        <f>'Home Buying Calc'!U61</f>
        <v>287837.47332731227</v>
      </c>
      <c r="F61" s="26">
        <f>'Home Buying Calc'!$C$24</f>
        <v>0.03</v>
      </c>
      <c r="G61" s="56">
        <f t="shared" si="7"/>
        <v>181159.48841379106</v>
      </c>
      <c r="H61" s="56">
        <f t="shared" si="3"/>
        <v>106677.98491352121</v>
      </c>
      <c r="I61" s="26">
        <f>'Home Buying Calc'!$C$28</f>
        <v>7.0000000000000007E-2</v>
      </c>
      <c r="J61" s="56">
        <f t="shared" si="10"/>
        <v>27890436.469587803</v>
      </c>
      <c r="K61" s="26">
        <f>'Home Buying Calc'!$C$40</f>
        <v>0.03</v>
      </c>
      <c r="L61" s="56">
        <f t="shared" si="8"/>
        <v>4313321.1527093118</v>
      </c>
      <c r="M61" s="56">
        <f t="shared" si="9"/>
        <v>1358696.1631034336</v>
      </c>
      <c r="N61" s="56" t="str">
        <f t="shared" si="14"/>
        <v>Can afford</v>
      </c>
      <c r="O61" s="60" t="e">
        <f t="shared" si="11"/>
        <v>#N/A</v>
      </c>
      <c r="P61" s="56" t="e">
        <f t="shared" si="12"/>
        <v>#N/A</v>
      </c>
      <c r="Q61" s="56" t="e">
        <f t="shared" si="13"/>
        <v>#N/A</v>
      </c>
    </row>
    <row r="62" spans="2:17" x14ac:dyDescent="0.25">
      <c r="B62" s="60">
        <f t="shared" ca="1" si="5"/>
        <v>2082</v>
      </c>
      <c r="C62" s="26">
        <f>'Home Buying Calc'!$C$25</f>
        <v>0.03</v>
      </c>
      <c r="D62" s="56">
        <f t="shared" si="6"/>
        <v>555340.09841132385</v>
      </c>
      <c r="E62" s="56">
        <f>'Home Buying Calc'!U62</f>
        <v>296001.61977213161</v>
      </c>
      <c r="F62" s="26">
        <f>'Home Buying Calc'!$C$24</f>
        <v>0.03</v>
      </c>
      <c r="G62" s="56">
        <f t="shared" si="7"/>
        <v>186594.2730662048</v>
      </c>
      <c r="H62" s="56">
        <f t="shared" si="3"/>
        <v>109407.34670592682</v>
      </c>
      <c r="I62" s="26">
        <f>'Home Buying Calc'!$C$28</f>
        <v>7.0000000000000007E-2</v>
      </c>
      <c r="J62" s="56">
        <f t="shared" si="10"/>
        <v>29949445.007372469</v>
      </c>
      <c r="K62" s="26">
        <f>'Home Buying Calc'!$C$40</f>
        <v>0.03</v>
      </c>
      <c r="L62" s="56">
        <f t="shared" si="8"/>
        <v>4442720.7872905908</v>
      </c>
      <c r="M62" s="56">
        <f t="shared" si="9"/>
        <v>1399457.0479965366</v>
      </c>
      <c r="N62" s="56" t="str">
        <f t="shared" si="14"/>
        <v>Can afford</v>
      </c>
      <c r="O62" s="60" t="e">
        <f t="shared" si="11"/>
        <v>#N/A</v>
      </c>
      <c r="P62" s="56" t="e">
        <f t="shared" si="12"/>
        <v>#N/A</v>
      </c>
      <c r="Q62" s="56" t="e">
        <f t="shared" si="13"/>
        <v>#N/A</v>
      </c>
    </row>
    <row r="63" spans="2:17" x14ac:dyDescent="0.25">
      <c r="B63" s="60">
        <f t="shared" ca="1" si="5"/>
        <v>2083</v>
      </c>
      <c r="C63" s="26">
        <f>'Home Buying Calc'!$C$25</f>
        <v>0.03</v>
      </c>
      <c r="D63" s="56">
        <f t="shared" si="6"/>
        <v>572000.30136366352</v>
      </c>
      <c r="E63" s="56">
        <f>'Home Buying Calc'!U63</f>
        <v>304410.69061029551</v>
      </c>
      <c r="F63" s="26">
        <f>'Home Buying Calc'!$C$24</f>
        <v>0.03</v>
      </c>
      <c r="G63" s="56">
        <f t="shared" si="7"/>
        <v>192192.10125819093</v>
      </c>
      <c r="H63" s="56">
        <f t="shared" si="3"/>
        <v>112218.58935210458</v>
      </c>
      <c r="I63" s="26">
        <f>'Home Buying Calc'!$C$28</f>
        <v>7.0000000000000007E-2</v>
      </c>
      <c r="J63" s="56">
        <f t="shared" si="10"/>
        <v>32155313.504594471</v>
      </c>
      <c r="K63" s="26">
        <f>'Home Buying Calc'!$C$40</f>
        <v>0.03</v>
      </c>
      <c r="L63" s="56">
        <f t="shared" si="8"/>
        <v>4576002.4109093081</v>
      </c>
      <c r="M63" s="56">
        <f t="shared" si="9"/>
        <v>1441440.7594364327</v>
      </c>
      <c r="N63" s="56" t="str">
        <f t="shared" si="14"/>
        <v>Can afford</v>
      </c>
      <c r="O63" s="60" t="e">
        <f t="shared" si="11"/>
        <v>#N/A</v>
      </c>
      <c r="P63" s="56" t="e">
        <f t="shared" si="12"/>
        <v>#N/A</v>
      </c>
      <c r="Q63" s="56" t="e">
        <f t="shared" si="13"/>
        <v>#N/A</v>
      </c>
    </row>
    <row r="64" spans="2:17" x14ac:dyDescent="0.25">
      <c r="B64" s="60">
        <f t="shared" ca="1" si="5"/>
        <v>2084</v>
      </c>
      <c r="C64" s="26">
        <f>'Home Buying Calc'!$C$25</f>
        <v>0.03</v>
      </c>
      <c r="D64" s="56">
        <f t="shared" si="6"/>
        <v>589160.31040457345</v>
      </c>
      <c r="E64" s="56">
        <f>'Home Buying Calc'!U64</f>
        <v>313072.03357360442</v>
      </c>
      <c r="F64" s="26">
        <f>'Home Buying Calc'!$C$24</f>
        <v>0.03</v>
      </c>
      <c r="G64" s="56">
        <f t="shared" si="7"/>
        <v>197957.86429593666</v>
      </c>
      <c r="H64" s="56">
        <f t="shared" si="3"/>
        <v>115114.16927766777</v>
      </c>
      <c r="I64" s="26">
        <f>'Home Buying Calc'!$C$28</f>
        <v>7.0000000000000007E-2</v>
      </c>
      <c r="J64" s="56">
        <f t="shared" si="10"/>
        <v>34518404.039268188</v>
      </c>
      <c r="K64" s="26">
        <f>'Home Buying Calc'!$C$40</f>
        <v>0.03</v>
      </c>
      <c r="L64" s="56">
        <f t="shared" si="8"/>
        <v>4713282.4832365876</v>
      </c>
      <c r="M64" s="56">
        <f t="shared" si="9"/>
        <v>1484683.9822195256</v>
      </c>
      <c r="N64" s="56" t="str">
        <f t="shared" si="14"/>
        <v>Can afford</v>
      </c>
      <c r="O64" s="60" t="e">
        <f t="shared" si="11"/>
        <v>#N/A</v>
      </c>
      <c r="P64" s="56" t="e">
        <f t="shared" si="12"/>
        <v>#N/A</v>
      </c>
      <c r="Q64" s="56" t="e">
        <f t="shared" si="13"/>
        <v>#N/A</v>
      </c>
    </row>
    <row r="65" spans="1:17" x14ac:dyDescent="0.25">
      <c r="B65" s="60">
        <f t="shared" ca="1" si="5"/>
        <v>2085</v>
      </c>
      <c r="C65" s="26">
        <f>'Home Buying Calc'!$C$25</f>
        <v>0.03</v>
      </c>
      <c r="D65" s="56">
        <f t="shared" si="6"/>
        <v>606835.11971671064</v>
      </c>
      <c r="E65" s="56">
        <f>'Home Buying Calc'!U65</f>
        <v>321993.21682581253</v>
      </c>
      <c r="F65" s="26">
        <f>'Home Buying Calc'!$C$24</f>
        <v>0.03</v>
      </c>
      <c r="G65" s="56">
        <f t="shared" si="7"/>
        <v>203896.60022481476</v>
      </c>
      <c r="H65" s="56">
        <f t="shared" si="3"/>
        <v>118096.61660099778</v>
      </c>
      <c r="I65" s="26">
        <f>'Home Buying Calc'!$C$28</f>
        <v>7.0000000000000007E-2</v>
      </c>
      <c r="J65" s="56">
        <f t="shared" si="10"/>
        <v>37049806.49129463</v>
      </c>
      <c r="K65" s="26">
        <f>'Home Buying Calc'!$C$40</f>
        <v>0.03</v>
      </c>
      <c r="L65" s="56">
        <f t="shared" si="8"/>
        <v>4854680.9577336852</v>
      </c>
      <c r="M65" s="56">
        <f t="shared" si="9"/>
        <v>1529224.5016861113</v>
      </c>
      <c r="N65" s="56" t="str">
        <f t="shared" si="14"/>
        <v>Can afford</v>
      </c>
      <c r="O65" s="60" t="e">
        <f t="shared" si="11"/>
        <v>#N/A</v>
      </c>
      <c r="P65" s="56" t="e">
        <f t="shared" si="12"/>
        <v>#N/A</v>
      </c>
      <c r="Q65" s="56" t="e">
        <f t="shared" si="13"/>
        <v>#N/A</v>
      </c>
    </row>
    <row r="66" spans="1:17" x14ac:dyDescent="0.25">
      <c r="B66" s="60">
        <f t="shared" ca="1" si="5"/>
        <v>2086</v>
      </c>
      <c r="C66" s="26">
        <f>'Home Buying Calc'!$C$25</f>
        <v>0.03</v>
      </c>
      <c r="D66" s="56">
        <f t="shared" si="6"/>
        <v>625040.17330821196</v>
      </c>
      <c r="E66" s="56">
        <f>'Home Buying Calc'!U66</f>
        <v>331018.23210942268</v>
      </c>
      <c r="F66" s="26">
        <f>'Home Buying Calc'!$C$24</f>
        <v>0.03</v>
      </c>
      <c r="G66" s="56">
        <f t="shared" si="7"/>
        <v>210013.49823155921</v>
      </c>
      <c r="H66" s="56">
        <f t="shared" si="3"/>
        <v>121004.73387786347</v>
      </c>
      <c r="I66" s="26">
        <f>'Home Buying Calc'!$C$28</f>
        <v>7.0000000000000007E-2</v>
      </c>
      <c r="J66" s="56">
        <f t="shared" si="10"/>
        <v>39761389.56228625</v>
      </c>
      <c r="K66" s="26">
        <f>'Home Buying Calc'!$C$40</f>
        <v>0.03</v>
      </c>
      <c r="L66" s="56">
        <f t="shared" si="8"/>
        <v>5000321.3864656957</v>
      </c>
      <c r="M66" s="56">
        <f t="shared" si="9"/>
        <v>1575101.2367366946</v>
      </c>
      <c r="N66" s="56" t="str">
        <f t="shared" si="14"/>
        <v>Can afford</v>
      </c>
      <c r="O66" s="60" t="e">
        <f t="shared" si="11"/>
        <v>#N/A</v>
      </c>
      <c r="P66" s="56" t="e">
        <f t="shared" si="12"/>
        <v>#N/A</v>
      </c>
      <c r="Q66" s="56" t="e">
        <f t="shared" si="13"/>
        <v>#N/A</v>
      </c>
    </row>
    <row r="67" spans="1:17" x14ac:dyDescent="0.25">
      <c r="B67" s="60">
        <f t="shared" ca="1" si="5"/>
        <v>2087</v>
      </c>
      <c r="C67" s="26">
        <f>'Home Buying Calc'!$C$25</f>
        <v>0.03</v>
      </c>
      <c r="D67" s="56">
        <f t="shared" si="6"/>
        <v>643791.37850745837</v>
      </c>
      <c r="E67" s="56">
        <f>'Home Buying Calc'!U67</f>
        <v>340107.69131770538</v>
      </c>
      <c r="F67" s="26">
        <f>'Home Buying Calc'!$C$24</f>
        <v>0.03</v>
      </c>
      <c r="G67" s="56">
        <f t="shared" si="7"/>
        <v>216313.90317850598</v>
      </c>
      <c r="H67" s="56">
        <f t="shared" si="3"/>
        <v>123793.7881391994</v>
      </c>
      <c r="I67" s="26">
        <f>'Home Buying Calc'!$C$28</f>
        <v>7.0000000000000007E-2</v>
      </c>
      <c r="J67" s="56">
        <f t="shared" si="10"/>
        <v>42665691.565524146</v>
      </c>
      <c r="K67" s="26">
        <f>'Home Buying Calc'!$C$40</f>
        <v>0.03</v>
      </c>
      <c r="L67" s="56">
        <f t="shared" si="8"/>
        <v>5150331.028059667</v>
      </c>
      <c r="M67" s="56">
        <f t="shared" si="9"/>
        <v>1622354.2738387955</v>
      </c>
      <c r="N67" s="56" t="str">
        <f t="shared" si="14"/>
        <v>Can afford</v>
      </c>
      <c r="O67" s="60" t="e">
        <f t="shared" si="11"/>
        <v>#N/A</v>
      </c>
      <c r="P67" s="56" t="e">
        <f t="shared" si="12"/>
        <v>#N/A</v>
      </c>
      <c r="Q67" s="56" t="e">
        <f t="shared" si="13"/>
        <v>#N/A</v>
      </c>
    </row>
    <row r="68" spans="1:17" x14ac:dyDescent="0.25">
      <c r="B68" s="60">
        <f t="shared" ca="1" si="5"/>
        <v>2088</v>
      </c>
      <c r="C68" s="26">
        <f>'Home Buying Calc'!$C$25</f>
        <v>0.03</v>
      </c>
      <c r="D68" s="56">
        <f t="shared" si="6"/>
        <v>663105.11986268207</v>
      </c>
      <c r="E68" s="56">
        <f>'Home Buying Calc'!U68</f>
        <v>349469.83430223656</v>
      </c>
      <c r="F68" s="26">
        <f>'Home Buying Calc'!$C$24</f>
        <v>0.03</v>
      </c>
      <c r="G68" s="56">
        <f t="shared" si="7"/>
        <v>222803.32027386114</v>
      </c>
      <c r="H68" s="56">
        <f t="shared" si="3"/>
        <v>126666.51402837542</v>
      </c>
      <c r="I68" s="26">
        <f>'Home Buying Calc'!$C$28</f>
        <v>7.0000000000000007E-2</v>
      </c>
      <c r="J68" s="56">
        <f t="shared" si="10"/>
        <v>45776083.763250038</v>
      </c>
      <c r="K68" s="26">
        <f>'Home Buying Calc'!$C$40</f>
        <v>0.03</v>
      </c>
      <c r="L68" s="56">
        <f t="shared" si="8"/>
        <v>5304840.9589014566</v>
      </c>
      <c r="M68" s="56">
        <f t="shared" si="9"/>
        <v>1671024.9020539594</v>
      </c>
      <c r="N68" s="56" t="str">
        <f t="shared" si="14"/>
        <v>Can afford</v>
      </c>
      <c r="O68" s="60" t="e">
        <f t="shared" ref="O68:O80" si="15">IF(N66="Can afford", NA(), B68)</f>
        <v>#N/A</v>
      </c>
      <c r="P68" s="56" t="e">
        <f t="shared" ref="P68:P80" si="16">IF(N66="Can afford", NA(), M68)</f>
        <v>#N/A</v>
      </c>
      <c r="Q68" s="56" t="e">
        <f t="shared" ref="Q68:Q80" si="17">IF(N66="Can afford", NA(), J68)</f>
        <v>#N/A</v>
      </c>
    </row>
    <row r="69" spans="1:17" x14ac:dyDescent="0.25">
      <c r="B69" s="60">
        <f t="shared" ca="1" si="5"/>
        <v>2089</v>
      </c>
      <c r="C69" s="26">
        <f>'Home Buying Calc'!$C$25</f>
        <v>0.03</v>
      </c>
      <c r="D69" s="56">
        <f t="shared" si="6"/>
        <v>682998.27345856256</v>
      </c>
      <c r="E69" s="56">
        <f>'Home Buying Calc'!U69</f>
        <v>359112.84157630359</v>
      </c>
      <c r="F69" s="26">
        <f>'Home Buying Calc'!$C$24</f>
        <v>0.03</v>
      </c>
      <c r="G69" s="56">
        <f t="shared" si="7"/>
        <v>229487.41988207697</v>
      </c>
      <c r="H69" s="56">
        <f t="shared" ref="H69:H80" si="18">E69-G69</f>
        <v>129625.42169422662</v>
      </c>
      <c r="I69" s="26">
        <f>'Home Buying Calc'!$C$28</f>
        <v>7.0000000000000007E-2</v>
      </c>
      <c r="J69" s="56">
        <f t="shared" si="10"/>
        <v>49107076.140705921</v>
      </c>
      <c r="K69" s="26">
        <f>'Home Buying Calc'!$C$40</f>
        <v>0.03</v>
      </c>
      <c r="L69" s="56">
        <f t="shared" si="8"/>
        <v>5463986.1876685005</v>
      </c>
      <c r="M69" s="56">
        <f t="shared" si="9"/>
        <v>1721155.6491155783</v>
      </c>
      <c r="N69" s="56" t="str">
        <f t="shared" ref="N69:N80" si="19">IF(M69-J69&gt;0,M69-J69, "Can afford")</f>
        <v>Can afford</v>
      </c>
      <c r="O69" s="60" t="e">
        <f t="shared" si="15"/>
        <v>#N/A</v>
      </c>
      <c r="P69" s="56" t="e">
        <f t="shared" si="16"/>
        <v>#N/A</v>
      </c>
      <c r="Q69" s="56" t="e">
        <f t="shared" si="17"/>
        <v>#N/A</v>
      </c>
    </row>
    <row r="70" spans="1:17" x14ac:dyDescent="0.25">
      <c r="B70" s="60">
        <f t="shared" ref="B70:B80" ca="1" si="20">B69+1</f>
        <v>2090</v>
      </c>
      <c r="C70" s="26">
        <f>'Home Buying Calc'!$C$25</f>
        <v>0.03</v>
      </c>
      <c r="D70" s="56">
        <f t="shared" ref="D70:D80" si="21">D69+D69*C70</f>
        <v>703488.22166231938</v>
      </c>
      <c r="E70" s="56">
        <f>'Home Buying Calc'!U70</f>
        <v>369045.13906859269</v>
      </c>
      <c r="F70" s="26">
        <f>'Home Buying Calc'!$C$24</f>
        <v>0.03</v>
      </c>
      <c r="G70" s="56">
        <f t="shared" ref="G70:G80" si="22">G69+G69*(F70)</f>
        <v>236372.04247853928</v>
      </c>
      <c r="H70" s="56">
        <f t="shared" si="18"/>
        <v>132673.09659005341</v>
      </c>
      <c r="I70" s="26">
        <f>'Home Buying Calc'!$C$28</f>
        <v>7.0000000000000007E-2</v>
      </c>
      <c r="J70" s="56">
        <f t="shared" si="10"/>
        <v>52674196.892249562</v>
      </c>
      <c r="K70" s="26">
        <f>'Home Buying Calc'!$C$40</f>
        <v>0.03</v>
      </c>
      <c r="L70" s="56">
        <f t="shared" ref="L70:L80" si="23">L69+L69*K70</f>
        <v>5627905.7732985551</v>
      </c>
      <c r="M70" s="56">
        <f t="shared" ref="M70:M80" si="24">M69+(M69*K70)</f>
        <v>1772790.3185890457</v>
      </c>
      <c r="N70" s="56" t="str">
        <f t="shared" si="19"/>
        <v>Can afford</v>
      </c>
      <c r="O70" s="60" t="e">
        <f t="shared" si="15"/>
        <v>#N/A</v>
      </c>
      <c r="P70" s="56" t="e">
        <f t="shared" si="16"/>
        <v>#N/A</v>
      </c>
      <c r="Q70" s="56" t="e">
        <f t="shared" si="17"/>
        <v>#N/A</v>
      </c>
    </row>
    <row r="71" spans="1:17" x14ac:dyDescent="0.25">
      <c r="B71" s="60">
        <f t="shared" ca="1" si="20"/>
        <v>2091</v>
      </c>
      <c r="C71" s="26">
        <f>'Home Buying Calc'!$C$25</f>
        <v>0.03</v>
      </c>
      <c r="D71" s="56">
        <f t="shared" si="21"/>
        <v>724592.86831218901</v>
      </c>
      <c r="E71" s="56">
        <f>'Home Buying Calc'!U71</f>
        <v>379275.40548565052</v>
      </c>
      <c r="F71" s="26">
        <f>'Home Buying Calc'!$C$24</f>
        <v>0.03</v>
      </c>
      <c r="G71" s="56">
        <f t="shared" si="22"/>
        <v>243463.20375289547</v>
      </c>
      <c r="H71" s="56">
        <f t="shared" si="18"/>
        <v>135812.20173275506</v>
      </c>
      <c r="I71" s="26">
        <f>'Home Buying Calc'!$C$28</f>
        <v>7.0000000000000007E-2</v>
      </c>
      <c r="J71" s="56">
        <f t="shared" ref="J71:J80" si="25">J70+H70+(J70*I71)</f>
        <v>56494063.77129709</v>
      </c>
      <c r="K71" s="26">
        <f>'Home Buying Calc'!$C$40</f>
        <v>0.03</v>
      </c>
      <c r="L71" s="56">
        <f t="shared" si="23"/>
        <v>5796742.946497512</v>
      </c>
      <c r="M71" s="56">
        <f t="shared" si="24"/>
        <v>1825974.028146717</v>
      </c>
      <c r="N71" s="56" t="str">
        <f t="shared" si="19"/>
        <v>Can afford</v>
      </c>
      <c r="O71" s="60" t="e">
        <f t="shared" si="15"/>
        <v>#N/A</v>
      </c>
      <c r="P71" s="56" t="e">
        <f t="shared" si="16"/>
        <v>#N/A</v>
      </c>
      <c r="Q71" s="56" t="e">
        <f t="shared" si="17"/>
        <v>#N/A</v>
      </c>
    </row>
    <row r="72" spans="1:17" x14ac:dyDescent="0.25">
      <c r="B72" s="60">
        <f t="shared" ca="1" si="20"/>
        <v>2092</v>
      </c>
      <c r="C72" s="26">
        <f>'Home Buying Calc'!$C$25</f>
        <v>0.03</v>
      </c>
      <c r="D72" s="56">
        <f t="shared" si="21"/>
        <v>746330.65436155465</v>
      </c>
      <c r="E72" s="56">
        <f>'Home Buying Calc'!U72</f>
        <v>389812.57989522</v>
      </c>
      <c r="F72" s="26">
        <f>'Home Buying Calc'!$C$24</f>
        <v>0.03</v>
      </c>
      <c r="G72" s="56">
        <f t="shared" si="22"/>
        <v>250767.09986548233</v>
      </c>
      <c r="H72" s="56">
        <f t="shared" si="18"/>
        <v>139045.48002973766</v>
      </c>
      <c r="I72" s="26">
        <f>'Home Buying Calc'!$C$28</f>
        <v>7.0000000000000007E-2</v>
      </c>
      <c r="J72" s="56">
        <f t="shared" si="25"/>
        <v>60584460.437020645</v>
      </c>
      <c r="K72" s="26">
        <f>'Home Buying Calc'!$C$40</f>
        <v>0.03</v>
      </c>
      <c r="L72" s="56">
        <f t="shared" si="23"/>
        <v>5970645.2348924372</v>
      </c>
      <c r="M72" s="56">
        <f t="shared" si="24"/>
        <v>1880753.2489911185</v>
      </c>
      <c r="N72" s="56" t="str">
        <f t="shared" si="19"/>
        <v>Can afford</v>
      </c>
      <c r="O72" s="60" t="e">
        <f t="shared" si="15"/>
        <v>#N/A</v>
      </c>
      <c r="P72" s="56" t="e">
        <f t="shared" si="16"/>
        <v>#N/A</v>
      </c>
      <c r="Q72" s="56" t="e">
        <f t="shared" si="17"/>
        <v>#N/A</v>
      </c>
    </row>
    <row r="73" spans="1:17" x14ac:dyDescent="0.25">
      <c r="B73" s="60">
        <f t="shared" ca="1" si="20"/>
        <v>2093</v>
      </c>
      <c r="C73" s="26">
        <f>'Home Buying Calc'!$C$25</f>
        <v>0.03</v>
      </c>
      <c r="D73" s="56">
        <f t="shared" si="21"/>
        <v>768720.57399240125</v>
      </c>
      <c r="E73" s="56">
        <f>'Home Buying Calc'!U73</f>
        <v>400665.86953707656</v>
      </c>
      <c r="F73" s="26">
        <f>'Home Buying Calc'!$C$24</f>
        <v>0.03</v>
      </c>
      <c r="G73" s="56">
        <f t="shared" si="22"/>
        <v>258290.1128614468</v>
      </c>
      <c r="H73" s="56">
        <f t="shared" si="18"/>
        <v>142375.75667562976</v>
      </c>
      <c r="I73" s="26">
        <f>'Home Buying Calc'!$C$28</f>
        <v>7.0000000000000007E-2</v>
      </c>
      <c r="J73" s="56">
        <f t="shared" si="25"/>
        <v>64964418.14764183</v>
      </c>
      <c r="K73" s="26">
        <f>'Home Buying Calc'!$C$40</f>
        <v>0.03</v>
      </c>
      <c r="L73" s="56">
        <f t="shared" si="23"/>
        <v>6149764.59193921</v>
      </c>
      <c r="M73" s="56">
        <f t="shared" si="24"/>
        <v>1937175.8464608521</v>
      </c>
      <c r="N73" s="56" t="str">
        <f t="shared" si="19"/>
        <v>Can afford</v>
      </c>
      <c r="O73" s="60" t="e">
        <f t="shared" si="15"/>
        <v>#N/A</v>
      </c>
      <c r="P73" s="56" t="e">
        <f t="shared" si="16"/>
        <v>#N/A</v>
      </c>
      <c r="Q73" s="56" t="e">
        <f t="shared" si="17"/>
        <v>#N/A</v>
      </c>
    </row>
    <row r="74" spans="1:17" x14ac:dyDescent="0.25">
      <c r="B74" s="60">
        <f t="shared" ca="1" si="20"/>
        <v>2094</v>
      </c>
      <c r="C74" s="26">
        <f>'Home Buying Calc'!$C$25</f>
        <v>0.03</v>
      </c>
      <c r="D74" s="56">
        <f t="shared" si="21"/>
        <v>791782.19121217332</v>
      </c>
      <c r="E74" s="56">
        <f>'Home Buying Calc'!U74</f>
        <v>411844.7578681889</v>
      </c>
      <c r="F74" s="26">
        <f>'Home Buying Calc'!$C$24</f>
        <v>0.03</v>
      </c>
      <c r="G74" s="56">
        <f t="shared" si="22"/>
        <v>266038.81624729023</v>
      </c>
      <c r="H74" s="56">
        <f t="shared" si="18"/>
        <v>145805.94162089867</v>
      </c>
      <c r="I74" s="26">
        <f>'Home Buying Calc'!$C$28</f>
        <v>7.0000000000000007E-2</v>
      </c>
      <c r="J74" s="56">
        <f t="shared" si="25"/>
        <v>69654303.174652383</v>
      </c>
      <c r="K74" s="26">
        <f>'Home Buying Calc'!$C$40</f>
        <v>0.03</v>
      </c>
      <c r="L74" s="56">
        <f t="shared" si="23"/>
        <v>6334257.5296973865</v>
      </c>
      <c r="M74" s="56">
        <f t="shared" si="24"/>
        <v>1995291.1218546776</v>
      </c>
      <c r="N74" s="56" t="str">
        <f t="shared" si="19"/>
        <v>Can afford</v>
      </c>
      <c r="O74" s="60" t="e">
        <f t="shared" si="15"/>
        <v>#N/A</v>
      </c>
      <c r="P74" s="56" t="e">
        <f t="shared" si="16"/>
        <v>#N/A</v>
      </c>
      <c r="Q74" s="56" t="e">
        <f t="shared" si="17"/>
        <v>#N/A</v>
      </c>
    </row>
    <row r="75" spans="1:17" x14ac:dyDescent="0.25">
      <c r="B75" s="60">
        <f t="shared" ca="1" si="20"/>
        <v>2095</v>
      </c>
      <c r="C75" s="26">
        <f>'Home Buying Calc'!$C$25</f>
        <v>0.03</v>
      </c>
      <c r="D75" s="56">
        <f t="shared" si="21"/>
        <v>815535.6569485385</v>
      </c>
      <c r="E75" s="56">
        <f>'Home Buying Calc'!U75</f>
        <v>423359.01284923451</v>
      </c>
      <c r="F75" s="26">
        <f>'Home Buying Calc'!$C$24</f>
        <v>0.03</v>
      </c>
      <c r="G75" s="56">
        <f t="shared" si="22"/>
        <v>274019.98073470895</v>
      </c>
      <c r="H75" s="56">
        <f t="shared" si="18"/>
        <v>149339.03211452556</v>
      </c>
      <c r="I75" s="26">
        <f>'Home Buying Calc'!$C$28</f>
        <v>7.0000000000000007E-2</v>
      </c>
      <c r="J75" s="56">
        <f t="shared" si="25"/>
        <v>74675910.33849895</v>
      </c>
      <c r="K75" s="26">
        <f>'Home Buying Calc'!$C$40</f>
        <v>0.03</v>
      </c>
      <c r="L75" s="56">
        <f t="shared" si="23"/>
        <v>6524285.255588308</v>
      </c>
      <c r="M75" s="56">
        <f t="shared" si="24"/>
        <v>2055149.855510318</v>
      </c>
      <c r="N75" s="56" t="str">
        <f t="shared" si="19"/>
        <v>Can afford</v>
      </c>
      <c r="O75" s="60" t="e">
        <f t="shared" si="15"/>
        <v>#N/A</v>
      </c>
      <c r="P75" s="56" t="e">
        <f t="shared" si="16"/>
        <v>#N/A</v>
      </c>
      <c r="Q75" s="56" t="e">
        <f t="shared" si="17"/>
        <v>#N/A</v>
      </c>
    </row>
    <row r="76" spans="1:17" x14ac:dyDescent="0.25">
      <c r="B76" s="60">
        <f t="shared" ca="1" si="20"/>
        <v>2096</v>
      </c>
      <c r="C76" s="26">
        <f>'Home Buying Calc'!$C$25</f>
        <v>0.03</v>
      </c>
      <c r="D76" s="56">
        <f t="shared" si="21"/>
        <v>840001.72665699467</v>
      </c>
      <c r="E76" s="56">
        <f>'Home Buying Calc'!U76</f>
        <v>435218.69547971158</v>
      </c>
      <c r="F76" s="26">
        <f>'Home Buying Calc'!$C$24</f>
        <v>0.03</v>
      </c>
      <c r="G76" s="56">
        <f t="shared" si="22"/>
        <v>282240.58015675022</v>
      </c>
      <c r="H76" s="56">
        <f t="shared" si="18"/>
        <v>152978.11532296136</v>
      </c>
      <c r="I76" s="26">
        <f>'Home Buying Calc'!$C$28</f>
        <v>7.0000000000000007E-2</v>
      </c>
      <c r="J76" s="56">
        <f t="shared" si="25"/>
        <v>80052563.094308391</v>
      </c>
      <c r="K76" s="26">
        <f>'Home Buying Calc'!$C$40</f>
        <v>0.03</v>
      </c>
      <c r="L76" s="56">
        <f t="shared" si="23"/>
        <v>6720013.8132559573</v>
      </c>
      <c r="M76" s="56">
        <f t="shared" si="24"/>
        <v>2116804.3511756277</v>
      </c>
      <c r="N76" s="56" t="str">
        <f t="shared" si="19"/>
        <v>Can afford</v>
      </c>
      <c r="O76" s="60" t="e">
        <f t="shared" si="15"/>
        <v>#N/A</v>
      </c>
      <c r="P76" s="56" t="e">
        <f t="shared" si="16"/>
        <v>#N/A</v>
      </c>
      <c r="Q76" s="56" t="e">
        <f t="shared" si="17"/>
        <v>#N/A</v>
      </c>
    </row>
    <row r="77" spans="1:17" x14ac:dyDescent="0.25">
      <c r="B77" s="60">
        <f t="shared" ca="1" si="20"/>
        <v>2097</v>
      </c>
      <c r="C77" s="26">
        <f>'Home Buying Calc'!$C$25</f>
        <v>0.03</v>
      </c>
      <c r="D77" s="56">
        <f t="shared" si="21"/>
        <v>865201.77845670446</v>
      </c>
      <c r="E77" s="56">
        <f>'Home Buying Calc'!U77</f>
        <v>447434.16858910292</v>
      </c>
      <c r="F77" s="26">
        <f>'Home Buying Calc'!$C$24</f>
        <v>0.03</v>
      </c>
      <c r="G77" s="56">
        <f t="shared" si="22"/>
        <v>290707.79756145272</v>
      </c>
      <c r="H77" s="56">
        <f t="shared" si="18"/>
        <v>156726.3710276502</v>
      </c>
      <c r="I77" s="26">
        <f>'Home Buying Calc'!$C$28</f>
        <v>7.0000000000000007E-2</v>
      </c>
      <c r="J77" s="56">
        <f t="shared" si="25"/>
        <v>85809220.626232937</v>
      </c>
      <c r="K77" s="26">
        <f>'Home Buying Calc'!$C$40</f>
        <v>0.03</v>
      </c>
      <c r="L77" s="56">
        <f t="shared" si="23"/>
        <v>6921614.2276536357</v>
      </c>
      <c r="M77" s="56">
        <f t="shared" si="24"/>
        <v>2180308.4817108964</v>
      </c>
      <c r="N77" s="56" t="str">
        <f t="shared" si="19"/>
        <v>Can afford</v>
      </c>
      <c r="O77" s="60" t="e">
        <f t="shared" si="15"/>
        <v>#N/A</v>
      </c>
      <c r="P77" s="56" t="e">
        <f t="shared" si="16"/>
        <v>#N/A</v>
      </c>
      <c r="Q77" s="56" t="e">
        <f t="shared" si="17"/>
        <v>#N/A</v>
      </c>
    </row>
    <row r="78" spans="1:17" x14ac:dyDescent="0.25">
      <c r="B78" s="60">
        <f t="shared" ca="1" si="20"/>
        <v>2098</v>
      </c>
      <c r="C78" s="26">
        <f>'Home Buying Calc'!$C$25</f>
        <v>0.03</v>
      </c>
      <c r="D78" s="56">
        <f t="shared" si="21"/>
        <v>891157.83181040559</v>
      </c>
      <c r="E78" s="56">
        <f>'Home Buying Calc'!U78</f>
        <v>460016.10589177598</v>
      </c>
      <c r="F78" s="26">
        <f>'Home Buying Calc'!$C$24</f>
        <v>0.03</v>
      </c>
      <c r="G78" s="56">
        <f t="shared" si="22"/>
        <v>299429.03148829628</v>
      </c>
      <c r="H78" s="56">
        <f t="shared" si="18"/>
        <v>160587.0744034797</v>
      </c>
      <c r="I78" s="26">
        <f>'Home Buying Calc'!$C$28</f>
        <v>7.0000000000000007E-2</v>
      </c>
      <c r="J78" s="56">
        <f t="shared" si="25"/>
        <v>91972592.441096887</v>
      </c>
      <c r="K78" s="26">
        <f>'Home Buying Calc'!$C$40</f>
        <v>0.03</v>
      </c>
      <c r="L78" s="56">
        <f t="shared" si="23"/>
        <v>7129262.6544832448</v>
      </c>
      <c r="M78" s="56">
        <f t="shared" si="24"/>
        <v>2245717.7361622234</v>
      </c>
      <c r="N78" s="56" t="str">
        <f t="shared" si="19"/>
        <v>Can afford</v>
      </c>
      <c r="O78" s="60" t="e">
        <f t="shared" si="15"/>
        <v>#N/A</v>
      </c>
      <c r="P78" s="56" t="e">
        <f t="shared" si="16"/>
        <v>#N/A</v>
      </c>
      <c r="Q78" s="56" t="e">
        <f t="shared" si="17"/>
        <v>#N/A</v>
      </c>
    </row>
    <row r="79" spans="1:17" x14ac:dyDescent="0.25">
      <c r="B79" s="60">
        <f t="shared" ca="1" si="20"/>
        <v>2099</v>
      </c>
      <c r="C79" s="26">
        <f>'Home Buying Calc'!$C$25</f>
        <v>0.03</v>
      </c>
      <c r="D79" s="56">
        <f t="shared" si="21"/>
        <v>917892.56676471781</v>
      </c>
      <c r="E79" s="56">
        <f>'Home Buying Calc'!U79</f>
        <v>472975.50131352933</v>
      </c>
      <c r="F79" s="26">
        <f>'Home Buying Calc'!$C$24</f>
        <v>0.03</v>
      </c>
      <c r="G79" s="56">
        <f t="shared" si="22"/>
        <v>308411.90243294515</v>
      </c>
      <c r="H79" s="56">
        <f t="shared" si="18"/>
        <v>164563.59888058418</v>
      </c>
      <c r="I79" s="26">
        <f>'Home Buying Calc'!$C$28</f>
        <v>7.0000000000000007E-2</v>
      </c>
      <c r="J79" s="56">
        <f t="shared" si="25"/>
        <v>98571260.98637715</v>
      </c>
      <c r="K79" s="26">
        <f>'Home Buying Calc'!$C$40</f>
        <v>0.03</v>
      </c>
      <c r="L79" s="56">
        <f t="shared" si="23"/>
        <v>7343140.5341177424</v>
      </c>
      <c r="M79" s="56">
        <f t="shared" si="24"/>
        <v>2313089.2682470903</v>
      </c>
      <c r="N79" s="56" t="str">
        <f t="shared" si="19"/>
        <v>Can afford</v>
      </c>
      <c r="O79" s="60" t="e">
        <f t="shared" si="15"/>
        <v>#N/A</v>
      </c>
      <c r="P79" s="56" t="e">
        <f t="shared" si="16"/>
        <v>#N/A</v>
      </c>
      <c r="Q79" s="56" t="e">
        <f t="shared" si="17"/>
        <v>#N/A</v>
      </c>
    </row>
    <row r="80" spans="1:17" x14ac:dyDescent="0.25">
      <c r="A80" s="49">
        <v>2</v>
      </c>
      <c r="B80" s="60">
        <f t="shared" ca="1" si="20"/>
        <v>2100</v>
      </c>
      <c r="C80" s="26">
        <f>'Home Buying Calc'!$C$25</f>
        <v>0.03</v>
      </c>
      <c r="D80" s="56">
        <f t="shared" si="21"/>
        <v>945429.34376765939</v>
      </c>
      <c r="E80" s="56">
        <f>'Home Buying Calc'!U80</f>
        <v>486323.67859793518</v>
      </c>
      <c r="F80" s="26">
        <f>'Home Buying Calc'!$C$24</f>
        <v>0.03</v>
      </c>
      <c r="G80" s="56">
        <f t="shared" si="22"/>
        <v>317664.2595059335</v>
      </c>
      <c r="H80" s="56">
        <f t="shared" si="18"/>
        <v>168659.41909200168</v>
      </c>
      <c r="I80" s="26">
        <f>'Home Buying Calc'!$C$28</f>
        <v>7.0000000000000007E-2</v>
      </c>
      <c r="J80" s="56">
        <f t="shared" si="25"/>
        <v>105635812.85430413</v>
      </c>
      <c r="K80" s="26">
        <f>'Home Buying Calc'!$C$40</f>
        <v>0.03</v>
      </c>
      <c r="L80" s="56">
        <f t="shared" si="23"/>
        <v>7563434.7501412751</v>
      </c>
      <c r="M80" s="56">
        <f t="shared" si="24"/>
        <v>2382481.9462945028</v>
      </c>
      <c r="N80" s="56" t="str">
        <f t="shared" si="19"/>
        <v>Can afford</v>
      </c>
      <c r="O80" s="60" t="e">
        <f t="shared" si="15"/>
        <v>#N/A</v>
      </c>
      <c r="P80" s="56" t="e">
        <f t="shared" si="16"/>
        <v>#N/A</v>
      </c>
      <c r="Q80" s="56" t="e">
        <f t="shared" si="17"/>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4699-EB62-4BD8-BC1D-9A769C9292AB}">
  <sheetPr>
    <tabColor theme="4" tint="-0.249977111117893"/>
  </sheetPr>
  <dimension ref="B2:AF374"/>
  <sheetViews>
    <sheetView showGridLines="0" zoomScaleNormal="100" workbookViewId="0">
      <pane xSplit="1" ySplit="3" topLeftCell="L4" activePane="bottomRight" state="frozen"/>
      <selection activeCell="B4" sqref="B4"/>
      <selection pane="topRight" activeCell="B4" sqref="B4"/>
      <selection pane="bottomLeft" activeCell="B4" sqref="B4"/>
      <selection pane="bottomRight" activeCell="AB4" sqref="AB4:AC7"/>
    </sheetView>
  </sheetViews>
  <sheetFormatPr defaultRowHeight="15" x14ac:dyDescent="0.25"/>
  <cols>
    <col min="1" max="1" width="3.140625" customWidth="1"/>
    <col min="2" max="2" width="27.85546875" style="1" customWidth="1"/>
    <col min="3" max="3" width="13.5703125" customWidth="1"/>
    <col min="4" max="4" width="19.7109375" customWidth="1"/>
    <col min="5" max="5" width="13.7109375" customWidth="1"/>
    <col min="6" max="7" width="16.85546875" customWidth="1"/>
    <col min="8" max="8" width="3.140625" customWidth="1"/>
    <col min="9" max="9" width="15.28515625" bestFit="1" customWidth="1"/>
    <col min="10" max="10" width="27.85546875" customWidth="1"/>
    <col min="11" max="11" width="13.5703125" style="22" customWidth="1"/>
    <col min="12" max="12" width="19.7109375" style="6" customWidth="1"/>
    <col min="13" max="13" width="13.7109375" style="28" customWidth="1"/>
    <col min="14" max="15" width="16.85546875" style="28" customWidth="1"/>
    <col min="16" max="16" width="35.140625" hidden="1" customWidth="1"/>
    <col min="17" max="17" width="3.140625" customWidth="1"/>
    <col min="18" max="18" width="27.85546875" customWidth="1"/>
    <col min="19" max="20" width="20" hidden="1" customWidth="1"/>
    <col min="21" max="21" width="24" hidden="1" customWidth="1"/>
    <col min="22" max="22" width="13.5703125" customWidth="1"/>
    <col min="23" max="23" width="19.7109375" customWidth="1"/>
    <col min="24" max="24" width="13.7109375" customWidth="1"/>
    <col min="25" max="26" width="16.85546875" customWidth="1"/>
    <col min="27" max="27" width="3.140625" customWidth="1"/>
    <col min="28" max="28" width="13.5703125" customWidth="1"/>
    <col min="29" max="29" width="19.7109375" customWidth="1"/>
    <col min="30" max="30" width="13.7109375" customWidth="1"/>
    <col min="31" max="32" width="16.85546875" customWidth="1"/>
  </cols>
  <sheetData>
    <row r="2" spans="2:32" x14ac:dyDescent="0.25">
      <c r="B2" s="29" t="s">
        <v>85</v>
      </c>
      <c r="C2" s="29"/>
      <c r="D2" s="29"/>
      <c r="E2" s="29"/>
      <c r="F2" s="29"/>
      <c r="G2" s="29"/>
      <c r="I2" s="29" t="s">
        <v>86</v>
      </c>
      <c r="J2" s="29"/>
      <c r="K2" s="29"/>
      <c r="L2" s="29"/>
      <c r="M2" s="29"/>
      <c r="N2" s="29"/>
      <c r="O2" s="29"/>
      <c r="P2" s="29"/>
      <c r="R2" s="45" t="s">
        <v>89</v>
      </c>
      <c r="S2" s="46"/>
      <c r="T2" s="46"/>
      <c r="U2" s="46"/>
      <c r="V2" s="46"/>
      <c r="W2" s="46"/>
      <c r="X2" s="46"/>
      <c r="Y2" s="46"/>
      <c r="Z2" s="47"/>
      <c r="AB2" s="45" t="s">
        <v>95</v>
      </c>
      <c r="AC2" s="46"/>
      <c r="AD2" s="46"/>
      <c r="AE2" s="46"/>
      <c r="AF2" s="47"/>
    </row>
    <row r="3" spans="2:32" x14ac:dyDescent="0.25">
      <c r="B3" s="30" t="s">
        <v>17</v>
      </c>
      <c r="C3" s="31" t="s">
        <v>68</v>
      </c>
      <c r="D3" s="32" t="s">
        <v>73</v>
      </c>
      <c r="E3" s="31" t="s">
        <v>97</v>
      </c>
      <c r="F3" s="31" t="s">
        <v>96</v>
      </c>
      <c r="G3" s="31" t="s">
        <v>87</v>
      </c>
      <c r="I3" s="30" t="s">
        <v>16</v>
      </c>
      <c r="J3" s="30" t="s">
        <v>17</v>
      </c>
      <c r="K3" s="31" t="s">
        <v>75</v>
      </c>
      <c r="L3" s="32" t="s">
        <v>73</v>
      </c>
      <c r="M3" s="31" t="s">
        <v>97</v>
      </c>
      <c r="N3" s="31" t="s">
        <v>96</v>
      </c>
      <c r="O3" s="31" t="s">
        <v>87</v>
      </c>
      <c r="P3" s="30" t="s">
        <v>80</v>
      </c>
      <c r="R3" s="48" t="s">
        <v>17</v>
      </c>
      <c r="S3" s="43" t="s">
        <v>90</v>
      </c>
      <c r="T3" s="43" t="s">
        <v>91</v>
      </c>
      <c r="U3" s="43" t="s">
        <v>92</v>
      </c>
      <c r="V3" s="43" t="s">
        <v>93</v>
      </c>
      <c r="W3" s="43" t="s">
        <v>73</v>
      </c>
      <c r="X3" s="44" t="s">
        <v>97</v>
      </c>
      <c r="Y3" s="44" t="s">
        <v>96</v>
      </c>
      <c r="Z3" s="44" t="s">
        <v>87</v>
      </c>
      <c r="AB3" s="48" t="s">
        <v>94</v>
      </c>
      <c r="AC3" s="48" t="s">
        <v>73</v>
      </c>
      <c r="AD3" s="44" t="s">
        <v>97</v>
      </c>
      <c r="AE3" s="44" t="s">
        <v>96</v>
      </c>
      <c r="AF3" s="44" t="s">
        <v>87</v>
      </c>
    </row>
    <row r="4" spans="2:32" x14ac:dyDescent="0.25">
      <c r="B4" s="34" t="s">
        <v>69</v>
      </c>
      <c r="C4" s="26">
        <v>0.1</v>
      </c>
      <c r="D4" s="36">
        <v>0</v>
      </c>
      <c r="E4" s="25">
        <f>'Home Buying Calc'!$C$7</f>
        <v>92500</v>
      </c>
      <c r="F4" s="25">
        <f>IF(B4=B5, IF(E4&gt;D4,IF(E4&gt;D5,D5-D4,E4-D4),0), IF(E4&gt;D4, E4-D4,0))</f>
        <v>11600</v>
      </c>
      <c r="G4" s="25">
        <f t="shared" ref="G4:G31" si="0">F4*C4</f>
        <v>1160</v>
      </c>
      <c r="I4" s="33" t="s">
        <v>18</v>
      </c>
      <c r="J4" s="33" t="s">
        <v>69</v>
      </c>
      <c r="K4" s="26">
        <v>0.02</v>
      </c>
      <c r="L4" s="25">
        <v>0</v>
      </c>
      <c r="M4" s="25">
        <f>'Home Buying Calc'!$C$7</f>
        <v>92500</v>
      </c>
      <c r="N4" s="25">
        <f t="shared" ref="N4:N67" si="1">IF(AND(J4=J5,I4=I5), IF(M4&gt;L4,IF(M4&gt;L5,L5-L4,M4-L4),0), IF(M4&gt;L4, M4-L4,0))</f>
        <v>501</v>
      </c>
      <c r="O4" s="25">
        <f t="shared" ref="O4" si="2">N4*K4</f>
        <v>10.02</v>
      </c>
      <c r="P4" s="33"/>
      <c r="R4" s="26" t="s">
        <v>69</v>
      </c>
      <c r="S4" s="26">
        <v>6.2E-2</v>
      </c>
      <c r="T4" s="26">
        <v>1.4500000000000001E-2</v>
      </c>
      <c r="U4" s="26">
        <v>0</v>
      </c>
      <c r="V4" s="26">
        <f>SUM(S4:U4)</f>
        <v>7.6499999999999999E-2</v>
      </c>
      <c r="W4" s="25">
        <v>0</v>
      </c>
      <c r="X4" s="25">
        <f>'Home Buying Calc'!$C$7</f>
        <v>92500</v>
      </c>
      <c r="Y4" s="25">
        <f>IF(AND(U4=U5,T4=T5), IF(X4&gt;W4,IF(X4&gt;W5,W5-W4,X4-W4),0), IF(X4&gt;W4, X4-W4,0))</f>
        <v>92500</v>
      </c>
      <c r="Z4" s="25">
        <f t="shared" ref="Z4:Z6" si="3">Y4*V4</f>
        <v>7076.25</v>
      </c>
      <c r="AB4" s="58">
        <v>3.0779999999999998E-2</v>
      </c>
      <c r="AC4" s="59">
        <v>0</v>
      </c>
      <c r="AD4" s="25">
        <f>'Home Buying Calc'!$C$7</f>
        <v>92500</v>
      </c>
      <c r="AE4" s="25">
        <f>IF(AD4=AD5, IF(AD4&gt;AC4,IF(AD4&gt;AC5,AC5-AC4,AD4-AC4),0), IF(AD4&gt;AC4, AD4-AC4,0))</f>
        <v>12000</v>
      </c>
      <c r="AF4" s="25">
        <f t="shared" ref="AF4:AF7" si="4">AE4*AB4</f>
        <v>369.35999999999996</v>
      </c>
    </row>
    <row r="5" spans="2:32" x14ac:dyDescent="0.25">
      <c r="B5" s="34" t="s">
        <v>69</v>
      </c>
      <c r="C5" s="26">
        <v>0.12</v>
      </c>
      <c r="D5" s="35">
        <v>11600</v>
      </c>
      <c r="E5" s="25">
        <f>'Home Buying Calc'!$C$7</f>
        <v>92500</v>
      </c>
      <c r="F5" s="25">
        <f t="shared" ref="F5:F31" si="5">IF(B5=B6, IF(E5&gt;D5,IF(E5&gt;D6,D6-D5,E5-D5),0), IF(E5&gt;D5, E5-D5,0))</f>
        <v>35550</v>
      </c>
      <c r="G5" s="25">
        <f t="shared" si="0"/>
        <v>4266</v>
      </c>
      <c r="I5" s="33" t="s">
        <v>18</v>
      </c>
      <c r="J5" s="33" t="s">
        <v>69</v>
      </c>
      <c r="K5" s="26">
        <v>0.04</v>
      </c>
      <c r="L5" s="25">
        <v>501</v>
      </c>
      <c r="M5" s="25">
        <f>'Home Buying Calc'!$C$7</f>
        <v>92500</v>
      </c>
      <c r="N5" s="25">
        <f t="shared" si="1"/>
        <v>2500</v>
      </c>
      <c r="O5" s="25">
        <f t="shared" ref="O5:O68" si="6">N5*K5</f>
        <v>100</v>
      </c>
      <c r="P5" s="33"/>
      <c r="R5" s="26" t="s">
        <v>69</v>
      </c>
      <c r="S5" s="26">
        <v>0</v>
      </c>
      <c r="T5" s="26">
        <v>1.4500000000000001E-2</v>
      </c>
      <c r="U5" s="26">
        <v>0</v>
      </c>
      <c r="V5" s="26">
        <f t="shared" ref="V5:V15" si="7">SUM(S5:U5)</f>
        <v>1.4500000000000001E-2</v>
      </c>
      <c r="W5" s="25">
        <v>160200</v>
      </c>
      <c r="X5" s="25">
        <f>'Home Buying Calc'!$C$7</f>
        <v>92500</v>
      </c>
      <c r="Y5" s="25">
        <f>IF(AND(U5=U6,T5=T6), IF(X5&gt;W5,IF(X5&gt;W6,W6-W5,X5-W5),0), IF(X5&gt;W5, X5-W5,0))</f>
        <v>0</v>
      </c>
      <c r="Z5" s="25">
        <f t="shared" si="3"/>
        <v>0</v>
      </c>
      <c r="AB5" s="58">
        <v>3.7620000000000001E-2</v>
      </c>
      <c r="AC5" s="59">
        <v>12000</v>
      </c>
      <c r="AD5" s="25">
        <f>'Home Buying Calc'!$C$7</f>
        <v>92500</v>
      </c>
      <c r="AE5" s="25">
        <f t="shared" ref="AE5:AE7" si="8">IF(AD5=AD6, IF(AD5&gt;AC5,IF(AD5&gt;AC6,AC6-AC5,AD5-AC5),0), IF(AD5&gt;AC5, AD5-AC5,0))</f>
        <v>13000</v>
      </c>
      <c r="AF5" s="25">
        <f t="shared" si="4"/>
        <v>489.06</v>
      </c>
    </row>
    <row r="6" spans="2:32" x14ac:dyDescent="0.25">
      <c r="B6" s="34" t="s">
        <v>69</v>
      </c>
      <c r="C6" s="26">
        <v>0.22</v>
      </c>
      <c r="D6" s="35">
        <v>47150</v>
      </c>
      <c r="E6" s="25">
        <f>'Home Buying Calc'!$C$7</f>
        <v>92500</v>
      </c>
      <c r="F6" s="25">
        <f t="shared" si="5"/>
        <v>45350</v>
      </c>
      <c r="G6" s="25">
        <f t="shared" si="0"/>
        <v>9977</v>
      </c>
      <c r="I6" s="33" t="s">
        <v>18</v>
      </c>
      <c r="J6" s="33" t="s">
        <v>69</v>
      </c>
      <c r="K6" s="26">
        <v>0.05</v>
      </c>
      <c r="L6" s="25">
        <v>3001</v>
      </c>
      <c r="M6" s="25">
        <f>'Home Buying Calc'!$C$7</f>
        <v>92500</v>
      </c>
      <c r="N6" s="25">
        <f t="shared" si="1"/>
        <v>89499</v>
      </c>
      <c r="O6" s="25">
        <f t="shared" si="6"/>
        <v>4474.95</v>
      </c>
      <c r="P6" s="33"/>
      <c r="R6" s="26" t="s">
        <v>69</v>
      </c>
      <c r="S6" s="26">
        <v>0</v>
      </c>
      <c r="T6" s="26">
        <v>1.4500000000000001E-2</v>
      </c>
      <c r="U6" s="26">
        <v>8.9999999999999993E-3</v>
      </c>
      <c r="V6" s="26">
        <f t="shared" si="7"/>
        <v>2.35E-2</v>
      </c>
      <c r="W6" s="25">
        <v>200000</v>
      </c>
      <c r="X6" s="25">
        <f>'Home Buying Calc'!$C$7</f>
        <v>92500</v>
      </c>
      <c r="Y6" s="25">
        <f>IF(AND(U6=U7,T6=T7), IF(X6&gt;W6,IF(X6&gt;W7,W7-W6,X6-W6),0), IF(X6&gt;W6, X6-W6,0))</f>
        <v>0</v>
      </c>
      <c r="Z6" s="25">
        <f t="shared" si="3"/>
        <v>0</v>
      </c>
      <c r="AB6" s="58">
        <v>3.8190000000000002E-2</v>
      </c>
      <c r="AC6" s="59">
        <v>25000</v>
      </c>
      <c r="AD6" s="25">
        <f>'Home Buying Calc'!$C$7</f>
        <v>92500</v>
      </c>
      <c r="AE6" s="25">
        <f t="shared" si="8"/>
        <v>25000</v>
      </c>
      <c r="AF6" s="25">
        <f t="shared" si="4"/>
        <v>954.75</v>
      </c>
    </row>
    <row r="7" spans="2:32" x14ac:dyDescent="0.25">
      <c r="B7" s="34" t="s">
        <v>69</v>
      </c>
      <c r="C7" s="26">
        <v>0.24</v>
      </c>
      <c r="D7" s="35">
        <v>100525</v>
      </c>
      <c r="E7" s="25">
        <f>'Home Buying Calc'!$C$7</f>
        <v>92500</v>
      </c>
      <c r="F7" s="25">
        <f t="shared" si="5"/>
        <v>0</v>
      </c>
      <c r="G7" s="25">
        <f t="shared" si="0"/>
        <v>0</v>
      </c>
      <c r="I7" s="33" t="s">
        <v>18</v>
      </c>
      <c r="J7" s="33" t="s">
        <v>72</v>
      </c>
      <c r="K7" s="26">
        <v>0.02</v>
      </c>
      <c r="L7" s="25">
        <v>0</v>
      </c>
      <c r="M7" s="25">
        <f>'Home Buying Calc'!$C$7</f>
        <v>92500</v>
      </c>
      <c r="N7" s="25">
        <f t="shared" si="1"/>
        <v>1001</v>
      </c>
      <c r="O7" s="25">
        <f t="shared" si="6"/>
        <v>20.02</v>
      </c>
      <c r="P7" s="33"/>
      <c r="R7" s="33" t="s">
        <v>72</v>
      </c>
      <c r="S7" s="26">
        <v>6.2E-2</v>
      </c>
      <c r="T7" s="26">
        <v>1.4500000000000001E-2</v>
      </c>
      <c r="U7" s="26">
        <v>0</v>
      </c>
      <c r="V7" s="26">
        <f t="shared" si="7"/>
        <v>7.6499999999999999E-2</v>
      </c>
      <c r="W7" s="25">
        <v>0</v>
      </c>
      <c r="X7" s="25">
        <f>'Home Buying Calc'!$C$7</f>
        <v>92500</v>
      </c>
      <c r="Y7" s="25">
        <f t="shared" ref="Y7:Y15" si="9">IF(AND(U7=U8,T7=T8), IF(X7&gt;W7,IF(X7&gt;W8,W8-W7,X7-W7),0), IF(X7&gt;W7, X7-W7,0))</f>
        <v>92500</v>
      </c>
      <c r="Z7" s="25">
        <f t="shared" ref="Z7:Z15" si="10">Y7*V7</f>
        <v>7076.25</v>
      </c>
      <c r="AB7" s="58">
        <v>3.8760000000000003E-2</v>
      </c>
      <c r="AC7" s="59">
        <v>50000</v>
      </c>
      <c r="AD7" s="25">
        <f>'Home Buying Calc'!$C$7</f>
        <v>92500</v>
      </c>
      <c r="AE7" s="25">
        <f t="shared" si="8"/>
        <v>42500</v>
      </c>
      <c r="AF7" s="25">
        <f t="shared" si="4"/>
        <v>1647.3000000000002</v>
      </c>
    </row>
    <row r="8" spans="2:32" x14ac:dyDescent="0.25">
      <c r="B8" s="34" t="s">
        <v>69</v>
      </c>
      <c r="C8" s="26">
        <v>0.32</v>
      </c>
      <c r="D8" s="35">
        <v>191950</v>
      </c>
      <c r="E8" s="25">
        <f>'Home Buying Calc'!$C$7</f>
        <v>92500</v>
      </c>
      <c r="F8" s="25">
        <f t="shared" si="5"/>
        <v>0</v>
      </c>
      <c r="G8" s="25">
        <f t="shared" si="0"/>
        <v>0</v>
      </c>
      <c r="I8" s="33" t="s">
        <v>18</v>
      </c>
      <c r="J8" s="33" t="s">
        <v>72</v>
      </c>
      <c r="K8" s="26">
        <v>0.04</v>
      </c>
      <c r="L8" s="25">
        <v>1001</v>
      </c>
      <c r="M8" s="25">
        <f>'Home Buying Calc'!$C$7</f>
        <v>92500</v>
      </c>
      <c r="N8" s="25">
        <f t="shared" si="1"/>
        <v>5000</v>
      </c>
      <c r="O8" s="25">
        <f t="shared" si="6"/>
        <v>200</v>
      </c>
      <c r="P8" s="33"/>
      <c r="R8" s="33" t="s">
        <v>72</v>
      </c>
      <c r="S8" s="26">
        <v>0</v>
      </c>
      <c r="T8" s="26">
        <v>1.4500000000000001E-2</v>
      </c>
      <c r="U8" s="26">
        <v>0</v>
      </c>
      <c r="V8" s="26">
        <f t="shared" si="7"/>
        <v>1.4500000000000001E-2</v>
      </c>
      <c r="W8" s="25">
        <v>160200</v>
      </c>
      <c r="X8" s="25">
        <f>'Home Buying Calc'!$C$7</f>
        <v>92500</v>
      </c>
      <c r="Y8" s="25">
        <f t="shared" si="9"/>
        <v>0</v>
      </c>
      <c r="Z8" s="25">
        <f t="shared" si="10"/>
        <v>0</v>
      </c>
      <c r="AB8" s="57" t="s">
        <v>117</v>
      </c>
    </row>
    <row r="9" spans="2:32" x14ac:dyDescent="0.25">
      <c r="B9" s="34" t="s">
        <v>69</v>
      </c>
      <c r="C9" s="26">
        <v>0.35</v>
      </c>
      <c r="D9" s="35">
        <v>243725</v>
      </c>
      <c r="E9" s="25">
        <f>'Home Buying Calc'!$C$7</f>
        <v>92500</v>
      </c>
      <c r="F9" s="25">
        <f t="shared" si="5"/>
        <v>0</v>
      </c>
      <c r="G9" s="25">
        <f t="shared" si="0"/>
        <v>0</v>
      </c>
      <c r="I9" s="33" t="s">
        <v>18</v>
      </c>
      <c r="J9" s="33" t="s">
        <v>72</v>
      </c>
      <c r="K9" s="26">
        <v>0.05</v>
      </c>
      <c r="L9" s="25">
        <v>6001</v>
      </c>
      <c r="M9" s="25">
        <f>'Home Buying Calc'!$C$7</f>
        <v>92500</v>
      </c>
      <c r="N9" s="25">
        <f t="shared" si="1"/>
        <v>86499</v>
      </c>
      <c r="O9" s="25">
        <f t="shared" si="6"/>
        <v>4324.95</v>
      </c>
      <c r="P9" s="33"/>
      <c r="R9" s="33" t="s">
        <v>72</v>
      </c>
      <c r="S9" s="26">
        <v>0</v>
      </c>
      <c r="T9" s="26">
        <v>1.4500000000000001E-2</v>
      </c>
      <c r="U9" s="26">
        <v>8.9999999999999993E-3</v>
      </c>
      <c r="V9" s="26">
        <f t="shared" si="7"/>
        <v>2.35E-2</v>
      </c>
      <c r="W9" s="25">
        <v>250000</v>
      </c>
      <c r="X9" s="25">
        <f>'Home Buying Calc'!$C$7</f>
        <v>92500</v>
      </c>
      <c r="Y9" s="25">
        <f t="shared" si="9"/>
        <v>0</v>
      </c>
      <c r="Z9" s="25">
        <f t="shared" si="10"/>
        <v>0</v>
      </c>
    </row>
    <row r="10" spans="2:32" x14ac:dyDescent="0.25">
      <c r="B10" s="34" t="s">
        <v>69</v>
      </c>
      <c r="C10" s="26">
        <v>0.37</v>
      </c>
      <c r="D10" s="35">
        <v>609350</v>
      </c>
      <c r="E10" s="25">
        <f>'Home Buying Calc'!$C$7</f>
        <v>92500</v>
      </c>
      <c r="F10" s="25">
        <f t="shared" si="5"/>
        <v>0</v>
      </c>
      <c r="G10" s="25">
        <f t="shared" si="0"/>
        <v>0</v>
      </c>
      <c r="I10" s="33" t="s">
        <v>19</v>
      </c>
      <c r="J10" s="33" t="s">
        <v>76</v>
      </c>
      <c r="K10" s="27">
        <v>0</v>
      </c>
      <c r="L10" s="25">
        <v>0</v>
      </c>
      <c r="M10" s="25">
        <f>'Home Buying Calc'!$C$7</f>
        <v>92500</v>
      </c>
      <c r="N10" s="25">
        <f t="shared" si="1"/>
        <v>92500</v>
      </c>
      <c r="O10" s="25">
        <f t="shared" si="6"/>
        <v>0</v>
      </c>
      <c r="P10" s="33"/>
      <c r="R10" s="33" t="s">
        <v>70</v>
      </c>
      <c r="S10" s="26">
        <v>6.2E-2</v>
      </c>
      <c r="T10" s="26">
        <v>1.4500000000000001E-2</v>
      </c>
      <c r="U10" s="26">
        <v>0</v>
      </c>
      <c r="V10" s="26">
        <f t="shared" si="7"/>
        <v>7.6499999999999999E-2</v>
      </c>
      <c r="W10" s="25">
        <v>0</v>
      </c>
      <c r="X10" s="25">
        <f>'Home Buying Calc'!$C$7</f>
        <v>92500</v>
      </c>
      <c r="Y10" s="25">
        <f t="shared" si="9"/>
        <v>92500</v>
      </c>
      <c r="Z10" s="25">
        <f t="shared" si="10"/>
        <v>7076.25</v>
      </c>
    </row>
    <row r="11" spans="2:32" x14ac:dyDescent="0.25">
      <c r="B11" s="34" t="s">
        <v>70</v>
      </c>
      <c r="C11" s="26">
        <v>0.1</v>
      </c>
      <c r="D11" s="37">
        <v>0</v>
      </c>
      <c r="E11" s="25">
        <f>'Home Buying Calc'!$C$7</f>
        <v>92500</v>
      </c>
      <c r="F11" s="25">
        <f t="shared" si="5"/>
        <v>11600</v>
      </c>
      <c r="G11" s="25">
        <f t="shared" si="0"/>
        <v>1160</v>
      </c>
      <c r="I11" s="33" t="s">
        <v>20</v>
      </c>
      <c r="J11" s="33" t="s">
        <v>69</v>
      </c>
      <c r="K11" s="26">
        <v>2.5899999999999999E-2</v>
      </c>
      <c r="L11" s="25">
        <v>0</v>
      </c>
      <c r="M11" s="25">
        <f>'Home Buying Calc'!$C$7</f>
        <v>92500</v>
      </c>
      <c r="N11" s="25">
        <f t="shared" si="1"/>
        <v>27273</v>
      </c>
      <c r="O11" s="25">
        <f t="shared" si="6"/>
        <v>706.37069999999994</v>
      </c>
      <c r="P11" s="33"/>
      <c r="R11" s="33" t="s">
        <v>70</v>
      </c>
      <c r="S11" s="26">
        <v>0</v>
      </c>
      <c r="T11" s="26">
        <v>1.4500000000000001E-2</v>
      </c>
      <c r="U11" s="26">
        <v>0</v>
      </c>
      <c r="V11" s="26">
        <f t="shared" si="7"/>
        <v>1.4500000000000001E-2</v>
      </c>
      <c r="W11" s="25">
        <v>160200</v>
      </c>
      <c r="X11" s="25">
        <f>'Home Buying Calc'!$C$7</f>
        <v>92500</v>
      </c>
      <c r="Y11" s="25">
        <f t="shared" si="9"/>
        <v>0</v>
      </c>
      <c r="Z11" s="25">
        <f t="shared" si="10"/>
        <v>0</v>
      </c>
    </row>
    <row r="12" spans="2:32" x14ac:dyDescent="0.25">
      <c r="B12" s="34" t="s">
        <v>70</v>
      </c>
      <c r="C12" s="26">
        <v>0.12</v>
      </c>
      <c r="D12" s="25">
        <v>11600</v>
      </c>
      <c r="E12" s="25">
        <f>'Home Buying Calc'!$C$7</f>
        <v>92500</v>
      </c>
      <c r="F12" s="25">
        <f t="shared" si="5"/>
        <v>35550</v>
      </c>
      <c r="G12" s="25">
        <f t="shared" si="0"/>
        <v>4266</v>
      </c>
      <c r="I12" s="33" t="s">
        <v>20</v>
      </c>
      <c r="J12" s="33" t="s">
        <v>69</v>
      </c>
      <c r="K12" s="26">
        <v>3.3399999999999999E-2</v>
      </c>
      <c r="L12" s="25">
        <v>27273</v>
      </c>
      <c r="M12" s="25">
        <f>'Home Buying Calc'!$C$7</f>
        <v>92500</v>
      </c>
      <c r="N12" s="25">
        <f t="shared" si="1"/>
        <v>27272</v>
      </c>
      <c r="O12" s="25">
        <f t="shared" si="6"/>
        <v>910.88479999999993</v>
      </c>
      <c r="P12" s="33"/>
      <c r="R12" s="33" t="s">
        <v>70</v>
      </c>
      <c r="S12" s="26">
        <v>0</v>
      </c>
      <c r="T12" s="26">
        <v>1.4500000000000001E-2</v>
      </c>
      <c r="U12" s="26">
        <v>8.9999999999999993E-3</v>
      </c>
      <c r="V12" s="26">
        <f t="shared" si="7"/>
        <v>2.35E-2</v>
      </c>
      <c r="W12" s="25">
        <v>125000</v>
      </c>
      <c r="X12" s="25">
        <f>'Home Buying Calc'!$C$7</f>
        <v>92500</v>
      </c>
      <c r="Y12" s="25">
        <f t="shared" si="9"/>
        <v>0</v>
      </c>
      <c r="Z12" s="25">
        <f t="shared" si="10"/>
        <v>0</v>
      </c>
    </row>
    <row r="13" spans="2:32" x14ac:dyDescent="0.25">
      <c r="B13" s="34" t="s">
        <v>70</v>
      </c>
      <c r="C13" s="26">
        <v>0.22</v>
      </c>
      <c r="D13" s="25">
        <v>47150</v>
      </c>
      <c r="E13" s="25">
        <f>'Home Buying Calc'!$C$7</f>
        <v>92500</v>
      </c>
      <c r="F13" s="25">
        <f t="shared" si="5"/>
        <v>45350</v>
      </c>
      <c r="G13" s="25">
        <f t="shared" si="0"/>
        <v>9977</v>
      </c>
      <c r="I13" s="33" t="s">
        <v>20</v>
      </c>
      <c r="J13" s="33" t="s">
        <v>69</v>
      </c>
      <c r="K13" s="26">
        <v>4.1700000000000001E-2</v>
      </c>
      <c r="L13" s="25">
        <v>54545</v>
      </c>
      <c r="M13" s="25">
        <f>'Home Buying Calc'!$C$7</f>
        <v>92500</v>
      </c>
      <c r="N13" s="25">
        <f t="shared" si="1"/>
        <v>37955</v>
      </c>
      <c r="O13" s="25">
        <f t="shared" si="6"/>
        <v>1582.7235000000001</v>
      </c>
      <c r="P13" s="33"/>
      <c r="R13" s="33" t="s">
        <v>84</v>
      </c>
      <c r="S13" s="26">
        <v>6.2E-2</v>
      </c>
      <c r="T13" s="26">
        <v>1.4500000000000001E-2</v>
      </c>
      <c r="U13" s="26">
        <v>0</v>
      </c>
      <c r="V13" s="26">
        <f t="shared" si="7"/>
        <v>7.6499999999999999E-2</v>
      </c>
      <c r="W13" s="25">
        <v>0</v>
      </c>
      <c r="X13" s="25">
        <f>'Home Buying Calc'!$C$7</f>
        <v>92500</v>
      </c>
      <c r="Y13" s="25">
        <f t="shared" si="9"/>
        <v>92500</v>
      </c>
      <c r="Z13" s="25">
        <f t="shared" si="10"/>
        <v>7076.25</v>
      </c>
    </row>
    <row r="14" spans="2:32" x14ac:dyDescent="0.25">
      <c r="B14" s="34" t="s">
        <v>70</v>
      </c>
      <c r="C14" s="26">
        <v>0.24</v>
      </c>
      <c r="D14" s="25">
        <v>100525</v>
      </c>
      <c r="E14" s="25">
        <f>'Home Buying Calc'!$C$7</f>
        <v>92500</v>
      </c>
      <c r="F14" s="25">
        <f t="shared" si="5"/>
        <v>0</v>
      </c>
      <c r="G14" s="25">
        <f t="shared" si="0"/>
        <v>0</v>
      </c>
      <c r="I14" s="33" t="s">
        <v>20</v>
      </c>
      <c r="J14" s="33" t="s">
        <v>69</v>
      </c>
      <c r="K14" s="26">
        <v>4.4999999999999998E-2</v>
      </c>
      <c r="L14" s="25">
        <v>163633</v>
      </c>
      <c r="M14" s="25">
        <f>'Home Buying Calc'!$C$7</f>
        <v>92500</v>
      </c>
      <c r="N14" s="25">
        <f t="shared" si="1"/>
        <v>0</v>
      </c>
      <c r="O14" s="25">
        <f t="shared" si="6"/>
        <v>0</v>
      </c>
      <c r="P14" s="33"/>
      <c r="R14" s="33" t="s">
        <v>84</v>
      </c>
      <c r="S14" s="26">
        <v>0</v>
      </c>
      <c r="T14" s="26">
        <v>1.4500000000000001E-2</v>
      </c>
      <c r="U14" s="26">
        <v>0</v>
      </c>
      <c r="V14" s="26">
        <f t="shared" si="7"/>
        <v>1.4500000000000001E-2</v>
      </c>
      <c r="W14" s="25">
        <v>160200</v>
      </c>
      <c r="X14" s="25">
        <f>'Home Buying Calc'!$C$7</f>
        <v>92500</v>
      </c>
      <c r="Y14" s="25">
        <f t="shared" si="9"/>
        <v>0</v>
      </c>
      <c r="Z14" s="25">
        <f t="shared" si="10"/>
        <v>0</v>
      </c>
    </row>
    <row r="15" spans="2:32" x14ac:dyDescent="0.25">
      <c r="B15" s="34" t="s">
        <v>70</v>
      </c>
      <c r="C15" s="26">
        <v>0.32</v>
      </c>
      <c r="D15" s="25">
        <v>191950</v>
      </c>
      <c r="E15" s="25">
        <f>'Home Buying Calc'!$C$7</f>
        <v>92500</v>
      </c>
      <c r="F15" s="25">
        <f t="shared" si="5"/>
        <v>0</v>
      </c>
      <c r="G15" s="25">
        <f t="shared" si="0"/>
        <v>0</v>
      </c>
      <c r="I15" s="33" t="s">
        <v>20</v>
      </c>
      <c r="J15" s="33" t="s">
        <v>72</v>
      </c>
      <c r="K15" s="26">
        <v>2.5899999999999999E-2</v>
      </c>
      <c r="L15" s="25">
        <v>0</v>
      </c>
      <c r="M15" s="25">
        <f>'Home Buying Calc'!$C$7</f>
        <v>92500</v>
      </c>
      <c r="N15" s="25">
        <f t="shared" si="1"/>
        <v>54545</v>
      </c>
      <c r="O15" s="25">
        <f t="shared" si="6"/>
        <v>1412.7155</v>
      </c>
      <c r="P15" s="33"/>
      <c r="R15" s="33" t="s">
        <v>84</v>
      </c>
      <c r="S15" s="26">
        <v>0</v>
      </c>
      <c r="T15" s="26">
        <v>1.4500000000000001E-2</v>
      </c>
      <c r="U15" s="26">
        <v>8.9999999999999993E-3</v>
      </c>
      <c r="V15" s="26">
        <f t="shared" si="7"/>
        <v>2.35E-2</v>
      </c>
      <c r="W15" s="25">
        <v>200000</v>
      </c>
      <c r="X15" s="25">
        <f>'Home Buying Calc'!$C$7</f>
        <v>92500</v>
      </c>
      <c r="Y15" s="25">
        <f t="shared" si="9"/>
        <v>0</v>
      </c>
      <c r="Z15" s="25">
        <f t="shared" si="10"/>
        <v>0</v>
      </c>
    </row>
    <row r="16" spans="2:32" x14ac:dyDescent="0.25">
      <c r="B16" s="34" t="s">
        <v>70</v>
      </c>
      <c r="C16" s="26">
        <v>0.35</v>
      </c>
      <c r="D16" s="25">
        <v>243725</v>
      </c>
      <c r="E16" s="25">
        <f>'Home Buying Calc'!$C$7</f>
        <v>92500</v>
      </c>
      <c r="F16" s="25">
        <f t="shared" si="5"/>
        <v>0</v>
      </c>
      <c r="G16" s="25">
        <f t="shared" si="0"/>
        <v>0</v>
      </c>
      <c r="I16" s="33" t="s">
        <v>20</v>
      </c>
      <c r="J16" s="33" t="s">
        <v>72</v>
      </c>
      <c r="K16" s="26">
        <v>3.3399999999999999E-2</v>
      </c>
      <c r="L16" s="25">
        <v>54545</v>
      </c>
      <c r="M16" s="25">
        <f>'Home Buying Calc'!$C$7</f>
        <v>92500</v>
      </c>
      <c r="N16" s="25">
        <f t="shared" si="1"/>
        <v>37955</v>
      </c>
      <c r="O16" s="25">
        <f t="shared" si="6"/>
        <v>1267.6969999999999</v>
      </c>
      <c r="P16" s="33"/>
    </row>
    <row r="17" spans="2:16" x14ac:dyDescent="0.25">
      <c r="B17" s="34" t="s">
        <v>70</v>
      </c>
      <c r="C17" s="26">
        <v>0.37</v>
      </c>
      <c r="D17" s="25">
        <v>365600</v>
      </c>
      <c r="E17" s="25">
        <f>'Home Buying Calc'!$C$7</f>
        <v>92500</v>
      </c>
      <c r="F17" s="25">
        <f t="shared" si="5"/>
        <v>0</v>
      </c>
      <c r="G17" s="25">
        <f t="shared" si="0"/>
        <v>0</v>
      </c>
      <c r="I17" s="33" t="s">
        <v>20</v>
      </c>
      <c r="J17" s="33" t="s">
        <v>72</v>
      </c>
      <c r="K17" s="26">
        <v>4.1700000000000001E-2</v>
      </c>
      <c r="L17" s="25">
        <v>109089</v>
      </c>
      <c r="M17" s="25">
        <f>'Home Buying Calc'!$C$7</f>
        <v>92500</v>
      </c>
      <c r="N17" s="25">
        <f t="shared" si="1"/>
        <v>0</v>
      </c>
      <c r="O17" s="25">
        <f t="shared" si="6"/>
        <v>0</v>
      </c>
      <c r="P17" s="33"/>
    </row>
    <row r="18" spans="2:16" x14ac:dyDescent="0.25">
      <c r="B18" s="34" t="s">
        <v>71</v>
      </c>
      <c r="C18" s="26">
        <v>0.1</v>
      </c>
      <c r="D18" s="36">
        <v>0</v>
      </c>
      <c r="E18" s="25">
        <f>'Home Buying Calc'!$C$7</f>
        <v>92500</v>
      </c>
      <c r="F18" s="25">
        <f t="shared" si="5"/>
        <v>16550</v>
      </c>
      <c r="G18" s="25">
        <f t="shared" si="0"/>
        <v>1655</v>
      </c>
      <c r="I18" s="33" t="s">
        <v>20</v>
      </c>
      <c r="J18" s="33" t="s">
        <v>72</v>
      </c>
      <c r="K18" s="26">
        <v>4.4999999999999998E-2</v>
      </c>
      <c r="L18" s="25">
        <v>327264</v>
      </c>
      <c r="M18" s="25">
        <f>'Home Buying Calc'!$C$7</f>
        <v>92500</v>
      </c>
      <c r="N18" s="25">
        <f t="shared" si="1"/>
        <v>0</v>
      </c>
      <c r="O18" s="25">
        <f t="shared" si="6"/>
        <v>0</v>
      </c>
      <c r="P18" s="33"/>
    </row>
    <row r="19" spans="2:16" x14ac:dyDescent="0.25">
      <c r="B19" s="34" t="s">
        <v>71</v>
      </c>
      <c r="C19" s="26">
        <v>0.12</v>
      </c>
      <c r="D19" s="25">
        <v>16550</v>
      </c>
      <c r="E19" s="25">
        <f>'Home Buying Calc'!$C$7</f>
        <v>92500</v>
      </c>
      <c r="F19" s="25">
        <f t="shared" si="5"/>
        <v>46550</v>
      </c>
      <c r="G19" s="25">
        <f t="shared" si="0"/>
        <v>5586</v>
      </c>
      <c r="I19" s="33" t="s">
        <v>21</v>
      </c>
      <c r="J19" s="33" t="s">
        <v>69</v>
      </c>
      <c r="K19" s="26">
        <v>0.02</v>
      </c>
      <c r="L19" s="25">
        <v>0</v>
      </c>
      <c r="M19" s="25">
        <f>'Home Buying Calc'!$C$7</f>
        <v>92500</v>
      </c>
      <c r="N19" s="25">
        <f t="shared" si="1"/>
        <v>4500</v>
      </c>
      <c r="O19" s="25">
        <f t="shared" si="6"/>
        <v>90</v>
      </c>
      <c r="P19" s="33"/>
    </row>
    <row r="20" spans="2:16" x14ac:dyDescent="0.25">
      <c r="B20" s="34" t="s">
        <v>71</v>
      </c>
      <c r="C20" s="26">
        <v>0.22</v>
      </c>
      <c r="D20" s="25">
        <v>63100</v>
      </c>
      <c r="E20" s="25">
        <f>'Home Buying Calc'!$C$7</f>
        <v>92500</v>
      </c>
      <c r="F20" s="25">
        <f t="shared" si="5"/>
        <v>29400</v>
      </c>
      <c r="G20" s="25">
        <f t="shared" si="0"/>
        <v>6468</v>
      </c>
      <c r="I20" s="33" t="s">
        <v>21</v>
      </c>
      <c r="J20" s="33" t="s">
        <v>69</v>
      </c>
      <c r="K20" s="26">
        <v>0.03</v>
      </c>
      <c r="L20" s="25">
        <v>4500</v>
      </c>
      <c r="M20" s="25">
        <f>'Home Buying Calc'!$C$7</f>
        <v>92500</v>
      </c>
      <c r="N20" s="25">
        <f t="shared" si="1"/>
        <v>4400</v>
      </c>
      <c r="O20" s="25">
        <f t="shared" si="6"/>
        <v>132</v>
      </c>
      <c r="P20" s="33"/>
    </row>
    <row r="21" spans="2:16" x14ac:dyDescent="0.25">
      <c r="B21" s="34" t="s">
        <v>71</v>
      </c>
      <c r="C21" s="26">
        <v>0.24</v>
      </c>
      <c r="D21" s="25">
        <v>100500</v>
      </c>
      <c r="E21" s="25">
        <f>'Home Buying Calc'!$C$7</f>
        <v>92500</v>
      </c>
      <c r="F21" s="25">
        <f t="shared" si="5"/>
        <v>0</v>
      </c>
      <c r="G21" s="25">
        <f t="shared" si="0"/>
        <v>0</v>
      </c>
      <c r="I21" s="33" t="s">
        <v>21</v>
      </c>
      <c r="J21" s="33" t="s">
        <v>69</v>
      </c>
      <c r="K21" s="26">
        <v>3.4000000000000002E-2</v>
      </c>
      <c r="L21" s="25">
        <v>8900</v>
      </c>
      <c r="M21" s="25">
        <f>'Home Buying Calc'!$C$7</f>
        <v>92500</v>
      </c>
      <c r="N21" s="25">
        <f t="shared" si="1"/>
        <v>4500</v>
      </c>
      <c r="O21" s="25">
        <f t="shared" si="6"/>
        <v>153</v>
      </c>
      <c r="P21" s="33"/>
    </row>
    <row r="22" spans="2:16" x14ac:dyDescent="0.25">
      <c r="B22" s="34" t="s">
        <v>71</v>
      </c>
      <c r="C22" s="26">
        <v>0.32</v>
      </c>
      <c r="D22" s="25">
        <v>191950</v>
      </c>
      <c r="E22" s="25">
        <f>'Home Buying Calc'!$C$7</f>
        <v>92500</v>
      </c>
      <c r="F22" s="25">
        <f t="shared" si="5"/>
        <v>0</v>
      </c>
      <c r="G22" s="25">
        <f t="shared" si="0"/>
        <v>0</v>
      </c>
      <c r="I22" s="33" t="s">
        <v>21</v>
      </c>
      <c r="J22" s="33" t="s">
        <v>69</v>
      </c>
      <c r="K22" s="26">
        <v>5.8999999999999997E-2</v>
      </c>
      <c r="L22" s="25">
        <v>13400</v>
      </c>
      <c r="M22" s="25">
        <f>'Home Buying Calc'!$C$7</f>
        <v>92500</v>
      </c>
      <c r="N22" s="25">
        <f t="shared" si="1"/>
        <v>79100</v>
      </c>
      <c r="O22" s="25">
        <f t="shared" si="6"/>
        <v>4666.8999999999996</v>
      </c>
      <c r="P22" s="33"/>
    </row>
    <row r="23" spans="2:16" x14ac:dyDescent="0.25">
      <c r="B23" s="34" t="s">
        <v>71</v>
      </c>
      <c r="C23" s="26">
        <v>0.35</v>
      </c>
      <c r="D23" s="25">
        <v>243700</v>
      </c>
      <c r="E23" s="25">
        <f>'Home Buying Calc'!$C$7</f>
        <v>92500</v>
      </c>
      <c r="F23" s="25">
        <f t="shared" si="5"/>
        <v>0</v>
      </c>
      <c r="G23" s="25">
        <f t="shared" si="0"/>
        <v>0</v>
      </c>
      <c r="I23" s="33" t="s">
        <v>21</v>
      </c>
      <c r="J23" s="33" t="s">
        <v>72</v>
      </c>
      <c r="K23" s="26">
        <v>0.02</v>
      </c>
      <c r="L23" s="25">
        <v>0</v>
      </c>
      <c r="M23" s="25">
        <f>'Home Buying Calc'!$C$7</f>
        <v>92500</v>
      </c>
      <c r="N23" s="25">
        <f t="shared" si="1"/>
        <v>4500</v>
      </c>
      <c r="O23" s="25">
        <f t="shared" si="6"/>
        <v>90</v>
      </c>
      <c r="P23" s="33"/>
    </row>
    <row r="24" spans="2:16" x14ac:dyDescent="0.25">
      <c r="B24" s="34" t="s">
        <v>71</v>
      </c>
      <c r="C24" s="26">
        <v>0.37</v>
      </c>
      <c r="D24" s="25">
        <v>609350</v>
      </c>
      <c r="E24" s="25">
        <f>'Home Buying Calc'!$C$7</f>
        <v>92500</v>
      </c>
      <c r="F24" s="25">
        <f t="shared" si="5"/>
        <v>0</v>
      </c>
      <c r="G24" s="25">
        <f t="shared" si="0"/>
        <v>0</v>
      </c>
      <c r="I24" s="33" t="s">
        <v>21</v>
      </c>
      <c r="J24" s="33" t="s">
        <v>72</v>
      </c>
      <c r="K24" s="26">
        <v>0.03</v>
      </c>
      <c r="L24" s="25">
        <v>4500</v>
      </c>
      <c r="M24" s="25">
        <f>'Home Buying Calc'!$C$7</f>
        <v>92500</v>
      </c>
      <c r="N24" s="25">
        <f t="shared" si="1"/>
        <v>4400</v>
      </c>
      <c r="O24" s="25">
        <f t="shared" si="6"/>
        <v>132</v>
      </c>
      <c r="P24" s="33"/>
    </row>
    <row r="25" spans="2:16" x14ac:dyDescent="0.25">
      <c r="B25" s="34" t="s">
        <v>72</v>
      </c>
      <c r="C25" s="26">
        <v>0.1</v>
      </c>
      <c r="D25" s="36">
        <v>0</v>
      </c>
      <c r="E25" s="25">
        <f>'Home Buying Calc'!$C$7</f>
        <v>92500</v>
      </c>
      <c r="F25" s="25">
        <f t="shared" si="5"/>
        <v>23200</v>
      </c>
      <c r="G25" s="25">
        <f t="shared" si="0"/>
        <v>2320</v>
      </c>
      <c r="I25" s="33" t="s">
        <v>21</v>
      </c>
      <c r="J25" s="33" t="s">
        <v>72</v>
      </c>
      <c r="K25" s="26">
        <v>3.4000000000000002E-2</v>
      </c>
      <c r="L25" s="25">
        <v>8900</v>
      </c>
      <c r="M25" s="25">
        <f>'Home Buying Calc'!$C$7</f>
        <v>92500</v>
      </c>
      <c r="N25" s="25">
        <f t="shared" si="1"/>
        <v>4500</v>
      </c>
      <c r="O25" s="25">
        <f t="shared" si="6"/>
        <v>153</v>
      </c>
      <c r="P25" s="33"/>
    </row>
    <row r="26" spans="2:16" x14ac:dyDescent="0.25">
      <c r="B26" s="34" t="s">
        <v>72</v>
      </c>
      <c r="C26" s="26">
        <v>0.12</v>
      </c>
      <c r="D26" s="25">
        <v>23200</v>
      </c>
      <c r="E26" s="25">
        <f>'Home Buying Calc'!$C$7</f>
        <v>92500</v>
      </c>
      <c r="F26" s="25">
        <f t="shared" si="5"/>
        <v>69300</v>
      </c>
      <c r="G26" s="25">
        <f t="shared" si="0"/>
        <v>8316</v>
      </c>
      <c r="I26" s="33" t="s">
        <v>21</v>
      </c>
      <c r="J26" s="33" t="s">
        <v>72</v>
      </c>
      <c r="K26" s="26">
        <v>5.8999999999999997E-2</v>
      </c>
      <c r="L26" s="25">
        <v>13400</v>
      </c>
      <c r="M26" s="25">
        <f>'Home Buying Calc'!$C$7</f>
        <v>92500</v>
      </c>
      <c r="N26" s="25">
        <f t="shared" si="1"/>
        <v>79100</v>
      </c>
      <c r="O26" s="25">
        <f t="shared" si="6"/>
        <v>4666.8999999999996</v>
      </c>
      <c r="P26" s="33"/>
    </row>
    <row r="27" spans="2:16" x14ac:dyDescent="0.25">
      <c r="B27" s="34" t="s">
        <v>72</v>
      </c>
      <c r="C27" s="26">
        <v>0.22</v>
      </c>
      <c r="D27" s="25">
        <v>94300</v>
      </c>
      <c r="E27" s="25">
        <f>'Home Buying Calc'!$C$7</f>
        <v>92500</v>
      </c>
      <c r="F27" s="25">
        <f t="shared" si="5"/>
        <v>0</v>
      </c>
      <c r="G27" s="25">
        <f t="shared" si="0"/>
        <v>0</v>
      </c>
      <c r="I27" s="33" t="s">
        <v>22</v>
      </c>
      <c r="J27" s="33" t="s">
        <v>69</v>
      </c>
      <c r="K27" s="26">
        <v>0.01</v>
      </c>
      <c r="L27" s="25">
        <v>0</v>
      </c>
      <c r="M27" s="25">
        <f>'Home Buying Calc'!$C$7</f>
        <v>92500</v>
      </c>
      <c r="N27" s="25">
        <f t="shared" si="1"/>
        <v>8933</v>
      </c>
      <c r="O27" s="25">
        <f t="shared" si="6"/>
        <v>89.33</v>
      </c>
      <c r="P27" s="33"/>
    </row>
    <row r="28" spans="2:16" x14ac:dyDescent="0.25">
      <c r="B28" s="34" t="s">
        <v>72</v>
      </c>
      <c r="C28" s="26">
        <v>0.24</v>
      </c>
      <c r="D28" s="25">
        <v>201050</v>
      </c>
      <c r="E28" s="25">
        <f>'Home Buying Calc'!$C$7</f>
        <v>92500</v>
      </c>
      <c r="F28" s="25">
        <f t="shared" si="5"/>
        <v>0</v>
      </c>
      <c r="G28" s="25">
        <f t="shared" si="0"/>
        <v>0</v>
      </c>
      <c r="I28" s="33" t="s">
        <v>22</v>
      </c>
      <c r="J28" s="33" t="s">
        <v>69</v>
      </c>
      <c r="K28" s="26">
        <v>0.02</v>
      </c>
      <c r="L28" s="25">
        <v>8933</v>
      </c>
      <c r="M28" s="25">
        <f>'Home Buying Calc'!$C$7</f>
        <v>92500</v>
      </c>
      <c r="N28" s="25">
        <f t="shared" si="1"/>
        <v>12243</v>
      </c>
      <c r="O28" s="25">
        <f t="shared" si="6"/>
        <v>244.86</v>
      </c>
      <c r="P28" s="33"/>
    </row>
    <row r="29" spans="2:16" x14ac:dyDescent="0.25">
      <c r="B29" s="34" t="s">
        <v>72</v>
      </c>
      <c r="C29" s="26">
        <v>0.32</v>
      </c>
      <c r="D29" s="25">
        <v>383900</v>
      </c>
      <c r="E29" s="25">
        <f>'Home Buying Calc'!$C$7</f>
        <v>92500</v>
      </c>
      <c r="F29" s="25">
        <f t="shared" si="5"/>
        <v>0</v>
      </c>
      <c r="G29" s="25">
        <f t="shared" si="0"/>
        <v>0</v>
      </c>
      <c r="I29" s="33" t="s">
        <v>22</v>
      </c>
      <c r="J29" s="33" t="s">
        <v>69</v>
      </c>
      <c r="K29" s="26">
        <v>0.04</v>
      </c>
      <c r="L29" s="25">
        <v>21176</v>
      </c>
      <c r="M29" s="25">
        <f>'Home Buying Calc'!$C$7</f>
        <v>92500</v>
      </c>
      <c r="N29" s="25">
        <f t="shared" si="1"/>
        <v>12246</v>
      </c>
      <c r="O29" s="25">
        <f t="shared" si="6"/>
        <v>489.84000000000003</v>
      </c>
      <c r="P29" s="33"/>
    </row>
    <row r="30" spans="2:16" x14ac:dyDescent="0.25">
      <c r="B30" s="34" t="s">
        <v>72</v>
      </c>
      <c r="C30" s="26">
        <v>0.35</v>
      </c>
      <c r="D30" s="25">
        <v>487450</v>
      </c>
      <c r="E30" s="25">
        <f>'Home Buying Calc'!$C$7</f>
        <v>92500</v>
      </c>
      <c r="F30" s="25">
        <f t="shared" si="5"/>
        <v>0</v>
      </c>
      <c r="G30" s="25">
        <f t="shared" si="0"/>
        <v>0</v>
      </c>
      <c r="I30" s="33" t="s">
        <v>22</v>
      </c>
      <c r="J30" s="33" t="s">
        <v>69</v>
      </c>
      <c r="K30" s="26">
        <v>0.06</v>
      </c>
      <c r="L30" s="25">
        <v>33422</v>
      </c>
      <c r="M30" s="25">
        <f>'Home Buying Calc'!$C$7</f>
        <v>92500</v>
      </c>
      <c r="N30" s="25">
        <f t="shared" si="1"/>
        <v>12973</v>
      </c>
      <c r="O30" s="25">
        <f t="shared" si="6"/>
        <v>778.38</v>
      </c>
      <c r="P30" s="33"/>
    </row>
    <row r="31" spans="2:16" x14ac:dyDescent="0.25">
      <c r="B31" s="34" t="s">
        <v>72</v>
      </c>
      <c r="C31" s="26">
        <v>0.37</v>
      </c>
      <c r="D31" s="25">
        <v>731200</v>
      </c>
      <c r="E31" s="25">
        <f>'Home Buying Calc'!$C$7</f>
        <v>92500</v>
      </c>
      <c r="F31" s="25">
        <f t="shared" si="5"/>
        <v>0</v>
      </c>
      <c r="G31" s="25">
        <f t="shared" si="0"/>
        <v>0</v>
      </c>
      <c r="I31" s="33" t="s">
        <v>22</v>
      </c>
      <c r="J31" s="33" t="s">
        <v>69</v>
      </c>
      <c r="K31" s="26">
        <v>0.08</v>
      </c>
      <c r="L31" s="25">
        <v>46395</v>
      </c>
      <c r="M31" s="25">
        <f>'Home Buying Calc'!$C$7</f>
        <v>92500</v>
      </c>
      <c r="N31" s="25">
        <f t="shared" si="1"/>
        <v>12240</v>
      </c>
      <c r="O31" s="25">
        <f t="shared" si="6"/>
        <v>979.2</v>
      </c>
      <c r="P31" s="33"/>
    </row>
    <row r="32" spans="2:16" x14ac:dyDescent="0.25">
      <c r="I32" s="33" t="s">
        <v>22</v>
      </c>
      <c r="J32" s="33" t="s">
        <v>69</v>
      </c>
      <c r="K32" s="26">
        <v>9.2999999999999999E-2</v>
      </c>
      <c r="L32" s="25">
        <v>58635</v>
      </c>
      <c r="M32" s="25">
        <f>'Home Buying Calc'!$C$7</f>
        <v>92500</v>
      </c>
      <c r="N32" s="25">
        <f t="shared" si="1"/>
        <v>33865</v>
      </c>
      <c r="O32" s="25">
        <f t="shared" si="6"/>
        <v>3149.4450000000002</v>
      </c>
      <c r="P32" s="33"/>
    </row>
    <row r="33" spans="9:16" x14ac:dyDescent="0.25">
      <c r="I33" s="33" t="s">
        <v>22</v>
      </c>
      <c r="J33" s="33" t="s">
        <v>69</v>
      </c>
      <c r="K33" s="26">
        <v>0.10299999999999999</v>
      </c>
      <c r="L33" s="25">
        <v>299509</v>
      </c>
      <c r="M33" s="25">
        <f>'Home Buying Calc'!$C$7</f>
        <v>92500</v>
      </c>
      <c r="N33" s="25">
        <f t="shared" si="1"/>
        <v>0</v>
      </c>
      <c r="O33" s="25">
        <f t="shared" si="6"/>
        <v>0</v>
      </c>
      <c r="P33" s="33"/>
    </row>
    <row r="34" spans="9:16" x14ac:dyDescent="0.25">
      <c r="I34" s="33" t="s">
        <v>22</v>
      </c>
      <c r="J34" s="33" t="s">
        <v>69</v>
      </c>
      <c r="K34" s="26">
        <v>0.113</v>
      </c>
      <c r="L34" s="25">
        <v>359408</v>
      </c>
      <c r="M34" s="25">
        <f>'Home Buying Calc'!$C$7</f>
        <v>92500</v>
      </c>
      <c r="N34" s="25">
        <f t="shared" si="1"/>
        <v>0</v>
      </c>
      <c r="O34" s="25">
        <f t="shared" si="6"/>
        <v>0</v>
      </c>
      <c r="P34" s="33"/>
    </row>
    <row r="35" spans="9:16" x14ac:dyDescent="0.25">
      <c r="I35" s="33" t="s">
        <v>22</v>
      </c>
      <c r="J35" s="33" t="s">
        <v>69</v>
      </c>
      <c r="K35" s="26">
        <v>0.123</v>
      </c>
      <c r="L35" s="25">
        <v>599013</v>
      </c>
      <c r="M35" s="25">
        <f>'Home Buying Calc'!$C$7</f>
        <v>92500</v>
      </c>
      <c r="N35" s="25">
        <f t="shared" si="1"/>
        <v>0</v>
      </c>
      <c r="O35" s="25">
        <f t="shared" si="6"/>
        <v>0</v>
      </c>
      <c r="P35" s="33"/>
    </row>
    <row r="36" spans="9:16" x14ac:dyDescent="0.25">
      <c r="I36" s="33" t="s">
        <v>22</v>
      </c>
      <c r="J36" s="33" t="s">
        <v>72</v>
      </c>
      <c r="K36" s="26">
        <v>0.01</v>
      </c>
      <c r="L36" s="25">
        <v>0</v>
      </c>
      <c r="M36" s="25">
        <f>'Home Buying Calc'!$C$7</f>
        <v>92500</v>
      </c>
      <c r="N36" s="25">
        <f t="shared" si="1"/>
        <v>17865</v>
      </c>
      <c r="O36" s="25">
        <f t="shared" si="6"/>
        <v>178.65</v>
      </c>
      <c r="P36" s="33"/>
    </row>
    <row r="37" spans="9:16" x14ac:dyDescent="0.25">
      <c r="I37" s="33" t="s">
        <v>22</v>
      </c>
      <c r="J37" s="33" t="s">
        <v>72</v>
      </c>
      <c r="K37" s="26">
        <v>0.02</v>
      </c>
      <c r="L37" s="25">
        <v>17865</v>
      </c>
      <c r="M37" s="25">
        <f>'Home Buying Calc'!$C$7</f>
        <v>92500</v>
      </c>
      <c r="N37" s="25">
        <f t="shared" si="1"/>
        <v>24486</v>
      </c>
      <c r="O37" s="25">
        <f t="shared" si="6"/>
        <v>489.72</v>
      </c>
      <c r="P37" s="33"/>
    </row>
    <row r="38" spans="9:16" x14ac:dyDescent="0.25">
      <c r="I38" s="33" t="s">
        <v>22</v>
      </c>
      <c r="J38" s="33" t="s">
        <v>72</v>
      </c>
      <c r="K38" s="26">
        <v>0.04</v>
      </c>
      <c r="L38" s="25">
        <v>42351</v>
      </c>
      <c r="M38" s="25">
        <f>'Home Buying Calc'!$C$7</f>
        <v>92500</v>
      </c>
      <c r="N38" s="25">
        <f t="shared" si="1"/>
        <v>24492</v>
      </c>
      <c r="O38" s="25">
        <f t="shared" si="6"/>
        <v>979.68000000000006</v>
      </c>
      <c r="P38" s="33"/>
    </row>
    <row r="39" spans="9:16" x14ac:dyDescent="0.25">
      <c r="I39" s="33" t="s">
        <v>22</v>
      </c>
      <c r="J39" s="33" t="s">
        <v>72</v>
      </c>
      <c r="K39" s="26">
        <v>0.06</v>
      </c>
      <c r="L39" s="25">
        <v>66843</v>
      </c>
      <c r="M39" s="25">
        <f>'Home Buying Calc'!$C$7</f>
        <v>92500</v>
      </c>
      <c r="N39" s="25">
        <f t="shared" si="1"/>
        <v>25657</v>
      </c>
      <c r="O39" s="25">
        <f t="shared" si="6"/>
        <v>1539.4199999999998</v>
      </c>
      <c r="P39" s="33"/>
    </row>
    <row r="40" spans="9:16" x14ac:dyDescent="0.25">
      <c r="I40" s="33" t="s">
        <v>22</v>
      </c>
      <c r="J40" s="33" t="s">
        <v>72</v>
      </c>
      <c r="K40" s="26">
        <v>0.08</v>
      </c>
      <c r="L40" s="25">
        <v>92789</v>
      </c>
      <c r="M40" s="25">
        <f>'Home Buying Calc'!$C$7</f>
        <v>92500</v>
      </c>
      <c r="N40" s="25">
        <f t="shared" si="1"/>
        <v>0</v>
      </c>
      <c r="O40" s="25">
        <f t="shared" si="6"/>
        <v>0</v>
      </c>
      <c r="P40" s="33"/>
    </row>
    <row r="41" spans="9:16" x14ac:dyDescent="0.25">
      <c r="I41" s="33" t="s">
        <v>22</v>
      </c>
      <c r="J41" s="33" t="s">
        <v>72</v>
      </c>
      <c r="K41" s="26">
        <v>9.2999999999999999E-2</v>
      </c>
      <c r="L41" s="25">
        <v>117269</v>
      </c>
      <c r="M41" s="25">
        <f>'Home Buying Calc'!$C$7</f>
        <v>92500</v>
      </c>
      <c r="N41" s="25">
        <f t="shared" si="1"/>
        <v>0</v>
      </c>
      <c r="O41" s="25">
        <f t="shared" si="6"/>
        <v>0</v>
      </c>
      <c r="P41" s="33"/>
    </row>
    <row r="42" spans="9:16" x14ac:dyDescent="0.25">
      <c r="I42" s="33" t="s">
        <v>22</v>
      </c>
      <c r="J42" s="33" t="s">
        <v>72</v>
      </c>
      <c r="K42" s="26">
        <v>0.10299999999999999</v>
      </c>
      <c r="L42" s="25">
        <v>598017</v>
      </c>
      <c r="M42" s="25">
        <f>'Home Buying Calc'!$C$7</f>
        <v>92500</v>
      </c>
      <c r="N42" s="25">
        <f t="shared" si="1"/>
        <v>0</v>
      </c>
      <c r="O42" s="25">
        <f t="shared" si="6"/>
        <v>0</v>
      </c>
      <c r="P42" s="33"/>
    </row>
    <row r="43" spans="9:16" x14ac:dyDescent="0.25">
      <c r="I43" s="33" t="s">
        <v>22</v>
      </c>
      <c r="J43" s="33" t="s">
        <v>72</v>
      </c>
      <c r="K43" s="26">
        <v>0.113</v>
      </c>
      <c r="L43" s="25">
        <v>718815</v>
      </c>
      <c r="M43" s="25">
        <f>'Home Buying Calc'!$C$7</f>
        <v>92500</v>
      </c>
      <c r="N43" s="25">
        <f t="shared" si="1"/>
        <v>0</v>
      </c>
      <c r="O43" s="25">
        <f t="shared" si="6"/>
        <v>0</v>
      </c>
      <c r="P43" s="33"/>
    </row>
    <row r="44" spans="9:16" x14ac:dyDescent="0.25">
      <c r="I44" s="33" t="s">
        <v>22</v>
      </c>
      <c r="J44" s="33" t="s">
        <v>72</v>
      </c>
      <c r="K44" s="26">
        <v>0.123</v>
      </c>
      <c r="L44" s="25">
        <v>1198025</v>
      </c>
      <c r="M44" s="25">
        <f>'Home Buying Calc'!$C$7</f>
        <v>92500</v>
      </c>
      <c r="N44" s="25">
        <f t="shared" si="1"/>
        <v>0</v>
      </c>
      <c r="O44" s="25">
        <f t="shared" si="6"/>
        <v>0</v>
      </c>
      <c r="P44" s="33"/>
    </row>
    <row r="45" spans="9:16" x14ac:dyDescent="0.25">
      <c r="I45" s="33" t="s">
        <v>23</v>
      </c>
      <c r="J45" s="33" t="s">
        <v>83</v>
      </c>
      <c r="K45" s="26">
        <v>4.5499999999999999E-2</v>
      </c>
      <c r="L45" s="25">
        <v>0</v>
      </c>
      <c r="M45" s="25">
        <f>'Home Buying Calc'!$C$7</f>
        <v>92500</v>
      </c>
      <c r="N45" s="25">
        <f t="shared" si="1"/>
        <v>92500</v>
      </c>
      <c r="O45" s="25">
        <f t="shared" si="6"/>
        <v>4208.75</v>
      </c>
      <c r="P45" s="33"/>
    </row>
    <row r="46" spans="9:16" x14ac:dyDescent="0.25">
      <c r="I46" s="33" t="s">
        <v>24</v>
      </c>
      <c r="J46" s="33" t="s">
        <v>69</v>
      </c>
      <c r="K46" s="26">
        <v>0.03</v>
      </c>
      <c r="L46" s="25">
        <v>0</v>
      </c>
      <c r="M46" s="25">
        <f>'Home Buying Calc'!$C$7</f>
        <v>92500</v>
      </c>
      <c r="N46" s="25">
        <f t="shared" si="1"/>
        <v>10001</v>
      </c>
      <c r="O46" s="25">
        <f t="shared" si="6"/>
        <v>300.02999999999997</v>
      </c>
      <c r="P46" s="33"/>
    </row>
    <row r="47" spans="9:16" x14ac:dyDescent="0.25">
      <c r="I47" s="33" t="s">
        <v>24</v>
      </c>
      <c r="J47" s="33" t="s">
        <v>69</v>
      </c>
      <c r="K47" s="26">
        <v>0.05</v>
      </c>
      <c r="L47" s="25">
        <v>10001</v>
      </c>
      <c r="M47" s="25">
        <f>'Home Buying Calc'!$C$7</f>
        <v>92500</v>
      </c>
      <c r="N47" s="25">
        <f t="shared" si="1"/>
        <v>40000</v>
      </c>
      <c r="O47" s="25">
        <f t="shared" si="6"/>
        <v>2000</v>
      </c>
      <c r="P47" s="33"/>
    </row>
    <row r="48" spans="9:16" x14ac:dyDescent="0.25">
      <c r="I48" s="33" t="s">
        <v>24</v>
      </c>
      <c r="J48" s="33" t="s">
        <v>69</v>
      </c>
      <c r="K48" s="26">
        <v>5.5E-2</v>
      </c>
      <c r="L48" s="25">
        <v>50001</v>
      </c>
      <c r="M48" s="25">
        <f>'Home Buying Calc'!$C$7</f>
        <v>92500</v>
      </c>
      <c r="N48" s="25">
        <f t="shared" si="1"/>
        <v>42499</v>
      </c>
      <c r="O48" s="25">
        <f t="shared" si="6"/>
        <v>2337.4450000000002</v>
      </c>
      <c r="P48" s="33"/>
    </row>
    <row r="49" spans="9:16" x14ac:dyDescent="0.25">
      <c r="I49" s="33" t="s">
        <v>24</v>
      </c>
      <c r="J49" s="33" t="s">
        <v>69</v>
      </c>
      <c r="K49" s="26">
        <v>0.06</v>
      </c>
      <c r="L49" s="25">
        <v>100001</v>
      </c>
      <c r="M49" s="25">
        <f>'Home Buying Calc'!$C$7</f>
        <v>92500</v>
      </c>
      <c r="N49" s="25">
        <f t="shared" si="1"/>
        <v>0</v>
      </c>
      <c r="O49" s="25">
        <f t="shared" si="6"/>
        <v>0</v>
      </c>
      <c r="P49" s="33"/>
    </row>
    <row r="50" spans="9:16" x14ac:dyDescent="0.25">
      <c r="I50" s="33" t="s">
        <v>24</v>
      </c>
      <c r="J50" s="33" t="s">
        <v>69</v>
      </c>
      <c r="K50" s="26">
        <v>6.5000000000000002E-2</v>
      </c>
      <c r="L50" s="25">
        <v>200001</v>
      </c>
      <c r="M50" s="25">
        <f>'Home Buying Calc'!$C$7</f>
        <v>92500</v>
      </c>
      <c r="N50" s="25">
        <f t="shared" si="1"/>
        <v>0</v>
      </c>
      <c r="O50" s="25">
        <f t="shared" si="6"/>
        <v>0</v>
      </c>
      <c r="P50" s="33"/>
    </row>
    <row r="51" spans="9:16" x14ac:dyDescent="0.25">
      <c r="I51" s="33" t="s">
        <v>24</v>
      </c>
      <c r="J51" s="33" t="s">
        <v>69</v>
      </c>
      <c r="K51" s="26">
        <v>6.9000000000000006E-2</v>
      </c>
      <c r="L51" s="25">
        <v>250001</v>
      </c>
      <c r="M51" s="25">
        <f>'Home Buying Calc'!$C$7</f>
        <v>92500</v>
      </c>
      <c r="N51" s="25">
        <f t="shared" si="1"/>
        <v>0</v>
      </c>
      <c r="O51" s="25">
        <f t="shared" si="6"/>
        <v>0</v>
      </c>
      <c r="P51" s="33"/>
    </row>
    <row r="52" spans="9:16" x14ac:dyDescent="0.25">
      <c r="I52" s="33" t="s">
        <v>24</v>
      </c>
      <c r="J52" s="33" t="s">
        <v>69</v>
      </c>
      <c r="K52" s="26">
        <v>6.9900000000000004E-2</v>
      </c>
      <c r="L52" s="25">
        <v>500001</v>
      </c>
      <c r="M52" s="25">
        <f>'Home Buying Calc'!$C$7</f>
        <v>92500</v>
      </c>
      <c r="N52" s="25">
        <f t="shared" si="1"/>
        <v>0</v>
      </c>
      <c r="O52" s="25">
        <f t="shared" si="6"/>
        <v>0</v>
      </c>
      <c r="P52" s="33"/>
    </row>
    <row r="53" spans="9:16" x14ac:dyDescent="0.25">
      <c r="I53" s="33" t="s">
        <v>24</v>
      </c>
      <c r="J53" s="33" t="s">
        <v>72</v>
      </c>
      <c r="K53" s="26">
        <v>0.03</v>
      </c>
      <c r="L53" s="25">
        <v>0</v>
      </c>
      <c r="M53" s="25">
        <f>'Home Buying Calc'!$C$7</f>
        <v>92500</v>
      </c>
      <c r="N53" s="25">
        <f t="shared" si="1"/>
        <v>20001</v>
      </c>
      <c r="O53" s="25">
        <f t="shared" si="6"/>
        <v>600.03</v>
      </c>
      <c r="P53" s="33"/>
    </row>
    <row r="54" spans="9:16" x14ac:dyDescent="0.25">
      <c r="I54" s="33" t="s">
        <v>24</v>
      </c>
      <c r="J54" s="33" t="s">
        <v>72</v>
      </c>
      <c r="K54" s="26">
        <v>0.05</v>
      </c>
      <c r="L54" s="25">
        <v>20001</v>
      </c>
      <c r="M54" s="25">
        <f>'Home Buying Calc'!$C$7</f>
        <v>92500</v>
      </c>
      <c r="N54" s="25">
        <f t="shared" si="1"/>
        <v>72499</v>
      </c>
      <c r="O54" s="25">
        <f t="shared" si="6"/>
        <v>3624.9500000000003</v>
      </c>
      <c r="P54" s="33"/>
    </row>
    <row r="55" spans="9:16" x14ac:dyDescent="0.25">
      <c r="I55" s="33" t="s">
        <v>24</v>
      </c>
      <c r="J55" s="33" t="s">
        <v>72</v>
      </c>
      <c r="K55" s="26">
        <v>5.5E-2</v>
      </c>
      <c r="L55" s="25">
        <v>100001</v>
      </c>
      <c r="M55" s="25">
        <f>'Home Buying Calc'!$C$7</f>
        <v>92500</v>
      </c>
      <c r="N55" s="25">
        <f t="shared" si="1"/>
        <v>0</v>
      </c>
      <c r="O55" s="25">
        <f t="shared" si="6"/>
        <v>0</v>
      </c>
      <c r="P55" s="33"/>
    </row>
    <row r="56" spans="9:16" x14ac:dyDescent="0.25">
      <c r="I56" s="33" t="s">
        <v>24</v>
      </c>
      <c r="J56" s="33" t="s">
        <v>72</v>
      </c>
      <c r="K56" s="26">
        <v>0.06</v>
      </c>
      <c r="L56" s="25">
        <v>200001</v>
      </c>
      <c r="M56" s="25">
        <f>'Home Buying Calc'!$C$7</f>
        <v>92500</v>
      </c>
      <c r="N56" s="25">
        <f t="shared" si="1"/>
        <v>0</v>
      </c>
      <c r="O56" s="25">
        <f t="shared" si="6"/>
        <v>0</v>
      </c>
      <c r="P56" s="33"/>
    </row>
    <row r="57" spans="9:16" x14ac:dyDescent="0.25">
      <c r="I57" s="33" t="s">
        <v>24</v>
      </c>
      <c r="J57" s="33" t="s">
        <v>72</v>
      </c>
      <c r="K57" s="26">
        <v>6.5000000000000002E-2</v>
      </c>
      <c r="L57" s="25">
        <v>400001</v>
      </c>
      <c r="M57" s="25">
        <f>'Home Buying Calc'!$C$7</f>
        <v>92500</v>
      </c>
      <c r="N57" s="25">
        <f t="shared" si="1"/>
        <v>0</v>
      </c>
      <c r="O57" s="25">
        <f t="shared" si="6"/>
        <v>0</v>
      </c>
      <c r="P57" s="33"/>
    </row>
    <row r="58" spans="9:16" x14ac:dyDescent="0.25">
      <c r="I58" s="33" t="s">
        <v>24</v>
      </c>
      <c r="J58" s="33" t="s">
        <v>72</v>
      </c>
      <c r="K58" s="26">
        <v>6.9000000000000006E-2</v>
      </c>
      <c r="L58" s="25">
        <v>500001</v>
      </c>
      <c r="M58" s="25">
        <f>'Home Buying Calc'!$C$7</f>
        <v>92500</v>
      </c>
      <c r="N58" s="25">
        <f t="shared" si="1"/>
        <v>0</v>
      </c>
      <c r="O58" s="25">
        <f t="shared" si="6"/>
        <v>0</v>
      </c>
      <c r="P58" s="33"/>
    </row>
    <row r="59" spans="9:16" x14ac:dyDescent="0.25">
      <c r="I59" s="33" t="s">
        <v>24</v>
      </c>
      <c r="J59" s="33" t="s">
        <v>72</v>
      </c>
      <c r="K59" s="26">
        <v>6.9900000000000004E-2</v>
      </c>
      <c r="L59" s="25">
        <v>1000001</v>
      </c>
      <c r="M59" s="25">
        <f>'Home Buying Calc'!$C$7</f>
        <v>92500</v>
      </c>
      <c r="N59" s="25">
        <f t="shared" si="1"/>
        <v>0</v>
      </c>
      <c r="O59" s="25">
        <f t="shared" si="6"/>
        <v>0</v>
      </c>
      <c r="P59" s="33"/>
    </row>
    <row r="60" spans="9:16" x14ac:dyDescent="0.25">
      <c r="I60" s="33" t="s">
        <v>25</v>
      </c>
      <c r="J60" s="33" t="s">
        <v>69</v>
      </c>
      <c r="K60" s="26">
        <v>0</v>
      </c>
      <c r="L60" s="25">
        <v>0</v>
      </c>
      <c r="M60" s="25">
        <f>'Home Buying Calc'!$C$7</f>
        <v>92500</v>
      </c>
      <c r="N60" s="25">
        <f t="shared" si="1"/>
        <v>2001</v>
      </c>
      <c r="O60" s="25">
        <f t="shared" si="6"/>
        <v>0</v>
      </c>
      <c r="P60" s="33"/>
    </row>
    <row r="61" spans="9:16" x14ac:dyDescent="0.25">
      <c r="I61" s="33" t="s">
        <v>25</v>
      </c>
      <c r="J61" s="33" t="s">
        <v>69</v>
      </c>
      <c r="K61" s="26">
        <v>2.1999999999999999E-2</v>
      </c>
      <c r="L61" s="25">
        <v>2001</v>
      </c>
      <c r="M61" s="25">
        <f>'Home Buying Calc'!$C$7</f>
        <v>92500</v>
      </c>
      <c r="N61" s="25">
        <f t="shared" si="1"/>
        <v>3000</v>
      </c>
      <c r="O61" s="25">
        <f t="shared" si="6"/>
        <v>66</v>
      </c>
      <c r="P61" s="33"/>
    </row>
    <row r="62" spans="9:16" x14ac:dyDescent="0.25">
      <c r="I62" s="33" t="s">
        <v>25</v>
      </c>
      <c r="J62" s="33" t="s">
        <v>69</v>
      </c>
      <c r="K62" s="26">
        <v>3.9E-2</v>
      </c>
      <c r="L62" s="25">
        <v>5001</v>
      </c>
      <c r="M62" s="25">
        <f>'Home Buying Calc'!$C$7</f>
        <v>92500</v>
      </c>
      <c r="N62" s="25">
        <f t="shared" si="1"/>
        <v>5000</v>
      </c>
      <c r="O62" s="25">
        <f t="shared" si="6"/>
        <v>195</v>
      </c>
      <c r="P62" s="33"/>
    </row>
    <row r="63" spans="9:16" x14ac:dyDescent="0.25">
      <c r="I63" s="33" t="s">
        <v>25</v>
      </c>
      <c r="J63" s="33" t="s">
        <v>69</v>
      </c>
      <c r="K63" s="26">
        <v>4.8000000000000001E-2</v>
      </c>
      <c r="L63" s="25">
        <v>10001</v>
      </c>
      <c r="M63" s="25">
        <f>'Home Buying Calc'!$C$7</f>
        <v>92500</v>
      </c>
      <c r="N63" s="25">
        <f t="shared" si="1"/>
        <v>10000</v>
      </c>
      <c r="O63" s="25">
        <f t="shared" si="6"/>
        <v>480</v>
      </c>
      <c r="P63" s="33"/>
    </row>
    <row r="64" spans="9:16" x14ac:dyDescent="0.25">
      <c r="I64" s="33" t="s">
        <v>25</v>
      </c>
      <c r="J64" s="33" t="s">
        <v>69</v>
      </c>
      <c r="K64" s="26">
        <v>5.1999999999999998E-2</v>
      </c>
      <c r="L64" s="25">
        <v>20001</v>
      </c>
      <c r="M64" s="25">
        <f>'Home Buying Calc'!$C$7</f>
        <v>92500</v>
      </c>
      <c r="N64" s="25">
        <f t="shared" si="1"/>
        <v>5000</v>
      </c>
      <c r="O64" s="25">
        <f t="shared" si="6"/>
        <v>260</v>
      </c>
      <c r="P64" s="33"/>
    </row>
    <row r="65" spans="9:16" x14ac:dyDescent="0.25">
      <c r="I65" s="33" t="s">
        <v>25</v>
      </c>
      <c r="J65" s="33" t="s">
        <v>69</v>
      </c>
      <c r="K65" s="26">
        <v>5.5500000000000001E-2</v>
      </c>
      <c r="L65" s="25">
        <v>25001</v>
      </c>
      <c r="M65" s="25">
        <f>'Home Buying Calc'!$C$7</f>
        <v>92500</v>
      </c>
      <c r="N65" s="25">
        <f t="shared" si="1"/>
        <v>35000</v>
      </c>
      <c r="O65" s="25">
        <f t="shared" si="6"/>
        <v>1942.5</v>
      </c>
      <c r="P65" s="33"/>
    </row>
    <row r="66" spans="9:16" x14ac:dyDescent="0.25">
      <c r="I66" s="33" t="s">
        <v>25</v>
      </c>
      <c r="J66" s="33" t="s">
        <v>69</v>
      </c>
      <c r="K66" s="26">
        <v>6.6000000000000003E-2</v>
      </c>
      <c r="L66" s="25">
        <v>60001</v>
      </c>
      <c r="M66" s="25">
        <f>'Home Buying Calc'!$C$7</f>
        <v>92500</v>
      </c>
      <c r="N66" s="25">
        <f t="shared" si="1"/>
        <v>32499</v>
      </c>
      <c r="O66" s="25">
        <f t="shared" si="6"/>
        <v>2144.9340000000002</v>
      </c>
      <c r="P66" s="33"/>
    </row>
    <row r="67" spans="9:16" x14ac:dyDescent="0.25">
      <c r="I67" s="33" t="s">
        <v>25</v>
      </c>
      <c r="J67" s="33" t="s">
        <v>72</v>
      </c>
      <c r="K67" s="26">
        <v>0</v>
      </c>
      <c r="L67" s="25">
        <v>0</v>
      </c>
      <c r="M67" s="25">
        <f>'Home Buying Calc'!$C$7</f>
        <v>92500</v>
      </c>
      <c r="N67" s="25">
        <f t="shared" si="1"/>
        <v>2001</v>
      </c>
      <c r="O67" s="25">
        <f t="shared" si="6"/>
        <v>0</v>
      </c>
      <c r="P67" s="33"/>
    </row>
    <row r="68" spans="9:16" x14ac:dyDescent="0.25">
      <c r="I68" s="33" t="s">
        <v>25</v>
      </c>
      <c r="J68" s="33" t="s">
        <v>72</v>
      </c>
      <c r="K68" s="26">
        <v>2.1999999999999999E-2</v>
      </c>
      <c r="L68" s="25">
        <v>2001</v>
      </c>
      <c r="M68" s="25">
        <f>'Home Buying Calc'!$C$7</f>
        <v>92500</v>
      </c>
      <c r="N68" s="25">
        <f t="shared" ref="N68:N131" si="11">IF(AND(J68=J69,I68=I69), IF(M68&gt;L68,IF(M68&gt;L69,L69-L68,M68-L68),0), IF(M68&gt;L68, M68-L68,0))</f>
        <v>3000</v>
      </c>
      <c r="O68" s="25">
        <f t="shared" si="6"/>
        <v>66</v>
      </c>
      <c r="P68" s="33"/>
    </row>
    <row r="69" spans="9:16" x14ac:dyDescent="0.25">
      <c r="I69" s="33" t="s">
        <v>25</v>
      </c>
      <c r="J69" s="33" t="s">
        <v>72</v>
      </c>
      <c r="K69" s="26">
        <v>3.9E-2</v>
      </c>
      <c r="L69" s="25">
        <v>5001</v>
      </c>
      <c r="M69" s="25">
        <f>'Home Buying Calc'!$C$7</f>
        <v>92500</v>
      </c>
      <c r="N69" s="25">
        <f t="shared" si="11"/>
        <v>5000</v>
      </c>
      <c r="O69" s="25">
        <f t="shared" ref="O69:O132" si="12">N69*K69</f>
        <v>195</v>
      </c>
      <c r="P69" s="33"/>
    </row>
    <row r="70" spans="9:16" x14ac:dyDescent="0.25">
      <c r="I70" s="33" t="s">
        <v>25</v>
      </c>
      <c r="J70" s="33" t="s">
        <v>72</v>
      </c>
      <c r="K70" s="26">
        <v>4.8000000000000001E-2</v>
      </c>
      <c r="L70" s="25">
        <v>10001</v>
      </c>
      <c r="M70" s="25">
        <f>'Home Buying Calc'!$C$7</f>
        <v>92500</v>
      </c>
      <c r="N70" s="25">
        <f t="shared" si="11"/>
        <v>10000</v>
      </c>
      <c r="O70" s="25">
        <f t="shared" si="12"/>
        <v>480</v>
      </c>
      <c r="P70" s="33"/>
    </row>
    <row r="71" spans="9:16" x14ac:dyDescent="0.25">
      <c r="I71" s="33" t="s">
        <v>25</v>
      </c>
      <c r="J71" s="33" t="s">
        <v>72</v>
      </c>
      <c r="K71" s="26">
        <v>5.1999999999999998E-2</v>
      </c>
      <c r="L71" s="25">
        <v>20001</v>
      </c>
      <c r="M71" s="25">
        <f>'Home Buying Calc'!$C$7</f>
        <v>92500</v>
      </c>
      <c r="N71" s="25">
        <f t="shared" si="11"/>
        <v>5000</v>
      </c>
      <c r="O71" s="25">
        <f t="shared" si="12"/>
        <v>260</v>
      </c>
      <c r="P71" s="33"/>
    </row>
    <row r="72" spans="9:16" x14ac:dyDescent="0.25">
      <c r="I72" s="33" t="s">
        <v>25</v>
      </c>
      <c r="J72" s="33" t="s">
        <v>72</v>
      </c>
      <c r="K72" s="26">
        <v>5.5500000000000001E-2</v>
      </c>
      <c r="L72" s="25">
        <v>25001</v>
      </c>
      <c r="M72" s="25">
        <f>'Home Buying Calc'!$C$7</f>
        <v>92500</v>
      </c>
      <c r="N72" s="25">
        <f t="shared" si="11"/>
        <v>35000</v>
      </c>
      <c r="O72" s="25">
        <f t="shared" si="12"/>
        <v>1942.5</v>
      </c>
      <c r="P72" s="33"/>
    </row>
    <row r="73" spans="9:16" x14ac:dyDescent="0.25">
      <c r="I73" s="33" t="s">
        <v>25</v>
      </c>
      <c r="J73" s="33" t="s">
        <v>72</v>
      </c>
      <c r="K73" s="26">
        <v>6.6000000000000003E-2</v>
      </c>
      <c r="L73" s="25">
        <v>60001</v>
      </c>
      <c r="M73" s="25">
        <f>'Home Buying Calc'!$C$7</f>
        <v>92500</v>
      </c>
      <c r="N73" s="25">
        <f t="shared" si="11"/>
        <v>32499</v>
      </c>
      <c r="O73" s="25">
        <f t="shared" si="12"/>
        <v>2144.9340000000002</v>
      </c>
      <c r="P73" s="33"/>
    </row>
    <row r="74" spans="9:16" x14ac:dyDescent="0.25">
      <c r="I74" s="33" t="s">
        <v>26</v>
      </c>
      <c r="J74" s="33" t="s">
        <v>77</v>
      </c>
      <c r="K74" s="26">
        <v>0</v>
      </c>
      <c r="L74" s="25">
        <v>0</v>
      </c>
      <c r="M74" s="25">
        <f>'Home Buying Calc'!$C$7</f>
        <v>92500</v>
      </c>
      <c r="N74" s="25">
        <f t="shared" si="11"/>
        <v>92500</v>
      </c>
      <c r="O74" s="25">
        <f t="shared" si="12"/>
        <v>0</v>
      </c>
      <c r="P74" s="33"/>
    </row>
    <row r="75" spans="9:16" x14ac:dyDescent="0.25">
      <c r="I75" s="33" t="s">
        <v>27</v>
      </c>
      <c r="J75" s="33" t="s">
        <v>69</v>
      </c>
      <c r="K75" s="26">
        <v>0.01</v>
      </c>
      <c r="L75" s="25">
        <v>0</v>
      </c>
      <c r="M75" s="25">
        <f>'Home Buying Calc'!$C$7</f>
        <v>92500</v>
      </c>
      <c r="N75" s="25">
        <f t="shared" si="11"/>
        <v>751</v>
      </c>
      <c r="O75" s="25">
        <f t="shared" si="12"/>
        <v>7.51</v>
      </c>
      <c r="P75" s="33"/>
    </row>
    <row r="76" spans="9:16" x14ac:dyDescent="0.25">
      <c r="I76" s="33" t="s">
        <v>27</v>
      </c>
      <c r="J76" s="33" t="s">
        <v>69</v>
      </c>
      <c r="K76" s="26">
        <v>0.02</v>
      </c>
      <c r="L76" s="25">
        <v>751</v>
      </c>
      <c r="M76" s="25">
        <f>'Home Buying Calc'!$C$7</f>
        <v>92500</v>
      </c>
      <c r="N76" s="25">
        <f t="shared" si="11"/>
        <v>1500</v>
      </c>
      <c r="O76" s="25">
        <f t="shared" si="12"/>
        <v>30</v>
      </c>
      <c r="P76" s="33"/>
    </row>
    <row r="77" spans="9:16" x14ac:dyDescent="0.25">
      <c r="I77" s="33" t="s">
        <v>27</v>
      </c>
      <c r="J77" s="33" t="s">
        <v>69</v>
      </c>
      <c r="K77" s="26">
        <v>0.03</v>
      </c>
      <c r="L77" s="25">
        <v>2251</v>
      </c>
      <c r="M77" s="25">
        <f>'Home Buying Calc'!$C$7</f>
        <v>92500</v>
      </c>
      <c r="N77" s="25">
        <f t="shared" si="11"/>
        <v>1500</v>
      </c>
      <c r="O77" s="25">
        <f t="shared" si="12"/>
        <v>45</v>
      </c>
      <c r="P77" s="33"/>
    </row>
    <row r="78" spans="9:16" x14ac:dyDescent="0.25">
      <c r="I78" s="33" t="s">
        <v>27</v>
      </c>
      <c r="J78" s="33" t="s">
        <v>69</v>
      </c>
      <c r="K78" s="26">
        <v>0.04</v>
      </c>
      <c r="L78" s="25">
        <v>3751</v>
      </c>
      <c r="M78" s="25">
        <f>'Home Buying Calc'!$C$7</f>
        <v>92500</v>
      </c>
      <c r="N78" s="25">
        <f t="shared" si="11"/>
        <v>1500</v>
      </c>
      <c r="O78" s="25">
        <f t="shared" si="12"/>
        <v>60</v>
      </c>
      <c r="P78" s="33"/>
    </row>
    <row r="79" spans="9:16" x14ac:dyDescent="0.25">
      <c r="I79" s="33" t="s">
        <v>27</v>
      </c>
      <c r="J79" s="33" t="s">
        <v>69</v>
      </c>
      <c r="K79" s="26">
        <v>0.05</v>
      </c>
      <c r="L79" s="25">
        <v>5251</v>
      </c>
      <c r="M79" s="25">
        <f>'Home Buying Calc'!$C$7</f>
        <v>92500</v>
      </c>
      <c r="N79" s="25">
        <f t="shared" si="11"/>
        <v>1750</v>
      </c>
      <c r="O79" s="25">
        <f t="shared" si="12"/>
        <v>87.5</v>
      </c>
      <c r="P79" s="33"/>
    </row>
    <row r="80" spans="9:16" x14ac:dyDescent="0.25">
      <c r="I80" s="33" t="s">
        <v>27</v>
      </c>
      <c r="J80" s="33" t="s">
        <v>69</v>
      </c>
      <c r="K80" s="26">
        <v>5.7500000000000002E-2</v>
      </c>
      <c r="L80" s="25">
        <v>7001</v>
      </c>
      <c r="M80" s="25">
        <f>'Home Buying Calc'!$C$7</f>
        <v>92500</v>
      </c>
      <c r="N80" s="25">
        <f t="shared" si="11"/>
        <v>85499</v>
      </c>
      <c r="O80" s="25">
        <f t="shared" si="12"/>
        <v>4916.1925000000001</v>
      </c>
      <c r="P80" s="33"/>
    </row>
    <row r="81" spans="9:16" x14ac:dyDescent="0.25">
      <c r="I81" s="33" t="s">
        <v>27</v>
      </c>
      <c r="J81" s="33" t="s">
        <v>72</v>
      </c>
      <c r="K81" s="26">
        <v>0.01</v>
      </c>
      <c r="L81" s="25">
        <v>0</v>
      </c>
      <c r="M81" s="25">
        <f>'Home Buying Calc'!$C$7</f>
        <v>92500</v>
      </c>
      <c r="N81" s="25">
        <f t="shared" si="11"/>
        <v>1001</v>
      </c>
      <c r="O81" s="25">
        <f t="shared" si="12"/>
        <v>10.01</v>
      </c>
      <c r="P81" s="33"/>
    </row>
    <row r="82" spans="9:16" x14ac:dyDescent="0.25">
      <c r="I82" s="33" t="s">
        <v>27</v>
      </c>
      <c r="J82" s="33" t="s">
        <v>72</v>
      </c>
      <c r="K82" s="26">
        <v>0.02</v>
      </c>
      <c r="L82" s="25">
        <v>1001</v>
      </c>
      <c r="M82" s="25">
        <f>'Home Buying Calc'!$C$7</f>
        <v>92500</v>
      </c>
      <c r="N82" s="25">
        <f t="shared" si="11"/>
        <v>2000</v>
      </c>
      <c r="O82" s="25">
        <f t="shared" si="12"/>
        <v>40</v>
      </c>
      <c r="P82" s="33"/>
    </row>
    <row r="83" spans="9:16" x14ac:dyDescent="0.25">
      <c r="I83" s="33" t="s">
        <v>27</v>
      </c>
      <c r="J83" s="33" t="s">
        <v>72</v>
      </c>
      <c r="K83" s="26">
        <v>0.03</v>
      </c>
      <c r="L83" s="25">
        <v>3001</v>
      </c>
      <c r="M83" s="25">
        <f>'Home Buying Calc'!$C$7</f>
        <v>92500</v>
      </c>
      <c r="N83" s="25">
        <f t="shared" si="11"/>
        <v>2000</v>
      </c>
      <c r="O83" s="25">
        <f t="shared" si="12"/>
        <v>60</v>
      </c>
      <c r="P83" s="33"/>
    </row>
    <row r="84" spans="9:16" x14ac:dyDescent="0.25">
      <c r="I84" s="33" t="s">
        <v>27</v>
      </c>
      <c r="J84" s="33" t="s">
        <v>72</v>
      </c>
      <c r="K84" s="26">
        <v>0.04</v>
      </c>
      <c r="L84" s="25">
        <v>5001</v>
      </c>
      <c r="M84" s="25">
        <f>'Home Buying Calc'!$C$7</f>
        <v>92500</v>
      </c>
      <c r="N84" s="25">
        <f t="shared" si="11"/>
        <v>2000</v>
      </c>
      <c r="O84" s="25">
        <f t="shared" si="12"/>
        <v>80</v>
      </c>
      <c r="P84" s="33"/>
    </row>
    <row r="85" spans="9:16" x14ac:dyDescent="0.25">
      <c r="I85" s="33" t="s">
        <v>27</v>
      </c>
      <c r="J85" s="33" t="s">
        <v>72</v>
      </c>
      <c r="K85" s="26">
        <v>0.05</v>
      </c>
      <c r="L85" s="25">
        <v>7001</v>
      </c>
      <c r="M85" s="25">
        <f>'Home Buying Calc'!$C$7</f>
        <v>92500</v>
      </c>
      <c r="N85" s="25">
        <f t="shared" si="11"/>
        <v>3000</v>
      </c>
      <c r="O85" s="25">
        <f t="shared" si="12"/>
        <v>150</v>
      </c>
      <c r="P85" s="33"/>
    </row>
    <row r="86" spans="9:16" x14ac:dyDescent="0.25">
      <c r="I86" s="33" t="s">
        <v>27</v>
      </c>
      <c r="J86" s="33" t="s">
        <v>72</v>
      </c>
      <c r="K86" s="26">
        <v>5.7500000000000002E-2</v>
      </c>
      <c r="L86" s="25">
        <v>10001</v>
      </c>
      <c r="M86" s="25">
        <f>'Home Buying Calc'!$C$7</f>
        <v>92500</v>
      </c>
      <c r="N86" s="25">
        <f t="shared" si="11"/>
        <v>82499</v>
      </c>
      <c r="O86" s="25">
        <f t="shared" si="12"/>
        <v>4743.6925000000001</v>
      </c>
      <c r="P86" s="33"/>
    </row>
    <row r="87" spans="9:16" x14ac:dyDescent="0.25">
      <c r="I87" s="33" t="s">
        <v>28</v>
      </c>
      <c r="J87" s="33" t="s">
        <v>69</v>
      </c>
      <c r="K87" s="26">
        <v>1.4E-2</v>
      </c>
      <c r="L87" s="25">
        <v>0</v>
      </c>
      <c r="M87" s="25">
        <f>'Home Buying Calc'!$C$7</f>
        <v>92500</v>
      </c>
      <c r="N87" s="25">
        <f t="shared" si="11"/>
        <v>2401</v>
      </c>
      <c r="O87" s="25">
        <f t="shared" si="12"/>
        <v>33.613999999999997</v>
      </c>
      <c r="P87" s="33"/>
    </row>
    <row r="88" spans="9:16" x14ac:dyDescent="0.25">
      <c r="I88" s="33" t="s">
        <v>28</v>
      </c>
      <c r="J88" s="33" t="s">
        <v>69</v>
      </c>
      <c r="K88" s="26">
        <v>3.2000000000000001E-2</v>
      </c>
      <c r="L88" s="25">
        <v>2401</v>
      </c>
      <c r="M88" s="25">
        <f>'Home Buying Calc'!$C$7</f>
        <v>92500</v>
      </c>
      <c r="N88" s="25">
        <f t="shared" si="11"/>
        <v>2400</v>
      </c>
      <c r="O88" s="25">
        <f t="shared" si="12"/>
        <v>76.8</v>
      </c>
      <c r="P88" s="33"/>
    </row>
    <row r="89" spans="9:16" x14ac:dyDescent="0.25">
      <c r="I89" s="33" t="s">
        <v>28</v>
      </c>
      <c r="J89" s="33" t="s">
        <v>69</v>
      </c>
      <c r="K89" s="26">
        <v>5.5E-2</v>
      </c>
      <c r="L89" s="25">
        <v>4801</v>
      </c>
      <c r="M89" s="25">
        <f>'Home Buying Calc'!$C$7</f>
        <v>92500</v>
      </c>
      <c r="N89" s="25">
        <f t="shared" si="11"/>
        <v>4800</v>
      </c>
      <c r="O89" s="25">
        <f t="shared" si="12"/>
        <v>264</v>
      </c>
      <c r="P89" s="33"/>
    </row>
    <row r="90" spans="9:16" x14ac:dyDescent="0.25">
      <c r="I90" s="33" t="s">
        <v>28</v>
      </c>
      <c r="J90" s="33" t="s">
        <v>69</v>
      </c>
      <c r="K90" s="26">
        <v>6.4000000000000001E-2</v>
      </c>
      <c r="L90" s="25">
        <v>9601</v>
      </c>
      <c r="M90" s="25">
        <f>'Home Buying Calc'!$C$7</f>
        <v>92500</v>
      </c>
      <c r="N90" s="25">
        <f t="shared" si="11"/>
        <v>4800</v>
      </c>
      <c r="O90" s="25">
        <f t="shared" si="12"/>
        <v>307.2</v>
      </c>
      <c r="P90" s="33"/>
    </row>
    <row r="91" spans="9:16" x14ac:dyDescent="0.25">
      <c r="I91" s="33" t="s">
        <v>28</v>
      </c>
      <c r="J91" s="33" t="s">
        <v>69</v>
      </c>
      <c r="K91" s="26">
        <v>6.8000000000000005E-2</v>
      </c>
      <c r="L91" s="25">
        <v>14401</v>
      </c>
      <c r="M91" s="25">
        <f>'Home Buying Calc'!$C$7</f>
        <v>92500</v>
      </c>
      <c r="N91" s="25">
        <f t="shared" si="11"/>
        <v>4800</v>
      </c>
      <c r="O91" s="25">
        <f t="shared" si="12"/>
        <v>326.40000000000003</v>
      </c>
      <c r="P91" s="33"/>
    </row>
    <row r="92" spans="9:16" x14ac:dyDescent="0.25">
      <c r="I92" s="33" t="s">
        <v>28</v>
      </c>
      <c r="J92" s="33" t="s">
        <v>69</v>
      </c>
      <c r="K92" s="26">
        <v>7.1999999999999995E-2</v>
      </c>
      <c r="L92" s="25">
        <v>19201</v>
      </c>
      <c r="M92" s="25">
        <f>'Home Buying Calc'!$C$7</f>
        <v>92500</v>
      </c>
      <c r="N92" s="25">
        <f t="shared" si="11"/>
        <v>4800</v>
      </c>
      <c r="O92" s="25">
        <f t="shared" si="12"/>
        <v>345.59999999999997</v>
      </c>
      <c r="P92" s="33"/>
    </row>
    <row r="93" spans="9:16" x14ac:dyDescent="0.25">
      <c r="I93" s="33" t="s">
        <v>28</v>
      </c>
      <c r="J93" s="33" t="s">
        <v>69</v>
      </c>
      <c r="K93" s="26">
        <v>7.5999999999999998E-2</v>
      </c>
      <c r="L93" s="25">
        <v>24001</v>
      </c>
      <c r="M93" s="25">
        <f>'Home Buying Calc'!$C$7</f>
        <v>92500</v>
      </c>
      <c r="N93" s="25">
        <f t="shared" si="11"/>
        <v>12000</v>
      </c>
      <c r="O93" s="25">
        <f t="shared" si="12"/>
        <v>912</v>
      </c>
      <c r="P93" s="33"/>
    </row>
    <row r="94" spans="9:16" x14ac:dyDescent="0.25">
      <c r="I94" s="33" t="s">
        <v>28</v>
      </c>
      <c r="J94" s="33" t="s">
        <v>69</v>
      </c>
      <c r="K94" s="26">
        <v>7.9000000000000001E-2</v>
      </c>
      <c r="L94" s="25">
        <v>36001</v>
      </c>
      <c r="M94" s="25">
        <f>'Home Buying Calc'!$C$7</f>
        <v>92500</v>
      </c>
      <c r="N94" s="25">
        <f t="shared" si="11"/>
        <v>12000</v>
      </c>
      <c r="O94" s="25">
        <f t="shared" si="12"/>
        <v>948</v>
      </c>
      <c r="P94" s="33"/>
    </row>
    <row r="95" spans="9:16" x14ac:dyDescent="0.25">
      <c r="I95" s="33" t="s">
        <v>28</v>
      </c>
      <c r="J95" s="33" t="s">
        <v>69</v>
      </c>
      <c r="K95" s="26">
        <v>8.2500000000000004E-2</v>
      </c>
      <c r="L95" s="25">
        <v>48001</v>
      </c>
      <c r="M95" s="25">
        <f>'Home Buying Calc'!$C$7</f>
        <v>92500</v>
      </c>
      <c r="N95" s="25">
        <f t="shared" si="11"/>
        <v>44499</v>
      </c>
      <c r="O95" s="25">
        <f t="shared" si="12"/>
        <v>3671.1675</v>
      </c>
      <c r="P95" s="33"/>
    </row>
    <row r="96" spans="9:16" x14ac:dyDescent="0.25">
      <c r="I96" s="33" t="s">
        <v>28</v>
      </c>
      <c r="J96" s="33" t="s">
        <v>69</v>
      </c>
      <c r="K96" s="26">
        <v>0.09</v>
      </c>
      <c r="L96" s="25">
        <v>150001</v>
      </c>
      <c r="M96" s="25">
        <f>'Home Buying Calc'!$C$7</f>
        <v>92500</v>
      </c>
      <c r="N96" s="25">
        <f t="shared" si="11"/>
        <v>0</v>
      </c>
      <c r="O96" s="25">
        <f t="shared" si="12"/>
        <v>0</v>
      </c>
      <c r="P96" s="33"/>
    </row>
    <row r="97" spans="9:16" x14ac:dyDescent="0.25">
      <c r="I97" s="33" t="s">
        <v>28</v>
      </c>
      <c r="J97" s="33" t="s">
        <v>69</v>
      </c>
      <c r="K97" s="26">
        <v>0.1</v>
      </c>
      <c r="L97" s="25">
        <v>175001</v>
      </c>
      <c r="M97" s="25">
        <f>'Home Buying Calc'!$C$7</f>
        <v>92500</v>
      </c>
      <c r="N97" s="25">
        <f t="shared" si="11"/>
        <v>0</v>
      </c>
      <c r="O97" s="25">
        <f t="shared" si="12"/>
        <v>0</v>
      </c>
      <c r="P97" s="33"/>
    </row>
    <row r="98" spans="9:16" x14ac:dyDescent="0.25">
      <c r="I98" s="33" t="s">
        <v>28</v>
      </c>
      <c r="J98" s="33" t="s">
        <v>69</v>
      </c>
      <c r="K98" s="26">
        <v>0.11</v>
      </c>
      <c r="L98" s="25">
        <v>200001</v>
      </c>
      <c r="M98" s="25">
        <f>'Home Buying Calc'!$C$7</f>
        <v>92500</v>
      </c>
      <c r="N98" s="25">
        <f t="shared" si="11"/>
        <v>0</v>
      </c>
      <c r="O98" s="25">
        <f t="shared" si="12"/>
        <v>0</v>
      </c>
      <c r="P98" s="33"/>
    </row>
    <row r="99" spans="9:16" x14ac:dyDescent="0.25">
      <c r="I99" s="33" t="s">
        <v>28</v>
      </c>
      <c r="J99" s="33" t="s">
        <v>72</v>
      </c>
      <c r="K99" s="26">
        <v>1.4E-2</v>
      </c>
      <c r="L99" s="25">
        <v>0</v>
      </c>
      <c r="M99" s="25">
        <f>'Home Buying Calc'!$C$7</f>
        <v>92500</v>
      </c>
      <c r="N99" s="25">
        <f t="shared" si="11"/>
        <v>4801</v>
      </c>
      <c r="O99" s="25">
        <f t="shared" si="12"/>
        <v>67.213999999999999</v>
      </c>
      <c r="P99" s="33"/>
    </row>
    <row r="100" spans="9:16" x14ac:dyDescent="0.25">
      <c r="I100" s="33" t="s">
        <v>28</v>
      </c>
      <c r="J100" s="33" t="s">
        <v>72</v>
      </c>
      <c r="K100" s="26">
        <v>3.2000000000000001E-2</v>
      </c>
      <c r="L100" s="25">
        <v>4801</v>
      </c>
      <c r="M100" s="25">
        <f>'Home Buying Calc'!$C$7</f>
        <v>92500</v>
      </c>
      <c r="N100" s="25">
        <f t="shared" si="11"/>
        <v>4800</v>
      </c>
      <c r="O100" s="25">
        <f t="shared" si="12"/>
        <v>153.6</v>
      </c>
      <c r="P100" s="33"/>
    </row>
    <row r="101" spans="9:16" x14ac:dyDescent="0.25">
      <c r="I101" s="33" t="s">
        <v>28</v>
      </c>
      <c r="J101" s="33" t="s">
        <v>72</v>
      </c>
      <c r="K101" s="26">
        <v>5.5E-2</v>
      </c>
      <c r="L101" s="25">
        <v>9601</v>
      </c>
      <c r="M101" s="25">
        <f>'Home Buying Calc'!$C$7</f>
        <v>92500</v>
      </c>
      <c r="N101" s="25">
        <f t="shared" si="11"/>
        <v>9600</v>
      </c>
      <c r="O101" s="25">
        <f t="shared" si="12"/>
        <v>528</v>
      </c>
      <c r="P101" s="33"/>
    </row>
    <row r="102" spans="9:16" x14ac:dyDescent="0.25">
      <c r="I102" s="33" t="s">
        <v>28</v>
      </c>
      <c r="J102" s="33" t="s">
        <v>72</v>
      </c>
      <c r="K102" s="26">
        <v>6.4000000000000001E-2</v>
      </c>
      <c r="L102" s="25">
        <v>19201</v>
      </c>
      <c r="M102" s="25">
        <f>'Home Buying Calc'!$C$7</f>
        <v>92500</v>
      </c>
      <c r="N102" s="25">
        <f t="shared" si="11"/>
        <v>9600</v>
      </c>
      <c r="O102" s="25">
        <f t="shared" si="12"/>
        <v>614.4</v>
      </c>
      <c r="P102" s="33"/>
    </row>
    <row r="103" spans="9:16" x14ac:dyDescent="0.25">
      <c r="I103" s="33" t="s">
        <v>28</v>
      </c>
      <c r="J103" s="33" t="s">
        <v>72</v>
      </c>
      <c r="K103" s="26">
        <v>6.8000000000000005E-2</v>
      </c>
      <c r="L103" s="25">
        <v>28801</v>
      </c>
      <c r="M103" s="25">
        <f>'Home Buying Calc'!$C$7</f>
        <v>92500</v>
      </c>
      <c r="N103" s="25">
        <f t="shared" si="11"/>
        <v>9600</v>
      </c>
      <c r="O103" s="25">
        <f t="shared" si="12"/>
        <v>652.80000000000007</v>
      </c>
      <c r="P103" s="33"/>
    </row>
    <row r="104" spans="9:16" x14ac:dyDescent="0.25">
      <c r="I104" s="33" t="s">
        <v>28</v>
      </c>
      <c r="J104" s="33" t="s">
        <v>72</v>
      </c>
      <c r="K104" s="26">
        <v>7.1999999999999995E-2</v>
      </c>
      <c r="L104" s="25">
        <v>38401</v>
      </c>
      <c r="M104" s="25">
        <f>'Home Buying Calc'!$C$7</f>
        <v>92500</v>
      </c>
      <c r="N104" s="25">
        <f t="shared" si="11"/>
        <v>9600</v>
      </c>
      <c r="O104" s="25">
        <f t="shared" si="12"/>
        <v>691.19999999999993</v>
      </c>
      <c r="P104" s="33"/>
    </row>
    <row r="105" spans="9:16" x14ac:dyDescent="0.25">
      <c r="I105" s="33" t="s">
        <v>28</v>
      </c>
      <c r="J105" s="33" t="s">
        <v>72</v>
      </c>
      <c r="K105" s="26">
        <v>7.5999999999999998E-2</v>
      </c>
      <c r="L105" s="25">
        <v>48001</v>
      </c>
      <c r="M105" s="25">
        <f>'Home Buying Calc'!$C$7</f>
        <v>92500</v>
      </c>
      <c r="N105" s="25">
        <f t="shared" si="11"/>
        <v>24000</v>
      </c>
      <c r="O105" s="25">
        <f t="shared" si="12"/>
        <v>1824</v>
      </c>
      <c r="P105" s="33"/>
    </row>
    <row r="106" spans="9:16" x14ac:dyDescent="0.25">
      <c r="I106" s="33" t="s">
        <v>28</v>
      </c>
      <c r="J106" s="33" t="s">
        <v>72</v>
      </c>
      <c r="K106" s="26">
        <v>7.9000000000000001E-2</v>
      </c>
      <c r="L106" s="25">
        <v>72001</v>
      </c>
      <c r="M106" s="25">
        <f>'Home Buying Calc'!$C$7</f>
        <v>92500</v>
      </c>
      <c r="N106" s="25">
        <f t="shared" si="11"/>
        <v>20499</v>
      </c>
      <c r="O106" s="25">
        <f t="shared" si="12"/>
        <v>1619.421</v>
      </c>
      <c r="P106" s="33"/>
    </row>
    <row r="107" spans="9:16" x14ac:dyDescent="0.25">
      <c r="I107" s="33" t="s">
        <v>28</v>
      </c>
      <c r="J107" s="33" t="s">
        <v>72</v>
      </c>
      <c r="K107" s="26">
        <v>8.2500000000000004E-2</v>
      </c>
      <c r="L107" s="25">
        <v>96001</v>
      </c>
      <c r="M107" s="25">
        <f>'Home Buying Calc'!$C$7</f>
        <v>92500</v>
      </c>
      <c r="N107" s="25">
        <f t="shared" si="11"/>
        <v>0</v>
      </c>
      <c r="O107" s="25">
        <f t="shared" si="12"/>
        <v>0</v>
      </c>
      <c r="P107" s="33"/>
    </row>
    <row r="108" spans="9:16" x14ac:dyDescent="0.25">
      <c r="I108" s="33" t="s">
        <v>28</v>
      </c>
      <c r="J108" s="33" t="s">
        <v>72</v>
      </c>
      <c r="K108" s="26">
        <v>0.09</v>
      </c>
      <c r="L108" s="25">
        <v>300001</v>
      </c>
      <c r="M108" s="25">
        <f>'Home Buying Calc'!$C$7</f>
        <v>92500</v>
      </c>
      <c r="N108" s="25">
        <f t="shared" si="11"/>
        <v>0</v>
      </c>
      <c r="O108" s="25">
        <f t="shared" si="12"/>
        <v>0</v>
      </c>
      <c r="P108" s="33"/>
    </row>
    <row r="109" spans="9:16" x14ac:dyDescent="0.25">
      <c r="I109" s="33" t="s">
        <v>28</v>
      </c>
      <c r="J109" s="33" t="s">
        <v>72</v>
      </c>
      <c r="K109" s="26">
        <v>0.1</v>
      </c>
      <c r="L109" s="25">
        <v>350001</v>
      </c>
      <c r="M109" s="25">
        <f>'Home Buying Calc'!$C$7</f>
        <v>92500</v>
      </c>
      <c r="N109" s="25">
        <f t="shared" si="11"/>
        <v>0</v>
      </c>
      <c r="O109" s="25">
        <f t="shared" si="12"/>
        <v>0</v>
      </c>
      <c r="P109" s="33"/>
    </row>
    <row r="110" spans="9:16" x14ac:dyDescent="0.25">
      <c r="I110" s="33" t="s">
        <v>28</v>
      </c>
      <c r="J110" s="33" t="s">
        <v>72</v>
      </c>
      <c r="K110" s="26">
        <v>0.11</v>
      </c>
      <c r="L110" s="25">
        <v>400001</v>
      </c>
      <c r="M110" s="25">
        <f>'Home Buying Calc'!$C$7</f>
        <v>92500</v>
      </c>
      <c r="N110" s="25">
        <f t="shared" si="11"/>
        <v>0</v>
      </c>
      <c r="O110" s="25">
        <f t="shared" si="12"/>
        <v>0</v>
      </c>
      <c r="P110" s="33"/>
    </row>
    <row r="111" spans="9:16" x14ac:dyDescent="0.25">
      <c r="I111" s="33" t="s">
        <v>29</v>
      </c>
      <c r="J111" s="33" t="s">
        <v>69</v>
      </c>
      <c r="K111" s="26">
        <v>1.1299999999999999E-2</v>
      </c>
      <c r="L111" s="25">
        <v>0</v>
      </c>
      <c r="M111" s="25">
        <f>'Home Buying Calc'!$C$7</f>
        <v>92500</v>
      </c>
      <c r="N111" s="25">
        <f t="shared" si="11"/>
        <v>1548</v>
      </c>
      <c r="O111" s="25">
        <f t="shared" si="12"/>
        <v>17.4924</v>
      </c>
      <c r="P111" s="33"/>
    </row>
    <row r="112" spans="9:16" x14ac:dyDescent="0.25">
      <c r="I112" s="33" t="s">
        <v>29</v>
      </c>
      <c r="J112" s="33" t="s">
        <v>69</v>
      </c>
      <c r="K112" s="26">
        <v>3.1300000000000001E-2</v>
      </c>
      <c r="L112" s="25">
        <v>1548</v>
      </c>
      <c r="M112" s="25">
        <f>'Home Buying Calc'!$C$7</f>
        <v>92500</v>
      </c>
      <c r="N112" s="25">
        <f t="shared" si="11"/>
        <v>1547</v>
      </c>
      <c r="O112" s="25">
        <f t="shared" si="12"/>
        <v>48.421100000000003</v>
      </c>
      <c r="P112" s="33"/>
    </row>
    <row r="113" spans="9:16" x14ac:dyDescent="0.25">
      <c r="I113" s="33" t="s">
        <v>29</v>
      </c>
      <c r="J113" s="33" t="s">
        <v>69</v>
      </c>
      <c r="K113" s="26">
        <v>3.6299999999999999E-2</v>
      </c>
      <c r="L113" s="25">
        <v>3095</v>
      </c>
      <c r="M113" s="25">
        <f>'Home Buying Calc'!$C$7</f>
        <v>92500</v>
      </c>
      <c r="N113" s="25">
        <f t="shared" si="11"/>
        <v>1547</v>
      </c>
      <c r="O113" s="25">
        <f t="shared" si="12"/>
        <v>56.156099999999995</v>
      </c>
      <c r="P113" s="33"/>
    </row>
    <row r="114" spans="9:16" x14ac:dyDescent="0.25">
      <c r="I114" s="33" t="s">
        <v>29</v>
      </c>
      <c r="J114" s="33" t="s">
        <v>69</v>
      </c>
      <c r="K114" s="26">
        <v>4.6300000000000001E-2</v>
      </c>
      <c r="L114" s="25">
        <v>4642</v>
      </c>
      <c r="M114" s="25">
        <f>'Home Buying Calc'!$C$7</f>
        <v>92500</v>
      </c>
      <c r="N114" s="25">
        <f t="shared" si="11"/>
        <v>1547</v>
      </c>
      <c r="O114" s="25">
        <f t="shared" si="12"/>
        <v>71.626100000000008</v>
      </c>
      <c r="P114" s="33"/>
    </row>
    <row r="115" spans="9:16" x14ac:dyDescent="0.25">
      <c r="I115" s="33" t="s">
        <v>29</v>
      </c>
      <c r="J115" s="33" t="s">
        <v>69</v>
      </c>
      <c r="K115" s="26">
        <v>5.6300000000000003E-2</v>
      </c>
      <c r="L115" s="25">
        <v>6189</v>
      </c>
      <c r="M115" s="25">
        <f>'Home Buying Calc'!$C$7</f>
        <v>92500</v>
      </c>
      <c r="N115" s="25">
        <f t="shared" si="11"/>
        <v>1547</v>
      </c>
      <c r="O115" s="25">
        <f t="shared" si="12"/>
        <v>87.096100000000007</v>
      </c>
      <c r="P115" s="33"/>
    </row>
    <row r="116" spans="9:16" x14ac:dyDescent="0.25">
      <c r="I116" s="33" t="s">
        <v>29</v>
      </c>
      <c r="J116" s="33" t="s">
        <v>69</v>
      </c>
      <c r="K116" s="26">
        <v>6.5000000000000002E-2</v>
      </c>
      <c r="L116" s="25">
        <v>7736</v>
      </c>
      <c r="M116" s="25">
        <f>'Home Buying Calc'!$C$7</f>
        <v>92500</v>
      </c>
      <c r="N116" s="25">
        <f t="shared" si="11"/>
        <v>84764</v>
      </c>
      <c r="O116" s="25">
        <f t="shared" si="12"/>
        <v>5509.66</v>
      </c>
      <c r="P116" s="33"/>
    </row>
    <row r="117" spans="9:16" x14ac:dyDescent="0.25">
      <c r="I117" s="33" t="s">
        <v>29</v>
      </c>
      <c r="J117" s="33" t="s">
        <v>72</v>
      </c>
      <c r="K117" s="26">
        <v>1.1299999999999999E-2</v>
      </c>
      <c r="L117" s="25">
        <v>0</v>
      </c>
      <c r="M117" s="25">
        <f>'Home Buying Calc'!$C$7</f>
        <v>92500</v>
      </c>
      <c r="N117" s="25">
        <f t="shared" si="11"/>
        <v>3095</v>
      </c>
      <c r="O117" s="25">
        <f t="shared" si="12"/>
        <v>34.973499999999994</v>
      </c>
      <c r="P117" s="33"/>
    </row>
    <row r="118" spans="9:16" x14ac:dyDescent="0.25">
      <c r="I118" s="33" t="s">
        <v>29</v>
      </c>
      <c r="J118" s="33" t="s">
        <v>72</v>
      </c>
      <c r="K118" s="26">
        <v>3.1300000000000001E-2</v>
      </c>
      <c r="L118" s="25">
        <v>3095</v>
      </c>
      <c r="M118" s="25">
        <f>'Home Buying Calc'!$C$7</f>
        <v>92500</v>
      </c>
      <c r="N118" s="25">
        <f t="shared" si="11"/>
        <v>3094</v>
      </c>
      <c r="O118" s="25">
        <f t="shared" si="12"/>
        <v>96.842200000000005</v>
      </c>
      <c r="P118" s="33"/>
    </row>
    <row r="119" spans="9:16" x14ac:dyDescent="0.25">
      <c r="I119" s="33" t="s">
        <v>29</v>
      </c>
      <c r="J119" s="33" t="s">
        <v>72</v>
      </c>
      <c r="K119" s="26">
        <v>3.6299999999999999E-2</v>
      </c>
      <c r="L119" s="25">
        <v>6189</v>
      </c>
      <c r="M119" s="25">
        <f>'Home Buying Calc'!$C$7</f>
        <v>92500</v>
      </c>
      <c r="N119" s="25">
        <f t="shared" si="11"/>
        <v>3094</v>
      </c>
      <c r="O119" s="25">
        <f t="shared" si="12"/>
        <v>112.31219999999999</v>
      </c>
      <c r="P119" s="33"/>
    </row>
    <row r="120" spans="9:16" x14ac:dyDescent="0.25">
      <c r="I120" s="33" t="s">
        <v>29</v>
      </c>
      <c r="J120" s="33" t="s">
        <v>72</v>
      </c>
      <c r="K120" s="26">
        <v>4.6300000000000001E-2</v>
      </c>
      <c r="L120" s="25">
        <v>9283</v>
      </c>
      <c r="M120" s="25">
        <f>'Home Buying Calc'!$C$7</f>
        <v>92500</v>
      </c>
      <c r="N120" s="25">
        <f t="shared" si="11"/>
        <v>3094</v>
      </c>
      <c r="O120" s="25">
        <f t="shared" si="12"/>
        <v>143.25220000000002</v>
      </c>
      <c r="P120" s="33"/>
    </row>
    <row r="121" spans="9:16" x14ac:dyDescent="0.25">
      <c r="I121" s="33" t="s">
        <v>29</v>
      </c>
      <c r="J121" s="33" t="s">
        <v>72</v>
      </c>
      <c r="K121" s="26">
        <v>5.6300000000000003E-2</v>
      </c>
      <c r="L121" s="25">
        <v>12377</v>
      </c>
      <c r="M121" s="25">
        <f>'Home Buying Calc'!$C$7</f>
        <v>92500</v>
      </c>
      <c r="N121" s="25">
        <f t="shared" si="11"/>
        <v>3094</v>
      </c>
      <c r="O121" s="25">
        <f t="shared" si="12"/>
        <v>174.19220000000001</v>
      </c>
      <c r="P121" s="33"/>
    </row>
    <row r="122" spans="9:16" x14ac:dyDescent="0.25">
      <c r="I122" s="33" t="s">
        <v>29</v>
      </c>
      <c r="J122" s="33" t="s">
        <v>72</v>
      </c>
      <c r="K122" s="26">
        <v>6.5000000000000002E-2</v>
      </c>
      <c r="L122" s="25">
        <v>15471</v>
      </c>
      <c r="M122" s="25">
        <f>'Home Buying Calc'!$C$7</f>
        <v>92500</v>
      </c>
      <c r="N122" s="25">
        <f t="shared" si="11"/>
        <v>77029</v>
      </c>
      <c r="O122" s="25">
        <f t="shared" si="12"/>
        <v>5006.8850000000002</v>
      </c>
      <c r="P122" s="33"/>
    </row>
    <row r="123" spans="9:16" x14ac:dyDescent="0.25">
      <c r="I123" s="33" t="s">
        <v>30</v>
      </c>
      <c r="J123" s="33" t="s">
        <v>83</v>
      </c>
      <c r="K123" s="26">
        <v>4.9500000000000002E-2</v>
      </c>
      <c r="L123" s="25">
        <v>0</v>
      </c>
      <c r="M123" s="25">
        <f>'Home Buying Calc'!$C$7</f>
        <v>92500</v>
      </c>
      <c r="N123" s="25">
        <f t="shared" si="11"/>
        <v>92500</v>
      </c>
      <c r="O123" s="25">
        <f t="shared" si="12"/>
        <v>4578.75</v>
      </c>
      <c r="P123" s="33"/>
    </row>
    <row r="124" spans="9:16" x14ac:dyDescent="0.25">
      <c r="I124" s="33" t="s">
        <v>31</v>
      </c>
      <c r="J124" s="33" t="s">
        <v>83</v>
      </c>
      <c r="K124" s="26">
        <v>3.2300000000000002E-2</v>
      </c>
      <c r="L124" s="25">
        <v>0</v>
      </c>
      <c r="M124" s="25">
        <f>'Home Buying Calc'!$C$7</f>
        <v>92500</v>
      </c>
      <c r="N124" s="25">
        <f t="shared" si="11"/>
        <v>92500</v>
      </c>
      <c r="O124" s="25">
        <f t="shared" si="12"/>
        <v>2987.75</v>
      </c>
      <c r="P124" s="33"/>
    </row>
    <row r="125" spans="9:16" x14ac:dyDescent="0.25">
      <c r="I125" s="33" t="s">
        <v>32</v>
      </c>
      <c r="J125" s="33" t="s">
        <v>69</v>
      </c>
      <c r="K125" s="26">
        <v>3.3E-3</v>
      </c>
      <c r="L125" s="25">
        <v>0</v>
      </c>
      <c r="M125" s="25">
        <f>'Home Buying Calc'!$C$7</f>
        <v>92500</v>
      </c>
      <c r="N125" s="25">
        <f t="shared" si="11"/>
        <v>1677</v>
      </c>
      <c r="O125" s="25">
        <f t="shared" si="12"/>
        <v>5.5340999999999996</v>
      </c>
      <c r="P125" s="33"/>
    </row>
    <row r="126" spans="9:16" x14ac:dyDescent="0.25">
      <c r="I126" s="33" t="s">
        <v>32</v>
      </c>
      <c r="J126" s="33" t="s">
        <v>69</v>
      </c>
      <c r="K126" s="26">
        <v>6.7000000000000002E-3</v>
      </c>
      <c r="L126" s="25">
        <v>1677</v>
      </c>
      <c r="M126" s="25">
        <f>'Home Buying Calc'!$C$7</f>
        <v>92500</v>
      </c>
      <c r="N126" s="25">
        <f t="shared" si="11"/>
        <v>1676</v>
      </c>
      <c r="O126" s="25">
        <f t="shared" si="12"/>
        <v>11.229200000000001</v>
      </c>
      <c r="P126" s="33"/>
    </row>
    <row r="127" spans="9:16" x14ac:dyDescent="0.25">
      <c r="I127" s="33" t="s">
        <v>32</v>
      </c>
      <c r="J127" s="33" t="s">
        <v>69</v>
      </c>
      <c r="K127" s="26">
        <v>2.2499999999999999E-2</v>
      </c>
      <c r="L127" s="25">
        <v>3353</v>
      </c>
      <c r="M127" s="25">
        <f>'Home Buying Calc'!$C$7</f>
        <v>92500</v>
      </c>
      <c r="N127" s="25">
        <f t="shared" si="11"/>
        <v>3352</v>
      </c>
      <c r="O127" s="25">
        <f t="shared" si="12"/>
        <v>75.42</v>
      </c>
      <c r="P127" s="33"/>
    </row>
    <row r="128" spans="9:16" x14ac:dyDescent="0.25">
      <c r="I128" s="33" t="s">
        <v>32</v>
      </c>
      <c r="J128" s="33" t="s">
        <v>69</v>
      </c>
      <c r="K128" s="26">
        <v>4.1399999999999999E-2</v>
      </c>
      <c r="L128" s="25">
        <v>6705</v>
      </c>
      <c r="M128" s="25">
        <f>'Home Buying Calc'!$C$7</f>
        <v>92500</v>
      </c>
      <c r="N128" s="25">
        <f t="shared" si="11"/>
        <v>9172</v>
      </c>
      <c r="O128" s="25">
        <f t="shared" si="12"/>
        <v>379.7208</v>
      </c>
      <c r="P128" s="33"/>
    </row>
    <row r="129" spans="9:16" x14ac:dyDescent="0.25">
      <c r="I129" s="33" t="s">
        <v>32</v>
      </c>
      <c r="J129" s="33" t="s">
        <v>69</v>
      </c>
      <c r="K129" s="26">
        <v>5.6300000000000003E-2</v>
      </c>
      <c r="L129" s="25">
        <v>15877</v>
      </c>
      <c r="M129" s="25">
        <f>'Home Buying Calc'!$C$7</f>
        <v>92500</v>
      </c>
      <c r="N129" s="25">
        <f t="shared" si="11"/>
        <v>10584</v>
      </c>
      <c r="O129" s="25">
        <f t="shared" si="12"/>
        <v>595.87920000000008</v>
      </c>
      <c r="P129" s="33"/>
    </row>
    <row r="130" spans="9:16" x14ac:dyDescent="0.25">
      <c r="I130" s="33" t="s">
        <v>32</v>
      </c>
      <c r="J130" s="33" t="s">
        <v>69</v>
      </c>
      <c r="K130" s="26">
        <v>5.96E-2</v>
      </c>
      <c r="L130" s="25">
        <v>26461</v>
      </c>
      <c r="M130" s="25">
        <f>'Home Buying Calc'!$C$7</f>
        <v>92500</v>
      </c>
      <c r="N130" s="25">
        <f t="shared" si="11"/>
        <v>8820</v>
      </c>
      <c r="O130" s="25">
        <f t="shared" si="12"/>
        <v>525.67200000000003</v>
      </c>
      <c r="P130" s="33"/>
    </row>
    <row r="131" spans="9:16" x14ac:dyDescent="0.25">
      <c r="I131" s="33" t="s">
        <v>32</v>
      </c>
      <c r="J131" s="33" t="s">
        <v>69</v>
      </c>
      <c r="K131" s="26">
        <v>6.25E-2</v>
      </c>
      <c r="L131" s="25">
        <v>35281</v>
      </c>
      <c r="M131" s="25">
        <f>'Home Buying Calc'!$C$7</f>
        <v>92500</v>
      </c>
      <c r="N131" s="25">
        <f t="shared" si="11"/>
        <v>17640</v>
      </c>
      <c r="O131" s="25">
        <f t="shared" si="12"/>
        <v>1102.5</v>
      </c>
      <c r="P131" s="33"/>
    </row>
    <row r="132" spans="9:16" x14ac:dyDescent="0.25">
      <c r="I132" s="33" t="s">
        <v>32</v>
      </c>
      <c r="J132" s="33" t="s">
        <v>69</v>
      </c>
      <c r="K132" s="26">
        <v>6.5000000000000002E-2</v>
      </c>
      <c r="L132" s="25">
        <v>52921</v>
      </c>
      <c r="M132" s="25">
        <f>'Home Buying Calc'!$C$7</f>
        <v>92500</v>
      </c>
      <c r="N132" s="25">
        <f t="shared" ref="N132:N195" si="13">IF(AND(J132=J133,I132=I133), IF(M132&gt;L132,IF(M132&gt;L133,L133-L132,M132-L132),0), IF(M132&gt;L132, M132-L132,0))</f>
        <v>39579</v>
      </c>
      <c r="O132" s="25">
        <f t="shared" si="12"/>
        <v>2572.6350000000002</v>
      </c>
      <c r="P132" s="33"/>
    </row>
    <row r="133" spans="9:16" x14ac:dyDescent="0.25">
      <c r="I133" s="33" t="s">
        <v>32</v>
      </c>
      <c r="J133" s="33" t="s">
        <v>72</v>
      </c>
      <c r="K133" s="26">
        <v>3.3E-3</v>
      </c>
      <c r="L133" s="25">
        <v>0</v>
      </c>
      <c r="M133" s="25">
        <f>'Home Buying Calc'!$C$7</f>
        <v>92500</v>
      </c>
      <c r="N133" s="25">
        <f t="shared" si="13"/>
        <v>1677</v>
      </c>
      <c r="O133" s="25">
        <f t="shared" ref="O133:O196" si="14">N133*K133</f>
        <v>5.5340999999999996</v>
      </c>
      <c r="P133" s="33"/>
    </row>
    <row r="134" spans="9:16" x14ac:dyDescent="0.25">
      <c r="I134" s="33" t="s">
        <v>32</v>
      </c>
      <c r="J134" s="33" t="s">
        <v>72</v>
      </c>
      <c r="K134" s="26">
        <v>6.7000000000000002E-3</v>
      </c>
      <c r="L134" s="25">
        <v>1677</v>
      </c>
      <c r="M134" s="25">
        <f>'Home Buying Calc'!$C$7</f>
        <v>92500</v>
      </c>
      <c r="N134" s="25">
        <f t="shared" si="13"/>
        <v>1676</v>
      </c>
      <c r="O134" s="25">
        <f t="shared" si="14"/>
        <v>11.229200000000001</v>
      </c>
      <c r="P134" s="33"/>
    </row>
    <row r="135" spans="9:16" x14ac:dyDescent="0.25">
      <c r="I135" s="33" t="s">
        <v>32</v>
      </c>
      <c r="J135" s="33" t="s">
        <v>72</v>
      </c>
      <c r="K135" s="26">
        <v>2.2499999999999999E-2</v>
      </c>
      <c r="L135" s="25">
        <v>3353</v>
      </c>
      <c r="M135" s="25">
        <f>'Home Buying Calc'!$C$7</f>
        <v>92500</v>
      </c>
      <c r="N135" s="25">
        <f t="shared" si="13"/>
        <v>3352</v>
      </c>
      <c r="O135" s="25">
        <f t="shared" si="14"/>
        <v>75.42</v>
      </c>
      <c r="P135" s="33"/>
    </row>
    <row r="136" spans="9:16" x14ac:dyDescent="0.25">
      <c r="I136" s="33" t="s">
        <v>32</v>
      </c>
      <c r="J136" s="33" t="s">
        <v>72</v>
      </c>
      <c r="K136" s="26">
        <v>4.1399999999999999E-2</v>
      </c>
      <c r="L136" s="25">
        <v>6705</v>
      </c>
      <c r="M136" s="25">
        <f>'Home Buying Calc'!$C$7</f>
        <v>92500</v>
      </c>
      <c r="N136" s="25">
        <f t="shared" si="13"/>
        <v>9172</v>
      </c>
      <c r="O136" s="25">
        <f t="shared" si="14"/>
        <v>379.7208</v>
      </c>
      <c r="P136" s="33"/>
    </row>
    <row r="137" spans="9:16" x14ac:dyDescent="0.25">
      <c r="I137" s="33" t="s">
        <v>32</v>
      </c>
      <c r="J137" s="33" t="s">
        <v>72</v>
      </c>
      <c r="K137" s="26">
        <v>5.6300000000000003E-2</v>
      </c>
      <c r="L137" s="25">
        <v>15877</v>
      </c>
      <c r="M137" s="25">
        <f>'Home Buying Calc'!$C$7</f>
        <v>92500</v>
      </c>
      <c r="N137" s="25">
        <f t="shared" si="13"/>
        <v>10584</v>
      </c>
      <c r="O137" s="25">
        <f t="shared" si="14"/>
        <v>595.87920000000008</v>
      </c>
      <c r="P137" s="33"/>
    </row>
    <row r="138" spans="9:16" x14ac:dyDescent="0.25">
      <c r="I138" s="33" t="s">
        <v>32</v>
      </c>
      <c r="J138" s="33" t="s">
        <v>72</v>
      </c>
      <c r="K138" s="26">
        <v>5.96E-2</v>
      </c>
      <c r="L138" s="25">
        <v>26461</v>
      </c>
      <c r="M138" s="25">
        <f>'Home Buying Calc'!$C$7</f>
        <v>92500</v>
      </c>
      <c r="N138" s="25">
        <f t="shared" si="13"/>
        <v>8820</v>
      </c>
      <c r="O138" s="25">
        <f t="shared" si="14"/>
        <v>525.67200000000003</v>
      </c>
      <c r="P138" s="33"/>
    </row>
    <row r="139" spans="9:16" x14ac:dyDescent="0.25">
      <c r="I139" s="33" t="s">
        <v>32</v>
      </c>
      <c r="J139" s="33" t="s">
        <v>72</v>
      </c>
      <c r="K139" s="26">
        <v>6.25E-2</v>
      </c>
      <c r="L139" s="25">
        <v>35281</v>
      </c>
      <c r="M139" s="25">
        <f>'Home Buying Calc'!$C$7</f>
        <v>92500</v>
      </c>
      <c r="N139" s="25">
        <f t="shared" si="13"/>
        <v>17640</v>
      </c>
      <c r="O139" s="25">
        <f t="shared" si="14"/>
        <v>1102.5</v>
      </c>
      <c r="P139" s="33"/>
    </row>
    <row r="140" spans="9:16" x14ac:dyDescent="0.25">
      <c r="I140" s="33" t="s">
        <v>32</v>
      </c>
      <c r="J140" s="33" t="s">
        <v>72</v>
      </c>
      <c r="K140" s="26">
        <v>6.5000000000000002E-2</v>
      </c>
      <c r="L140" s="25">
        <v>52921</v>
      </c>
      <c r="M140" s="25">
        <f>'Home Buying Calc'!$C$7</f>
        <v>92500</v>
      </c>
      <c r="N140" s="25">
        <f t="shared" si="13"/>
        <v>39579</v>
      </c>
      <c r="O140" s="25">
        <f t="shared" si="14"/>
        <v>2572.6350000000002</v>
      </c>
      <c r="P140" s="33"/>
    </row>
    <row r="141" spans="9:16" x14ac:dyDescent="0.25">
      <c r="I141" s="33" t="s">
        <v>33</v>
      </c>
      <c r="J141" s="33" t="s">
        <v>69</v>
      </c>
      <c r="K141" s="26">
        <v>3.1E-2</v>
      </c>
      <c r="L141" s="25">
        <v>0</v>
      </c>
      <c r="M141" s="25">
        <f>'Home Buying Calc'!$C$7</f>
        <v>92500</v>
      </c>
      <c r="N141" s="25">
        <f t="shared" si="13"/>
        <v>15001</v>
      </c>
      <c r="O141" s="25">
        <f t="shared" si="14"/>
        <v>465.03100000000001</v>
      </c>
      <c r="P141" s="33"/>
    </row>
    <row r="142" spans="9:16" x14ac:dyDescent="0.25">
      <c r="I142" s="33" t="s">
        <v>33</v>
      </c>
      <c r="J142" s="33" t="s">
        <v>69</v>
      </c>
      <c r="K142" s="26">
        <v>5.2499999999999998E-2</v>
      </c>
      <c r="L142" s="25">
        <v>15001</v>
      </c>
      <c r="M142" s="25">
        <f>'Home Buying Calc'!$C$7</f>
        <v>92500</v>
      </c>
      <c r="N142" s="25">
        <f t="shared" si="13"/>
        <v>15000</v>
      </c>
      <c r="O142" s="25">
        <f t="shared" si="14"/>
        <v>787.5</v>
      </c>
      <c r="P142" s="33"/>
    </row>
    <row r="143" spans="9:16" x14ac:dyDescent="0.25">
      <c r="I143" s="33" t="s">
        <v>33</v>
      </c>
      <c r="J143" s="33" t="s">
        <v>69</v>
      </c>
      <c r="K143" s="26">
        <v>5.7000000000000002E-2</v>
      </c>
      <c r="L143" s="25">
        <v>30001</v>
      </c>
      <c r="M143" s="25">
        <f>'Home Buying Calc'!$C$7</f>
        <v>92500</v>
      </c>
      <c r="N143" s="25">
        <f t="shared" si="13"/>
        <v>62499</v>
      </c>
      <c r="O143" s="25">
        <f t="shared" si="14"/>
        <v>3562.4430000000002</v>
      </c>
      <c r="P143" s="33"/>
    </row>
    <row r="144" spans="9:16" x14ac:dyDescent="0.25">
      <c r="I144" s="33" t="s">
        <v>33</v>
      </c>
      <c r="J144" s="33" t="s">
        <v>72</v>
      </c>
      <c r="K144" s="26">
        <v>3.1E-2</v>
      </c>
      <c r="L144" s="25">
        <v>0</v>
      </c>
      <c r="M144" s="25">
        <f>'Home Buying Calc'!$C$7</f>
        <v>92500</v>
      </c>
      <c r="N144" s="25">
        <f t="shared" si="13"/>
        <v>30001</v>
      </c>
      <c r="O144" s="25">
        <f t="shared" si="14"/>
        <v>930.03099999999995</v>
      </c>
      <c r="P144" s="33"/>
    </row>
    <row r="145" spans="9:16" x14ac:dyDescent="0.25">
      <c r="I145" s="33" t="s">
        <v>33</v>
      </c>
      <c r="J145" s="33" t="s">
        <v>72</v>
      </c>
      <c r="K145" s="26">
        <v>5.2499999999999998E-2</v>
      </c>
      <c r="L145" s="25">
        <v>30001</v>
      </c>
      <c r="M145" s="25">
        <f>'Home Buying Calc'!$C$7</f>
        <v>92500</v>
      </c>
      <c r="N145" s="25">
        <f t="shared" si="13"/>
        <v>30000</v>
      </c>
      <c r="O145" s="25">
        <f t="shared" si="14"/>
        <v>1575</v>
      </c>
      <c r="P145" s="33"/>
    </row>
    <row r="146" spans="9:16" x14ac:dyDescent="0.25">
      <c r="I146" s="33" t="s">
        <v>33</v>
      </c>
      <c r="J146" s="33" t="s">
        <v>72</v>
      </c>
      <c r="K146" s="26">
        <v>5.7000000000000002E-2</v>
      </c>
      <c r="L146" s="25">
        <v>60001</v>
      </c>
      <c r="M146" s="25">
        <f>'Home Buying Calc'!$C$7</f>
        <v>92500</v>
      </c>
      <c r="N146" s="25">
        <f t="shared" si="13"/>
        <v>32499</v>
      </c>
      <c r="O146" s="25">
        <f t="shared" si="14"/>
        <v>1852.443</v>
      </c>
      <c r="P146" s="33"/>
    </row>
    <row r="147" spans="9:16" x14ac:dyDescent="0.25">
      <c r="I147" s="33" t="s">
        <v>34</v>
      </c>
      <c r="J147" s="33" t="s">
        <v>83</v>
      </c>
      <c r="K147" s="26">
        <v>0.05</v>
      </c>
      <c r="L147" s="25">
        <v>0</v>
      </c>
      <c r="M147" s="25">
        <f>'Home Buying Calc'!$C$7</f>
        <v>92500</v>
      </c>
      <c r="N147" s="25">
        <f t="shared" si="13"/>
        <v>92500</v>
      </c>
      <c r="O147" s="25">
        <f t="shared" si="14"/>
        <v>4625</v>
      </c>
      <c r="P147" s="33"/>
    </row>
    <row r="148" spans="9:16" x14ac:dyDescent="0.25">
      <c r="I148" s="33" t="s">
        <v>35</v>
      </c>
      <c r="J148" s="33" t="s">
        <v>69</v>
      </c>
      <c r="K148" s="26">
        <v>0.02</v>
      </c>
      <c r="L148" s="25">
        <v>0</v>
      </c>
      <c r="M148" s="25">
        <f>'Home Buying Calc'!$C$7</f>
        <v>92500</v>
      </c>
      <c r="N148" s="25">
        <f t="shared" si="13"/>
        <v>12501</v>
      </c>
      <c r="O148" s="25">
        <f t="shared" si="14"/>
        <v>250.02</v>
      </c>
      <c r="P148" s="33"/>
    </row>
    <row r="149" spans="9:16" x14ac:dyDescent="0.25">
      <c r="I149" s="33" t="s">
        <v>35</v>
      </c>
      <c r="J149" s="33" t="s">
        <v>69</v>
      </c>
      <c r="K149" s="26">
        <v>0.04</v>
      </c>
      <c r="L149" s="25">
        <v>12501</v>
      </c>
      <c r="M149" s="25">
        <f>'Home Buying Calc'!$C$7</f>
        <v>92500</v>
      </c>
      <c r="N149" s="25">
        <f t="shared" si="13"/>
        <v>37500</v>
      </c>
      <c r="O149" s="25">
        <f t="shared" si="14"/>
        <v>1500</v>
      </c>
      <c r="P149" s="33"/>
    </row>
    <row r="150" spans="9:16" x14ac:dyDescent="0.25">
      <c r="I150" s="33" t="s">
        <v>35</v>
      </c>
      <c r="J150" s="33" t="s">
        <v>69</v>
      </c>
      <c r="K150" s="26">
        <v>0.06</v>
      </c>
      <c r="L150" s="25">
        <v>50001</v>
      </c>
      <c r="M150" s="25">
        <f>'Home Buying Calc'!$C$7</f>
        <v>92500</v>
      </c>
      <c r="N150" s="25">
        <f t="shared" si="13"/>
        <v>42499</v>
      </c>
      <c r="O150" s="25">
        <f t="shared" si="14"/>
        <v>2549.94</v>
      </c>
      <c r="P150" s="33"/>
    </row>
    <row r="151" spans="9:16" x14ac:dyDescent="0.25">
      <c r="I151" s="33" t="s">
        <v>35</v>
      </c>
      <c r="J151" s="33" t="s">
        <v>72</v>
      </c>
      <c r="K151" s="26">
        <v>0.02</v>
      </c>
      <c r="L151" s="25">
        <v>0</v>
      </c>
      <c r="M151" s="25">
        <f>'Home Buying Calc'!$C$7</f>
        <v>92500</v>
      </c>
      <c r="N151" s="25">
        <f t="shared" si="13"/>
        <v>25001</v>
      </c>
      <c r="O151" s="25">
        <f t="shared" si="14"/>
        <v>500.02000000000004</v>
      </c>
      <c r="P151" s="33"/>
    </row>
    <row r="152" spans="9:16" x14ac:dyDescent="0.25">
      <c r="I152" s="33" t="s">
        <v>35</v>
      </c>
      <c r="J152" s="33" t="s">
        <v>72</v>
      </c>
      <c r="K152" s="26">
        <v>0.04</v>
      </c>
      <c r="L152" s="25">
        <v>25001</v>
      </c>
      <c r="M152" s="25">
        <f>'Home Buying Calc'!$C$7</f>
        <v>92500</v>
      </c>
      <c r="N152" s="25">
        <f t="shared" si="13"/>
        <v>67499</v>
      </c>
      <c r="O152" s="25">
        <f t="shared" si="14"/>
        <v>2699.96</v>
      </c>
      <c r="P152" s="33"/>
    </row>
    <row r="153" spans="9:16" x14ac:dyDescent="0.25">
      <c r="I153" s="33" t="s">
        <v>35</v>
      </c>
      <c r="J153" s="33" t="s">
        <v>72</v>
      </c>
      <c r="K153" s="26">
        <v>0.06</v>
      </c>
      <c r="L153" s="25">
        <v>100001</v>
      </c>
      <c r="M153" s="25">
        <f>'Home Buying Calc'!$C$7</f>
        <v>92500</v>
      </c>
      <c r="N153" s="25">
        <f t="shared" si="13"/>
        <v>0</v>
      </c>
      <c r="O153" s="25">
        <f t="shared" si="14"/>
        <v>0</v>
      </c>
      <c r="P153" s="33"/>
    </row>
    <row r="154" spans="9:16" x14ac:dyDescent="0.25">
      <c r="I154" s="33" t="s">
        <v>36</v>
      </c>
      <c r="J154" s="33" t="s">
        <v>69</v>
      </c>
      <c r="K154" s="26">
        <v>5.8000000000000003E-2</v>
      </c>
      <c r="L154" s="25">
        <v>0</v>
      </c>
      <c r="M154" s="25">
        <f>'Home Buying Calc'!$C$7</f>
        <v>92500</v>
      </c>
      <c r="N154" s="25">
        <f t="shared" si="13"/>
        <v>22451</v>
      </c>
      <c r="O154" s="25">
        <f t="shared" si="14"/>
        <v>1302.1580000000001</v>
      </c>
      <c r="P154" s="33"/>
    </row>
    <row r="155" spans="9:16" x14ac:dyDescent="0.25">
      <c r="I155" s="33" t="s">
        <v>36</v>
      </c>
      <c r="J155" s="33" t="s">
        <v>69</v>
      </c>
      <c r="K155" s="26">
        <v>6.7500000000000004E-2</v>
      </c>
      <c r="L155" s="25">
        <v>22451</v>
      </c>
      <c r="M155" s="25">
        <f>'Home Buying Calc'!$C$7</f>
        <v>92500</v>
      </c>
      <c r="N155" s="25">
        <f t="shared" si="13"/>
        <v>30150</v>
      </c>
      <c r="O155" s="25">
        <f t="shared" si="14"/>
        <v>2035.1250000000002</v>
      </c>
      <c r="P155" s="33"/>
    </row>
    <row r="156" spans="9:16" x14ac:dyDescent="0.25">
      <c r="I156" s="33" t="s">
        <v>36</v>
      </c>
      <c r="J156" s="33" t="s">
        <v>69</v>
      </c>
      <c r="K156" s="26">
        <v>7.1499999999999994E-2</v>
      </c>
      <c r="L156" s="25">
        <v>52601</v>
      </c>
      <c r="M156" s="25">
        <f>'Home Buying Calc'!$C$7</f>
        <v>92500</v>
      </c>
      <c r="N156" s="25">
        <f t="shared" si="13"/>
        <v>39899</v>
      </c>
      <c r="O156" s="25">
        <f t="shared" si="14"/>
        <v>2852.7784999999999</v>
      </c>
      <c r="P156" s="33"/>
    </row>
    <row r="157" spans="9:16" x14ac:dyDescent="0.25">
      <c r="I157" s="33" t="s">
        <v>36</v>
      </c>
      <c r="J157" s="33" t="s">
        <v>72</v>
      </c>
      <c r="K157" s="26">
        <v>5.8000000000000003E-2</v>
      </c>
      <c r="L157" s="25">
        <v>0</v>
      </c>
      <c r="M157" s="25">
        <f>'Home Buying Calc'!$C$7</f>
        <v>92500</v>
      </c>
      <c r="N157" s="25">
        <f t="shared" si="13"/>
        <v>44901</v>
      </c>
      <c r="O157" s="25">
        <f t="shared" si="14"/>
        <v>2604.2580000000003</v>
      </c>
      <c r="P157" s="33"/>
    </row>
    <row r="158" spans="9:16" x14ac:dyDescent="0.25">
      <c r="I158" s="33" t="s">
        <v>36</v>
      </c>
      <c r="J158" s="33" t="s">
        <v>72</v>
      </c>
      <c r="K158" s="26">
        <v>6.7500000000000004E-2</v>
      </c>
      <c r="L158" s="25">
        <v>44901</v>
      </c>
      <c r="M158" s="25">
        <f>'Home Buying Calc'!$C$7</f>
        <v>92500</v>
      </c>
      <c r="N158" s="25">
        <f t="shared" si="13"/>
        <v>47599</v>
      </c>
      <c r="O158" s="25">
        <f t="shared" si="14"/>
        <v>3212.9325000000003</v>
      </c>
      <c r="P158" s="33"/>
    </row>
    <row r="159" spans="9:16" x14ac:dyDescent="0.25">
      <c r="I159" s="33" t="s">
        <v>36</v>
      </c>
      <c r="J159" s="33" t="s">
        <v>72</v>
      </c>
      <c r="K159" s="26">
        <v>7.1499999999999994E-2</v>
      </c>
      <c r="L159" s="25">
        <v>105201</v>
      </c>
      <c r="M159" s="25">
        <f>'Home Buying Calc'!$C$7</f>
        <v>92500</v>
      </c>
      <c r="N159" s="25">
        <f t="shared" si="13"/>
        <v>0</v>
      </c>
      <c r="O159" s="25">
        <f t="shared" si="14"/>
        <v>0</v>
      </c>
      <c r="P159" s="33"/>
    </row>
    <row r="160" spans="9:16" x14ac:dyDescent="0.25">
      <c r="I160" s="33" t="s">
        <v>37</v>
      </c>
      <c r="J160" s="33" t="s">
        <v>69</v>
      </c>
      <c r="K160" s="26">
        <v>0.02</v>
      </c>
      <c r="L160" s="25">
        <v>0</v>
      </c>
      <c r="M160" s="25">
        <f>'Home Buying Calc'!$C$7</f>
        <v>92500</v>
      </c>
      <c r="N160" s="25">
        <f t="shared" si="13"/>
        <v>1001</v>
      </c>
      <c r="O160" s="25">
        <f t="shared" si="14"/>
        <v>20.02</v>
      </c>
      <c r="P160" s="33"/>
    </row>
    <row r="161" spans="9:16" x14ac:dyDescent="0.25">
      <c r="I161" s="33" t="s">
        <v>37</v>
      </c>
      <c r="J161" s="33" t="s">
        <v>69</v>
      </c>
      <c r="K161" s="26">
        <v>0.03</v>
      </c>
      <c r="L161" s="25">
        <v>1001</v>
      </c>
      <c r="M161" s="25">
        <f>'Home Buying Calc'!$C$7</f>
        <v>92500</v>
      </c>
      <c r="N161" s="25">
        <f t="shared" si="13"/>
        <v>1000</v>
      </c>
      <c r="O161" s="25">
        <f t="shared" si="14"/>
        <v>30</v>
      </c>
      <c r="P161" s="33"/>
    </row>
    <row r="162" spans="9:16" x14ac:dyDescent="0.25">
      <c r="I162" s="33" t="s">
        <v>37</v>
      </c>
      <c r="J162" s="33" t="s">
        <v>69</v>
      </c>
      <c r="K162" s="26">
        <v>0.04</v>
      </c>
      <c r="L162" s="25">
        <v>2001</v>
      </c>
      <c r="M162" s="25">
        <f>'Home Buying Calc'!$C$7</f>
        <v>92500</v>
      </c>
      <c r="N162" s="25">
        <f t="shared" si="13"/>
        <v>1000</v>
      </c>
      <c r="O162" s="25">
        <f t="shared" si="14"/>
        <v>40</v>
      </c>
      <c r="P162" s="33"/>
    </row>
    <row r="163" spans="9:16" x14ac:dyDescent="0.25">
      <c r="I163" s="33" t="s">
        <v>37</v>
      </c>
      <c r="J163" s="33" t="s">
        <v>69</v>
      </c>
      <c r="K163" s="26">
        <v>4.7500000000000001E-2</v>
      </c>
      <c r="L163" s="25">
        <v>3001</v>
      </c>
      <c r="M163" s="25">
        <f>'Home Buying Calc'!$C$7</f>
        <v>92500</v>
      </c>
      <c r="N163" s="25">
        <f t="shared" si="13"/>
        <v>89499</v>
      </c>
      <c r="O163" s="25">
        <f t="shared" si="14"/>
        <v>4251.2025000000003</v>
      </c>
      <c r="P163" s="33"/>
    </row>
    <row r="164" spans="9:16" x14ac:dyDescent="0.25">
      <c r="I164" s="33" t="s">
        <v>37</v>
      </c>
      <c r="J164" s="33" t="s">
        <v>69</v>
      </c>
      <c r="K164" s="26">
        <v>0.05</v>
      </c>
      <c r="L164" s="25">
        <v>100001</v>
      </c>
      <c r="M164" s="25">
        <f>'Home Buying Calc'!$C$7</f>
        <v>92500</v>
      </c>
      <c r="N164" s="25">
        <f t="shared" si="13"/>
        <v>0</v>
      </c>
      <c r="O164" s="25">
        <f t="shared" si="14"/>
        <v>0</v>
      </c>
      <c r="P164" s="33"/>
    </row>
    <row r="165" spans="9:16" x14ac:dyDescent="0.25">
      <c r="I165" s="33" t="s">
        <v>37</v>
      </c>
      <c r="J165" s="33" t="s">
        <v>69</v>
      </c>
      <c r="K165" s="26">
        <v>5.2499999999999998E-2</v>
      </c>
      <c r="L165" s="25">
        <v>125001</v>
      </c>
      <c r="M165" s="25">
        <f>'Home Buying Calc'!$C$7</f>
        <v>92500</v>
      </c>
      <c r="N165" s="25">
        <f t="shared" si="13"/>
        <v>0</v>
      </c>
      <c r="O165" s="25">
        <f t="shared" si="14"/>
        <v>0</v>
      </c>
      <c r="P165" s="33"/>
    </row>
    <row r="166" spans="9:16" x14ac:dyDescent="0.25">
      <c r="I166" s="33" t="s">
        <v>37</v>
      </c>
      <c r="J166" s="33" t="s">
        <v>69</v>
      </c>
      <c r="K166" s="26">
        <v>5.5E-2</v>
      </c>
      <c r="L166" s="25">
        <v>150001</v>
      </c>
      <c r="M166" s="25">
        <f>'Home Buying Calc'!$C$7</f>
        <v>92500</v>
      </c>
      <c r="N166" s="25">
        <f t="shared" si="13"/>
        <v>0</v>
      </c>
      <c r="O166" s="25">
        <f t="shared" si="14"/>
        <v>0</v>
      </c>
      <c r="P166" s="33"/>
    </row>
    <row r="167" spans="9:16" x14ac:dyDescent="0.25">
      <c r="I167" s="33" t="s">
        <v>37</v>
      </c>
      <c r="J167" s="33" t="s">
        <v>69</v>
      </c>
      <c r="K167" s="26">
        <v>5.7500000000000002E-2</v>
      </c>
      <c r="L167" s="25">
        <v>250001</v>
      </c>
      <c r="M167" s="25">
        <f>'Home Buying Calc'!$C$7</f>
        <v>92500</v>
      </c>
      <c r="N167" s="25">
        <f t="shared" si="13"/>
        <v>0</v>
      </c>
      <c r="O167" s="25">
        <f t="shared" si="14"/>
        <v>0</v>
      </c>
      <c r="P167" s="33"/>
    </row>
    <row r="168" spans="9:16" x14ac:dyDescent="0.25">
      <c r="I168" s="33" t="s">
        <v>37</v>
      </c>
      <c r="J168" s="33" t="s">
        <v>72</v>
      </c>
      <c r="K168" s="26">
        <v>0.02</v>
      </c>
      <c r="L168" s="25">
        <v>0</v>
      </c>
      <c r="M168" s="25">
        <f>'Home Buying Calc'!$C$7</f>
        <v>92500</v>
      </c>
      <c r="N168" s="25">
        <f t="shared" si="13"/>
        <v>1001</v>
      </c>
      <c r="O168" s="25">
        <f t="shared" si="14"/>
        <v>20.02</v>
      </c>
      <c r="P168" s="33"/>
    </row>
    <row r="169" spans="9:16" x14ac:dyDescent="0.25">
      <c r="I169" s="33" t="s">
        <v>37</v>
      </c>
      <c r="J169" s="33" t="s">
        <v>72</v>
      </c>
      <c r="K169" s="26">
        <v>0.03</v>
      </c>
      <c r="L169" s="25">
        <v>1001</v>
      </c>
      <c r="M169" s="25">
        <f>'Home Buying Calc'!$C$7</f>
        <v>92500</v>
      </c>
      <c r="N169" s="25">
        <f t="shared" si="13"/>
        <v>1000</v>
      </c>
      <c r="O169" s="25">
        <f t="shared" si="14"/>
        <v>30</v>
      </c>
      <c r="P169" s="33"/>
    </row>
    <row r="170" spans="9:16" x14ac:dyDescent="0.25">
      <c r="I170" s="33" t="s">
        <v>37</v>
      </c>
      <c r="J170" s="33" t="s">
        <v>72</v>
      </c>
      <c r="K170" s="26">
        <v>0.04</v>
      </c>
      <c r="L170" s="25">
        <v>2001</v>
      </c>
      <c r="M170" s="25">
        <f>'Home Buying Calc'!$C$7</f>
        <v>92500</v>
      </c>
      <c r="N170" s="25">
        <f t="shared" si="13"/>
        <v>1000</v>
      </c>
      <c r="O170" s="25">
        <f t="shared" si="14"/>
        <v>40</v>
      </c>
      <c r="P170" s="33"/>
    </row>
    <row r="171" spans="9:16" x14ac:dyDescent="0.25">
      <c r="I171" s="33" t="s">
        <v>37</v>
      </c>
      <c r="J171" s="33" t="s">
        <v>72</v>
      </c>
      <c r="K171" s="26">
        <v>4.7500000000000001E-2</v>
      </c>
      <c r="L171" s="25">
        <v>3001</v>
      </c>
      <c r="M171" s="25">
        <f>'Home Buying Calc'!$C$7</f>
        <v>92500</v>
      </c>
      <c r="N171" s="25">
        <f t="shared" si="13"/>
        <v>89499</v>
      </c>
      <c r="O171" s="25">
        <f t="shared" si="14"/>
        <v>4251.2025000000003</v>
      </c>
      <c r="P171" s="33"/>
    </row>
    <row r="172" spans="9:16" x14ac:dyDescent="0.25">
      <c r="I172" s="33" t="s">
        <v>37</v>
      </c>
      <c r="J172" s="33" t="s">
        <v>72</v>
      </c>
      <c r="K172" s="26">
        <v>0.05</v>
      </c>
      <c r="L172" s="25">
        <v>150001</v>
      </c>
      <c r="M172" s="25">
        <f>'Home Buying Calc'!$C$7</f>
        <v>92500</v>
      </c>
      <c r="N172" s="25">
        <f t="shared" si="13"/>
        <v>0</v>
      </c>
      <c r="O172" s="25">
        <f t="shared" si="14"/>
        <v>0</v>
      </c>
      <c r="P172" s="33"/>
    </row>
    <row r="173" spans="9:16" x14ac:dyDescent="0.25">
      <c r="I173" s="33" t="s">
        <v>37</v>
      </c>
      <c r="J173" s="33" t="s">
        <v>72</v>
      </c>
      <c r="K173" s="26">
        <v>5.2499999999999998E-2</v>
      </c>
      <c r="L173" s="25">
        <v>175001</v>
      </c>
      <c r="M173" s="25">
        <f>'Home Buying Calc'!$C$7</f>
        <v>92500</v>
      </c>
      <c r="N173" s="25">
        <f t="shared" si="13"/>
        <v>0</v>
      </c>
      <c r="O173" s="25">
        <f t="shared" si="14"/>
        <v>0</v>
      </c>
      <c r="P173" s="33"/>
    </row>
    <row r="174" spans="9:16" x14ac:dyDescent="0.25">
      <c r="I174" s="33" t="s">
        <v>37</v>
      </c>
      <c r="J174" s="33" t="s">
        <v>72</v>
      </c>
      <c r="K174" s="26">
        <v>5.5E-2</v>
      </c>
      <c r="L174" s="25">
        <v>225001</v>
      </c>
      <c r="M174" s="25">
        <f>'Home Buying Calc'!$C$7</f>
        <v>92500</v>
      </c>
      <c r="N174" s="25">
        <f t="shared" si="13"/>
        <v>0</v>
      </c>
      <c r="O174" s="25">
        <f t="shared" si="14"/>
        <v>0</v>
      </c>
      <c r="P174" s="33"/>
    </row>
    <row r="175" spans="9:16" x14ac:dyDescent="0.25">
      <c r="I175" s="33" t="s">
        <v>37</v>
      </c>
      <c r="J175" s="33" t="s">
        <v>72</v>
      </c>
      <c r="K175" s="26">
        <v>5.7500000000000002E-2</v>
      </c>
      <c r="L175" s="25">
        <v>300001</v>
      </c>
      <c r="M175" s="25">
        <f>'Home Buying Calc'!$C$7</f>
        <v>92500</v>
      </c>
      <c r="N175" s="25">
        <f t="shared" si="13"/>
        <v>0</v>
      </c>
      <c r="O175" s="25">
        <f t="shared" si="14"/>
        <v>0</v>
      </c>
      <c r="P175" s="33"/>
    </row>
    <row r="176" spans="9:16" x14ac:dyDescent="0.25">
      <c r="I176" s="33" t="s">
        <v>38</v>
      </c>
      <c r="J176" s="33" t="s">
        <v>83</v>
      </c>
      <c r="K176" s="26">
        <v>0.05</v>
      </c>
      <c r="L176" s="25">
        <v>0</v>
      </c>
      <c r="M176" s="25">
        <f>'Home Buying Calc'!$C$7</f>
        <v>92500</v>
      </c>
      <c r="N176" s="25">
        <f t="shared" si="13"/>
        <v>92500</v>
      </c>
      <c r="O176" s="25">
        <f t="shared" si="14"/>
        <v>4625</v>
      </c>
      <c r="P176" s="33"/>
    </row>
    <row r="177" spans="9:16" x14ac:dyDescent="0.25">
      <c r="I177" s="33" t="s">
        <v>39</v>
      </c>
      <c r="J177" s="33" t="s">
        <v>83</v>
      </c>
      <c r="K177" s="26">
        <v>4.2500000000000003E-2</v>
      </c>
      <c r="L177" s="25">
        <v>0</v>
      </c>
      <c r="M177" s="25">
        <f>'Home Buying Calc'!$C$7</f>
        <v>92500</v>
      </c>
      <c r="N177" s="25">
        <f t="shared" si="13"/>
        <v>92500</v>
      </c>
      <c r="O177" s="25">
        <f t="shared" si="14"/>
        <v>3931.2500000000005</v>
      </c>
      <c r="P177" s="33"/>
    </row>
    <row r="178" spans="9:16" x14ac:dyDescent="0.25">
      <c r="I178" s="33" t="s">
        <v>40</v>
      </c>
      <c r="J178" s="33" t="s">
        <v>69</v>
      </c>
      <c r="K178" s="26">
        <v>5.3499999999999999E-2</v>
      </c>
      <c r="L178" s="25">
        <v>0</v>
      </c>
      <c r="M178" s="25">
        <f>'Home Buying Calc'!$C$7</f>
        <v>92500</v>
      </c>
      <c r="N178" s="25">
        <f t="shared" si="13"/>
        <v>27231</v>
      </c>
      <c r="O178" s="25">
        <f t="shared" si="14"/>
        <v>1456.8585</v>
      </c>
      <c r="P178" s="33"/>
    </row>
    <row r="179" spans="9:16" x14ac:dyDescent="0.25">
      <c r="I179" s="33" t="s">
        <v>40</v>
      </c>
      <c r="J179" s="33" t="s">
        <v>69</v>
      </c>
      <c r="K179" s="26">
        <v>6.8000000000000005E-2</v>
      </c>
      <c r="L179" s="25">
        <v>27231</v>
      </c>
      <c r="M179" s="25">
        <f>'Home Buying Calc'!$C$7</f>
        <v>92500</v>
      </c>
      <c r="N179" s="25">
        <f t="shared" si="13"/>
        <v>61540</v>
      </c>
      <c r="O179" s="25">
        <f t="shared" si="14"/>
        <v>4184.72</v>
      </c>
      <c r="P179" s="33"/>
    </row>
    <row r="180" spans="9:16" x14ac:dyDescent="0.25">
      <c r="I180" s="33" t="s">
        <v>40</v>
      </c>
      <c r="J180" s="33" t="s">
        <v>69</v>
      </c>
      <c r="K180" s="26">
        <v>7.85E-2</v>
      </c>
      <c r="L180" s="25">
        <v>88771</v>
      </c>
      <c r="M180" s="25">
        <f>'Home Buying Calc'!$C$7</f>
        <v>92500</v>
      </c>
      <c r="N180" s="25">
        <f t="shared" si="13"/>
        <v>3729</v>
      </c>
      <c r="O180" s="25">
        <f t="shared" si="14"/>
        <v>292.72649999999999</v>
      </c>
      <c r="P180" s="33"/>
    </row>
    <row r="181" spans="9:16" x14ac:dyDescent="0.25">
      <c r="I181" s="33" t="s">
        <v>40</v>
      </c>
      <c r="J181" s="33" t="s">
        <v>69</v>
      </c>
      <c r="K181" s="26">
        <v>9.8500000000000004E-2</v>
      </c>
      <c r="L181" s="25">
        <v>166041</v>
      </c>
      <c r="M181" s="25">
        <f>'Home Buying Calc'!$C$7</f>
        <v>92500</v>
      </c>
      <c r="N181" s="25">
        <f t="shared" si="13"/>
        <v>0</v>
      </c>
      <c r="O181" s="25">
        <f t="shared" si="14"/>
        <v>0</v>
      </c>
      <c r="P181" s="33"/>
    </row>
    <row r="182" spans="9:16" x14ac:dyDescent="0.25">
      <c r="I182" s="33" t="s">
        <v>40</v>
      </c>
      <c r="J182" s="33" t="s">
        <v>72</v>
      </c>
      <c r="K182" s="26">
        <v>5.3499999999999999E-2</v>
      </c>
      <c r="L182" s="25">
        <v>0</v>
      </c>
      <c r="M182" s="25">
        <f>'Home Buying Calc'!$C$7</f>
        <v>92500</v>
      </c>
      <c r="N182" s="25">
        <f t="shared" si="13"/>
        <v>40121</v>
      </c>
      <c r="O182" s="25">
        <f t="shared" si="14"/>
        <v>2146.4735000000001</v>
      </c>
      <c r="P182" s="33"/>
    </row>
    <row r="183" spans="9:16" x14ac:dyDescent="0.25">
      <c r="I183" s="33" t="s">
        <v>40</v>
      </c>
      <c r="J183" s="33" t="s">
        <v>72</v>
      </c>
      <c r="K183" s="26">
        <v>6.8000000000000005E-2</v>
      </c>
      <c r="L183" s="25">
        <v>40121</v>
      </c>
      <c r="M183" s="25">
        <f>'Home Buying Calc'!$C$7</f>
        <v>92500</v>
      </c>
      <c r="N183" s="25">
        <f t="shared" si="13"/>
        <v>52379</v>
      </c>
      <c r="O183" s="25">
        <f t="shared" si="14"/>
        <v>3561.7720000000004</v>
      </c>
      <c r="P183" s="33"/>
    </row>
    <row r="184" spans="9:16" x14ac:dyDescent="0.25">
      <c r="I184" s="33" t="s">
        <v>40</v>
      </c>
      <c r="J184" s="33" t="s">
        <v>72</v>
      </c>
      <c r="K184" s="26">
        <v>7.85E-2</v>
      </c>
      <c r="L184" s="25">
        <v>156571</v>
      </c>
      <c r="M184" s="25">
        <f>'Home Buying Calc'!$C$7</f>
        <v>92500</v>
      </c>
      <c r="N184" s="25">
        <f t="shared" si="13"/>
        <v>0</v>
      </c>
      <c r="O184" s="25">
        <f t="shared" si="14"/>
        <v>0</v>
      </c>
      <c r="P184" s="33"/>
    </row>
    <row r="185" spans="9:16" x14ac:dyDescent="0.25">
      <c r="I185" s="33" t="s">
        <v>40</v>
      </c>
      <c r="J185" s="33" t="s">
        <v>72</v>
      </c>
      <c r="K185" s="26">
        <v>9.8500000000000004E-2</v>
      </c>
      <c r="L185" s="25">
        <v>273471</v>
      </c>
      <c r="M185" s="25">
        <f>'Home Buying Calc'!$C$7</f>
        <v>92500</v>
      </c>
      <c r="N185" s="25">
        <f t="shared" si="13"/>
        <v>0</v>
      </c>
      <c r="O185" s="25">
        <f t="shared" si="14"/>
        <v>0</v>
      </c>
      <c r="P185" s="33"/>
    </row>
    <row r="186" spans="9:16" x14ac:dyDescent="0.25">
      <c r="I186" s="33" t="s">
        <v>41</v>
      </c>
      <c r="J186" s="33" t="s">
        <v>69</v>
      </c>
      <c r="K186" s="26">
        <v>0</v>
      </c>
      <c r="L186" s="25">
        <v>0</v>
      </c>
      <c r="M186" s="25">
        <f>'Home Buying Calc'!$C$7</f>
        <v>92500</v>
      </c>
      <c r="N186" s="25">
        <f t="shared" si="13"/>
        <v>1001</v>
      </c>
      <c r="O186" s="25">
        <f t="shared" si="14"/>
        <v>0</v>
      </c>
      <c r="P186" s="33"/>
    </row>
    <row r="187" spans="9:16" x14ac:dyDescent="0.25">
      <c r="I187" s="33" t="s">
        <v>41</v>
      </c>
      <c r="J187" s="33" t="s">
        <v>69</v>
      </c>
      <c r="K187" s="26">
        <v>0.03</v>
      </c>
      <c r="L187" s="25">
        <v>1001</v>
      </c>
      <c r="M187" s="25">
        <f>'Home Buying Calc'!$C$7</f>
        <v>92500</v>
      </c>
      <c r="N187" s="25">
        <f t="shared" si="13"/>
        <v>4000</v>
      </c>
      <c r="O187" s="25">
        <f t="shared" si="14"/>
        <v>120</v>
      </c>
      <c r="P187" s="33"/>
    </row>
    <row r="188" spans="9:16" x14ac:dyDescent="0.25">
      <c r="I188" s="33" t="s">
        <v>41</v>
      </c>
      <c r="J188" s="33" t="s">
        <v>69</v>
      </c>
      <c r="K188" s="26">
        <v>0.04</v>
      </c>
      <c r="L188" s="25">
        <v>5001</v>
      </c>
      <c r="M188" s="25">
        <f>'Home Buying Calc'!$C$7</f>
        <v>92500</v>
      </c>
      <c r="N188" s="25">
        <f t="shared" si="13"/>
        <v>5000</v>
      </c>
      <c r="O188" s="25">
        <f t="shared" si="14"/>
        <v>200</v>
      </c>
      <c r="P188" s="33"/>
    </row>
    <row r="189" spans="9:16" x14ac:dyDescent="0.25">
      <c r="I189" s="33" t="s">
        <v>41</v>
      </c>
      <c r="J189" s="33" t="s">
        <v>69</v>
      </c>
      <c r="K189" s="26">
        <v>0.05</v>
      </c>
      <c r="L189" s="25">
        <v>10001</v>
      </c>
      <c r="M189" s="25">
        <f>'Home Buying Calc'!$C$7</f>
        <v>92500</v>
      </c>
      <c r="N189" s="25">
        <f t="shared" si="13"/>
        <v>82499</v>
      </c>
      <c r="O189" s="25">
        <f t="shared" si="14"/>
        <v>4124.95</v>
      </c>
      <c r="P189" s="33"/>
    </row>
    <row r="190" spans="9:16" x14ac:dyDescent="0.25">
      <c r="I190" s="33" t="s">
        <v>41</v>
      </c>
      <c r="J190" s="33" t="s">
        <v>72</v>
      </c>
      <c r="K190" s="26">
        <v>0</v>
      </c>
      <c r="L190" s="25">
        <v>0</v>
      </c>
      <c r="M190" s="25">
        <f>'Home Buying Calc'!$C$7</f>
        <v>92500</v>
      </c>
      <c r="N190" s="25">
        <f t="shared" si="13"/>
        <v>2001</v>
      </c>
      <c r="O190" s="25">
        <f t="shared" si="14"/>
        <v>0</v>
      </c>
      <c r="P190" s="33"/>
    </row>
    <row r="191" spans="9:16" x14ac:dyDescent="0.25">
      <c r="I191" s="33" t="s">
        <v>41</v>
      </c>
      <c r="J191" s="33" t="s">
        <v>72</v>
      </c>
      <c r="K191" s="26">
        <v>0.03</v>
      </c>
      <c r="L191" s="25">
        <v>2001</v>
      </c>
      <c r="M191" s="25">
        <f>'Home Buying Calc'!$C$7</f>
        <v>92500</v>
      </c>
      <c r="N191" s="25">
        <f t="shared" si="13"/>
        <v>3000</v>
      </c>
      <c r="O191" s="25">
        <f t="shared" si="14"/>
        <v>90</v>
      </c>
      <c r="P191" s="33"/>
    </row>
    <row r="192" spans="9:16" x14ac:dyDescent="0.25">
      <c r="I192" s="33" t="s">
        <v>41</v>
      </c>
      <c r="J192" s="33" t="s">
        <v>72</v>
      </c>
      <c r="K192" s="26">
        <v>0.04</v>
      </c>
      <c r="L192" s="25">
        <v>5001</v>
      </c>
      <c r="M192" s="25">
        <f>'Home Buying Calc'!$C$7</f>
        <v>92500</v>
      </c>
      <c r="N192" s="25">
        <f t="shared" si="13"/>
        <v>5000</v>
      </c>
      <c r="O192" s="25">
        <f t="shared" si="14"/>
        <v>200</v>
      </c>
      <c r="P192" s="33"/>
    </row>
    <row r="193" spans="9:16" x14ac:dyDescent="0.25">
      <c r="I193" s="33" t="s">
        <v>41</v>
      </c>
      <c r="J193" s="33" t="s">
        <v>72</v>
      </c>
      <c r="K193" s="26">
        <v>0.05</v>
      </c>
      <c r="L193" s="25">
        <v>10001</v>
      </c>
      <c r="M193" s="25">
        <f>'Home Buying Calc'!$C$7</f>
        <v>92500</v>
      </c>
      <c r="N193" s="25">
        <f t="shared" si="13"/>
        <v>82499</v>
      </c>
      <c r="O193" s="25">
        <f t="shared" si="14"/>
        <v>4124.95</v>
      </c>
      <c r="P193" s="33"/>
    </row>
    <row r="194" spans="9:16" x14ac:dyDescent="0.25">
      <c r="I194" s="33" t="s">
        <v>42</v>
      </c>
      <c r="J194" s="33" t="s">
        <v>69</v>
      </c>
      <c r="K194" s="26">
        <v>0</v>
      </c>
      <c r="L194" s="25">
        <v>0</v>
      </c>
      <c r="M194" s="25">
        <f>'Home Buying Calc'!$C$7</f>
        <v>92500</v>
      </c>
      <c r="N194" s="25">
        <f t="shared" si="13"/>
        <v>108</v>
      </c>
      <c r="O194" s="25">
        <f t="shared" si="14"/>
        <v>0</v>
      </c>
      <c r="P194" s="33"/>
    </row>
    <row r="195" spans="9:16" x14ac:dyDescent="0.25">
      <c r="I195" s="33" t="s">
        <v>42</v>
      </c>
      <c r="J195" s="33" t="s">
        <v>69</v>
      </c>
      <c r="K195" s="26">
        <v>1.4999999999999999E-2</v>
      </c>
      <c r="L195" s="25">
        <v>108</v>
      </c>
      <c r="M195" s="25">
        <f>'Home Buying Calc'!$C$7</f>
        <v>92500</v>
      </c>
      <c r="N195" s="25">
        <f t="shared" si="13"/>
        <v>966</v>
      </c>
      <c r="O195" s="25">
        <f t="shared" si="14"/>
        <v>14.49</v>
      </c>
      <c r="P195" s="33"/>
    </row>
    <row r="196" spans="9:16" x14ac:dyDescent="0.25">
      <c r="I196" s="33" t="s">
        <v>42</v>
      </c>
      <c r="J196" s="33" t="s">
        <v>69</v>
      </c>
      <c r="K196" s="26">
        <v>0.02</v>
      </c>
      <c r="L196" s="25">
        <v>1074</v>
      </c>
      <c r="M196" s="25">
        <f>'Home Buying Calc'!$C$7</f>
        <v>92500</v>
      </c>
      <c r="N196" s="25">
        <f t="shared" ref="N196:N259" si="15">IF(AND(J196=J197,I196=I197), IF(M196&gt;L196,IF(M196&gt;L197,L197-L196,M196-L196),0), IF(M196&gt;L196, M196-L196,0))</f>
        <v>1073</v>
      </c>
      <c r="O196" s="25">
        <f t="shared" si="14"/>
        <v>21.46</v>
      </c>
      <c r="P196" s="33"/>
    </row>
    <row r="197" spans="9:16" x14ac:dyDescent="0.25">
      <c r="I197" s="33" t="s">
        <v>42</v>
      </c>
      <c r="J197" s="33" t="s">
        <v>69</v>
      </c>
      <c r="K197" s="26">
        <v>2.5000000000000001E-2</v>
      </c>
      <c r="L197" s="25">
        <v>2147</v>
      </c>
      <c r="M197" s="25">
        <f>'Home Buying Calc'!$C$7</f>
        <v>92500</v>
      </c>
      <c r="N197" s="25">
        <f t="shared" si="15"/>
        <v>1073</v>
      </c>
      <c r="O197" s="25">
        <f t="shared" ref="O197:O260" si="16">N197*K197</f>
        <v>26.825000000000003</v>
      </c>
      <c r="P197" s="33"/>
    </row>
    <row r="198" spans="9:16" x14ac:dyDescent="0.25">
      <c r="I198" s="33" t="s">
        <v>42</v>
      </c>
      <c r="J198" s="33" t="s">
        <v>69</v>
      </c>
      <c r="K198" s="26">
        <v>0.03</v>
      </c>
      <c r="L198" s="25">
        <v>3220</v>
      </c>
      <c r="M198" s="25">
        <f>'Home Buying Calc'!$C$7</f>
        <v>92500</v>
      </c>
      <c r="N198" s="25">
        <f t="shared" si="15"/>
        <v>1073</v>
      </c>
      <c r="O198" s="25">
        <f t="shared" si="16"/>
        <v>32.19</v>
      </c>
      <c r="P198" s="33"/>
    </row>
    <row r="199" spans="9:16" x14ac:dyDescent="0.25">
      <c r="I199" s="33" t="s">
        <v>42</v>
      </c>
      <c r="J199" s="33" t="s">
        <v>69</v>
      </c>
      <c r="K199" s="26">
        <v>3.5000000000000003E-2</v>
      </c>
      <c r="L199" s="25">
        <v>4293</v>
      </c>
      <c r="M199" s="25">
        <f>'Home Buying Calc'!$C$7</f>
        <v>92500</v>
      </c>
      <c r="N199" s="25">
        <f t="shared" si="15"/>
        <v>1073</v>
      </c>
      <c r="O199" s="25">
        <f t="shared" si="16"/>
        <v>37.555000000000007</v>
      </c>
      <c r="P199" s="33"/>
    </row>
    <row r="200" spans="9:16" x14ac:dyDescent="0.25">
      <c r="I200" s="33" t="s">
        <v>42</v>
      </c>
      <c r="J200" s="33" t="s">
        <v>69</v>
      </c>
      <c r="K200" s="26">
        <v>0.04</v>
      </c>
      <c r="L200" s="25">
        <v>5366</v>
      </c>
      <c r="M200" s="25">
        <f>'Home Buying Calc'!$C$7</f>
        <v>92500</v>
      </c>
      <c r="N200" s="25">
        <f t="shared" si="15"/>
        <v>1073</v>
      </c>
      <c r="O200" s="25">
        <f t="shared" si="16"/>
        <v>42.92</v>
      </c>
      <c r="P200" s="33"/>
    </row>
    <row r="201" spans="9:16" x14ac:dyDescent="0.25">
      <c r="I201" s="33" t="s">
        <v>42</v>
      </c>
      <c r="J201" s="33" t="s">
        <v>69</v>
      </c>
      <c r="K201" s="26">
        <v>4.4999999999999998E-2</v>
      </c>
      <c r="L201" s="25">
        <v>6439</v>
      </c>
      <c r="M201" s="25">
        <f>'Home Buying Calc'!$C$7</f>
        <v>92500</v>
      </c>
      <c r="N201" s="25">
        <f t="shared" si="15"/>
        <v>1073</v>
      </c>
      <c r="O201" s="25">
        <f t="shared" si="16"/>
        <v>48.284999999999997</v>
      </c>
      <c r="P201" s="33"/>
    </row>
    <row r="202" spans="9:16" x14ac:dyDescent="0.25">
      <c r="I202" s="33" t="s">
        <v>42</v>
      </c>
      <c r="J202" s="33" t="s">
        <v>69</v>
      </c>
      <c r="K202" s="26">
        <v>0.05</v>
      </c>
      <c r="L202" s="25">
        <v>7512</v>
      </c>
      <c r="M202" s="25">
        <f>'Home Buying Calc'!$C$7</f>
        <v>92500</v>
      </c>
      <c r="N202" s="25">
        <f t="shared" si="15"/>
        <v>1073</v>
      </c>
      <c r="O202" s="25">
        <f t="shared" si="16"/>
        <v>53.650000000000006</v>
      </c>
      <c r="P202" s="33"/>
    </row>
    <row r="203" spans="9:16" x14ac:dyDescent="0.25">
      <c r="I203" s="33" t="s">
        <v>42</v>
      </c>
      <c r="J203" s="33" t="s">
        <v>69</v>
      </c>
      <c r="K203" s="26">
        <v>5.3999999999999999E-2</v>
      </c>
      <c r="L203" s="25">
        <v>8585</v>
      </c>
      <c r="M203" s="25">
        <f>'Home Buying Calc'!$C$7</f>
        <v>92500</v>
      </c>
      <c r="N203" s="25">
        <f t="shared" si="15"/>
        <v>83915</v>
      </c>
      <c r="O203" s="25">
        <f t="shared" si="16"/>
        <v>4531.41</v>
      </c>
      <c r="P203" s="33"/>
    </row>
    <row r="204" spans="9:16" x14ac:dyDescent="0.25">
      <c r="I204" s="33" t="s">
        <v>42</v>
      </c>
      <c r="J204" s="33" t="s">
        <v>72</v>
      </c>
      <c r="K204" s="26">
        <v>0</v>
      </c>
      <c r="L204" s="25">
        <v>0</v>
      </c>
      <c r="M204" s="25">
        <f>'Home Buying Calc'!$C$7</f>
        <v>92500</v>
      </c>
      <c r="N204" s="25">
        <f t="shared" si="15"/>
        <v>215</v>
      </c>
      <c r="O204" s="25">
        <f t="shared" si="16"/>
        <v>0</v>
      </c>
      <c r="P204" s="33"/>
    </row>
    <row r="205" spans="9:16" x14ac:dyDescent="0.25">
      <c r="I205" s="33" t="s">
        <v>42</v>
      </c>
      <c r="J205" s="33" t="s">
        <v>72</v>
      </c>
      <c r="K205" s="26">
        <v>1.4999999999999999E-2</v>
      </c>
      <c r="L205" s="25">
        <v>215</v>
      </c>
      <c r="M205" s="25">
        <f>'Home Buying Calc'!$C$7</f>
        <v>92500</v>
      </c>
      <c r="N205" s="25">
        <f t="shared" si="15"/>
        <v>1932</v>
      </c>
      <c r="O205" s="25">
        <f t="shared" si="16"/>
        <v>28.98</v>
      </c>
      <c r="P205" s="33"/>
    </row>
    <row r="206" spans="9:16" x14ac:dyDescent="0.25">
      <c r="I206" s="33" t="s">
        <v>42</v>
      </c>
      <c r="J206" s="33" t="s">
        <v>72</v>
      </c>
      <c r="K206" s="26">
        <v>0.02</v>
      </c>
      <c r="L206" s="25">
        <v>2147</v>
      </c>
      <c r="M206" s="25">
        <f>'Home Buying Calc'!$C$7</f>
        <v>92500</v>
      </c>
      <c r="N206" s="25">
        <f t="shared" si="15"/>
        <v>2146</v>
      </c>
      <c r="O206" s="25">
        <f t="shared" si="16"/>
        <v>42.92</v>
      </c>
      <c r="P206" s="33"/>
    </row>
    <row r="207" spans="9:16" x14ac:dyDescent="0.25">
      <c r="I207" s="33" t="s">
        <v>42</v>
      </c>
      <c r="J207" s="33" t="s">
        <v>72</v>
      </c>
      <c r="K207" s="26">
        <v>2.5000000000000001E-2</v>
      </c>
      <c r="L207" s="25">
        <v>4293</v>
      </c>
      <c r="M207" s="25">
        <f>'Home Buying Calc'!$C$7</f>
        <v>92500</v>
      </c>
      <c r="N207" s="25">
        <f t="shared" si="15"/>
        <v>2146</v>
      </c>
      <c r="O207" s="25">
        <f t="shared" si="16"/>
        <v>53.650000000000006</v>
      </c>
      <c r="P207" s="33"/>
    </row>
    <row r="208" spans="9:16" x14ac:dyDescent="0.25">
      <c r="I208" s="33" t="s">
        <v>42</v>
      </c>
      <c r="J208" s="33" t="s">
        <v>72</v>
      </c>
      <c r="K208" s="26">
        <v>0.03</v>
      </c>
      <c r="L208" s="25">
        <v>6439</v>
      </c>
      <c r="M208" s="25">
        <f>'Home Buying Calc'!$C$7</f>
        <v>92500</v>
      </c>
      <c r="N208" s="25">
        <f t="shared" si="15"/>
        <v>2146</v>
      </c>
      <c r="O208" s="25">
        <f t="shared" si="16"/>
        <v>64.38</v>
      </c>
      <c r="P208" s="33"/>
    </row>
    <row r="209" spans="9:16" x14ac:dyDescent="0.25">
      <c r="I209" s="33" t="s">
        <v>42</v>
      </c>
      <c r="J209" s="33" t="s">
        <v>72</v>
      </c>
      <c r="K209" s="26">
        <v>3.5000000000000003E-2</v>
      </c>
      <c r="L209" s="25">
        <v>8585</v>
      </c>
      <c r="M209" s="25">
        <f>'Home Buying Calc'!$C$7</f>
        <v>92500</v>
      </c>
      <c r="N209" s="25">
        <f t="shared" si="15"/>
        <v>2146</v>
      </c>
      <c r="O209" s="25">
        <f t="shared" si="16"/>
        <v>75.110000000000014</v>
      </c>
      <c r="P209" s="33"/>
    </row>
    <row r="210" spans="9:16" x14ac:dyDescent="0.25">
      <c r="I210" s="33" t="s">
        <v>42</v>
      </c>
      <c r="J210" s="33" t="s">
        <v>72</v>
      </c>
      <c r="K210" s="26">
        <v>0.04</v>
      </c>
      <c r="L210" s="25">
        <v>10731</v>
      </c>
      <c r="M210" s="25">
        <f>'Home Buying Calc'!$C$7</f>
        <v>92500</v>
      </c>
      <c r="N210" s="25">
        <f t="shared" si="15"/>
        <v>2146</v>
      </c>
      <c r="O210" s="25">
        <f t="shared" si="16"/>
        <v>85.84</v>
      </c>
      <c r="P210" s="33"/>
    </row>
    <row r="211" spans="9:16" x14ac:dyDescent="0.25">
      <c r="I211" s="33" t="s">
        <v>42</v>
      </c>
      <c r="J211" s="33" t="s">
        <v>72</v>
      </c>
      <c r="K211" s="26">
        <v>4.4999999999999998E-2</v>
      </c>
      <c r="L211" s="25">
        <v>12877</v>
      </c>
      <c r="M211" s="25">
        <f>'Home Buying Calc'!$C$7</f>
        <v>92500</v>
      </c>
      <c r="N211" s="25">
        <f t="shared" si="15"/>
        <v>2146</v>
      </c>
      <c r="O211" s="25">
        <f t="shared" si="16"/>
        <v>96.57</v>
      </c>
      <c r="P211" s="33"/>
    </row>
    <row r="212" spans="9:16" x14ac:dyDescent="0.25">
      <c r="I212" s="33" t="s">
        <v>42</v>
      </c>
      <c r="J212" s="33" t="s">
        <v>72</v>
      </c>
      <c r="K212" s="26">
        <v>0.05</v>
      </c>
      <c r="L212" s="25">
        <v>15023</v>
      </c>
      <c r="M212" s="25">
        <f>'Home Buying Calc'!$C$7</f>
        <v>92500</v>
      </c>
      <c r="N212" s="25">
        <f t="shared" si="15"/>
        <v>2146</v>
      </c>
      <c r="O212" s="25">
        <f t="shared" si="16"/>
        <v>107.30000000000001</v>
      </c>
      <c r="P212" s="33"/>
    </row>
    <row r="213" spans="9:16" x14ac:dyDescent="0.25">
      <c r="I213" s="33" t="s">
        <v>42</v>
      </c>
      <c r="J213" s="33" t="s">
        <v>72</v>
      </c>
      <c r="K213" s="26">
        <v>5.3999999999999999E-2</v>
      </c>
      <c r="L213" s="25">
        <v>17169</v>
      </c>
      <c r="M213" s="25">
        <f>'Home Buying Calc'!$C$7</f>
        <v>92500</v>
      </c>
      <c r="N213" s="25">
        <f t="shared" si="15"/>
        <v>75331</v>
      </c>
      <c r="O213" s="25">
        <f t="shared" si="16"/>
        <v>4067.8739999999998</v>
      </c>
      <c r="P213" s="33"/>
    </row>
    <row r="214" spans="9:16" x14ac:dyDescent="0.25">
      <c r="I214" s="33" t="s">
        <v>43</v>
      </c>
      <c r="J214" s="33" t="s">
        <v>69</v>
      </c>
      <c r="K214" s="26">
        <v>0.01</v>
      </c>
      <c r="L214" s="25">
        <v>0</v>
      </c>
      <c r="M214" s="25">
        <f>'Home Buying Calc'!$C$7</f>
        <v>92500</v>
      </c>
      <c r="N214" s="25">
        <f t="shared" si="15"/>
        <v>3101</v>
      </c>
      <c r="O214" s="25">
        <f t="shared" si="16"/>
        <v>31.01</v>
      </c>
      <c r="P214" s="33"/>
    </row>
    <row r="215" spans="9:16" x14ac:dyDescent="0.25">
      <c r="I215" s="33" t="s">
        <v>43</v>
      </c>
      <c r="J215" s="33" t="s">
        <v>69</v>
      </c>
      <c r="K215" s="26">
        <v>0.02</v>
      </c>
      <c r="L215" s="25">
        <v>3101</v>
      </c>
      <c r="M215" s="25">
        <f>'Home Buying Calc'!$C$7</f>
        <v>92500</v>
      </c>
      <c r="N215" s="25">
        <f t="shared" si="15"/>
        <v>2300</v>
      </c>
      <c r="O215" s="25">
        <f t="shared" si="16"/>
        <v>46</v>
      </c>
      <c r="P215" s="33"/>
    </row>
    <row r="216" spans="9:16" x14ac:dyDescent="0.25">
      <c r="I216" s="33" t="s">
        <v>43</v>
      </c>
      <c r="J216" s="33" t="s">
        <v>69</v>
      </c>
      <c r="K216" s="26">
        <v>0.03</v>
      </c>
      <c r="L216" s="25">
        <v>5401</v>
      </c>
      <c r="M216" s="25">
        <f>'Home Buying Calc'!$C$7</f>
        <v>92500</v>
      </c>
      <c r="N216" s="25">
        <f t="shared" si="15"/>
        <v>2800</v>
      </c>
      <c r="O216" s="25">
        <f t="shared" si="16"/>
        <v>84</v>
      </c>
      <c r="P216" s="33"/>
    </row>
    <row r="217" spans="9:16" x14ac:dyDescent="0.25">
      <c r="I217" s="33" t="s">
        <v>43</v>
      </c>
      <c r="J217" s="33" t="s">
        <v>69</v>
      </c>
      <c r="K217" s="26">
        <v>0.04</v>
      </c>
      <c r="L217" s="25">
        <v>8201</v>
      </c>
      <c r="M217" s="25">
        <f>'Home Buying Calc'!$C$7</f>
        <v>92500</v>
      </c>
      <c r="N217" s="25">
        <f t="shared" si="15"/>
        <v>2800</v>
      </c>
      <c r="O217" s="25">
        <f t="shared" si="16"/>
        <v>112</v>
      </c>
      <c r="P217" s="33"/>
    </row>
    <row r="218" spans="9:16" x14ac:dyDescent="0.25">
      <c r="I218" s="33" t="s">
        <v>43</v>
      </c>
      <c r="J218" s="33" t="s">
        <v>69</v>
      </c>
      <c r="K218" s="26">
        <v>0.05</v>
      </c>
      <c r="L218" s="25">
        <v>11001</v>
      </c>
      <c r="M218" s="25">
        <f>'Home Buying Calc'!$C$7</f>
        <v>92500</v>
      </c>
      <c r="N218" s="25">
        <f t="shared" si="15"/>
        <v>3000</v>
      </c>
      <c r="O218" s="25">
        <f t="shared" si="16"/>
        <v>150</v>
      </c>
      <c r="P218" s="33"/>
    </row>
    <row r="219" spans="9:16" x14ac:dyDescent="0.25">
      <c r="I219" s="33" t="s">
        <v>43</v>
      </c>
      <c r="J219" s="33" t="s">
        <v>69</v>
      </c>
      <c r="K219" s="26">
        <v>0.06</v>
      </c>
      <c r="L219" s="25">
        <v>14001</v>
      </c>
      <c r="M219" s="25">
        <f>'Home Buying Calc'!$C$7</f>
        <v>92500</v>
      </c>
      <c r="N219" s="25">
        <f t="shared" si="15"/>
        <v>4200</v>
      </c>
      <c r="O219" s="25">
        <f t="shared" si="16"/>
        <v>252</v>
      </c>
      <c r="P219" s="33"/>
    </row>
    <row r="220" spans="9:16" x14ac:dyDescent="0.25">
      <c r="I220" s="33" t="s">
        <v>43</v>
      </c>
      <c r="J220" s="33" t="s">
        <v>69</v>
      </c>
      <c r="K220" s="26">
        <v>6.9000000000000006E-2</v>
      </c>
      <c r="L220" s="25">
        <v>18201</v>
      </c>
      <c r="M220" s="25">
        <f>'Home Buying Calc'!$C$7</f>
        <v>92500</v>
      </c>
      <c r="N220" s="25">
        <f t="shared" si="15"/>
        <v>74299</v>
      </c>
      <c r="O220" s="25">
        <f t="shared" si="16"/>
        <v>5126.6310000000003</v>
      </c>
      <c r="P220" s="33"/>
    </row>
    <row r="221" spans="9:16" x14ac:dyDescent="0.25">
      <c r="I221" s="33" t="s">
        <v>43</v>
      </c>
      <c r="J221" s="33" t="s">
        <v>72</v>
      </c>
      <c r="K221" s="26">
        <v>0.01</v>
      </c>
      <c r="L221" s="25">
        <v>0</v>
      </c>
      <c r="M221" s="25">
        <f>'Home Buying Calc'!$C$7</f>
        <v>92500</v>
      </c>
      <c r="N221" s="25">
        <f t="shared" si="15"/>
        <v>3101</v>
      </c>
      <c r="O221" s="25">
        <f t="shared" si="16"/>
        <v>31.01</v>
      </c>
      <c r="P221" s="33"/>
    </row>
    <row r="222" spans="9:16" x14ac:dyDescent="0.25">
      <c r="I222" s="33" t="s">
        <v>43</v>
      </c>
      <c r="J222" s="33" t="s">
        <v>72</v>
      </c>
      <c r="K222" s="26">
        <v>0.02</v>
      </c>
      <c r="L222" s="25">
        <v>3101</v>
      </c>
      <c r="M222" s="25">
        <f>'Home Buying Calc'!$C$7</f>
        <v>92500</v>
      </c>
      <c r="N222" s="25">
        <f t="shared" si="15"/>
        <v>2300</v>
      </c>
      <c r="O222" s="25">
        <f t="shared" si="16"/>
        <v>46</v>
      </c>
      <c r="P222" s="33"/>
    </row>
    <row r="223" spans="9:16" x14ac:dyDescent="0.25">
      <c r="I223" s="33" t="s">
        <v>43</v>
      </c>
      <c r="J223" s="33" t="s">
        <v>72</v>
      </c>
      <c r="K223" s="26">
        <v>0.03</v>
      </c>
      <c r="L223" s="25">
        <v>5401</v>
      </c>
      <c r="M223" s="25">
        <f>'Home Buying Calc'!$C$7</f>
        <v>92500</v>
      </c>
      <c r="N223" s="25">
        <f t="shared" si="15"/>
        <v>2800</v>
      </c>
      <c r="O223" s="25">
        <f t="shared" si="16"/>
        <v>84</v>
      </c>
      <c r="P223" s="33"/>
    </row>
    <row r="224" spans="9:16" x14ac:dyDescent="0.25">
      <c r="I224" s="33" t="s">
        <v>43</v>
      </c>
      <c r="J224" s="33" t="s">
        <v>72</v>
      </c>
      <c r="K224" s="26">
        <v>0.04</v>
      </c>
      <c r="L224" s="25">
        <v>8201</v>
      </c>
      <c r="M224" s="25">
        <f>'Home Buying Calc'!$C$7</f>
        <v>92500</v>
      </c>
      <c r="N224" s="25">
        <f t="shared" si="15"/>
        <v>2800</v>
      </c>
      <c r="O224" s="25">
        <f t="shared" si="16"/>
        <v>112</v>
      </c>
      <c r="P224" s="33"/>
    </row>
    <row r="225" spans="9:16" x14ac:dyDescent="0.25">
      <c r="I225" s="33" t="s">
        <v>43</v>
      </c>
      <c r="J225" s="33" t="s">
        <v>72</v>
      </c>
      <c r="K225" s="26">
        <v>0.05</v>
      </c>
      <c r="L225" s="25">
        <v>11001</v>
      </c>
      <c r="M225" s="25">
        <f>'Home Buying Calc'!$C$7</f>
        <v>92500</v>
      </c>
      <c r="N225" s="25">
        <f t="shared" si="15"/>
        <v>3000</v>
      </c>
      <c r="O225" s="25">
        <f t="shared" si="16"/>
        <v>150</v>
      </c>
      <c r="P225" s="33"/>
    </row>
    <row r="226" spans="9:16" x14ac:dyDescent="0.25">
      <c r="I226" s="33" t="s">
        <v>43</v>
      </c>
      <c r="J226" s="33" t="s">
        <v>72</v>
      </c>
      <c r="K226" s="26">
        <v>0.06</v>
      </c>
      <c r="L226" s="25">
        <v>14001</v>
      </c>
      <c r="M226" s="25">
        <f>'Home Buying Calc'!$C$7</f>
        <v>92500</v>
      </c>
      <c r="N226" s="25">
        <f t="shared" si="15"/>
        <v>4200</v>
      </c>
      <c r="O226" s="25">
        <f t="shared" si="16"/>
        <v>252</v>
      </c>
      <c r="P226" s="33"/>
    </row>
    <row r="227" spans="9:16" x14ac:dyDescent="0.25">
      <c r="I227" s="33" t="s">
        <v>43</v>
      </c>
      <c r="J227" s="33" t="s">
        <v>72</v>
      </c>
      <c r="K227" s="26">
        <v>6.9000000000000006E-2</v>
      </c>
      <c r="L227" s="25">
        <v>18201</v>
      </c>
      <c r="M227" s="25">
        <f>'Home Buying Calc'!$C$7</f>
        <v>92500</v>
      </c>
      <c r="N227" s="25">
        <f t="shared" si="15"/>
        <v>74299</v>
      </c>
      <c r="O227" s="25">
        <f t="shared" si="16"/>
        <v>5126.6310000000003</v>
      </c>
      <c r="P227" s="33"/>
    </row>
    <row r="228" spans="9:16" x14ac:dyDescent="0.25">
      <c r="I228" s="33" t="s">
        <v>44</v>
      </c>
      <c r="J228" s="33" t="s">
        <v>69</v>
      </c>
      <c r="K228" s="26">
        <v>2.46E-2</v>
      </c>
      <c r="L228" s="25">
        <v>0</v>
      </c>
      <c r="M228" s="25">
        <f>'Home Buying Calc'!$C$7</f>
        <v>92500</v>
      </c>
      <c r="N228" s="25">
        <f t="shared" si="15"/>
        <v>3291</v>
      </c>
      <c r="O228" s="25">
        <f t="shared" si="16"/>
        <v>80.958600000000004</v>
      </c>
      <c r="P228" s="33"/>
    </row>
    <row r="229" spans="9:16" x14ac:dyDescent="0.25">
      <c r="I229" s="33" t="s">
        <v>44</v>
      </c>
      <c r="J229" s="33" t="s">
        <v>69</v>
      </c>
      <c r="K229" s="26">
        <v>3.5099999999999999E-2</v>
      </c>
      <c r="L229" s="25">
        <v>3291</v>
      </c>
      <c r="M229" s="25">
        <f>'Home Buying Calc'!$C$7</f>
        <v>92500</v>
      </c>
      <c r="N229" s="25">
        <f t="shared" si="15"/>
        <v>16470</v>
      </c>
      <c r="O229" s="25">
        <f t="shared" si="16"/>
        <v>578.09699999999998</v>
      </c>
      <c r="P229" s="33"/>
    </row>
    <row r="230" spans="9:16" x14ac:dyDescent="0.25">
      <c r="I230" s="33" t="s">
        <v>44</v>
      </c>
      <c r="J230" s="33" t="s">
        <v>69</v>
      </c>
      <c r="K230" s="26">
        <v>5.0099999999999999E-2</v>
      </c>
      <c r="L230" s="25">
        <v>19761</v>
      </c>
      <c r="M230" s="25">
        <f>'Home Buying Calc'!$C$7</f>
        <v>92500</v>
      </c>
      <c r="N230" s="25">
        <f t="shared" si="15"/>
        <v>11990</v>
      </c>
      <c r="O230" s="25">
        <f t="shared" si="16"/>
        <v>600.69899999999996</v>
      </c>
      <c r="P230" s="33"/>
    </row>
    <row r="231" spans="9:16" x14ac:dyDescent="0.25">
      <c r="I231" s="33" t="s">
        <v>44</v>
      </c>
      <c r="J231" s="33" t="s">
        <v>69</v>
      </c>
      <c r="K231" s="26">
        <v>6.8400000000000002E-2</v>
      </c>
      <c r="L231" s="25">
        <v>31751</v>
      </c>
      <c r="M231" s="25">
        <f>'Home Buying Calc'!$C$7</f>
        <v>92500</v>
      </c>
      <c r="N231" s="25">
        <f t="shared" si="15"/>
        <v>60749</v>
      </c>
      <c r="O231" s="25">
        <f t="shared" si="16"/>
        <v>4155.2316000000001</v>
      </c>
      <c r="P231" s="33"/>
    </row>
    <row r="232" spans="9:16" x14ac:dyDescent="0.25">
      <c r="I232" s="33" t="s">
        <v>44</v>
      </c>
      <c r="J232" s="33" t="s">
        <v>72</v>
      </c>
      <c r="K232" s="26">
        <v>2.46E-2</v>
      </c>
      <c r="L232" s="25">
        <v>0</v>
      </c>
      <c r="M232" s="25">
        <f>'Home Buying Calc'!$C$7</f>
        <v>92500</v>
      </c>
      <c r="N232" s="25">
        <f t="shared" si="15"/>
        <v>6571</v>
      </c>
      <c r="O232" s="25">
        <f t="shared" si="16"/>
        <v>161.64660000000001</v>
      </c>
      <c r="P232" s="33"/>
    </row>
    <row r="233" spans="9:16" x14ac:dyDescent="0.25">
      <c r="I233" s="33" t="s">
        <v>44</v>
      </c>
      <c r="J233" s="33" t="s">
        <v>72</v>
      </c>
      <c r="K233" s="26">
        <v>3.5099999999999999E-2</v>
      </c>
      <c r="L233" s="25">
        <v>6571</v>
      </c>
      <c r="M233" s="25">
        <f>'Home Buying Calc'!$C$7</f>
        <v>92500</v>
      </c>
      <c r="N233" s="25">
        <f t="shared" si="15"/>
        <v>32950</v>
      </c>
      <c r="O233" s="25">
        <f t="shared" si="16"/>
        <v>1156.5450000000001</v>
      </c>
      <c r="P233" s="33"/>
    </row>
    <row r="234" spans="9:16" x14ac:dyDescent="0.25">
      <c r="I234" s="33" t="s">
        <v>44</v>
      </c>
      <c r="J234" s="33" t="s">
        <v>72</v>
      </c>
      <c r="K234" s="26">
        <v>5.0099999999999999E-2</v>
      </c>
      <c r="L234" s="25">
        <v>39521</v>
      </c>
      <c r="M234" s="25">
        <f>'Home Buying Calc'!$C$7</f>
        <v>92500</v>
      </c>
      <c r="N234" s="25">
        <f t="shared" si="15"/>
        <v>23980</v>
      </c>
      <c r="O234" s="25">
        <f t="shared" si="16"/>
        <v>1201.3979999999999</v>
      </c>
      <c r="P234" s="33"/>
    </row>
    <row r="235" spans="9:16" x14ac:dyDescent="0.25">
      <c r="I235" s="33" t="s">
        <v>44</v>
      </c>
      <c r="J235" s="33" t="s">
        <v>72</v>
      </c>
      <c r="K235" s="26">
        <v>6.8400000000000002E-2</v>
      </c>
      <c r="L235" s="25">
        <v>63501</v>
      </c>
      <c r="M235" s="25">
        <f>'Home Buying Calc'!$C$7</f>
        <v>92500</v>
      </c>
      <c r="N235" s="25">
        <f t="shared" si="15"/>
        <v>28999</v>
      </c>
      <c r="O235" s="25">
        <f t="shared" si="16"/>
        <v>1983.5316</v>
      </c>
      <c r="P235" s="33"/>
    </row>
    <row r="236" spans="9:16" x14ac:dyDescent="0.25">
      <c r="I236" s="33" t="s">
        <v>45</v>
      </c>
      <c r="J236" s="33" t="s">
        <v>78</v>
      </c>
      <c r="K236" s="26">
        <v>0</v>
      </c>
      <c r="L236" s="25">
        <v>0</v>
      </c>
      <c r="M236" s="25">
        <f>'Home Buying Calc'!$C$7</f>
        <v>92500</v>
      </c>
      <c r="N236" s="25">
        <f t="shared" si="15"/>
        <v>92500</v>
      </c>
      <c r="O236" s="25">
        <f t="shared" si="16"/>
        <v>0</v>
      </c>
      <c r="P236" s="33"/>
    </row>
    <row r="237" spans="9:16" x14ac:dyDescent="0.25">
      <c r="I237" s="33" t="s">
        <v>46</v>
      </c>
      <c r="J237" s="33" t="s">
        <v>78</v>
      </c>
      <c r="K237" s="26">
        <v>0</v>
      </c>
      <c r="L237" s="25">
        <v>0</v>
      </c>
      <c r="M237" s="25">
        <f>'Home Buying Calc'!$C$7</f>
        <v>92500</v>
      </c>
      <c r="N237" s="25">
        <f t="shared" si="15"/>
        <v>92500</v>
      </c>
      <c r="O237" s="25">
        <f t="shared" si="16"/>
        <v>0</v>
      </c>
      <c r="P237" s="33" t="s">
        <v>81</v>
      </c>
    </row>
    <row r="238" spans="9:16" x14ac:dyDescent="0.25">
      <c r="I238" s="33" t="s">
        <v>47</v>
      </c>
      <c r="J238" s="33" t="s">
        <v>69</v>
      </c>
      <c r="K238" s="26">
        <v>1.4E-2</v>
      </c>
      <c r="L238" s="25">
        <v>0</v>
      </c>
      <c r="M238" s="25">
        <f>'Home Buying Calc'!$C$7</f>
        <v>92500</v>
      </c>
      <c r="N238" s="25">
        <f t="shared" si="15"/>
        <v>20001</v>
      </c>
      <c r="O238" s="25">
        <f t="shared" si="16"/>
        <v>280.01400000000001</v>
      </c>
      <c r="P238" s="33"/>
    </row>
    <row r="239" spans="9:16" x14ac:dyDescent="0.25">
      <c r="I239" s="33" t="s">
        <v>47</v>
      </c>
      <c r="J239" s="33" t="s">
        <v>69</v>
      </c>
      <c r="K239" s="26">
        <v>1.7500000000000002E-2</v>
      </c>
      <c r="L239" s="25">
        <v>20001</v>
      </c>
      <c r="M239" s="25">
        <f>'Home Buying Calc'!$C$7</f>
        <v>92500</v>
      </c>
      <c r="N239" s="25">
        <f t="shared" si="15"/>
        <v>15000</v>
      </c>
      <c r="O239" s="25">
        <f t="shared" si="16"/>
        <v>262.5</v>
      </c>
      <c r="P239" s="33"/>
    </row>
    <row r="240" spans="9:16" x14ac:dyDescent="0.25">
      <c r="I240" s="33" t="s">
        <v>47</v>
      </c>
      <c r="J240" s="33" t="s">
        <v>69</v>
      </c>
      <c r="K240" s="26">
        <v>3.5000000000000003E-2</v>
      </c>
      <c r="L240" s="25">
        <v>35001</v>
      </c>
      <c r="M240" s="25">
        <f>'Home Buying Calc'!$C$7</f>
        <v>92500</v>
      </c>
      <c r="N240" s="25">
        <f t="shared" si="15"/>
        <v>5000</v>
      </c>
      <c r="O240" s="25">
        <f t="shared" si="16"/>
        <v>175.00000000000003</v>
      </c>
      <c r="P240" s="33"/>
    </row>
    <row r="241" spans="9:16" x14ac:dyDescent="0.25">
      <c r="I241" s="33" t="s">
        <v>47</v>
      </c>
      <c r="J241" s="33" t="s">
        <v>69</v>
      </c>
      <c r="K241" s="26">
        <v>5.5300000000000002E-2</v>
      </c>
      <c r="L241" s="25">
        <v>40001</v>
      </c>
      <c r="M241" s="25">
        <f>'Home Buying Calc'!$C$7</f>
        <v>92500</v>
      </c>
      <c r="N241" s="25">
        <f t="shared" si="15"/>
        <v>35000</v>
      </c>
      <c r="O241" s="25">
        <f t="shared" si="16"/>
        <v>1935.5</v>
      </c>
      <c r="P241" s="33"/>
    </row>
    <row r="242" spans="9:16" x14ac:dyDescent="0.25">
      <c r="I242" s="33" t="s">
        <v>47</v>
      </c>
      <c r="J242" s="33" t="s">
        <v>69</v>
      </c>
      <c r="K242" s="26">
        <v>6.3700000000000007E-2</v>
      </c>
      <c r="L242" s="25">
        <v>75001</v>
      </c>
      <c r="M242" s="25">
        <f>'Home Buying Calc'!$C$7</f>
        <v>92500</v>
      </c>
      <c r="N242" s="25">
        <f t="shared" si="15"/>
        <v>17499</v>
      </c>
      <c r="O242" s="25">
        <f t="shared" si="16"/>
        <v>1114.6863000000001</v>
      </c>
      <c r="P242" s="33"/>
    </row>
    <row r="243" spans="9:16" x14ac:dyDescent="0.25">
      <c r="I243" s="33" t="s">
        <v>47</v>
      </c>
      <c r="J243" s="33" t="s">
        <v>69</v>
      </c>
      <c r="K243" s="26">
        <v>8.9700000000000002E-2</v>
      </c>
      <c r="L243" s="25">
        <v>500001</v>
      </c>
      <c r="M243" s="25">
        <f>'Home Buying Calc'!$C$7</f>
        <v>92500</v>
      </c>
      <c r="N243" s="25">
        <f t="shared" si="15"/>
        <v>0</v>
      </c>
      <c r="O243" s="25">
        <f t="shared" si="16"/>
        <v>0</v>
      </c>
      <c r="P243" s="33"/>
    </row>
    <row r="244" spans="9:16" x14ac:dyDescent="0.25">
      <c r="I244" s="33" t="s">
        <v>47</v>
      </c>
      <c r="J244" s="33" t="s">
        <v>72</v>
      </c>
      <c r="K244" s="26">
        <v>1.4E-2</v>
      </c>
      <c r="L244" s="25">
        <v>0</v>
      </c>
      <c r="M244" s="25">
        <f>'Home Buying Calc'!$C$7</f>
        <v>92500</v>
      </c>
      <c r="N244" s="25">
        <f t="shared" si="15"/>
        <v>20001</v>
      </c>
      <c r="O244" s="25">
        <f t="shared" si="16"/>
        <v>280.01400000000001</v>
      </c>
      <c r="P244" s="33"/>
    </row>
    <row r="245" spans="9:16" x14ac:dyDescent="0.25">
      <c r="I245" s="33" t="s">
        <v>47</v>
      </c>
      <c r="J245" s="33" t="s">
        <v>72</v>
      </c>
      <c r="K245" s="26">
        <v>1.7500000000000002E-2</v>
      </c>
      <c r="L245" s="25">
        <v>20001</v>
      </c>
      <c r="M245" s="25">
        <f>'Home Buying Calc'!$C$7</f>
        <v>92500</v>
      </c>
      <c r="N245" s="25">
        <f t="shared" si="15"/>
        <v>30000</v>
      </c>
      <c r="O245" s="25">
        <f t="shared" si="16"/>
        <v>525</v>
      </c>
      <c r="P245" s="33"/>
    </row>
    <row r="246" spans="9:16" x14ac:dyDescent="0.25">
      <c r="I246" s="33" t="s">
        <v>47</v>
      </c>
      <c r="J246" s="33" t="s">
        <v>72</v>
      </c>
      <c r="K246" s="26">
        <v>2.4500000000000001E-2</v>
      </c>
      <c r="L246" s="25">
        <v>50001</v>
      </c>
      <c r="M246" s="25">
        <f>'Home Buying Calc'!$C$7</f>
        <v>92500</v>
      </c>
      <c r="N246" s="25">
        <f t="shared" si="15"/>
        <v>20000</v>
      </c>
      <c r="O246" s="25">
        <f t="shared" si="16"/>
        <v>490</v>
      </c>
      <c r="P246" s="33"/>
    </row>
    <row r="247" spans="9:16" x14ac:dyDescent="0.25">
      <c r="I247" s="33" t="s">
        <v>47</v>
      </c>
      <c r="J247" s="33" t="s">
        <v>72</v>
      </c>
      <c r="K247" s="26">
        <v>3.5000000000000003E-2</v>
      </c>
      <c r="L247" s="25">
        <v>70001</v>
      </c>
      <c r="M247" s="25">
        <f>'Home Buying Calc'!$C$7</f>
        <v>92500</v>
      </c>
      <c r="N247" s="25">
        <f t="shared" si="15"/>
        <v>10000</v>
      </c>
      <c r="O247" s="25">
        <f t="shared" si="16"/>
        <v>350.00000000000006</v>
      </c>
      <c r="P247" s="33"/>
    </row>
    <row r="248" spans="9:16" x14ac:dyDescent="0.25">
      <c r="I248" s="33" t="s">
        <v>47</v>
      </c>
      <c r="J248" s="33" t="s">
        <v>72</v>
      </c>
      <c r="K248" s="26">
        <v>5.5300000000000002E-2</v>
      </c>
      <c r="L248" s="25">
        <v>80001</v>
      </c>
      <c r="M248" s="25">
        <f>'Home Buying Calc'!$C$7</f>
        <v>92500</v>
      </c>
      <c r="N248" s="25">
        <f t="shared" si="15"/>
        <v>12499</v>
      </c>
      <c r="O248" s="25">
        <f t="shared" si="16"/>
        <v>691.19470000000001</v>
      </c>
      <c r="P248" s="33"/>
    </row>
    <row r="249" spans="9:16" x14ac:dyDescent="0.25">
      <c r="I249" s="33" t="s">
        <v>47</v>
      </c>
      <c r="J249" s="33" t="s">
        <v>72</v>
      </c>
      <c r="K249" s="26">
        <v>6.3700000000000007E-2</v>
      </c>
      <c r="L249" s="25">
        <v>150001</v>
      </c>
      <c r="M249" s="25">
        <f>'Home Buying Calc'!$C$7</f>
        <v>92500</v>
      </c>
      <c r="N249" s="25">
        <f t="shared" si="15"/>
        <v>0</v>
      </c>
      <c r="O249" s="25">
        <f t="shared" si="16"/>
        <v>0</v>
      </c>
      <c r="P249" s="33"/>
    </row>
    <row r="250" spans="9:16" x14ac:dyDescent="0.25">
      <c r="I250" s="33" t="s">
        <v>47</v>
      </c>
      <c r="J250" s="33" t="s">
        <v>72</v>
      </c>
      <c r="K250" s="26">
        <v>8.9700000000000002E-2</v>
      </c>
      <c r="L250" s="25">
        <v>500001</v>
      </c>
      <c r="M250" s="25">
        <f>'Home Buying Calc'!$C$7</f>
        <v>92500</v>
      </c>
      <c r="N250" s="25">
        <f t="shared" si="15"/>
        <v>0</v>
      </c>
      <c r="O250" s="25">
        <f t="shared" si="16"/>
        <v>0</v>
      </c>
      <c r="P250" s="33"/>
    </row>
    <row r="251" spans="9:16" x14ac:dyDescent="0.25">
      <c r="I251" s="33" t="s">
        <v>48</v>
      </c>
      <c r="J251" s="33" t="s">
        <v>69</v>
      </c>
      <c r="K251" s="26">
        <v>1.7000000000000001E-2</v>
      </c>
      <c r="L251" s="25">
        <v>0</v>
      </c>
      <c r="M251" s="25">
        <f>'Home Buying Calc'!$C$7</f>
        <v>92500</v>
      </c>
      <c r="N251" s="25">
        <f t="shared" si="15"/>
        <v>5501</v>
      </c>
      <c r="O251" s="25">
        <f t="shared" si="16"/>
        <v>93.51700000000001</v>
      </c>
      <c r="P251" s="33"/>
    </row>
    <row r="252" spans="9:16" x14ac:dyDescent="0.25">
      <c r="I252" s="33" t="s">
        <v>48</v>
      </c>
      <c r="J252" s="33" t="s">
        <v>69</v>
      </c>
      <c r="K252" s="26">
        <v>3.2000000000000001E-2</v>
      </c>
      <c r="L252" s="25">
        <v>5501</v>
      </c>
      <c r="M252" s="25">
        <f>'Home Buying Calc'!$C$7</f>
        <v>92500</v>
      </c>
      <c r="N252" s="25">
        <f t="shared" si="15"/>
        <v>5500</v>
      </c>
      <c r="O252" s="25">
        <f t="shared" si="16"/>
        <v>176</v>
      </c>
      <c r="P252" s="33"/>
    </row>
    <row r="253" spans="9:16" x14ac:dyDescent="0.25">
      <c r="I253" s="33" t="s">
        <v>48</v>
      </c>
      <c r="J253" s="33" t="s">
        <v>69</v>
      </c>
      <c r="K253" s="26">
        <v>4.7E-2</v>
      </c>
      <c r="L253" s="25">
        <v>11001</v>
      </c>
      <c r="M253" s="25">
        <f>'Home Buying Calc'!$C$7</f>
        <v>92500</v>
      </c>
      <c r="N253" s="25">
        <f t="shared" si="15"/>
        <v>5000</v>
      </c>
      <c r="O253" s="25">
        <f t="shared" si="16"/>
        <v>235</v>
      </c>
      <c r="P253" s="33"/>
    </row>
    <row r="254" spans="9:16" x14ac:dyDescent="0.25">
      <c r="I254" s="33" t="s">
        <v>48</v>
      </c>
      <c r="J254" s="33" t="s">
        <v>69</v>
      </c>
      <c r="K254" s="26">
        <v>4.9000000000000002E-2</v>
      </c>
      <c r="L254" s="25">
        <v>16001</v>
      </c>
      <c r="M254" s="25">
        <f>'Home Buying Calc'!$C$7</f>
        <v>92500</v>
      </c>
      <c r="N254" s="25">
        <f t="shared" si="15"/>
        <v>76499</v>
      </c>
      <c r="O254" s="25">
        <f t="shared" si="16"/>
        <v>3748.451</v>
      </c>
      <c r="P254" s="33"/>
    </row>
    <row r="255" spans="9:16" x14ac:dyDescent="0.25">
      <c r="I255" s="33" t="s">
        <v>48</v>
      </c>
      <c r="J255" s="33" t="s">
        <v>72</v>
      </c>
      <c r="K255" s="26">
        <v>1.7000000000000001E-2</v>
      </c>
      <c r="L255" s="25">
        <v>0</v>
      </c>
      <c r="M255" s="25">
        <f>'Home Buying Calc'!$C$7</f>
        <v>92500</v>
      </c>
      <c r="N255" s="25">
        <f t="shared" si="15"/>
        <v>8001</v>
      </c>
      <c r="O255" s="25">
        <f t="shared" si="16"/>
        <v>136.017</v>
      </c>
      <c r="P255" s="33"/>
    </row>
    <row r="256" spans="9:16" x14ac:dyDescent="0.25">
      <c r="I256" s="33" t="s">
        <v>48</v>
      </c>
      <c r="J256" s="33" t="s">
        <v>72</v>
      </c>
      <c r="K256" s="26">
        <v>3.2000000000000001E-2</v>
      </c>
      <c r="L256" s="25">
        <v>8001</v>
      </c>
      <c r="M256" s="25">
        <f>'Home Buying Calc'!$C$7</f>
        <v>92500</v>
      </c>
      <c r="N256" s="25">
        <f t="shared" si="15"/>
        <v>8000</v>
      </c>
      <c r="O256" s="25">
        <f t="shared" si="16"/>
        <v>256</v>
      </c>
      <c r="P256" s="33"/>
    </row>
    <row r="257" spans="9:16" x14ac:dyDescent="0.25">
      <c r="I257" s="33" t="s">
        <v>48</v>
      </c>
      <c r="J257" s="33" t="s">
        <v>72</v>
      </c>
      <c r="K257" s="26">
        <v>4.7E-2</v>
      </c>
      <c r="L257" s="25">
        <v>16001</v>
      </c>
      <c r="M257" s="25">
        <f>'Home Buying Calc'!$C$7</f>
        <v>92500</v>
      </c>
      <c r="N257" s="25">
        <f t="shared" si="15"/>
        <v>8000</v>
      </c>
      <c r="O257" s="25">
        <f t="shared" si="16"/>
        <v>376</v>
      </c>
      <c r="P257" s="33"/>
    </row>
    <row r="258" spans="9:16" x14ac:dyDescent="0.25">
      <c r="I258" s="33" t="s">
        <v>48</v>
      </c>
      <c r="J258" s="33" t="s">
        <v>72</v>
      </c>
      <c r="K258" s="26">
        <v>4.9000000000000002E-2</v>
      </c>
      <c r="L258" s="25">
        <v>24001</v>
      </c>
      <c r="M258" s="25">
        <f>'Home Buying Calc'!$C$7</f>
        <v>92500</v>
      </c>
      <c r="N258" s="25">
        <f t="shared" si="15"/>
        <v>68499</v>
      </c>
      <c r="O258" s="25">
        <f t="shared" si="16"/>
        <v>3356.451</v>
      </c>
      <c r="P258" s="33"/>
    </row>
    <row r="259" spans="9:16" x14ac:dyDescent="0.25">
      <c r="I259" s="33" t="s">
        <v>49</v>
      </c>
      <c r="J259" s="33" t="s">
        <v>69</v>
      </c>
      <c r="K259" s="26">
        <v>0.04</v>
      </c>
      <c r="L259" s="25">
        <v>0</v>
      </c>
      <c r="M259" s="25">
        <f>'Home Buying Calc'!$C$7</f>
        <v>92500</v>
      </c>
      <c r="N259" s="25">
        <f t="shared" si="15"/>
        <v>8501</v>
      </c>
      <c r="O259" s="25">
        <f t="shared" si="16"/>
        <v>340.04</v>
      </c>
      <c r="P259" s="33"/>
    </row>
    <row r="260" spans="9:16" x14ac:dyDescent="0.25">
      <c r="I260" s="33" t="s">
        <v>49</v>
      </c>
      <c r="J260" s="33" t="s">
        <v>69</v>
      </c>
      <c r="K260" s="26">
        <v>4.4999999999999998E-2</v>
      </c>
      <c r="L260" s="25">
        <v>8501</v>
      </c>
      <c r="M260" s="25">
        <f>'Home Buying Calc'!$C$7</f>
        <v>92500</v>
      </c>
      <c r="N260" s="25">
        <f t="shared" ref="N260:N323" si="17">IF(AND(J260=J261,I260=I261), IF(M260&gt;L260,IF(M260&gt;L261,L261-L260,M260-L260),0), IF(M260&gt;L260, M260-L260,0))</f>
        <v>3200</v>
      </c>
      <c r="O260" s="25">
        <f t="shared" si="16"/>
        <v>144</v>
      </c>
      <c r="P260" s="33"/>
    </row>
    <row r="261" spans="9:16" x14ac:dyDescent="0.25">
      <c r="I261" s="33" t="s">
        <v>49</v>
      </c>
      <c r="J261" s="33" t="s">
        <v>69</v>
      </c>
      <c r="K261" s="26">
        <v>5.2499999999999998E-2</v>
      </c>
      <c r="L261" s="25">
        <v>11701</v>
      </c>
      <c r="M261" s="25">
        <f>'Home Buying Calc'!$C$7</f>
        <v>92500</v>
      </c>
      <c r="N261" s="25">
        <f t="shared" si="17"/>
        <v>2200</v>
      </c>
      <c r="O261" s="25">
        <f t="shared" ref="O261:O324" si="18">N261*K261</f>
        <v>115.5</v>
      </c>
      <c r="P261" s="33"/>
    </row>
    <row r="262" spans="9:16" x14ac:dyDescent="0.25">
      <c r="I262" s="33" t="s">
        <v>49</v>
      </c>
      <c r="J262" s="33" t="s">
        <v>69</v>
      </c>
      <c r="K262" s="26">
        <v>5.8999999999999997E-2</v>
      </c>
      <c r="L262" s="25">
        <v>13901</v>
      </c>
      <c r="M262" s="25">
        <f>'Home Buying Calc'!$C$7</f>
        <v>92500</v>
      </c>
      <c r="N262" s="25">
        <f t="shared" si="17"/>
        <v>7500</v>
      </c>
      <c r="O262" s="25">
        <f t="shared" si="18"/>
        <v>442.5</v>
      </c>
      <c r="P262" s="33"/>
    </row>
    <row r="263" spans="9:16" x14ac:dyDescent="0.25">
      <c r="I263" s="33" t="s">
        <v>49</v>
      </c>
      <c r="J263" s="33" t="s">
        <v>69</v>
      </c>
      <c r="K263" s="26">
        <v>6.0900000000000003E-2</v>
      </c>
      <c r="L263" s="25">
        <v>21401</v>
      </c>
      <c r="M263" s="25">
        <f>'Home Buying Calc'!$C$7</f>
        <v>92500</v>
      </c>
      <c r="N263" s="25">
        <f t="shared" si="17"/>
        <v>59250</v>
      </c>
      <c r="O263" s="25">
        <f t="shared" si="18"/>
        <v>3608.3250000000003</v>
      </c>
      <c r="P263" s="33"/>
    </row>
    <row r="264" spans="9:16" x14ac:dyDescent="0.25">
      <c r="I264" s="33" t="s">
        <v>49</v>
      </c>
      <c r="J264" s="33" t="s">
        <v>69</v>
      </c>
      <c r="K264" s="26">
        <v>6.4100000000000004E-2</v>
      </c>
      <c r="L264" s="25">
        <v>80651</v>
      </c>
      <c r="M264" s="25">
        <f>'Home Buying Calc'!$C$7</f>
        <v>92500</v>
      </c>
      <c r="N264" s="25">
        <f t="shared" si="17"/>
        <v>11849</v>
      </c>
      <c r="O264" s="25">
        <f t="shared" si="18"/>
        <v>759.5209000000001</v>
      </c>
      <c r="P264" s="33"/>
    </row>
    <row r="265" spans="9:16" x14ac:dyDescent="0.25">
      <c r="I265" s="33" t="s">
        <v>49</v>
      </c>
      <c r="J265" s="33" t="s">
        <v>69</v>
      </c>
      <c r="K265" s="26">
        <v>6.8500000000000005E-2</v>
      </c>
      <c r="L265" s="25">
        <v>215401</v>
      </c>
      <c r="M265" s="25">
        <f>'Home Buying Calc'!$C$7</f>
        <v>92500</v>
      </c>
      <c r="N265" s="25">
        <f t="shared" si="17"/>
        <v>0</v>
      </c>
      <c r="O265" s="25">
        <f t="shared" si="18"/>
        <v>0</v>
      </c>
      <c r="P265" s="33"/>
    </row>
    <row r="266" spans="9:16" x14ac:dyDescent="0.25">
      <c r="I266" s="33" t="s">
        <v>49</v>
      </c>
      <c r="J266" s="33" t="s">
        <v>69</v>
      </c>
      <c r="K266" s="26">
        <v>8.8200000000000001E-2</v>
      </c>
      <c r="L266" s="25">
        <v>1077551</v>
      </c>
      <c r="M266" s="25">
        <f>'Home Buying Calc'!$C$7</f>
        <v>92500</v>
      </c>
      <c r="N266" s="25">
        <f t="shared" si="17"/>
        <v>0</v>
      </c>
      <c r="O266" s="25">
        <f t="shared" si="18"/>
        <v>0</v>
      </c>
      <c r="P266" s="33"/>
    </row>
    <row r="267" spans="9:16" x14ac:dyDescent="0.25">
      <c r="I267" s="33" t="s">
        <v>49</v>
      </c>
      <c r="J267" s="33" t="s">
        <v>72</v>
      </c>
      <c r="K267" s="26">
        <v>0.04</v>
      </c>
      <c r="L267" s="25">
        <v>0</v>
      </c>
      <c r="M267" s="25">
        <f>'Home Buying Calc'!$C$7</f>
        <v>92500</v>
      </c>
      <c r="N267" s="25">
        <f t="shared" si="17"/>
        <v>17151</v>
      </c>
      <c r="O267" s="25">
        <f t="shared" si="18"/>
        <v>686.04</v>
      </c>
      <c r="P267" s="33"/>
    </row>
    <row r="268" spans="9:16" x14ac:dyDescent="0.25">
      <c r="I268" s="33" t="s">
        <v>49</v>
      </c>
      <c r="J268" s="33" t="s">
        <v>72</v>
      </c>
      <c r="K268" s="26">
        <v>4.4999999999999998E-2</v>
      </c>
      <c r="L268" s="25">
        <v>17151</v>
      </c>
      <c r="M268" s="25">
        <f>'Home Buying Calc'!$C$7</f>
        <v>92500</v>
      </c>
      <c r="N268" s="25">
        <f t="shared" si="17"/>
        <v>6450</v>
      </c>
      <c r="O268" s="25">
        <f t="shared" si="18"/>
        <v>290.25</v>
      </c>
      <c r="P268" s="33"/>
    </row>
    <row r="269" spans="9:16" x14ac:dyDescent="0.25">
      <c r="I269" s="33" t="s">
        <v>49</v>
      </c>
      <c r="J269" s="33" t="s">
        <v>72</v>
      </c>
      <c r="K269" s="26">
        <v>5.2499999999999998E-2</v>
      </c>
      <c r="L269" s="25">
        <v>23601</v>
      </c>
      <c r="M269" s="25">
        <f>'Home Buying Calc'!$C$7</f>
        <v>92500</v>
      </c>
      <c r="N269" s="25">
        <f t="shared" si="17"/>
        <v>4300</v>
      </c>
      <c r="O269" s="25">
        <f t="shared" si="18"/>
        <v>225.75</v>
      </c>
      <c r="P269" s="33"/>
    </row>
    <row r="270" spans="9:16" x14ac:dyDescent="0.25">
      <c r="I270" s="33" t="s">
        <v>49</v>
      </c>
      <c r="J270" s="33" t="s">
        <v>72</v>
      </c>
      <c r="K270" s="26">
        <v>5.8999999999999997E-2</v>
      </c>
      <c r="L270" s="25">
        <v>27901</v>
      </c>
      <c r="M270" s="25">
        <f>'Home Buying Calc'!$C$7</f>
        <v>92500</v>
      </c>
      <c r="N270" s="25">
        <f t="shared" si="17"/>
        <v>15100</v>
      </c>
      <c r="O270" s="25">
        <f t="shared" si="18"/>
        <v>890.9</v>
      </c>
      <c r="P270" s="33"/>
    </row>
    <row r="271" spans="9:16" x14ac:dyDescent="0.25">
      <c r="I271" s="33" t="s">
        <v>49</v>
      </c>
      <c r="J271" s="33" t="s">
        <v>72</v>
      </c>
      <c r="K271" s="26">
        <v>6.0900000000000003E-2</v>
      </c>
      <c r="L271" s="25">
        <v>43001</v>
      </c>
      <c r="M271" s="25">
        <f>'Home Buying Calc'!$C$7</f>
        <v>92500</v>
      </c>
      <c r="N271" s="25">
        <f t="shared" si="17"/>
        <v>49499</v>
      </c>
      <c r="O271" s="25">
        <f t="shared" si="18"/>
        <v>3014.4891000000002</v>
      </c>
      <c r="P271" s="33"/>
    </row>
    <row r="272" spans="9:16" x14ac:dyDescent="0.25">
      <c r="I272" s="33" t="s">
        <v>49</v>
      </c>
      <c r="J272" s="33" t="s">
        <v>72</v>
      </c>
      <c r="K272" s="26">
        <v>6.4100000000000004E-2</v>
      </c>
      <c r="L272" s="25">
        <v>161551</v>
      </c>
      <c r="M272" s="25">
        <f>'Home Buying Calc'!$C$7</f>
        <v>92500</v>
      </c>
      <c r="N272" s="25">
        <f t="shared" si="17"/>
        <v>0</v>
      </c>
      <c r="O272" s="25">
        <f t="shared" si="18"/>
        <v>0</v>
      </c>
      <c r="P272" s="33"/>
    </row>
    <row r="273" spans="9:16" x14ac:dyDescent="0.25">
      <c r="I273" s="33" t="s">
        <v>49</v>
      </c>
      <c r="J273" s="33" t="s">
        <v>72</v>
      </c>
      <c r="K273" s="26">
        <v>6.8500000000000005E-2</v>
      </c>
      <c r="L273" s="25">
        <v>323201</v>
      </c>
      <c r="M273" s="25">
        <f>'Home Buying Calc'!$C$7</f>
        <v>92500</v>
      </c>
      <c r="N273" s="25">
        <f t="shared" si="17"/>
        <v>0</v>
      </c>
      <c r="O273" s="25">
        <f t="shared" si="18"/>
        <v>0</v>
      </c>
      <c r="P273" s="33"/>
    </row>
    <row r="274" spans="9:16" x14ac:dyDescent="0.25">
      <c r="I274" s="33" t="s">
        <v>49</v>
      </c>
      <c r="J274" s="33" t="s">
        <v>72</v>
      </c>
      <c r="K274" s="26">
        <v>8.8200000000000001E-2</v>
      </c>
      <c r="L274" s="25">
        <v>2155351</v>
      </c>
      <c r="M274" s="25">
        <f>'Home Buying Calc'!$C$7</f>
        <v>92500</v>
      </c>
      <c r="N274" s="25">
        <f t="shared" si="17"/>
        <v>0</v>
      </c>
      <c r="O274" s="25">
        <f t="shared" si="18"/>
        <v>0</v>
      </c>
      <c r="P274" s="33"/>
    </row>
    <row r="275" spans="9:16" x14ac:dyDescent="0.25">
      <c r="I275" s="33" t="s">
        <v>50</v>
      </c>
      <c r="J275" s="33" t="s">
        <v>83</v>
      </c>
      <c r="K275" s="26">
        <v>5.2499999999999998E-2</v>
      </c>
      <c r="L275" s="25">
        <v>0</v>
      </c>
      <c r="M275" s="25">
        <f>'Home Buying Calc'!$C$7</f>
        <v>92500</v>
      </c>
      <c r="N275" s="25">
        <f t="shared" si="17"/>
        <v>92500</v>
      </c>
      <c r="O275" s="25">
        <f t="shared" si="18"/>
        <v>4856.25</v>
      </c>
      <c r="P275" s="33"/>
    </row>
    <row r="276" spans="9:16" x14ac:dyDescent="0.25">
      <c r="I276" s="33" t="s">
        <v>51</v>
      </c>
      <c r="J276" s="33" t="s">
        <v>69</v>
      </c>
      <c r="K276" s="26">
        <v>1.0999999999999999E-2</v>
      </c>
      <c r="L276" s="25">
        <v>0</v>
      </c>
      <c r="M276" s="25">
        <f>'Home Buying Calc'!$C$7</f>
        <v>92500</v>
      </c>
      <c r="N276" s="25">
        <f t="shared" si="17"/>
        <v>40126</v>
      </c>
      <c r="O276" s="25">
        <f t="shared" si="18"/>
        <v>441.38599999999997</v>
      </c>
      <c r="P276" s="33"/>
    </row>
    <row r="277" spans="9:16" x14ac:dyDescent="0.25">
      <c r="I277" s="33" t="s">
        <v>51</v>
      </c>
      <c r="J277" s="33" t="s">
        <v>69</v>
      </c>
      <c r="K277" s="26">
        <v>2.0400000000000001E-2</v>
      </c>
      <c r="L277" s="25">
        <v>40126</v>
      </c>
      <c r="M277" s="25">
        <f>'Home Buying Calc'!$C$7</f>
        <v>92500</v>
      </c>
      <c r="N277" s="25">
        <f t="shared" si="17"/>
        <v>52374</v>
      </c>
      <c r="O277" s="25">
        <f t="shared" si="18"/>
        <v>1068.4296000000002</v>
      </c>
      <c r="P277" s="33"/>
    </row>
    <row r="278" spans="9:16" x14ac:dyDescent="0.25">
      <c r="I278" s="33" t="s">
        <v>51</v>
      </c>
      <c r="J278" s="33" t="s">
        <v>69</v>
      </c>
      <c r="K278" s="26">
        <v>2.2700000000000001E-2</v>
      </c>
      <c r="L278" s="25">
        <v>96851</v>
      </c>
      <c r="M278" s="25">
        <f>'Home Buying Calc'!$C$7</f>
        <v>92500</v>
      </c>
      <c r="N278" s="25">
        <f t="shared" si="17"/>
        <v>0</v>
      </c>
      <c r="O278" s="25">
        <f t="shared" si="18"/>
        <v>0</v>
      </c>
      <c r="P278" s="33"/>
    </row>
    <row r="279" spans="9:16" x14ac:dyDescent="0.25">
      <c r="I279" s="33" t="s">
        <v>51</v>
      </c>
      <c r="J279" s="33" t="s">
        <v>69</v>
      </c>
      <c r="K279" s="26">
        <v>2.64E-2</v>
      </c>
      <c r="L279" s="25">
        <v>202651</v>
      </c>
      <c r="M279" s="25">
        <f>'Home Buying Calc'!$C$7</f>
        <v>92500</v>
      </c>
      <c r="N279" s="25">
        <f t="shared" si="17"/>
        <v>0</v>
      </c>
      <c r="O279" s="25">
        <f t="shared" si="18"/>
        <v>0</v>
      </c>
      <c r="P279" s="33"/>
    </row>
    <row r="280" spans="9:16" x14ac:dyDescent="0.25">
      <c r="I280" s="33" t="s">
        <v>51</v>
      </c>
      <c r="J280" s="33" t="s">
        <v>69</v>
      </c>
      <c r="K280" s="26">
        <v>2.9000000000000001E-2</v>
      </c>
      <c r="L280" s="25">
        <v>445851</v>
      </c>
      <c r="M280" s="25">
        <f>'Home Buying Calc'!$C$7</f>
        <v>92500</v>
      </c>
      <c r="N280" s="25">
        <f t="shared" si="17"/>
        <v>0</v>
      </c>
      <c r="O280" s="25">
        <f t="shared" si="18"/>
        <v>0</v>
      </c>
      <c r="P280" s="33"/>
    </row>
    <row r="281" spans="9:16" x14ac:dyDescent="0.25">
      <c r="I281" s="33" t="s">
        <v>51</v>
      </c>
      <c r="J281" s="33" t="s">
        <v>72</v>
      </c>
      <c r="K281" s="26">
        <v>1.0999999999999999E-2</v>
      </c>
      <c r="L281" s="25">
        <v>0</v>
      </c>
      <c r="M281" s="25">
        <f>'Home Buying Calc'!$C$7</f>
        <v>92500</v>
      </c>
      <c r="N281" s="25">
        <f t="shared" si="17"/>
        <v>67051</v>
      </c>
      <c r="O281" s="25">
        <f t="shared" si="18"/>
        <v>737.56099999999992</v>
      </c>
      <c r="P281" s="33"/>
    </row>
    <row r="282" spans="9:16" x14ac:dyDescent="0.25">
      <c r="I282" s="33" t="s">
        <v>51</v>
      </c>
      <c r="J282" s="33" t="s">
        <v>72</v>
      </c>
      <c r="K282" s="26">
        <v>2.0400000000000001E-2</v>
      </c>
      <c r="L282" s="25">
        <v>67051</v>
      </c>
      <c r="M282" s="25">
        <f>'Home Buying Calc'!$C$7</f>
        <v>92500</v>
      </c>
      <c r="N282" s="25">
        <f t="shared" si="17"/>
        <v>25449</v>
      </c>
      <c r="O282" s="25">
        <f t="shared" si="18"/>
        <v>519.15960000000007</v>
      </c>
      <c r="P282" s="33"/>
    </row>
    <row r="283" spans="9:16" x14ac:dyDescent="0.25">
      <c r="I283" s="33" t="s">
        <v>51</v>
      </c>
      <c r="J283" s="33" t="s">
        <v>72</v>
      </c>
      <c r="K283" s="26">
        <v>2.2700000000000001E-2</v>
      </c>
      <c r="L283" s="25">
        <v>161401</v>
      </c>
      <c r="M283" s="25">
        <f>'Home Buying Calc'!$C$7</f>
        <v>92500</v>
      </c>
      <c r="N283" s="25">
        <f t="shared" si="17"/>
        <v>0</v>
      </c>
      <c r="O283" s="25">
        <f t="shared" si="18"/>
        <v>0</v>
      </c>
      <c r="P283" s="33"/>
    </row>
    <row r="284" spans="9:16" x14ac:dyDescent="0.25">
      <c r="I284" s="33" t="s">
        <v>51</v>
      </c>
      <c r="J284" s="33" t="s">
        <v>72</v>
      </c>
      <c r="K284" s="26">
        <v>2.64E-2</v>
      </c>
      <c r="L284" s="25">
        <v>246701</v>
      </c>
      <c r="M284" s="25">
        <f>'Home Buying Calc'!$C$7</f>
        <v>92500</v>
      </c>
      <c r="N284" s="25">
        <f t="shared" si="17"/>
        <v>0</v>
      </c>
      <c r="O284" s="25">
        <f t="shared" si="18"/>
        <v>0</v>
      </c>
      <c r="P284" s="33"/>
    </row>
    <row r="285" spans="9:16" x14ac:dyDescent="0.25">
      <c r="I285" s="33" t="s">
        <v>51</v>
      </c>
      <c r="J285" s="33" t="s">
        <v>72</v>
      </c>
      <c r="K285" s="26">
        <v>2.9000000000000001E-2</v>
      </c>
      <c r="L285" s="25">
        <v>445851</v>
      </c>
      <c r="M285" s="25">
        <f>'Home Buying Calc'!$C$7</f>
        <v>92500</v>
      </c>
      <c r="N285" s="25">
        <f t="shared" si="17"/>
        <v>0</v>
      </c>
      <c r="O285" s="25">
        <f t="shared" si="18"/>
        <v>0</v>
      </c>
      <c r="P285" s="33"/>
    </row>
    <row r="286" spans="9:16" x14ac:dyDescent="0.25">
      <c r="I286" s="33" t="s">
        <v>52</v>
      </c>
      <c r="J286" s="33" t="s">
        <v>69</v>
      </c>
      <c r="K286" s="26">
        <v>0</v>
      </c>
      <c r="L286" s="25">
        <v>0</v>
      </c>
      <c r="M286" s="25">
        <f>'Home Buying Calc'!$C$7</f>
        <v>92500</v>
      </c>
      <c r="N286" s="25">
        <f t="shared" si="17"/>
        <v>25001</v>
      </c>
      <c r="O286" s="25">
        <f t="shared" si="18"/>
        <v>0</v>
      </c>
      <c r="P286" s="33"/>
    </row>
    <row r="287" spans="9:16" x14ac:dyDescent="0.25">
      <c r="I287" s="33" t="s">
        <v>52</v>
      </c>
      <c r="J287" s="33" t="s">
        <v>69</v>
      </c>
      <c r="K287" s="26">
        <v>2.8500000000000001E-2</v>
      </c>
      <c r="L287" s="25">
        <v>25001</v>
      </c>
      <c r="M287" s="25">
        <f>'Home Buying Calc'!$C$7</f>
        <v>92500</v>
      </c>
      <c r="N287" s="25">
        <f t="shared" si="17"/>
        <v>19250</v>
      </c>
      <c r="O287" s="25">
        <f t="shared" si="18"/>
        <v>548.625</v>
      </c>
      <c r="P287" s="33"/>
    </row>
    <row r="288" spans="9:16" x14ac:dyDescent="0.25">
      <c r="I288" s="33" t="s">
        <v>52</v>
      </c>
      <c r="J288" s="33" t="s">
        <v>69</v>
      </c>
      <c r="K288" s="26">
        <v>3.3300000000000003E-2</v>
      </c>
      <c r="L288" s="25">
        <v>44251</v>
      </c>
      <c r="M288" s="25">
        <f>'Home Buying Calc'!$C$7</f>
        <v>92500</v>
      </c>
      <c r="N288" s="25">
        <f t="shared" si="17"/>
        <v>44200</v>
      </c>
      <c r="O288" s="25">
        <f t="shared" si="18"/>
        <v>1471.8600000000001</v>
      </c>
      <c r="P288" s="33"/>
    </row>
    <row r="289" spans="9:16" x14ac:dyDescent="0.25">
      <c r="I289" s="33" t="s">
        <v>52</v>
      </c>
      <c r="J289" s="33" t="s">
        <v>69</v>
      </c>
      <c r="K289" s="26">
        <v>3.7999999999999999E-2</v>
      </c>
      <c r="L289" s="25">
        <v>88451</v>
      </c>
      <c r="M289" s="25">
        <f>'Home Buying Calc'!$C$7</f>
        <v>92500</v>
      </c>
      <c r="N289" s="25">
        <f t="shared" si="17"/>
        <v>4049</v>
      </c>
      <c r="O289" s="25">
        <f t="shared" si="18"/>
        <v>153.86199999999999</v>
      </c>
      <c r="P289" s="33"/>
    </row>
    <row r="290" spans="9:16" x14ac:dyDescent="0.25">
      <c r="I290" s="33" t="s">
        <v>52</v>
      </c>
      <c r="J290" s="33" t="s">
        <v>69</v>
      </c>
      <c r="K290" s="26">
        <v>3.9899999999999998E-2</v>
      </c>
      <c r="L290" s="25">
        <v>110651</v>
      </c>
      <c r="M290" s="25">
        <f>'Home Buying Calc'!$C$7</f>
        <v>92500</v>
      </c>
      <c r="N290" s="25">
        <f t="shared" si="17"/>
        <v>0</v>
      </c>
      <c r="O290" s="25">
        <f t="shared" si="18"/>
        <v>0</v>
      </c>
      <c r="P290" s="33"/>
    </row>
    <row r="291" spans="9:16" x14ac:dyDescent="0.25">
      <c r="I291" s="33" t="s">
        <v>52</v>
      </c>
      <c r="J291" s="33" t="s">
        <v>72</v>
      </c>
      <c r="K291" s="26">
        <v>0</v>
      </c>
      <c r="L291" s="25">
        <v>0</v>
      </c>
      <c r="M291" s="25">
        <f>'Home Buying Calc'!$C$7</f>
        <v>92500</v>
      </c>
      <c r="N291" s="25">
        <f t="shared" si="17"/>
        <v>25001</v>
      </c>
      <c r="O291" s="25">
        <f t="shared" si="18"/>
        <v>0</v>
      </c>
      <c r="P291" s="33"/>
    </row>
    <row r="292" spans="9:16" x14ac:dyDescent="0.25">
      <c r="I292" s="33" t="s">
        <v>52</v>
      </c>
      <c r="J292" s="33" t="s">
        <v>72</v>
      </c>
      <c r="K292" s="26">
        <v>2.8500000000000001E-2</v>
      </c>
      <c r="L292" s="25">
        <v>25001</v>
      </c>
      <c r="M292" s="25">
        <f>'Home Buying Calc'!$C$7</f>
        <v>92500</v>
      </c>
      <c r="N292" s="25">
        <f t="shared" si="17"/>
        <v>19250</v>
      </c>
      <c r="O292" s="25">
        <f t="shared" si="18"/>
        <v>548.625</v>
      </c>
      <c r="P292" s="33"/>
    </row>
    <row r="293" spans="9:16" x14ac:dyDescent="0.25">
      <c r="I293" s="33" t="s">
        <v>52</v>
      </c>
      <c r="J293" s="33" t="s">
        <v>72</v>
      </c>
      <c r="K293" s="26">
        <v>3.3300000000000003E-2</v>
      </c>
      <c r="L293" s="25">
        <v>44251</v>
      </c>
      <c r="M293" s="25">
        <f>'Home Buying Calc'!$C$7</f>
        <v>92500</v>
      </c>
      <c r="N293" s="25">
        <f t="shared" si="17"/>
        <v>44200</v>
      </c>
      <c r="O293" s="25">
        <f t="shared" si="18"/>
        <v>1471.8600000000001</v>
      </c>
      <c r="P293" s="33"/>
    </row>
    <row r="294" spans="9:16" x14ac:dyDescent="0.25">
      <c r="I294" s="33" t="s">
        <v>52</v>
      </c>
      <c r="J294" s="33" t="s">
        <v>72</v>
      </c>
      <c r="K294" s="26">
        <v>3.7999999999999999E-2</v>
      </c>
      <c r="L294" s="25">
        <v>88451</v>
      </c>
      <c r="M294" s="25">
        <f>'Home Buying Calc'!$C$7</f>
        <v>92500</v>
      </c>
      <c r="N294" s="25">
        <f t="shared" si="17"/>
        <v>4049</v>
      </c>
      <c r="O294" s="25">
        <f t="shared" si="18"/>
        <v>153.86199999999999</v>
      </c>
      <c r="P294" s="33"/>
    </row>
    <row r="295" spans="9:16" x14ac:dyDescent="0.25">
      <c r="I295" s="33" t="s">
        <v>52</v>
      </c>
      <c r="J295" s="33" t="s">
        <v>72</v>
      </c>
      <c r="K295" s="26">
        <v>3.9899999999999998E-2</v>
      </c>
      <c r="L295" s="25">
        <v>110651</v>
      </c>
      <c r="M295" s="25">
        <f>'Home Buying Calc'!$C$7</f>
        <v>92500</v>
      </c>
      <c r="N295" s="25">
        <f t="shared" si="17"/>
        <v>0</v>
      </c>
      <c r="O295" s="25">
        <f t="shared" si="18"/>
        <v>0</v>
      </c>
      <c r="P295" s="33"/>
    </row>
    <row r="296" spans="9:16" x14ac:dyDescent="0.25">
      <c r="I296" s="33" t="s">
        <v>53</v>
      </c>
      <c r="J296" s="33" t="s">
        <v>69</v>
      </c>
      <c r="K296" s="26">
        <v>5.0000000000000001E-3</v>
      </c>
      <c r="L296" s="25">
        <v>0</v>
      </c>
      <c r="M296" s="25">
        <f>'Home Buying Calc'!$C$7</f>
        <v>92500</v>
      </c>
      <c r="N296" s="25">
        <f t="shared" si="17"/>
        <v>1001</v>
      </c>
      <c r="O296" s="25">
        <f t="shared" si="18"/>
        <v>5.0049999999999999</v>
      </c>
      <c r="P296" s="33"/>
    </row>
    <row r="297" spans="9:16" x14ac:dyDescent="0.25">
      <c r="I297" s="33" t="s">
        <v>53</v>
      </c>
      <c r="J297" s="33" t="s">
        <v>69</v>
      </c>
      <c r="K297" s="26">
        <v>0.01</v>
      </c>
      <c r="L297" s="25">
        <v>1001</v>
      </c>
      <c r="M297" s="25">
        <f>'Home Buying Calc'!$C$7</f>
        <v>92500</v>
      </c>
      <c r="N297" s="25">
        <f t="shared" si="17"/>
        <v>1500</v>
      </c>
      <c r="O297" s="25">
        <f t="shared" si="18"/>
        <v>15</v>
      </c>
      <c r="P297" s="33"/>
    </row>
    <row r="298" spans="9:16" x14ac:dyDescent="0.25">
      <c r="I298" s="33" t="s">
        <v>53</v>
      </c>
      <c r="J298" s="33" t="s">
        <v>69</v>
      </c>
      <c r="K298" s="26">
        <v>0.02</v>
      </c>
      <c r="L298" s="25">
        <v>2501</v>
      </c>
      <c r="M298" s="25">
        <f>'Home Buying Calc'!$C$7</f>
        <v>92500</v>
      </c>
      <c r="N298" s="25">
        <f t="shared" si="17"/>
        <v>1250</v>
      </c>
      <c r="O298" s="25">
        <f t="shared" si="18"/>
        <v>25</v>
      </c>
      <c r="P298" s="33"/>
    </row>
    <row r="299" spans="9:16" x14ac:dyDescent="0.25">
      <c r="I299" s="33" t="s">
        <v>53</v>
      </c>
      <c r="J299" s="33" t="s">
        <v>69</v>
      </c>
      <c r="K299" s="26">
        <v>0.03</v>
      </c>
      <c r="L299" s="25">
        <v>3751</v>
      </c>
      <c r="M299" s="25">
        <f>'Home Buying Calc'!$C$7</f>
        <v>92500</v>
      </c>
      <c r="N299" s="25">
        <f t="shared" si="17"/>
        <v>1150</v>
      </c>
      <c r="O299" s="25">
        <f t="shared" si="18"/>
        <v>34.5</v>
      </c>
      <c r="P299" s="33"/>
    </row>
    <row r="300" spans="9:16" x14ac:dyDescent="0.25">
      <c r="I300" s="33" t="s">
        <v>53</v>
      </c>
      <c r="J300" s="33" t="s">
        <v>69</v>
      </c>
      <c r="K300" s="26">
        <v>0.04</v>
      </c>
      <c r="L300" s="25">
        <v>4901</v>
      </c>
      <c r="M300" s="25">
        <f>'Home Buying Calc'!$C$7</f>
        <v>92500</v>
      </c>
      <c r="N300" s="25">
        <f t="shared" si="17"/>
        <v>2300</v>
      </c>
      <c r="O300" s="25">
        <f t="shared" si="18"/>
        <v>92</v>
      </c>
      <c r="P300" s="33"/>
    </row>
    <row r="301" spans="9:16" x14ac:dyDescent="0.25">
      <c r="I301" s="33" t="s">
        <v>53</v>
      </c>
      <c r="J301" s="33" t="s">
        <v>69</v>
      </c>
      <c r="K301" s="26">
        <v>0.05</v>
      </c>
      <c r="L301" s="25">
        <v>7201</v>
      </c>
      <c r="M301" s="25">
        <f>'Home Buying Calc'!$C$7</f>
        <v>92500</v>
      </c>
      <c r="N301" s="25">
        <f t="shared" si="17"/>
        <v>85299</v>
      </c>
      <c r="O301" s="25">
        <f t="shared" si="18"/>
        <v>4264.95</v>
      </c>
      <c r="P301" s="33"/>
    </row>
    <row r="302" spans="9:16" x14ac:dyDescent="0.25">
      <c r="I302" s="33" t="s">
        <v>53</v>
      </c>
      <c r="J302" s="33" t="s">
        <v>72</v>
      </c>
      <c r="K302" s="26">
        <v>5.0000000000000001E-3</v>
      </c>
      <c r="L302" s="25">
        <v>0</v>
      </c>
      <c r="M302" s="25">
        <f>'Home Buying Calc'!$C$7</f>
        <v>92500</v>
      </c>
      <c r="N302" s="25">
        <f t="shared" si="17"/>
        <v>2001</v>
      </c>
      <c r="O302" s="25">
        <f t="shared" si="18"/>
        <v>10.005000000000001</v>
      </c>
      <c r="P302" s="33"/>
    </row>
    <row r="303" spans="9:16" x14ac:dyDescent="0.25">
      <c r="I303" s="33" t="s">
        <v>53</v>
      </c>
      <c r="J303" s="33" t="s">
        <v>72</v>
      </c>
      <c r="K303" s="26">
        <v>0.01</v>
      </c>
      <c r="L303" s="25">
        <v>2001</v>
      </c>
      <c r="M303" s="25">
        <f>'Home Buying Calc'!$C$7</f>
        <v>92500</v>
      </c>
      <c r="N303" s="25">
        <f t="shared" si="17"/>
        <v>3000</v>
      </c>
      <c r="O303" s="25">
        <f t="shared" si="18"/>
        <v>30</v>
      </c>
      <c r="P303" s="33"/>
    </row>
    <row r="304" spans="9:16" x14ac:dyDescent="0.25">
      <c r="I304" s="33" t="s">
        <v>53</v>
      </c>
      <c r="J304" s="33" t="s">
        <v>72</v>
      </c>
      <c r="K304" s="26">
        <v>0.02</v>
      </c>
      <c r="L304" s="25">
        <v>5001</v>
      </c>
      <c r="M304" s="25">
        <f>'Home Buying Calc'!$C$7</f>
        <v>92500</v>
      </c>
      <c r="N304" s="25">
        <f t="shared" si="17"/>
        <v>2500</v>
      </c>
      <c r="O304" s="25">
        <f t="shared" si="18"/>
        <v>50</v>
      </c>
      <c r="P304" s="33"/>
    </row>
    <row r="305" spans="9:16" x14ac:dyDescent="0.25">
      <c r="I305" s="33" t="s">
        <v>53</v>
      </c>
      <c r="J305" s="33" t="s">
        <v>72</v>
      </c>
      <c r="K305" s="26">
        <v>0.03</v>
      </c>
      <c r="L305" s="25">
        <v>7501</v>
      </c>
      <c r="M305" s="25">
        <f>'Home Buying Calc'!$C$7</f>
        <v>92500</v>
      </c>
      <c r="N305" s="25">
        <f t="shared" si="17"/>
        <v>2300</v>
      </c>
      <c r="O305" s="25">
        <f t="shared" si="18"/>
        <v>69</v>
      </c>
      <c r="P305" s="33"/>
    </row>
    <row r="306" spans="9:16" x14ac:dyDescent="0.25">
      <c r="I306" s="33" t="s">
        <v>53</v>
      </c>
      <c r="J306" s="33" t="s">
        <v>72</v>
      </c>
      <c r="K306" s="26">
        <v>0.04</v>
      </c>
      <c r="L306" s="25">
        <v>9801</v>
      </c>
      <c r="M306" s="25">
        <f>'Home Buying Calc'!$C$7</f>
        <v>92500</v>
      </c>
      <c r="N306" s="25">
        <f t="shared" si="17"/>
        <v>2400</v>
      </c>
      <c r="O306" s="25">
        <f t="shared" si="18"/>
        <v>96</v>
      </c>
      <c r="P306" s="33"/>
    </row>
    <row r="307" spans="9:16" x14ac:dyDescent="0.25">
      <c r="I307" s="33" t="s">
        <v>53</v>
      </c>
      <c r="J307" s="33" t="s">
        <v>72</v>
      </c>
      <c r="K307" s="26">
        <v>0.05</v>
      </c>
      <c r="L307" s="25">
        <v>12201</v>
      </c>
      <c r="M307" s="25">
        <f>'Home Buying Calc'!$C$7</f>
        <v>92500</v>
      </c>
      <c r="N307" s="25">
        <f t="shared" si="17"/>
        <v>80299</v>
      </c>
      <c r="O307" s="25">
        <f t="shared" si="18"/>
        <v>4014.9500000000003</v>
      </c>
      <c r="P307" s="33"/>
    </row>
    <row r="308" spans="9:16" x14ac:dyDescent="0.25">
      <c r="I308" s="33" t="s">
        <v>54</v>
      </c>
      <c r="J308" s="33" t="s">
        <v>69</v>
      </c>
      <c r="K308" s="26">
        <v>4.7500000000000001E-2</v>
      </c>
      <c r="L308" s="25">
        <v>0</v>
      </c>
      <c r="M308" s="25">
        <f>'Home Buying Calc'!$C$7</f>
        <v>92500</v>
      </c>
      <c r="N308" s="25">
        <f t="shared" si="17"/>
        <v>3601</v>
      </c>
      <c r="O308" s="25">
        <f t="shared" si="18"/>
        <v>171.04750000000001</v>
      </c>
      <c r="P308" s="33"/>
    </row>
    <row r="309" spans="9:16" x14ac:dyDescent="0.25">
      <c r="I309" s="33" t="s">
        <v>54</v>
      </c>
      <c r="J309" s="33" t="s">
        <v>69</v>
      </c>
      <c r="K309" s="26">
        <v>6.7500000000000004E-2</v>
      </c>
      <c r="L309" s="25">
        <v>3601</v>
      </c>
      <c r="M309" s="25">
        <f>'Home Buying Calc'!$C$7</f>
        <v>92500</v>
      </c>
      <c r="N309" s="25">
        <f t="shared" si="17"/>
        <v>5450</v>
      </c>
      <c r="O309" s="25">
        <f t="shared" si="18"/>
        <v>367.875</v>
      </c>
      <c r="P309" s="33"/>
    </row>
    <row r="310" spans="9:16" x14ac:dyDescent="0.25">
      <c r="I310" s="33" t="s">
        <v>54</v>
      </c>
      <c r="J310" s="33" t="s">
        <v>69</v>
      </c>
      <c r="K310" s="26">
        <v>8.7499999999999994E-2</v>
      </c>
      <c r="L310" s="25">
        <v>9051</v>
      </c>
      <c r="M310" s="25">
        <f>'Home Buying Calc'!$C$7</f>
        <v>92500</v>
      </c>
      <c r="N310" s="25">
        <f t="shared" si="17"/>
        <v>83449</v>
      </c>
      <c r="O310" s="25">
        <f t="shared" si="18"/>
        <v>7301.7874999999995</v>
      </c>
      <c r="P310" s="33"/>
    </row>
    <row r="311" spans="9:16" x14ac:dyDescent="0.25">
      <c r="I311" s="33" t="s">
        <v>54</v>
      </c>
      <c r="J311" s="33" t="s">
        <v>69</v>
      </c>
      <c r="K311" s="26">
        <v>9.9000000000000005E-2</v>
      </c>
      <c r="L311" s="25">
        <v>125001</v>
      </c>
      <c r="M311" s="25">
        <f>'Home Buying Calc'!$C$7</f>
        <v>92500</v>
      </c>
      <c r="N311" s="25">
        <f t="shared" si="17"/>
        <v>0</v>
      </c>
      <c r="O311" s="25">
        <f t="shared" si="18"/>
        <v>0</v>
      </c>
      <c r="P311" s="33"/>
    </row>
    <row r="312" spans="9:16" x14ac:dyDescent="0.25">
      <c r="I312" s="33" t="s">
        <v>54</v>
      </c>
      <c r="J312" s="33" t="s">
        <v>72</v>
      </c>
      <c r="K312" s="26">
        <v>4.7500000000000001E-2</v>
      </c>
      <c r="L312" s="25">
        <v>0</v>
      </c>
      <c r="M312" s="25">
        <f>'Home Buying Calc'!$C$7</f>
        <v>92500</v>
      </c>
      <c r="N312" s="25">
        <f t="shared" si="17"/>
        <v>7201</v>
      </c>
      <c r="O312" s="25">
        <f t="shared" si="18"/>
        <v>342.04750000000001</v>
      </c>
      <c r="P312" s="33"/>
    </row>
    <row r="313" spans="9:16" x14ac:dyDescent="0.25">
      <c r="I313" s="33" t="s">
        <v>54</v>
      </c>
      <c r="J313" s="33" t="s">
        <v>72</v>
      </c>
      <c r="K313" s="26">
        <v>6.7500000000000004E-2</v>
      </c>
      <c r="L313" s="25">
        <v>7201</v>
      </c>
      <c r="M313" s="25">
        <f>'Home Buying Calc'!$C$7</f>
        <v>92500</v>
      </c>
      <c r="N313" s="25">
        <f t="shared" si="17"/>
        <v>10900</v>
      </c>
      <c r="O313" s="25">
        <f t="shared" si="18"/>
        <v>735.75</v>
      </c>
      <c r="P313" s="33"/>
    </row>
    <row r="314" spans="9:16" x14ac:dyDescent="0.25">
      <c r="I314" s="33" t="s">
        <v>54</v>
      </c>
      <c r="J314" s="33" t="s">
        <v>72</v>
      </c>
      <c r="K314" s="26">
        <v>8.7499999999999994E-2</v>
      </c>
      <c r="L314" s="25">
        <v>18101</v>
      </c>
      <c r="M314" s="25">
        <f>'Home Buying Calc'!$C$7</f>
        <v>92500</v>
      </c>
      <c r="N314" s="25">
        <f t="shared" si="17"/>
        <v>74399</v>
      </c>
      <c r="O314" s="25">
        <f t="shared" si="18"/>
        <v>6509.9124999999995</v>
      </c>
      <c r="P314" s="33"/>
    </row>
    <row r="315" spans="9:16" x14ac:dyDescent="0.25">
      <c r="I315" s="33" t="s">
        <v>54</v>
      </c>
      <c r="J315" s="33" t="s">
        <v>72</v>
      </c>
      <c r="K315" s="26">
        <v>9.9000000000000005E-2</v>
      </c>
      <c r="L315" s="25">
        <v>250001</v>
      </c>
      <c r="M315" s="25">
        <f>'Home Buying Calc'!$C$7</f>
        <v>92500</v>
      </c>
      <c r="N315" s="25">
        <f t="shared" si="17"/>
        <v>0</v>
      </c>
      <c r="O315" s="25">
        <f t="shared" si="18"/>
        <v>0</v>
      </c>
      <c r="P315" s="33"/>
    </row>
    <row r="316" spans="9:16" x14ac:dyDescent="0.25">
      <c r="I316" s="33" t="s">
        <v>55</v>
      </c>
      <c r="J316" s="33" t="s">
        <v>83</v>
      </c>
      <c r="K316" s="26">
        <v>3.0700000000000002E-2</v>
      </c>
      <c r="L316" s="25">
        <v>0</v>
      </c>
      <c r="M316" s="25">
        <f>'Home Buying Calc'!$C$7</f>
        <v>92500</v>
      </c>
      <c r="N316" s="25">
        <f t="shared" si="17"/>
        <v>92500</v>
      </c>
      <c r="O316" s="25">
        <f t="shared" si="18"/>
        <v>2839.75</v>
      </c>
      <c r="P316" s="33"/>
    </row>
    <row r="317" spans="9:16" x14ac:dyDescent="0.25">
      <c r="I317" s="33" t="s">
        <v>56</v>
      </c>
      <c r="J317" s="33" t="s">
        <v>69</v>
      </c>
      <c r="K317" s="26">
        <v>3.7499999999999999E-2</v>
      </c>
      <c r="L317" s="25">
        <v>0</v>
      </c>
      <c r="M317" s="25">
        <f>'Home Buying Calc'!$C$7</f>
        <v>92500</v>
      </c>
      <c r="N317" s="25">
        <f t="shared" si="17"/>
        <v>68201</v>
      </c>
      <c r="O317" s="25">
        <f t="shared" si="18"/>
        <v>2557.5374999999999</v>
      </c>
      <c r="P317" s="33"/>
    </row>
    <row r="318" spans="9:16" x14ac:dyDescent="0.25">
      <c r="I318" s="33" t="s">
        <v>56</v>
      </c>
      <c r="J318" s="33" t="s">
        <v>69</v>
      </c>
      <c r="K318" s="26">
        <v>4.7500000000000001E-2</v>
      </c>
      <c r="L318" s="25">
        <v>68201</v>
      </c>
      <c r="M318" s="25">
        <f>'Home Buying Calc'!$C$7</f>
        <v>92500</v>
      </c>
      <c r="N318" s="25">
        <f t="shared" si="17"/>
        <v>24299</v>
      </c>
      <c r="O318" s="25">
        <f t="shared" si="18"/>
        <v>1154.2025000000001</v>
      </c>
      <c r="P318" s="33"/>
    </row>
    <row r="319" spans="9:16" x14ac:dyDescent="0.25">
      <c r="I319" s="33" t="s">
        <v>56</v>
      </c>
      <c r="J319" s="33" t="s">
        <v>69</v>
      </c>
      <c r="K319" s="26">
        <v>5.9900000000000002E-2</v>
      </c>
      <c r="L319" s="25">
        <v>155051</v>
      </c>
      <c r="M319" s="25">
        <f>'Home Buying Calc'!$C$7</f>
        <v>92500</v>
      </c>
      <c r="N319" s="25">
        <f t="shared" si="17"/>
        <v>0</v>
      </c>
      <c r="O319" s="25">
        <f t="shared" si="18"/>
        <v>0</v>
      </c>
      <c r="P319" s="33"/>
    </row>
    <row r="320" spans="9:16" x14ac:dyDescent="0.25">
      <c r="I320" s="33" t="s">
        <v>56</v>
      </c>
      <c r="J320" s="33" t="s">
        <v>72</v>
      </c>
      <c r="K320" s="26">
        <v>3.7499999999999999E-2</v>
      </c>
      <c r="L320" s="25">
        <v>0</v>
      </c>
      <c r="M320" s="25">
        <f>'Home Buying Calc'!$C$7</f>
        <v>92500</v>
      </c>
      <c r="N320" s="25">
        <f t="shared" si="17"/>
        <v>68201</v>
      </c>
      <c r="O320" s="25">
        <f t="shared" si="18"/>
        <v>2557.5374999999999</v>
      </c>
      <c r="P320" s="33"/>
    </row>
    <row r="321" spans="9:16" x14ac:dyDescent="0.25">
      <c r="I321" s="33" t="s">
        <v>56</v>
      </c>
      <c r="J321" s="33" t="s">
        <v>72</v>
      </c>
      <c r="K321" s="26">
        <v>4.7500000000000001E-2</v>
      </c>
      <c r="L321" s="25">
        <v>68201</v>
      </c>
      <c r="M321" s="25">
        <f>'Home Buying Calc'!$C$7</f>
        <v>92500</v>
      </c>
      <c r="N321" s="25">
        <f t="shared" si="17"/>
        <v>24299</v>
      </c>
      <c r="O321" s="25">
        <f t="shared" si="18"/>
        <v>1154.2025000000001</v>
      </c>
      <c r="P321" s="33"/>
    </row>
    <row r="322" spans="9:16" x14ac:dyDescent="0.25">
      <c r="I322" s="33" t="s">
        <v>56</v>
      </c>
      <c r="J322" s="33" t="s">
        <v>72</v>
      </c>
      <c r="K322" s="26">
        <v>5.9900000000000002E-2</v>
      </c>
      <c r="L322" s="25">
        <v>155051</v>
      </c>
      <c r="M322" s="25">
        <f>'Home Buying Calc'!$C$7</f>
        <v>92500</v>
      </c>
      <c r="N322" s="25">
        <f t="shared" si="17"/>
        <v>0</v>
      </c>
      <c r="O322" s="25">
        <f t="shared" si="18"/>
        <v>0</v>
      </c>
      <c r="P322" s="33"/>
    </row>
    <row r="323" spans="9:16" x14ac:dyDescent="0.25">
      <c r="I323" s="33" t="s">
        <v>57</v>
      </c>
      <c r="J323" s="33" t="s">
        <v>69</v>
      </c>
      <c r="K323" s="26">
        <v>0</v>
      </c>
      <c r="L323" s="25">
        <v>0</v>
      </c>
      <c r="M323" s="25">
        <f>'Home Buying Calc'!$C$7</f>
        <v>92500</v>
      </c>
      <c r="N323" s="25">
        <f t="shared" si="17"/>
        <v>3191</v>
      </c>
      <c r="O323" s="25">
        <f t="shared" si="18"/>
        <v>0</v>
      </c>
      <c r="P323" s="33"/>
    </row>
    <row r="324" spans="9:16" x14ac:dyDescent="0.25">
      <c r="I324" s="33" t="s">
        <v>57</v>
      </c>
      <c r="J324" s="33" t="s">
        <v>69</v>
      </c>
      <c r="K324" s="26">
        <v>0.03</v>
      </c>
      <c r="L324" s="25">
        <v>3191</v>
      </c>
      <c r="M324" s="25">
        <f>'Home Buying Calc'!$C$7</f>
        <v>92500</v>
      </c>
      <c r="N324" s="25">
        <f t="shared" ref="N324:N374" si="19">IF(AND(J324=J325,I324=I325), IF(M324&gt;L324,IF(M324&gt;L325,L325-L324,M324-L324),0), IF(M324&gt;L324, M324-L324,0))</f>
        <v>3190</v>
      </c>
      <c r="O324" s="25">
        <f t="shared" si="18"/>
        <v>95.7</v>
      </c>
      <c r="P324" s="33"/>
    </row>
    <row r="325" spans="9:16" x14ac:dyDescent="0.25">
      <c r="I325" s="33" t="s">
        <v>57</v>
      </c>
      <c r="J325" s="33" t="s">
        <v>69</v>
      </c>
      <c r="K325" s="26">
        <v>0.04</v>
      </c>
      <c r="L325" s="25">
        <v>6381</v>
      </c>
      <c r="M325" s="25">
        <f>'Home Buying Calc'!$C$7</f>
        <v>92500</v>
      </c>
      <c r="N325" s="25">
        <f t="shared" si="19"/>
        <v>3190</v>
      </c>
      <c r="O325" s="25">
        <f t="shared" ref="O325:O374" si="20">N325*K325</f>
        <v>127.60000000000001</v>
      </c>
      <c r="P325" s="33"/>
    </row>
    <row r="326" spans="9:16" x14ac:dyDescent="0.25">
      <c r="I326" s="33" t="s">
        <v>57</v>
      </c>
      <c r="J326" s="33" t="s">
        <v>69</v>
      </c>
      <c r="K326" s="26">
        <v>0.05</v>
      </c>
      <c r="L326" s="25">
        <v>9571</v>
      </c>
      <c r="M326" s="25">
        <f>'Home Buying Calc'!$C$7</f>
        <v>92500</v>
      </c>
      <c r="N326" s="25">
        <f t="shared" si="19"/>
        <v>3190</v>
      </c>
      <c r="O326" s="25">
        <f t="shared" si="20"/>
        <v>159.5</v>
      </c>
      <c r="P326" s="33"/>
    </row>
    <row r="327" spans="9:16" x14ac:dyDescent="0.25">
      <c r="I327" s="33" t="s">
        <v>57</v>
      </c>
      <c r="J327" s="33" t="s">
        <v>69</v>
      </c>
      <c r="K327" s="26">
        <v>0.06</v>
      </c>
      <c r="L327" s="25">
        <v>12761</v>
      </c>
      <c r="M327" s="25">
        <f>'Home Buying Calc'!$C$7</f>
        <v>92500</v>
      </c>
      <c r="N327" s="25">
        <f t="shared" si="19"/>
        <v>3190</v>
      </c>
      <c r="O327" s="25">
        <f t="shared" si="20"/>
        <v>191.4</v>
      </c>
      <c r="P327" s="33"/>
    </row>
    <row r="328" spans="9:16" x14ac:dyDescent="0.25">
      <c r="I328" s="33" t="s">
        <v>57</v>
      </c>
      <c r="J328" s="33" t="s">
        <v>69</v>
      </c>
      <c r="K328" s="26">
        <v>7.0000000000000007E-2</v>
      </c>
      <c r="L328" s="25">
        <v>15951</v>
      </c>
      <c r="M328" s="25">
        <f>'Home Buying Calc'!$C$7</f>
        <v>92500</v>
      </c>
      <c r="N328" s="25">
        <f t="shared" si="19"/>
        <v>76549</v>
      </c>
      <c r="O328" s="25">
        <f t="shared" si="20"/>
        <v>5358.43</v>
      </c>
      <c r="P328" s="33"/>
    </row>
    <row r="329" spans="9:16" x14ac:dyDescent="0.25">
      <c r="I329" s="33" t="s">
        <v>57</v>
      </c>
      <c r="J329" s="33" t="s">
        <v>72</v>
      </c>
      <c r="K329" s="26">
        <v>0</v>
      </c>
      <c r="L329" s="25">
        <v>0</v>
      </c>
      <c r="M329" s="25">
        <f>'Home Buying Calc'!$C$7</f>
        <v>92500</v>
      </c>
      <c r="N329" s="25">
        <f t="shared" si="19"/>
        <v>3191</v>
      </c>
      <c r="O329" s="25">
        <f t="shared" si="20"/>
        <v>0</v>
      </c>
      <c r="P329" s="33"/>
    </row>
    <row r="330" spans="9:16" x14ac:dyDescent="0.25">
      <c r="I330" s="33" t="s">
        <v>57</v>
      </c>
      <c r="J330" s="33" t="s">
        <v>72</v>
      </c>
      <c r="K330" s="26">
        <v>0.03</v>
      </c>
      <c r="L330" s="25">
        <v>3191</v>
      </c>
      <c r="M330" s="25">
        <f>'Home Buying Calc'!$C$7</f>
        <v>92500</v>
      </c>
      <c r="N330" s="25">
        <f t="shared" si="19"/>
        <v>3190</v>
      </c>
      <c r="O330" s="25">
        <f t="shared" si="20"/>
        <v>95.7</v>
      </c>
      <c r="P330" s="33"/>
    </row>
    <row r="331" spans="9:16" x14ac:dyDescent="0.25">
      <c r="I331" s="33" t="s">
        <v>57</v>
      </c>
      <c r="J331" s="33" t="s">
        <v>72</v>
      </c>
      <c r="K331" s="26">
        <v>0.04</v>
      </c>
      <c r="L331" s="25">
        <v>6381</v>
      </c>
      <c r="M331" s="25">
        <f>'Home Buying Calc'!$C$7</f>
        <v>92500</v>
      </c>
      <c r="N331" s="25">
        <f t="shared" si="19"/>
        <v>3190</v>
      </c>
      <c r="O331" s="25">
        <f t="shared" si="20"/>
        <v>127.60000000000001</v>
      </c>
      <c r="P331" s="33"/>
    </row>
    <row r="332" spans="9:16" x14ac:dyDescent="0.25">
      <c r="I332" s="33" t="s">
        <v>57</v>
      </c>
      <c r="J332" s="33" t="s">
        <v>72</v>
      </c>
      <c r="K332" s="26">
        <v>0.05</v>
      </c>
      <c r="L332" s="25">
        <v>9571</v>
      </c>
      <c r="M332" s="25">
        <f>'Home Buying Calc'!$C$7</f>
        <v>92500</v>
      </c>
      <c r="N332" s="25">
        <f t="shared" si="19"/>
        <v>3190</v>
      </c>
      <c r="O332" s="25">
        <f t="shared" si="20"/>
        <v>159.5</v>
      </c>
      <c r="P332" s="33"/>
    </row>
    <row r="333" spans="9:16" x14ac:dyDescent="0.25">
      <c r="I333" s="33" t="s">
        <v>57</v>
      </c>
      <c r="J333" s="33" t="s">
        <v>72</v>
      </c>
      <c r="K333" s="26">
        <v>0.06</v>
      </c>
      <c r="L333" s="25">
        <v>12761</v>
      </c>
      <c r="M333" s="25">
        <f>'Home Buying Calc'!$C$7</f>
        <v>92500</v>
      </c>
      <c r="N333" s="25">
        <f t="shared" si="19"/>
        <v>3190</v>
      </c>
      <c r="O333" s="25">
        <f t="shared" si="20"/>
        <v>191.4</v>
      </c>
      <c r="P333" s="33"/>
    </row>
    <row r="334" spans="9:16" x14ac:dyDescent="0.25">
      <c r="I334" s="33" t="s">
        <v>57</v>
      </c>
      <c r="J334" s="33" t="s">
        <v>72</v>
      </c>
      <c r="K334" s="26">
        <v>7.0000000000000007E-2</v>
      </c>
      <c r="L334" s="25">
        <v>15951</v>
      </c>
      <c r="M334" s="25">
        <f>'Home Buying Calc'!$C$7</f>
        <v>92500</v>
      </c>
      <c r="N334" s="25">
        <f t="shared" si="19"/>
        <v>76549</v>
      </c>
      <c r="O334" s="25">
        <f t="shared" si="20"/>
        <v>5358.43</v>
      </c>
      <c r="P334" s="33"/>
    </row>
    <row r="335" spans="9:16" x14ac:dyDescent="0.25">
      <c r="I335" s="33" t="s">
        <v>58</v>
      </c>
      <c r="J335" s="33" t="s">
        <v>78</v>
      </c>
      <c r="K335" s="26">
        <v>0</v>
      </c>
      <c r="L335" s="25">
        <v>0</v>
      </c>
      <c r="M335" s="25">
        <f>'Home Buying Calc'!$C$7</f>
        <v>92500</v>
      </c>
      <c r="N335" s="25">
        <f t="shared" si="19"/>
        <v>92500</v>
      </c>
      <c r="O335" s="25">
        <f t="shared" si="20"/>
        <v>0</v>
      </c>
      <c r="P335" s="33"/>
    </row>
    <row r="336" spans="9:16" x14ac:dyDescent="0.25">
      <c r="I336" s="33" t="s">
        <v>59</v>
      </c>
      <c r="J336" s="33" t="s">
        <v>78</v>
      </c>
      <c r="K336" s="26">
        <v>0</v>
      </c>
      <c r="L336" s="25">
        <v>0</v>
      </c>
      <c r="M336" s="25">
        <f>'Home Buying Calc'!$C$7</f>
        <v>92500</v>
      </c>
      <c r="N336" s="25">
        <f t="shared" si="19"/>
        <v>92500</v>
      </c>
      <c r="O336" s="25">
        <f t="shared" si="20"/>
        <v>0</v>
      </c>
      <c r="P336" s="33" t="s">
        <v>82</v>
      </c>
    </row>
    <row r="337" spans="9:16" x14ac:dyDescent="0.25">
      <c r="I337" s="33" t="s">
        <v>60</v>
      </c>
      <c r="J337" s="33" t="s">
        <v>78</v>
      </c>
      <c r="K337" s="26">
        <v>0</v>
      </c>
      <c r="L337" s="25">
        <v>0</v>
      </c>
      <c r="M337" s="25">
        <f>'Home Buying Calc'!$C$7</f>
        <v>92500</v>
      </c>
      <c r="N337" s="25">
        <f t="shared" si="19"/>
        <v>92500</v>
      </c>
      <c r="O337" s="25">
        <f t="shared" si="20"/>
        <v>0</v>
      </c>
      <c r="P337" s="33"/>
    </row>
    <row r="338" spans="9:16" x14ac:dyDescent="0.25">
      <c r="I338" s="33" t="s">
        <v>61</v>
      </c>
      <c r="J338" s="33" t="s">
        <v>83</v>
      </c>
      <c r="K338" s="26">
        <v>4.9500000000000002E-2</v>
      </c>
      <c r="L338" s="25">
        <v>0</v>
      </c>
      <c r="M338" s="25">
        <f>'Home Buying Calc'!$C$7</f>
        <v>92500</v>
      </c>
      <c r="N338" s="25">
        <f t="shared" si="19"/>
        <v>92500</v>
      </c>
      <c r="O338" s="25">
        <f t="shared" si="20"/>
        <v>4578.75</v>
      </c>
      <c r="P338" s="33"/>
    </row>
    <row r="339" spans="9:16" x14ac:dyDescent="0.25">
      <c r="I339" s="33" t="s">
        <v>62</v>
      </c>
      <c r="J339" s="33" t="s">
        <v>69</v>
      </c>
      <c r="K339" s="26">
        <v>3.3500000000000002E-2</v>
      </c>
      <c r="L339" s="25">
        <v>0</v>
      </c>
      <c r="M339" s="25">
        <f>'Home Buying Calc'!$C$7</f>
        <v>92500</v>
      </c>
      <c r="N339" s="25">
        <f t="shared" si="19"/>
        <v>40351</v>
      </c>
      <c r="O339" s="25">
        <f t="shared" si="20"/>
        <v>1351.7585000000001</v>
      </c>
      <c r="P339" s="33"/>
    </row>
    <row r="340" spans="9:16" x14ac:dyDescent="0.25">
      <c r="I340" s="33" t="s">
        <v>62</v>
      </c>
      <c r="J340" s="33" t="s">
        <v>69</v>
      </c>
      <c r="K340" s="26">
        <v>6.6000000000000003E-2</v>
      </c>
      <c r="L340" s="25">
        <v>40351</v>
      </c>
      <c r="M340" s="25">
        <f>'Home Buying Calc'!$C$7</f>
        <v>92500</v>
      </c>
      <c r="N340" s="25">
        <f t="shared" si="19"/>
        <v>52149</v>
      </c>
      <c r="O340" s="25">
        <f t="shared" si="20"/>
        <v>3441.8340000000003</v>
      </c>
      <c r="P340" s="33"/>
    </row>
    <row r="341" spans="9:16" x14ac:dyDescent="0.25">
      <c r="I341" s="33" t="s">
        <v>62</v>
      </c>
      <c r="J341" s="33" t="s">
        <v>69</v>
      </c>
      <c r="K341" s="26">
        <v>7.5999999999999998E-2</v>
      </c>
      <c r="L341" s="25">
        <v>97801</v>
      </c>
      <c r="M341" s="25">
        <f>'Home Buying Calc'!$C$7</f>
        <v>92500</v>
      </c>
      <c r="N341" s="25">
        <f t="shared" si="19"/>
        <v>0</v>
      </c>
      <c r="O341" s="25">
        <f t="shared" si="20"/>
        <v>0</v>
      </c>
      <c r="P341" s="33"/>
    </row>
    <row r="342" spans="9:16" x14ac:dyDescent="0.25">
      <c r="I342" s="33" t="s">
        <v>62</v>
      </c>
      <c r="J342" s="33" t="s">
        <v>69</v>
      </c>
      <c r="K342" s="26">
        <v>8.7499999999999994E-2</v>
      </c>
      <c r="L342" s="25">
        <v>204001</v>
      </c>
      <c r="M342" s="25">
        <f>'Home Buying Calc'!$C$7</f>
        <v>92500</v>
      </c>
      <c r="N342" s="25">
        <f t="shared" si="19"/>
        <v>0</v>
      </c>
      <c r="O342" s="25">
        <f t="shared" si="20"/>
        <v>0</v>
      </c>
      <c r="P342" s="33"/>
    </row>
    <row r="343" spans="9:16" x14ac:dyDescent="0.25">
      <c r="I343" s="33" t="s">
        <v>62</v>
      </c>
      <c r="J343" s="33" t="s">
        <v>72</v>
      </c>
      <c r="K343" s="26">
        <v>3.3500000000000002E-2</v>
      </c>
      <c r="L343" s="25">
        <v>0</v>
      </c>
      <c r="M343" s="25">
        <f>'Home Buying Calc'!$C$7</f>
        <v>92500</v>
      </c>
      <c r="N343" s="25">
        <f t="shared" si="19"/>
        <v>68701</v>
      </c>
      <c r="O343" s="25">
        <f t="shared" si="20"/>
        <v>2301.4835000000003</v>
      </c>
      <c r="P343" s="33"/>
    </row>
    <row r="344" spans="9:16" x14ac:dyDescent="0.25">
      <c r="I344" s="33" t="s">
        <v>62</v>
      </c>
      <c r="J344" s="33" t="s">
        <v>72</v>
      </c>
      <c r="K344" s="26">
        <v>6.6000000000000003E-2</v>
      </c>
      <c r="L344" s="25">
        <v>68701</v>
      </c>
      <c r="M344" s="25">
        <f>'Home Buying Calc'!$C$7</f>
        <v>92500</v>
      </c>
      <c r="N344" s="25">
        <f t="shared" si="19"/>
        <v>23799</v>
      </c>
      <c r="O344" s="25">
        <f t="shared" si="20"/>
        <v>1570.7340000000002</v>
      </c>
      <c r="P344" s="33"/>
    </row>
    <row r="345" spans="9:16" x14ac:dyDescent="0.25">
      <c r="I345" s="33" t="s">
        <v>62</v>
      </c>
      <c r="J345" s="33" t="s">
        <v>72</v>
      </c>
      <c r="K345" s="26">
        <v>7.5999999999999998E-2</v>
      </c>
      <c r="L345" s="25">
        <v>167851</v>
      </c>
      <c r="M345" s="25">
        <f>'Home Buying Calc'!$C$7</f>
        <v>92500</v>
      </c>
      <c r="N345" s="25">
        <f t="shared" si="19"/>
        <v>0</v>
      </c>
      <c r="O345" s="25">
        <f t="shared" si="20"/>
        <v>0</v>
      </c>
      <c r="P345" s="33"/>
    </row>
    <row r="346" spans="9:16" x14ac:dyDescent="0.25">
      <c r="I346" s="33" t="s">
        <v>62</v>
      </c>
      <c r="J346" s="33" t="s">
        <v>72</v>
      </c>
      <c r="K346" s="26">
        <v>8.7499999999999994E-2</v>
      </c>
      <c r="L346" s="25">
        <v>251951</v>
      </c>
      <c r="M346" s="25">
        <f>'Home Buying Calc'!$C$7</f>
        <v>92500</v>
      </c>
      <c r="N346" s="25">
        <f t="shared" si="19"/>
        <v>0</v>
      </c>
      <c r="O346" s="25">
        <f t="shared" si="20"/>
        <v>0</v>
      </c>
      <c r="P346" s="33"/>
    </row>
    <row r="347" spans="9:16" x14ac:dyDescent="0.25">
      <c r="I347" s="33" t="s">
        <v>63</v>
      </c>
      <c r="J347" s="33" t="s">
        <v>69</v>
      </c>
      <c r="K347" s="26">
        <v>0.02</v>
      </c>
      <c r="L347" s="25">
        <v>0</v>
      </c>
      <c r="M347" s="25">
        <f>'Home Buying Calc'!$C$7</f>
        <v>92500</v>
      </c>
      <c r="N347" s="25">
        <f t="shared" si="19"/>
        <v>3001</v>
      </c>
      <c r="O347" s="25">
        <f t="shared" si="20"/>
        <v>60.02</v>
      </c>
      <c r="P347" s="33"/>
    </row>
    <row r="348" spans="9:16" x14ac:dyDescent="0.25">
      <c r="I348" s="33" t="s">
        <v>63</v>
      </c>
      <c r="J348" s="33" t="s">
        <v>69</v>
      </c>
      <c r="K348" s="26">
        <v>0.03</v>
      </c>
      <c r="L348" s="25">
        <v>3001</v>
      </c>
      <c r="M348" s="25">
        <f>'Home Buying Calc'!$C$7</f>
        <v>92500</v>
      </c>
      <c r="N348" s="25">
        <f t="shared" si="19"/>
        <v>2000</v>
      </c>
      <c r="O348" s="25">
        <f t="shared" si="20"/>
        <v>60</v>
      </c>
      <c r="P348" s="33"/>
    </row>
    <row r="349" spans="9:16" x14ac:dyDescent="0.25">
      <c r="I349" s="33" t="s">
        <v>63</v>
      </c>
      <c r="J349" s="33" t="s">
        <v>69</v>
      </c>
      <c r="K349" s="26">
        <v>0.05</v>
      </c>
      <c r="L349" s="25">
        <v>5001</v>
      </c>
      <c r="M349" s="25">
        <f>'Home Buying Calc'!$C$7</f>
        <v>92500</v>
      </c>
      <c r="N349" s="25">
        <f t="shared" si="19"/>
        <v>12000</v>
      </c>
      <c r="O349" s="25">
        <f t="shared" si="20"/>
        <v>600</v>
      </c>
      <c r="P349" s="33"/>
    </row>
    <row r="350" spans="9:16" x14ac:dyDescent="0.25">
      <c r="I350" s="33" t="s">
        <v>63</v>
      </c>
      <c r="J350" s="33" t="s">
        <v>69</v>
      </c>
      <c r="K350" s="26">
        <v>5.7500000000000002E-2</v>
      </c>
      <c r="L350" s="25">
        <v>17001</v>
      </c>
      <c r="M350" s="25">
        <f>'Home Buying Calc'!$C$7</f>
        <v>92500</v>
      </c>
      <c r="N350" s="25">
        <f t="shared" si="19"/>
        <v>75499</v>
      </c>
      <c r="O350" s="25">
        <f t="shared" si="20"/>
        <v>4341.1925000000001</v>
      </c>
      <c r="P350" s="33"/>
    </row>
    <row r="351" spans="9:16" x14ac:dyDescent="0.25">
      <c r="I351" s="33" t="s">
        <v>63</v>
      </c>
      <c r="J351" s="33" t="s">
        <v>72</v>
      </c>
      <c r="K351" s="26">
        <v>0.02</v>
      </c>
      <c r="L351" s="25">
        <v>0</v>
      </c>
      <c r="M351" s="25">
        <f>'Home Buying Calc'!$C$7</f>
        <v>92500</v>
      </c>
      <c r="N351" s="25">
        <f t="shared" si="19"/>
        <v>3001</v>
      </c>
      <c r="O351" s="25">
        <f t="shared" si="20"/>
        <v>60.02</v>
      </c>
      <c r="P351" s="33"/>
    </row>
    <row r="352" spans="9:16" x14ac:dyDescent="0.25">
      <c r="I352" s="33" t="s">
        <v>63</v>
      </c>
      <c r="J352" s="33" t="s">
        <v>72</v>
      </c>
      <c r="K352" s="26">
        <v>0.03</v>
      </c>
      <c r="L352" s="25">
        <v>3001</v>
      </c>
      <c r="M352" s="25">
        <f>'Home Buying Calc'!$C$7</f>
        <v>92500</v>
      </c>
      <c r="N352" s="25">
        <f t="shared" si="19"/>
        <v>2000</v>
      </c>
      <c r="O352" s="25">
        <f t="shared" si="20"/>
        <v>60</v>
      </c>
      <c r="P352" s="33"/>
    </row>
    <row r="353" spans="9:16" x14ac:dyDescent="0.25">
      <c r="I353" s="33" t="s">
        <v>63</v>
      </c>
      <c r="J353" s="33" t="s">
        <v>72</v>
      </c>
      <c r="K353" s="26">
        <v>0.05</v>
      </c>
      <c r="L353" s="25">
        <v>5001</v>
      </c>
      <c r="M353" s="25">
        <f>'Home Buying Calc'!$C$7</f>
        <v>92500</v>
      </c>
      <c r="N353" s="25">
        <f t="shared" si="19"/>
        <v>12000</v>
      </c>
      <c r="O353" s="25">
        <f t="shared" si="20"/>
        <v>600</v>
      </c>
      <c r="P353" s="33"/>
    </row>
    <row r="354" spans="9:16" x14ac:dyDescent="0.25">
      <c r="I354" s="33" t="s">
        <v>63</v>
      </c>
      <c r="J354" s="33" t="s">
        <v>72</v>
      </c>
      <c r="K354" s="26">
        <v>5.7500000000000002E-2</v>
      </c>
      <c r="L354" s="25">
        <v>17001</v>
      </c>
      <c r="M354" s="25">
        <f>'Home Buying Calc'!$C$7</f>
        <v>92500</v>
      </c>
      <c r="N354" s="25">
        <f t="shared" si="19"/>
        <v>75499</v>
      </c>
      <c r="O354" s="25">
        <f t="shared" si="20"/>
        <v>4341.1925000000001</v>
      </c>
      <c r="P354" s="33"/>
    </row>
    <row r="355" spans="9:16" x14ac:dyDescent="0.25">
      <c r="I355" s="33" t="s">
        <v>64</v>
      </c>
      <c r="J355" s="33" t="s">
        <v>79</v>
      </c>
      <c r="K355" s="26">
        <v>0</v>
      </c>
      <c r="L355" s="25">
        <v>0</v>
      </c>
      <c r="M355" s="25">
        <f>'Home Buying Calc'!$C$7</f>
        <v>92500</v>
      </c>
      <c r="N355" s="25">
        <f t="shared" si="19"/>
        <v>92500</v>
      </c>
      <c r="O355" s="25">
        <f t="shared" si="20"/>
        <v>0</v>
      </c>
      <c r="P355" s="33"/>
    </row>
    <row r="356" spans="9:16" x14ac:dyDescent="0.25">
      <c r="I356" s="33" t="s">
        <v>65</v>
      </c>
      <c r="J356" s="33" t="s">
        <v>69</v>
      </c>
      <c r="K356" s="26">
        <v>0.03</v>
      </c>
      <c r="L356" s="25">
        <v>0</v>
      </c>
      <c r="M356" s="25">
        <f>'Home Buying Calc'!$C$7</f>
        <v>92500</v>
      </c>
      <c r="N356" s="25">
        <f t="shared" si="19"/>
        <v>10001</v>
      </c>
      <c r="O356" s="25">
        <f t="shared" si="20"/>
        <v>300.02999999999997</v>
      </c>
      <c r="P356" s="33"/>
    </row>
    <row r="357" spans="9:16" x14ac:dyDescent="0.25">
      <c r="I357" s="33" t="s">
        <v>65</v>
      </c>
      <c r="J357" s="33" t="s">
        <v>69</v>
      </c>
      <c r="K357" s="26">
        <v>0.04</v>
      </c>
      <c r="L357" s="25">
        <v>10001</v>
      </c>
      <c r="M357" s="25">
        <f>'Home Buying Calc'!$C$7</f>
        <v>92500</v>
      </c>
      <c r="N357" s="25">
        <f t="shared" si="19"/>
        <v>15000</v>
      </c>
      <c r="O357" s="25">
        <f t="shared" si="20"/>
        <v>600</v>
      </c>
      <c r="P357" s="33"/>
    </row>
    <row r="358" spans="9:16" x14ac:dyDescent="0.25">
      <c r="I358" s="33" t="s">
        <v>65</v>
      </c>
      <c r="J358" s="33" t="s">
        <v>69</v>
      </c>
      <c r="K358" s="26">
        <v>4.4999999999999998E-2</v>
      </c>
      <c r="L358" s="25">
        <v>25001</v>
      </c>
      <c r="M358" s="25">
        <f>'Home Buying Calc'!$C$7</f>
        <v>92500</v>
      </c>
      <c r="N358" s="25">
        <f t="shared" si="19"/>
        <v>15000</v>
      </c>
      <c r="O358" s="25">
        <f t="shared" si="20"/>
        <v>675</v>
      </c>
      <c r="P358" s="33"/>
    </row>
    <row r="359" spans="9:16" x14ac:dyDescent="0.25">
      <c r="I359" s="33" t="s">
        <v>65</v>
      </c>
      <c r="J359" s="33" t="s">
        <v>69</v>
      </c>
      <c r="K359" s="26">
        <v>0.06</v>
      </c>
      <c r="L359" s="25">
        <v>40001</v>
      </c>
      <c r="M359" s="25">
        <f>'Home Buying Calc'!$C$7</f>
        <v>92500</v>
      </c>
      <c r="N359" s="25">
        <f t="shared" si="19"/>
        <v>20000</v>
      </c>
      <c r="O359" s="25">
        <f t="shared" si="20"/>
        <v>1200</v>
      </c>
      <c r="P359" s="33"/>
    </row>
    <row r="360" spans="9:16" x14ac:dyDescent="0.25">
      <c r="I360" s="33" t="s">
        <v>65</v>
      </c>
      <c r="J360" s="33" t="s">
        <v>69</v>
      </c>
      <c r="K360" s="26">
        <v>6.5000000000000002E-2</v>
      </c>
      <c r="L360" s="25">
        <v>60001</v>
      </c>
      <c r="M360" s="25">
        <f>'Home Buying Calc'!$C$7</f>
        <v>92500</v>
      </c>
      <c r="N360" s="25">
        <f t="shared" si="19"/>
        <v>32499</v>
      </c>
      <c r="O360" s="25">
        <f t="shared" si="20"/>
        <v>2112.4349999999999</v>
      </c>
      <c r="P360" s="33"/>
    </row>
    <row r="361" spans="9:16" x14ac:dyDescent="0.25">
      <c r="I361" s="33" t="s">
        <v>65</v>
      </c>
      <c r="J361" s="33" t="s">
        <v>72</v>
      </c>
      <c r="K361" s="26">
        <v>0.03</v>
      </c>
      <c r="L361" s="25">
        <v>0</v>
      </c>
      <c r="M361" s="25">
        <f>'Home Buying Calc'!$C$7</f>
        <v>92500</v>
      </c>
      <c r="N361" s="25">
        <f t="shared" si="19"/>
        <v>10001</v>
      </c>
      <c r="O361" s="25">
        <f t="shared" si="20"/>
        <v>300.02999999999997</v>
      </c>
      <c r="P361" s="33"/>
    </row>
    <row r="362" spans="9:16" x14ac:dyDescent="0.25">
      <c r="I362" s="33" t="s">
        <v>65</v>
      </c>
      <c r="J362" s="33" t="s">
        <v>72</v>
      </c>
      <c r="K362" s="26">
        <v>0.04</v>
      </c>
      <c r="L362" s="25">
        <v>10001</v>
      </c>
      <c r="M362" s="25">
        <f>'Home Buying Calc'!$C$7</f>
        <v>92500</v>
      </c>
      <c r="N362" s="25">
        <f t="shared" si="19"/>
        <v>15000</v>
      </c>
      <c r="O362" s="25">
        <f t="shared" si="20"/>
        <v>600</v>
      </c>
      <c r="P362" s="33"/>
    </row>
    <row r="363" spans="9:16" x14ac:dyDescent="0.25">
      <c r="I363" s="33" t="s">
        <v>65</v>
      </c>
      <c r="J363" s="33" t="s">
        <v>72</v>
      </c>
      <c r="K363" s="26">
        <v>4.4999999999999998E-2</v>
      </c>
      <c r="L363" s="25">
        <v>25001</v>
      </c>
      <c r="M363" s="25">
        <f>'Home Buying Calc'!$C$7</f>
        <v>92500</v>
      </c>
      <c r="N363" s="25">
        <f t="shared" si="19"/>
        <v>15000</v>
      </c>
      <c r="O363" s="25">
        <f t="shared" si="20"/>
        <v>675</v>
      </c>
      <c r="P363" s="33"/>
    </row>
    <row r="364" spans="9:16" x14ac:dyDescent="0.25">
      <c r="I364" s="33" t="s">
        <v>65</v>
      </c>
      <c r="J364" s="33" t="s">
        <v>72</v>
      </c>
      <c r="K364" s="26">
        <v>0.06</v>
      </c>
      <c r="L364" s="25">
        <v>40001</v>
      </c>
      <c r="M364" s="25">
        <f>'Home Buying Calc'!$C$7</f>
        <v>92500</v>
      </c>
      <c r="N364" s="25">
        <f t="shared" si="19"/>
        <v>20000</v>
      </c>
      <c r="O364" s="25">
        <f t="shared" si="20"/>
        <v>1200</v>
      </c>
      <c r="P364" s="33"/>
    </row>
    <row r="365" spans="9:16" x14ac:dyDescent="0.25">
      <c r="I365" s="33" t="s">
        <v>65</v>
      </c>
      <c r="J365" s="33" t="s">
        <v>72</v>
      </c>
      <c r="K365" s="26">
        <v>6.5000000000000002E-2</v>
      </c>
      <c r="L365" s="25">
        <v>60001</v>
      </c>
      <c r="M365" s="25">
        <f>'Home Buying Calc'!$C$7</f>
        <v>92500</v>
      </c>
      <c r="N365" s="25">
        <f t="shared" si="19"/>
        <v>32499</v>
      </c>
      <c r="O365" s="25">
        <f t="shared" si="20"/>
        <v>2112.4349999999999</v>
      </c>
      <c r="P365" s="33"/>
    </row>
    <row r="366" spans="9:16" x14ac:dyDescent="0.25">
      <c r="I366" s="33" t="s">
        <v>66</v>
      </c>
      <c r="J366" s="33" t="s">
        <v>69</v>
      </c>
      <c r="K366" s="26">
        <v>3.5400000000000001E-2</v>
      </c>
      <c r="L366" s="25">
        <v>0</v>
      </c>
      <c r="M366" s="25">
        <f>'Home Buying Calc'!$C$7</f>
        <v>92500</v>
      </c>
      <c r="N366" s="25">
        <f t="shared" si="19"/>
        <v>12761</v>
      </c>
      <c r="O366" s="25">
        <f t="shared" si="20"/>
        <v>451.73939999999999</v>
      </c>
      <c r="P366" s="33"/>
    </row>
    <row r="367" spans="9:16" x14ac:dyDescent="0.25">
      <c r="I367" s="33" t="s">
        <v>66</v>
      </c>
      <c r="J367" s="33" t="s">
        <v>69</v>
      </c>
      <c r="K367" s="26">
        <v>4.65E-2</v>
      </c>
      <c r="L367" s="25">
        <v>12761</v>
      </c>
      <c r="M367" s="25">
        <f>'Home Buying Calc'!$C$7</f>
        <v>92500</v>
      </c>
      <c r="N367" s="25">
        <f t="shared" si="19"/>
        <v>12760</v>
      </c>
      <c r="O367" s="25">
        <f t="shared" si="20"/>
        <v>593.34</v>
      </c>
      <c r="P367" s="33"/>
    </row>
    <row r="368" spans="9:16" x14ac:dyDescent="0.25">
      <c r="I368" s="33" t="s">
        <v>66</v>
      </c>
      <c r="J368" s="33" t="s">
        <v>69</v>
      </c>
      <c r="K368" s="26">
        <v>5.2999999999999999E-2</v>
      </c>
      <c r="L368" s="25">
        <v>25521</v>
      </c>
      <c r="M368" s="25">
        <f>'Home Buying Calc'!$C$7</f>
        <v>92500</v>
      </c>
      <c r="N368" s="25">
        <f t="shared" si="19"/>
        <v>66979</v>
      </c>
      <c r="O368" s="25">
        <f t="shared" si="20"/>
        <v>3549.8869999999997</v>
      </c>
      <c r="P368" s="33"/>
    </row>
    <row r="369" spans="9:16" x14ac:dyDescent="0.25">
      <c r="I369" s="33" t="s">
        <v>66</v>
      </c>
      <c r="J369" s="33" t="s">
        <v>69</v>
      </c>
      <c r="K369" s="26">
        <v>7.6499999999999999E-2</v>
      </c>
      <c r="L369" s="25">
        <v>280951</v>
      </c>
      <c r="M369" s="25">
        <f>'Home Buying Calc'!$C$7</f>
        <v>92500</v>
      </c>
      <c r="N369" s="25">
        <f t="shared" si="19"/>
        <v>0</v>
      </c>
      <c r="O369" s="25">
        <f t="shared" si="20"/>
        <v>0</v>
      </c>
      <c r="P369" s="33"/>
    </row>
    <row r="370" spans="9:16" x14ac:dyDescent="0.25">
      <c r="I370" s="33" t="s">
        <v>66</v>
      </c>
      <c r="J370" s="33" t="s">
        <v>72</v>
      </c>
      <c r="K370" s="26">
        <v>3.5400000000000001E-2</v>
      </c>
      <c r="L370" s="25">
        <v>0</v>
      </c>
      <c r="M370" s="25">
        <f>'Home Buying Calc'!$C$7</f>
        <v>92500</v>
      </c>
      <c r="N370" s="25">
        <f t="shared" si="19"/>
        <v>17051</v>
      </c>
      <c r="O370" s="25">
        <f t="shared" si="20"/>
        <v>603.60540000000003</v>
      </c>
      <c r="P370" s="33"/>
    </row>
    <row r="371" spans="9:16" x14ac:dyDescent="0.25">
      <c r="I371" s="33" t="s">
        <v>66</v>
      </c>
      <c r="J371" s="33" t="s">
        <v>72</v>
      </c>
      <c r="K371" s="26">
        <v>4.65E-2</v>
      </c>
      <c r="L371" s="25">
        <v>17051</v>
      </c>
      <c r="M371" s="25">
        <f>'Home Buying Calc'!$C$7</f>
        <v>92500</v>
      </c>
      <c r="N371" s="25">
        <f t="shared" si="19"/>
        <v>17050</v>
      </c>
      <c r="O371" s="25">
        <f t="shared" si="20"/>
        <v>792.82500000000005</v>
      </c>
      <c r="P371" s="33"/>
    </row>
    <row r="372" spans="9:16" x14ac:dyDescent="0.25">
      <c r="I372" s="33" t="s">
        <v>66</v>
      </c>
      <c r="J372" s="33" t="s">
        <v>72</v>
      </c>
      <c r="K372" s="26">
        <v>5.2999999999999999E-2</v>
      </c>
      <c r="L372" s="25">
        <v>34101</v>
      </c>
      <c r="M372" s="25">
        <f>'Home Buying Calc'!$C$7</f>
        <v>92500</v>
      </c>
      <c r="N372" s="25">
        <f t="shared" si="19"/>
        <v>58399</v>
      </c>
      <c r="O372" s="25">
        <f t="shared" si="20"/>
        <v>3095.1469999999999</v>
      </c>
      <c r="P372" s="33"/>
    </row>
    <row r="373" spans="9:16" x14ac:dyDescent="0.25">
      <c r="I373" s="33" t="s">
        <v>66</v>
      </c>
      <c r="J373" s="33" t="s">
        <v>72</v>
      </c>
      <c r="K373" s="26">
        <v>7.6499999999999999E-2</v>
      </c>
      <c r="L373" s="25">
        <v>374601</v>
      </c>
      <c r="M373" s="25">
        <f>'Home Buying Calc'!$C$7</f>
        <v>92500</v>
      </c>
      <c r="N373" s="25">
        <f t="shared" si="19"/>
        <v>0</v>
      </c>
      <c r="O373" s="25">
        <f t="shared" si="20"/>
        <v>0</v>
      </c>
      <c r="P373" s="33"/>
    </row>
    <row r="374" spans="9:16" x14ac:dyDescent="0.25">
      <c r="I374" s="33" t="s">
        <v>67</v>
      </c>
      <c r="J374" s="33" t="s">
        <v>78</v>
      </c>
      <c r="K374" s="26">
        <v>0</v>
      </c>
      <c r="L374" s="25">
        <v>0</v>
      </c>
      <c r="M374" s="25">
        <f>'Home Buying Calc'!$C$7</f>
        <v>92500</v>
      </c>
      <c r="N374" s="25">
        <f t="shared" si="19"/>
        <v>92500</v>
      </c>
      <c r="O374" s="25">
        <f t="shared" si="20"/>
        <v>0</v>
      </c>
      <c r="P374" s="3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48F02-6C41-406B-BF4C-D1BE02CDFB8F}">
  <sheetPr>
    <tabColor theme="4" tint="0.39997558519241921"/>
  </sheetPr>
  <dimension ref="B2:C5"/>
  <sheetViews>
    <sheetView showGridLines="0" workbookViewId="0">
      <pane xSplit="1" ySplit="2" topLeftCell="B3" activePane="bottomRight" state="frozen"/>
      <selection pane="topRight" activeCell="B1" sqref="B1"/>
      <selection pane="bottomLeft" activeCell="A3" sqref="A3"/>
      <selection pane="bottomRight" activeCell="C5" sqref="C5"/>
    </sheetView>
  </sheetViews>
  <sheetFormatPr defaultRowHeight="15" x14ac:dyDescent="0.25"/>
  <cols>
    <col min="1" max="1" width="3.140625" customWidth="1"/>
    <col min="2" max="2" width="10.7109375" customWidth="1"/>
    <col min="3" max="3" width="195.5703125" bestFit="1" customWidth="1"/>
  </cols>
  <sheetData>
    <row r="2" spans="2:3" x14ac:dyDescent="0.25">
      <c r="B2" s="21" t="s">
        <v>104</v>
      </c>
      <c r="C2" s="21" t="s">
        <v>80</v>
      </c>
    </row>
    <row r="3" spans="2:3" x14ac:dyDescent="0.25">
      <c r="B3" s="23">
        <v>1</v>
      </c>
      <c r="C3" s="72" t="s">
        <v>118</v>
      </c>
    </row>
    <row r="4" spans="2:3" x14ac:dyDescent="0.25">
      <c r="B4" s="23">
        <v>2</v>
      </c>
      <c r="C4" s="72" t="s">
        <v>141</v>
      </c>
    </row>
    <row r="5" spans="2:3" ht="45" x14ac:dyDescent="0.25">
      <c r="B5" s="23">
        <v>3</v>
      </c>
      <c r="C5" s="7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Buying Calc</vt:lpstr>
      <vt:lpstr>YoY Calculations</vt:lpstr>
      <vt:lpstr>Tax Table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pickei</dc:creator>
  <cp:lastModifiedBy>david pickei</cp:lastModifiedBy>
  <dcterms:created xsi:type="dcterms:W3CDTF">2021-07-25T22:08:10Z</dcterms:created>
  <dcterms:modified xsi:type="dcterms:W3CDTF">2024-07-29T21:57:34Z</dcterms:modified>
</cp:coreProperties>
</file>