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 y datos DQ\mis documentos\hobby y aficiones manuales\2019-nCoV\00Tecnologia mascaras y aereadores\ventilador AMBU\"/>
    </mc:Choice>
  </mc:AlternateContent>
  <bookViews>
    <workbookView xWindow="0" yWindow="0" windowWidth="25200" windowHeight="11385" activeTab="1"/>
  </bookViews>
  <sheets>
    <sheet name="Parametros" sheetId="2" r:id="rId1"/>
    <sheet name="Mecanica" sheetId="4" r:id="rId2"/>
    <sheet name="Lista materiales" sheetId="5" r:id="rId3"/>
    <sheet name="Ventilais BOM" sheetId="1" r:id="rId4"/>
    <sheet name="Ciclo COVID" sheetId="3" r:id="rId5"/>
  </sheets>
  <calcPr calcId="152511"/>
</workbook>
</file>

<file path=xl/calcChain.xml><?xml version="1.0" encoding="utf-8"?>
<calcChain xmlns="http://schemas.openxmlformats.org/spreadsheetml/2006/main">
  <c r="E17" i="4" l="1"/>
  <c r="E16" i="4"/>
  <c r="H9" i="4" l="1"/>
  <c r="H10" i="4"/>
  <c r="H11" i="4"/>
  <c r="H8" i="4"/>
  <c r="D10" i="4"/>
  <c r="E10" i="4" s="1"/>
  <c r="F10" i="4" s="1"/>
  <c r="G10" i="4" s="1"/>
  <c r="D11" i="4"/>
  <c r="E11" i="4" s="1"/>
  <c r="F11" i="4" s="1"/>
  <c r="G11" i="4" s="1"/>
  <c r="F40" i="5" l="1"/>
  <c r="D25" i="5"/>
  <c r="F24" i="5"/>
  <c r="D9" i="4" l="1"/>
  <c r="E9" i="4" s="1"/>
  <c r="F9" i="4" s="1"/>
  <c r="G9" i="4" s="1"/>
  <c r="F2" i="4" l="1"/>
  <c r="D8" i="4"/>
  <c r="E8" i="4" s="1"/>
  <c r="F8" i="4" s="1"/>
  <c r="G8" i="4" s="1"/>
  <c r="G24" i="2" l="1"/>
</calcChain>
</file>

<file path=xl/sharedStrings.xml><?xml version="1.0" encoding="utf-8"?>
<sst xmlns="http://schemas.openxmlformats.org/spreadsheetml/2006/main" count="267" uniqueCount="222">
  <si>
    <t>Venti lab</t>
  </si>
  <si>
    <t>Sl. No</t>
  </si>
  <si>
    <t>Item</t>
  </si>
  <si>
    <t>Item Type</t>
  </si>
  <si>
    <t>Qty</t>
  </si>
  <si>
    <t xml:space="preserve">Bellow_soft_filament </t>
  </si>
  <si>
    <t>3D Printed - TPU</t>
  </si>
  <si>
    <t>For best results please use material of hardness 80 in Shore A scale. When slicing, the best settings appear to be 1 loop with 0.6-0.7 extrusion width. Apply "Vase mode" whenever it is possible.</t>
  </si>
  <si>
    <t xml:space="preserve">Chassis_PLA </t>
  </si>
  <si>
    <t>3D Printed - PLA</t>
  </si>
  <si>
    <t>3D printed parts should be sliced with following settings: 2 loops, approx. 15% infill density, layer height from 0.2 mm to 0.5 mm.</t>
  </si>
  <si>
    <t xml:space="preserve"> BellowPiston_PLA 1</t>
  </si>
  <si>
    <t>ChassisUpperLid_PLA 1</t>
  </si>
  <si>
    <t>BellowBottomCap_PLA 1</t>
  </si>
  <si>
    <t>BellowSlideGuard_PLA 1</t>
  </si>
  <si>
    <t xml:space="preserve">CheckValve1 </t>
  </si>
  <si>
    <t>CheckValveDisc_elastic</t>
  </si>
  <si>
    <t>pipe90_PLA</t>
  </si>
  <si>
    <t>3D Printed -PLA</t>
  </si>
  <si>
    <t>Can be purchased separately</t>
  </si>
  <si>
    <t xml:space="preserve"> Pneumatic Cylinder_supplier</t>
  </si>
  <si>
    <t>Purchase</t>
  </si>
  <si>
    <t>Double acting pneumatic actuator with 16 mm piston and 100-200 mm stroke</t>
  </si>
  <si>
    <t>https://www.amazon.in/Generic-Stroke-Pneumatic-Cylinder-MAL16x100/dp/B00VFYCOQ8</t>
  </si>
  <si>
    <t>Pneumatic Cylinder Piston</t>
  </si>
  <si>
    <t>12 V solenoid Pneumatic valve with adjustable air outlet (mono- or bistable</t>
  </si>
  <si>
    <t>endstop_supplier</t>
  </si>
  <si>
    <t>12 V DC Power Supply</t>
  </si>
  <si>
    <t>Compressor</t>
  </si>
  <si>
    <t>Baby compressor.. 12 V car tyre compressor</t>
  </si>
  <si>
    <t>Standarized pneumatic pressure regulator with approx. 2 bar on the output.</t>
  </si>
  <si>
    <t>To act as electric stoppers</t>
  </si>
  <si>
    <t>Pneumatic pressure regulator with gauge</t>
  </si>
  <si>
    <t>Cut with enclosed punch</t>
  </si>
  <si>
    <t>https://hpcontrol.pl/tlumik-halasu-regulator-spustu-powietrza-1-8-besld.html</t>
  </si>
  <si>
    <t>https://hpcontrol.pl/silownik-pneumatyczny-naped-16x150-mal-iso-6432.html</t>
  </si>
  <si>
    <t>https://hpcontrol.pl/elektrozawor-silownikow-5-2-4v210-1-4-230v-12v-24v.html</t>
  </si>
  <si>
    <t>Arduino</t>
  </si>
  <si>
    <t xml:space="preserve">int steps = 6;      </t>
  </si>
  <si>
    <t xml:space="preserve"> // pin step 9</t>
  </si>
  <si>
    <t xml:space="preserve">int direccion = 5;  </t>
  </si>
  <si>
    <t xml:space="preserve"> // pin direccion 7</t>
  </si>
  <si>
    <t xml:space="preserve">int potCPM;   </t>
  </si>
  <si>
    <t>// lectura del potenciometro de velocidad (ciclos por minuto)</t>
  </si>
  <si>
    <t xml:space="preserve">bool activa = false;      </t>
  </si>
  <si>
    <t xml:space="preserve">//   Logica (encendida o apagada) </t>
  </si>
  <si>
    <t xml:space="preserve">int boton = 7;      </t>
  </si>
  <si>
    <t xml:space="preserve"> // pin pulsador (encendido)</t>
  </si>
  <si>
    <t>Output</t>
  </si>
  <si>
    <t>Input</t>
  </si>
  <si>
    <t xml:space="preserve">bool inhala = true;       </t>
  </si>
  <si>
    <t xml:space="preserve">//   Logica (inhala o exhala) </t>
  </si>
  <si>
    <t>1/0</t>
  </si>
  <si>
    <t>8 a 40</t>
  </si>
  <si>
    <t xml:space="preserve">int pausa = 1000;     </t>
  </si>
  <si>
    <t xml:space="preserve"> // Duracion de la pausa entre ciclos en milisegundos  MODIFICABLE</t>
  </si>
  <si>
    <t xml:space="preserve">int pasosMC = 2000     </t>
  </si>
  <si>
    <t>//Pasos por medio ciclo (depende de mecanismo usado, 200steps per turn</t>
  </si>
  <si>
    <t>Valores</t>
  </si>
  <si>
    <t>Sketch</t>
  </si>
  <si>
    <t>Tipo</t>
  </si>
  <si>
    <t xml:space="preserve">int Tentrepasos = 1 ;     </t>
  </si>
  <si>
    <t>// Tiempo entre pasos para asegurar un numero de ciclos por minuto (Pausa en milisegundos, calculada)</t>
  </si>
  <si>
    <t>60 / Ciclos por minuto= duracion ciclo en segundos</t>
  </si>
  <si>
    <t>(60/potCPM - pausa)*1000/ (2*pasosMC)</t>
  </si>
  <si>
    <t>Ciclo covid</t>
  </si>
  <si>
    <t>Inicio (Día)</t>
  </si>
  <si>
    <t>Promedio</t>
  </si>
  <si>
    <t>Max  (Día)</t>
  </si>
  <si>
    <t>Final  (Día)</t>
  </si>
  <si>
    <t>Infección</t>
  </si>
  <si>
    <t>Incubación</t>
  </si>
  <si>
    <t>Vias respiratorias superiores</t>
  </si>
  <si>
    <t>https://www.nejm.org/doi/full/10.1056/NEJMoa2001316</t>
  </si>
  <si>
    <t>Capacidad contagio</t>
  </si>
  <si>
    <t>Síntomas</t>
  </si>
  <si>
    <t>Agravamiento (Desde inicio sintomas)</t>
  </si>
  <si>
    <t>despues 14</t>
  </si>
  <si>
    <t>https://pubs.rsna.org/doi/full/10.1148/radiol.2020200370</t>
  </si>
  <si>
    <t>Curación</t>
  </si>
  <si>
    <t>https://www.sciencedirect.com/science/article/pii/S0896841120300469</t>
  </si>
  <si>
    <t>Version 2</t>
  </si>
  <si>
    <t>16 a 24</t>
  </si>
  <si>
    <t xml:space="preserve">int alarmaPin = 2;       </t>
  </si>
  <si>
    <t>// Pin para activar alarma</t>
  </si>
  <si>
    <t xml:space="preserve">int cierrePin = 3;       </t>
  </si>
  <si>
    <t>// Pin (endstop) para confirmar cierre de caja</t>
  </si>
  <si>
    <t xml:space="preserve">int origenPin = 4;       </t>
  </si>
  <si>
    <t>// Pin para confirmar si Motor regresó a origen. No se han saltado pasos (motor en posicion adecuada) despues de un ciclo</t>
  </si>
  <si>
    <t xml:space="preserve">int direccionPin = 5;   </t>
  </si>
  <si>
    <t xml:space="preserve"> // pin direccion Motor </t>
  </si>
  <si>
    <t xml:space="preserve">int pasosPin = 6;       </t>
  </si>
  <si>
    <t xml:space="preserve"> // pin step pasos Motor</t>
  </si>
  <si>
    <t xml:space="preserve">int botonPin = 7;       </t>
  </si>
  <si>
    <t xml:space="preserve"> // pin pulsador  (encendido)</t>
  </si>
  <si>
    <t xml:space="preserve">int enablePin = 8;       </t>
  </si>
  <si>
    <t xml:space="preserve">// pin activa y desactiva motor Motor </t>
  </si>
  <si>
    <t xml:space="preserve">int potCPM;              </t>
  </si>
  <si>
    <t>// lectura del potenciometro de velocidad (ciclos por minuto) ,  Leída</t>
  </si>
  <si>
    <t xml:space="preserve">bool activa = false;     </t>
  </si>
  <si>
    <t>//   Logica (encendida o apagada) ,  Leída</t>
  </si>
  <si>
    <t xml:space="preserve">int inhala = true;      </t>
  </si>
  <si>
    <t>//   Logica (inhala o exhala) , calculada</t>
  </si>
  <si>
    <t xml:space="preserve">int pausa = 2000;        </t>
  </si>
  <si>
    <t xml:space="preserve"> // Duracion de la pausa entre mareas en milisegundos,  MODIFICABLE</t>
  </si>
  <si>
    <t xml:space="preserve">int pasosMC = 380;       </t>
  </si>
  <si>
    <t>// Pasos por medio ciclo (depende de mecanismo usado, 200pasos per turn, definida</t>
  </si>
  <si>
    <t xml:space="preserve">int Tentrepasos = 1 ;    </t>
  </si>
  <si>
    <t xml:space="preserve">Eje motor </t>
  </si>
  <si>
    <t>Diametro mm</t>
  </si>
  <si>
    <t>Circunferencia</t>
  </si>
  <si>
    <t>Pi</t>
  </si>
  <si>
    <t>Pasos por vuelta</t>
  </si>
  <si>
    <t>mm</t>
  </si>
  <si>
    <t>Recorrido necesario max</t>
  </si>
  <si>
    <t>Pasos</t>
  </si>
  <si>
    <t>Freq max</t>
  </si>
  <si>
    <t>( .3 del total) Duracion Ciclos inpiracion en segundos</t>
  </si>
  <si>
    <t>RPS</t>
  </si>
  <si>
    <t>Pin</t>
  </si>
  <si>
    <t>A0</t>
  </si>
  <si>
    <t>A1</t>
  </si>
  <si>
    <t xml:space="preserve">int pot </t>
  </si>
  <si>
    <t>Lista materiales</t>
  </si>
  <si>
    <t>Parte</t>
  </si>
  <si>
    <t>Especificación</t>
  </si>
  <si>
    <t>Cantidad</t>
  </si>
  <si>
    <t>Nota</t>
  </si>
  <si>
    <t>Fuente de poder</t>
  </si>
  <si>
    <t>ATX-PSU de PC</t>
  </si>
  <si>
    <t>Motor NEMA23</t>
  </si>
  <si>
    <t>2.4 A, 13.9Kg.cm (1.36Nm)</t>
  </si>
  <si>
    <t>Arduino Nano</t>
  </si>
  <si>
    <t>Conectores (como punto instalación de sensores)</t>
  </si>
  <si>
    <t>Manguera extensión</t>
  </si>
  <si>
    <t>Origen</t>
  </si>
  <si>
    <t>Resucitador Ambulatorio AMBU</t>
  </si>
  <si>
    <t>Impreso 3D</t>
  </si>
  <si>
    <t>Reciclado</t>
  </si>
  <si>
    <t>Nuevo</t>
  </si>
  <si>
    <t>Construcción</t>
  </si>
  <si>
    <t>Caja con mecanismo</t>
  </si>
  <si>
    <t>Acrílico 5mm</t>
  </si>
  <si>
    <t>Corte Laser</t>
  </si>
  <si>
    <t>Precio</t>
  </si>
  <si>
    <t>15mm</t>
  </si>
  <si>
    <t>20mm</t>
  </si>
  <si>
    <t>50mm</t>
  </si>
  <si>
    <t>50 mm</t>
  </si>
  <si>
    <t>Tornillos M3 con tuerca</t>
  </si>
  <si>
    <t>Tornillos M4 con tuerca</t>
  </si>
  <si>
    <t>Tornillos M5 con tuerca</t>
  </si>
  <si>
    <t>Motor</t>
  </si>
  <si>
    <t>Eje</t>
  </si>
  <si>
    <t>Mecanismo</t>
  </si>
  <si>
    <t>Brazo</t>
  </si>
  <si>
    <t>Manija</t>
  </si>
  <si>
    <t>4 pulgadas entre centros</t>
  </si>
  <si>
    <t>Hules base</t>
  </si>
  <si>
    <t>min 3mm espesor</t>
  </si>
  <si>
    <t>pegados</t>
  </si>
  <si>
    <t>Electronica</t>
  </si>
  <si>
    <t>Switch encendido</t>
  </si>
  <si>
    <t>Sensor óptico</t>
  </si>
  <si>
    <t>Zumbador</t>
  </si>
  <si>
    <t>Switch mecánico</t>
  </si>
  <si>
    <t>Costo total</t>
  </si>
  <si>
    <t>cierre</t>
  </si>
  <si>
    <t>motor</t>
  </si>
  <si>
    <t>controles</t>
  </si>
  <si>
    <t>Aire</t>
  </si>
  <si>
    <t>Manguera cableado</t>
  </si>
  <si>
    <t>1m</t>
  </si>
  <si>
    <t>Sensores</t>
  </si>
  <si>
    <t>Humedad y temperatura</t>
  </si>
  <si>
    <t>Humedad, temperatura y presión</t>
  </si>
  <si>
    <t>10 mm</t>
  </si>
  <si>
    <t>Fuente</t>
  </si>
  <si>
    <t>Varios</t>
  </si>
  <si>
    <t xml:space="preserve">Cuerda trenzada pesca </t>
  </si>
  <si>
    <t>2 a 3mm</t>
  </si>
  <si>
    <t>20cm</t>
  </si>
  <si>
    <t>Cianoacrilato</t>
  </si>
  <si>
    <t>10 mm (autoroscante)</t>
  </si>
  <si>
    <t>Seguros</t>
  </si>
  <si>
    <t>Cinta adhesiva ancha</t>
  </si>
  <si>
    <t>Bisagra</t>
  </si>
  <si>
    <t>Resistencias</t>
  </si>
  <si>
    <t>Led</t>
  </si>
  <si>
    <t>Rojo</t>
  </si>
  <si>
    <t>Verde</t>
  </si>
  <si>
    <t>Operando</t>
  </si>
  <si>
    <t>Falla</t>
  </si>
  <si>
    <t>30cm</t>
  </si>
  <si>
    <t>Cinta electrica o tubo cableado</t>
  </si>
  <si>
    <t>Nano</t>
  </si>
  <si>
    <t>10kΩ</t>
  </si>
  <si>
    <t>5kΩ</t>
  </si>
  <si>
    <t>470Ω</t>
  </si>
  <si>
    <t xml:space="preserve">Rheostato </t>
  </si>
  <si>
    <t>BMP280</t>
  </si>
  <si>
    <t>DHT22</t>
  </si>
  <si>
    <t>Pulso</t>
  </si>
  <si>
    <t>Oxigenación</t>
  </si>
  <si>
    <t>Temperatura</t>
  </si>
  <si>
    <t>5 Amp TB6600</t>
  </si>
  <si>
    <t xml:space="preserve">Biomonitor </t>
  </si>
  <si>
    <t>En fase siguiente, con pantalla</t>
  </si>
  <si>
    <t>Pantalla</t>
  </si>
  <si>
    <t>Arduino nano mas interfase I2C o Arduino grande (UNO o Mega)</t>
  </si>
  <si>
    <t>Driver Motor</t>
  </si>
  <si>
    <t>que pueda medir presión de 0 a 50cmH2O, o hasta negativa</t>
  </si>
  <si>
    <t>RPM</t>
  </si>
  <si>
    <t>Vueltas</t>
  </si>
  <si>
    <t>Frecuencias driver</t>
  </si>
  <si>
    <t>TB6600</t>
  </si>
  <si>
    <t>200khz</t>
  </si>
  <si>
    <t>TB6560</t>
  </si>
  <si>
    <t>15kHz</t>
  </si>
  <si>
    <t>6.6 micros entre pasos</t>
  </si>
  <si>
    <t>5 micros entre pasos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</si>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</sst>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1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u/>
      <sz val="10"/>
      <color theme="10"/>
      <name val="Arial"/>
    </font>
    <font>
      <sz val="11"/>
      <color rgb="FF9C0006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74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/>
    <xf numFmtId="0" fontId="5" fillId="3" borderId="0" xfId="2" applyAlignment="1"/>
    <xf numFmtId="0" fontId="0" fillId="0" borderId="0" xfId="0"/>
    <xf numFmtId="0" fontId="0" fillId="0" borderId="0" xfId="0" applyAlignment="1">
      <alignment horizontal="center"/>
    </xf>
    <xf numFmtId="0" fontId="4" fillId="0" borderId="0" xfId="1"/>
    <xf numFmtId="0" fontId="0" fillId="0" borderId="0" xfId="0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9" fillId="0" borderId="0" xfId="0" applyFont="1" applyAlignment="1"/>
    <xf numFmtId="0" fontId="9" fillId="0" borderId="1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4" fontId="0" fillId="0" borderId="0" xfId="0" applyNumberFormat="1" applyFont="1" applyAlignment="1"/>
    <xf numFmtId="164" fontId="10" fillId="0" borderId="14" xfId="0" applyNumberFormat="1" applyFont="1" applyBorder="1" applyAlignment="1">
      <alignment vertical="center" wrapText="1"/>
    </xf>
    <xf numFmtId="164" fontId="9" fillId="0" borderId="16" xfId="0" applyNumberFormat="1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164" fontId="10" fillId="0" borderId="16" xfId="0" applyNumberFormat="1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4" fontId="9" fillId="0" borderId="17" xfId="0" applyNumberFormat="1" applyFont="1" applyBorder="1" applyAlignment="1">
      <alignment vertical="center" wrapText="1"/>
    </xf>
    <xf numFmtId="164" fontId="9" fillId="0" borderId="18" xfId="0" applyNumberFormat="1" applyFont="1" applyBorder="1" applyAlignment="1">
      <alignment vertical="center" wrapText="1"/>
    </xf>
    <xf numFmtId="164" fontId="9" fillId="0" borderId="15" xfId="0" applyNumberFormat="1" applyFont="1" applyBorder="1" applyAlignment="1">
      <alignment vertical="center" wrapText="1"/>
    </xf>
    <xf numFmtId="0" fontId="4" fillId="0" borderId="16" xfId="1" applyBorder="1" applyAlignment="1">
      <alignment vertical="center" wrapText="1"/>
    </xf>
    <xf numFmtId="0" fontId="4" fillId="0" borderId="0" xfId="1" applyAlignme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8" fontId="4" fillId="0" borderId="16" xfId="1" applyNumberFormat="1" applyBorder="1" applyAlignment="1">
      <alignment vertical="center" wrapText="1"/>
    </xf>
    <xf numFmtId="164" fontId="7" fillId="0" borderId="0" xfId="0" applyNumberFormat="1" applyFont="1" applyAlignment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0" xfId="1" applyAlignment="1">
      <alignment wrapText="1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11" xfId="0" applyFont="1" applyBorder="1" applyAlignment="1">
      <alignment wrapText="1"/>
    </xf>
    <xf numFmtId="0" fontId="1" fillId="0" borderId="2" xfId="0" applyFont="1" applyBorder="1" applyAlignment="1"/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nejm.org/doi/full/10.1056/NEJMoa20013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9524</xdr:colOff>
      <xdr:row>5</xdr:row>
      <xdr:rowOff>181176</xdr:rowOff>
    </xdr:from>
    <xdr:to>
      <xdr:col>17</xdr:col>
      <xdr:colOff>533399</xdr:colOff>
      <xdr:row>18</xdr:row>
      <xdr:rowOff>161924</xdr:rowOff>
    </xdr:to>
    <xdr:pic>
      <xdr:nvPicPr>
        <xdr:cNvPr id="4" name="Imagen 3" descr="https://www.nejm.org/na101/home/literatum/publisher/mms/journals/content/nejm/2020/nejm_2020.382.issue-13/nejmoa2001316/20200320/images/img_xlarge/nejmoa2001316_f2.jpe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4" y="1133676"/>
          <a:ext cx="2809875" cy="226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5pcs-BMP280-Pressure-Sensor-Arduino-High-Precision-Atmospheric-sensor-USA/133096057311?ssPageName=STRK%3AMEBIDX%3AIT&amp;_trksid=p2057872.m2749.l2649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ebay.com/itm/Mini-USB-Nano-V3-0-ATmega328P-5V-16M-Micro-Controller-Board-for-Arduino/174120707751?hash=item288a6726a7:g:WeQAAOSwfidd7n7q" TargetMode="External"/><Relationship Id="rId1" Type="http://schemas.openxmlformats.org/officeDocument/2006/relationships/hyperlink" Target="https://en.wikipedia.org/wiki/Power_supply_unit_(computer)" TargetMode="External"/><Relationship Id="rId6" Type="http://schemas.openxmlformats.org/officeDocument/2006/relationships/hyperlink" Target="https://www.ebay.com/itm/New-Nema-23-Stepper-motor-Sanyo-Denki-142-ozin-CNC-ROUTER-MILL-LATHE-ROBOT-0666/121701679248?epid=664573458&amp;hash=item1c55fc4090:g:yYcAAOSwHnFVoUbZ" TargetMode="External"/><Relationship Id="rId5" Type="http://schemas.openxmlformats.org/officeDocument/2006/relationships/hyperlink" Target="https://www.ebay.com/itm/CNC-Single-Axis-TB6600-0-2-5A-Two-Phase-Hybrid-Stepper-Motor-Driver-Controlle/254581090595?hash=item3b46372923:g:ddsAAOSwkfVepo4i" TargetMode="External"/><Relationship Id="rId4" Type="http://schemas.openxmlformats.org/officeDocument/2006/relationships/hyperlink" Target="https://www.ebay.com/itm/DHT22-AM2302-Digital-Temperature-and-Humidity-Sensor-Replace-SHT10-SHT11-SHT15/201234462574?_trkparms=aid%3D555018%26algo%3DPL.SIM%26ao%3D1%26asc%3D225086%26meid%3Ddde32813261d4ae3a3caa49b9a858aae%26pid%3D100005%26rk%3D1%26rkt%3D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rsna.org/doi/full/10.1148/radiol.2020200370" TargetMode="External"/><Relationship Id="rId2" Type="http://schemas.openxmlformats.org/officeDocument/2006/relationships/hyperlink" Target="https://www.nejm.org/doi/full/10.1056/NEJMoa2001316" TargetMode="External"/><Relationship Id="rId1" Type="http://schemas.openxmlformats.org/officeDocument/2006/relationships/hyperlink" Target="https://www.sciencedirect.com/science/article/pii/S0896841120300469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topLeftCell="A16" workbookViewId="0">
      <selection activeCell="A27" sqref="A27:XFD27"/>
    </sheetView>
  </sheetViews>
  <sheetFormatPr baseColWidth="10" defaultRowHeight="12.75"/>
  <cols>
    <col min="2" max="2" width="17.42578125" customWidth="1"/>
    <col min="3" max="3" width="53.42578125" style="8" customWidth="1"/>
    <col min="6" max="6" width="11.42578125" style="28"/>
  </cols>
  <sheetData>
    <row r="3" spans="1:6">
      <c r="B3" s="9" t="s">
        <v>59</v>
      </c>
      <c r="C3" s="10" t="s">
        <v>37</v>
      </c>
      <c r="D3" s="9" t="s">
        <v>60</v>
      </c>
      <c r="E3" s="9" t="s">
        <v>58</v>
      </c>
    </row>
    <row r="4" spans="1:6">
      <c r="B4" t="s">
        <v>38</v>
      </c>
      <c r="C4" s="8" t="s">
        <v>39</v>
      </c>
      <c r="D4" t="s">
        <v>48</v>
      </c>
    </row>
    <row r="5" spans="1:6">
      <c r="B5" t="s">
        <v>40</v>
      </c>
      <c r="C5" s="8" t="s">
        <v>41</v>
      </c>
      <c r="D5" t="s">
        <v>48</v>
      </c>
    </row>
    <row r="6" spans="1:6">
      <c r="B6" t="s">
        <v>42</v>
      </c>
      <c r="C6" s="8" t="s">
        <v>43</v>
      </c>
      <c r="D6" t="s">
        <v>49</v>
      </c>
      <c r="E6" t="s">
        <v>53</v>
      </c>
      <c r="F6" s="29" t="s">
        <v>63</v>
      </c>
    </row>
    <row r="7" spans="1:6">
      <c r="B7" t="s">
        <v>46</v>
      </c>
      <c r="C7" s="8" t="s">
        <v>47</v>
      </c>
      <c r="D7" t="s">
        <v>49</v>
      </c>
      <c r="E7" t="s">
        <v>52</v>
      </c>
    </row>
    <row r="9" spans="1:6">
      <c r="B9" t="s">
        <v>44</v>
      </c>
      <c r="C9" s="8" t="s">
        <v>45</v>
      </c>
      <c r="E9" s="6" t="s">
        <v>52</v>
      </c>
    </row>
    <row r="10" spans="1:6">
      <c r="B10" t="s">
        <v>50</v>
      </c>
      <c r="C10" s="8" t="s">
        <v>51</v>
      </c>
      <c r="E10" s="6" t="s">
        <v>52</v>
      </c>
    </row>
    <row r="11" spans="1:6" ht="25.5">
      <c r="B11" t="s">
        <v>54</v>
      </c>
      <c r="C11" s="8" t="s">
        <v>55</v>
      </c>
    </row>
    <row r="12" spans="1:6" ht="25.5">
      <c r="B12" t="s">
        <v>56</v>
      </c>
      <c r="C12" s="8" t="s">
        <v>57</v>
      </c>
    </row>
    <row r="13" spans="1:6" ht="25.5">
      <c r="B13" s="11" t="s">
        <v>61</v>
      </c>
      <c r="C13" s="8" t="s">
        <v>62</v>
      </c>
      <c r="E13" s="12" t="s">
        <v>64</v>
      </c>
    </row>
    <row r="16" spans="1:6" ht="15.75">
      <c r="A16" s="22" t="s">
        <v>81</v>
      </c>
    </row>
    <row r="17" spans="2:7">
      <c r="B17" s="9" t="s">
        <v>59</v>
      </c>
      <c r="C17" s="10" t="s">
        <v>37</v>
      </c>
      <c r="D17" s="9" t="s">
        <v>60</v>
      </c>
      <c r="E17" s="9" t="s">
        <v>58</v>
      </c>
      <c r="F17" s="30" t="s">
        <v>119</v>
      </c>
    </row>
    <row r="18" spans="2:7" s="17" customFormat="1">
      <c r="B18" s="18" t="s">
        <v>83</v>
      </c>
      <c r="C18" s="20" t="s">
        <v>84</v>
      </c>
      <c r="D18" s="19" t="s">
        <v>48</v>
      </c>
      <c r="E18" s="21"/>
      <c r="F18" s="28">
        <v>2</v>
      </c>
    </row>
    <row r="19" spans="2:7">
      <c r="B19" s="18" t="s">
        <v>85</v>
      </c>
      <c r="C19" s="8" t="s">
        <v>86</v>
      </c>
      <c r="D19" s="19" t="s">
        <v>49</v>
      </c>
      <c r="E19" s="19" t="s">
        <v>52</v>
      </c>
      <c r="F19" s="28">
        <v>3</v>
      </c>
    </row>
    <row r="20" spans="2:7" ht="38.25">
      <c r="B20" s="18" t="s">
        <v>87</v>
      </c>
      <c r="C20" s="8" t="s">
        <v>88</v>
      </c>
      <c r="D20" s="19" t="s">
        <v>49</v>
      </c>
      <c r="E20" s="19" t="s">
        <v>52</v>
      </c>
      <c r="F20" s="28">
        <v>4</v>
      </c>
    </row>
    <row r="21" spans="2:7">
      <c r="B21" s="18" t="s">
        <v>89</v>
      </c>
      <c r="C21" s="8" t="s">
        <v>90</v>
      </c>
      <c r="D21" s="19" t="s">
        <v>48</v>
      </c>
      <c r="E21" s="19"/>
      <c r="F21" s="28">
        <v>5</v>
      </c>
    </row>
    <row r="22" spans="2:7">
      <c r="B22" s="18" t="s">
        <v>91</v>
      </c>
      <c r="C22" s="8" t="s">
        <v>92</v>
      </c>
      <c r="D22" s="19" t="s">
        <v>48</v>
      </c>
      <c r="E22" s="19"/>
      <c r="F22" s="28">
        <v>6</v>
      </c>
    </row>
    <row r="23" spans="2:7">
      <c r="B23" s="18" t="s">
        <v>93</v>
      </c>
      <c r="C23" s="8" t="s">
        <v>94</v>
      </c>
      <c r="D23" s="19" t="s">
        <v>49</v>
      </c>
      <c r="E23" s="19" t="s">
        <v>52</v>
      </c>
      <c r="F23" s="28">
        <v>7</v>
      </c>
    </row>
    <row r="24" spans="2:7">
      <c r="B24" s="18" t="s">
        <v>95</v>
      </c>
      <c r="C24" s="8" t="s">
        <v>96</v>
      </c>
      <c r="D24" s="19" t="s">
        <v>48</v>
      </c>
      <c r="E24" s="19" t="s">
        <v>52</v>
      </c>
      <c r="F24" s="28">
        <v>8</v>
      </c>
      <c r="G24">
        <f>60/25</f>
        <v>2.4</v>
      </c>
    </row>
    <row r="25" spans="2:7" ht="25.5">
      <c r="B25" s="18" t="s">
        <v>97</v>
      </c>
      <c r="C25" s="8" t="s">
        <v>98</v>
      </c>
      <c r="D25" s="19" t="s">
        <v>49</v>
      </c>
      <c r="E25" s="19" t="s">
        <v>82</v>
      </c>
      <c r="F25" s="31" t="s">
        <v>120</v>
      </c>
    </row>
    <row r="26" spans="2:7">
      <c r="B26" s="19" t="s">
        <v>122</v>
      </c>
      <c r="D26" s="7"/>
      <c r="F26" s="28" t="s">
        <v>121</v>
      </c>
    </row>
    <row r="27" spans="2:7" s="26" customFormat="1">
      <c r="B27" s="19"/>
      <c r="C27" s="8"/>
      <c r="F27" s="28"/>
    </row>
    <row r="28" spans="2:7">
      <c r="B28" s="18" t="s">
        <v>99</v>
      </c>
      <c r="C28" s="8" t="s">
        <v>100</v>
      </c>
      <c r="D28" s="7"/>
      <c r="E28" s="7"/>
    </row>
    <row r="29" spans="2:7">
      <c r="B29" s="18" t="s">
        <v>101</v>
      </c>
      <c r="C29" s="8" t="s">
        <v>102</v>
      </c>
      <c r="D29" s="7"/>
      <c r="E29" s="13"/>
    </row>
    <row r="30" spans="2:7" ht="25.5">
      <c r="B30" s="18" t="s">
        <v>103</v>
      </c>
      <c r="C30" s="8" t="s">
        <v>104</v>
      </c>
    </row>
    <row r="31" spans="2:7" ht="25.5">
      <c r="B31" s="18" t="s">
        <v>105</v>
      </c>
      <c r="C31" s="8" t="s">
        <v>106</v>
      </c>
    </row>
    <row r="32" spans="2:7" ht="25.5">
      <c r="B32" s="18" t="s">
        <v>107</v>
      </c>
      <c r="C32" s="8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D22" sqref="D22"/>
    </sheetView>
  </sheetViews>
  <sheetFormatPr baseColWidth="10" defaultRowHeight="12.75"/>
  <cols>
    <col min="4" max="4" width="11.7109375" customWidth="1"/>
    <col min="5" max="5" width="12.42578125" bestFit="1" customWidth="1"/>
  </cols>
  <sheetData>
    <row r="1" spans="2:8" s="23" customFormat="1"/>
    <row r="2" spans="2:8" s="23" customFormat="1">
      <c r="D2" s="23" t="s">
        <v>116</v>
      </c>
      <c r="E2" s="23">
        <v>25</v>
      </c>
      <c r="F2" s="23">
        <f>(60/+E2) *0.3</f>
        <v>0.72</v>
      </c>
      <c r="G2" s="23" t="s">
        <v>117</v>
      </c>
    </row>
    <row r="3" spans="2:8" s="23" customFormat="1">
      <c r="D3" s="23" t="s">
        <v>114</v>
      </c>
      <c r="F3" s="23">
        <v>60</v>
      </c>
      <c r="G3" s="23" t="s">
        <v>113</v>
      </c>
    </row>
    <row r="4" spans="2:8" s="23" customFormat="1">
      <c r="D4" s="23" t="s">
        <v>112</v>
      </c>
      <c r="F4" s="23">
        <v>200</v>
      </c>
    </row>
    <row r="5" spans="2:8">
      <c r="D5" t="s">
        <v>111</v>
      </c>
      <c r="F5" s="23">
        <v>3.1415899999999999</v>
      </c>
    </row>
    <row r="6" spans="2:8" s="23" customFormat="1"/>
    <row r="7" spans="2:8">
      <c r="C7" t="s">
        <v>109</v>
      </c>
      <c r="D7" t="s">
        <v>110</v>
      </c>
      <c r="E7" s="24" t="s">
        <v>115</v>
      </c>
      <c r="F7" s="24" t="s">
        <v>118</v>
      </c>
      <c r="G7" t="s">
        <v>212</v>
      </c>
      <c r="H7" t="s">
        <v>213</v>
      </c>
    </row>
    <row r="8" spans="2:8">
      <c r="B8" t="s">
        <v>108</v>
      </c>
      <c r="C8">
        <v>18</v>
      </c>
      <c r="D8">
        <f>+C8*$F$5</f>
        <v>56.54862</v>
      </c>
      <c r="E8">
        <f>+$F$4*$F$3/D8</f>
        <v>212.20677003258436</v>
      </c>
      <c r="F8">
        <f>+(E8/$F$2)/$F$4</f>
        <v>1.4736581252262804</v>
      </c>
      <c r="G8">
        <f>+F8*60</f>
        <v>88.419487513576826</v>
      </c>
      <c r="H8">
        <f>+$F$3/D8</f>
        <v>1.0610338501629217</v>
      </c>
    </row>
    <row r="9" spans="2:8">
      <c r="C9">
        <v>20</v>
      </c>
      <c r="D9" s="25">
        <f>+C9*$F$5</f>
        <v>62.831800000000001</v>
      </c>
      <c r="E9" s="25">
        <f>+$F$4*$F$3/D9</f>
        <v>190.9860930293259</v>
      </c>
      <c r="F9" s="25">
        <f>+(E9/$F$2)/$F$4</f>
        <v>1.3262923127036521</v>
      </c>
      <c r="G9" s="27">
        <f>+F9*60</f>
        <v>79.57753876221912</v>
      </c>
      <c r="H9" s="27">
        <f t="shared" ref="H9:H11" si="0">+$F$3/D9</f>
        <v>0.9549304651466296</v>
      </c>
    </row>
    <row r="10" spans="2:8">
      <c r="C10">
        <v>10</v>
      </c>
      <c r="D10" s="27">
        <f t="shared" ref="D10:D11" si="1">+C10*$F$5</f>
        <v>31.415900000000001</v>
      </c>
      <c r="E10" s="27">
        <f t="shared" ref="E10:E11" si="2">+$F$4*$F$3/D10</f>
        <v>381.9721860586518</v>
      </c>
      <c r="F10" s="27">
        <f t="shared" ref="F10:F11" si="3">+(E10/$F$2)/$F$4</f>
        <v>2.6525846254073042</v>
      </c>
      <c r="G10" s="27">
        <f t="shared" ref="G10:G11" si="4">+F10*60</f>
        <v>159.15507752443824</v>
      </c>
      <c r="H10" s="27">
        <f t="shared" si="0"/>
        <v>1.9098609302932592</v>
      </c>
    </row>
    <row r="11" spans="2:8">
      <c r="C11">
        <v>5</v>
      </c>
      <c r="D11" s="27">
        <f t="shared" si="1"/>
        <v>15.70795</v>
      </c>
      <c r="E11" s="27">
        <f t="shared" si="2"/>
        <v>763.9443721173036</v>
      </c>
      <c r="F11" s="27">
        <f t="shared" si="3"/>
        <v>5.3051692508146084</v>
      </c>
      <c r="G11" s="27">
        <f t="shared" si="4"/>
        <v>318.31015504887648</v>
      </c>
      <c r="H11" s="27">
        <f t="shared" si="0"/>
        <v>3.8197218605865184</v>
      </c>
    </row>
    <row r="14" spans="2:8">
      <c r="B14" t="s">
        <v>214</v>
      </c>
    </row>
    <row r="15" spans="2:8">
      <c r="D15" t="s">
        <v>221</v>
      </c>
    </row>
    <row r="16" spans="2:8">
      <c r="C16" t="s">
        <v>215</v>
      </c>
      <c r="D16" t="s">
        <v>216</v>
      </c>
      <c r="E16">
        <f>1/200000</f>
        <v>5.0000000000000004E-6</v>
      </c>
      <c r="F16" t="s">
        <v>220</v>
      </c>
    </row>
    <row r="17" spans="3:6">
      <c r="C17" t="s">
        <v>217</v>
      </c>
      <c r="D17" t="s">
        <v>218</v>
      </c>
      <c r="E17">
        <f>1/15000</f>
        <v>6.666666666666667E-5</v>
      </c>
      <c r="F17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2" workbookViewId="0">
      <selection activeCell="B3" sqref="B3:G40"/>
    </sheetView>
  </sheetViews>
  <sheetFormatPr baseColWidth="10" defaultRowHeight="12.75"/>
  <cols>
    <col min="2" max="2" width="23" customWidth="1"/>
    <col min="3" max="3" width="24.5703125" customWidth="1"/>
    <col min="4" max="4" width="11.42578125" style="28"/>
    <col min="5" max="5" width="12.7109375" style="26" customWidth="1"/>
    <col min="6" max="6" width="12.7109375" style="39" customWidth="1"/>
  </cols>
  <sheetData>
    <row r="1" spans="1:7">
      <c r="A1" t="s">
        <v>123</v>
      </c>
    </row>
    <row r="2" spans="1:7" ht="13.5" thickBot="1"/>
    <row r="3" spans="1:7" ht="15.75" thickBot="1">
      <c r="B3" s="32" t="s">
        <v>124</v>
      </c>
      <c r="C3" s="33" t="s">
        <v>125</v>
      </c>
      <c r="D3" s="37" t="s">
        <v>126</v>
      </c>
      <c r="E3" s="33" t="s">
        <v>135</v>
      </c>
      <c r="F3" s="40" t="s">
        <v>144</v>
      </c>
      <c r="G3" s="33" t="s">
        <v>127</v>
      </c>
    </row>
    <row r="4" spans="1:7" s="26" customFormat="1" ht="15.75" thickBot="1">
      <c r="B4" s="42" t="s">
        <v>170</v>
      </c>
      <c r="C4" s="43"/>
      <c r="D4" s="44"/>
      <c r="E4" s="43"/>
      <c r="F4" s="45"/>
      <c r="G4" s="43"/>
    </row>
    <row r="5" spans="1:7" ht="30.75" thickBot="1">
      <c r="B5" s="35" t="s">
        <v>136</v>
      </c>
      <c r="C5" s="36"/>
      <c r="D5" s="38">
        <v>1</v>
      </c>
      <c r="E5" s="36" t="s">
        <v>139</v>
      </c>
      <c r="F5" s="41">
        <v>35</v>
      </c>
      <c r="G5" s="36">
        <v>1</v>
      </c>
    </row>
    <row r="6" spans="1:7" ht="30.75" thickBot="1">
      <c r="B6" s="35" t="s">
        <v>133</v>
      </c>
      <c r="C6" s="36" t="s">
        <v>137</v>
      </c>
      <c r="D6" s="38">
        <v>2</v>
      </c>
      <c r="E6" s="36" t="s">
        <v>139</v>
      </c>
      <c r="F6" s="41">
        <v>1</v>
      </c>
      <c r="G6" s="36">
        <v>2</v>
      </c>
    </row>
    <row r="7" spans="1:7" ht="15.75" thickBot="1">
      <c r="B7" s="35" t="s">
        <v>134</v>
      </c>
      <c r="C7" s="36" t="s">
        <v>171</v>
      </c>
      <c r="D7" s="38" t="s">
        <v>172</v>
      </c>
      <c r="E7" s="36" t="s">
        <v>140</v>
      </c>
      <c r="F7" s="41">
        <v>1</v>
      </c>
      <c r="G7" s="36">
        <v>3</v>
      </c>
    </row>
    <row r="8" spans="1:7" s="26" customFormat="1" ht="15.75" thickBot="1">
      <c r="B8" s="35"/>
      <c r="C8" s="36"/>
      <c r="D8" s="38"/>
      <c r="E8" s="36"/>
      <c r="F8" s="41"/>
      <c r="G8" s="36"/>
    </row>
    <row r="9" spans="1:7" s="26" customFormat="1" ht="15.75" thickBot="1">
      <c r="B9" s="42" t="s">
        <v>161</v>
      </c>
      <c r="C9" s="36"/>
      <c r="D9" s="38"/>
      <c r="E9" s="36"/>
      <c r="F9" s="41"/>
      <c r="G9" s="36"/>
    </row>
    <row r="10" spans="1:7" s="26" customFormat="1" ht="15.75" thickBot="1">
      <c r="B10" s="35" t="s">
        <v>128</v>
      </c>
      <c r="C10" s="51" t="s">
        <v>129</v>
      </c>
      <c r="D10" s="38">
        <v>1</v>
      </c>
      <c r="E10" s="36" t="s">
        <v>138</v>
      </c>
      <c r="F10" s="41">
        <v>0</v>
      </c>
      <c r="G10" s="36">
        <v>4</v>
      </c>
    </row>
    <row r="11" spans="1:7" s="26" customFormat="1" ht="17.25" customHeight="1" thickBot="1">
      <c r="B11" s="35" t="s">
        <v>130</v>
      </c>
      <c r="C11" s="51" t="s">
        <v>131</v>
      </c>
      <c r="D11" s="38">
        <v>1</v>
      </c>
      <c r="E11" s="36" t="s">
        <v>138</v>
      </c>
      <c r="F11" s="41">
        <v>0</v>
      </c>
      <c r="G11" s="36">
        <v>5</v>
      </c>
    </row>
    <row r="12" spans="1:7" s="26" customFormat="1" ht="15.75" thickBot="1">
      <c r="B12" s="35" t="s">
        <v>132</v>
      </c>
      <c r="C12" s="51" t="s">
        <v>195</v>
      </c>
      <c r="D12" s="38">
        <v>1</v>
      </c>
      <c r="E12" s="36" t="s">
        <v>139</v>
      </c>
      <c r="F12" s="41">
        <v>3.12</v>
      </c>
      <c r="G12" s="36">
        <v>6</v>
      </c>
    </row>
    <row r="13" spans="1:7" s="26" customFormat="1" ht="15.75" thickBot="1">
      <c r="B13" s="35" t="s">
        <v>210</v>
      </c>
      <c r="C13" s="55" t="s">
        <v>205</v>
      </c>
      <c r="D13" s="38">
        <v>1</v>
      </c>
      <c r="E13" s="36" t="s">
        <v>139</v>
      </c>
      <c r="F13" s="41">
        <v>8</v>
      </c>
      <c r="G13" s="36">
        <v>7</v>
      </c>
    </row>
    <row r="14" spans="1:7" s="26" customFormat="1" ht="15.75" thickBot="1">
      <c r="B14" s="35" t="s">
        <v>162</v>
      </c>
      <c r="C14" s="36"/>
      <c r="D14" s="38">
        <v>2</v>
      </c>
      <c r="E14" s="36" t="s">
        <v>138</v>
      </c>
      <c r="F14" s="41">
        <v>2</v>
      </c>
      <c r="G14" s="36"/>
    </row>
    <row r="15" spans="1:7" s="26" customFormat="1" ht="15.75" thickBot="1">
      <c r="B15" s="35" t="s">
        <v>199</v>
      </c>
      <c r="C15" s="36" t="s">
        <v>196</v>
      </c>
      <c r="D15" s="38">
        <v>2</v>
      </c>
      <c r="E15" s="36" t="s">
        <v>138</v>
      </c>
      <c r="F15" s="41">
        <v>0</v>
      </c>
      <c r="G15" s="36" t="s">
        <v>169</v>
      </c>
    </row>
    <row r="16" spans="1:7" s="26" customFormat="1" ht="15.75" thickBot="1">
      <c r="B16" s="35" t="s">
        <v>163</v>
      </c>
      <c r="C16" s="36"/>
      <c r="D16" s="38">
        <v>1</v>
      </c>
      <c r="E16" s="36" t="s">
        <v>138</v>
      </c>
      <c r="F16" s="41">
        <v>0</v>
      </c>
      <c r="G16" s="36" t="s">
        <v>168</v>
      </c>
    </row>
    <row r="17" spans="2:7" s="26" customFormat="1" ht="15.75" thickBot="1">
      <c r="B17" s="35" t="s">
        <v>164</v>
      </c>
      <c r="C17" s="36"/>
      <c r="D17" s="38">
        <v>1</v>
      </c>
      <c r="E17" s="36" t="s">
        <v>138</v>
      </c>
      <c r="F17" s="41">
        <v>0</v>
      </c>
      <c r="G17" s="36"/>
    </row>
    <row r="18" spans="2:7" s="26" customFormat="1" ht="15.75" thickBot="1">
      <c r="B18" s="35" t="s">
        <v>165</v>
      </c>
      <c r="C18" s="36"/>
      <c r="D18" s="38">
        <v>1</v>
      </c>
      <c r="E18" s="36" t="s">
        <v>138</v>
      </c>
      <c r="F18" s="41">
        <v>0</v>
      </c>
      <c r="G18" s="36" t="s">
        <v>167</v>
      </c>
    </row>
    <row r="19" spans="2:7" s="26" customFormat="1" ht="15.75" thickBot="1">
      <c r="B19" s="35" t="s">
        <v>187</v>
      </c>
      <c r="C19" s="36" t="s">
        <v>197</v>
      </c>
      <c r="D19" s="38">
        <v>2</v>
      </c>
      <c r="E19" s="36"/>
      <c r="F19" s="41"/>
      <c r="G19" s="36"/>
    </row>
    <row r="20" spans="2:7" s="26" customFormat="1" ht="15.75" thickBot="1">
      <c r="B20" s="35"/>
      <c r="C20" s="36" t="s">
        <v>198</v>
      </c>
      <c r="D20" s="38">
        <v>1</v>
      </c>
      <c r="E20" s="36"/>
      <c r="F20" s="41"/>
      <c r="G20" s="36"/>
    </row>
    <row r="21" spans="2:7" s="26" customFormat="1" ht="15.75" thickBot="1">
      <c r="B21" s="35" t="s">
        <v>188</v>
      </c>
      <c r="C21" s="36" t="s">
        <v>189</v>
      </c>
      <c r="D21" s="38">
        <v>1</v>
      </c>
      <c r="E21" s="36" t="s">
        <v>138</v>
      </c>
      <c r="F21" s="41"/>
      <c r="G21" s="36" t="s">
        <v>192</v>
      </c>
    </row>
    <row r="22" spans="2:7" s="26" customFormat="1" ht="15.75" thickBot="1">
      <c r="B22" s="35"/>
      <c r="C22" s="36" t="s">
        <v>190</v>
      </c>
      <c r="D22" s="38">
        <v>1</v>
      </c>
      <c r="E22" s="36" t="s">
        <v>138</v>
      </c>
      <c r="F22" s="41"/>
      <c r="G22" s="36" t="s">
        <v>191</v>
      </c>
    </row>
    <row r="23" spans="2:7" s="26" customFormat="1" ht="15.75" thickBot="1">
      <c r="B23" s="35"/>
      <c r="C23" s="36"/>
      <c r="D23" s="38"/>
      <c r="E23" s="36"/>
      <c r="F23" s="41"/>
      <c r="G23" s="36"/>
    </row>
    <row r="24" spans="2:7" s="26" customFormat="1" ht="15.75" thickBot="1">
      <c r="B24" s="42" t="s">
        <v>141</v>
      </c>
      <c r="C24" s="36" t="s">
        <v>142</v>
      </c>
      <c r="D24" s="38">
        <v>1</v>
      </c>
      <c r="E24" s="36" t="s">
        <v>143</v>
      </c>
      <c r="F24" s="41">
        <f>22+30</f>
        <v>52</v>
      </c>
      <c r="G24" s="36">
        <v>8</v>
      </c>
    </row>
    <row r="25" spans="2:7" s="26" customFormat="1" ht="15.75" thickBot="1">
      <c r="B25" s="35" t="s">
        <v>149</v>
      </c>
      <c r="C25" s="36" t="s">
        <v>145</v>
      </c>
      <c r="D25" s="38">
        <f>26+17+2+2+4+1</f>
        <v>52</v>
      </c>
      <c r="E25" s="36"/>
      <c r="F25" s="48">
        <v>5</v>
      </c>
      <c r="G25" s="36"/>
    </row>
    <row r="26" spans="2:7" s="26" customFormat="1" ht="15.75" thickBot="1">
      <c r="B26" s="35"/>
      <c r="C26" s="36" t="s">
        <v>146</v>
      </c>
      <c r="D26" s="38">
        <v>4</v>
      </c>
      <c r="E26" s="36"/>
      <c r="F26" s="49"/>
      <c r="G26" s="36" t="s">
        <v>155</v>
      </c>
    </row>
    <row r="27" spans="2:7" s="26" customFormat="1" ht="15.75" thickBot="1">
      <c r="B27" s="35"/>
      <c r="C27" s="36" t="s">
        <v>148</v>
      </c>
      <c r="D27" s="38">
        <v>2</v>
      </c>
      <c r="E27" s="36"/>
      <c r="F27" s="49"/>
      <c r="G27" s="36" t="s">
        <v>154</v>
      </c>
    </row>
    <row r="28" spans="2:7" s="26" customFormat="1" ht="15.75" thickBot="1">
      <c r="B28" s="35"/>
      <c r="C28" s="36" t="s">
        <v>183</v>
      </c>
      <c r="D28" s="38">
        <v>3</v>
      </c>
      <c r="E28" s="36"/>
      <c r="F28" s="49"/>
      <c r="G28" s="36" t="s">
        <v>184</v>
      </c>
    </row>
    <row r="29" spans="2:7" s="26" customFormat="1" ht="15.75" thickBot="1">
      <c r="B29" s="35" t="s">
        <v>150</v>
      </c>
      <c r="C29" s="36" t="s">
        <v>147</v>
      </c>
      <c r="D29" s="38">
        <v>1</v>
      </c>
      <c r="E29" s="36"/>
      <c r="F29" s="49"/>
      <c r="G29" s="36" t="s">
        <v>153</v>
      </c>
    </row>
    <row r="30" spans="2:7" s="26" customFormat="1" ht="15.75" thickBot="1">
      <c r="B30" s="35"/>
      <c r="C30" s="36" t="s">
        <v>176</v>
      </c>
      <c r="D30" s="38">
        <v>4</v>
      </c>
      <c r="E30" s="36"/>
      <c r="F30" s="50"/>
      <c r="G30" s="36" t="s">
        <v>177</v>
      </c>
    </row>
    <row r="31" spans="2:7" s="26" customFormat="1" ht="15.75" thickBot="1">
      <c r="B31" s="35" t="s">
        <v>151</v>
      </c>
      <c r="C31" s="36" t="s">
        <v>146</v>
      </c>
      <c r="D31" s="38">
        <v>4</v>
      </c>
      <c r="E31" s="36"/>
      <c r="F31" s="50"/>
      <c r="G31" s="36" t="s">
        <v>152</v>
      </c>
    </row>
    <row r="32" spans="2:7" s="26" customFormat="1" ht="15.75" thickBot="1">
      <c r="B32" s="35" t="s">
        <v>156</v>
      </c>
      <c r="C32" s="36" t="s">
        <v>157</v>
      </c>
      <c r="D32" s="38">
        <v>1</v>
      </c>
      <c r="E32" s="36"/>
      <c r="F32" s="41">
        <v>1</v>
      </c>
      <c r="G32" s="36"/>
    </row>
    <row r="33" spans="2:7" s="26" customFormat="1" ht="15.75" thickBot="1">
      <c r="B33" s="35" t="s">
        <v>158</v>
      </c>
      <c r="C33" s="36" t="s">
        <v>159</v>
      </c>
      <c r="D33" s="38">
        <v>4</v>
      </c>
      <c r="E33" s="36" t="s">
        <v>138</v>
      </c>
      <c r="F33" s="41">
        <v>0</v>
      </c>
      <c r="G33" s="36" t="s">
        <v>160</v>
      </c>
    </row>
    <row r="34" spans="2:7" s="26" customFormat="1" ht="15.75" thickBot="1">
      <c r="B34" s="35"/>
      <c r="C34" s="36"/>
      <c r="D34" s="38"/>
      <c r="E34" s="36"/>
      <c r="F34" s="41"/>
      <c r="G34" s="36"/>
    </row>
    <row r="35" spans="2:7" s="26" customFormat="1" ht="15.75" thickBot="1">
      <c r="B35" s="42" t="s">
        <v>178</v>
      </c>
      <c r="C35" s="36"/>
      <c r="D35" s="38"/>
      <c r="E35" s="36"/>
      <c r="F35" s="41"/>
      <c r="G35" s="36"/>
    </row>
    <row r="36" spans="2:7" s="26" customFormat="1" ht="15.75" thickBot="1">
      <c r="B36" s="35" t="s">
        <v>179</v>
      </c>
      <c r="C36" s="36" t="s">
        <v>180</v>
      </c>
      <c r="D36" s="38" t="s">
        <v>193</v>
      </c>
      <c r="E36" s="36"/>
      <c r="F36" s="41">
        <v>0</v>
      </c>
      <c r="G36" s="36" t="s">
        <v>154</v>
      </c>
    </row>
    <row r="37" spans="2:7" s="26" customFormat="1" ht="15.75" thickBot="1">
      <c r="B37" s="35" t="s">
        <v>185</v>
      </c>
      <c r="C37" s="36"/>
      <c r="D37" s="38" t="s">
        <v>181</v>
      </c>
      <c r="E37" s="36"/>
      <c r="F37" s="41">
        <v>0</v>
      </c>
      <c r="G37" s="36" t="s">
        <v>186</v>
      </c>
    </row>
    <row r="38" spans="2:7" s="26" customFormat="1" ht="15.75" thickBot="1">
      <c r="B38" s="35" t="s">
        <v>182</v>
      </c>
      <c r="C38" s="36"/>
      <c r="D38" s="38"/>
      <c r="E38" s="36"/>
      <c r="F38" s="41">
        <v>2</v>
      </c>
      <c r="G38" s="36"/>
    </row>
    <row r="39" spans="2:7" s="26" customFormat="1" ht="30.75" thickBot="1">
      <c r="B39" s="35" t="s">
        <v>194</v>
      </c>
      <c r="C39" s="36"/>
      <c r="D39" s="38"/>
      <c r="E39" s="36"/>
      <c r="F39" s="41">
        <v>2</v>
      </c>
      <c r="G39" s="36"/>
    </row>
    <row r="40" spans="2:7" s="26" customFormat="1" ht="15.75" thickBot="1">
      <c r="B40" s="35"/>
      <c r="C40" s="36"/>
      <c r="D40" s="38"/>
      <c r="E40" s="43" t="s">
        <v>166</v>
      </c>
      <c r="F40" s="45">
        <f>SUM(F5:F39)</f>
        <v>112.12</v>
      </c>
      <c r="G40" s="36"/>
    </row>
    <row r="44" spans="2:7">
      <c r="B44" s="9" t="s">
        <v>207</v>
      </c>
    </row>
    <row r="45" spans="2:7" s="26" customFormat="1">
      <c r="B45" s="9" t="s">
        <v>208</v>
      </c>
      <c r="D45" s="28"/>
      <c r="F45" s="39"/>
    </row>
    <row r="46" spans="2:7" s="11" customFormat="1">
      <c r="B46" s="11" t="s">
        <v>209</v>
      </c>
      <c r="D46" s="29"/>
      <c r="F46" s="56"/>
    </row>
    <row r="47" spans="2:7" ht="15">
      <c r="B47" s="47" t="s">
        <v>173</v>
      </c>
    </row>
    <row r="48" spans="2:7" ht="30">
      <c r="B48" s="46" t="s">
        <v>175</v>
      </c>
      <c r="C48" s="52" t="s">
        <v>200</v>
      </c>
      <c r="F48" s="39">
        <v>2</v>
      </c>
      <c r="G48" s="34" t="s">
        <v>211</v>
      </c>
    </row>
    <row r="49" spans="2:6" ht="15">
      <c r="B49" s="46" t="s">
        <v>174</v>
      </c>
      <c r="C49" s="52" t="s">
        <v>201</v>
      </c>
      <c r="F49" s="39">
        <v>4</v>
      </c>
    </row>
    <row r="51" spans="2:6" ht="15">
      <c r="B51" s="53" t="s">
        <v>206</v>
      </c>
      <c r="C51" s="54" t="s">
        <v>202</v>
      </c>
    </row>
    <row r="52" spans="2:6" ht="15">
      <c r="C52" s="54" t="s">
        <v>203</v>
      </c>
    </row>
    <row r="53" spans="2:6" ht="15">
      <c r="C53" s="54" t="s">
        <v>204</v>
      </c>
    </row>
  </sheetData>
  <hyperlinks>
    <hyperlink ref="C10" r:id="rId1"/>
    <hyperlink ref="C12" r:id="rId2"/>
    <hyperlink ref="C48" r:id="rId3"/>
    <hyperlink ref="C49" r:id="rId4"/>
    <hyperlink ref="C13" r:id="rId5"/>
    <hyperlink ref="C11" r:id="rId6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K24"/>
  <sheetViews>
    <sheetView workbookViewId="0">
      <selection activeCell="C27" sqref="C27"/>
    </sheetView>
  </sheetViews>
  <sheetFormatPr baseColWidth="10" defaultColWidth="14.42578125" defaultRowHeight="15.75" customHeight="1"/>
  <cols>
    <col min="2" max="2" width="34.7109375" bestFit="1" customWidth="1"/>
    <col min="3" max="3" width="23.28515625" customWidth="1"/>
  </cols>
  <sheetData>
    <row r="2" spans="1:11" ht="12.75">
      <c r="A2" s="1"/>
      <c r="B2" s="62" t="s">
        <v>0</v>
      </c>
      <c r="C2" s="58"/>
      <c r="D2" s="59"/>
      <c r="E2" s="1"/>
      <c r="F2" s="1"/>
      <c r="G2" s="1"/>
      <c r="H2" s="1"/>
    </row>
    <row r="3" spans="1:11" ht="12.75">
      <c r="A3" s="2" t="s">
        <v>1</v>
      </c>
      <c r="B3" s="2" t="s">
        <v>2</v>
      </c>
      <c r="C3" s="2" t="s">
        <v>3</v>
      </c>
      <c r="D3" s="3" t="s">
        <v>4</v>
      </c>
      <c r="E3" s="1"/>
      <c r="F3" s="1"/>
      <c r="G3" s="1"/>
      <c r="H3" s="1"/>
    </row>
    <row r="4" spans="1:11" ht="12.75">
      <c r="A4" s="2">
        <v>1</v>
      </c>
      <c r="B4" s="2" t="s">
        <v>5</v>
      </c>
      <c r="C4" s="2" t="s">
        <v>6</v>
      </c>
      <c r="D4" s="3">
        <v>1</v>
      </c>
      <c r="E4" s="63" t="s">
        <v>7</v>
      </c>
      <c r="F4" s="58"/>
      <c r="G4" s="58"/>
      <c r="H4" s="59"/>
    </row>
    <row r="5" spans="1:11" ht="12.75">
      <c r="A5" s="2">
        <v>2</v>
      </c>
      <c r="B5" s="2" t="s">
        <v>8</v>
      </c>
      <c r="C5" s="2" t="s">
        <v>9</v>
      </c>
      <c r="D5" s="2">
        <v>1</v>
      </c>
      <c r="E5" s="64" t="s">
        <v>10</v>
      </c>
      <c r="F5" s="65"/>
      <c r="G5" s="65"/>
      <c r="H5" s="66"/>
    </row>
    <row r="6" spans="1:11" ht="12.75">
      <c r="A6" s="2">
        <v>3</v>
      </c>
      <c r="B6" s="2" t="s">
        <v>11</v>
      </c>
      <c r="C6" s="2" t="s">
        <v>9</v>
      </c>
      <c r="D6" s="2">
        <v>1</v>
      </c>
      <c r="E6" s="67"/>
      <c r="F6" s="61"/>
      <c r="G6" s="61"/>
      <c r="H6" s="68"/>
    </row>
    <row r="7" spans="1:11" ht="12.75">
      <c r="A7" s="2">
        <v>4</v>
      </c>
      <c r="B7" s="2" t="s">
        <v>12</v>
      </c>
      <c r="C7" s="2" t="s">
        <v>9</v>
      </c>
      <c r="D7" s="2">
        <v>1</v>
      </c>
      <c r="E7" s="67"/>
      <c r="F7" s="61"/>
      <c r="G7" s="61"/>
      <c r="H7" s="68"/>
    </row>
    <row r="8" spans="1:11" ht="12.75">
      <c r="A8" s="2">
        <v>5</v>
      </c>
      <c r="B8" s="2" t="s">
        <v>13</v>
      </c>
      <c r="C8" s="2" t="s">
        <v>9</v>
      </c>
      <c r="D8" s="2">
        <v>1</v>
      </c>
      <c r="E8" s="67"/>
      <c r="F8" s="61"/>
      <c r="G8" s="61"/>
      <c r="H8" s="68"/>
    </row>
    <row r="9" spans="1:11" ht="12.75">
      <c r="A9" s="2">
        <v>6</v>
      </c>
      <c r="B9" s="2" t="s">
        <v>14</v>
      </c>
      <c r="C9" s="2" t="s">
        <v>9</v>
      </c>
      <c r="D9" s="2">
        <v>1</v>
      </c>
      <c r="E9" s="69"/>
      <c r="F9" s="70"/>
      <c r="G9" s="70"/>
      <c r="H9" s="71"/>
    </row>
    <row r="10" spans="1:11" ht="12.75">
      <c r="A10" s="2">
        <v>7</v>
      </c>
      <c r="B10" s="2" t="s">
        <v>15</v>
      </c>
      <c r="C10" s="2" t="s">
        <v>9</v>
      </c>
      <c r="D10" s="2">
        <v>2</v>
      </c>
      <c r="E10" s="63"/>
      <c r="F10" s="58"/>
      <c r="G10" s="58"/>
      <c r="H10" s="59"/>
    </row>
    <row r="11" spans="1:11" ht="12.75">
      <c r="A11" s="2">
        <v>8</v>
      </c>
      <c r="B11" s="2" t="s">
        <v>16</v>
      </c>
      <c r="C11" s="1" t="s">
        <v>33</v>
      </c>
      <c r="D11" s="2">
        <v>2</v>
      </c>
      <c r="E11" s="63"/>
      <c r="F11" s="58"/>
      <c r="G11" s="58"/>
      <c r="H11" s="59"/>
    </row>
    <row r="12" spans="1:11" ht="12.75">
      <c r="A12" s="2">
        <v>9</v>
      </c>
      <c r="B12" s="2" t="s">
        <v>17</v>
      </c>
      <c r="C12" s="2" t="s">
        <v>18</v>
      </c>
      <c r="D12" s="2">
        <v>2</v>
      </c>
      <c r="E12" s="63" t="s">
        <v>19</v>
      </c>
      <c r="F12" s="58"/>
      <c r="G12" s="58"/>
      <c r="H12" s="59"/>
    </row>
    <row r="13" spans="1:11" ht="12.75">
      <c r="A13" s="2">
        <v>10</v>
      </c>
      <c r="B13" s="4" t="s">
        <v>20</v>
      </c>
      <c r="C13" s="4" t="s">
        <v>21</v>
      </c>
      <c r="D13" s="4">
        <v>1</v>
      </c>
      <c r="E13" s="72" t="s">
        <v>22</v>
      </c>
      <c r="F13" s="70"/>
      <c r="G13" s="70"/>
      <c r="H13" s="71"/>
      <c r="I13" s="60"/>
      <c r="J13" s="61"/>
      <c r="K13" s="61"/>
    </row>
    <row r="14" spans="1:11" ht="12.75">
      <c r="A14" s="2">
        <v>11</v>
      </c>
      <c r="B14" s="4" t="s">
        <v>24</v>
      </c>
      <c r="C14" s="4" t="s">
        <v>21</v>
      </c>
      <c r="D14" s="2">
        <v>1</v>
      </c>
      <c r="E14" s="63" t="s">
        <v>25</v>
      </c>
      <c r="F14" s="58"/>
      <c r="G14" s="58"/>
      <c r="H14" s="59"/>
    </row>
    <row r="15" spans="1:11" ht="12.75">
      <c r="A15" s="2">
        <v>12</v>
      </c>
      <c r="B15" s="2" t="s">
        <v>26</v>
      </c>
      <c r="C15" s="4" t="s">
        <v>21</v>
      </c>
      <c r="D15" s="2">
        <v>1</v>
      </c>
      <c r="E15" s="63" t="s">
        <v>31</v>
      </c>
      <c r="F15" s="58"/>
      <c r="G15" s="58"/>
      <c r="H15" s="59"/>
    </row>
    <row r="16" spans="1:11" ht="12.75">
      <c r="A16" s="2">
        <v>13</v>
      </c>
      <c r="B16" s="2" t="s">
        <v>27</v>
      </c>
      <c r="C16" s="4" t="s">
        <v>21</v>
      </c>
      <c r="D16" s="4">
        <v>1</v>
      </c>
      <c r="E16" s="63"/>
      <c r="F16" s="58"/>
      <c r="G16" s="58"/>
      <c r="H16" s="59"/>
    </row>
    <row r="17" spans="1:8" ht="12.75">
      <c r="A17" s="4">
        <v>14</v>
      </c>
      <c r="B17" s="4" t="s">
        <v>28</v>
      </c>
      <c r="C17" s="4" t="s">
        <v>21</v>
      </c>
      <c r="D17" s="4">
        <v>1</v>
      </c>
      <c r="E17" s="73" t="s">
        <v>29</v>
      </c>
      <c r="F17" s="58"/>
      <c r="G17" s="58"/>
      <c r="H17" s="59"/>
    </row>
    <row r="18" spans="1:8" ht="25.5">
      <c r="A18" s="4">
        <v>15</v>
      </c>
      <c r="B18" s="5" t="s">
        <v>32</v>
      </c>
      <c r="C18" s="4" t="s">
        <v>21</v>
      </c>
      <c r="D18" s="4">
        <v>1</v>
      </c>
      <c r="E18" s="63" t="s">
        <v>30</v>
      </c>
      <c r="F18" s="58"/>
      <c r="G18" s="58"/>
      <c r="H18" s="59"/>
    </row>
    <row r="19" spans="1:8" ht="12.75">
      <c r="A19" s="4">
        <v>16</v>
      </c>
      <c r="B19" s="1"/>
      <c r="C19" s="1"/>
      <c r="D19" s="1"/>
      <c r="E19" s="57"/>
      <c r="F19" s="58"/>
      <c r="G19" s="58"/>
      <c r="H19" s="59"/>
    </row>
    <row r="21" spans="1:8" ht="15.75" customHeight="1">
      <c r="D21" t="s">
        <v>23</v>
      </c>
    </row>
    <row r="22" spans="1:8" ht="15.75" customHeight="1">
      <c r="D22" t="s">
        <v>34</v>
      </c>
    </row>
    <row r="23" spans="1:8" ht="15.75" customHeight="1">
      <c r="D23" t="s">
        <v>35</v>
      </c>
    </row>
    <row r="24" spans="1:8" ht="15.75" customHeight="1">
      <c r="D24" t="s">
        <v>36</v>
      </c>
    </row>
  </sheetData>
  <mergeCells count="14">
    <mergeCell ref="E19:H19"/>
    <mergeCell ref="I13:K13"/>
    <mergeCell ref="B2:D2"/>
    <mergeCell ref="E4:H4"/>
    <mergeCell ref="E5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F12" sqref="F12"/>
    </sheetView>
  </sheetViews>
  <sheetFormatPr baseColWidth="10" defaultRowHeight="12.75"/>
  <cols>
    <col min="1" max="1" width="19.7109375" style="13" customWidth="1"/>
    <col min="2" max="16384" width="11.42578125" style="13"/>
  </cols>
  <sheetData>
    <row r="3" spans="1:9">
      <c r="A3" s="13" t="s">
        <v>65</v>
      </c>
    </row>
    <row r="5" spans="1:9">
      <c r="B5" s="14" t="s">
        <v>66</v>
      </c>
      <c r="C5" s="14" t="s">
        <v>67</v>
      </c>
      <c r="D5" s="14" t="s">
        <v>68</v>
      </c>
      <c r="E5" s="14" t="s">
        <v>69</v>
      </c>
    </row>
    <row r="6" spans="1:9">
      <c r="A6" s="13" t="s">
        <v>70</v>
      </c>
      <c r="B6" s="13">
        <v>1</v>
      </c>
      <c r="C6" s="13">
        <v>1</v>
      </c>
      <c r="D6" s="13">
        <v>1</v>
      </c>
      <c r="E6" s="13">
        <v>1</v>
      </c>
    </row>
    <row r="7" spans="1:9">
      <c r="A7" s="13" t="s">
        <v>71</v>
      </c>
      <c r="B7" s="13">
        <v>2</v>
      </c>
      <c r="C7" s="13">
        <v>5.2</v>
      </c>
      <c r="D7" s="13">
        <v>12</v>
      </c>
      <c r="E7" s="13">
        <v>21</v>
      </c>
      <c r="F7" s="13" t="s">
        <v>72</v>
      </c>
      <c r="I7" s="15" t="s">
        <v>73</v>
      </c>
    </row>
    <row r="8" spans="1:9">
      <c r="A8" s="13" t="s">
        <v>74</v>
      </c>
    </row>
    <row r="9" spans="1:9">
      <c r="A9" s="13" t="s">
        <v>75</v>
      </c>
    </row>
    <row r="10" spans="1:9" ht="25.5">
      <c r="A10" s="16" t="s">
        <v>76</v>
      </c>
      <c r="B10" s="13">
        <v>4</v>
      </c>
      <c r="D10" s="13">
        <v>10</v>
      </c>
      <c r="E10" s="13" t="s">
        <v>77</v>
      </c>
      <c r="I10" s="15" t="s">
        <v>78</v>
      </c>
    </row>
    <row r="11" spans="1:9">
      <c r="A11" s="13" t="s">
        <v>79</v>
      </c>
    </row>
    <row r="15" spans="1:9">
      <c r="I15" s="15" t="s">
        <v>80</v>
      </c>
    </row>
  </sheetData>
  <hyperlinks>
    <hyperlink ref="I15" r:id="rId1"/>
    <hyperlink ref="I7" r:id="rId2"/>
    <hyperlink ref="I10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</vt:lpstr>
      <vt:lpstr>Mecanica</vt:lpstr>
      <vt:lpstr>Lista materiales</vt:lpstr>
      <vt:lpstr>Ventilais BOM</vt:lpstr>
      <vt:lpstr>Ciclo COVID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2020-04-06T15:34:49Z</dcterms:created>
  <dcterms:modified xsi:type="dcterms:W3CDTF">2020-05-05T17:06:06Z</dcterms:modified>
</cp:coreProperties>
</file>