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patovKA\Desktop\"/>
    </mc:Choice>
  </mc:AlternateContent>
  <xr:revisionPtr revIDLastSave="0" documentId="13_ncr:1_{8C8DCE0F-2ADD-425C-95D7-7EB5BE5413C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3" i="1"/>
  <c r="F4" i="1"/>
  <c r="F5" i="1"/>
  <c r="F6" i="1"/>
  <c r="F7" i="1"/>
  <c r="F8" i="1"/>
  <c r="F9" i="1"/>
  <c r="F10" i="1"/>
  <c r="F11" i="1"/>
  <c r="F3" i="1"/>
  <c r="R3" i="1"/>
  <c r="M3" i="1"/>
  <c r="L4" i="1"/>
  <c r="L5" i="1"/>
  <c r="L6" i="1"/>
  <c r="L7" i="1"/>
  <c r="L8" i="1"/>
  <c r="L9" i="1"/>
  <c r="L10" i="1"/>
  <c r="L11" i="1"/>
  <c r="L3" i="1"/>
  <c r="P11" i="1"/>
  <c r="M11" i="1"/>
  <c r="O9" i="1"/>
  <c r="M9" i="1"/>
  <c r="O8" i="1"/>
  <c r="P8" i="1"/>
  <c r="M8" i="1"/>
  <c r="N8" i="1"/>
  <c r="P7" i="1"/>
  <c r="M7" i="1"/>
  <c r="O7" i="1"/>
  <c r="M6" i="1"/>
  <c r="R6" i="1"/>
  <c r="N6" i="1"/>
  <c r="P6" i="1"/>
  <c r="O6" i="1"/>
  <c r="M5" i="1"/>
  <c r="R5" i="1"/>
  <c r="P5" i="1"/>
  <c r="N5" i="1"/>
  <c r="Q5" i="1"/>
  <c r="O5" i="1"/>
  <c r="M4" i="1"/>
  <c r="N4" i="1"/>
  <c r="O4" i="1"/>
  <c r="R4" i="1"/>
  <c r="P4" i="1"/>
</calcChain>
</file>

<file path=xl/sharedStrings.xml><?xml version="1.0" encoding="utf-8"?>
<sst xmlns="http://schemas.openxmlformats.org/spreadsheetml/2006/main" count="43" uniqueCount="42">
  <si>
    <t>Арстотцка</t>
  </si>
  <si>
    <t>Колечия</t>
  </si>
  <si>
    <t>Орбистан</t>
  </si>
  <si>
    <t>Скоатия</t>
  </si>
  <si>
    <t>Импор</t>
  </si>
  <si>
    <t>Антегрия</t>
  </si>
  <si>
    <t>Республия</t>
  </si>
  <si>
    <t>Объединенная Федерация</t>
  </si>
  <si>
    <t>Семистан</t>
  </si>
  <si>
    <t>Страна</t>
  </si>
  <si>
    <t>Флот</t>
  </si>
  <si>
    <t>Авиация</t>
  </si>
  <si>
    <t>Фабрики</t>
  </si>
  <si>
    <t>Заводы</t>
  </si>
  <si>
    <t>Верфи</t>
  </si>
  <si>
    <t>-</t>
  </si>
  <si>
    <t>Тэг</t>
  </si>
  <si>
    <t>ANT</t>
  </si>
  <si>
    <t>ARS</t>
  </si>
  <si>
    <t>IMP</t>
  </si>
  <si>
    <t>KOL</t>
  </si>
  <si>
    <t>UNF</t>
  </si>
  <si>
    <t>OBR</t>
  </si>
  <si>
    <t>REP</t>
  </si>
  <si>
    <t>SEM</t>
  </si>
  <si>
    <t>SKO</t>
  </si>
  <si>
    <t>Сталь</t>
  </si>
  <si>
    <t>Хром</t>
  </si>
  <si>
    <t>Вольфрам</t>
  </si>
  <si>
    <t>Нефть</t>
  </si>
  <si>
    <t>Алюминий</t>
  </si>
  <si>
    <t>Резина</t>
  </si>
  <si>
    <t>ИТОГО ФАБРИКИ</t>
  </si>
  <si>
    <t>Пеха</t>
  </si>
  <si>
    <t>Арта</t>
  </si>
  <si>
    <t>Моторка</t>
  </si>
  <si>
    <t>ВСЕГО</t>
  </si>
  <si>
    <t>ПОЛИТИКА</t>
  </si>
  <si>
    <t>РЕСУРСЫ</t>
  </si>
  <si>
    <t>АРМИЯ</t>
  </si>
  <si>
    <t>Правительство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</si>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</sst>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3" borderId="28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25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1</xdr:row>
      <xdr:rowOff>16094</xdr:rowOff>
    </xdr:from>
    <xdr:to>
      <xdr:col>19</xdr:col>
      <xdr:colOff>457200</xdr:colOff>
      <xdr:row>1</xdr:row>
      <xdr:rowOff>265058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C06816-519B-4825-AED6-EBB955458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903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1</xdr:row>
      <xdr:rowOff>16094</xdr:rowOff>
    </xdr:from>
    <xdr:to>
      <xdr:col>20</xdr:col>
      <xdr:colOff>381000</xdr:colOff>
      <xdr:row>1</xdr:row>
      <xdr:rowOff>265058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E8C615F-4E66-4186-8E0C-4E7873D2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4306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26</xdr:col>
      <xdr:colOff>170793</xdr:colOff>
      <xdr:row>1</xdr:row>
      <xdr:rowOff>6569</xdr:rowOff>
    </xdr:from>
    <xdr:to>
      <xdr:col>26</xdr:col>
      <xdr:colOff>408918</xdr:colOff>
      <xdr:row>1</xdr:row>
      <xdr:rowOff>254219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B909941-B675-4826-B8B5-0A137A67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8586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210207</xdr:colOff>
      <xdr:row>1</xdr:row>
      <xdr:rowOff>6569</xdr:rowOff>
    </xdr:from>
    <xdr:to>
      <xdr:col>24</xdr:col>
      <xdr:colOff>448332</xdr:colOff>
      <xdr:row>1</xdr:row>
      <xdr:rowOff>254219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04D8B76-D121-4621-8BAA-78BF02F3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6173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28</xdr:col>
      <xdr:colOff>177362</xdr:colOff>
      <xdr:row>1</xdr:row>
      <xdr:rowOff>19707</xdr:rowOff>
    </xdr:from>
    <xdr:to>
      <xdr:col>28</xdr:col>
      <xdr:colOff>415487</xdr:colOff>
      <xdr:row>1</xdr:row>
      <xdr:rowOff>267357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1450CEF-F5BF-4D6A-B110-5CF7D8A5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6983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27</xdr:col>
      <xdr:colOff>183930</xdr:colOff>
      <xdr:row>1</xdr:row>
      <xdr:rowOff>0</xdr:rowOff>
    </xdr:from>
    <xdr:to>
      <xdr:col>27</xdr:col>
      <xdr:colOff>422055</xdr:colOff>
      <xdr:row>1</xdr:row>
      <xdr:rowOff>247650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D078C52-8436-416A-AC43-8D8E9A74F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2637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21</xdr:col>
      <xdr:colOff>170794</xdr:colOff>
      <xdr:row>1</xdr:row>
      <xdr:rowOff>0</xdr:rowOff>
    </xdr:from>
    <xdr:to>
      <xdr:col>21</xdr:col>
      <xdr:colOff>408919</xdr:colOff>
      <xdr:row>1</xdr:row>
      <xdr:rowOff>247650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45EC781-9DA0-4D60-9087-1B770461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4018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25</xdr:col>
      <xdr:colOff>197070</xdr:colOff>
      <xdr:row>1</xdr:row>
      <xdr:rowOff>13138</xdr:rowOff>
    </xdr:from>
    <xdr:to>
      <xdr:col>25</xdr:col>
      <xdr:colOff>435195</xdr:colOff>
      <xdr:row>1</xdr:row>
      <xdr:rowOff>260788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20D6626-6EC8-4003-9DBB-690EB876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3949" y="223345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197068</xdr:colOff>
      <xdr:row>0</xdr:row>
      <xdr:rowOff>203638</xdr:rowOff>
    </xdr:from>
    <xdr:to>
      <xdr:col>22</xdr:col>
      <xdr:colOff>435193</xdr:colOff>
      <xdr:row>1</xdr:row>
      <xdr:rowOff>241081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BE10B6D-9C3B-4DB5-BEB1-58C3A44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206" y="20363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23</xdr:col>
      <xdr:colOff>203638</xdr:colOff>
      <xdr:row>1</xdr:row>
      <xdr:rowOff>19707</xdr:rowOff>
    </xdr:from>
    <xdr:to>
      <xdr:col>23</xdr:col>
      <xdr:colOff>441763</xdr:colOff>
      <xdr:row>1</xdr:row>
      <xdr:rowOff>267357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B8D923C-A3AD-42B4-B551-CF738AA0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690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426326</xdr:colOff>
      <xdr:row>2</xdr:row>
      <xdr:rowOff>22336</xdr:rowOff>
    </xdr:from>
    <xdr:to>
      <xdr:col>18</xdr:col>
      <xdr:colOff>664451</xdr:colOff>
      <xdr:row>3</xdr:row>
      <xdr:rowOff>658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7F343A6-C893-4AC9-846F-A2735713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981" y="52157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428297</xdr:colOff>
      <xdr:row>3</xdr:row>
      <xdr:rowOff>1313</xdr:rowOff>
    </xdr:from>
    <xdr:to>
      <xdr:col>18</xdr:col>
      <xdr:colOff>666422</xdr:colOff>
      <xdr:row>3</xdr:row>
      <xdr:rowOff>248963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5421FBB-C208-4F8A-A327-E73BAC31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769882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428297</xdr:colOff>
      <xdr:row>4</xdr:row>
      <xdr:rowOff>14451</xdr:rowOff>
    </xdr:from>
    <xdr:to>
      <xdr:col>18</xdr:col>
      <xdr:colOff>666422</xdr:colOff>
      <xdr:row>4</xdr:row>
      <xdr:rowOff>262101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F6F9566-151E-4DA4-A97A-B462C27C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2" y="105234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420413</xdr:colOff>
      <xdr:row>5</xdr:row>
      <xdr:rowOff>0</xdr:rowOff>
    </xdr:from>
    <xdr:to>
      <xdr:col>18</xdr:col>
      <xdr:colOff>658538</xdr:colOff>
      <xdr:row>5</xdr:row>
      <xdr:rowOff>247650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E1979C0-EF88-4D60-A04A-8F15D3F2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068" y="130722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426983</xdr:colOff>
      <xdr:row>6</xdr:row>
      <xdr:rowOff>52552</xdr:rowOff>
    </xdr:from>
    <xdr:to>
      <xdr:col>18</xdr:col>
      <xdr:colOff>665108</xdr:colOff>
      <xdr:row>6</xdr:row>
      <xdr:rowOff>300202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6D7601A-0E9A-4349-8C2A-822FCB75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638" y="162910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441435</xdr:colOff>
      <xdr:row>10</xdr:row>
      <xdr:rowOff>1315</xdr:rowOff>
    </xdr:from>
    <xdr:to>
      <xdr:col>18</xdr:col>
      <xdr:colOff>679560</xdr:colOff>
      <xdr:row>10</xdr:row>
      <xdr:rowOff>248965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0128356-8CE7-41E7-9DE5-4823E036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2090" y="2576349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434866</xdr:colOff>
      <xdr:row>8</xdr:row>
      <xdr:rowOff>27590</xdr:rowOff>
    </xdr:from>
    <xdr:to>
      <xdr:col>18</xdr:col>
      <xdr:colOff>672991</xdr:colOff>
      <xdr:row>9</xdr:row>
      <xdr:rowOff>5912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E523806-3297-49E0-8F9D-E08E06BA4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5521" y="2254469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428296</xdr:colOff>
      <xdr:row>6</xdr:row>
      <xdr:rowOff>375745</xdr:rowOff>
    </xdr:from>
    <xdr:to>
      <xdr:col>18</xdr:col>
      <xdr:colOff>666421</xdr:colOff>
      <xdr:row>7</xdr:row>
      <xdr:rowOff>242395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9361265-6A48-4B47-8ABA-DFA6AED3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1" y="1952297"/>
          <a:ext cx="238125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zoomScale="145" zoomScaleNormal="14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X6" sqref="X6"/>
    </sheetView>
  </sheetViews>
  <sheetFormatPr defaultRowHeight="15" x14ac:dyDescent="0.25"/>
  <cols>
    <col min="1" max="1" width="17.7109375" customWidth="1"/>
    <col min="2" max="2" width="4.7109375" bestFit="1" customWidth="1"/>
    <col min="3" max="12" width="10.85546875" customWidth="1"/>
    <col min="15" max="15" width="11.42578125" bestFit="1" customWidth="1"/>
    <col min="16" max="16" width="12" bestFit="1" customWidth="1"/>
    <col min="18" max="18" width="9.140625" customWidth="1"/>
    <col min="19" max="19" width="16" bestFit="1" customWidth="1"/>
    <col min="20" max="20" width="10.140625" customWidth="1"/>
    <col min="21" max="21" width="8.28515625" customWidth="1"/>
    <col min="29" max="29" width="9.140625" customWidth="1"/>
  </cols>
  <sheetData>
    <row r="1" spans="1:30" ht="16.5" customHeight="1" thickBot="1" x14ac:dyDescent="0.3">
      <c r="A1" s="41" t="s">
        <v>9</v>
      </c>
      <c r="B1" s="41" t="s">
        <v>16</v>
      </c>
      <c r="C1" s="35" t="s">
        <v>39</v>
      </c>
      <c r="D1" s="36"/>
      <c r="E1" s="36"/>
      <c r="F1" s="37"/>
      <c r="G1" s="41" t="s">
        <v>10</v>
      </c>
      <c r="H1" s="41" t="s">
        <v>11</v>
      </c>
      <c r="I1" s="41" t="s">
        <v>12</v>
      </c>
      <c r="J1" s="41" t="s">
        <v>13</v>
      </c>
      <c r="K1" s="41" t="s">
        <v>14</v>
      </c>
      <c r="L1" s="44" t="s">
        <v>32</v>
      </c>
      <c r="M1" s="38" t="s">
        <v>38</v>
      </c>
      <c r="N1" s="39"/>
      <c r="O1" s="39"/>
      <c r="P1" s="39"/>
      <c r="Q1" s="39"/>
      <c r="R1" s="40"/>
      <c r="S1" s="46" t="s">
        <v>37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30" s="1" customFormat="1" ht="22.5" customHeight="1" thickBot="1" x14ac:dyDescent="0.3">
      <c r="A2" s="42"/>
      <c r="B2" s="42"/>
      <c r="C2" s="20" t="s">
        <v>33</v>
      </c>
      <c r="D2" s="20" t="s">
        <v>34</v>
      </c>
      <c r="E2" s="21" t="s">
        <v>35</v>
      </c>
      <c r="F2" s="28" t="s">
        <v>36</v>
      </c>
      <c r="G2" s="43"/>
      <c r="H2" s="42"/>
      <c r="I2" s="42"/>
      <c r="J2" s="42"/>
      <c r="K2" s="42"/>
      <c r="L2" s="45"/>
      <c r="M2" s="18" t="s">
        <v>26</v>
      </c>
      <c r="N2" s="19" t="s">
        <v>27</v>
      </c>
      <c r="O2" s="19" t="s">
        <v>28</v>
      </c>
      <c r="P2" s="19" t="s">
        <v>30</v>
      </c>
      <c r="Q2" s="19" t="s">
        <v>31</v>
      </c>
      <c r="R2" s="47" t="s">
        <v>29</v>
      </c>
      <c r="S2" s="20" t="s">
        <v>40</v>
      </c>
      <c r="T2" s="20"/>
      <c r="U2" s="20"/>
      <c r="V2" s="20"/>
      <c r="W2" s="20"/>
      <c r="X2" s="20"/>
      <c r="Y2" s="20"/>
      <c r="Z2" s="20"/>
      <c r="AA2" s="20"/>
      <c r="AB2" s="20"/>
      <c r="AC2" s="21"/>
      <c r="AD2" s="49" t="s">
        <v>41</v>
      </c>
    </row>
    <row r="3" spans="1:30" s="5" customFormat="1" ht="21" customHeight="1" x14ac:dyDescent="0.25">
      <c r="A3" s="59" t="s">
        <v>5</v>
      </c>
      <c r="B3" s="15" t="s">
        <v>17</v>
      </c>
      <c r="C3" s="15">
        <v>10</v>
      </c>
      <c r="D3" s="15">
        <v>5</v>
      </c>
      <c r="E3" s="22"/>
      <c r="F3" s="29">
        <f>SUM(C3:E3)</f>
        <v>15</v>
      </c>
      <c r="G3" s="24"/>
      <c r="H3" s="15"/>
      <c r="I3" s="15">
        <v>7</v>
      </c>
      <c r="J3" s="15">
        <v>7</v>
      </c>
      <c r="K3" s="16" t="s">
        <v>15</v>
      </c>
      <c r="L3" s="32">
        <f>SUM(I3:K3)</f>
        <v>14</v>
      </c>
      <c r="M3" s="17">
        <f>10</f>
        <v>10</v>
      </c>
      <c r="N3" s="15"/>
      <c r="O3" s="15"/>
      <c r="P3" s="15"/>
      <c r="Q3" s="15"/>
      <c r="R3" s="22">
        <f>70</f>
        <v>70</v>
      </c>
      <c r="S3" s="17"/>
      <c r="T3" s="50"/>
      <c r="U3" s="50"/>
      <c r="V3" s="50">
        <v>0.05</v>
      </c>
      <c r="W3" s="50"/>
      <c r="X3" s="50"/>
      <c r="Y3" s="50"/>
      <c r="Z3" s="50">
        <v>0.05</v>
      </c>
      <c r="AA3" s="50">
        <v>7.0000000000000007E-2</v>
      </c>
      <c r="AB3" s="50">
        <v>0.1</v>
      </c>
      <c r="AC3" s="55">
        <v>0.73</v>
      </c>
      <c r="AD3" s="51">
        <f>1-SUM(T3:AC3)</f>
        <v>0</v>
      </c>
    </row>
    <row r="4" spans="1:30" s="3" customFormat="1" ht="21" customHeight="1" x14ac:dyDescent="0.25">
      <c r="A4" s="60" t="s">
        <v>0</v>
      </c>
      <c r="B4" s="2" t="s">
        <v>18</v>
      </c>
      <c r="C4" s="2">
        <v>19</v>
      </c>
      <c r="D4" s="2">
        <v>5</v>
      </c>
      <c r="E4" s="7">
        <v>4</v>
      </c>
      <c r="F4" s="30">
        <f t="shared" ref="F4:F11" si="0">SUM(C4:E4)</f>
        <v>28</v>
      </c>
      <c r="G4" s="25"/>
      <c r="H4" s="2"/>
      <c r="I4" s="2">
        <v>10</v>
      </c>
      <c r="J4" s="2">
        <v>13</v>
      </c>
      <c r="K4" s="11">
        <v>5</v>
      </c>
      <c r="L4" s="33">
        <f t="shared" ref="L4:L11" si="1">SUM(I4:K4)</f>
        <v>28</v>
      </c>
      <c r="M4" s="10">
        <f>172+30+27</f>
        <v>229</v>
      </c>
      <c r="N4" s="2">
        <f>12+16</f>
        <v>28</v>
      </c>
      <c r="O4" s="2">
        <f>16</f>
        <v>16</v>
      </c>
      <c r="P4" s="2">
        <f>92</f>
        <v>92</v>
      </c>
      <c r="Q4" s="2"/>
      <c r="R4" s="7">
        <f>5</f>
        <v>5</v>
      </c>
      <c r="S4" s="10"/>
      <c r="T4" s="52">
        <v>0.05</v>
      </c>
      <c r="U4" s="52">
        <v>0.3</v>
      </c>
      <c r="V4" s="52">
        <v>0.35</v>
      </c>
      <c r="W4" s="52">
        <v>0.3</v>
      </c>
      <c r="X4" s="52"/>
      <c r="Y4" s="52"/>
      <c r="Z4" s="52"/>
      <c r="AA4" s="52"/>
      <c r="AB4" s="52"/>
      <c r="AC4" s="56"/>
      <c r="AD4" s="51">
        <f t="shared" ref="AD4:AD11" si="2">1-SUM(T4:AC4)</f>
        <v>0</v>
      </c>
    </row>
    <row r="5" spans="1:30" s="5" customFormat="1" ht="21" customHeight="1" x14ac:dyDescent="0.25">
      <c r="A5" s="61" t="s">
        <v>4</v>
      </c>
      <c r="B5" s="4" t="s">
        <v>19</v>
      </c>
      <c r="C5" s="4">
        <v>6</v>
      </c>
      <c r="D5" s="4">
        <v>2</v>
      </c>
      <c r="E5" s="6">
        <v>2</v>
      </c>
      <c r="F5" s="29">
        <f t="shared" si="0"/>
        <v>10</v>
      </c>
      <c r="G5" s="26"/>
      <c r="H5" s="4"/>
      <c r="I5" s="4">
        <v>15</v>
      </c>
      <c r="J5" s="4">
        <v>7</v>
      </c>
      <c r="K5" s="9">
        <v>12</v>
      </c>
      <c r="L5" s="32">
        <f t="shared" si="1"/>
        <v>34</v>
      </c>
      <c r="M5" s="8">
        <f>20+203+108</f>
        <v>331</v>
      </c>
      <c r="N5" s="4">
        <f>40</f>
        <v>40</v>
      </c>
      <c r="O5" s="4">
        <f>189</f>
        <v>189</v>
      </c>
      <c r="P5" s="4">
        <f>15+28+39</f>
        <v>82</v>
      </c>
      <c r="Q5" s="4">
        <f>342+150</f>
        <v>492</v>
      </c>
      <c r="R5" s="6">
        <f>12+320</f>
        <v>332</v>
      </c>
      <c r="S5" s="8"/>
      <c r="T5" s="53"/>
      <c r="U5" s="53"/>
      <c r="V5" s="53"/>
      <c r="W5" s="53">
        <v>0.14000000000000001</v>
      </c>
      <c r="X5" s="53">
        <v>0.1</v>
      </c>
      <c r="Y5" s="53">
        <v>0.47</v>
      </c>
      <c r="Z5" s="53">
        <v>0.12</v>
      </c>
      <c r="AA5" s="53">
        <v>0.08</v>
      </c>
      <c r="AB5" s="53">
        <v>0.05</v>
      </c>
      <c r="AC5" s="57">
        <v>0.04</v>
      </c>
      <c r="AD5" s="51">
        <f t="shared" si="2"/>
        <v>0</v>
      </c>
    </row>
    <row r="6" spans="1:30" s="3" customFormat="1" ht="21" customHeight="1" x14ac:dyDescent="0.25">
      <c r="A6" s="60" t="s">
        <v>1</v>
      </c>
      <c r="B6" s="2" t="s">
        <v>20</v>
      </c>
      <c r="C6" s="2">
        <v>22</v>
      </c>
      <c r="D6" s="2">
        <v>4</v>
      </c>
      <c r="E6" s="7"/>
      <c r="F6" s="30">
        <f t="shared" si="0"/>
        <v>26</v>
      </c>
      <c r="G6" s="25"/>
      <c r="H6" s="2"/>
      <c r="I6" s="2">
        <v>12</v>
      </c>
      <c r="J6" s="2">
        <v>9</v>
      </c>
      <c r="K6" s="11">
        <v>3</v>
      </c>
      <c r="L6" s="33">
        <f t="shared" si="1"/>
        <v>24</v>
      </c>
      <c r="M6" s="10">
        <f>70+19+10</f>
        <v>99</v>
      </c>
      <c r="N6" s="2">
        <f>10+25</f>
        <v>35</v>
      </c>
      <c r="O6" s="2">
        <f>24</f>
        <v>24</v>
      </c>
      <c r="P6" s="2">
        <f>50</f>
        <v>50</v>
      </c>
      <c r="Q6" s="2"/>
      <c r="R6" s="7">
        <f>80</f>
        <v>80</v>
      </c>
      <c r="S6" s="10"/>
      <c r="T6" s="52"/>
      <c r="U6" s="52"/>
      <c r="V6" s="52">
        <v>0.13</v>
      </c>
      <c r="W6" s="52"/>
      <c r="X6" s="52"/>
      <c r="Y6" s="52"/>
      <c r="Z6" s="52"/>
      <c r="AA6" s="52">
        <v>0.2</v>
      </c>
      <c r="AB6" s="52">
        <v>0.52</v>
      </c>
      <c r="AC6" s="56">
        <v>0.15</v>
      </c>
      <c r="AD6" s="51">
        <f t="shared" si="2"/>
        <v>0</v>
      </c>
    </row>
    <row r="7" spans="1:30" s="5" customFormat="1" ht="30" x14ac:dyDescent="0.25">
      <c r="A7" s="61" t="s">
        <v>7</v>
      </c>
      <c r="B7" s="4" t="s">
        <v>21</v>
      </c>
      <c r="C7" s="4">
        <v>19</v>
      </c>
      <c r="D7" s="4">
        <v>4</v>
      </c>
      <c r="E7" s="6">
        <v>5</v>
      </c>
      <c r="F7" s="29">
        <f t="shared" si="0"/>
        <v>28</v>
      </c>
      <c r="G7" s="26"/>
      <c r="H7" s="4"/>
      <c r="I7" s="4">
        <v>23</v>
      </c>
      <c r="J7" s="4">
        <v>12</v>
      </c>
      <c r="K7" s="9">
        <v>9</v>
      </c>
      <c r="L7" s="32">
        <f t="shared" si="1"/>
        <v>44</v>
      </c>
      <c r="M7" s="8">
        <f>21+50+209</f>
        <v>280</v>
      </c>
      <c r="N7" s="4"/>
      <c r="O7" s="4">
        <f>128</f>
        <v>128</v>
      </c>
      <c r="P7" s="4">
        <f>204+19</f>
        <v>223</v>
      </c>
      <c r="Q7" s="4"/>
      <c r="R7" s="6"/>
      <c r="S7" s="8"/>
      <c r="T7" s="53"/>
      <c r="U7" s="53"/>
      <c r="V7" s="53"/>
      <c r="W7" s="53"/>
      <c r="X7" s="53">
        <v>0.1</v>
      </c>
      <c r="Y7" s="53">
        <v>0.15</v>
      </c>
      <c r="Z7" s="53">
        <v>0.75</v>
      </c>
      <c r="AA7" s="53"/>
      <c r="AB7" s="53"/>
      <c r="AC7" s="57"/>
      <c r="AD7" s="51">
        <f t="shared" si="2"/>
        <v>0</v>
      </c>
    </row>
    <row r="8" spans="1:30" s="3" customFormat="1" ht="21" customHeight="1" x14ac:dyDescent="0.25">
      <c r="A8" s="60" t="s">
        <v>2</v>
      </c>
      <c r="B8" s="2" t="s">
        <v>22</v>
      </c>
      <c r="C8" s="2">
        <v>24</v>
      </c>
      <c r="D8" s="2">
        <v>7</v>
      </c>
      <c r="E8" s="7">
        <v>13</v>
      </c>
      <c r="F8" s="30">
        <f t="shared" si="0"/>
        <v>44</v>
      </c>
      <c r="G8" s="25"/>
      <c r="H8" s="2"/>
      <c r="I8" s="2">
        <v>20</v>
      </c>
      <c r="J8" s="2">
        <v>14</v>
      </c>
      <c r="K8" s="11">
        <v>7</v>
      </c>
      <c r="L8" s="33">
        <f t="shared" si="1"/>
        <v>41</v>
      </c>
      <c r="M8" s="10">
        <f>50+125</f>
        <v>175</v>
      </c>
      <c r="N8" s="2">
        <f>12+35</f>
        <v>47</v>
      </c>
      <c r="O8" s="2">
        <f>19+44+77</f>
        <v>140</v>
      </c>
      <c r="P8" s="2">
        <f>44</f>
        <v>44</v>
      </c>
      <c r="Q8" s="2"/>
      <c r="R8" s="7"/>
      <c r="S8" s="10"/>
      <c r="T8" s="52"/>
      <c r="U8" s="52"/>
      <c r="V8" s="52">
        <v>0.11</v>
      </c>
      <c r="W8" s="52">
        <v>0.4</v>
      </c>
      <c r="X8" s="52">
        <v>0.17</v>
      </c>
      <c r="Y8" s="52">
        <v>7.0000000000000007E-2</v>
      </c>
      <c r="Z8" s="52">
        <v>0.15</v>
      </c>
      <c r="AA8" s="52">
        <v>0.1</v>
      </c>
      <c r="AB8" s="52"/>
      <c r="AC8" s="56"/>
      <c r="AD8" s="51">
        <f t="shared" si="2"/>
        <v>0</v>
      </c>
    </row>
    <row r="9" spans="1:30" s="5" customFormat="1" ht="21" customHeight="1" x14ac:dyDescent="0.25">
      <c r="A9" s="61" t="s">
        <v>6</v>
      </c>
      <c r="B9" s="4" t="s">
        <v>23</v>
      </c>
      <c r="C9" s="4">
        <v>9</v>
      </c>
      <c r="D9" s="4">
        <v>3</v>
      </c>
      <c r="E9" s="6"/>
      <c r="F9" s="29">
        <f t="shared" si="0"/>
        <v>12</v>
      </c>
      <c r="G9" s="26"/>
      <c r="H9" s="4"/>
      <c r="I9" s="4">
        <v>6</v>
      </c>
      <c r="J9" s="4">
        <v>6</v>
      </c>
      <c r="K9" s="9" t="s">
        <v>15</v>
      </c>
      <c r="L9" s="32">
        <f t="shared" si="1"/>
        <v>12</v>
      </c>
      <c r="M9" s="8">
        <f>30</f>
        <v>30</v>
      </c>
      <c r="N9" s="4"/>
      <c r="O9" s="4">
        <f>77</f>
        <v>77</v>
      </c>
      <c r="P9" s="4"/>
      <c r="Q9" s="4"/>
      <c r="R9" s="6"/>
      <c r="S9" s="8"/>
      <c r="T9" s="53"/>
      <c r="U9" s="53"/>
      <c r="V9" s="53"/>
      <c r="W9" s="53">
        <v>0.08</v>
      </c>
      <c r="X9" s="53">
        <v>0.42</v>
      </c>
      <c r="Y9" s="53">
        <v>0.05</v>
      </c>
      <c r="Z9" s="53">
        <v>0.22</v>
      </c>
      <c r="AA9" s="53">
        <v>0.13</v>
      </c>
      <c r="AB9" s="53">
        <v>0.1</v>
      </c>
      <c r="AC9" s="57"/>
      <c r="AD9" s="51">
        <f t="shared" si="2"/>
        <v>0</v>
      </c>
    </row>
    <row r="10" spans="1:30" s="3" customFormat="1" ht="21" customHeight="1" x14ac:dyDescent="0.25">
      <c r="A10" s="60" t="s">
        <v>8</v>
      </c>
      <c r="B10" s="2" t="s">
        <v>24</v>
      </c>
      <c r="C10" s="2"/>
      <c r="D10" s="2"/>
      <c r="E10" s="7"/>
      <c r="F10" s="30">
        <f t="shared" si="0"/>
        <v>0</v>
      </c>
      <c r="G10" s="25"/>
      <c r="H10" s="2"/>
      <c r="I10" s="2">
        <v>3</v>
      </c>
      <c r="J10" s="2">
        <v>2</v>
      </c>
      <c r="K10" s="11">
        <v>1</v>
      </c>
      <c r="L10" s="33">
        <f t="shared" si="1"/>
        <v>6</v>
      </c>
      <c r="M10" s="10"/>
      <c r="N10" s="2"/>
      <c r="O10" s="2"/>
      <c r="P10" s="2"/>
      <c r="Q10" s="2"/>
      <c r="R10" s="7"/>
      <c r="S10" s="10"/>
      <c r="T10" s="52"/>
      <c r="U10" s="52"/>
      <c r="V10" s="52"/>
      <c r="W10" s="52"/>
      <c r="X10" s="52"/>
      <c r="Y10" s="52"/>
      <c r="Z10" s="52"/>
      <c r="AA10" s="52"/>
      <c r="AB10" s="52"/>
      <c r="AC10" s="56"/>
      <c r="AD10" s="51">
        <f t="shared" si="2"/>
        <v>1</v>
      </c>
    </row>
    <row r="11" spans="1:30" s="5" customFormat="1" ht="21" customHeight="1" thickBot="1" x14ac:dyDescent="0.3">
      <c r="A11" s="62" t="s">
        <v>3</v>
      </c>
      <c r="B11" s="13" t="s">
        <v>25</v>
      </c>
      <c r="C11" s="13">
        <v>9</v>
      </c>
      <c r="D11" s="13"/>
      <c r="E11" s="23"/>
      <c r="F11" s="31">
        <f t="shared" si="0"/>
        <v>9</v>
      </c>
      <c r="G11" s="27"/>
      <c r="H11" s="13"/>
      <c r="I11" s="13">
        <v>2</v>
      </c>
      <c r="J11" s="13">
        <v>3</v>
      </c>
      <c r="K11" s="14">
        <v>0</v>
      </c>
      <c r="L11" s="34">
        <f t="shared" si="1"/>
        <v>5</v>
      </c>
      <c r="M11" s="12">
        <f>105</f>
        <v>105</v>
      </c>
      <c r="N11" s="13"/>
      <c r="O11" s="13"/>
      <c r="P11" s="13">
        <f>18</f>
        <v>18</v>
      </c>
      <c r="Q11" s="13"/>
      <c r="R11" s="23"/>
      <c r="S11" s="12"/>
      <c r="T11" s="54"/>
      <c r="U11" s="54"/>
      <c r="V11" s="54"/>
      <c r="W11" s="54"/>
      <c r="X11" s="54"/>
      <c r="Y11" s="54"/>
      <c r="Z11" s="54">
        <v>0.7</v>
      </c>
      <c r="AA11" s="54">
        <v>0.05</v>
      </c>
      <c r="AB11" s="54">
        <v>0.1</v>
      </c>
      <c r="AC11" s="58">
        <v>0.15</v>
      </c>
      <c r="AD11" s="51">
        <f t="shared" si="2"/>
        <v>0</v>
      </c>
    </row>
  </sheetData>
  <sortState xmlns:xlrd2="http://schemas.microsoft.com/office/spreadsheetml/2017/richdata2" ref="A3:K11">
    <sortCondition ref="A3:A11"/>
  </sortState>
  <mergeCells count="11">
    <mergeCell ref="S1:AD1"/>
    <mergeCell ref="C1:F1"/>
    <mergeCell ref="M1:R1"/>
    <mergeCell ref="K1:K2"/>
    <mergeCell ref="B1:B2"/>
    <mergeCell ref="A1:A2"/>
    <mergeCell ref="G1:G2"/>
    <mergeCell ref="H1:H2"/>
    <mergeCell ref="I1:I2"/>
    <mergeCell ref="J1:J2"/>
    <mergeCell ref="L1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LipatovKA</dc:creator>
  <cp:lastModifiedBy>LipatovKA</cp:lastModifiedBy>
  <dcterms:created xsi:type="dcterms:W3CDTF">2015-06-05T18:19:34Z</dcterms:created>
  <dcterms:modified xsi:type="dcterms:W3CDTF">2024-07-30T14:35:41Z</dcterms:modified>
</cp:coreProperties>
</file>