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patovKA\Desktop\"/>
    </mc:Choice>
  </mc:AlternateContent>
  <xr:revisionPtr revIDLastSave="0" documentId="13_ncr:1_{841B7E2D-0016-4CB0-A112-FB374F18AA5B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F1" i="2"/>
  <c r="S6" i="1"/>
  <c r="R7" i="1"/>
  <c r="E2" i="2"/>
  <c r="M5" i="1" l="1"/>
  <c r="P9" i="1"/>
  <c r="M3" i="1"/>
  <c r="P3" i="1"/>
  <c r="N3" i="1"/>
  <c r="O3" i="1"/>
  <c r="AE4" i="1"/>
  <c r="AE5" i="1"/>
  <c r="AE6" i="1"/>
  <c r="AE7" i="1"/>
  <c r="AE8" i="1"/>
  <c r="AE9" i="1"/>
  <c r="AE10" i="1"/>
  <c r="AE11" i="1"/>
  <c r="AE3" i="1"/>
  <c r="F4" i="1"/>
  <c r="F5" i="1"/>
  <c r="F6" i="1"/>
  <c r="F7" i="1"/>
  <c r="F8" i="1"/>
  <c r="F9" i="1"/>
  <c r="F10" i="1"/>
  <c r="F11" i="1"/>
  <c r="F3" i="1"/>
  <c r="R3" i="1"/>
  <c r="L4" i="1"/>
  <c r="L5" i="1"/>
  <c r="L6" i="1"/>
  <c r="L7" i="1"/>
  <c r="L8" i="1"/>
  <c r="L9" i="1"/>
  <c r="L10" i="1"/>
  <c r="L11" i="1"/>
  <c r="L3" i="1"/>
  <c r="P11" i="1"/>
  <c r="M11" i="1"/>
  <c r="O9" i="1"/>
  <c r="M9" i="1"/>
  <c r="O8" i="1"/>
  <c r="P8" i="1"/>
  <c r="M8" i="1"/>
  <c r="N8" i="1"/>
  <c r="P7" i="1"/>
  <c r="M7" i="1"/>
  <c r="O7" i="1"/>
  <c r="M6" i="1"/>
  <c r="R6" i="1"/>
  <c r="N6" i="1"/>
  <c r="P6" i="1"/>
  <c r="O6" i="1"/>
  <c r="R5" i="1"/>
  <c r="P5" i="1"/>
  <c r="N5" i="1"/>
  <c r="Q5" i="1"/>
  <c r="O5" i="1"/>
  <c r="M4" i="1"/>
  <c r="N4" i="1"/>
  <c r="O4" i="1"/>
  <c r="R4" i="1"/>
  <c r="P4" i="1"/>
  <c r="E3" i="2"/>
</calcChain>
</file>

<file path=xl/sharedStrings.xml><?xml version="1.0" encoding="utf-8"?>
<sst xmlns="http://schemas.openxmlformats.org/spreadsheetml/2006/main" count="46" uniqueCount="45">
  <si>
    <t>Арстотцка</t>
  </si>
  <si>
    <t>Колечия</t>
  </si>
  <si>
    <t>Орбистан</t>
  </si>
  <si>
    <t>Скоатия</t>
  </si>
  <si>
    <t>Импор</t>
  </si>
  <si>
    <t>Антегрия</t>
  </si>
  <si>
    <t>Республия</t>
  </si>
  <si>
    <t>Объединенная Федерация</t>
  </si>
  <si>
    <t>Семистан</t>
  </si>
  <si>
    <t>Страна</t>
  </si>
  <si>
    <t>Флот</t>
  </si>
  <si>
    <t>Авиация</t>
  </si>
  <si>
    <t>Фабрики</t>
  </si>
  <si>
    <t>Заводы</t>
  </si>
  <si>
    <t>Верфи</t>
  </si>
  <si>
    <t>-</t>
  </si>
  <si>
    <t>Тэг</t>
  </si>
  <si>
    <t>ANT</t>
  </si>
  <si>
    <t>ARS</t>
  </si>
  <si>
    <t>IMP</t>
  </si>
  <si>
    <t>KOL</t>
  </si>
  <si>
    <t>UNF</t>
  </si>
  <si>
    <t>OBR</t>
  </si>
  <si>
    <t>REP</t>
  </si>
  <si>
    <t>SEM</t>
  </si>
  <si>
    <t>SKO</t>
  </si>
  <si>
    <t>Сталь</t>
  </si>
  <si>
    <t>Хром</t>
  </si>
  <si>
    <t>Вольфрам</t>
  </si>
  <si>
    <t>Нефть</t>
  </si>
  <si>
    <t>Алюминий</t>
  </si>
  <si>
    <t>Резина</t>
  </si>
  <si>
    <t>ИТОГО ФАБРИКИ</t>
  </si>
  <si>
    <t>Пеха</t>
  </si>
  <si>
    <t>Арта</t>
  </si>
  <si>
    <t>Моторка</t>
  </si>
  <si>
    <t>ВСЕГО</t>
  </si>
  <si>
    <t>ПОЛИТИКА</t>
  </si>
  <si>
    <t>РЕСУРСЫ</t>
  </si>
  <si>
    <t>АРМИЯ</t>
  </si>
  <si>
    <t>Правительство</t>
  </si>
  <si>
    <t>ОСТАТОК</t>
  </si>
  <si>
    <t>ЗДАНИЯ</t>
  </si>
  <si>
    <t>Население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</si>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</sst>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0" fillId="3" borderId="28" xfId="1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2" borderId="25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/>
    <xf numFmtId="0" fontId="2" fillId="0" borderId="16" xfId="0" applyFont="1" applyFill="1" applyBorder="1" applyAlignment="1">
      <alignment horizontal="center" vertical="center"/>
    </xf>
    <xf numFmtId="164" fontId="0" fillId="2" borderId="29" xfId="2" applyNumberFormat="1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5" fontId="0" fillId="0" borderId="0" xfId="2" applyNumberFormat="1" applyFont="1"/>
    <xf numFmtId="164" fontId="0" fillId="0" borderId="29" xfId="2" applyNumberFormat="1" applyFont="1" applyFill="1" applyBorder="1" applyAlignment="1">
      <alignment horizontal="center" vertical="center"/>
    </xf>
    <xf numFmtId="164" fontId="0" fillId="2" borderId="30" xfId="2" applyNumberFormat="1" applyFont="1" applyFill="1" applyBorder="1" applyAlignment="1">
      <alignment horizontal="center" vertical="center"/>
    </xf>
    <xf numFmtId="164" fontId="0" fillId="0" borderId="0" xfId="2" applyNumberFormat="1" applyFont="1"/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219075</xdr:colOff>
      <xdr:row>1</xdr:row>
      <xdr:rowOff>16094</xdr:rowOff>
    </xdr:from>
    <xdr:to>
      <xdr:col>20</xdr:col>
      <xdr:colOff>457200</xdr:colOff>
      <xdr:row>1</xdr:row>
      <xdr:rowOff>265058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C06816-519B-4825-AED6-EBB955458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903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1</xdr:row>
      <xdr:rowOff>16094</xdr:rowOff>
    </xdr:from>
    <xdr:to>
      <xdr:col>21</xdr:col>
      <xdr:colOff>381000</xdr:colOff>
      <xdr:row>1</xdr:row>
      <xdr:rowOff>265058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E8C615F-4E66-4186-8E0C-4E7873D25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14306" y="226301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27</xdr:col>
      <xdr:colOff>170793</xdr:colOff>
      <xdr:row>1</xdr:row>
      <xdr:rowOff>6569</xdr:rowOff>
    </xdr:from>
    <xdr:to>
      <xdr:col>27</xdr:col>
      <xdr:colOff>408918</xdr:colOff>
      <xdr:row>1</xdr:row>
      <xdr:rowOff>254219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B909941-B675-4826-B8B5-0A137A67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8586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25</xdr:col>
      <xdr:colOff>210207</xdr:colOff>
      <xdr:row>1</xdr:row>
      <xdr:rowOff>6569</xdr:rowOff>
    </xdr:from>
    <xdr:to>
      <xdr:col>25</xdr:col>
      <xdr:colOff>448332</xdr:colOff>
      <xdr:row>1</xdr:row>
      <xdr:rowOff>254219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04D8B76-D121-4621-8BAA-78BF02F3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6173" y="216776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177362</xdr:colOff>
      <xdr:row>1</xdr:row>
      <xdr:rowOff>19707</xdr:rowOff>
    </xdr:from>
    <xdr:to>
      <xdr:col>29</xdr:col>
      <xdr:colOff>415487</xdr:colOff>
      <xdr:row>1</xdr:row>
      <xdr:rowOff>267357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1450CEF-F5BF-4D6A-B110-5CF7D8A5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6983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28</xdr:col>
      <xdr:colOff>183930</xdr:colOff>
      <xdr:row>1</xdr:row>
      <xdr:rowOff>0</xdr:rowOff>
    </xdr:from>
    <xdr:to>
      <xdr:col>28</xdr:col>
      <xdr:colOff>422055</xdr:colOff>
      <xdr:row>1</xdr:row>
      <xdr:rowOff>247650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D078C52-8436-416A-AC43-8D8E9A74F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2637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170794</xdr:colOff>
      <xdr:row>1</xdr:row>
      <xdr:rowOff>0</xdr:rowOff>
    </xdr:from>
    <xdr:to>
      <xdr:col>22</xdr:col>
      <xdr:colOff>408919</xdr:colOff>
      <xdr:row>1</xdr:row>
      <xdr:rowOff>247650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45EC781-9DA0-4D60-9087-1B770461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94018" y="21020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26</xdr:col>
      <xdr:colOff>197070</xdr:colOff>
      <xdr:row>1</xdr:row>
      <xdr:rowOff>13138</xdr:rowOff>
    </xdr:from>
    <xdr:to>
      <xdr:col>26</xdr:col>
      <xdr:colOff>435195</xdr:colOff>
      <xdr:row>1</xdr:row>
      <xdr:rowOff>260788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20D6626-6EC8-4003-9DBB-690EB8764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3949" y="223345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23</xdr:col>
      <xdr:colOff>197068</xdr:colOff>
      <xdr:row>0</xdr:row>
      <xdr:rowOff>203638</xdr:rowOff>
    </xdr:from>
    <xdr:to>
      <xdr:col>23</xdr:col>
      <xdr:colOff>435193</xdr:colOff>
      <xdr:row>1</xdr:row>
      <xdr:rowOff>241081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BE10B6D-9C3B-4DB5-BEB1-58C3A44D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1206" y="203638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203638</xdr:colOff>
      <xdr:row>1</xdr:row>
      <xdr:rowOff>19707</xdr:rowOff>
    </xdr:from>
    <xdr:to>
      <xdr:col>24</xdr:col>
      <xdr:colOff>441763</xdr:colOff>
      <xdr:row>1</xdr:row>
      <xdr:rowOff>267357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B8D923C-A3AD-42B4-B551-CF738AA0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690" y="22991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426326</xdr:colOff>
      <xdr:row>2</xdr:row>
      <xdr:rowOff>22336</xdr:rowOff>
    </xdr:from>
    <xdr:to>
      <xdr:col>19</xdr:col>
      <xdr:colOff>664451</xdr:colOff>
      <xdr:row>3</xdr:row>
      <xdr:rowOff>658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7F343A6-C893-4AC9-846F-A2735713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981" y="52157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420413</xdr:colOff>
      <xdr:row>5</xdr:row>
      <xdr:rowOff>0</xdr:rowOff>
    </xdr:from>
    <xdr:to>
      <xdr:col>19</xdr:col>
      <xdr:colOff>658538</xdr:colOff>
      <xdr:row>5</xdr:row>
      <xdr:rowOff>247650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E1979C0-EF88-4D60-A04A-8F15D3F2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068" y="130722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426983</xdr:colOff>
      <xdr:row>6</xdr:row>
      <xdr:rowOff>52552</xdr:rowOff>
    </xdr:from>
    <xdr:to>
      <xdr:col>19</xdr:col>
      <xdr:colOff>665108</xdr:colOff>
      <xdr:row>6</xdr:row>
      <xdr:rowOff>300202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46D7601A-0E9A-4349-8C2A-822FCB75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638" y="1629104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441435</xdr:colOff>
      <xdr:row>10</xdr:row>
      <xdr:rowOff>1315</xdr:rowOff>
    </xdr:from>
    <xdr:to>
      <xdr:col>19</xdr:col>
      <xdr:colOff>679560</xdr:colOff>
      <xdr:row>10</xdr:row>
      <xdr:rowOff>248965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10128356-8CE7-41E7-9DE5-4823E036B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2090" y="2576349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428296</xdr:colOff>
      <xdr:row>6</xdr:row>
      <xdr:rowOff>375745</xdr:rowOff>
    </xdr:from>
    <xdr:to>
      <xdr:col>19</xdr:col>
      <xdr:colOff>666421</xdr:colOff>
      <xdr:row>7</xdr:row>
      <xdr:rowOff>242395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9361265-6A48-4B47-8ABA-DFA6AED3E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8951" y="1952297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422182</xdr:colOff>
      <xdr:row>8</xdr:row>
      <xdr:rowOff>4295</xdr:rowOff>
    </xdr:from>
    <xdr:to>
      <xdr:col>19</xdr:col>
      <xdr:colOff>660307</xdr:colOff>
      <xdr:row>8</xdr:row>
      <xdr:rowOff>251945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B3F4707-6393-4D76-A56A-43D6395D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2932" y="2202372"/>
          <a:ext cx="238125" cy="247650"/>
        </a:xfrm>
        <a:prstGeom prst="rect">
          <a:avLst/>
        </a:prstGeom>
      </xdr:spPr>
    </xdr:pic>
    <xdr:clientData/>
  </xdr:twoCellAnchor>
  <xdr:twoCellAnchor editAs="oneCell">
    <xdr:from>
      <xdr:col>19</xdr:col>
      <xdr:colOff>417635</xdr:colOff>
      <xdr:row>3</xdr:row>
      <xdr:rowOff>14654</xdr:rowOff>
    </xdr:from>
    <xdr:to>
      <xdr:col>19</xdr:col>
      <xdr:colOff>655760</xdr:colOff>
      <xdr:row>3</xdr:row>
      <xdr:rowOff>263618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E5E5FF05-C913-4B1D-B8D0-8B4AB32C3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8385" y="776654"/>
          <a:ext cx="238125" cy="248964"/>
        </a:xfrm>
        <a:prstGeom prst="rect">
          <a:avLst/>
        </a:prstGeom>
      </xdr:spPr>
    </xdr:pic>
    <xdr:clientData/>
  </xdr:twoCellAnchor>
  <xdr:twoCellAnchor editAs="oneCell">
    <xdr:from>
      <xdr:col>19</xdr:col>
      <xdr:colOff>424203</xdr:colOff>
      <xdr:row>4</xdr:row>
      <xdr:rowOff>10359</xdr:rowOff>
    </xdr:from>
    <xdr:to>
      <xdr:col>19</xdr:col>
      <xdr:colOff>662328</xdr:colOff>
      <xdr:row>4</xdr:row>
      <xdr:rowOff>258009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2CE2B0B-383F-486F-B514-CC454DCB0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4953" y="1036128"/>
          <a:ext cx="238125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zoomScale="130" zoomScaleNormal="13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S4" sqref="S4"/>
    </sheetView>
  </sheetViews>
  <sheetFormatPr defaultRowHeight="15" x14ac:dyDescent="0.25"/>
  <cols>
    <col min="1" max="1" width="17.7109375" customWidth="1"/>
    <col min="2" max="2" width="4.7109375" bestFit="1" customWidth="1"/>
    <col min="3" max="12" width="10.85546875" customWidth="1"/>
    <col min="15" max="15" width="11.42578125" bestFit="1" customWidth="1"/>
    <col min="16" max="16" width="12" bestFit="1" customWidth="1"/>
    <col min="18" max="18" width="9.140625" customWidth="1"/>
    <col min="19" max="19" width="13.140625" bestFit="1" customWidth="1"/>
    <col min="20" max="20" width="16" bestFit="1" customWidth="1"/>
    <col min="21" max="21" width="10.140625" customWidth="1"/>
    <col min="22" max="22" width="8.28515625" customWidth="1"/>
    <col min="30" max="30" width="9.140625" customWidth="1"/>
  </cols>
  <sheetData>
    <row r="1" spans="1:31" ht="16.5" customHeight="1" thickBot="1" x14ac:dyDescent="0.3">
      <c r="A1" s="58" t="s">
        <v>9</v>
      </c>
      <c r="B1" s="58" t="s">
        <v>16</v>
      </c>
      <c r="C1" s="61" t="s">
        <v>39</v>
      </c>
      <c r="D1" s="68"/>
      <c r="E1" s="68"/>
      <c r="F1" s="69"/>
      <c r="G1" s="58" t="s">
        <v>10</v>
      </c>
      <c r="H1" s="61" t="s">
        <v>11</v>
      </c>
      <c r="I1" s="63" t="s">
        <v>42</v>
      </c>
      <c r="J1" s="64"/>
      <c r="K1" s="65"/>
      <c r="L1" s="73" t="s">
        <v>32</v>
      </c>
      <c r="M1" s="70" t="s">
        <v>38</v>
      </c>
      <c r="N1" s="71"/>
      <c r="O1" s="71"/>
      <c r="P1" s="71"/>
      <c r="Q1" s="71"/>
      <c r="R1" s="72"/>
      <c r="S1" s="75" t="s">
        <v>43</v>
      </c>
      <c r="T1" s="66" t="s">
        <v>37</v>
      </c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1" s="1" customFormat="1" ht="22.5" customHeight="1" thickBot="1" x14ac:dyDescent="0.3">
      <c r="A2" s="59"/>
      <c r="B2" s="59"/>
      <c r="C2" s="20" t="s">
        <v>33</v>
      </c>
      <c r="D2" s="20" t="s">
        <v>34</v>
      </c>
      <c r="E2" s="21" t="s">
        <v>35</v>
      </c>
      <c r="F2" s="28" t="s">
        <v>36</v>
      </c>
      <c r="G2" s="60"/>
      <c r="H2" s="62"/>
      <c r="I2" s="20" t="s">
        <v>12</v>
      </c>
      <c r="J2" s="20" t="s">
        <v>13</v>
      </c>
      <c r="K2" s="20" t="s">
        <v>14</v>
      </c>
      <c r="L2" s="74"/>
      <c r="M2" s="18" t="s">
        <v>26</v>
      </c>
      <c r="N2" s="19" t="s">
        <v>27</v>
      </c>
      <c r="O2" s="19" t="s">
        <v>28</v>
      </c>
      <c r="P2" s="19" t="s">
        <v>30</v>
      </c>
      <c r="Q2" s="19" t="s">
        <v>31</v>
      </c>
      <c r="R2" s="51" t="s">
        <v>29</v>
      </c>
      <c r="S2" s="76"/>
      <c r="T2" s="20" t="s">
        <v>40</v>
      </c>
      <c r="U2" s="20"/>
      <c r="V2" s="20"/>
      <c r="W2" s="20"/>
      <c r="X2" s="20"/>
      <c r="Y2" s="20"/>
      <c r="Z2" s="20"/>
      <c r="AA2" s="20"/>
      <c r="AB2" s="20"/>
      <c r="AC2" s="20"/>
      <c r="AD2" s="21"/>
      <c r="AE2" s="35" t="s">
        <v>41</v>
      </c>
    </row>
    <row r="3" spans="1:31" s="5" customFormat="1" ht="21" customHeight="1" x14ac:dyDescent="0.25">
      <c r="A3" s="45" t="s">
        <v>5</v>
      </c>
      <c r="B3" s="15" t="s">
        <v>17</v>
      </c>
      <c r="C3" s="15">
        <v>10</v>
      </c>
      <c r="D3" s="15">
        <v>5</v>
      </c>
      <c r="E3" s="22"/>
      <c r="F3" s="29">
        <f>SUM(C3:E3)</f>
        <v>15</v>
      </c>
      <c r="G3" s="24"/>
      <c r="H3" s="22"/>
      <c r="I3" s="17">
        <v>7</v>
      </c>
      <c r="J3" s="15">
        <v>7</v>
      </c>
      <c r="K3" s="16" t="s">
        <v>15</v>
      </c>
      <c r="L3" s="32">
        <f>SUM(I3:K3)</f>
        <v>14</v>
      </c>
      <c r="M3" s="17">
        <f>10+14+4+3</f>
        <v>31</v>
      </c>
      <c r="N3" s="15">
        <f>11</f>
        <v>11</v>
      </c>
      <c r="O3" s="15">
        <f>23</f>
        <v>23</v>
      </c>
      <c r="P3" s="15">
        <f>5</f>
        <v>5</v>
      </c>
      <c r="Q3" s="15"/>
      <c r="R3" s="16">
        <f>70</f>
        <v>70</v>
      </c>
      <c r="S3" s="52">
        <v>18846379</v>
      </c>
      <c r="T3" s="17"/>
      <c r="U3" s="36"/>
      <c r="V3" s="36"/>
      <c r="W3" s="36">
        <v>0.05</v>
      </c>
      <c r="X3" s="36"/>
      <c r="Y3" s="36"/>
      <c r="Z3" s="36"/>
      <c r="AA3" s="36">
        <v>0.05</v>
      </c>
      <c r="AB3" s="36">
        <v>7.0000000000000007E-2</v>
      </c>
      <c r="AC3" s="36">
        <v>0.1</v>
      </c>
      <c r="AD3" s="41">
        <v>0.73</v>
      </c>
      <c r="AE3" s="37">
        <f>1-SUM(U3:AD3)</f>
        <v>0</v>
      </c>
    </row>
    <row r="4" spans="1:31" s="3" customFormat="1" ht="21" customHeight="1" x14ac:dyDescent="0.25">
      <c r="A4" s="46" t="s">
        <v>0</v>
      </c>
      <c r="B4" s="2" t="s">
        <v>18</v>
      </c>
      <c r="C4" s="2">
        <v>19</v>
      </c>
      <c r="D4" s="2">
        <v>5</v>
      </c>
      <c r="E4" s="7">
        <v>4</v>
      </c>
      <c r="F4" s="30">
        <f t="shared" ref="F4:F11" si="0">SUM(C4:E4)</f>
        <v>28</v>
      </c>
      <c r="G4" s="25"/>
      <c r="H4" s="7"/>
      <c r="I4" s="10">
        <v>10</v>
      </c>
      <c r="J4" s="2">
        <v>13</v>
      </c>
      <c r="K4" s="11">
        <v>5</v>
      </c>
      <c r="L4" s="33">
        <f t="shared" ref="L4:L11" si="1">SUM(I4:K4)</f>
        <v>28</v>
      </c>
      <c r="M4" s="10">
        <f>172+30+27</f>
        <v>229</v>
      </c>
      <c r="N4" s="2">
        <f>12+16</f>
        <v>28</v>
      </c>
      <c r="O4" s="2">
        <f>16</f>
        <v>16</v>
      </c>
      <c r="P4" s="2">
        <f>92</f>
        <v>92</v>
      </c>
      <c r="Q4" s="2"/>
      <c r="R4" s="11">
        <f>5</f>
        <v>5</v>
      </c>
      <c r="S4" s="55">
        <v>75685389</v>
      </c>
      <c r="T4" s="10"/>
      <c r="U4" s="38">
        <v>0.4</v>
      </c>
      <c r="V4" s="38">
        <v>0.25</v>
      </c>
      <c r="W4" s="38">
        <v>0.25</v>
      </c>
      <c r="X4" s="38">
        <v>0.1</v>
      </c>
      <c r="Y4" s="38"/>
      <c r="Z4" s="38"/>
      <c r="AA4" s="38"/>
      <c r="AB4" s="38"/>
      <c r="AC4" s="38"/>
      <c r="AD4" s="42"/>
      <c r="AE4" s="37">
        <f t="shared" ref="AE4:AE11" si="2">1-SUM(U4:AD4)</f>
        <v>0</v>
      </c>
    </row>
    <row r="5" spans="1:31" s="5" customFormat="1" ht="21" customHeight="1" x14ac:dyDescent="0.25">
      <c r="A5" s="47" t="s">
        <v>4</v>
      </c>
      <c r="B5" s="4" t="s">
        <v>19</v>
      </c>
      <c r="C5" s="4">
        <v>6</v>
      </c>
      <c r="D5" s="4">
        <v>2</v>
      </c>
      <c r="E5" s="6">
        <v>2</v>
      </c>
      <c r="F5" s="29">
        <f t="shared" si="0"/>
        <v>10</v>
      </c>
      <c r="G5" s="26"/>
      <c r="H5" s="6"/>
      <c r="I5" s="8">
        <v>15</v>
      </c>
      <c r="J5" s="4">
        <v>7</v>
      </c>
      <c r="K5" s="9">
        <v>12</v>
      </c>
      <c r="L5" s="32">
        <f t="shared" si="1"/>
        <v>34</v>
      </c>
      <c r="M5" s="8">
        <f>20+203+108-5</f>
        <v>326</v>
      </c>
      <c r="N5" s="4">
        <f>40</f>
        <v>40</v>
      </c>
      <c r="O5" s="4">
        <f>189</f>
        <v>189</v>
      </c>
      <c r="P5" s="4">
        <f>15+28+39</f>
        <v>82</v>
      </c>
      <c r="Q5" s="4">
        <f>342+150</f>
        <v>492</v>
      </c>
      <c r="R5" s="9">
        <f>12+320</f>
        <v>332</v>
      </c>
      <c r="S5" s="52">
        <v>65982200</v>
      </c>
      <c r="T5" s="8"/>
      <c r="U5" s="39"/>
      <c r="V5" s="39"/>
      <c r="W5" s="39"/>
      <c r="X5" s="39"/>
      <c r="Y5" s="39">
        <v>0.1</v>
      </c>
      <c r="Z5" s="39">
        <v>0.19</v>
      </c>
      <c r="AA5" s="39">
        <v>0.12</v>
      </c>
      <c r="AB5" s="39">
        <v>0.08</v>
      </c>
      <c r="AC5" s="39">
        <v>0.47</v>
      </c>
      <c r="AD5" s="43">
        <v>0.04</v>
      </c>
      <c r="AE5" s="37">
        <f t="shared" si="2"/>
        <v>0</v>
      </c>
    </row>
    <row r="6" spans="1:31" s="3" customFormat="1" ht="21" customHeight="1" x14ac:dyDescent="0.25">
      <c r="A6" s="46" t="s">
        <v>1</v>
      </c>
      <c r="B6" s="2" t="s">
        <v>20</v>
      </c>
      <c r="C6" s="2">
        <v>22</v>
      </c>
      <c r="D6" s="2">
        <v>4</v>
      </c>
      <c r="E6" s="7"/>
      <c r="F6" s="30">
        <f t="shared" si="0"/>
        <v>26</v>
      </c>
      <c r="G6" s="25"/>
      <c r="H6" s="7"/>
      <c r="I6" s="10">
        <v>12</v>
      </c>
      <c r="J6" s="2">
        <v>9</v>
      </c>
      <c r="K6" s="11">
        <v>3</v>
      </c>
      <c r="L6" s="33">
        <f t="shared" si="1"/>
        <v>24</v>
      </c>
      <c r="M6" s="10">
        <f>70+19+10</f>
        <v>99</v>
      </c>
      <c r="N6" s="2">
        <f>10+25</f>
        <v>35</v>
      </c>
      <c r="O6" s="2">
        <f>24</f>
        <v>24</v>
      </c>
      <c r="P6" s="2">
        <f>50</f>
        <v>50</v>
      </c>
      <c r="Q6" s="2"/>
      <c r="R6" s="11">
        <f>80</f>
        <v>80</v>
      </c>
      <c r="S6" s="55">
        <f>119352255+3161910</f>
        <v>122514165</v>
      </c>
      <c r="T6" s="10"/>
      <c r="U6" s="38"/>
      <c r="V6" s="38"/>
      <c r="W6" s="38">
        <v>0.13</v>
      </c>
      <c r="X6" s="38"/>
      <c r="Y6" s="38"/>
      <c r="Z6" s="38"/>
      <c r="AA6" s="38"/>
      <c r="AB6" s="38">
        <v>0.2</v>
      </c>
      <c r="AC6" s="38">
        <v>0.52</v>
      </c>
      <c r="AD6" s="42">
        <v>0.15</v>
      </c>
      <c r="AE6" s="37">
        <f t="shared" si="2"/>
        <v>0</v>
      </c>
    </row>
    <row r="7" spans="1:31" s="5" customFormat="1" ht="30" x14ac:dyDescent="0.25">
      <c r="A7" s="47" t="s">
        <v>7</v>
      </c>
      <c r="B7" s="4" t="s">
        <v>21</v>
      </c>
      <c r="C7" s="4">
        <v>19</v>
      </c>
      <c r="D7" s="4">
        <v>4</v>
      </c>
      <c r="E7" s="6">
        <v>5</v>
      </c>
      <c r="F7" s="29">
        <f t="shared" si="0"/>
        <v>28</v>
      </c>
      <c r="G7" s="26"/>
      <c r="H7" s="6"/>
      <c r="I7" s="8">
        <v>23</v>
      </c>
      <c r="J7" s="4">
        <v>12</v>
      </c>
      <c r="K7" s="9">
        <v>9</v>
      </c>
      <c r="L7" s="32">
        <f t="shared" si="1"/>
        <v>44</v>
      </c>
      <c r="M7" s="8">
        <f>21+50+209</f>
        <v>280</v>
      </c>
      <c r="N7" s="4"/>
      <c r="O7" s="4">
        <f>128</f>
        <v>128</v>
      </c>
      <c r="P7" s="4">
        <f>204+19</f>
        <v>223</v>
      </c>
      <c r="Q7" s="4"/>
      <c r="R7" s="9">
        <f>7+5+12</f>
        <v>24</v>
      </c>
      <c r="S7" s="52">
        <v>69419206</v>
      </c>
      <c r="T7" s="8"/>
      <c r="U7" s="39"/>
      <c r="V7" s="39"/>
      <c r="W7" s="39"/>
      <c r="X7" s="39"/>
      <c r="Y7" s="39">
        <v>0.1</v>
      </c>
      <c r="Z7" s="39">
        <v>0.15</v>
      </c>
      <c r="AA7" s="39">
        <v>0.75</v>
      </c>
      <c r="AB7" s="39"/>
      <c r="AC7" s="39"/>
      <c r="AD7" s="43"/>
      <c r="AE7" s="37">
        <f t="shared" si="2"/>
        <v>0</v>
      </c>
    </row>
    <row r="8" spans="1:31" s="3" customFormat="1" ht="21" customHeight="1" x14ac:dyDescent="0.25">
      <c r="A8" s="46" t="s">
        <v>2</v>
      </c>
      <c r="B8" s="2" t="s">
        <v>22</v>
      </c>
      <c r="C8" s="2">
        <v>24</v>
      </c>
      <c r="D8" s="2">
        <v>7</v>
      </c>
      <c r="E8" s="7">
        <v>13</v>
      </c>
      <c r="F8" s="30">
        <f t="shared" si="0"/>
        <v>44</v>
      </c>
      <c r="G8" s="25"/>
      <c r="H8" s="7"/>
      <c r="I8" s="10">
        <v>20</v>
      </c>
      <c r="J8" s="2">
        <v>14</v>
      </c>
      <c r="K8" s="11">
        <v>7</v>
      </c>
      <c r="L8" s="33">
        <f t="shared" si="1"/>
        <v>41</v>
      </c>
      <c r="M8" s="10">
        <f>50+125</f>
        <v>175</v>
      </c>
      <c r="N8" s="2">
        <f>12+35</f>
        <v>47</v>
      </c>
      <c r="O8" s="2">
        <f>19+44+77</f>
        <v>140</v>
      </c>
      <c r="P8" s="2">
        <f>44</f>
        <v>44</v>
      </c>
      <c r="Q8" s="2"/>
      <c r="R8" s="11">
        <v>5</v>
      </c>
      <c r="S8" s="55">
        <v>63388546</v>
      </c>
      <c r="T8" s="10"/>
      <c r="U8" s="38"/>
      <c r="V8" s="38"/>
      <c r="W8" s="38">
        <v>0.11</v>
      </c>
      <c r="X8" s="38">
        <v>0.4</v>
      </c>
      <c r="Y8" s="38">
        <v>0.17</v>
      </c>
      <c r="Z8" s="38">
        <v>7.0000000000000007E-2</v>
      </c>
      <c r="AA8" s="38">
        <v>0.15</v>
      </c>
      <c r="AB8" s="38">
        <v>0.1</v>
      </c>
      <c r="AC8" s="38"/>
      <c r="AD8" s="42"/>
      <c r="AE8" s="37">
        <f t="shared" si="2"/>
        <v>0</v>
      </c>
    </row>
    <row r="9" spans="1:31" s="5" customFormat="1" ht="21" customHeight="1" x14ac:dyDescent="0.25">
      <c r="A9" s="47" t="s">
        <v>6</v>
      </c>
      <c r="B9" s="4" t="s">
        <v>23</v>
      </c>
      <c r="C9" s="4">
        <v>9</v>
      </c>
      <c r="D9" s="4">
        <v>3</v>
      </c>
      <c r="E9" s="6"/>
      <c r="F9" s="29">
        <f t="shared" si="0"/>
        <v>12</v>
      </c>
      <c r="G9" s="26"/>
      <c r="H9" s="6"/>
      <c r="I9" s="8">
        <v>6</v>
      </c>
      <c r="J9" s="4">
        <v>6</v>
      </c>
      <c r="K9" s="9" t="s">
        <v>15</v>
      </c>
      <c r="L9" s="32">
        <f t="shared" si="1"/>
        <v>12</v>
      </c>
      <c r="M9" s="8">
        <f>30</f>
        <v>30</v>
      </c>
      <c r="N9" s="4"/>
      <c r="O9" s="4">
        <f>77</f>
        <v>77</v>
      </c>
      <c r="P9" s="4">
        <f>10+3</f>
        <v>13</v>
      </c>
      <c r="Q9" s="4"/>
      <c r="R9" s="9">
        <v>8</v>
      </c>
      <c r="S9" s="52">
        <v>22382937</v>
      </c>
      <c r="T9" s="8"/>
      <c r="U9" s="39"/>
      <c r="V9" s="39"/>
      <c r="W9" s="39"/>
      <c r="X9" s="39">
        <v>0.08</v>
      </c>
      <c r="Y9" s="39">
        <v>0.13</v>
      </c>
      <c r="Z9" s="39">
        <v>0.05</v>
      </c>
      <c r="AA9" s="39">
        <v>0.22</v>
      </c>
      <c r="AB9" s="39">
        <v>0.42</v>
      </c>
      <c r="AC9" s="39">
        <v>0.1</v>
      </c>
      <c r="AD9" s="43"/>
      <c r="AE9" s="37">
        <f t="shared" si="2"/>
        <v>0</v>
      </c>
    </row>
    <row r="10" spans="1:31" s="3" customFormat="1" ht="21" customHeight="1" x14ac:dyDescent="0.25">
      <c r="A10" s="46" t="s">
        <v>8</v>
      </c>
      <c r="B10" s="2" t="s">
        <v>24</v>
      </c>
      <c r="C10" s="2"/>
      <c r="D10" s="2"/>
      <c r="E10" s="7"/>
      <c r="F10" s="30">
        <f t="shared" si="0"/>
        <v>0</v>
      </c>
      <c r="G10" s="25"/>
      <c r="H10" s="7"/>
      <c r="I10" s="10">
        <v>3</v>
      </c>
      <c r="J10" s="2">
        <v>2</v>
      </c>
      <c r="K10" s="11">
        <v>1</v>
      </c>
      <c r="L10" s="33">
        <f t="shared" si="1"/>
        <v>6</v>
      </c>
      <c r="M10" s="10"/>
      <c r="N10" s="2"/>
      <c r="O10" s="2"/>
      <c r="P10" s="2"/>
      <c r="Q10" s="2"/>
      <c r="R10" s="11"/>
      <c r="S10" s="55"/>
      <c r="T10" s="10"/>
      <c r="U10" s="38"/>
      <c r="V10" s="38"/>
      <c r="W10" s="38"/>
      <c r="X10" s="38"/>
      <c r="Y10" s="38"/>
      <c r="Z10" s="38"/>
      <c r="AA10" s="38"/>
      <c r="AB10" s="38"/>
      <c r="AC10" s="38"/>
      <c r="AD10" s="42"/>
      <c r="AE10" s="37">
        <f t="shared" si="2"/>
        <v>1</v>
      </c>
    </row>
    <row r="11" spans="1:31" s="5" customFormat="1" ht="21" customHeight="1" thickBot="1" x14ac:dyDescent="0.3">
      <c r="A11" s="48" t="s">
        <v>3</v>
      </c>
      <c r="B11" s="13" t="s">
        <v>25</v>
      </c>
      <c r="C11" s="13">
        <v>9</v>
      </c>
      <c r="D11" s="13"/>
      <c r="E11" s="23"/>
      <c r="F11" s="31">
        <f t="shared" si="0"/>
        <v>9</v>
      </c>
      <c r="G11" s="27"/>
      <c r="H11" s="23"/>
      <c r="I11" s="12">
        <v>2</v>
      </c>
      <c r="J11" s="13">
        <v>3</v>
      </c>
      <c r="K11" s="14">
        <v>0</v>
      </c>
      <c r="L11" s="34">
        <f t="shared" si="1"/>
        <v>5</v>
      </c>
      <c r="M11" s="12">
        <f>105</f>
        <v>105</v>
      </c>
      <c r="N11" s="13"/>
      <c r="O11" s="13"/>
      <c r="P11" s="13">
        <f>18</f>
        <v>18</v>
      </c>
      <c r="Q11" s="13"/>
      <c r="R11" s="14"/>
      <c r="S11" s="56">
        <v>17932651</v>
      </c>
      <c r="T11" s="12"/>
      <c r="U11" s="40"/>
      <c r="V11" s="40"/>
      <c r="W11" s="40"/>
      <c r="X11" s="40"/>
      <c r="Y11" s="40"/>
      <c r="Z11" s="40"/>
      <c r="AA11" s="40">
        <v>0.7</v>
      </c>
      <c r="AB11" s="40">
        <v>0.05</v>
      </c>
      <c r="AC11" s="40">
        <v>0.1</v>
      </c>
      <c r="AD11" s="44">
        <v>0.15</v>
      </c>
      <c r="AE11" s="37">
        <f t="shared" si="2"/>
        <v>0</v>
      </c>
    </row>
    <row r="12" spans="1:31" x14ac:dyDescent="0.25">
      <c r="S12" s="50"/>
    </row>
  </sheetData>
  <sortState xmlns:xlrd2="http://schemas.microsoft.com/office/spreadsheetml/2017/richdata2" ref="A3:K11">
    <sortCondition ref="A3:A11"/>
  </sortState>
  <mergeCells count="10">
    <mergeCell ref="A1:A2"/>
    <mergeCell ref="G1:G2"/>
    <mergeCell ref="H1:H2"/>
    <mergeCell ref="I1:K1"/>
    <mergeCell ref="T1:AE1"/>
    <mergeCell ref="C1:F1"/>
    <mergeCell ref="M1:R1"/>
    <mergeCell ref="B1:B2"/>
    <mergeCell ref="L1:L2"/>
    <mergeCell ref="S1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7766-DFDA-4C0E-8F03-895D26D1386A}">
  <dimension ref="A1:F68"/>
  <sheetViews>
    <sheetView topLeftCell="A43" workbookViewId="0">
      <selection activeCell="G63" sqref="G63"/>
    </sheetView>
  </sheetViews>
  <sheetFormatPr defaultRowHeight="15" x14ac:dyDescent="0.25"/>
  <cols>
    <col min="1" max="1" width="4.42578125" bestFit="1" customWidth="1"/>
    <col min="2" max="2" width="16" style="77" bestFit="1" customWidth="1"/>
    <col min="3" max="3" width="14" customWidth="1"/>
    <col min="4" max="4" width="14.85546875" customWidth="1"/>
    <col min="5" max="5" width="14" bestFit="1" customWidth="1"/>
    <col min="6" max="6" width="11.85546875" bestFit="1" customWidth="1"/>
  </cols>
  <sheetData>
    <row r="1" spans="1:6" x14ac:dyDescent="0.25">
      <c r="A1" s="53">
        <v>1</v>
      </c>
      <c r="B1" s="78">
        <v>569887</v>
      </c>
      <c r="C1" s="49"/>
      <c r="D1" s="49"/>
      <c r="E1" s="55">
        <v>74106696</v>
      </c>
      <c r="F1" s="54">
        <f>E1/COUNT(A:A)</f>
        <v>1089804.3529411764</v>
      </c>
    </row>
    <row r="2" spans="1:6" x14ac:dyDescent="0.25">
      <c r="A2" s="53">
        <v>2</v>
      </c>
      <c r="B2" s="78">
        <v>1150336</v>
      </c>
      <c r="C2" s="49"/>
      <c r="D2" s="49"/>
      <c r="E2" s="49">
        <f>SUM(B:B)</f>
        <v>75685389</v>
      </c>
    </row>
    <row r="3" spans="1:6" x14ac:dyDescent="0.25">
      <c r="A3" s="53">
        <v>3</v>
      </c>
      <c r="B3" s="78">
        <v>945862</v>
      </c>
      <c r="C3" s="49"/>
      <c r="D3" s="49"/>
      <c r="E3" s="49">
        <f>E1-E2</f>
        <v>-1578693</v>
      </c>
    </row>
    <row r="4" spans="1:6" x14ac:dyDescent="0.25">
      <c r="A4" s="53">
        <v>4</v>
      </c>
      <c r="B4" s="78">
        <v>409835</v>
      </c>
    </row>
    <row r="5" spans="1:6" x14ac:dyDescent="0.25">
      <c r="A5" s="53">
        <v>5</v>
      </c>
      <c r="B5" s="78">
        <v>526987</v>
      </c>
      <c r="C5" s="50"/>
    </row>
    <row r="6" spans="1:6" x14ac:dyDescent="0.25">
      <c r="A6" s="53">
        <v>6</v>
      </c>
      <c r="B6" s="78">
        <v>785603</v>
      </c>
    </row>
    <row r="7" spans="1:6" x14ac:dyDescent="0.25">
      <c r="A7" s="53">
        <v>7</v>
      </c>
      <c r="B7" s="78">
        <v>517896</v>
      </c>
    </row>
    <row r="8" spans="1:6" x14ac:dyDescent="0.25">
      <c r="A8" s="53">
        <v>8</v>
      </c>
      <c r="B8" s="78">
        <v>598852</v>
      </c>
    </row>
    <row r="9" spans="1:6" x14ac:dyDescent="0.25">
      <c r="A9" s="53">
        <v>9</v>
      </c>
      <c r="B9" s="78">
        <v>788916</v>
      </c>
    </row>
    <row r="10" spans="1:6" x14ac:dyDescent="0.25">
      <c r="A10" s="53">
        <v>10</v>
      </c>
      <c r="B10" s="78">
        <v>568974</v>
      </c>
    </row>
    <row r="11" spans="1:6" x14ac:dyDescent="0.25">
      <c r="A11" s="53">
        <v>11</v>
      </c>
      <c r="B11" s="78">
        <v>569874</v>
      </c>
    </row>
    <row r="12" spans="1:6" x14ac:dyDescent="0.25">
      <c r="A12" s="53">
        <v>12</v>
      </c>
      <c r="B12" s="78">
        <v>548996</v>
      </c>
    </row>
    <row r="13" spans="1:6" x14ac:dyDescent="0.25">
      <c r="A13" s="53">
        <v>13</v>
      </c>
      <c r="B13" s="78">
        <v>123658</v>
      </c>
    </row>
    <row r="14" spans="1:6" x14ac:dyDescent="0.25">
      <c r="A14" s="53">
        <v>14</v>
      </c>
      <c r="B14" s="78">
        <v>541289</v>
      </c>
    </row>
    <row r="15" spans="1:6" x14ac:dyDescent="0.25">
      <c r="A15" s="53">
        <v>15</v>
      </c>
      <c r="B15" s="78">
        <v>457851</v>
      </c>
    </row>
    <row r="16" spans="1:6" x14ac:dyDescent="0.25">
      <c r="A16" s="53">
        <v>16</v>
      </c>
      <c r="B16" s="78">
        <v>896532</v>
      </c>
    </row>
    <row r="17" spans="1:2" x14ac:dyDescent="0.25">
      <c r="A17" s="53">
        <v>17</v>
      </c>
      <c r="B17" s="78">
        <v>569841</v>
      </c>
    </row>
    <row r="18" spans="1:2" x14ac:dyDescent="0.25">
      <c r="A18" s="53">
        <v>18</v>
      </c>
      <c r="B18" s="78">
        <v>452369</v>
      </c>
    </row>
    <row r="19" spans="1:2" x14ac:dyDescent="0.25">
      <c r="A19" s="53">
        <v>19</v>
      </c>
      <c r="B19" s="78">
        <v>614589</v>
      </c>
    </row>
    <row r="20" spans="1:2" x14ac:dyDescent="0.25">
      <c r="A20" s="53">
        <v>20</v>
      </c>
      <c r="B20" s="78">
        <v>595950</v>
      </c>
    </row>
    <row r="21" spans="1:2" x14ac:dyDescent="0.25">
      <c r="A21" s="53">
        <v>21</v>
      </c>
      <c r="B21" s="78">
        <v>985321</v>
      </c>
    </row>
    <row r="22" spans="1:2" x14ac:dyDescent="0.25">
      <c r="A22" s="53">
        <v>22</v>
      </c>
      <c r="B22" s="78">
        <v>585124</v>
      </c>
    </row>
    <row r="23" spans="1:2" x14ac:dyDescent="0.25">
      <c r="A23" s="53">
        <v>23</v>
      </c>
      <c r="B23" s="78">
        <v>678532</v>
      </c>
    </row>
    <row r="24" spans="1:2" x14ac:dyDescent="0.25">
      <c r="A24" s="53">
        <v>24</v>
      </c>
      <c r="B24" s="78">
        <v>1246384</v>
      </c>
    </row>
    <row r="25" spans="1:2" x14ac:dyDescent="0.25">
      <c r="A25" s="53">
        <v>25</v>
      </c>
      <c r="B25" s="78">
        <v>654123</v>
      </c>
    </row>
    <row r="26" spans="1:2" x14ac:dyDescent="0.25">
      <c r="A26" s="53">
        <v>26</v>
      </c>
      <c r="B26" s="78">
        <v>745112</v>
      </c>
    </row>
    <row r="27" spans="1:2" x14ac:dyDescent="0.25">
      <c r="A27" s="53">
        <v>27</v>
      </c>
      <c r="B27" s="78">
        <v>1452365</v>
      </c>
    </row>
    <row r="28" spans="1:2" x14ac:dyDescent="0.25">
      <c r="A28" s="53">
        <v>28</v>
      </c>
      <c r="B28" s="78">
        <v>541258</v>
      </c>
    </row>
    <row r="29" spans="1:2" x14ac:dyDescent="0.25">
      <c r="A29" s="53">
        <v>29</v>
      </c>
      <c r="B29" s="78">
        <v>854125</v>
      </c>
    </row>
    <row r="30" spans="1:2" x14ac:dyDescent="0.25">
      <c r="A30" s="53">
        <v>30</v>
      </c>
      <c r="B30" s="78">
        <v>985412</v>
      </c>
    </row>
    <row r="31" spans="1:2" x14ac:dyDescent="0.25">
      <c r="A31" s="53">
        <v>31</v>
      </c>
      <c r="B31" s="78">
        <v>745512</v>
      </c>
    </row>
    <row r="32" spans="1:2" x14ac:dyDescent="0.25">
      <c r="A32" s="53">
        <v>32</v>
      </c>
      <c r="B32" s="78">
        <v>845233</v>
      </c>
    </row>
    <row r="33" spans="1:3" x14ac:dyDescent="0.25">
      <c r="A33" s="53">
        <v>33</v>
      </c>
      <c r="B33" s="78">
        <v>745213</v>
      </c>
    </row>
    <row r="34" spans="1:3" x14ac:dyDescent="0.25">
      <c r="A34" s="53">
        <v>34</v>
      </c>
      <c r="B34" s="78">
        <v>985412</v>
      </c>
    </row>
    <row r="35" spans="1:3" x14ac:dyDescent="0.25">
      <c r="A35" s="53">
        <v>35</v>
      </c>
      <c r="B35" s="78">
        <v>854123</v>
      </c>
    </row>
    <row r="36" spans="1:3" x14ac:dyDescent="0.25">
      <c r="A36" s="53">
        <v>36</v>
      </c>
      <c r="B36" s="78">
        <v>652388</v>
      </c>
    </row>
    <row r="37" spans="1:3" x14ac:dyDescent="0.25">
      <c r="A37" s="53">
        <v>37</v>
      </c>
      <c r="B37" s="78">
        <v>741552</v>
      </c>
    </row>
    <row r="38" spans="1:3" x14ac:dyDescent="0.25">
      <c r="A38" s="53">
        <v>38</v>
      </c>
      <c r="B38" s="78">
        <v>658892</v>
      </c>
    </row>
    <row r="39" spans="1:3" x14ac:dyDescent="0.25">
      <c r="A39" s="53">
        <v>39</v>
      </c>
      <c r="B39" s="78">
        <v>955144</v>
      </c>
    </row>
    <row r="40" spans="1:3" x14ac:dyDescent="0.25">
      <c r="A40" s="53">
        <v>40</v>
      </c>
      <c r="B40" s="78">
        <v>1451258</v>
      </c>
    </row>
    <row r="41" spans="1:3" x14ac:dyDescent="0.25">
      <c r="A41" s="53">
        <v>41</v>
      </c>
      <c r="B41" s="78">
        <v>1000255</v>
      </c>
    </row>
    <row r="42" spans="1:3" x14ac:dyDescent="0.25">
      <c r="A42" s="53">
        <v>42</v>
      </c>
      <c r="B42" s="78">
        <v>1204455</v>
      </c>
    </row>
    <row r="43" spans="1:3" x14ac:dyDescent="0.25">
      <c r="A43" s="53">
        <v>43</v>
      </c>
      <c r="B43" s="78">
        <v>955125</v>
      </c>
    </row>
    <row r="44" spans="1:3" x14ac:dyDescent="0.25">
      <c r="A44" s="53">
        <v>44</v>
      </c>
      <c r="B44" s="78">
        <v>785123</v>
      </c>
    </row>
    <row r="45" spans="1:3" x14ac:dyDescent="0.25">
      <c r="A45" s="53">
        <v>45</v>
      </c>
      <c r="B45" s="78">
        <v>2100255</v>
      </c>
    </row>
    <row r="46" spans="1:3" x14ac:dyDescent="0.25">
      <c r="A46" s="53">
        <v>46</v>
      </c>
      <c r="B46" s="78">
        <v>7541256</v>
      </c>
      <c r="C46" t="s">
        <v>44</v>
      </c>
    </row>
    <row r="47" spans="1:3" x14ac:dyDescent="0.25">
      <c r="A47" s="53">
        <v>47</v>
      </c>
      <c r="B47" s="78">
        <v>1852233</v>
      </c>
    </row>
    <row r="48" spans="1:3" x14ac:dyDescent="0.25">
      <c r="A48" s="53">
        <v>48</v>
      </c>
      <c r="B48" s="78">
        <v>1563214</v>
      </c>
    </row>
    <row r="49" spans="1:2" x14ac:dyDescent="0.25">
      <c r="A49" s="53">
        <v>49</v>
      </c>
      <c r="B49" s="78">
        <v>1324520</v>
      </c>
    </row>
    <row r="50" spans="1:2" x14ac:dyDescent="0.25">
      <c r="A50" s="53">
        <v>50</v>
      </c>
      <c r="B50" s="78">
        <v>1025233</v>
      </c>
    </row>
    <row r="51" spans="1:2" x14ac:dyDescent="0.25">
      <c r="A51" s="53">
        <v>51</v>
      </c>
      <c r="B51" s="78">
        <v>985412</v>
      </c>
    </row>
    <row r="52" spans="1:2" x14ac:dyDescent="0.25">
      <c r="A52" s="53">
        <v>52</v>
      </c>
      <c r="B52" s="78">
        <v>845452</v>
      </c>
    </row>
    <row r="53" spans="1:2" x14ac:dyDescent="0.25">
      <c r="A53" s="53">
        <v>53</v>
      </c>
      <c r="B53" s="78">
        <v>965234</v>
      </c>
    </row>
    <row r="54" spans="1:2" x14ac:dyDescent="0.25">
      <c r="A54" s="53">
        <v>54</v>
      </c>
      <c r="B54" s="78">
        <v>742560</v>
      </c>
    </row>
    <row r="55" spans="1:2" x14ac:dyDescent="0.25">
      <c r="A55" s="53">
        <v>55</v>
      </c>
      <c r="B55" s="78">
        <v>802536</v>
      </c>
    </row>
    <row r="56" spans="1:2" x14ac:dyDescent="0.25">
      <c r="A56" s="53">
        <v>56</v>
      </c>
      <c r="B56" s="78">
        <v>905012</v>
      </c>
    </row>
    <row r="57" spans="1:2" x14ac:dyDescent="0.25">
      <c r="A57" s="53">
        <v>57</v>
      </c>
      <c r="B57" s="78">
        <v>741205</v>
      </c>
    </row>
    <row r="58" spans="1:2" x14ac:dyDescent="0.25">
      <c r="A58" s="53">
        <v>58</v>
      </c>
      <c r="B58" s="78">
        <v>714023</v>
      </c>
    </row>
    <row r="59" spans="1:2" x14ac:dyDescent="0.25">
      <c r="A59" s="53">
        <v>59</v>
      </c>
      <c r="B59" s="78">
        <v>1025223</v>
      </c>
    </row>
    <row r="60" spans="1:2" x14ac:dyDescent="0.25">
      <c r="A60" s="53">
        <v>60</v>
      </c>
      <c r="B60" s="78">
        <v>1541256</v>
      </c>
    </row>
    <row r="61" spans="1:2" x14ac:dyDescent="0.25">
      <c r="A61" s="53">
        <v>61</v>
      </c>
      <c r="B61" s="78">
        <v>852210</v>
      </c>
    </row>
    <row r="62" spans="1:2" x14ac:dyDescent="0.25">
      <c r="A62" s="53">
        <v>62</v>
      </c>
      <c r="B62" s="78">
        <v>905236</v>
      </c>
    </row>
    <row r="63" spans="1:2" x14ac:dyDescent="0.25">
      <c r="A63" s="53">
        <v>63</v>
      </c>
      <c r="B63" s="78">
        <v>1804125</v>
      </c>
    </row>
    <row r="64" spans="1:2" x14ac:dyDescent="0.25">
      <c r="A64" s="53">
        <v>64</v>
      </c>
      <c r="B64" s="78">
        <v>1750652</v>
      </c>
    </row>
    <row r="65" spans="1:2" x14ac:dyDescent="0.25">
      <c r="A65" s="53">
        <v>65</v>
      </c>
      <c r="B65" s="78">
        <v>4512369</v>
      </c>
    </row>
    <row r="66" spans="1:2" x14ac:dyDescent="0.25">
      <c r="A66" s="53">
        <v>66</v>
      </c>
      <c r="B66" s="78">
        <v>3564125</v>
      </c>
    </row>
    <row r="67" spans="1:2" x14ac:dyDescent="0.25">
      <c r="A67" s="53">
        <v>67</v>
      </c>
      <c r="B67" s="78">
        <v>2564889</v>
      </c>
    </row>
    <row r="68" spans="1:2" x14ac:dyDescent="0.25">
      <c r="A68" s="53">
        <v>68</v>
      </c>
      <c r="B68" s="78">
        <v>1515621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0BA1-F8F4-430C-A21D-3B29BC189DC8}">
  <dimension ref="C1:E21"/>
  <sheetViews>
    <sheetView workbookViewId="0">
      <selection activeCell="F4" sqref="F4"/>
    </sheetView>
  </sheetViews>
  <sheetFormatPr defaultRowHeight="15" x14ac:dyDescent="0.25"/>
  <cols>
    <col min="3" max="3" width="14" bestFit="1" customWidth="1"/>
    <col min="5" max="5" width="15" style="57" bestFit="1" customWidth="1"/>
  </cols>
  <sheetData>
    <row r="1" spans="3:5" x14ac:dyDescent="0.25">
      <c r="E1"/>
    </row>
    <row r="2" spans="3:5" x14ac:dyDescent="0.25">
      <c r="E2"/>
    </row>
    <row r="3" spans="3:5" x14ac:dyDescent="0.25">
      <c r="E3"/>
    </row>
    <row r="4" spans="3:5" x14ac:dyDescent="0.25">
      <c r="C4" s="57">
        <v>1652899</v>
      </c>
      <c r="D4" s="57"/>
      <c r="E4" s="57">
        <v>874512</v>
      </c>
    </row>
    <row r="5" spans="3:5" x14ac:dyDescent="0.25">
      <c r="C5" s="57">
        <f>E4+E5</f>
        <v>874512</v>
      </c>
      <c r="D5" s="57"/>
    </row>
    <row r="6" spans="3:5" x14ac:dyDescent="0.25">
      <c r="C6" s="57">
        <f>C4-C5</f>
        <v>778387</v>
      </c>
      <c r="D6" s="57"/>
    </row>
    <row r="7" spans="3:5" x14ac:dyDescent="0.25">
      <c r="C7" s="57"/>
      <c r="D7" s="57"/>
    </row>
    <row r="8" spans="3:5" x14ac:dyDescent="0.25">
      <c r="C8" s="57"/>
      <c r="D8" s="57"/>
    </row>
    <row r="9" spans="3:5" x14ac:dyDescent="0.25">
      <c r="E9"/>
    </row>
    <row r="10" spans="3:5" x14ac:dyDescent="0.25">
      <c r="E10"/>
    </row>
    <row r="11" spans="3:5" x14ac:dyDescent="0.25">
      <c r="E11"/>
    </row>
    <row r="12" spans="3:5" x14ac:dyDescent="0.25">
      <c r="E12"/>
    </row>
    <row r="13" spans="3:5" x14ac:dyDescent="0.25">
      <c r="E13"/>
    </row>
    <row r="14" spans="3:5" x14ac:dyDescent="0.25">
      <c r="E14"/>
    </row>
    <row r="15" spans="3:5" x14ac:dyDescent="0.25">
      <c r="E15"/>
    </row>
    <row r="16" spans="3:5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LipatovKA</dc:creator>
  <cp:lastModifiedBy>LipatovKA</cp:lastModifiedBy>
  <dcterms:created xsi:type="dcterms:W3CDTF">2015-06-05T18:19:34Z</dcterms:created>
  <dcterms:modified xsi:type="dcterms:W3CDTF">2024-08-06T09:00:09Z</dcterms:modified>
</cp:coreProperties>
</file>