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 DEV Noturno\Documents\DenerRicardoCastravechi\SOP\Excel\"/>
    </mc:Choice>
  </mc:AlternateContent>
  <xr:revisionPtr revIDLastSave="0" documentId="8_{8C6E6B55-5B25-409E-933F-62DD95459E41}" xr6:coauthVersionLast="36" xr6:coauthVersionMax="36" xr10:uidLastSave="{00000000-0000-0000-0000-000000000000}"/>
  <bookViews>
    <workbookView xWindow="0" yWindow="0" windowWidth="23040" windowHeight="8940" activeTab="2" xr2:uid="{B1D15836-303A-4336-908B-383774962148}"/>
  </bookViews>
  <sheets>
    <sheet name="AULA_1" sheetId="1" r:id="rId1"/>
    <sheet name="AULA_2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8" i="3" l="1"/>
  <c r="O18" i="3"/>
  <c r="P18" i="3"/>
  <c r="O16" i="3"/>
  <c r="R16" i="3"/>
  <c r="Q16" i="3"/>
  <c r="Q18" i="3" s="1"/>
  <c r="P16" i="3"/>
  <c r="N16" i="3"/>
  <c r="N18" i="3" s="1"/>
  <c r="M16" i="3"/>
  <c r="M18" i="3" s="1"/>
  <c r="C22" i="3"/>
  <c r="D22" i="3"/>
  <c r="E22" i="3"/>
  <c r="D12" i="3"/>
  <c r="C12" i="3"/>
  <c r="E12" i="3" s="1"/>
  <c r="I20" i="3"/>
  <c r="H20" i="3"/>
  <c r="G20" i="3"/>
  <c r="F20" i="3"/>
  <c r="I19" i="3"/>
  <c r="H19" i="3"/>
  <c r="G19" i="3"/>
  <c r="F19" i="3"/>
  <c r="I18" i="3"/>
  <c r="H18" i="3"/>
  <c r="G18" i="3"/>
  <c r="F18" i="3"/>
  <c r="I17" i="3"/>
  <c r="H17" i="3"/>
  <c r="G17" i="3"/>
  <c r="F17" i="3"/>
  <c r="I16" i="3"/>
  <c r="H16" i="3"/>
  <c r="G16" i="3"/>
  <c r="F16" i="3"/>
  <c r="I15" i="3"/>
  <c r="H15" i="3"/>
  <c r="G15" i="3"/>
  <c r="F15" i="3"/>
  <c r="F6" i="3"/>
  <c r="G6" i="3"/>
  <c r="H6" i="3"/>
  <c r="I6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I5" i="3"/>
  <c r="H5" i="3"/>
  <c r="G5" i="3"/>
  <c r="F5" i="3"/>
  <c r="I3" i="2"/>
  <c r="I7" i="2"/>
  <c r="C24" i="3" l="1"/>
  <c r="E30" i="1"/>
  <c r="E31" i="1"/>
  <c r="E32" i="1"/>
  <c r="E33" i="1"/>
  <c r="E34" i="1"/>
  <c r="E35" i="1"/>
  <c r="E36" i="1"/>
  <c r="E37" i="1"/>
  <c r="E38" i="1"/>
  <c r="E39" i="1"/>
  <c r="E25" i="1" l="1"/>
  <c r="E23" i="1"/>
  <c r="E21" i="1"/>
  <c r="E19" i="1"/>
  <c r="E17" i="1"/>
  <c r="G3" i="1"/>
  <c r="F15" i="1"/>
  <c r="F14" i="1"/>
  <c r="F13" i="1"/>
  <c r="F12" i="1"/>
  <c r="F11" i="1"/>
  <c r="F10" i="1"/>
  <c r="E4" i="1"/>
  <c r="E3" i="1"/>
</calcChain>
</file>

<file path=xl/sharedStrings.xml><?xml version="1.0" encoding="utf-8"?>
<sst xmlns="http://schemas.openxmlformats.org/spreadsheetml/2006/main" count="282" uniqueCount="233">
  <si>
    <t>SOMA</t>
  </si>
  <si>
    <t xml:space="preserve"> =SOMA(A1:A10)</t>
  </si>
  <si>
    <t xml:space="preserve"> =SOMA(A1;A10)</t>
  </si>
  <si>
    <t>OBS: NÃO CONFUNDIR : COM ;</t>
  </si>
  <si>
    <t>; SELECIONA SOMENTE O ELEMENTO</t>
  </si>
  <si>
    <t xml:space="preserve">: SELECIONA O INTERVALO E </t>
  </si>
  <si>
    <t>Operações</t>
  </si>
  <si>
    <t xml:space="preserve"> + </t>
  </si>
  <si>
    <t xml:space="preserve"> =A1+A2+A3</t>
  </si>
  <si>
    <t xml:space="preserve"> - </t>
  </si>
  <si>
    <t xml:space="preserve"> =A1-A2-A3</t>
  </si>
  <si>
    <t xml:space="preserve"> * </t>
  </si>
  <si>
    <t xml:space="preserve"> =A2*A3</t>
  </si>
  <si>
    <t xml:space="preserve"> / </t>
  </si>
  <si>
    <t xml:space="preserve"> =A2/A3</t>
  </si>
  <si>
    <t>SUB</t>
  </si>
  <si>
    <t>MULTI</t>
  </si>
  <si>
    <t>DIV</t>
  </si>
  <si>
    <t>POTENCIA</t>
  </si>
  <si>
    <t xml:space="preserve"> ^ </t>
  </si>
  <si>
    <t xml:space="preserve"> =A2^A3</t>
  </si>
  <si>
    <t>RAIZ</t>
  </si>
  <si>
    <t xml:space="preserve"> ^1/Nº</t>
  </si>
  <si>
    <t xml:space="preserve"> =A2^(1/A3)</t>
  </si>
  <si>
    <t>MÉDIA</t>
  </si>
  <si>
    <t xml:space="preserve"> =MÉDIA(A17:A26)</t>
  </si>
  <si>
    <t>MÁXIMO</t>
  </si>
  <si>
    <t>MÍNIMO</t>
  </si>
  <si>
    <t>MAIOR</t>
  </si>
  <si>
    <t>MENOR</t>
  </si>
  <si>
    <t xml:space="preserve"> = MÁXIMO(A17:A26)</t>
  </si>
  <si>
    <t xml:space="preserve"> =MÍNIMO(A17:A26)</t>
  </si>
  <si>
    <t xml:space="preserve"> =MAIOR(A17:A26;2)</t>
  </si>
  <si>
    <t xml:space="preserve"> =MENOR(A17:A26;2)</t>
  </si>
  <si>
    <t>SE</t>
  </si>
  <si>
    <t xml:space="preserve"> =SE(CONDIÇÃO;VERDADEIRO;FALSO)</t>
  </si>
  <si>
    <t xml:space="preserve"> =SE(A30&lt;5;VERDADEIRO;FALSO)</t>
  </si>
  <si>
    <t xml:space="preserve"> =SE(A30&lt;5;"OK";"FAKE")</t>
  </si>
  <si>
    <t>NOME</t>
  </si>
  <si>
    <t>CARGO</t>
  </si>
  <si>
    <t>IDADE</t>
  </si>
  <si>
    <t>SALÁRIO</t>
  </si>
  <si>
    <t>ALFREDO</t>
  </si>
  <si>
    <t>VENDEDOR</t>
  </si>
  <si>
    <t>MARCIA</t>
  </si>
  <si>
    <t>QUIMICA</t>
  </si>
  <si>
    <t>PEDRO</t>
  </si>
  <si>
    <t>MOTORISTA</t>
  </si>
  <si>
    <t>Roberto</t>
  </si>
  <si>
    <t>ROBERTO</t>
  </si>
  <si>
    <t>CONTADOR</t>
  </si>
  <si>
    <t>PROCV</t>
  </si>
  <si>
    <t xml:space="preserve"> =PROCV("VALOR PROCURADO";"MATRIZ";"NUMERO DA COLUNA")</t>
  </si>
  <si>
    <t xml:space="preserve"> =PROCV("ALFREDO";A1:D5;3)</t>
  </si>
  <si>
    <t>OBS.: 0 CORRESPONDENCIA EXATA</t>
  </si>
  <si>
    <t xml:space="preserve"> =PROCV(G7;A1:A5;3)</t>
  </si>
  <si>
    <t>BUSCA APROXIMADA</t>
  </si>
  <si>
    <t xml:space="preserve"> =PROCV("VALOR PROCURADO";"MATRIZ";"NUMERO DA COLUNA";0)</t>
  </si>
  <si>
    <t>BUSCA EXATA</t>
  </si>
  <si>
    <t>Empresa Nacional S/A</t>
  </si>
  <si>
    <t>Totais</t>
  </si>
  <si>
    <t>Jan</t>
  </si>
  <si>
    <t>Fev</t>
  </si>
  <si>
    <t>Mar</t>
  </si>
  <si>
    <t>Máximo</t>
  </si>
  <si>
    <t>Mínimo</t>
  </si>
  <si>
    <t>Média</t>
  </si>
  <si>
    <t>Total 1º Trim.</t>
  </si>
  <si>
    <t>Código</t>
  </si>
  <si>
    <t>Produto</t>
  </si>
  <si>
    <t>Abril</t>
  </si>
  <si>
    <t>Maio</t>
  </si>
  <si>
    <t>Junho</t>
  </si>
  <si>
    <t>Porca</t>
  </si>
  <si>
    <t>Parafuso</t>
  </si>
  <si>
    <t>Arruela</t>
  </si>
  <si>
    <t>Prego</t>
  </si>
  <si>
    <t>Alicate</t>
  </si>
  <si>
    <t>Martelo</t>
  </si>
  <si>
    <t>Total do Semestre</t>
  </si>
  <si>
    <t>Total 2º Trim.</t>
  </si>
  <si>
    <t>JANEIRO</t>
  </si>
  <si>
    <t>FEVEREIRO</t>
  </si>
  <si>
    <t>MARÇO</t>
  </si>
  <si>
    <t>ABRIL</t>
  </si>
  <si>
    <t>MAIO</t>
  </si>
  <si>
    <t>JUNHO</t>
  </si>
  <si>
    <t>ÁGUA</t>
  </si>
  <si>
    <t>LUZ</t>
  </si>
  <si>
    <t>ESCOLA</t>
  </si>
  <si>
    <t>IPTU</t>
  </si>
  <si>
    <t>IPVA</t>
  </si>
  <si>
    <t>SHOPPING</t>
  </si>
  <si>
    <t>COMBUSTÍVEL</t>
  </si>
  <si>
    <t>ACADEMIA</t>
  </si>
  <si>
    <t>TOTAL DE CONTAS</t>
  </si>
  <si>
    <t>SALDO</t>
  </si>
  <si>
    <t>CONTAS</t>
  </si>
  <si>
    <t>Salário Bruto</t>
  </si>
  <si>
    <t>INSS</t>
  </si>
  <si>
    <t>Gratificação R$</t>
  </si>
  <si>
    <t>Salário Líquido</t>
  </si>
  <si>
    <t>Eduardo</t>
  </si>
  <si>
    <t>Maria</t>
  </si>
  <si>
    <t>Helena</t>
  </si>
  <si>
    <t>Gabriela</t>
  </si>
  <si>
    <t>Edson</t>
  </si>
  <si>
    <t>Elisangela</t>
  </si>
  <si>
    <t>Regina</t>
  </si>
  <si>
    <t>Paulo</t>
  </si>
  <si>
    <t>Nº</t>
  </si>
  <si>
    <t xml:space="preserve">Gratificação </t>
  </si>
  <si>
    <t>INSS R$</t>
  </si>
  <si>
    <t>Produtos</t>
  </si>
  <si>
    <t>Qtde</t>
  </si>
  <si>
    <t>Preço Unit.</t>
  </si>
  <si>
    <t>Total R$</t>
  </si>
  <si>
    <t>Total US$</t>
  </si>
  <si>
    <t>Caneta Azul</t>
  </si>
  <si>
    <t>Caneta Vermelha</t>
  </si>
  <si>
    <t>Caderno</t>
  </si>
  <si>
    <t>Régua</t>
  </si>
  <si>
    <t>Lápis</t>
  </si>
  <si>
    <t>Papel Sulfite</t>
  </si>
  <si>
    <t>Tinta Nanquim</t>
  </si>
  <si>
    <t>Valor do Dólar</t>
  </si>
  <si>
    <t>Papelaria Papel Branco</t>
  </si>
  <si>
    <t>Nome</t>
  </si>
  <si>
    <t>Salário</t>
  </si>
  <si>
    <t>Aumento</t>
  </si>
  <si>
    <t>Novo Salário</t>
  </si>
  <si>
    <t>João dos Santos</t>
  </si>
  <si>
    <t>Maria da Silva</t>
  </si>
  <si>
    <t>Manoel das Flores</t>
  </si>
  <si>
    <t>Lambarildo Peixe</t>
  </si>
  <si>
    <t>Sebastião Souza</t>
  </si>
  <si>
    <t>Ana Flávia Silveira</t>
  </si>
  <si>
    <t>Silvia Helena Santos</t>
  </si>
  <si>
    <t>Alberto Roberto</t>
  </si>
  <si>
    <t>Até 1000,00</t>
  </si>
  <si>
    <t>Mais 1000,00</t>
  </si>
  <si>
    <t>Receita bruta</t>
  </si>
  <si>
    <t>Jan-Mar</t>
  </si>
  <si>
    <t>Abr-Jun</t>
  </si>
  <si>
    <t>Jul-Set</t>
  </si>
  <si>
    <t>Out-Dez</t>
  </si>
  <si>
    <t>Total do Ano</t>
  </si>
  <si>
    <t>Valor (R$)</t>
  </si>
  <si>
    <t>Despesa Líquida</t>
  </si>
  <si>
    <t>Salários (R$)</t>
  </si>
  <si>
    <t>Juros (R$)</t>
  </si>
  <si>
    <t>Aluguel (R$)</t>
  </si>
  <si>
    <t>Propaganda (R$)</t>
  </si>
  <si>
    <t>Suprimentos (R$)</t>
  </si>
  <si>
    <t>Diversos (R$)</t>
  </si>
  <si>
    <t>Total do Trim.</t>
  </si>
  <si>
    <t>Receita Líquida</t>
  </si>
  <si>
    <t>Situação</t>
  </si>
  <si>
    <t>Valor Acumulado do ano de despesas</t>
  </si>
  <si>
    <t>Resultado</t>
  </si>
  <si>
    <t>A</t>
  </si>
  <si>
    <t>B</t>
  </si>
  <si>
    <t>C</t>
  </si>
  <si>
    <t>D</t>
  </si>
  <si>
    <t>E</t>
  </si>
  <si>
    <t>F</t>
  </si>
  <si>
    <t>Idade do Candidato</t>
  </si>
  <si>
    <t>Idade Mínima</t>
  </si>
  <si>
    <t>Idade Máxima</t>
  </si>
  <si>
    <t>Controle de Idade</t>
  </si>
  <si>
    <t>Endereço</t>
  </si>
  <si>
    <t>Bairro</t>
  </si>
  <si>
    <t>Cidade</t>
  </si>
  <si>
    <t>Estado</t>
  </si>
  <si>
    <t>Ana</t>
  </si>
  <si>
    <t>Rodovia Anhanguera, km 180</t>
  </si>
  <si>
    <t>Centro</t>
  </si>
  <si>
    <t>Leme</t>
  </si>
  <si>
    <t>SP</t>
  </si>
  <si>
    <t>R. Antônio de Castro, 362</t>
  </si>
  <si>
    <t>São Benedito</t>
  </si>
  <si>
    <t>Araras</t>
  </si>
  <si>
    <t>Érica</t>
  </si>
  <si>
    <t>R. Tiradentes, 123</t>
  </si>
  <si>
    <t>Salvador</t>
  </si>
  <si>
    <t>BA</t>
  </si>
  <si>
    <t>Fernanda</t>
  </si>
  <si>
    <t>Av. Orozimbo Maia, 987</t>
  </si>
  <si>
    <t>Jd. Nova Campinas</t>
  </si>
  <si>
    <t>Campinas</t>
  </si>
  <si>
    <t>Rodovia Rio/São Paulo, km 77</t>
  </si>
  <si>
    <t>Praia Grande</t>
  </si>
  <si>
    <t>Ubatuba</t>
  </si>
  <si>
    <t>R. Júlio Mesquita, 66</t>
  </si>
  <si>
    <t>Recife</t>
  </si>
  <si>
    <t>PE</t>
  </si>
  <si>
    <t>Katiane</t>
  </si>
  <si>
    <t>R. 5, 78</t>
  </si>
  <si>
    <t>Jd. Europa</t>
  </si>
  <si>
    <t>Rio Claro</t>
  </si>
  <si>
    <t>Lilian</t>
  </si>
  <si>
    <t>R. Lambarildo Peixe, 812</t>
  </si>
  <si>
    <t>Vila Tubarão</t>
  </si>
  <si>
    <t>Ribeirão Preto</t>
  </si>
  <si>
    <t>Lucimara</t>
  </si>
  <si>
    <t>Av. dos Jequitibas, 11</t>
  </si>
  <si>
    <t>Jd. Paulista</t>
  </si>
  <si>
    <t>Florianópolis</t>
  </si>
  <si>
    <t>SC</t>
  </si>
  <si>
    <t>Av. Ipiranga, 568</t>
  </si>
  <si>
    <t>Ibirapuera</t>
  </si>
  <si>
    <t>Manaus</t>
  </si>
  <si>
    <t>AM</t>
  </si>
  <si>
    <t>Pedro</t>
  </si>
  <si>
    <t>R. Sergipe, 765</t>
  </si>
  <si>
    <t>Botafogo</t>
  </si>
  <si>
    <t>Av. Limeira, 98</t>
  </si>
  <si>
    <t>Belvedere</t>
  </si>
  <si>
    <t>Rubens</t>
  </si>
  <si>
    <t>Al. dos Laranjais, 99</t>
  </si>
  <si>
    <t>Rio de Janeiro</t>
  </si>
  <si>
    <t>RJ</t>
  </si>
  <si>
    <t>Sônia</t>
  </si>
  <si>
    <t>R. das Quaresmeiras, 810</t>
  </si>
  <si>
    <t>Vila Cláudia</t>
  </si>
  <si>
    <t>Porto Alegre</t>
  </si>
  <si>
    <t>RS</t>
  </si>
  <si>
    <t>Tatiane</t>
  </si>
  <si>
    <t>R. Minas Gerais, 67</t>
  </si>
  <si>
    <t>Parque Industrial</t>
  </si>
  <si>
    <t>Poços de Caldas</t>
  </si>
  <si>
    <t>MG</t>
  </si>
  <si>
    <t>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</si>
</sst>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.6"/>
      <color theme="1"/>
      <name val="Calibri"/>
      <family val="2"/>
      <scheme val="minor"/>
    </font>
    <font>
      <sz val="9.6"/>
      <color theme="1"/>
      <name val="Calibri"/>
      <family val="2"/>
      <scheme val="minor"/>
    </font>
    <font>
      <sz val="11"/>
      <name val="Calibri"/>
      <family val="2"/>
      <scheme val="minor"/>
    </font>
    <font>
      <sz val="9.6"/>
      <name val="Segoe UI"/>
      <family val="2"/>
    </font>
    <font>
      <b/>
      <sz val="9.6"/>
      <name val="Segoe UI"/>
      <family val="2"/>
    </font>
    <font>
      <b/>
      <sz val="9.6"/>
      <color theme="1"/>
      <name val="Calibri"/>
      <family val="2"/>
      <scheme val="minor"/>
    </font>
    <font>
      <b/>
      <sz val="7"/>
      <name val="Segoe UI"/>
      <family val="2"/>
    </font>
    <font>
      <b/>
      <sz val="9.6"/>
      <name val="Calibri"/>
      <family val="2"/>
      <scheme val="minor"/>
    </font>
    <font>
      <sz val="9.6"/>
      <color theme="1"/>
      <name val="Segoe UI"/>
      <family val="2"/>
    </font>
    <font>
      <sz val="9.6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/>
      <right/>
      <top style="medium">
        <color rgb="FFD9D9E3"/>
      </top>
      <bottom style="medium">
        <color rgb="FFD9D9E3"/>
      </bottom>
      <diagonal/>
    </border>
    <border>
      <left/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/>
      <diagonal/>
    </border>
    <border>
      <left style="medium">
        <color rgb="FFD9D9E3"/>
      </left>
      <right style="medium">
        <color rgb="FFD9D9E3"/>
      </right>
      <top/>
      <bottom/>
      <diagonal/>
    </border>
    <border>
      <left/>
      <right style="medium">
        <color rgb="FFD9D9E3"/>
      </right>
      <top/>
      <bottom style="medium">
        <color rgb="FFD9D9E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4" fontId="0" fillId="0" borderId="0" xfId="1" applyFont="1"/>
    <xf numFmtId="0" fontId="5" fillId="0" borderId="0" xfId="0" applyFont="1"/>
    <xf numFmtId="0" fontId="7" fillId="0" borderId="11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4" fontId="7" fillId="0" borderId="11" xfId="0" applyNumberFormat="1" applyFont="1" applyBorder="1" applyAlignment="1">
      <alignment vertical="center" wrapText="1"/>
    </xf>
    <xf numFmtId="4" fontId="7" fillId="0" borderId="12" xfId="0" applyNumberFormat="1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4" fontId="7" fillId="0" borderId="15" xfId="0" applyNumberFormat="1" applyFont="1" applyBorder="1" applyAlignment="1">
      <alignment vertical="center" wrapText="1"/>
    </xf>
    <xf numFmtId="4" fontId="7" fillId="0" borderId="16" xfId="0" applyNumberFormat="1" applyFont="1" applyBorder="1" applyAlignment="1">
      <alignment vertical="center" wrapText="1"/>
    </xf>
    <xf numFmtId="0" fontId="8" fillId="0" borderId="0" xfId="0" applyFont="1" applyFill="1" applyBorder="1"/>
    <xf numFmtId="0" fontId="9" fillId="0" borderId="0" xfId="0" applyFont="1" applyFill="1" applyBorder="1" applyAlignment="1">
      <alignment vertical="center" wrapText="1"/>
    </xf>
    <xf numFmtId="4" fontId="9" fillId="0" borderId="0" xfId="0" applyNumberFormat="1" applyFont="1" applyFill="1" applyBorder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44" fontId="7" fillId="0" borderId="11" xfId="1" applyFont="1" applyBorder="1" applyAlignment="1">
      <alignment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0" fillId="4" borderId="0" xfId="0" applyFill="1"/>
    <xf numFmtId="44" fontId="7" fillId="4" borderId="11" xfId="1" applyFont="1" applyFill="1" applyBorder="1" applyAlignment="1">
      <alignment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vertical="center" wrapText="1"/>
    </xf>
    <xf numFmtId="44" fontId="9" fillId="4" borderId="0" xfId="1" applyFont="1" applyFill="1" applyBorder="1" applyAlignment="1">
      <alignment vertical="center" wrapText="1"/>
    </xf>
    <xf numFmtId="44" fontId="9" fillId="2" borderId="0" xfId="1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 wrapText="1"/>
    </xf>
    <xf numFmtId="4" fontId="7" fillId="2" borderId="11" xfId="0" applyNumberFormat="1" applyFont="1" applyFill="1" applyBorder="1" applyAlignment="1">
      <alignment vertical="center" wrapText="1"/>
    </xf>
    <xf numFmtId="44" fontId="7" fillId="2" borderId="11" xfId="1" applyFont="1" applyFill="1" applyBorder="1" applyAlignment="1">
      <alignment vertical="center" wrapText="1"/>
    </xf>
    <xf numFmtId="0" fontId="10" fillId="2" borderId="0" xfId="0" applyFont="1" applyFill="1" applyBorder="1" applyAlignment="1">
      <alignment vertical="center" wrapText="1"/>
    </xf>
    <xf numFmtId="0" fontId="11" fillId="2" borderId="11" xfId="0" applyFont="1" applyFill="1" applyBorder="1" applyAlignment="1">
      <alignment vertical="center" wrapText="1"/>
    </xf>
    <xf numFmtId="0" fontId="10" fillId="2" borderId="0" xfId="0" applyFont="1" applyFill="1" applyBorder="1" applyAlignment="1">
      <alignment horizontal="center" wrapText="1"/>
    </xf>
    <xf numFmtId="44" fontId="7" fillId="0" borderId="12" xfId="1" applyFont="1" applyBorder="1" applyAlignment="1">
      <alignment vertical="center" wrapText="1"/>
    </xf>
    <xf numFmtId="0" fontId="6" fillId="5" borderId="9" xfId="0" applyFont="1" applyFill="1" applyBorder="1" applyAlignment="1">
      <alignment horizontal="center" wrapText="1"/>
    </xf>
    <xf numFmtId="0" fontId="6" fillId="5" borderId="10" xfId="0" applyFont="1" applyFill="1" applyBorder="1" applyAlignment="1">
      <alignment horizontal="center" wrapText="1"/>
    </xf>
    <xf numFmtId="0" fontId="12" fillId="6" borderId="11" xfId="0" applyFont="1" applyFill="1" applyBorder="1" applyAlignment="1">
      <alignment horizontal="left" vertical="center" wrapText="1"/>
    </xf>
    <xf numFmtId="0" fontId="7" fillId="6" borderId="11" xfId="0" applyFont="1" applyFill="1" applyBorder="1" applyAlignment="1">
      <alignment vertical="center" wrapText="1"/>
    </xf>
    <xf numFmtId="44" fontId="7" fillId="6" borderId="11" xfId="1" applyFont="1" applyFill="1" applyBorder="1" applyAlignment="1">
      <alignment vertical="center" wrapText="1"/>
    </xf>
    <xf numFmtId="44" fontId="7" fillId="6" borderId="12" xfId="1" applyFont="1" applyFill="1" applyBorder="1" applyAlignment="1">
      <alignment vertical="center" wrapText="1"/>
    </xf>
    <xf numFmtId="44" fontId="12" fillId="6" borderId="11" xfId="0" applyNumberFormat="1" applyFont="1" applyFill="1" applyBorder="1" applyAlignment="1">
      <alignment horizontal="left" vertical="center" wrapText="1"/>
    </xf>
    <xf numFmtId="0" fontId="7" fillId="0" borderId="11" xfId="0" applyFont="1" applyBorder="1" applyAlignment="1">
      <alignment horizontal="right" vertical="center" wrapText="1"/>
    </xf>
    <xf numFmtId="10" fontId="7" fillId="0" borderId="11" xfId="0" applyNumberFormat="1" applyFont="1" applyBorder="1" applyAlignment="1">
      <alignment vertical="center" wrapText="1"/>
    </xf>
    <xf numFmtId="0" fontId="7" fillId="0" borderId="11" xfId="0" applyFont="1" applyBorder="1" applyAlignment="1">
      <alignment horizontal="left" vertical="center" wrapText="1"/>
    </xf>
    <xf numFmtId="8" fontId="7" fillId="0" borderId="11" xfId="0" applyNumberFormat="1" applyFont="1" applyBorder="1" applyAlignment="1">
      <alignment horizontal="center" vertical="center" wrapText="1"/>
    </xf>
    <xf numFmtId="44" fontId="7" fillId="0" borderId="11" xfId="1" applyFont="1" applyBorder="1" applyAlignment="1">
      <alignment horizontal="center" vertical="center" wrapText="1"/>
    </xf>
    <xf numFmtId="10" fontId="7" fillId="0" borderId="11" xfId="0" applyNumberFormat="1" applyFont="1" applyBorder="1" applyAlignment="1">
      <alignment horizontal="center" vertical="center" wrapText="1"/>
    </xf>
    <xf numFmtId="0" fontId="6" fillId="6" borderId="9" xfId="0" applyFont="1" applyFill="1" applyBorder="1" applyAlignment="1">
      <alignment horizontal="right" wrapText="1"/>
    </xf>
    <xf numFmtId="0" fontId="6" fillId="6" borderId="9" xfId="0" applyFont="1" applyFill="1" applyBorder="1" applyAlignment="1">
      <alignment horizontal="center" wrapText="1"/>
    </xf>
    <xf numFmtId="0" fontId="6" fillId="6" borderId="10" xfId="0" applyFont="1" applyFill="1" applyBorder="1" applyAlignment="1">
      <alignment horizontal="center" wrapText="1"/>
    </xf>
    <xf numFmtId="0" fontId="7" fillId="0" borderId="11" xfId="0" applyNumberFormat="1" applyFont="1" applyBorder="1" applyAlignment="1">
      <alignment horizontal="center" vertical="center" wrapText="1"/>
    </xf>
    <xf numFmtId="10" fontId="7" fillId="0" borderId="11" xfId="2" applyNumberFormat="1" applyFont="1" applyBorder="1" applyAlignment="1">
      <alignment horizontal="center" vertical="center" wrapText="1"/>
    </xf>
    <xf numFmtId="10" fontId="13" fillId="6" borderId="11" xfId="0" applyNumberFormat="1" applyFont="1" applyFill="1" applyBorder="1" applyAlignment="1">
      <alignment horizontal="center" vertical="center" wrapText="1"/>
    </xf>
    <xf numFmtId="10" fontId="7" fillId="0" borderId="11" xfId="0" applyNumberFormat="1" applyFont="1" applyBorder="1" applyAlignment="1">
      <alignment horizontal="left" vertical="center" wrapText="1"/>
    </xf>
    <xf numFmtId="0" fontId="15" fillId="0" borderId="11" xfId="0" applyFont="1" applyBorder="1" applyAlignment="1">
      <alignment vertical="center" wrapText="1"/>
    </xf>
    <xf numFmtId="0" fontId="15" fillId="0" borderId="12" xfId="0" applyFont="1" applyBorder="1" applyAlignment="1">
      <alignment vertical="center" wrapText="1"/>
    </xf>
    <xf numFmtId="44" fontId="15" fillId="0" borderId="11" xfId="1" applyFont="1" applyBorder="1" applyAlignment="1">
      <alignment vertical="center" wrapText="1"/>
    </xf>
    <xf numFmtId="44" fontId="15" fillId="0" borderId="12" xfId="1" applyFont="1" applyBorder="1" applyAlignment="1">
      <alignment vertical="center" wrapText="1"/>
    </xf>
    <xf numFmtId="0" fontId="14" fillId="6" borderId="9" xfId="0" applyFont="1" applyFill="1" applyBorder="1" applyAlignment="1">
      <alignment horizontal="center" wrapText="1"/>
    </xf>
    <xf numFmtId="0" fontId="14" fillId="6" borderId="10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vertical="center" wrapText="1"/>
    </xf>
    <xf numFmtId="9" fontId="0" fillId="0" borderId="0" xfId="0" applyNumberFormat="1"/>
    <xf numFmtId="44" fontId="15" fillId="0" borderId="0" xfId="1" applyFont="1" applyFill="1" applyBorder="1" applyAlignment="1">
      <alignment vertical="center" wrapText="1"/>
    </xf>
    <xf numFmtId="44" fontId="15" fillId="0" borderId="12" xfId="1" applyFont="1" applyBorder="1" applyAlignment="1">
      <alignment horizontal="center" vertical="center" wrapText="1"/>
    </xf>
    <xf numFmtId="44" fontId="15" fillId="7" borderId="12" xfId="1" applyFont="1" applyFill="1" applyBorder="1" applyAlignment="1">
      <alignment vertical="center" wrapText="1"/>
    </xf>
    <xf numFmtId="0" fontId="14" fillId="6" borderId="9" xfId="0" applyFont="1" applyFill="1" applyBorder="1" applyAlignment="1">
      <alignment horizontal="center" wrapText="1"/>
    </xf>
    <xf numFmtId="0" fontId="14" fillId="6" borderId="13" xfId="0" applyFont="1" applyFill="1" applyBorder="1" applyAlignment="1">
      <alignment horizontal="center" wrapText="1"/>
    </xf>
    <xf numFmtId="0" fontId="14" fillId="6" borderId="14" xfId="0" applyFont="1" applyFill="1" applyBorder="1" applyAlignment="1">
      <alignment horizontal="center" wrapText="1"/>
    </xf>
    <xf numFmtId="0" fontId="2" fillId="3" borderId="9" xfId="0" applyFont="1" applyFill="1" applyBorder="1" applyAlignment="1">
      <alignment horizontal="center" wrapText="1"/>
    </xf>
    <xf numFmtId="0" fontId="2" fillId="3" borderId="13" xfId="0" applyFont="1" applyFill="1" applyBorder="1" applyAlignment="1">
      <alignment horizontal="center" wrapText="1"/>
    </xf>
    <xf numFmtId="0" fontId="2" fillId="3" borderId="14" xfId="0" applyFont="1" applyFill="1" applyBorder="1" applyAlignment="1">
      <alignment horizontal="center" wrapText="1"/>
    </xf>
    <xf numFmtId="0" fontId="10" fillId="2" borderId="0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44" fontId="15" fillId="0" borderId="11" xfId="1" applyFont="1" applyBorder="1" applyAlignment="1">
      <alignment horizontal="left" vertical="center" wrapText="1"/>
    </xf>
    <xf numFmtId="44" fontId="15" fillId="0" borderId="17" xfId="1" applyFont="1" applyBorder="1" applyAlignment="1">
      <alignment horizontal="left" vertical="center" wrapText="1"/>
    </xf>
    <xf numFmtId="44" fontId="15" fillId="0" borderId="9" xfId="1" applyFont="1" applyBorder="1" applyAlignment="1">
      <alignment horizontal="left" vertical="center" wrapText="1"/>
    </xf>
    <xf numFmtId="44" fontId="15" fillId="0" borderId="14" xfId="1" applyFont="1" applyBorder="1" applyAlignment="1">
      <alignment horizontal="left" vertical="center" wrapText="1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F956E-2D83-43A1-B868-1D96827292D3}">
  <dimension ref="A1:G39"/>
  <sheetViews>
    <sheetView topLeftCell="A13" workbookViewId="0">
      <selection activeCell="E21" sqref="E21"/>
    </sheetView>
  </sheetViews>
  <sheetFormatPr defaultRowHeight="14.4" x14ac:dyDescent="0.3"/>
  <cols>
    <col min="4" max="4" width="34.5546875" bestFit="1" customWidth="1"/>
    <col min="5" max="5" width="12.44140625" bestFit="1" customWidth="1"/>
  </cols>
  <sheetData>
    <row r="1" spans="1:7" x14ac:dyDescent="0.3">
      <c r="A1">
        <v>1</v>
      </c>
    </row>
    <row r="2" spans="1:7" x14ac:dyDescent="0.3">
      <c r="A2">
        <v>2</v>
      </c>
    </row>
    <row r="3" spans="1:7" x14ac:dyDescent="0.3">
      <c r="A3">
        <v>3</v>
      </c>
      <c r="C3" s="1" t="s">
        <v>0</v>
      </c>
      <c r="D3" s="2" t="s">
        <v>1</v>
      </c>
      <c r="E3" s="3">
        <f>SUM(A1:A10)</f>
        <v>55</v>
      </c>
      <c r="G3">
        <f>SUM(A1:A4,A6:A10)</f>
        <v>50</v>
      </c>
    </row>
    <row r="4" spans="1:7" x14ac:dyDescent="0.3">
      <c r="A4">
        <v>4</v>
      </c>
      <c r="C4" s="4"/>
      <c r="D4" s="5" t="s">
        <v>2</v>
      </c>
      <c r="E4" s="6">
        <f>SUM(A1,A10)</f>
        <v>11</v>
      </c>
    </row>
    <row r="5" spans="1:7" x14ac:dyDescent="0.3">
      <c r="A5">
        <v>5</v>
      </c>
      <c r="C5" s="4" t="s">
        <v>3</v>
      </c>
      <c r="D5" s="5"/>
      <c r="E5" s="6"/>
    </row>
    <row r="6" spans="1:7" x14ac:dyDescent="0.3">
      <c r="A6">
        <v>6</v>
      </c>
      <c r="C6" s="4" t="s">
        <v>5</v>
      </c>
      <c r="D6" s="5"/>
      <c r="E6" s="6"/>
    </row>
    <row r="7" spans="1:7" x14ac:dyDescent="0.3">
      <c r="A7">
        <v>7</v>
      </c>
      <c r="C7" s="7" t="s">
        <v>4</v>
      </c>
      <c r="D7" s="8"/>
      <c r="E7" s="9"/>
    </row>
    <row r="8" spans="1:7" x14ac:dyDescent="0.3">
      <c r="A8">
        <v>8</v>
      </c>
    </row>
    <row r="9" spans="1:7" x14ac:dyDescent="0.3">
      <c r="A9">
        <v>9</v>
      </c>
      <c r="C9" s="1"/>
      <c r="D9" s="2" t="s">
        <v>6</v>
      </c>
      <c r="E9" s="2"/>
      <c r="F9" s="3"/>
    </row>
    <row r="10" spans="1:7" x14ac:dyDescent="0.3">
      <c r="A10">
        <v>10</v>
      </c>
      <c r="C10" s="4" t="s">
        <v>0</v>
      </c>
      <c r="D10" s="5" t="s">
        <v>7</v>
      </c>
      <c r="E10" s="5" t="s">
        <v>8</v>
      </c>
      <c r="F10" s="6">
        <f>A1+A2+A3</f>
        <v>6</v>
      </c>
    </row>
    <row r="11" spans="1:7" x14ac:dyDescent="0.3">
      <c r="C11" s="4" t="s">
        <v>15</v>
      </c>
      <c r="D11" s="5" t="s">
        <v>9</v>
      </c>
      <c r="E11" s="5" t="s">
        <v>10</v>
      </c>
      <c r="F11" s="6">
        <f>A1-A2-A3</f>
        <v>-4</v>
      </c>
    </row>
    <row r="12" spans="1:7" x14ac:dyDescent="0.3">
      <c r="C12" s="4" t="s">
        <v>16</v>
      </c>
      <c r="D12" s="5" t="s">
        <v>11</v>
      </c>
      <c r="E12" s="5" t="s">
        <v>12</v>
      </c>
      <c r="F12" s="6">
        <f>A2*A3</f>
        <v>6</v>
      </c>
    </row>
    <row r="13" spans="1:7" x14ac:dyDescent="0.3">
      <c r="C13" s="4" t="s">
        <v>17</v>
      </c>
      <c r="D13" s="5" t="s">
        <v>13</v>
      </c>
      <c r="E13" s="5" t="s">
        <v>14</v>
      </c>
      <c r="F13" s="6">
        <f>A2/A3</f>
        <v>0.66666666666666663</v>
      </c>
    </row>
    <row r="14" spans="1:7" x14ac:dyDescent="0.3">
      <c r="C14" s="4" t="s">
        <v>18</v>
      </c>
      <c r="D14" s="5" t="s">
        <v>19</v>
      </c>
      <c r="E14" s="5" t="s">
        <v>20</v>
      </c>
      <c r="F14" s="6">
        <f>A2^A3</f>
        <v>8</v>
      </c>
    </row>
    <row r="15" spans="1:7" x14ac:dyDescent="0.3">
      <c r="C15" s="7" t="s">
        <v>21</v>
      </c>
      <c r="D15" s="8" t="s">
        <v>22</v>
      </c>
      <c r="E15" s="8" t="s">
        <v>23</v>
      </c>
      <c r="F15" s="9">
        <f>A2^(1/A3)</f>
        <v>1.2599210498948732</v>
      </c>
    </row>
    <row r="17" spans="1:5" x14ac:dyDescent="0.3">
      <c r="A17">
        <v>1</v>
      </c>
      <c r="C17" s="1" t="s">
        <v>24</v>
      </c>
      <c r="D17" s="2" t="s">
        <v>25</v>
      </c>
      <c r="E17" s="3">
        <f>AVERAGE(A17:A26)</f>
        <v>5.5</v>
      </c>
    </row>
    <row r="18" spans="1:5" x14ac:dyDescent="0.3">
      <c r="A18">
        <v>2</v>
      </c>
      <c r="C18" s="4"/>
      <c r="D18" s="5"/>
      <c r="E18" s="6"/>
    </row>
    <row r="19" spans="1:5" x14ac:dyDescent="0.3">
      <c r="A19">
        <v>3</v>
      </c>
      <c r="C19" s="4" t="s">
        <v>26</v>
      </c>
      <c r="D19" s="5" t="s">
        <v>30</v>
      </c>
      <c r="E19" s="6">
        <f>MAX(A17:A26)</f>
        <v>10</v>
      </c>
    </row>
    <row r="20" spans="1:5" x14ac:dyDescent="0.3">
      <c r="A20">
        <v>4</v>
      </c>
      <c r="C20" s="4"/>
      <c r="D20" s="5"/>
      <c r="E20" s="6"/>
    </row>
    <row r="21" spans="1:5" x14ac:dyDescent="0.3">
      <c r="A21">
        <v>5</v>
      </c>
      <c r="C21" s="4" t="s">
        <v>27</v>
      </c>
      <c r="D21" s="5" t="s">
        <v>31</v>
      </c>
      <c r="E21" s="6">
        <f>MIN(A17:A26)</f>
        <v>1</v>
      </c>
    </row>
    <row r="22" spans="1:5" x14ac:dyDescent="0.3">
      <c r="A22">
        <v>6</v>
      </c>
      <c r="C22" s="4"/>
      <c r="D22" s="5"/>
      <c r="E22" s="6"/>
    </row>
    <row r="23" spans="1:5" x14ac:dyDescent="0.3">
      <c r="A23">
        <v>7</v>
      </c>
      <c r="C23" s="4" t="s">
        <v>28</v>
      </c>
      <c r="D23" s="5" t="s">
        <v>32</v>
      </c>
      <c r="E23" s="6">
        <f>LARGE(A17:A26,2)</f>
        <v>9</v>
      </c>
    </row>
    <row r="24" spans="1:5" x14ac:dyDescent="0.3">
      <c r="A24">
        <v>8</v>
      </c>
      <c r="C24" s="4"/>
      <c r="D24" s="5"/>
      <c r="E24" s="6"/>
    </row>
    <row r="25" spans="1:5" x14ac:dyDescent="0.3">
      <c r="A25">
        <v>9</v>
      </c>
      <c r="C25" s="7" t="s">
        <v>29</v>
      </c>
      <c r="D25" s="8" t="s">
        <v>33</v>
      </c>
      <c r="E25" s="9">
        <f>SMALL(A17:A26,2)</f>
        <v>2</v>
      </c>
    </row>
    <row r="26" spans="1:5" x14ac:dyDescent="0.3">
      <c r="A26">
        <v>10</v>
      </c>
    </row>
    <row r="28" spans="1:5" x14ac:dyDescent="0.3">
      <c r="C28" s="1" t="s">
        <v>34</v>
      </c>
      <c r="D28" s="2" t="s">
        <v>35</v>
      </c>
      <c r="E28" s="3"/>
    </row>
    <row r="29" spans="1:5" x14ac:dyDescent="0.3">
      <c r="C29" s="4"/>
      <c r="D29" s="5"/>
      <c r="E29" s="6"/>
    </row>
    <row r="30" spans="1:5" x14ac:dyDescent="0.3">
      <c r="A30">
        <v>1</v>
      </c>
      <c r="C30" s="4"/>
      <c r="D30" s="5" t="s">
        <v>36</v>
      </c>
      <c r="E30" s="6" t="b">
        <f>IF(A30&lt;5,TRUE,FALSE)</f>
        <v>1</v>
      </c>
    </row>
    <row r="31" spans="1:5" x14ac:dyDescent="0.3">
      <c r="A31">
        <v>2</v>
      </c>
      <c r="C31" s="4"/>
      <c r="D31" s="5"/>
      <c r="E31" s="6" t="b">
        <f t="shared" ref="E31:E39" si="0">IF(A31&lt;5,TRUE,FALSE)</f>
        <v>1</v>
      </c>
    </row>
    <row r="32" spans="1:5" x14ac:dyDescent="0.3">
      <c r="A32">
        <v>3</v>
      </c>
      <c r="C32" s="4"/>
      <c r="D32" s="5" t="s">
        <v>37</v>
      </c>
      <c r="E32" s="6" t="b">
        <f t="shared" si="0"/>
        <v>1</v>
      </c>
    </row>
    <row r="33" spans="1:5" x14ac:dyDescent="0.3">
      <c r="A33">
        <v>4</v>
      </c>
      <c r="C33" s="4"/>
      <c r="D33" s="5"/>
      <c r="E33" s="6" t="b">
        <f t="shared" si="0"/>
        <v>1</v>
      </c>
    </row>
    <row r="34" spans="1:5" x14ac:dyDescent="0.3">
      <c r="A34">
        <v>5</v>
      </c>
      <c r="C34" s="4"/>
      <c r="D34" s="5"/>
      <c r="E34" s="6" t="b">
        <f t="shared" si="0"/>
        <v>0</v>
      </c>
    </row>
    <row r="35" spans="1:5" x14ac:dyDescent="0.3">
      <c r="A35">
        <v>6</v>
      </c>
      <c r="C35" s="4"/>
      <c r="D35" s="5"/>
      <c r="E35" s="6" t="b">
        <f t="shared" si="0"/>
        <v>0</v>
      </c>
    </row>
    <row r="36" spans="1:5" x14ac:dyDescent="0.3">
      <c r="A36">
        <v>7</v>
      </c>
      <c r="C36" s="4"/>
      <c r="D36" s="5"/>
      <c r="E36" s="6" t="b">
        <f t="shared" si="0"/>
        <v>0</v>
      </c>
    </row>
    <row r="37" spans="1:5" x14ac:dyDescent="0.3">
      <c r="A37">
        <v>8</v>
      </c>
      <c r="C37" s="4"/>
      <c r="D37" s="5"/>
      <c r="E37" s="6" t="b">
        <f t="shared" si="0"/>
        <v>0</v>
      </c>
    </row>
    <row r="38" spans="1:5" x14ac:dyDescent="0.3">
      <c r="A38">
        <v>9</v>
      </c>
      <c r="C38" s="4"/>
      <c r="D38" s="5"/>
      <c r="E38" s="6" t="b">
        <f t="shared" si="0"/>
        <v>0</v>
      </c>
    </row>
    <row r="39" spans="1:5" x14ac:dyDescent="0.3">
      <c r="A39">
        <v>10</v>
      </c>
      <c r="C39" s="7"/>
      <c r="D39" s="5"/>
      <c r="E39" s="9" t="b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F58F2-877B-45B5-B742-08874CB94BFE}">
  <dimension ref="A1:I7"/>
  <sheetViews>
    <sheetView workbookViewId="0">
      <selection activeCell="A11" sqref="A11:I23"/>
    </sheetView>
  </sheetViews>
  <sheetFormatPr defaultRowHeight="14.4" x14ac:dyDescent="0.3"/>
  <cols>
    <col min="3" max="3" width="11" bestFit="1" customWidth="1"/>
    <col min="4" max="4" width="11.6640625" bestFit="1" customWidth="1"/>
    <col min="5" max="6" width="9" bestFit="1" customWidth="1"/>
    <col min="8" max="8" width="59.109375" bestFit="1" customWidth="1"/>
    <col min="9" max="9" width="30" bestFit="1" customWidth="1"/>
  </cols>
  <sheetData>
    <row r="1" spans="1:9" x14ac:dyDescent="0.3">
      <c r="A1" s="11" t="s">
        <v>38</v>
      </c>
      <c r="B1" s="11" t="s">
        <v>40</v>
      </c>
      <c r="C1" s="11" t="s">
        <v>39</v>
      </c>
      <c r="D1" s="11" t="s">
        <v>41</v>
      </c>
      <c r="H1" s="10" t="s">
        <v>58</v>
      </c>
    </row>
    <row r="2" spans="1:9" x14ac:dyDescent="0.3">
      <c r="A2" t="s">
        <v>42</v>
      </c>
      <c r="B2" s="12">
        <v>25</v>
      </c>
      <c r="C2" t="s">
        <v>43</v>
      </c>
      <c r="D2" s="13">
        <v>1800</v>
      </c>
      <c r="G2" t="s">
        <v>51</v>
      </c>
      <c r="H2" t="s">
        <v>57</v>
      </c>
      <c r="I2" t="s">
        <v>54</v>
      </c>
    </row>
    <row r="3" spans="1:9" x14ac:dyDescent="0.3">
      <c r="A3" t="s">
        <v>44</v>
      </c>
      <c r="B3" s="12">
        <v>30</v>
      </c>
      <c r="C3" t="s">
        <v>45</v>
      </c>
      <c r="D3" s="13">
        <v>4500</v>
      </c>
      <c r="G3" s="14" t="s">
        <v>42</v>
      </c>
      <c r="H3" t="s">
        <v>53</v>
      </c>
      <c r="I3" t="str">
        <f>VLOOKUP(G3,A1:D5,3,0)</f>
        <v>VENDEDOR</v>
      </c>
    </row>
    <row r="4" spans="1:9" x14ac:dyDescent="0.3">
      <c r="A4" t="s">
        <v>46</v>
      </c>
      <c r="B4" s="12">
        <v>35</v>
      </c>
      <c r="C4" t="s">
        <v>47</v>
      </c>
      <c r="D4" s="13">
        <v>3200</v>
      </c>
    </row>
    <row r="5" spans="1:9" x14ac:dyDescent="0.3">
      <c r="A5" t="s">
        <v>49</v>
      </c>
      <c r="B5" s="12">
        <v>57</v>
      </c>
      <c r="C5" t="s">
        <v>50</v>
      </c>
      <c r="D5" s="13">
        <v>9000</v>
      </c>
      <c r="H5" s="10" t="s">
        <v>56</v>
      </c>
    </row>
    <row r="6" spans="1:9" x14ac:dyDescent="0.3">
      <c r="G6" t="s">
        <v>51</v>
      </c>
      <c r="H6" t="s">
        <v>52</v>
      </c>
    </row>
    <row r="7" spans="1:9" x14ac:dyDescent="0.3">
      <c r="G7" s="14" t="s">
        <v>44</v>
      </c>
      <c r="H7" t="s">
        <v>55</v>
      </c>
      <c r="I7" t="str">
        <f>VLOOKUP(G7,A1:D5,3)</f>
        <v>QUIMICA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519F3-29CB-4172-989B-9A787C9E2341}">
  <dimension ref="A1:BD24"/>
  <sheetViews>
    <sheetView tabSelected="1" topLeftCell="AM1" workbookViewId="0">
      <selection activeCell="AU2" sqref="AU2:AX14"/>
    </sheetView>
  </sheetViews>
  <sheetFormatPr defaultRowHeight="14.4" x14ac:dyDescent="0.3"/>
  <cols>
    <col min="1" max="1" width="11.33203125" customWidth="1"/>
    <col min="2" max="2" width="8.109375" bestFit="1" customWidth="1"/>
    <col min="3" max="3" width="12.21875" bestFit="1" customWidth="1"/>
    <col min="4" max="5" width="11.21875" bestFit="1" customWidth="1"/>
    <col min="6" max="6" width="12.33203125" bestFit="1" customWidth="1"/>
    <col min="7" max="9" width="11" bestFit="1" customWidth="1"/>
    <col min="12" max="12" width="13.88671875" bestFit="1" customWidth="1"/>
    <col min="13" max="18" width="10.109375" bestFit="1" customWidth="1"/>
    <col min="22" max="22" width="11" bestFit="1" customWidth="1"/>
    <col min="24" max="24" width="10.21875" bestFit="1" customWidth="1"/>
    <col min="26" max="26" width="12.77734375" bestFit="1" customWidth="1"/>
    <col min="27" max="27" width="12.33203125" bestFit="1" customWidth="1"/>
    <col min="29" max="29" width="14.109375" bestFit="1" customWidth="1"/>
    <col min="30" max="30" width="9.77734375" bestFit="1" customWidth="1"/>
    <col min="31" max="31" width="10.21875" bestFit="1" customWidth="1"/>
    <col min="33" max="33" width="9.44140625" bestFit="1" customWidth="1"/>
    <col min="35" max="35" width="16.21875" bestFit="1" customWidth="1"/>
    <col min="36" max="36" width="10.21875" bestFit="1" customWidth="1"/>
    <col min="37" max="37" width="9" bestFit="1" customWidth="1"/>
    <col min="38" max="38" width="11.77734375" bestFit="1" customWidth="1"/>
    <col min="40" max="40" width="14.77734375" bestFit="1" customWidth="1"/>
    <col min="41" max="45" width="12.109375" bestFit="1" customWidth="1"/>
    <col min="47" max="47" width="7.6640625" bestFit="1" customWidth="1"/>
    <col min="48" max="48" width="12.33203125" bestFit="1" customWidth="1"/>
    <col min="49" max="49" width="11.21875" bestFit="1" customWidth="1"/>
    <col min="50" max="50" width="9.21875" bestFit="1" customWidth="1"/>
    <col min="52" max="52" width="8.44140625" bestFit="1" customWidth="1"/>
    <col min="53" max="53" width="24.21875" bestFit="1" customWidth="1"/>
    <col min="54" max="54" width="15.77734375" bestFit="1" customWidth="1"/>
    <col min="55" max="55" width="13.77734375" bestFit="1" customWidth="1"/>
    <col min="56" max="56" width="6.33203125" bestFit="1" customWidth="1"/>
  </cols>
  <sheetData>
    <row r="1" spans="1:56" ht="15" thickBot="1" x14ac:dyDescent="0.35">
      <c r="AC1" t="s">
        <v>125</v>
      </c>
      <c r="AD1" s="13">
        <v>2.94</v>
      </c>
    </row>
    <row r="2" spans="1:56" ht="28.2" thickBot="1" x14ac:dyDescent="0.35">
      <c r="AC2" s="80" t="s">
        <v>126</v>
      </c>
      <c r="AD2" s="80"/>
      <c r="AE2" s="80"/>
      <c r="AF2" s="80"/>
      <c r="AG2" s="80"/>
      <c r="AI2" s="65" t="s">
        <v>127</v>
      </c>
      <c r="AJ2" s="65" t="s">
        <v>128</v>
      </c>
      <c r="AK2" s="65" t="s">
        <v>129</v>
      </c>
      <c r="AL2" s="66" t="s">
        <v>130</v>
      </c>
      <c r="AN2" s="66" t="s">
        <v>141</v>
      </c>
      <c r="AO2" s="66" t="s">
        <v>142</v>
      </c>
      <c r="AP2" s="66" t="s">
        <v>143</v>
      </c>
      <c r="AQ2" s="66" t="s">
        <v>144</v>
      </c>
      <c r="AR2" s="66" t="s">
        <v>145</v>
      </c>
      <c r="AS2" s="66" t="s">
        <v>146</v>
      </c>
      <c r="AU2" s="66" t="s">
        <v>69</v>
      </c>
      <c r="AV2" s="66" t="s">
        <v>61</v>
      </c>
      <c r="AW2" s="66" t="s">
        <v>62</v>
      </c>
      <c r="AX2" s="66" t="s">
        <v>159</v>
      </c>
      <c r="AZ2" s="64" t="s">
        <v>127</v>
      </c>
      <c r="BA2" s="64" t="s">
        <v>170</v>
      </c>
      <c r="BB2" s="64" t="s">
        <v>171</v>
      </c>
      <c r="BC2" s="64" t="s">
        <v>172</v>
      </c>
      <c r="BD2" s="64" t="s">
        <v>173</v>
      </c>
    </row>
    <row r="3" spans="1:56" ht="28.2" thickBot="1" x14ac:dyDescent="0.35">
      <c r="A3" s="75" t="s">
        <v>59</v>
      </c>
      <c r="B3" s="76"/>
      <c r="C3" s="76"/>
      <c r="D3" s="76"/>
      <c r="E3" s="76"/>
      <c r="F3" s="76"/>
      <c r="G3" s="76"/>
      <c r="H3" s="76"/>
      <c r="I3" s="77"/>
      <c r="L3" s="41"/>
      <c r="M3" s="41" t="s">
        <v>81</v>
      </c>
      <c r="N3" s="41" t="s">
        <v>82</v>
      </c>
      <c r="O3" s="41" t="s">
        <v>83</v>
      </c>
      <c r="P3" s="41" t="s">
        <v>84</v>
      </c>
      <c r="Q3" s="41" t="s">
        <v>85</v>
      </c>
      <c r="R3" s="42" t="s">
        <v>86</v>
      </c>
      <c r="T3" s="54" t="s">
        <v>110</v>
      </c>
      <c r="U3" s="55" t="s">
        <v>38</v>
      </c>
      <c r="V3" s="55" t="s">
        <v>98</v>
      </c>
      <c r="W3" s="55" t="s">
        <v>99</v>
      </c>
      <c r="X3" s="55" t="s">
        <v>111</v>
      </c>
      <c r="Y3" s="55" t="s">
        <v>112</v>
      </c>
      <c r="Z3" s="55" t="s">
        <v>100</v>
      </c>
      <c r="AA3" s="56" t="s">
        <v>101</v>
      </c>
      <c r="AC3" s="59" t="s">
        <v>113</v>
      </c>
      <c r="AD3" s="59" t="s">
        <v>114</v>
      </c>
      <c r="AE3" s="59" t="s">
        <v>115</v>
      </c>
      <c r="AF3" s="59" t="s">
        <v>116</v>
      </c>
      <c r="AG3" s="59" t="s">
        <v>117</v>
      </c>
      <c r="AI3" s="61" t="s">
        <v>131</v>
      </c>
      <c r="AJ3" s="63">
        <v>900</v>
      </c>
      <c r="AK3" s="63">
        <v>360</v>
      </c>
      <c r="AL3" s="64">
        <v>1260</v>
      </c>
      <c r="AN3" s="64" t="s">
        <v>147</v>
      </c>
      <c r="AO3" s="64">
        <v>140000</v>
      </c>
      <c r="AP3" s="64">
        <v>165000</v>
      </c>
      <c r="AQ3" s="64">
        <v>208000</v>
      </c>
      <c r="AR3" s="64">
        <v>280000</v>
      </c>
      <c r="AS3" s="64">
        <v>793000</v>
      </c>
      <c r="AU3" s="70" t="s">
        <v>160</v>
      </c>
      <c r="AV3" s="64">
        <v>4665</v>
      </c>
      <c r="AW3" s="64">
        <v>4654</v>
      </c>
      <c r="AX3" s="71"/>
      <c r="AZ3" s="64" t="s">
        <v>174</v>
      </c>
      <c r="BA3" s="64" t="s">
        <v>175</v>
      </c>
      <c r="BB3" s="64" t="s">
        <v>176</v>
      </c>
      <c r="BC3" s="64" t="s">
        <v>177</v>
      </c>
      <c r="BD3" s="64" t="s">
        <v>178</v>
      </c>
    </row>
    <row r="4" spans="1:56" ht="15" thickBot="1" x14ac:dyDescent="0.35">
      <c r="A4" s="39" t="s">
        <v>68</v>
      </c>
      <c r="B4" s="39" t="s">
        <v>69</v>
      </c>
      <c r="C4" s="39" t="s">
        <v>61</v>
      </c>
      <c r="D4" s="39" t="s">
        <v>62</v>
      </c>
      <c r="E4" s="39" t="s">
        <v>63</v>
      </c>
      <c r="F4" s="39" t="s">
        <v>67</v>
      </c>
      <c r="G4" s="39" t="s">
        <v>64</v>
      </c>
      <c r="H4" s="39" t="s">
        <v>65</v>
      </c>
      <c r="I4" s="39" t="s">
        <v>66</v>
      </c>
      <c r="L4" s="15" t="s">
        <v>41</v>
      </c>
      <c r="M4" s="26">
        <v>500</v>
      </c>
      <c r="N4" s="26">
        <v>750</v>
      </c>
      <c r="O4" s="26">
        <v>800</v>
      </c>
      <c r="P4" s="26">
        <v>700</v>
      </c>
      <c r="Q4" s="26">
        <v>654</v>
      </c>
      <c r="R4" s="40">
        <v>700</v>
      </c>
      <c r="T4" s="25">
        <v>1</v>
      </c>
      <c r="U4" s="50" t="s">
        <v>102</v>
      </c>
      <c r="V4" s="51">
        <v>853</v>
      </c>
      <c r="W4" s="53">
        <v>0.1</v>
      </c>
      <c r="X4" s="53">
        <v>0.09</v>
      </c>
      <c r="Y4" s="49"/>
      <c r="Z4" s="15"/>
      <c r="AA4" s="16"/>
      <c r="AC4" s="60" t="s">
        <v>118</v>
      </c>
      <c r="AD4" s="57">
        <v>500</v>
      </c>
      <c r="AE4" s="52">
        <v>0.15</v>
      </c>
      <c r="AF4" s="53"/>
      <c r="AG4" s="53"/>
      <c r="AI4" s="61" t="s">
        <v>132</v>
      </c>
      <c r="AJ4" s="63">
        <v>1200</v>
      </c>
      <c r="AK4" s="61"/>
      <c r="AL4" s="62"/>
      <c r="AU4" s="70" t="s">
        <v>161</v>
      </c>
      <c r="AV4" s="64">
        <v>16574</v>
      </c>
      <c r="AW4" s="64">
        <v>24348</v>
      </c>
      <c r="AX4" s="71"/>
      <c r="AZ4" s="64" t="s">
        <v>102</v>
      </c>
      <c r="BA4" s="64" t="s">
        <v>179</v>
      </c>
      <c r="BB4" s="64" t="s">
        <v>180</v>
      </c>
      <c r="BC4" s="64" t="s">
        <v>181</v>
      </c>
      <c r="BD4" s="64" t="s">
        <v>178</v>
      </c>
    </row>
    <row r="5" spans="1:56" ht="15" thickBot="1" x14ac:dyDescent="0.35">
      <c r="A5" s="27">
        <v>1</v>
      </c>
      <c r="B5" s="28" t="s">
        <v>73</v>
      </c>
      <c r="C5" s="29">
        <v>4500</v>
      </c>
      <c r="D5" s="29">
        <v>5040</v>
      </c>
      <c r="E5" s="29">
        <v>5696</v>
      </c>
      <c r="F5" s="26">
        <f>SUM(C5:E5)</f>
        <v>15236</v>
      </c>
      <c r="G5" s="26">
        <f>LARGE(C5:E5,1)</f>
        <v>5696</v>
      </c>
      <c r="H5" s="26">
        <f>MIN(C5:E5)</f>
        <v>4500</v>
      </c>
      <c r="I5" s="26">
        <f>AVERAGE(C5:E5)</f>
        <v>5078.666666666667</v>
      </c>
      <c r="T5" s="25">
        <v>2</v>
      </c>
      <c r="U5" s="50" t="s">
        <v>103</v>
      </c>
      <c r="V5" s="51">
        <v>951</v>
      </c>
      <c r="W5" s="53">
        <v>9.9900000000000003E-2</v>
      </c>
      <c r="X5" s="53">
        <v>0.08</v>
      </c>
      <c r="Y5" s="49"/>
      <c r="Z5" s="15"/>
      <c r="AA5" s="16"/>
      <c r="AC5" s="60" t="s">
        <v>119</v>
      </c>
      <c r="AD5" s="57">
        <v>750</v>
      </c>
      <c r="AE5" s="52">
        <v>0.15</v>
      </c>
      <c r="AF5" s="53"/>
      <c r="AG5" s="53"/>
      <c r="AI5" s="61" t="s">
        <v>133</v>
      </c>
      <c r="AJ5" s="63">
        <v>1500</v>
      </c>
      <c r="AK5" s="61"/>
      <c r="AL5" s="62"/>
      <c r="AN5" s="66" t="s">
        <v>148</v>
      </c>
      <c r="AO5" s="66" t="s">
        <v>142</v>
      </c>
      <c r="AP5" s="66" t="s">
        <v>143</v>
      </c>
      <c r="AQ5" s="66" t="s">
        <v>144</v>
      </c>
      <c r="AR5" s="66" t="s">
        <v>145</v>
      </c>
      <c r="AS5" s="66" t="s">
        <v>146</v>
      </c>
      <c r="AU5" s="70" t="s">
        <v>162</v>
      </c>
      <c r="AV5" s="64">
        <v>1654</v>
      </c>
      <c r="AW5" s="64">
        <v>6468</v>
      </c>
      <c r="AX5" s="71"/>
      <c r="AZ5" s="64" t="s">
        <v>182</v>
      </c>
      <c r="BA5" s="64" t="s">
        <v>183</v>
      </c>
      <c r="BB5" s="64" t="s">
        <v>176</v>
      </c>
      <c r="BC5" s="64" t="s">
        <v>184</v>
      </c>
      <c r="BD5" s="64" t="s">
        <v>185</v>
      </c>
    </row>
    <row r="6" spans="1:56" ht="28.2" thickBot="1" x14ac:dyDescent="0.35">
      <c r="A6" s="27">
        <v>2</v>
      </c>
      <c r="B6" s="28" t="s">
        <v>74</v>
      </c>
      <c r="C6" s="29">
        <v>6250</v>
      </c>
      <c r="D6" s="29">
        <v>7000</v>
      </c>
      <c r="E6" s="29">
        <v>7910</v>
      </c>
      <c r="F6" s="26">
        <f t="shared" ref="F6:F10" si="0">SUM(C6:E6)</f>
        <v>21160</v>
      </c>
      <c r="G6" s="26">
        <f t="shared" ref="G6:G10" si="1">LARGE(C6:E6,1)</f>
        <v>7910</v>
      </c>
      <c r="H6" s="26">
        <f t="shared" ref="H6:H10" si="2">MIN(C6:E6)</f>
        <v>6250</v>
      </c>
      <c r="I6" s="26">
        <f t="shared" ref="I6:I10" si="3">AVERAGE(C6:E6)</f>
        <v>7053.333333333333</v>
      </c>
      <c r="L6" s="79" t="s">
        <v>97</v>
      </c>
      <c r="M6" s="79"/>
      <c r="N6" s="79"/>
      <c r="O6" s="79"/>
      <c r="P6" s="79"/>
      <c r="Q6" s="79"/>
      <c r="R6" s="79"/>
      <c r="T6" s="25">
        <v>3</v>
      </c>
      <c r="U6" s="50" t="s">
        <v>104</v>
      </c>
      <c r="V6" s="51">
        <v>456</v>
      </c>
      <c r="W6" s="53">
        <v>8.6400000000000005E-2</v>
      </c>
      <c r="X6" s="53">
        <v>0.06</v>
      </c>
      <c r="Y6" s="49"/>
      <c r="Z6" s="15"/>
      <c r="AA6" s="16"/>
      <c r="AC6" s="60" t="s">
        <v>120</v>
      </c>
      <c r="AD6" s="57">
        <v>250</v>
      </c>
      <c r="AE6" s="52">
        <v>10</v>
      </c>
      <c r="AF6" s="53"/>
      <c r="AG6" s="53"/>
      <c r="AI6" s="61" t="s">
        <v>134</v>
      </c>
      <c r="AJ6" s="63">
        <v>2000</v>
      </c>
      <c r="AK6" s="61"/>
      <c r="AL6" s="62"/>
      <c r="AN6" s="64" t="s">
        <v>149</v>
      </c>
      <c r="AO6" s="64">
        <v>20000</v>
      </c>
      <c r="AP6" s="64">
        <v>26000</v>
      </c>
      <c r="AQ6" s="64">
        <v>33800</v>
      </c>
      <c r="AR6" s="64">
        <v>43940</v>
      </c>
      <c r="AS6" s="64"/>
      <c r="AU6" s="70" t="s">
        <v>163</v>
      </c>
      <c r="AV6" s="64">
        <v>654</v>
      </c>
      <c r="AW6" s="64">
        <v>654</v>
      </c>
      <c r="AX6" s="71"/>
      <c r="AZ6" s="64" t="s">
        <v>186</v>
      </c>
      <c r="BA6" s="64" t="s">
        <v>187</v>
      </c>
      <c r="BB6" s="64" t="s">
        <v>188</v>
      </c>
      <c r="BC6" s="64" t="s">
        <v>189</v>
      </c>
      <c r="BD6" s="64" t="s">
        <v>178</v>
      </c>
    </row>
    <row r="7" spans="1:56" ht="28.2" thickBot="1" x14ac:dyDescent="0.35">
      <c r="A7" s="27">
        <v>3</v>
      </c>
      <c r="B7" s="28" t="s">
        <v>75</v>
      </c>
      <c r="C7" s="29">
        <v>3300</v>
      </c>
      <c r="D7" s="29">
        <v>3696</v>
      </c>
      <c r="E7" s="29">
        <v>4176</v>
      </c>
      <c r="F7" s="26">
        <f t="shared" si="0"/>
        <v>11172</v>
      </c>
      <c r="G7" s="26">
        <f t="shared" si="1"/>
        <v>4176</v>
      </c>
      <c r="H7" s="26">
        <f t="shared" si="2"/>
        <v>3300</v>
      </c>
      <c r="I7" s="26">
        <f t="shared" si="3"/>
        <v>3724</v>
      </c>
      <c r="L7" s="15" t="s">
        <v>87</v>
      </c>
      <c r="M7" s="26">
        <v>10</v>
      </c>
      <c r="N7" s="26">
        <v>15</v>
      </c>
      <c r="O7" s="26">
        <v>15</v>
      </c>
      <c r="P7" s="26">
        <v>12</v>
      </c>
      <c r="Q7" s="26">
        <v>12</v>
      </c>
      <c r="R7" s="40">
        <v>11</v>
      </c>
      <c r="T7" s="25">
        <v>4</v>
      </c>
      <c r="U7" s="50" t="s">
        <v>105</v>
      </c>
      <c r="V7" s="51">
        <v>500</v>
      </c>
      <c r="W7" s="53">
        <v>8.5000000000000006E-2</v>
      </c>
      <c r="X7" s="53">
        <v>0.06</v>
      </c>
      <c r="Y7" s="49"/>
      <c r="Z7" s="15"/>
      <c r="AA7" s="16"/>
      <c r="AC7" s="60" t="s">
        <v>121</v>
      </c>
      <c r="AD7" s="57">
        <v>310</v>
      </c>
      <c r="AE7" s="52">
        <v>0.5</v>
      </c>
      <c r="AF7" s="53"/>
      <c r="AG7" s="53"/>
      <c r="AI7" s="61" t="s">
        <v>135</v>
      </c>
      <c r="AJ7" s="63">
        <v>1400</v>
      </c>
      <c r="AK7" s="61"/>
      <c r="AL7" s="62"/>
      <c r="AN7" s="64" t="s">
        <v>150</v>
      </c>
      <c r="AO7" s="64">
        <v>20000</v>
      </c>
      <c r="AP7" s="64">
        <v>15600</v>
      </c>
      <c r="AQ7" s="64">
        <v>20280</v>
      </c>
      <c r="AR7" s="64">
        <v>26364</v>
      </c>
      <c r="AS7" s="64"/>
      <c r="AU7" s="70" t="s">
        <v>164</v>
      </c>
      <c r="AV7" s="64">
        <v>413</v>
      </c>
      <c r="AW7" s="64">
        <v>434</v>
      </c>
      <c r="AX7" s="71"/>
      <c r="AZ7" s="64" t="s">
        <v>105</v>
      </c>
      <c r="BA7" s="64" t="s">
        <v>190</v>
      </c>
      <c r="BB7" s="64" t="s">
        <v>191</v>
      </c>
      <c r="BC7" s="64" t="s">
        <v>192</v>
      </c>
      <c r="BD7" s="64" t="s">
        <v>178</v>
      </c>
    </row>
    <row r="8" spans="1:56" ht="15" thickBot="1" x14ac:dyDescent="0.35">
      <c r="A8" s="27">
        <v>4</v>
      </c>
      <c r="B8" s="28" t="s">
        <v>76</v>
      </c>
      <c r="C8" s="29">
        <v>8000</v>
      </c>
      <c r="D8" s="29">
        <v>8690</v>
      </c>
      <c r="E8" s="29">
        <v>10125</v>
      </c>
      <c r="F8" s="26">
        <f t="shared" si="0"/>
        <v>26815</v>
      </c>
      <c r="G8" s="26">
        <f t="shared" si="1"/>
        <v>10125</v>
      </c>
      <c r="H8" s="26">
        <f t="shared" si="2"/>
        <v>8000</v>
      </c>
      <c r="I8" s="26">
        <f t="shared" si="3"/>
        <v>8938.3333333333339</v>
      </c>
      <c r="L8" s="15" t="s">
        <v>88</v>
      </c>
      <c r="M8" s="26">
        <v>50</v>
      </c>
      <c r="N8" s="26">
        <v>60</v>
      </c>
      <c r="O8" s="26">
        <v>54</v>
      </c>
      <c r="P8" s="26">
        <v>55</v>
      </c>
      <c r="Q8" s="26">
        <v>54</v>
      </c>
      <c r="R8" s="40">
        <v>56</v>
      </c>
      <c r="T8" s="25">
        <v>5</v>
      </c>
      <c r="U8" s="50" t="s">
        <v>106</v>
      </c>
      <c r="V8" s="51">
        <v>850</v>
      </c>
      <c r="W8" s="53">
        <v>8.9899999999999994E-2</v>
      </c>
      <c r="X8" s="53">
        <v>7.0000000000000007E-2</v>
      </c>
      <c r="Y8" s="49"/>
      <c r="Z8" s="15"/>
      <c r="AA8" s="16"/>
      <c r="AC8" s="60" t="s">
        <v>122</v>
      </c>
      <c r="AD8" s="57">
        <v>500</v>
      </c>
      <c r="AE8" s="52">
        <v>0.1</v>
      </c>
      <c r="AF8" s="53"/>
      <c r="AG8" s="53"/>
      <c r="AI8" s="61" t="s">
        <v>136</v>
      </c>
      <c r="AJ8" s="63">
        <v>990</v>
      </c>
      <c r="AK8" s="61"/>
      <c r="AL8" s="62"/>
      <c r="AN8" s="64" t="s">
        <v>151</v>
      </c>
      <c r="AO8" s="64">
        <v>12000</v>
      </c>
      <c r="AP8" s="64">
        <v>20930</v>
      </c>
      <c r="AQ8" s="64">
        <v>27209</v>
      </c>
      <c r="AR8" s="64">
        <v>35371.699999999997</v>
      </c>
      <c r="AS8" s="64"/>
      <c r="AU8" s="70" t="s">
        <v>165</v>
      </c>
      <c r="AV8" s="64">
        <v>65765</v>
      </c>
      <c r="AW8" s="64">
        <v>54646</v>
      </c>
      <c r="AX8" s="71"/>
      <c r="AZ8" s="64" t="s">
        <v>104</v>
      </c>
      <c r="BA8" s="64" t="s">
        <v>193</v>
      </c>
      <c r="BB8" s="64" t="s">
        <v>176</v>
      </c>
      <c r="BC8" s="64" t="s">
        <v>194</v>
      </c>
      <c r="BD8" s="64" t="s">
        <v>195</v>
      </c>
    </row>
    <row r="9" spans="1:56" ht="28.2" thickBot="1" x14ac:dyDescent="0.35">
      <c r="A9" s="27">
        <v>5</v>
      </c>
      <c r="B9" s="28" t="s">
        <v>77</v>
      </c>
      <c r="C9" s="29">
        <v>4557</v>
      </c>
      <c r="D9" s="29">
        <v>5104</v>
      </c>
      <c r="E9" s="29">
        <v>5676</v>
      </c>
      <c r="F9" s="26">
        <f t="shared" si="0"/>
        <v>15337</v>
      </c>
      <c r="G9" s="26">
        <f t="shared" si="1"/>
        <v>5676</v>
      </c>
      <c r="H9" s="26">
        <f t="shared" si="2"/>
        <v>4557</v>
      </c>
      <c r="I9" s="26">
        <f t="shared" si="3"/>
        <v>5112.333333333333</v>
      </c>
      <c r="L9" s="15" t="s">
        <v>89</v>
      </c>
      <c r="M9" s="26">
        <v>300</v>
      </c>
      <c r="N9" s="26">
        <v>250</v>
      </c>
      <c r="O9" s="26">
        <v>300</v>
      </c>
      <c r="P9" s="26">
        <v>300</v>
      </c>
      <c r="Q9" s="26">
        <v>200</v>
      </c>
      <c r="R9" s="40">
        <v>200</v>
      </c>
      <c r="T9" s="25">
        <v>6</v>
      </c>
      <c r="U9" s="50" t="s">
        <v>107</v>
      </c>
      <c r="V9" s="51">
        <v>459</v>
      </c>
      <c r="W9" s="53">
        <v>6.25E-2</v>
      </c>
      <c r="X9" s="53">
        <v>0.05</v>
      </c>
      <c r="Y9" s="49"/>
      <c r="Z9" s="15"/>
      <c r="AA9" s="16"/>
      <c r="AC9" s="60" t="s">
        <v>123</v>
      </c>
      <c r="AD9" s="57">
        <v>1500</v>
      </c>
      <c r="AE9" s="52">
        <v>2.5</v>
      </c>
      <c r="AF9" s="53"/>
      <c r="AG9" s="53"/>
      <c r="AI9" s="61" t="s">
        <v>137</v>
      </c>
      <c r="AJ9" s="63">
        <v>854</v>
      </c>
      <c r="AK9" s="61"/>
      <c r="AL9" s="62"/>
      <c r="AN9" s="64" t="s">
        <v>152</v>
      </c>
      <c r="AO9" s="64">
        <v>16100</v>
      </c>
      <c r="AP9" s="64">
        <v>28870</v>
      </c>
      <c r="AQ9" s="64">
        <v>33631</v>
      </c>
      <c r="AR9" s="64">
        <v>43720.3</v>
      </c>
      <c r="AS9" s="64"/>
      <c r="AZ9" s="64" t="s">
        <v>196</v>
      </c>
      <c r="BA9" s="64" t="s">
        <v>197</v>
      </c>
      <c r="BB9" s="64" t="s">
        <v>198</v>
      </c>
      <c r="BC9" s="64" t="s">
        <v>199</v>
      </c>
      <c r="BD9" s="64" t="s">
        <v>178</v>
      </c>
    </row>
    <row r="10" spans="1:56" ht="15" customHeight="1" thickBot="1" x14ac:dyDescent="0.35">
      <c r="A10" s="27">
        <v>6</v>
      </c>
      <c r="B10" s="28" t="s">
        <v>78</v>
      </c>
      <c r="C10" s="29">
        <v>3260</v>
      </c>
      <c r="D10" s="29">
        <v>3640</v>
      </c>
      <c r="E10" s="29">
        <v>4113</v>
      </c>
      <c r="F10" s="26">
        <f t="shared" si="0"/>
        <v>11013</v>
      </c>
      <c r="G10" s="26">
        <f t="shared" si="1"/>
        <v>4113</v>
      </c>
      <c r="H10" s="26">
        <f t="shared" si="2"/>
        <v>3260</v>
      </c>
      <c r="I10" s="26">
        <f t="shared" si="3"/>
        <v>3671</v>
      </c>
      <c r="L10" s="15" t="s">
        <v>90</v>
      </c>
      <c r="M10" s="26">
        <v>40</v>
      </c>
      <c r="N10" s="26">
        <v>40</v>
      </c>
      <c r="O10" s="26">
        <v>40</v>
      </c>
      <c r="P10" s="26">
        <v>40</v>
      </c>
      <c r="Q10" s="26">
        <v>40</v>
      </c>
      <c r="R10" s="40">
        <v>40</v>
      </c>
      <c r="T10" s="25">
        <v>7</v>
      </c>
      <c r="U10" s="50" t="s">
        <v>108</v>
      </c>
      <c r="V10" s="51">
        <v>478</v>
      </c>
      <c r="W10" s="53">
        <v>7.1199999999999999E-2</v>
      </c>
      <c r="X10" s="53">
        <v>0.05</v>
      </c>
      <c r="Y10" s="49"/>
      <c r="Z10" s="15"/>
      <c r="AA10" s="16"/>
      <c r="AC10" s="60" t="s">
        <v>124</v>
      </c>
      <c r="AD10" s="57">
        <v>190</v>
      </c>
      <c r="AE10" s="52">
        <v>6</v>
      </c>
      <c r="AF10" s="53"/>
      <c r="AG10" s="53"/>
      <c r="AI10" s="61" t="s">
        <v>138</v>
      </c>
      <c r="AJ10" s="63">
        <v>1100</v>
      </c>
      <c r="AK10" s="61"/>
      <c r="AL10" s="62"/>
      <c r="AN10" s="64" t="s">
        <v>153</v>
      </c>
      <c r="AO10" s="64">
        <v>19900</v>
      </c>
      <c r="AP10" s="64">
        <v>39000</v>
      </c>
      <c r="AQ10" s="64">
        <v>50700</v>
      </c>
      <c r="AR10" s="64">
        <v>65910</v>
      </c>
      <c r="AS10" s="64"/>
      <c r="AU10" s="72" t="s">
        <v>169</v>
      </c>
      <c r="AV10" s="73"/>
      <c r="AW10" s="74"/>
      <c r="AZ10" s="64" t="s">
        <v>200</v>
      </c>
      <c r="BA10" s="64" t="s">
        <v>201</v>
      </c>
      <c r="BB10" s="64" t="s">
        <v>202</v>
      </c>
      <c r="BC10" s="64" t="s">
        <v>203</v>
      </c>
      <c r="BD10" s="64" t="s">
        <v>178</v>
      </c>
    </row>
    <row r="11" spans="1:56" ht="15" customHeight="1" thickBot="1" x14ac:dyDescent="0.35">
      <c r="A11" s="15"/>
      <c r="B11" s="17"/>
      <c r="C11" s="17"/>
      <c r="D11" s="17"/>
      <c r="E11" s="17"/>
      <c r="F11" s="17"/>
      <c r="G11" s="17"/>
      <c r="H11" s="17"/>
      <c r="I11" s="18"/>
      <c r="L11" s="15" t="s">
        <v>91</v>
      </c>
      <c r="M11" s="26">
        <v>10</v>
      </c>
      <c r="N11" s="26">
        <v>15</v>
      </c>
      <c r="O11" s="26">
        <v>14</v>
      </c>
      <c r="P11" s="26">
        <v>15</v>
      </c>
      <c r="Q11" s="26">
        <v>20</v>
      </c>
      <c r="R11" s="40">
        <v>31</v>
      </c>
      <c r="T11" s="25">
        <v>8</v>
      </c>
      <c r="U11" s="50" t="s">
        <v>109</v>
      </c>
      <c r="V11" s="52">
        <v>658</v>
      </c>
      <c r="W11" s="25">
        <v>5.9900000000000002E-2</v>
      </c>
      <c r="X11" s="58">
        <v>0.04</v>
      </c>
      <c r="Y11" s="48"/>
      <c r="Z11" s="48"/>
      <c r="AA11" s="48"/>
      <c r="AN11" s="64" t="s">
        <v>154</v>
      </c>
      <c r="AO11" s="64">
        <v>25000</v>
      </c>
      <c r="AP11" s="64">
        <v>32500</v>
      </c>
      <c r="AQ11" s="64">
        <v>42250</v>
      </c>
      <c r="AR11" s="64">
        <v>54925</v>
      </c>
      <c r="AS11" s="64"/>
      <c r="AU11" s="82" t="s">
        <v>166</v>
      </c>
      <c r="AV11" s="83"/>
      <c r="AW11" s="64">
        <v>20</v>
      </c>
      <c r="AZ11" s="64" t="s">
        <v>204</v>
      </c>
      <c r="BA11" s="64" t="s">
        <v>205</v>
      </c>
      <c r="BB11" s="64" t="s">
        <v>206</v>
      </c>
      <c r="BC11" s="64" t="s">
        <v>207</v>
      </c>
      <c r="BD11" s="64" t="s">
        <v>208</v>
      </c>
    </row>
    <row r="12" spans="1:56" ht="15" customHeight="1" thickBot="1" x14ac:dyDescent="0.35">
      <c r="A12" s="38" t="s">
        <v>60</v>
      </c>
      <c r="B12" s="35"/>
      <c r="C12" s="36">
        <f>SUM(C5:C11)</f>
        <v>29867</v>
      </c>
      <c r="D12" s="36">
        <f>SUM(D5:D11)</f>
        <v>33170</v>
      </c>
      <c r="E12" s="36">
        <f>SUM(C12:D12)</f>
        <v>63037</v>
      </c>
      <c r="F12" s="17"/>
      <c r="G12" s="17"/>
      <c r="H12" s="17"/>
      <c r="I12" s="18"/>
      <c r="L12" s="15" t="s">
        <v>92</v>
      </c>
      <c r="M12" s="26">
        <v>120</v>
      </c>
      <c r="N12" s="26">
        <v>150</v>
      </c>
      <c r="O12" s="26">
        <v>130</v>
      </c>
      <c r="P12" s="26">
        <v>200</v>
      </c>
      <c r="Q12" s="26">
        <v>150</v>
      </c>
      <c r="R12" s="40">
        <v>190</v>
      </c>
      <c r="AI12" s="67" t="s">
        <v>139</v>
      </c>
      <c r="AJ12" s="68">
        <v>0.4</v>
      </c>
      <c r="AU12" s="84" t="s">
        <v>167</v>
      </c>
      <c r="AV12" s="85"/>
      <c r="AW12" s="64">
        <v>18</v>
      </c>
      <c r="AZ12" s="64" t="s">
        <v>103</v>
      </c>
      <c r="BA12" s="64" t="s">
        <v>209</v>
      </c>
      <c r="BB12" s="64" t="s">
        <v>210</v>
      </c>
      <c r="BC12" s="64" t="s">
        <v>211</v>
      </c>
      <c r="BD12" s="64" t="s">
        <v>212</v>
      </c>
    </row>
    <row r="13" spans="1:56" ht="15" customHeight="1" thickBot="1" x14ac:dyDescent="0.35">
      <c r="A13" s="19"/>
      <c r="B13" s="20"/>
      <c r="C13" s="20"/>
      <c r="D13" s="20"/>
      <c r="E13" s="20"/>
      <c r="F13" s="20"/>
      <c r="G13" s="20"/>
      <c r="H13" s="20"/>
      <c r="I13" s="21"/>
      <c r="L13" s="15" t="s">
        <v>93</v>
      </c>
      <c r="M13" s="26">
        <v>50</v>
      </c>
      <c r="N13" s="26">
        <v>60</v>
      </c>
      <c r="O13" s="26">
        <v>65</v>
      </c>
      <c r="P13" s="26">
        <v>70</v>
      </c>
      <c r="Q13" s="26">
        <v>65</v>
      </c>
      <c r="R13" s="40">
        <v>85</v>
      </c>
      <c r="AI13" s="67" t="s">
        <v>140</v>
      </c>
      <c r="AJ13" s="68">
        <v>0.3</v>
      </c>
      <c r="AN13" s="69" t="s">
        <v>155</v>
      </c>
      <c r="AU13" s="84" t="s">
        <v>168</v>
      </c>
      <c r="AV13" s="85"/>
      <c r="AW13" s="64">
        <v>24</v>
      </c>
      <c r="AZ13" s="64" t="s">
        <v>213</v>
      </c>
      <c r="BA13" s="64" t="s">
        <v>214</v>
      </c>
      <c r="BB13" s="64" t="s">
        <v>215</v>
      </c>
      <c r="BC13" s="64" t="s">
        <v>189</v>
      </c>
      <c r="BD13" s="64" t="s">
        <v>178</v>
      </c>
    </row>
    <row r="14" spans="1:56" ht="15" thickBot="1" x14ac:dyDescent="0.35">
      <c r="A14" s="39" t="s">
        <v>68</v>
      </c>
      <c r="B14" s="39" t="s">
        <v>69</v>
      </c>
      <c r="C14" s="39" t="s">
        <v>70</v>
      </c>
      <c r="D14" s="39" t="s">
        <v>71</v>
      </c>
      <c r="E14" s="39" t="s">
        <v>72</v>
      </c>
      <c r="F14" s="39" t="s">
        <v>80</v>
      </c>
      <c r="G14" s="39" t="s">
        <v>64</v>
      </c>
      <c r="H14" s="39" t="s">
        <v>65</v>
      </c>
      <c r="I14" s="39" t="s">
        <v>66</v>
      </c>
      <c r="L14" s="15" t="s">
        <v>94</v>
      </c>
      <c r="M14" s="26">
        <v>145</v>
      </c>
      <c r="N14" s="26">
        <v>145</v>
      </c>
      <c r="O14" s="26">
        <v>145</v>
      </c>
      <c r="P14" s="26">
        <v>145</v>
      </c>
      <c r="Q14" s="26">
        <v>100</v>
      </c>
      <c r="R14" s="40">
        <v>145</v>
      </c>
      <c r="AN14" s="69" t="s">
        <v>156</v>
      </c>
      <c r="AU14" s="84" t="s">
        <v>159</v>
      </c>
      <c r="AV14" s="85"/>
      <c r="AW14" s="71"/>
      <c r="AZ14" s="64" t="s">
        <v>48</v>
      </c>
      <c r="BA14" s="64" t="s">
        <v>216</v>
      </c>
      <c r="BB14" s="64" t="s">
        <v>217</v>
      </c>
      <c r="BC14" s="64" t="s">
        <v>181</v>
      </c>
      <c r="BD14" s="64" t="s">
        <v>178</v>
      </c>
    </row>
    <row r="15" spans="1:56" ht="15" thickBot="1" x14ac:dyDescent="0.35">
      <c r="A15" s="30">
        <v>1</v>
      </c>
      <c r="B15" s="31" t="s">
        <v>73</v>
      </c>
      <c r="C15" s="32">
        <v>6265</v>
      </c>
      <c r="D15" s="32">
        <v>6954</v>
      </c>
      <c r="E15" s="32">
        <v>7858</v>
      </c>
      <c r="F15" s="26">
        <f>SUM(C15:E15)</f>
        <v>21077</v>
      </c>
      <c r="G15" s="26">
        <f>LARGE(C15:E15,1)</f>
        <v>7858</v>
      </c>
      <c r="H15" s="26">
        <f>MIN(C15:E15)</f>
        <v>6265</v>
      </c>
      <c r="I15" s="26">
        <f>AVERAGE(C15:E15)</f>
        <v>7025.666666666667</v>
      </c>
      <c r="J15" s="24"/>
      <c r="AN15" s="69" t="s">
        <v>157</v>
      </c>
      <c r="AZ15" s="64" t="s">
        <v>218</v>
      </c>
      <c r="BA15" s="64" t="s">
        <v>219</v>
      </c>
      <c r="BB15" s="64" t="s">
        <v>176</v>
      </c>
      <c r="BC15" s="64" t="s">
        <v>220</v>
      </c>
      <c r="BD15" s="64" t="s">
        <v>221</v>
      </c>
    </row>
    <row r="16" spans="1:56" ht="25.8" thickBot="1" x14ac:dyDescent="0.35">
      <c r="A16" s="30">
        <v>2</v>
      </c>
      <c r="B16" s="31" t="s">
        <v>74</v>
      </c>
      <c r="C16" s="32">
        <v>8701</v>
      </c>
      <c r="D16" s="32">
        <v>9658</v>
      </c>
      <c r="E16" s="32">
        <v>10197</v>
      </c>
      <c r="F16" s="26">
        <f t="shared" ref="F16:F20" si="4">SUM(C16:E16)</f>
        <v>28556</v>
      </c>
      <c r="G16" s="26">
        <f t="shared" ref="G16:G20" si="5">LARGE(C16:E16,1)</f>
        <v>10197</v>
      </c>
      <c r="H16" s="26">
        <f t="shared" ref="H16:H20" si="6">MIN(C16:E16)</f>
        <v>8701</v>
      </c>
      <c r="I16" s="26">
        <f t="shared" ref="I16:I20" si="7">AVERAGE(C16:E16)</f>
        <v>9518.6666666666661</v>
      </c>
      <c r="J16" s="24"/>
      <c r="L16" s="44" t="s">
        <v>95</v>
      </c>
      <c r="M16" s="45">
        <f>SUM(M7:M15)</f>
        <v>725</v>
      </c>
      <c r="N16" s="45">
        <f>SUM(N7:N15)</f>
        <v>735</v>
      </c>
      <c r="O16" s="45">
        <f>SUM(O7:O15)</f>
        <v>763</v>
      </c>
      <c r="P16" s="45">
        <f>SUM(P7:P15)</f>
        <v>837</v>
      </c>
      <c r="Q16" s="45">
        <f>SUM(Q7:Q15)</f>
        <v>641</v>
      </c>
      <c r="R16" s="46">
        <f>SUM(R7:R14)</f>
        <v>758</v>
      </c>
      <c r="AP16" s="81" t="s">
        <v>158</v>
      </c>
      <c r="AQ16" s="81"/>
      <c r="AR16" s="81"/>
      <c r="AZ16" s="64" t="s">
        <v>222</v>
      </c>
      <c r="BA16" s="64" t="s">
        <v>223</v>
      </c>
      <c r="BB16" s="64" t="s">
        <v>224</v>
      </c>
      <c r="BC16" s="64" t="s">
        <v>225</v>
      </c>
      <c r="BD16" s="64" t="s">
        <v>226</v>
      </c>
    </row>
    <row r="17" spans="1:56" ht="28.2" thickBot="1" x14ac:dyDescent="0.35">
      <c r="A17" s="30">
        <v>3</v>
      </c>
      <c r="B17" s="31" t="s">
        <v>75</v>
      </c>
      <c r="C17" s="32">
        <v>4569</v>
      </c>
      <c r="D17" s="32">
        <v>5099</v>
      </c>
      <c r="E17" s="32">
        <v>5769</v>
      </c>
      <c r="F17" s="26">
        <f t="shared" si="4"/>
        <v>15437</v>
      </c>
      <c r="G17" s="26">
        <f t="shared" si="5"/>
        <v>5769</v>
      </c>
      <c r="H17" s="26">
        <f t="shared" si="6"/>
        <v>4569</v>
      </c>
      <c r="I17" s="26">
        <f t="shared" si="7"/>
        <v>5145.666666666667</v>
      </c>
      <c r="J17" s="24"/>
      <c r="AZ17" s="64" t="s">
        <v>227</v>
      </c>
      <c r="BA17" s="64" t="s">
        <v>228</v>
      </c>
      <c r="BB17" s="64" t="s">
        <v>229</v>
      </c>
      <c r="BC17" s="64" t="s">
        <v>230</v>
      </c>
      <c r="BD17" s="64" t="s">
        <v>231</v>
      </c>
    </row>
    <row r="18" spans="1:56" ht="15" thickBot="1" x14ac:dyDescent="0.35">
      <c r="A18" s="30">
        <v>4</v>
      </c>
      <c r="B18" s="31" t="s">
        <v>76</v>
      </c>
      <c r="C18" s="32">
        <v>12341</v>
      </c>
      <c r="D18" s="32">
        <v>12365</v>
      </c>
      <c r="E18" s="32">
        <v>13969</v>
      </c>
      <c r="F18" s="26">
        <f t="shared" si="4"/>
        <v>38675</v>
      </c>
      <c r="G18" s="26">
        <f t="shared" si="5"/>
        <v>13969</v>
      </c>
      <c r="H18" s="26">
        <f t="shared" si="6"/>
        <v>12341</v>
      </c>
      <c r="I18" s="26">
        <f t="shared" si="7"/>
        <v>12891.666666666666</v>
      </c>
      <c r="J18" s="24"/>
      <c r="L18" s="43" t="s">
        <v>96</v>
      </c>
      <c r="M18" s="47">
        <f>M4-M16</f>
        <v>-225</v>
      </c>
      <c r="N18" s="47">
        <f t="shared" ref="N18:Q18" si="8">N4-N16</f>
        <v>15</v>
      </c>
      <c r="O18" s="47">
        <f t="shared" si="8"/>
        <v>37</v>
      </c>
      <c r="P18" s="47">
        <f t="shared" si="8"/>
        <v>-137</v>
      </c>
      <c r="Q18" s="47">
        <f t="shared" si="8"/>
        <v>13</v>
      </c>
      <c r="R18" s="47">
        <f>R4-R16</f>
        <v>-58</v>
      </c>
      <c r="AZ18" s="64"/>
      <c r="BA18" s="64"/>
      <c r="BB18" s="64"/>
      <c r="BC18" s="64"/>
      <c r="BD18" s="64"/>
    </row>
    <row r="19" spans="1:56" ht="15" thickBot="1" x14ac:dyDescent="0.35">
      <c r="A19" s="30">
        <v>5</v>
      </c>
      <c r="B19" s="31" t="s">
        <v>77</v>
      </c>
      <c r="C19" s="32">
        <v>6344</v>
      </c>
      <c r="D19" s="32">
        <v>7042</v>
      </c>
      <c r="E19" s="32">
        <v>7957</v>
      </c>
      <c r="F19" s="26">
        <f t="shared" si="4"/>
        <v>21343</v>
      </c>
      <c r="G19" s="26">
        <f t="shared" si="5"/>
        <v>7957</v>
      </c>
      <c r="H19" s="26">
        <f t="shared" si="6"/>
        <v>6344</v>
      </c>
      <c r="I19" s="26">
        <f t="shared" si="7"/>
        <v>7114.333333333333</v>
      </c>
      <c r="J19" s="24"/>
      <c r="AZ19" s="64"/>
      <c r="BA19" s="64"/>
      <c r="BB19" s="64"/>
      <c r="BC19" s="64"/>
      <c r="BD19" s="64"/>
    </row>
    <row r="20" spans="1:56" ht="28.2" thickBot="1" x14ac:dyDescent="0.35">
      <c r="A20" s="30">
        <v>6</v>
      </c>
      <c r="B20" s="31" t="s">
        <v>78</v>
      </c>
      <c r="C20" s="32">
        <v>4525</v>
      </c>
      <c r="D20" s="32">
        <v>5022</v>
      </c>
      <c r="E20" s="32">
        <v>5671</v>
      </c>
      <c r="F20" s="26">
        <f t="shared" si="4"/>
        <v>15218</v>
      </c>
      <c r="G20" s="26">
        <f t="shared" si="5"/>
        <v>5671</v>
      </c>
      <c r="H20" s="26">
        <f t="shared" si="6"/>
        <v>4525</v>
      </c>
      <c r="I20" s="26">
        <f t="shared" si="7"/>
        <v>5072.666666666667</v>
      </c>
      <c r="J20" s="24"/>
      <c r="AZ20" s="64" t="s">
        <v>232</v>
      </c>
      <c r="BA20" s="64" t="s">
        <v>170</v>
      </c>
      <c r="BB20" s="64" t="s">
        <v>171</v>
      </c>
      <c r="BC20" s="64" t="s">
        <v>172</v>
      </c>
      <c r="BD20" s="64" t="s">
        <v>173</v>
      </c>
    </row>
    <row r="21" spans="1:56" ht="15" thickBot="1" x14ac:dyDescent="0.35">
      <c r="A21" s="23"/>
      <c r="B21" s="23"/>
      <c r="C21" s="24"/>
      <c r="D21" s="24"/>
      <c r="E21" s="24"/>
      <c r="F21" s="24"/>
      <c r="G21" s="24"/>
      <c r="H21" s="24"/>
      <c r="I21" s="24"/>
      <c r="J21" s="24"/>
      <c r="AZ21" s="64" t="s">
        <v>218</v>
      </c>
      <c r="BA21" s="64"/>
      <c r="BB21" s="64"/>
      <c r="BC21" s="64"/>
      <c r="BD21" s="64"/>
    </row>
    <row r="22" spans="1:56" x14ac:dyDescent="0.3">
      <c r="A22" s="37" t="s">
        <v>60</v>
      </c>
      <c r="B22" s="34"/>
      <c r="C22" s="33">
        <f t="shared" ref="C22:E22" si="9">SUM(C15:C21)</f>
        <v>42745</v>
      </c>
      <c r="D22" s="33">
        <f t="shared" si="9"/>
        <v>46140</v>
      </c>
      <c r="E22" s="33">
        <f t="shared" si="9"/>
        <v>51421</v>
      </c>
      <c r="F22" s="24"/>
      <c r="G22" s="24"/>
      <c r="H22" s="23"/>
      <c r="I22" s="23"/>
      <c r="J22" s="23"/>
    </row>
    <row r="23" spans="1:56" x14ac:dyDescent="0.3">
      <c r="A23" s="23"/>
      <c r="B23" s="23"/>
      <c r="C23" s="24"/>
      <c r="D23" s="24"/>
      <c r="E23" s="24"/>
      <c r="F23" s="24"/>
      <c r="G23" s="24"/>
      <c r="H23" s="23"/>
      <c r="I23" s="23"/>
      <c r="J23" s="23"/>
    </row>
    <row r="24" spans="1:56" ht="31.05" customHeight="1" x14ac:dyDescent="0.3">
      <c r="A24" s="78" t="s">
        <v>79</v>
      </c>
      <c r="B24" s="78"/>
      <c r="C24" s="33">
        <f>SUM(C22:E22,C12:E12)</f>
        <v>266380</v>
      </c>
      <c r="D24" s="23"/>
      <c r="E24" s="23"/>
      <c r="F24" s="24"/>
      <c r="G24" s="23"/>
      <c r="H24" s="23"/>
      <c r="I24" s="23"/>
      <c r="J24" s="22"/>
    </row>
  </sheetData>
  <mergeCells count="10">
    <mergeCell ref="AU10:AW10"/>
    <mergeCell ref="A3:I3"/>
    <mergeCell ref="A24:B24"/>
    <mergeCell ref="L6:R6"/>
    <mergeCell ref="AC2:AG2"/>
    <mergeCell ref="AP16:AR16"/>
    <mergeCell ref="AU11:AV11"/>
    <mergeCell ref="AU12:AV12"/>
    <mergeCell ref="AU13:AV13"/>
    <mergeCell ref="AU14:AV1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AULA_1</vt:lpstr>
      <vt:lpstr>AULA_2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Instrutor</dc:creator>
  <cp:lastModifiedBy>Aluno DEV Noturno</cp:lastModifiedBy>
  <dcterms:created xsi:type="dcterms:W3CDTF">2023-03-28T23:54:25Z</dcterms:created>
  <dcterms:modified xsi:type="dcterms:W3CDTF">2023-04-05T00:55:06Z</dcterms:modified>
</cp:coreProperties>
</file>