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 DEV Noturno\Documents\DenerRicardoCastravechi\SOP\Excel\"/>
    </mc:Choice>
  </mc:AlternateContent>
  <xr:revisionPtr revIDLastSave="0" documentId="13_ncr:1_{302414EE-79E5-442C-B4B5-F08DBA597420}" xr6:coauthVersionLast="36" xr6:coauthVersionMax="36" xr10:uidLastSave="{00000000-0000-0000-0000-000000000000}"/>
  <bookViews>
    <workbookView xWindow="0" yWindow="0" windowWidth="23040" windowHeight="9060" activeTab="2" xr2:uid="{82AF9494-E894-4DD8-A5D4-21BC49D18E8F}"/>
  </bookViews>
  <sheets>
    <sheet name="Aula 01" sheetId="1" r:id="rId1"/>
    <sheet name="Aula 02" sheetId="2" r:id="rId2"/>
    <sheet name="Exercícios 04.04.2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6" i="3" l="1"/>
  <c r="D106" i="3"/>
  <c r="E106" i="3"/>
  <c r="B106" i="3"/>
  <c r="C105" i="3"/>
  <c r="D105" i="3"/>
  <c r="E105" i="3"/>
  <c r="B105" i="3"/>
  <c r="F94" i="3"/>
  <c r="C104" i="3"/>
  <c r="D104" i="3"/>
  <c r="E104" i="3"/>
  <c r="B104" i="3"/>
  <c r="F98" i="3"/>
  <c r="F99" i="3"/>
  <c r="F100" i="3"/>
  <c r="F101" i="3"/>
  <c r="F102" i="3"/>
  <c r="F97" i="3"/>
  <c r="C79" i="3"/>
  <c r="C80" i="3"/>
  <c r="D80" i="3" s="1"/>
  <c r="C81" i="3"/>
  <c r="C82" i="3"/>
  <c r="D82" i="3" s="1"/>
  <c r="C83" i="3"/>
  <c r="C84" i="3"/>
  <c r="D84" i="3" s="1"/>
  <c r="C85" i="3"/>
  <c r="D85" i="3" s="1"/>
  <c r="C78" i="3"/>
  <c r="D78" i="3" s="1"/>
  <c r="D79" i="3"/>
  <c r="D81" i="3"/>
  <c r="D83" i="3"/>
  <c r="E68" i="3"/>
  <c r="E67" i="3"/>
  <c r="E66" i="3"/>
  <c r="E65" i="3"/>
  <c r="D66" i="3"/>
  <c r="D67" i="3"/>
  <c r="D68" i="3"/>
  <c r="D69" i="3"/>
  <c r="E69" i="3" s="1"/>
  <c r="D70" i="3"/>
  <c r="E70" i="3" s="1"/>
  <c r="D71" i="3"/>
  <c r="E71" i="3" s="1"/>
  <c r="D65" i="3"/>
  <c r="G53" i="3"/>
  <c r="G54" i="3"/>
  <c r="G55" i="3"/>
  <c r="G56" i="3"/>
  <c r="G57" i="3"/>
  <c r="G58" i="3"/>
  <c r="G59" i="3"/>
  <c r="G52" i="3"/>
  <c r="F53" i="3"/>
  <c r="H53" i="3" s="1"/>
  <c r="F54" i="3"/>
  <c r="H54" i="3" s="1"/>
  <c r="F55" i="3"/>
  <c r="H55" i="3" s="1"/>
  <c r="F56" i="3"/>
  <c r="H56" i="3" s="1"/>
  <c r="F57" i="3"/>
  <c r="H57" i="3" s="1"/>
  <c r="F58" i="3"/>
  <c r="F59" i="3"/>
  <c r="H59" i="3" s="1"/>
  <c r="F52" i="3"/>
  <c r="H52" i="3" s="1"/>
  <c r="G44" i="3"/>
  <c r="G46" i="3" s="1"/>
  <c r="F44" i="3"/>
  <c r="F46" i="3" s="1"/>
  <c r="E44" i="3"/>
  <c r="E46" i="3" s="1"/>
  <c r="D44" i="3"/>
  <c r="D46" i="3" s="1"/>
  <c r="C44" i="3"/>
  <c r="C46" i="3" s="1"/>
  <c r="B44" i="3"/>
  <c r="B46" i="3" s="1"/>
  <c r="H58" i="3" l="1"/>
  <c r="D23" i="3" l="1"/>
  <c r="E23" i="3"/>
  <c r="C23" i="3"/>
  <c r="I17" i="3"/>
  <c r="I18" i="3"/>
  <c r="I19" i="3"/>
  <c r="I20" i="3"/>
  <c r="I21" i="3"/>
  <c r="H17" i="3"/>
  <c r="H18" i="3"/>
  <c r="H19" i="3"/>
  <c r="H20" i="3"/>
  <c r="H21" i="3"/>
  <c r="G17" i="3"/>
  <c r="G18" i="3"/>
  <c r="G19" i="3"/>
  <c r="G20" i="3"/>
  <c r="G21" i="3"/>
  <c r="F21" i="3"/>
  <c r="F17" i="3"/>
  <c r="F18" i="3"/>
  <c r="F19" i="3"/>
  <c r="F20" i="3"/>
  <c r="I16" i="3"/>
  <c r="H16" i="3"/>
  <c r="G16" i="3"/>
  <c r="F16" i="3"/>
  <c r="E12" i="3"/>
  <c r="E25" i="3" s="1"/>
  <c r="D12" i="3"/>
  <c r="D25" i="3" s="1"/>
  <c r="C12" i="3"/>
  <c r="I6" i="3"/>
  <c r="I7" i="3"/>
  <c r="I8" i="3"/>
  <c r="I9" i="3"/>
  <c r="I10" i="3"/>
  <c r="I5" i="3"/>
  <c r="H6" i="3"/>
  <c r="H7" i="3"/>
  <c r="H8" i="3"/>
  <c r="H9" i="3"/>
  <c r="H10" i="3"/>
  <c r="H5" i="3"/>
  <c r="G6" i="3"/>
  <c r="G7" i="3"/>
  <c r="G8" i="3"/>
  <c r="G9" i="3"/>
  <c r="G10" i="3"/>
  <c r="G5" i="3"/>
  <c r="F6" i="3"/>
  <c r="F7" i="3"/>
  <c r="F8" i="3"/>
  <c r="F9" i="3"/>
  <c r="F10" i="3"/>
  <c r="F5" i="3"/>
  <c r="M3" i="2"/>
  <c r="M7" i="2"/>
  <c r="F23" i="3" l="1"/>
  <c r="C25" i="3"/>
  <c r="F12" i="3"/>
  <c r="E26" i="1"/>
  <c r="E27" i="1"/>
  <c r="E28" i="1"/>
  <c r="E29" i="1"/>
  <c r="E30" i="1"/>
  <c r="E31" i="1"/>
  <c r="E32" i="1"/>
  <c r="E33" i="1"/>
  <c r="E25" i="1"/>
  <c r="E20" i="1"/>
  <c r="E18" i="1"/>
  <c r="E16" i="1"/>
  <c r="E14" i="1"/>
  <c r="E12" i="1"/>
  <c r="E10" i="1"/>
  <c r="E9" i="1"/>
  <c r="E8" i="1"/>
  <c r="E7" i="1"/>
  <c r="E6" i="1"/>
  <c r="E4" i="1"/>
  <c r="E3" i="1"/>
  <c r="F25" i="3" l="1"/>
</calcChain>
</file>

<file path=xl/sharedStrings.xml><?xml version="1.0" encoding="utf-8"?>
<sst xmlns="http://schemas.openxmlformats.org/spreadsheetml/2006/main" count="192" uniqueCount="166">
  <si>
    <t>SOMA</t>
  </si>
  <si>
    <t xml:space="preserve"> =SOMA(A1:A2)</t>
  </si>
  <si>
    <t>OPERAÇÕES</t>
  </si>
  <si>
    <t xml:space="preserve"> =A1+A2+A3</t>
  </si>
  <si>
    <t xml:space="preserve"> =A1-A2-A3</t>
  </si>
  <si>
    <t xml:space="preserve"> =A1*A2*A3</t>
  </si>
  <si>
    <t xml:space="preserve"> =A1/A2</t>
  </si>
  <si>
    <t xml:space="preserve"> =A1^A2</t>
  </si>
  <si>
    <t>MÉDIA</t>
  </si>
  <si>
    <t xml:space="preserve"> =MÉDIA(A12:A21)</t>
  </si>
  <si>
    <t>MÁXIMO</t>
  </si>
  <si>
    <t>MÍNIMO</t>
  </si>
  <si>
    <t>MAIOR</t>
  </si>
  <si>
    <t>MENOR</t>
  </si>
  <si>
    <t xml:space="preserve"> =MÁXIMO(A12:A21)</t>
  </si>
  <si>
    <t xml:space="preserve"> =MÍNIMO(A12:A21)</t>
  </si>
  <si>
    <t xml:space="preserve"> =MAIOR(A12:A21;2)</t>
  </si>
  <si>
    <t xml:space="preserve"> =MENOR(A12:A21;2)</t>
  </si>
  <si>
    <t>SE</t>
  </si>
  <si>
    <t xml:space="preserve"> =SE(CONDIÇÃO;VERDADEIRO;FALSO)</t>
  </si>
  <si>
    <t>SOMA ( + )</t>
  </si>
  <si>
    <t xml:space="preserve">SUBTRAÇÃO  ( - ) </t>
  </si>
  <si>
    <t>MULTIPLICAÇÃO ( * )</t>
  </si>
  <si>
    <t>DIVISÃO ( / )</t>
  </si>
  <si>
    <t>POTÊNCIA ( ^ )</t>
  </si>
  <si>
    <t>NOME</t>
  </si>
  <si>
    <t>IDADE</t>
  </si>
  <si>
    <t>CARGO</t>
  </si>
  <si>
    <t>SALÁRIO</t>
  </si>
  <si>
    <t>ALFREDO</t>
  </si>
  <si>
    <t>VENDEDOR</t>
  </si>
  <si>
    <t>MÁRCIA</t>
  </si>
  <si>
    <t>QUÍMICA</t>
  </si>
  <si>
    <t>PEDRO</t>
  </si>
  <si>
    <t>MOTORISTA</t>
  </si>
  <si>
    <t>ROBERTO</t>
  </si>
  <si>
    <t>CONTADOR</t>
  </si>
  <si>
    <t>PROCV</t>
  </si>
  <si>
    <t xml:space="preserve"> =PROCV("VALOR PROCURADO";"MATRIZ";"N°COLUNA")</t>
  </si>
  <si>
    <t xml:space="preserve"> =PROCV("VALOR PROCURADO";"MATRIZ";"N°COLUNA";0)</t>
  </si>
  <si>
    <t>OBS: 0 (ZERO) CORRESPONDÊNCIA EXATA</t>
  </si>
  <si>
    <t xml:space="preserve"> =PROCV("ALFREDO";A1:D5;3;0)</t>
  </si>
  <si>
    <t>BUSCA EXATA</t>
  </si>
  <si>
    <t>BUSCA APROXIMADA</t>
  </si>
  <si>
    <t xml:space="preserve"> =PROCV(G7;A2:D5;3)</t>
  </si>
  <si>
    <t>Empresa Nacional S/A</t>
  </si>
  <si>
    <t>Totais</t>
  </si>
  <si>
    <t>Código Produto</t>
  </si>
  <si>
    <t>Jan</t>
  </si>
  <si>
    <t>Fev</t>
  </si>
  <si>
    <t>Mar</t>
  </si>
  <si>
    <t>Total 1º Trim.</t>
  </si>
  <si>
    <t>Máximo</t>
  </si>
  <si>
    <t>Mínimo</t>
  </si>
  <si>
    <t>Média</t>
  </si>
  <si>
    <t>Código</t>
  </si>
  <si>
    <t>Produto</t>
  </si>
  <si>
    <t>Abril</t>
  </si>
  <si>
    <t>Maio</t>
  </si>
  <si>
    <t>Junho</t>
  </si>
  <si>
    <t>Porca</t>
  </si>
  <si>
    <t>Parafuso</t>
  </si>
  <si>
    <t>Arruela</t>
  </si>
  <si>
    <t>Prego</t>
  </si>
  <si>
    <t>Alicate</t>
  </si>
  <si>
    <t>Martelo</t>
  </si>
  <si>
    <t>Total 2º Trim.</t>
  </si>
  <si>
    <t>Total do Semestre</t>
  </si>
  <si>
    <t>JANEIRO</t>
  </si>
  <si>
    <t>FEVEREIRO</t>
  </si>
  <si>
    <t>MARÇO</t>
  </si>
  <si>
    <t>ABRIL</t>
  </si>
  <si>
    <t>MAIO</t>
  </si>
  <si>
    <t>JUNHO</t>
  </si>
  <si>
    <t>CONTAS</t>
  </si>
  <si>
    <t>ÁGUA</t>
  </si>
  <si>
    <t>LUZ</t>
  </si>
  <si>
    <t>ESCOLA</t>
  </si>
  <si>
    <t>IPTU</t>
  </si>
  <si>
    <t>IPVA</t>
  </si>
  <si>
    <t>SHOPPING</t>
  </si>
  <si>
    <t>COMBUSTÍVEL</t>
  </si>
  <si>
    <t>ACADEMIA</t>
  </si>
  <si>
    <t>TOTAL DE CONTAS</t>
  </si>
  <si>
    <t>SALDO</t>
  </si>
  <si>
    <t>Nº</t>
  </si>
  <si>
    <t>Salário Bruto</t>
  </si>
  <si>
    <t>INSS</t>
  </si>
  <si>
    <t xml:space="preserve">Gratificação </t>
  </si>
  <si>
    <t>INSS R$</t>
  </si>
  <si>
    <t>Gratificação R$</t>
  </si>
  <si>
    <t>Salário Líquido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</si>
  <si>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</si>
  <si>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</si>
  <si>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</si>
  <si>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</si>
  <si>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</si>
  <si>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</si>
  <si>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</si>
  <si>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</si>
  <si>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t>EXERCÍCIO 1</t>
  </si>
  <si>
    <t>E</t>
  </si>
  <si>
    <t>EXERCÍCIO 2</t>
  </si>
  <si>
    <t>EXERCÍCIO 3</t>
  </si>
  <si>
    <t>EXERCÍCIO 4</t>
  </si>
  <si>
    <t>Papelaria Papel Branco</t>
  </si>
  <si>
    <t>Produtos</t>
  </si>
  <si>
    <t>Qtde</t>
  </si>
  <si>
    <t>Preço Unit.</t>
  </si>
  <si>
    <t>Total R$</t>
  </si>
  <si>
    <t>Total US$</t>
  </si>
  <si>
    <t>Caneta Azul</t>
  </si>
  <si>
    <t>Caneta Vermelha</t>
  </si>
  <si>
    <t>Caderno</t>
  </si>
  <si>
    <t>Régua</t>
  </si>
  <si>
    <t>Lápis</t>
  </si>
  <si>
    <t>Papel Sulfite</t>
  </si>
  <si>
    <t>Tinta Nanquim</t>
  </si>
  <si>
    <t>CONTAS A PAGAR</t>
  </si>
  <si>
    <t>Araras Informática - Hardware e Software
Rua São Francisco de Assis, 123 - Araras SP</t>
  </si>
  <si>
    <t>Valor do Dólar</t>
  </si>
  <si>
    <t>EXERCÍCIO 5</t>
  </si>
  <si>
    <t>Nome</t>
  </si>
  <si>
    <t>Salário</t>
  </si>
  <si>
    <t>Aumento</t>
  </si>
  <si>
    <t>Novo Salário</t>
  </si>
  <si>
    <t>João dos Santos</t>
  </si>
  <si>
    <t>Maria da Silva</t>
  </si>
  <si>
    <t>Manoel das Flores</t>
  </si>
  <si>
    <t>Lambarildo Peixe</t>
  </si>
  <si>
    <t>Sebastião Souza</t>
  </si>
  <si>
    <t>Ana Flávia Silveira</t>
  </si>
  <si>
    <t>Silvia Helena Santos</t>
  </si>
  <si>
    <t>Alberto Roberto</t>
  </si>
  <si>
    <t>Até 1000,00</t>
  </si>
  <si>
    <t>Mais 1000,00</t>
  </si>
  <si>
    <t>Receita bruta</t>
  </si>
  <si>
    <t>Jan-Mar</t>
  </si>
  <si>
    <t>Abr-Jun</t>
  </si>
  <si>
    <t>Jul-Set</t>
  </si>
  <si>
    <t>Out-Dez</t>
  </si>
  <si>
    <t>Total do Ano</t>
  </si>
  <si>
    <t>Valor (R$)</t>
  </si>
  <si>
    <t>Despesa Líquida</t>
  </si>
  <si>
    <t>Salários (R$)</t>
  </si>
  <si>
    <t>Juros (R$)</t>
  </si>
  <si>
    <t>Aluguel (R$)</t>
  </si>
  <si>
    <t>Propaganda (R$)</t>
  </si>
  <si>
    <t>Suprimentos (R$)</t>
  </si>
  <si>
    <t>Diversos (R$)</t>
  </si>
  <si>
    <t>Total do Trim.</t>
  </si>
  <si>
    <t>Receita Líquida</t>
  </si>
  <si>
    <t>Situação</t>
  </si>
  <si>
    <t>Valor Acumulado do ano de despesas</t>
  </si>
  <si>
    <t>EXERCÍCIO 6</t>
  </si>
  <si>
    <t>Projeção para o ano de 2003</t>
  </si>
  <si>
    <t>Resultado</t>
  </si>
  <si>
    <t>A</t>
  </si>
  <si>
    <t>B</t>
  </si>
  <si>
    <t>C</t>
  </si>
  <si>
    <t>D</t>
  </si>
  <si>
    <t>F</t>
  </si>
  <si>
    <t>Controle de Idade</t>
  </si>
  <si>
    <t>Idade do Candidato</t>
  </si>
  <si>
    <t>Idade Mínima</t>
  </si>
  <si>
    <t>Idade Máxima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</si>
</sst>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8" formatCode="_-[$R$-416]\ * #,##0.00_-;\-[$R$-416]\ * #,##0.00_-;_-[$R$-416]\ * &quot;-&quot;??_-;_-@_-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9.6"/>
      <color theme="1"/>
      <name val="Calibri"/>
      <family val="2"/>
      <scheme val="minor"/>
    </font>
    <font>
      <b/>
      <sz val="7"/>
      <name val="Segoe UI"/>
      <family val="2"/>
    </font>
    <font>
      <b/>
      <sz val="20"/>
      <color theme="1"/>
      <name val="Calibri"/>
      <family val="2"/>
      <scheme val="minor"/>
    </font>
    <font>
      <b/>
      <sz val="9.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.6"/>
      <color theme="1"/>
      <name val="Segoe UI"/>
      <family val="2"/>
    </font>
    <font>
      <sz val="9.6"/>
      <color theme="0"/>
      <name val="Segoe UI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9D9E3"/>
      </left>
      <right/>
      <top/>
      <bottom/>
      <diagonal/>
    </border>
    <border>
      <left style="medium">
        <color rgb="FFD9D9E3"/>
      </left>
      <right style="medium">
        <color rgb="FFD9D9E3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1" fillId="0" borderId="15" xfId="0" applyFont="1" applyBorder="1"/>
    <xf numFmtId="0" fontId="0" fillId="0" borderId="11" xfId="0" applyBorder="1"/>
    <xf numFmtId="0" fontId="0" fillId="0" borderId="16" xfId="0" applyBorder="1"/>
    <xf numFmtId="0" fontId="1" fillId="0" borderId="10" xfId="0" applyFont="1" applyBorder="1"/>
    <xf numFmtId="0" fontId="0" fillId="0" borderId="12" xfId="0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5" fillId="0" borderId="20" xfId="0" applyFont="1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9" xfId="0" applyFont="1" applyBorder="1" applyAlignment="1">
      <alignment horizontal="right" vertical="center" wrapText="1"/>
    </xf>
    <xf numFmtId="4" fontId="5" fillId="0" borderId="9" xfId="0" applyNumberFormat="1" applyFont="1" applyBorder="1" applyAlignment="1">
      <alignment horizontal="right" vertical="center" wrapText="1"/>
    </xf>
    <xf numFmtId="4" fontId="5" fillId="0" borderId="9" xfId="0" applyNumberFormat="1" applyFont="1" applyBorder="1" applyAlignment="1">
      <alignment vertical="center" wrapText="1"/>
    </xf>
    <xf numFmtId="4" fontId="5" fillId="0" borderId="0" xfId="0" applyNumberFormat="1" applyFont="1" applyBorder="1" applyAlignment="1">
      <alignment vertical="center" wrapText="1"/>
    </xf>
    <xf numFmtId="0" fontId="6" fillId="0" borderId="9" xfId="0" applyFont="1" applyBorder="1" applyAlignment="1">
      <alignment horizontal="right" vertical="center" wrapText="1"/>
    </xf>
    <xf numFmtId="0" fontId="6" fillId="0" borderId="9" xfId="0" applyFont="1" applyBorder="1" applyAlignment="1">
      <alignment vertical="center" wrapText="1"/>
    </xf>
    <xf numFmtId="4" fontId="6" fillId="0" borderId="9" xfId="0" applyNumberFormat="1" applyFont="1" applyBorder="1" applyAlignment="1">
      <alignment horizontal="right" vertical="center" wrapText="1"/>
    </xf>
    <xf numFmtId="0" fontId="0" fillId="0" borderId="9" xfId="0" applyFont="1" applyBorder="1"/>
    <xf numFmtId="4" fontId="6" fillId="0" borderId="9" xfId="0" applyNumberFormat="1" applyFont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horizontal="center" wrapText="1"/>
    </xf>
    <xf numFmtId="4" fontId="7" fillId="2" borderId="13" xfId="0" applyNumberFormat="1" applyFont="1" applyFill="1" applyBorder="1" applyAlignment="1">
      <alignment horizontal="center" vertical="center"/>
    </xf>
    <xf numFmtId="0" fontId="0" fillId="2" borderId="9" xfId="0" applyFill="1" applyBorder="1"/>
    <xf numFmtId="4" fontId="5" fillId="2" borderId="9" xfId="0" applyNumberFormat="1" applyFont="1" applyFill="1" applyBorder="1" applyAlignment="1">
      <alignment vertical="center" wrapText="1"/>
    </xf>
    <xf numFmtId="4" fontId="5" fillId="2" borderId="17" xfId="0" applyNumberFormat="1" applyFont="1" applyFill="1" applyBorder="1" applyAlignment="1">
      <alignment vertical="center" wrapText="1"/>
    </xf>
    <xf numFmtId="0" fontId="10" fillId="2" borderId="9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vertical="center" wrapText="1"/>
    </xf>
    <xf numFmtId="4" fontId="0" fillId="2" borderId="9" xfId="0" applyNumberFormat="1" applyFont="1" applyFill="1" applyBorder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4" fontId="7" fillId="2" borderId="14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wrapText="1"/>
    </xf>
    <xf numFmtId="0" fontId="11" fillId="2" borderId="9" xfId="0" applyFont="1" applyFill="1" applyBorder="1" applyAlignment="1">
      <alignment horizontal="right" wrapText="1"/>
    </xf>
    <xf numFmtId="0" fontId="11" fillId="2" borderId="9" xfId="0" applyFont="1" applyFill="1" applyBorder="1" applyAlignment="1">
      <alignment horizont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left" vertical="center" wrapText="1"/>
    </xf>
    <xf numFmtId="8" fontId="11" fillId="0" borderId="9" xfId="0" applyNumberFormat="1" applyFont="1" applyBorder="1" applyAlignment="1">
      <alignment horizontal="center" vertical="center" wrapText="1"/>
    </xf>
    <xf numFmtId="10" fontId="11" fillId="0" borderId="9" xfId="0" applyNumberFormat="1" applyFont="1" applyBorder="1" applyAlignment="1">
      <alignment horizontal="center" vertical="center" wrapText="1"/>
    </xf>
    <xf numFmtId="168" fontId="11" fillId="0" borderId="9" xfId="2" applyNumberFormat="1" applyFont="1" applyBorder="1" applyAlignment="1">
      <alignment vertical="center" wrapText="1"/>
    </xf>
    <xf numFmtId="8" fontId="11" fillId="0" borderId="9" xfId="0" applyNumberFormat="1" applyFont="1" applyBorder="1" applyAlignment="1">
      <alignment vertical="center" wrapText="1"/>
    </xf>
    <xf numFmtId="44" fontId="11" fillId="0" borderId="9" xfId="1" applyFont="1" applyBorder="1" applyAlignment="1">
      <alignment horizontal="center" vertical="center" wrapText="1"/>
    </xf>
    <xf numFmtId="10" fontId="11" fillId="0" borderId="9" xfId="2" applyNumberFormat="1" applyFont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wrapText="1"/>
    </xf>
    <xf numFmtId="0" fontId="0" fillId="4" borderId="9" xfId="0" applyFont="1" applyFill="1" applyBorder="1" applyAlignment="1">
      <alignment horizontal="center" wrapText="1"/>
    </xf>
    <xf numFmtId="0" fontId="0" fillId="0" borderId="9" xfId="0" applyFont="1" applyBorder="1" applyAlignment="1">
      <alignment vertical="center" wrapText="1"/>
    </xf>
    <xf numFmtId="44" fontId="0" fillId="0" borderId="9" xfId="1" applyFont="1" applyBorder="1" applyAlignment="1">
      <alignment vertical="center" wrapText="1"/>
    </xf>
    <xf numFmtId="0" fontId="1" fillId="4" borderId="9" xfId="0" applyFont="1" applyFill="1" applyBorder="1" applyAlignment="1">
      <alignment horizontal="center"/>
    </xf>
    <xf numFmtId="0" fontId="0" fillId="2" borderId="9" xfId="0" applyFont="1" applyFill="1" applyBorder="1" applyAlignment="1">
      <alignment vertical="center" wrapText="1"/>
    </xf>
    <xf numFmtId="44" fontId="0" fillId="2" borderId="9" xfId="1" applyFont="1" applyFill="1" applyBorder="1" applyAlignment="1">
      <alignment vertical="center" wrapText="1"/>
    </xf>
    <xf numFmtId="0" fontId="12" fillId="2" borderId="9" xfId="0" applyFont="1" applyFill="1" applyBorder="1" applyAlignment="1">
      <alignment horizontal="left" vertical="center" wrapText="1"/>
    </xf>
    <xf numFmtId="44" fontId="12" fillId="2" borderId="9" xfId="0" applyNumberFormat="1" applyFont="1" applyFill="1" applyBorder="1" applyAlignment="1">
      <alignment horizontal="left" vertical="center" wrapText="1"/>
    </xf>
    <xf numFmtId="0" fontId="0" fillId="3" borderId="9" xfId="0" applyFill="1" applyBorder="1" applyAlignment="1">
      <alignment horizontal="center" wrapText="1"/>
    </xf>
    <xf numFmtId="0" fontId="15" fillId="3" borderId="9" xfId="0" applyFont="1" applyFill="1" applyBorder="1" applyAlignment="1">
      <alignment horizontal="center" wrapText="1"/>
    </xf>
    <xf numFmtId="0" fontId="4" fillId="3" borderId="9" xfId="0" applyFont="1" applyFill="1" applyBorder="1" applyAlignment="1">
      <alignment horizontal="center"/>
    </xf>
    <xf numFmtId="10" fontId="14" fillId="2" borderId="9" xfId="0" applyNumberFormat="1" applyFont="1" applyFill="1" applyBorder="1" applyAlignment="1">
      <alignment horizontal="center" vertical="center" wrapText="1"/>
    </xf>
    <xf numFmtId="10" fontId="11" fillId="0" borderId="9" xfId="0" applyNumberFormat="1" applyFont="1" applyBorder="1" applyAlignment="1">
      <alignment horizontal="left" vertical="center" wrapText="1"/>
    </xf>
    <xf numFmtId="0" fontId="11" fillId="0" borderId="9" xfId="0" applyNumberFormat="1" applyFont="1" applyBorder="1" applyAlignment="1">
      <alignment horizontal="center" vertical="center" wrapText="1"/>
    </xf>
    <xf numFmtId="0" fontId="4" fillId="3" borderId="9" xfId="0" applyFont="1" applyFill="1" applyBorder="1"/>
    <xf numFmtId="44" fontId="4" fillId="3" borderId="9" xfId="1" applyFont="1" applyFill="1" applyBorder="1"/>
    <xf numFmtId="0" fontId="16" fillId="2" borderId="9" xfId="0" applyFont="1" applyFill="1" applyBorder="1" applyAlignment="1">
      <alignment horizontal="center" wrapText="1"/>
    </xf>
    <xf numFmtId="0" fontId="16" fillId="0" borderId="9" xfId="0" applyFont="1" applyBorder="1" applyAlignment="1">
      <alignment vertical="center" wrapText="1"/>
    </xf>
    <xf numFmtId="44" fontId="16" fillId="0" borderId="9" xfId="1" applyFont="1" applyBorder="1" applyAlignment="1">
      <alignment vertical="center" wrapText="1"/>
    </xf>
    <xf numFmtId="0" fontId="0" fillId="0" borderId="17" xfId="0" applyBorder="1"/>
    <xf numFmtId="0" fontId="13" fillId="0" borderId="0" xfId="0" applyFont="1" applyBorder="1" applyAlignment="1"/>
    <xf numFmtId="0" fontId="17" fillId="3" borderId="9" xfId="0" applyFont="1" applyFill="1" applyBorder="1" applyAlignment="1">
      <alignment vertical="center" wrapText="1"/>
    </xf>
    <xf numFmtId="9" fontId="4" fillId="3" borderId="9" xfId="0" applyNumberFormat="1" applyFont="1" applyFill="1" applyBorder="1"/>
    <xf numFmtId="0" fontId="16" fillId="2" borderId="14" xfId="0" applyFont="1" applyFill="1" applyBorder="1" applyAlignment="1">
      <alignment horizontal="center" wrapText="1"/>
    </xf>
    <xf numFmtId="0" fontId="13" fillId="0" borderId="17" xfId="0" applyFont="1" applyBorder="1" applyAlignment="1">
      <alignment horizontal="left"/>
    </xf>
    <xf numFmtId="0" fontId="13" fillId="0" borderId="18" xfId="0" applyFont="1" applyBorder="1" applyAlignment="1">
      <alignment horizontal="left"/>
    </xf>
    <xf numFmtId="0" fontId="13" fillId="0" borderId="19" xfId="0" applyFont="1" applyBorder="1" applyAlignment="1">
      <alignment horizontal="left"/>
    </xf>
    <xf numFmtId="0" fontId="13" fillId="0" borderId="1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8" fillId="3" borderId="9" xfId="0" applyFont="1" applyFill="1" applyBorder="1" applyAlignment="1">
      <alignment horizontal="center" wrapText="1"/>
    </xf>
    <xf numFmtId="0" fontId="18" fillId="3" borderId="13" xfId="0" applyFont="1" applyFill="1" applyBorder="1" applyAlignment="1">
      <alignment horizontal="center" wrapText="1"/>
    </xf>
    <xf numFmtId="44" fontId="16" fillId="0" borderId="9" xfId="1" applyFont="1" applyFill="1" applyBorder="1" applyAlignment="1">
      <alignment vertical="center" wrapText="1"/>
    </xf>
    <xf numFmtId="44" fontId="0" fillId="0" borderId="9" xfId="0" applyNumberFormat="1" applyBorder="1"/>
    <xf numFmtId="44" fontId="0" fillId="0" borderId="0" xfId="0" applyNumberFormat="1" applyBorder="1"/>
    <xf numFmtId="44" fontId="16" fillId="0" borderId="13" xfId="1" applyFont="1" applyBorder="1" applyAlignment="1">
      <alignment vertical="center" wrapText="1"/>
    </xf>
    <xf numFmtId="0" fontId="3" fillId="3" borderId="9" xfId="0" applyFont="1" applyFill="1" applyBorder="1" applyAlignment="1">
      <alignment horizontal="left"/>
    </xf>
    <xf numFmtId="0" fontId="19" fillId="3" borderId="9" xfId="0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3" fillId="0" borderId="9" xfId="0" applyFont="1" applyBorder="1" applyAlignment="1">
      <alignment horizontal="left" vertical="center"/>
    </xf>
    <xf numFmtId="0" fontId="13" fillId="0" borderId="9" xfId="0" applyFont="1" applyBorder="1" applyAlignment="1">
      <alignment vertical="center"/>
    </xf>
    <xf numFmtId="44" fontId="16" fillId="0" borderId="9" xfId="1" applyFont="1" applyBorder="1" applyAlignment="1">
      <alignment horizontal="center" vertical="center" wrapText="1"/>
    </xf>
    <xf numFmtId="44" fontId="16" fillId="5" borderId="9" xfId="1" applyFont="1" applyFill="1" applyBorder="1" applyAlignment="1">
      <alignment vertical="center" wrapText="1"/>
    </xf>
    <xf numFmtId="0" fontId="16" fillId="2" borderId="9" xfId="0" applyFont="1" applyFill="1" applyBorder="1" applyAlignment="1">
      <alignment horizontal="center" wrapText="1"/>
    </xf>
    <xf numFmtId="44" fontId="16" fillId="0" borderId="9" xfId="1" applyFont="1" applyBorder="1" applyAlignment="1">
      <alignment horizontal="left" vertical="center" wrapText="1"/>
    </xf>
    <xf numFmtId="0" fontId="1" fillId="6" borderId="9" xfId="0" applyFont="1" applyFill="1" applyBorder="1"/>
  </cellXfs>
  <cellStyles count="3">
    <cellStyle name="Moeda" xfId="1" builtinId="4"/>
    <cellStyle name="Normal" xfId="0" builtinId="0"/>
    <cellStyle name="Porcentagem" xfId="2" builtinId="5"/>
  </cellStyles>
  <dxfs count="6">
    <dxf>
      <font>
        <color rgb="FFFF0000"/>
      </font>
      <fill>
        <patternFill>
          <bgColor theme="0"/>
        </patternFill>
      </fill>
    </dxf>
    <dxf>
      <font>
        <color rgb="FF00B0F0"/>
      </font>
    </dxf>
    <dxf>
      <font>
        <color rgb="FF00B050"/>
      </font>
    </dxf>
    <dxf>
      <font>
        <color rgb="FFFF0000"/>
      </font>
      <fill>
        <patternFill>
          <bgColor theme="0" tint="-0.14996795556505021"/>
        </patternFill>
      </fill>
    </dxf>
    <dxf>
      <font>
        <color rgb="FF00B0F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3EC4-3291-4952-A461-E6FF4D4C2017}">
  <dimension ref="A1:E33"/>
  <sheetViews>
    <sheetView topLeftCell="A10" workbookViewId="0">
      <selection activeCell="B12" sqref="B12"/>
    </sheetView>
  </sheetViews>
  <sheetFormatPr defaultRowHeight="14.4" x14ac:dyDescent="0.3"/>
  <cols>
    <col min="2" max="2" width="6.88671875" customWidth="1"/>
    <col min="3" max="3" width="17.6640625" customWidth="1"/>
    <col min="4" max="4" width="32.6640625" customWidth="1"/>
    <col min="5" max="5" width="15.21875" customWidth="1"/>
  </cols>
  <sheetData>
    <row r="1" spans="1:5" x14ac:dyDescent="0.3">
      <c r="A1">
        <v>1</v>
      </c>
    </row>
    <row r="2" spans="1:5" ht="15" thickBot="1" x14ac:dyDescent="0.35">
      <c r="A2">
        <v>2</v>
      </c>
    </row>
    <row r="3" spans="1:5" x14ac:dyDescent="0.3">
      <c r="A3">
        <v>3</v>
      </c>
      <c r="C3" s="4" t="s">
        <v>0</v>
      </c>
      <c r="D3" s="5" t="s">
        <v>1</v>
      </c>
      <c r="E3" s="6">
        <f>SUM(A1:A10)</f>
        <v>55</v>
      </c>
    </row>
    <row r="4" spans="1:5" x14ac:dyDescent="0.3">
      <c r="A4">
        <v>4</v>
      </c>
      <c r="C4" s="7"/>
      <c r="D4" s="1"/>
      <c r="E4" s="8">
        <f>SUM(A1,A10)</f>
        <v>11</v>
      </c>
    </row>
    <row r="5" spans="1:5" x14ac:dyDescent="0.3">
      <c r="A5">
        <v>5</v>
      </c>
      <c r="B5" s="2"/>
      <c r="C5" s="9" t="s">
        <v>2</v>
      </c>
      <c r="D5" s="1"/>
      <c r="E5" s="8"/>
    </row>
    <row r="6" spans="1:5" x14ac:dyDescent="0.3">
      <c r="A6">
        <v>6</v>
      </c>
      <c r="B6" s="3"/>
      <c r="C6" s="10" t="s">
        <v>20</v>
      </c>
      <c r="D6" s="1" t="s">
        <v>3</v>
      </c>
      <c r="E6" s="8">
        <f>A1+A2+A3</f>
        <v>6</v>
      </c>
    </row>
    <row r="7" spans="1:5" x14ac:dyDescent="0.3">
      <c r="A7">
        <v>7</v>
      </c>
      <c r="B7" s="3"/>
      <c r="C7" s="10" t="s">
        <v>21</v>
      </c>
      <c r="D7" s="1" t="s">
        <v>4</v>
      </c>
      <c r="E7" s="8">
        <f>A1-A2-A3</f>
        <v>-4</v>
      </c>
    </row>
    <row r="8" spans="1:5" x14ac:dyDescent="0.3">
      <c r="A8">
        <v>8</v>
      </c>
      <c r="B8" s="3"/>
      <c r="C8" s="10" t="s">
        <v>22</v>
      </c>
      <c r="D8" s="1" t="s">
        <v>5</v>
      </c>
      <c r="E8" s="8">
        <f>A1*A2*A3</f>
        <v>6</v>
      </c>
    </row>
    <row r="9" spans="1:5" x14ac:dyDescent="0.3">
      <c r="A9">
        <v>9</v>
      </c>
      <c r="B9" s="3"/>
      <c r="C9" s="10" t="s">
        <v>23</v>
      </c>
      <c r="D9" s="1" t="s">
        <v>6</v>
      </c>
      <c r="E9" s="8">
        <f>A1/A2</f>
        <v>0.5</v>
      </c>
    </row>
    <row r="10" spans="1:5" ht="15" thickBot="1" x14ac:dyDescent="0.35">
      <c r="A10">
        <v>10</v>
      </c>
      <c r="B10" s="3"/>
      <c r="C10" s="11" t="s">
        <v>24</v>
      </c>
      <c r="D10" s="12" t="s">
        <v>7</v>
      </c>
      <c r="E10" s="13">
        <f>A1^A2</f>
        <v>1</v>
      </c>
    </row>
    <row r="11" spans="1:5" ht="15" thickBot="1" x14ac:dyDescent="0.35"/>
    <row r="12" spans="1:5" x14ac:dyDescent="0.3">
      <c r="A12">
        <v>1</v>
      </c>
      <c r="C12" s="4" t="s">
        <v>8</v>
      </c>
      <c r="D12" s="5" t="s">
        <v>9</v>
      </c>
      <c r="E12" s="6">
        <f>AVERAGE(A12:A21)</f>
        <v>5.5</v>
      </c>
    </row>
    <row r="13" spans="1:5" x14ac:dyDescent="0.3">
      <c r="A13">
        <v>2</v>
      </c>
      <c r="C13" s="7"/>
      <c r="D13" s="1"/>
      <c r="E13" s="8"/>
    </row>
    <row r="14" spans="1:5" x14ac:dyDescent="0.3">
      <c r="A14">
        <v>3</v>
      </c>
      <c r="C14" s="7" t="s">
        <v>10</v>
      </c>
      <c r="D14" s="1" t="s">
        <v>14</v>
      </c>
      <c r="E14" s="8">
        <f>MAX(A12:A21)</f>
        <v>10</v>
      </c>
    </row>
    <row r="15" spans="1:5" x14ac:dyDescent="0.3">
      <c r="A15">
        <v>4</v>
      </c>
      <c r="C15" s="7"/>
      <c r="D15" s="1"/>
      <c r="E15" s="8"/>
    </row>
    <row r="16" spans="1:5" x14ac:dyDescent="0.3">
      <c r="A16">
        <v>5</v>
      </c>
      <c r="C16" s="7" t="s">
        <v>11</v>
      </c>
      <c r="D16" s="1" t="s">
        <v>15</v>
      </c>
      <c r="E16" s="8">
        <f>MIN(A12:A21)</f>
        <v>1</v>
      </c>
    </row>
    <row r="17" spans="1:5" x14ac:dyDescent="0.3">
      <c r="A17">
        <v>6</v>
      </c>
      <c r="C17" s="7"/>
      <c r="D17" s="1"/>
      <c r="E17" s="8"/>
    </row>
    <row r="18" spans="1:5" x14ac:dyDescent="0.3">
      <c r="A18">
        <v>7</v>
      </c>
      <c r="C18" s="7" t="s">
        <v>12</v>
      </c>
      <c r="D18" s="1" t="s">
        <v>16</v>
      </c>
      <c r="E18" s="8">
        <f>LARGE(A12:A21,2)</f>
        <v>9</v>
      </c>
    </row>
    <row r="19" spans="1:5" x14ac:dyDescent="0.3">
      <c r="A19">
        <v>8</v>
      </c>
      <c r="C19" s="7"/>
      <c r="D19" s="1"/>
      <c r="E19" s="8"/>
    </row>
    <row r="20" spans="1:5" x14ac:dyDescent="0.3">
      <c r="A20">
        <v>9</v>
      </c>
      <c r="C20" s="7" t="s">
        <v>13</v>
      </c>
      <c r="D20" s="1" t="s">
        <v>17</v>
      </c>
      <c r="E20" s="8">
        <f>SMALL(A12:A21,2)</f>
        <v>2</v>
      </c>
    </row>
    <row r="21" spans="1:5" ht="15" thickBot="1" x14ac:dyDescent="0.35">
      <c r="A21">
        <v>10</v>
      </c>
      <c r="C21" s="14"/>
      <c r="D21" s="12"/>
      <c r="E21" s="13"/>
    </row>
    <row r="24" spans="1:5" ht="15" thickBot="1" x14ac:dyDescent="0.35">
      <c r="A24">
        <v>1</v>
      </c>
    </row>
    <row r="25" spans="1:5" x14ac:dyDescent="0.3">
      <c r="A25">
        <v>2</v>
      </c>
      <c r="C25" s="4" t="s">
        <v>18</v>
      </c>
      <c r="D25" s="5" t="s">
        <v>19</v>
      </c>
      <c r="E25" s="6" t="b">
        <f>IF(A24&lt;5,TRUE,FALSE)</f>
        <v>1</v>
      </c>
    </row>
    <row r="26" spans="1:5" x14ac:dyDescent="0.3">
      <c r="A26">
        <v>3</v>
      </c>
      <c r="C26" s="7"/>
      <c r="D26" s="1"/>
      <c r="E26" s="8" t="b">
        <f t="shared" ref="E26:E33" si="0">IF(A25&lt;5,TRUE,FALSE)</f>
        <v>1</v>
      </c>
    </row>
    <row r="27" spans="1:5" x14ac:dyDescent="0.3">
      <c r="A27">
        <v>4</v>
      </c>
      <c r="C27" s="7"/>
      <c r="D27" s="1"/>
      <c r="E27" s="8" t="b">
        <f t="shared" si="0"/>
        <v>1</v>
      </c>
    </row>
    <row r="28" spans="1:5" x14ac:dyDescent="0.3">
      <c r="A28">
        <v>5</v>
      </c>
      <c r="C28" s="7"/>
      <c r="D28" s="1"/>
      <c r="E28" s="8" t="b">
        <f t="shared" si="0"/>
        <v>1</v>
      </c>
    </row>
    <row r="29" spans="1:5" x14ac:dyDescent="0.3">
      <c r="A29">
        <v>6</v>
      </c>
      <c r="C29" s="7"/>
      <c r="D29" s="1"/>
      <c r="E29" s="8" t="b">
        <f t="shared" si="0"/>
        <v>0</v>
      </c>
    </row>
    <row r="30" spans="1:5" x14ac:dyDescent="0.3">
      <c r="A30">
        <v>7</v>
      </c>
      <c r="C30" s="7"/>
      <c r="D30" s="1"/>
      <c r="E30" s="8" t="b">
        <f t="shared" si="0"/>
        <v>0</v>
      </c>
    </row>
    <row r="31" spans="1:5" x14ac:dyDescent="0.3">
      <c r="A31">
        <v>8</v>
      </c>
      <c r="C31" s="7"/>
      <c r="D31" s="1"/>
      <c r="E31" s="8" t="b">
        <f t="shared" si="0"/>
        <v>0</v>
      </c>
    </row>
    <row r="32" spans="1:5" x14ac:dyDescent="0.3">
      <c r="A32">
        <v>9</v>
      </c>
      <c r="C32" s="7"/>
      <c r="D32" s="1"/>
      <c r="E32" s="8" t="b">
        <f t="shared" si="0"/>
        <v>0</v>
      </c>
    </row>
    <row r="33" spans="1:5" ht="15" thickBot="1" x14ac:dyDescent="0.35">
      <c r="A33">
        <v>10</v>
      </c>
      <c r="C33" s="14"/>
      <c r="D33" s="12"/>
      <c r="E33" s="13" t="b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A83E7-054C-480B-A1BC-889FB2204588}">
  <dimension ref="A1:P7"/>
  <sheetViews>
    <sheetView zoomScaleNormal="100" workbookViewId="0">
      <selection activeCell="M15" sqref="M15"/>
    </sheetView>
  </sheetViews>
  <sheetFormatPr defaultRowHeight="14.4" x14ac:dyDescent="0.3"/>
  <cols>
    <col min="3" max="3" width="12.44140625" customWidth="1"/>
    <col min="4" max="4" width="11.88671875" bestFit="1" customWidth="1"/>
    <col min="6" max="6" width="12" customWidth="1"/>
  </cols>
  <sheetData>
    <row r="1" spans="1:16" x14ac:dyDescent="0.3">
      <c r="A1" s="19" t="s">
        <v>25</v>
      </c>
      <c r="B1" s="19" t="s">
        <v>26</v>
      </c>
      <c r="C1" s="19" t="s">
        <v>27</v>
      </c>
      <c r="D1" s="19" t="s">
        <v>28</v>
      </c>
      <c r="F1" s="24"/>
      <c r="G1" s="21" t="s">
        <v>42</v>
      </c>
      <c r="H1" s="21"/>
      <c r="I1" s="21"/>
      <c r="J1" s="21"/>
      <c r="K1" s="21"/>
      <c r="L1" s="21"/>
      <c r="M1" s="25"/>
      <c r="N1" s="25"/>
      <c r="O1" s="25"/>
      <c r="P1" s="26"/>
    </row>
    <row r="2" spans="1:16" x14ac:dyDescent="0.3">
      <c r="A2" s="16" t="s">
        <v>29</v>
      </c>
      <c r="B2" s="16">
        <v>25</v>
      </c>
      <c r="C2" s="16" t="s">
        <v>30</v>
      </c>
      <c r="D2" s="17">
        <v>1800</v>
      </c>
      <c r="F2" s="18" t="s">
        <v>37</v>
      </c>
      <c r="G2" s="20" t="s">
        <v>39</v>
      </c>
      <c r="H2" s="20"/>
      <c r="I2" s="20"/>
      <c r="J2" s="20"/>
      <c r="K2" s="20"/>
      <c r="L2" s="20"/>
      <c r="M2" s="20" t="s">
        <v>40</v>
      </c>
      <c r="N2" s="20"/>
      <c r="O2" s="20"/>
      <c r="P2" s="20"/>
    </row>
    <row r="3" spans="1:16" x14ac:dyDescent="0.3">
      <c r="A3" s="16" t="s">
        <v>31</v>
      </c>
      <c r="B3" s="16">
        <v>30</v>
      </c>
      <c r="C3" s="16" t="s">
        <v>32</v>
      </c>
      <c r="D3" s="17">
        <v>4500</v>
      </c>
      <c r="F3" s="22" t="s">
        <v>29</v>
      </c>
      <c r="G3" s="20" t="s">
        <v>41</v>
      </c>
      <c r="H3" s="20"/>
      <c r="I3" s="20"/>
      <c r="J3" s="20"/>
      <c r="K3" s="20"/>
      <c r="L3" s="20"/>
      <c r="M3" s="20" t="str">
        <f>VLOOKUP(F3,A1:D5,3,0)</f>
        <v>VENDEDOR</v>
      </c>
      <c r="N3" s="20"/>
      <c r="O3" s="20"/>
      <c r="P3" s="20"/>
    </row>
    <row r="4" spans="1:16" x14ac:dyDescent="0.3">
      <c r="A4" s="16" t="s">
        <v>33</v>
      </c>
      <c r="B4" s="16">
        <v>35</v>
      </c>
      <c r="C4" s="16" t="s">
        <v>34</v>
      </c>
      <c r="D4" s="17">
        <v>3200</v>
      </c>
      <c r="F4" s="27"/>
      <c r="G4" s="23"/>
      <c r="H4" s="23"/>
      <c r="I4" s="23"/>
      <c r="J4" s="23"/>
      <c r="K4" s="23"/>
      <c r="L4" s="23"/>
      <c r="M4" s="1"/>
      <c r="N4" s="1"/>
      <c r="O4" s="1"/>
      <c r="P4" s="28"/>
    </row>
    <row r="5" spans="1:16" x14ac:dyDescent="0.3">
      <c r="A5" s="16" t="s">
        <v>35</v>
      </c>
      <c r="B5" s="16">
        <v>57</v>
      </c>
      <c r="C5" s="16" t="s">
        <v>36</v>
      </c>
      <c r="D5" s="17">
        <v>9000</v>
      </c>
      <c r="F5" s="29"/>
      <c r="G5" s="21" t="s">
        <v>43</v>
      </c>
      <c r="H5" s="21"/>
      <c r="I5" s="21"/>
      <c r="J5" s="21"/>
      <c r="K5" s="21"/>
      <c r="L5" s="21"/>
      <c r="M5" s="30"/>
      <c r="N5" s="30"/>
      <c r="O5" s="30"/>
      <c r="P5" s="31"/>
    </row>
    <row r="6" spans="1:16" x14ac:dyDescent="0.3">
      <c r="F6" s="18" t="s">
        <v>37</v>
      </c>
      <c r="G6" s="20" t="s">
        <v>38</v>
      </c>
      <c r="H6" s="20"/>
      <c r="I6" s="20"/>
      <c r="J6" s="20"/>
      <c r="K6" s="20"/>
      <c r="L6" s="20"/>
      <c r="M6" s="20"/>
      <c r="N6" s="20"/>
      <c r="O6" s="20"/>
      <c r="P6" s="20"/>
    </row>
    <row r="7" spans="1:16" x14ac:dyDescent="0.3">
      <c r="F7" s="22" t="s">
        <v>35</v>
      </c>
      <c r="G7" s="20" t="s">
        <v>44</v>
      </c>
      <c r="H7" s="20"/>
      <c r="I7" s="20"/>
      <c r="J7" s="20"/>
      <c r="K7" s="20"/>
      <c r="L7" s="20"/>
      <c r="M7" s="20" t="str">
        <f>VLOOKUP(F7,A1:D5,3)</f>
        <v>CONTADOR</v>
      </c>
      <c r="N7" s="20"/>
      <c r="O7" s="20"/>
      <c r="P7" s="20"/>
    </row>
  </sheetData>
  <mergeCells count="11">
    <mergeCell ref="M7:P7"/>
    <mergeCell ref="M6:P6"/>
    <mergeCell ref="G1:L1"/>
    <mergeCell ref="G4:L4"/>
    <mergeCell ref="G5:L5"/>
    <mergeCell ref="G6:L6"/>
    <mergeCell ref="G7:L7"/>
    <mergeCell ref="G2:L2"/>
    <mergeCell ref="G3:L3"/>
    <mergeCell ref="M2:P2"/>
    <mergeCell ref="M3:P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8521-3ECB-4A7D-948F-5D10BF0085C9}">
  <dimension ref="A1:J123"/>
  <sheetViews>
    <sheetView tabSelected="1" topLeftCell="A90" workbookViewId="0">
      <selection activeCell="I109" sqref="I109"/>
    </sheetView>
  </sheetViews>
  <sheetFormatPr defaultRowHeight="14.4" x14ac:dyDescent="0.3"/>
  <cols>
    <col min="1" max="1" width="16.44140625" customWidth="1"/>
    <col min="2" max="2" width="14.33203125" customWidth="1"/>
    <col min="3" max="3" width="14.77734375" customWidth="1"/>
    <col min="4" max="4" width="15.21875" customWidth="1"/>
    <col min="5" max="5" width="15.44140625" customWidth="1"/>
    <col min="6" max="6" width="16.21875" customWidth="1"/>
    <col min="7" max="7" width="9.88671875" bestFit="1" customWidth="1"/>
  </cols>
  <sheetData>
    <row r="1" spans="1:10" ht="25.8" x14ac:dyDescent="0.5">
      <c r="A1" s="57" t="s">
        <v>100</v>
      </c>
      <c r="B1" s="57"/>
      <c r="C1" s="57"/>
      <c r="D1" s="57"/>
      <c r="E1" s="57"/>
      <c r="F1" s="57"/>
      <c r="G1" s="57"/>
      <c r="H1" s="57"/>
      <c r="I1" s="57"/>
      <c r="J1" s="32"/>
    </row>
    <row r="2" spans="1:10" x14ac:dyDescent="0.3">
      <c r="J2" s="32"/>
    </row>
    <row r="3" spans="1:10" x14ac:dyDescent="0.3">
      <c r="A3" s="105" t="s">
        <v>45</v>
      </c>
      <c r="B3" s="105"/>
      <c r="C3" s="105"/>
      <c r="D3" s="105"/>
      <c r="E3" s="105"/>
      <c r="F3" s="105"/>
      <c r="G3" s="105"/>
      <c r="H3" s="105"/>
      <c r="I3" s="106"/>
      <c r="J3" s="32"/>
    </row>
    <row r="4" spans="1:10" ht="28.8" x14ac:dyDescent="0.3">
      <c r="A4" s="48" t="s">
        <v>47</v>
      </c>
      <c r="B4" s="49" t="s">
        <v>56</v>
      </c>
      <c r="C4" s="64" t="s">
        <v>48</v>
      </c>
      <c r="D4" s="64" t="s">
        <v>49</v>
      </c>
      <c r="E4" s="64" t="s">
        <v>50</v>
      </c>
      <c r="F4" s="64" t="s">
        <v>51</v>
      </c>
      <c r="G4" s="64" t="s">
        <v>52</v>
      </c>
      <c r="H4" s="64" t="s">
        <v>53</v>
      </c>
      <c r="I4" s="64" t="s">
        <v>54</v>
      </c>
      <c r="J4" s="32"/>
    </row>
    <row r="5" spans="1:10" x14ac:dyDescent="0.3">
      <c r="A5" s="39">
        <v>1</v>
      </c>
      <c r="B5" s="44" t="s">
        <v>60</v>
      </c>
      <c r="C5" s="40">
        <v>4500</v>
      </c>
      <c r="D5" s="40">
        <v>5040</v>
      </c>
      <c r="E5" s="40">
        <v>5696</v>
      </c>
      <c r="F5" s="41">
        <f>SUM(C5:E5)</f>
        <v>15236</v>
      </c>
      <c r="G5" s="41">
        <f>MAX(C5:E5)</f>
        <v>5696</v>
      </c>
      <c r="H5" s="41">
        <f>MIN(C5:E5)</f>
        <v>4500</v>
      </c>
      <c r="I5" s="41">
        <f>AVERAGE(C5:E5)</f>
        <v>5078.666666666667</v>
      </c>
      <c r="J5" s="32"/>
    </row>
    <row r="6" spans="1:10" x14ac:dyDescent="0.3">
      <c r="A6" s="39">
        <v>2</v>
      </c>
      <c r="B6" s="44" t="s">
        <v>61</v>
      </c>
      <c r="C6" s="40">
        <v>6250</v>
      </c>
      <c r="D6" s="40">
        <v>7000</v>
      </c>
      <c r="E6" s="40">
        <v>7910</v>
      </c>
      <c r="F6" s="41">
        <f t="shared" ref="F6:F10" si="0">SUM(C6:E6)</f>
        <v>21160</v>
      </c>
      <c r="G6" s="41">
        <f t="shared" ref="G6:G10" si="1">MAX(C6:E6)</f>
        <v>7910</v>
      </c>
      <c r="H6" s="41">
        <f t="shared" ref="H6:H10" si="2">MIN(C6:E6)</f>
        <v>6250</v>
      </c>
      <c r="I6" s="41">
        <f t="shared" ref="I6:I10" si="3">AVERAGE(C6:E6)</f>
        <v>7053.333333333333</v>
      </c>
      <c r="J6" s="32"/>
    </row>
    <row r="7" spans="1:10" x14ac:dyDescent="0.3">
      <c r="A7" s="39">
        <v>3</v>
      </c>
      <c r="B7" s="44" t="s">
        <v>62</v>
      </c>
      <c r="C7" s="40">
        <v>3300</v>
      </c>
      <c r="D7" s="40">
        <v>3696</v>
      </c>
      <c r="E7" s="40">
        <v>4176</v>
      </c>
      <c r="F7" s="41">
        <f t="shared" si="0"/>
        <v>11172</v>
      </c>
      <c r="G7" s="41">
        <f t="shared" si="1"/>
        <v>4176</v>
      </c>
      <c r="H7" s="41">
        <f t="shared" si="2"/>
        <v>3300</v>
      </c>
      <c r="I7" s="41">
        <f t="shared" si="3"/>
        <v>3724</v>
      </c>
      <c r="J7" s="32"/>
    </row>
    <row r="8" spans="1:10" x14ac:dyDescent="0.3">
      <c r="A8" s="39">
        <v>4</v>
      </c>
      <c r="B8" s="44" t="s">
        <v>63</v>
      </c>
      <c r="C8" s="40">
        <v>8000</v>
      </c>
      <c r="D8" s="40">
        <v>8690</v>
      </c>
      <c r="E8" s="40">
        <v>10125</v>
      </c>
      <c r="F8" s="41">
        <f t="shared" si="0"/>
        <v>26815</v>
      </c>
      <c r="G8" s="41">
        <f t="shared" si="1"/>
        <v>10125</v>
      </c>
      <c r="H8" s="41">
        <f t="shared" si="2"/>
        <v>8000</v>
      </c>
      <c r="I8" s="41">
        <f t="shared" si="3"/>
        <v>8938.3333333333339</v>
      </c>
      <c r="J8" s="32"/>
    </row>
    <row r="9" spans="1:10" x14ac:dyDescent="0.3">
      <c r="A9" s="39">
        <v>5</v>
      </c>
      <c r="B9" s="44" t="s">
        <v>64</v>
      </c>
      <c r="C9" s="40">
        <v>4557</v>
      </c>
      <c r="D9" s="40">
        <v>5104</v>
      </c>
      <c r="E9" s="40">
        <v>5676</v>
      </c>
      <c r="F9" s="41">
        <f t="shared" si="0"/>
        <v>15337</v>
      </c>
      <c r="G9" s="41">
        <f t="shared" si="1"/>
        <v>5676</v>
      </c>
      <c r="H9" s="41">
        <f t="shared" si="2"/>
        <v>4557</v>
      </c>
      <c r="I9" s="41">
        <f t="shared" si="3"/>
        <v>5112.333333333333</v>
      </c>
      <c r="J9" s="32"/>
    </row>
    <row r="10" spans="1:10" x14ac:dyDescent="0.3">
      <c r="A10" s="39">
        <v>6</v>
      </c>
      <c r="B10" s="44" t="s">
        <v>65</v>
      </c>
      <c r="C10" s="40">
        <v>3260</v>
      </c>
      <c r="D10" s="40">
        <v>3640</v>
      </c>
      <c r="E10" s="40">
        <v>4113</v>
      </c>
      <c r="F10" s="41">
        <f t="shared" si="0"/>
        <v>11013</v>
      </c>
      <c r="G10" s="41">
        <f t="shared" si="1"/>
        <v>4113</v>
      </c>
      <c r="H10" s="41">
        <f t="shared" si="2"/>
        <v>3260</v>
      </c>
      <c r="I10" s="41">
        <f t="shared" si="3"/>
        <v>3671</v>
      </c>
      <c r="J10" s="32"/>
    </row>
    <row r="11" spans="1:10" x14ac:dyDescent="0.3">
      <c r="A11" s="36"/>
      <c r="C11" s="36"/>
      <c r="D11" s="36"/>
      <c r="E11" s="36"/>
      <c r="F11" s="36"/>
      <c r="G11" s="36"/>
      <c r="H11" s="36"/>
      <c r="I11" s="36"/>
      <c r="J11" s="32"/>
    </row>
    <row r="12" spans="1:10" x14ac:dyDescent="0.3">
      <c r="A12" s="48" t="s">
        <v>46</v>
      </c>
      <c r="B12" s="51"/>
      <c r="C12" s="52">
        <f>SUM(C5:C10)</f>
        <v>29867</v>
      </c>
      <c r="D12" s="52">
        <f>SUM(D5:D10)</f>
        <v>33170</v>
      </c>
      <c r="E12" s="53">
        <f t="shared" ref="E12:F12" si="4">SUM(E5:E10)</f>
        <v>37696</v>
      </c>
      <c r="F12" s="52">
        <f t="shared" si="4"/>
        <v>100733</v>
      </c>
      <c r="G12" s="42"/>
      <c r="H12" s="42"/>
      <c r="I12" s="42"/>
      <c r="J12" s="33"/>
    </row>
    <row r="13" spans="1:10" x14ac:dyDescent="0.3">
      <c r="A13" s="36"/>
      <c r="B13" s="36"/>
      <c r="C13" s="36"/>
      <c r="D13" s="36"/>
      <c r="E13" s="36"/>
      <c r="F13" s="36"/>
      <c r="G13" s="36"/>
      <c r="H13" s="36"/>
      <c r="I13" s="37"/>
    </row>
    <row r="14" spans="1:10" x14ac:dyDescent="0.3">
      <c r="A14" s="33"/>
      <c r="B14" s="33"/>
      <c r="C14" s="33"/>
      <c r="D14" s="33"/>
      <c r="E14" s="33"/>
      <c r="F14" s="33"/>
      <c r="G14" s="33"/>
      <c r="H14" s="33"/>
      <c r="I14" s="33"/>
      <c r="J14" s="38"/>
    </row>
    <row r="15" spans="1:10" ht="28.8" x14ac:dyDescent="0.3">
      <c r="A15" s="49" t="s">
        <v>55</v>
      </c>
      <c r="B15" s="49" t="s">
        <v>56</v>
      </c>
      <c r="C15" s="49" t="s">
        <v>57</v>
      </c>
      <c r="D15" s="49" t="s">
        <v>58</v>
      </c>
      <c r="E15" s="49" t="s">
        <v>59</v>
      </c>
      <c r="F15" s="49" t="s">
        <v>66</v>
      </c>
      <c r="G15" s="49" t="s">
        <v>52</v>
      </c>
      <c r="H15" s="49" t="s">
        <v>53</v>
      </c>
      <c r="I15" s="49" t="s">
        <v>54</v>
      </c>
      <c r="J15" s="38"/>
    </row>
    <row r="16" spans="1:10" x14ac:dyDescent="0.3">
      <c r="A16" s="43">
        <v>1</v>
      </c>
      <c r="B16" s="44" t="s">
        <v>60</v>
      </c>
      <c r="C16" s="45">
        <v>6265</v>
      </c>
      <c r="D16" s="45">
        <v>6954</v>
      </c>
      <c r="E16" s="45">
        <v>7858</v>
      </c>
      <c r="F16" s="47">
        <f>SUM(C16:E16)</f>
        <v>21077</v>
      </c>
      <c r="G16" s="47">
        <f>MAX(C16:E16)</f>
        <v>7858</v>
      </c>
      <c r="H16" s="47">
        <f>MIN(C16:E16)</f>
        <v>6265</v>
      </c>
      <c r="I16" s="47">
        <f>AVERAGE(C16:E16)</f>
        <v>7025.666666666667</v>
      </c>
      <c r="J16" s="38"/>
    </row>
    <row r="17" spans="1:10" x14ac:dyDescent="0.3">
      <c r="A17" s="43">
        <v>2</v>
      </c>
      <c r="B17" s="44" t="s">
        <v>61</v>
      </c>
      <c r="C17" s="45">
        <v>8701</v>
      </c>
      <c r="D17" s="45">
        <v>9658</v>
      </c>
      <c r="E17" s="45">
        <v>10197</v>
      </c>
      <c r="F17" s="47">
        <f t="shared" ref="F17:F20" si="5">SUM(C17:E17)</f>
        <v>28556</v>
      </c>
      <c r="G17" s="47">
        <f t="shared" ref="G17:G21" si="6">MAX(C17:E17)</f>
        <v>10197</v>
      </c>
      <c r="H17" s="47">
        <f t="shared" ref="H17:H21" si="7">MIN(C17:E17)</f>
        <v>8701</v>
      </c>
      <c r="I17" s="47">
        <f t="shared" ref="I17:I21" si="8">AVERAGE(C17:E17)</f>
        <v>9518.6666666666661</v>
      </c>
      <c r="J17" s="38"/>
    </row>
    <row r="18" spans="1:10" x14ac:dyDescent="0.3">
      <c r="A18" s="43">
        <v>3</v>
      </c>
      <c r="B18" s="44" t="s">
        <v>62</v>
      </c>
      <c r="C18" s="45">
        <v>4569</v>
      </c>
      <c r="D18" s="45">
        <v>5099</v>
      </c>
      <c r="E18" s="45">
        <v>5769</v>
      </c>
      <c r="F18" s="47">
        <f t="shared" si="5"/>
        <v>15437</v>
      </c>
      <c r="G18" s="47">
        <f t="shared" si="6"/>
        <v>5769</v>
      </c>
      <c r="H18" s="47">
        <f t="shared" si="7"/>
        <v>4569</v>
      </c>
      <c r="I18" s="47">
        <f t="shared" si="8"/>
        <v>5145.666666666667</v>
      </c>
      <c r="J18" s="38"/>
    </row>
    <row r="19" spans="1:10" x14ac:dyDescent="0.3">
      <c r="A19" s="43">
        <v>4</v>
      </c>
      <c r="B19" s="44" t="s">
        <v>63</v>
      </c>
      <c r="C19" s="45">
        <v>12341</v>
      </c>
      <c r="D19" s="45">
        <v>12365</v>
      </c>
      <c r="E19" s="45">
        <v>13969</v>
      </c>
      <c r="F19" s="47">
        <f t="shared" si="5"/>
        <v>38675</v>
      </c>
      <c r="G19" s="47">
        <f t="shared" si="6"/>
        <v>13969</v>
      </c>
      <c r="H19" s="47">
        <f t="shared" si="7"/>
        <v>12341</v>
      </c>
      <c r="I19" s="47">
        <f t="shared" si="8"/>
        <v>12891.666666666666</v>
      </c>
      <c r="J19" s="38"/>
    </row>
    <row r="20" spans="1:10" x14ac:dyDescent="0.3">
      <c r="A20" s="43">
        <v>5</v>
      </c>
      <c r="B20" s="44" t="s">
        <v>64</v>
      </c>
      <c r="C20" s="45">
        <v>6344</v>
      </c>
      <c r="D20" s="45">
        <v>7042</v>
      </c>
      <c r="E20" s="45">
        <v>7957</v>
      </c>
      <c r="F20" s="47">
        <f t="shared" si="5"/>
        <v>21343</v>
      </c>
      <c r="G20" s="47">
        <f t="shared" si="6"/>
        <v>7957</v>
      </c>
      <c r="H20" s="47">
        <f t="shared" si="7"/>
        <v>6344</v>
      </c>
      <c r="I20" s="47">
        <f t="shared" si="8"/>
        <v>7114.333333333333</v>
      </c>
      <c r="J20" s="38"/>
    </row>
    <row r="21" spans="1:10" x14ac:dyDescent="0.3">
      <c r="A21" s="43">
        <v>6</v>
      </c>
      <c r="B21" s="44" t="s">
        <v>65</v>
      </c>
      <c r="C21" s="45">
        <v>4525</v>
      </c>
      <c r="D21" s="45">
        <v>5022</v>
      </c>
      <c r="E21" s="45">
        <v>5671</v>
      </c>
      <c r="F21" s="47">
        <f>SUM(C21:E21)</f>
        <v>15218</v>
      </c>
      <c r="G21" s="47">
        <f t="shared" si="6"/>
        <v>5671</v>
      </c>
      <c r="H21" s="47">
        <f t="shared" si="7"/>
        <v>4525</v>
      </c>
      <c r="I21" s="47">
        <f t="shared" si="8"/>
        <v>5072.666666666667</v>
      </c>
      <c r="J21" s="35"/>
    </row>
    <row r="22" spans="1:10" x14ac:dyDescent="0.3">
      <c r="A22" s="38"/>
      <c r="B22" s="38"/>
      <c r="C22" s="38"/>
      <c r="D22" s="38"/>
      <c r="E22" s="38"/>
      <c r="F22" s="38"/>
      <c r="G22" s="38"/>
      <c r="H22" s="38"/>
      <c r="I22" s="38"/>
      <c r="J22" s="34"/>
    </row>
    <row r="23" spans="1:10" x14ac:dyDescent="0.3">
      <c r="A23" s="54" t="s">
        <v>46</v>
      </c>
      <c r="B23" s="55"/>
      <c r="C23" s="56">
        <f>SUM(C16:C21)</f>
        <v>42745</v>
      </c>
      <c r="D23" s="56">
        <f t="shared" ref="D23:F23" si="9">SUM(D16:D21)</f>
        <v>46140</v>
      </c>
      <c r="E23" s="56">
        <f t="shared" si="9"/>
        <v>51421</v>
      </c>
      <c r="F23" s="56">
        <f t="shared" si="9"/>
        <v>140306</v>
      </c>
      <c r="G23" s="35"/>
      <c r="H23" s="35"/>
      <c r="I23" s="35"/>
      <c r="J23" s="34"/>
    </row>
    <row r="24" spans="1:10" x14ac:dyDescent="0.3">
      <c r="A24" s="34"/>
      <c r="B24" s="34"/>
      <c r="C24" s="34"/>
      <c r="D24" s="34"/>
      <c r="E24" s="34"/>
      <c r="F24" s="34"/>
      <c r="G24" s="34"/>
      <c r="H24" s="34"/>
      <c r="I24" s="34"/>
    </row>
    <row r="25" spans="1:10" x14ac:dyDescent="0.3">
      <c r="A25" s="59" t="s">
        <v>67</v>
      </c>
      <c r="B25" s="60"/>
      <c r="C25" s="50">
        <f>SUM(C12,C23)</f>
        <v>72612</v>
      </c>
      <c r="D25" s="50">
        <f t="shared" ref="D25:E25" si="10">SUM(D12,D23)</f>
        <v>79310</v>
      </c>
      <c r="E25" s="50">
        <f t="shared" si="10"/>
        <v>89117</v>
      </c>
      <c r="F25" s="50">
        <f>SUM(F12,F23)</f>
        <v>241039</v>
      </c>
      <c r="G25" s="34"/>
      <c r="H25" s="34"/>
      <c r="I25" s="34"/>
    </row>
    <row r="26" spans="1:10" x14ac:dyDescent="0.3">
      <c r="A26" s="61"/>
      <c r="B26" s="62"/>
      <c r="C26" s="63"/>
      <c r="D26" s="63"/>
      <c r="E26" s="63"/>
      <c r="F26" s="63"/>
    </row>
    <row r="28" spans="1:10" ht="25.8" x14ac:dyDescent="0.5">
      <c r="A28" s="57" t="s">
        <v>102</v>
      </c>
      <c r="B28" s="57"/>
      <c r="C28" s="57"/>
      <c r="D28" s="57"/>
      <c r="E28" s="57"/>
      <c r="F28" s="57"/>
      <c r="G28" s="57"/>
    </row>
    <row r="29" spans="1:10" ht="18" customHeight="1" x14ac:dyDescent="0.5">
      <c r="A29" s="58"/>
      <c r="B29" s="58"/>
      <c r="C29" s="58"/>
      <c r="D29" s="58"/>
      <c r="E29" s="58"/>
      <c r="F29" s="58"/>
      <c r="G29" s="58"/>
    </row>
    <row r="30" spans="1:10" x14ac:dyDescent="0.3">
      <c r="A30" s="75" t="s">
        <v>118</v>
      </c>
      <c r="B30" s="75"/>
      <c r="C30" s="75"/>
      <c r="D30" s="75"/>
      <c r="E30" s="75"/>
      <c r="F30" s="75"/>
      <c r="G30" s="75"/>
    </row>
    <row r="31" spans="1:10" ht="28.8" x14ac:dyDescent="0.3">
      <c r="A31" s="76"/>
      <c r="B31" s="76" t="s">
        <v>68</v>
      </c>
      <c r="C31" s="76" t="s">
        <v>69</v>
      </c>
      <c r="D31" s="76" t="s">
        <v>70</v>
      </c>
      <c r="E31" s="76" t="s">
        <v>71</v>
      </c>
      <c r="F31" s="76" t="s">
        <v>72</v>
      </c>
      <c r="G31" s="76" t="s">
        <v>73</v>
      </c>
    </row>
    <row r="32" spans="1:10" x14ac:dyDescent="0.3">
      <c r="A32" s="77" t="s">
        <v>28</v>
      </c>
      <c r="B32" s="78">
        <v>500</v>
      </c>
      <c r="C32" s="78">
        <v>750</v>
      </c>
      <c r="D32" s="78">
        <v>800</v>
      </c>
      <c r="E32" s="78">
        <v>700</v>
      </c>
      <c r="F32" s="78">
        <v>654</v>
      </c>
      <c r="G32" s="78">
        <v>700</v>
      </c>
    </row>
    <row r="33" spans="1:7" x14ac:dyDescent="0.3">
      <c r="A33" s="46"/>
      <c r="B33" s="46"/>
      <c r="C33" s="46"/>
      <c r="D33" s="46"/>
      <c r="E33" s="46"/>
      <c r="F33" s="46"/>
      <c r="G33" s="46"/>
    </row>
    <row r="34" spans="1:7" x14ac:dyDescent="0.3">
      <c r="A34" s="79" t="s">
        <v>74</v>
      </c>
      <c r="B34" s="79"/>
      <c r="C34" s="79"/>
      <c r="D34" s="79"/>
      <c r="E34" s="79"/>
      <c r="F34" s="79"/>
      <c r="G34" s="79"/>
    </row>
    <row r="35" spans="1:7" x14ac:dyDescent="0.3">
      <c r="A35" s="77" t="s">
        <v>75</v>
      </c>
      <c r="B35" s="78">
        <v>10</v>
      </c>
      <c r="C35" s="78">
        <v>15</v>
      </c>
      <c r="D35" s="78">
        <v>15</v>
      </c>
      <c r="E35" s="78">
        <v>12</v>
      </c>
      <c r="F35" s="78">
        <v>12</v>
      </c>
      <c r="G35" s="78">
        <v>11</v>
      </c>
    </row>
    <row r="36" spans="1:7" x14ac:dyDescent="0.3">
      <c r="A36" s="77" t="s">
        <v>76</v>
      </c>
      <c r="B36" s="78">
        <v>50</v>
      </c>
      <c r="C36" s="78">
        <v>60</v>
      </c>
      <c r="D36" s="78">
        <v>54</v>
      </c>
      <c r="E36" s="78">
        <v>55</v>
      </c>
      <c r="F36" s="78">
        <v>54</v>
      </c>
      <c r="G36" s="78">
        <v>56</v>
      </c>
    </row>
    <row r="37" spans="1:7" x14ac:dyDescent="0.3">
      <c r="A37" s="77" t="s">
        <v>77</v>
      </c>
      <c r="B37" s="78">
        <v>300</v>
      </c>
      <c r="C37" s="78">
        <v>250</v>
      </c>
      <c r="D37" s="78">
        <v>300</v>
      </c>
      <c r="E37" s="78">
        <v>300</v>
      </c>
      <c r="F37" s="78">
        <v>200</v>
      </c>
      <c r="G37" s="78">
        <v>200</v>
      </c>
    </row>
    <row r="38" spans="1:7" x14ac:dyDescent="0.3">
      <c r="A38" s="77" t="s">
        <v>78</v>
      </c>
      <c r="B38" s="78">
        <v>40</v>
      </c>
      <c r="C38" s="78">
        <v>40</v>
      </c>
      <c r="D38" s="78">
        <v>40</v>
      </c>
      <c r="E38" s="78">
        <v>40</v>
      </c>
      <c r="F38" s="78">
        <v>40</v>
      </c>
      <c r="G38" s="78">
        <v>40</v>
      </c>
    </row>
    <row r="39" spans="1:7" x14ac:dyDescent="0.3">
      <c r="A39" s="77" t="s">
        <v>79</v>
      </c>
      <c r="B39" s="78">
        <v>10</v>
      </c>
      <c r="C39" s="78">
        <v>15</v>
      </c>
      <c r="D39" s="78">
        <v>14</v>
      </c>
      <c r="E39" s="78">
        <v>15</v>
      </c>
      <c r="F39" s="78">
        <v>20</v>
      </c>
      <c r="G39" s="78">
        <v>31</v>
      </c>
    </row>
    <row r="40" spans="1:7" x14ac:dyDescent="0.3">
      <c r="A40" s="77" t="s">
        <v>80</v>
      </c>
      <c r="B40" s="78">
        <v>120</v>
      </c>
      <c r="C40" s="78">
        <v>150</v>
      </c>
      <c r="D40" s="78">
        <v>130</v>
      </c>
      <c r="E40" s="78">
        <v>200</v>
      </c>
      <c r="F40" s="78">
        <v>150</v>
      </c>
      <c r="G40" s="78">
        <v>190</v>
      </c>
    </row>
    <row r="41" spans="1:7" ht="15" customHeight="1" x14ac:dyDescent="0.3">
      <c r="A41" s="77" t="s">
        <v>81</v>
      </c>
      <c r="B41" s="78">
        <v>50</v>
      </c>
      <c r="C41" s="78">
        <v>60</v>
      </c>
      <c r="D41" s="78">
        <v>65</v>
      </c>
      <c r="E41" s="78">
        <v>70</v>
      </c>
      <c r="F41" s="78">
        <v>65</v>
      </c>
      <c r="G41" s="78">
        <v>85</v>
      </c>
    </row>
    <row r="42" spans="1:7" x14ac:dyDescent="0.3">
      <c r="A42" s="77" t="s">
        <v>82</v>
      </c>
      <c r="B42" s="78">
        <v>145</v>
      </c>
      <c r="C42" s="78">
        <v>145</v>
      </c>
      <c r="D42" s="78">
        <v>145</v>
      </c>
      <c r="E42" s="78">
        <v>145</v>
      </c>
      <c r="F42" s="78">
        <v>100</v>
      </c>
      <c r="G42" s="78">
        <v>145</v>
      </c>
    </row>
    <row r="43" spans="1:7" x14ac:dyDescent="0.3">
      <c r="A43" s="46"/>
      <c r="B43" s="46"/>
      <c r="C43" s="46"/>
      <c r="D43" s="46"/>
      <c r="E43" s="46"/>
      <c r="F43" s="46"/>
      <c r="G43" s="46"/>
    </row>
    <row r="44" spans="1:7" ht="28.8" x14ac:dyDescent="0.3">
      <c r="A44" s="80" t="s">
        <v>83</v>
      </c>
      <c r="B44" s="81">
        <f>SUM(B35:B43)</f>
        <v>725</v>
      </c>
      <c r="C44" s="81">
        <f>SUM(C35:C43)</f>
        <v>735</v>
      </c>
      <c r="D44" s="81">
        <f>SUM(D35:D43)</f>
        <v>763</v>
      </c>
      <c r="E44" s="81">
        <f>SUM(E35:E43)</f>
        <v>837</v>
      </c>
      <c r="F44" s="81">
        <f>SUM(F35:F43)</f>
        <v>641</v>
      </c>
      <c r="G44" s="81">
        <f>SUM(G35:G42)</f>
        <v>758</v>
      </c>
    </row>
    <row r="45" spans="1:7" x14ac:dyDescent="0.3">
      <c r="A45" s="15"/>
      <c r="B45" s="15"/>
      <c r="C45" s="15"/>
      <c r="D45" s="15"/>
      <c r="E45" s="15"/>
      <c r="F45" s="15"/>
      <c r="G45" s="15"/>
    </row>
    <row r="46" spans="1:7" x14ac:dyDescent="0.3">
      <c r="A46" s="82" t="s">
        <v>84</v>
      </c>
      <c r="B46" s="83">
        <f>B32-B44</f>
        <v>-225</v>
      </c>
      <c r="C46" s="83">
        <f t="shared" ref="C46:F46" si="11">C32-C44</f>
        <v>15</v>
      </c>
      <c r="D46" s="83">
        <f t="shared" si="11"/>
        <v>37</v>
      </c>
      <c r="E46" s="83">
        <f t="shared" si="11"/>
        <v>-137</v>
      </c>
      <c r="F46" s="83">
        <f t="shared" si="11"/>
        <v>13</v>
      </c>
      <c r="G46" s="83">
        <f>G32-G44</f>
        <v>-58</v>
      </c>
    </row>
    <row r="48" spans="1:7" ht="25.8" x14ac:dyDescent="0.5">
      <c r="A48" s="57" t="s">
        <v>103</v>
      </c>
      <c r="B48" s="57"/>
      <c r="C48" s="57"/>
      <c r="D48" s="57"/>
      <c r="E48" s="57"/>
      <c r="F48" s="57"/>
      <c r="G48" s="57"/>
    </row>
    <row r="49" spans="1:8" ht="13.8" customHeight="1" x14ac:dyDescent="0.3"/>
    <row r="50" spans="1:8" ht="35.4" customHeight="1" x14ac:dyDescent="0.3">
      <c r="A50" s="85" t="s">
        <v>119</v>
      </c>
      <c r="B50" s="84"/>
      <c r="C50" s="84"/>
      <c r="D50" s="84"/>
      <c r="E50" s="84"/>
      <c r="F50" s="84"/>
      <c r="G50" s="84"/>
      <c r="H50" s="84"/>
    </row>
    <row r="51" spans="1:8" ht="25.8" x14ac:dyDescent="0.3">
      <c r="A51" s="65" t="s">
        <v>85</v>
      </c>
      <c r="B51" s="66" t="s">
        <v>25</v>
      </c>
      <c r="C51" s="66" t="s">
        <v>86</v>
      </c>
      <c r="D51" s="66" t="s">
        <v>87</v>
      </c>
      <c r="E51" s="66" t="s">
        <v>88</v>
      </c>
      <c r="F51" s="66" t="s">
        <v>89</v>
      </c>
      <c r="G51" s="66" t="s">
        <v>90</v>
      </c>
      <c r="H51" s="66" t="s">
        <v>91</v>
      </c>
    </row>
    <row r="52" spans="1:8" x14ac:dyDescent="0.3">
      <c r="A52" s="67">
        <v>1</v>
      </c>
      <c r="B52" s="68" t="s">
        <v>92</v>
      </c>
      <c r="C52" s="69">
        <v>853</v>
      </c>
      <c r="D52" s="70">
        <v>0.1</v>
      </c>
      <c r="E52" s="70">
        <v>0.09</v>
      </c>
      <c r="F52" s="71">
        <f>C52*D52</f>
        <v>85.300000000000011</v>
      </c>
      <c r="G52" s="72">
        <f>C52*E52</f>
        <v>76.77</v>
      </c>
      <c r="H52" s="72">
        <f>C52+F52-G52</f>
        <v>861.53</v>
      </c>
    </row>
    <row r="53" spans="1:8" x14ac:dyDescent="0.3">
      <c r="A53" s="67">
        <v>2</v>
      </c>
      <c r="B53" s="68" t="s">
        <v>93</v>
      </c>
      <c r="C53" s="69">
        <v>951</v>
      </c>
      <c r="D53" s="70">
        <v>9.9900000000000003E-2</v>
      </c>
      <c r="E53" s="70">
        <v>0.08</v>
      </c>
      <c r="F53" s="71">
        <f t="shared" ref="F53:F59" si="12">C53*D53</f>
        <v>95.004900000000006</v>
      </c>
      <c r="G53" s="72">
        <f t="shared" ref="G53:G59" si="13">C53*E53</f>
        <v>76.08</v>
      </c>
      <c r="H53" s="72">
        <f t="shared" ref="H53:H59" si="14">C53+F53-G53</f>
        <v>969.92489999999987</v>
      </c>
    </row>
    <row r="54" spans="1:8" x14ac:dyDescent="0.3">
      <c r="A54" s="67">
        <v>3</v>
      </c>
      <c r="B54" s="68" t="s">
        <v>94</v>
      </c>
      <c r="C54" s="69">
        <v>456</v>
      </c>
      <c r="D54" s="70">
        <v>8.6400000000000005E-2</v>
      </c>
      <c r="E54" s="70">
        <v>0.06</v>
      </c>
      <c r="F54" s="71">
        <f t="shared" si="12"/>
        <v>39.398400000000002</v>
      </c>
      <c r="G54" s="72">
        <f t="shared" si="13"/>
        <v>27.36</v>
      </c>
      <c r="H54" s="72">
        <f t="shared" si="14"/>
        <v>468.03839999999997</v>
      </c>
    </row>
    <row r="55" spans="1:8" x14ac:dyDescent="0.3">
      <c r="A55" s="67">
        <v>4</v>
      </c>
      <c r="B55" s="68" t="s">
        <v>95</v>
      </c>
      <c r="C55" s="69">
        <v>500</v>
      </c>
      <c r="D55" s="70">
        <v>8.5000000000000006E-2</v>
      </c>
      <c r="E55" s="70">
        <v>0.06</v>
      </c>
      <c r="F55" s="71">
        <f t="shared" si="12"/>
        <v>42.5</v>
      </c>
      <c r="G55" s="72">
        <f t="shared" si="13"/>
        <v>30</v>
      </c>
      <c r="H55" s="72">
        <f t="shared" si="14"/>
        <v>512.5</v>
      </c>
    </row>
    <row r="56" spans="1:8" x14ac:dyDescent="0.3">
      <c r="A56" s="67">
        <v>5</v>
      </c>
      <c r="B56" s="68" t="s">
        <v>96</v>
      </c>
      <c r="C56" s="69">
        <v>850</v>
      </c>
      <c r="D56" s="70">
        <v>8.9899999999999994E-2</v>
      </c>
      <c r="E56" s="70">
        <v>7.0000000000000007E-2</v>
      </c>
      <c r="F56" s="71">
        <f t="shared" si="12"/>
        <v>76.414999999999992</v>
      </c>
      <c r="G56" s="72">
        <f t="shared" si="13"/>
        <v>59.500000000000007</v>
      </c>
      <c r="H56" s="72">
        <f t="shared" si="14"/>
        <v>866.91499999999996</v>
      </c>
    </row>
    <row r="57" spans="1:8" x14ac:dyDescent="0.3">
      <c r="A57" s="67">
        <v>6</v>
      </c>
      <c r="B57" s="68" t="s">
        <v>97</v>
      </c>
      <c r="C57" s="69">
        <v>459</v>
      </c>
      <c r="D57" s="70">
        <v>6.25E-2</v>
      </c>
      <c r="E57" s="70">
        <v>0.05</v>
      </c>
      <c r="F57" s="71">
        <f t="shared" si="12"/>
        <v>28.6875</v>
      </c>
      <c r="G57" s="72">
        <f t="shared" si="13"/>
        <v>22.950000000000003</v>
      </c>
      <c r="H57" s="72">
        <f t="shared" si="14"/>
        <v>464.73750000000001</v>
      </c>
    </row>
    <row r="58" spans="1:8" x14ac:dyDescent="0.3">
      <c r="A58" s="67">
        <v>7</v>
      </c>
      <c r="B58" s="68" t="s">
        <v>98</v>
      </c>
      <c r="C58" s="69">
        <v>478</v>
      </c>
      <c r="D58" s="70">
        <v>7.1199999999999999E-2</v>
      </c>
      <c r="E58" s="70">
        <v>0.05</v>
      </c>
      <c r="F58" s="71">
        <f t="shared" si="12"/>
        <v>34.0336</v>
      </c>
      <c r="G58" s="72">
        <f t="shared" si="13"/>
        <v>23.900000000000002</v>
      </c>
      <c r="H58" s="72">
        <f t="shared" si="14"/>
        <v>488.1336</v>
      </c>
    </row>
    <row r="59" spans="1:8" x14ac:dyDescent="0.3">
      <c r="A59" s="67">
        <v>8</v>
      </c>
      <c r="B59" s="68" t="s">
        <v>99</v>
      </c>
      <c r="C59" s="73">
        <v>658</v>
      </c>
      <c r="D59" s="67">
        <v>5.9900000000000002E-2</v>
      </c>
      <c r="E59" s="74">
        <v>0.04</v>
      </c>
      <c r="F59" s="71">
        <f t="shared" si="12"/>
        <v>39.414200000000001</v>
      </c>
      <c r="G59" s="72">
        <f t="shared" si="13"/>
        <v>26.32</v>
      </c>
      <c r="H59" s="72">
        <f t="shared" si="14"/>
        <v>671.0942</v>
      </c>
    </row>
    <row r="61" spans="1:8" ht="25.8" x14ac:dyDescent="0.5">
      <c r="A61" s="57" t="s">
        <v>104</v>
      </c>
      <c r="B61" s="57"/>
      <c r="C61" s="57"/>
      <c r="D61" s="57"/>
      <c r="E61" s="57"/>
      <c r="F61" s="57"/>
      <c r="G61" s="57"/>
    </row>
    <row r="63" spans="1:8" x14ac:dyDescent="0.3">
      <c r="A63" s="86" t="s">
        <v>105</v>
      </c>
      <c r="B63" s="86"/>
      <c r="C63" s="86"/>
      <c r="D63" s="86"/>
      <c r="E63" s="86"/>
    </row>
    <row r="64" spans="1:8" x14ac:dyDescent="0.3">
      <c r="A64" s="87" t="s">
        <v>106</v>
      </c>
      <c r="B64" s="87" t="s">
        <v>107</v>
      </c>
      <c r="C64" s="87" t="s">
        <v>108</v>
      </c>
      <c r="D64" s="87" t="s">
        <v>109</v>
      </c>
      <c r="E64" s="87" t="s">
        <v>110</v>
      </c>
    </row>
    <row r="65" spans="1:7" x14ac:dyDescent="0.3">
      <c r="A65" s="88" t="s">
        <v>111</v>
      </c>
      <c r="B65" s="89">
        <v>500</v>
      </c>
      <c r="C65" s="73">
        <v>0.15</v>
      </c>
      <c r="D65" s="73">
        <f>B65*C65</f>
        <v>75</v>
      </c>
      <c r="E65" s="73">
        <f>D65/B73</f>
        <v>25.510204081632654</v>
      </c>
    </row>
    <row r="66" spans="1:7" x14ac:dyDescent="0.3">
      <c r="A66" s="88" t="s">
        <v>112</v>
      </c>
      <c r="B66" s="89">
        <v>750</v>
      </c>
      <c r="C66" s="73">
        <v>0.15</v>
      </c>
      <c r="D66" s="73">
        <f t="shared" ref="D66:D71" si="15">B66*C66</f>
        <v>112.5</v>
      </c>
      <c r="E66" s="73">
        <f>D66/B73</f>
        <v>38.265306122448983</v>
      </c>
    </row>
    <row r="67" spans="1:7" x14ac:dyDescent="0.3">
      <c r="A67" s="88" t="s">
        <v>113</v>
      </c>
      <c r="B67" s="89">
        <v>250</v>
      </c>
      <c r="C67" s="73">
        <v>10</v>
      </c>
      <c r="D67" s="73">
        <f t="shared" si="15"/>
        <v>2500</v>
      </c>
      <c r="E67" s="73">
        <f>D67/B73</f>
        <v>850.34013605442181</v>
      </c>
    </row>
    <row r="68" spans="1:7" x14ac:dyDescent="0.3">
      <c r="A68" s="88" t="s">
        <v>114</v>
      </c>
      <c r="B68" s="89">
        <v>310</v>
      </c>
      <c r="C68" s="73">
        <v>0.5</v>
      </c>
      <c r="D68" s="73">
        <f t="shared" si="15"/>
        <v>155</v>
      </c>
      <c r="E68" s="73">
        <f>D68/B73</f>
        <v>52.721088435374149</v>
      </c>
    </row>
    <row r="69" spans="1:7" x14ac:dyDescent="0.3">
      <c r="A69" s="88" t="s">
        <v>115</v>
      </c>
      <c r="B69" s="89">
        <v>500</v>
      </c>
      <c r="C69" s="73">
        <v>0.1</v>
      </c>
      <c r="D69" s="73">
        <f t="shared" si="15"/>
        <v>50</v>
      </c>
      <c r="E69" s="73">
        <f>D69/B73</f>
        <v>17.006802721088437</v>
      </c>
    </row>
    <row r="70" spans="1:7" x14ac:dyDescent="0.3">
      <c r="A70" s="88" t="s">
        <v>116</v>
      </c>
      <c r="B70" s="89">
        <v>1500</v>
      </c>
      <c r="C70" s="73">
        <v>2.5</v>
      </c>
      <c r="D70" s="73">
        <f t="shared" si="15"/>
        <v>3750</v>
      </c>
      <c r="E70" s="73">
        <f>D70/B73</f>
        <v>1275.5102040816328</v>
      </c>
    </row>
    <row r="71" spans="1:7" x14ac:dyDescent="0.3">
      <c r="A71" s="88" t="s">
        <v>117</v>
      </c>
      <c r="B71" s="89">
        <v>190</v>
      </c>
      <c r="C71" s="73">
        <v>6</v>
      </c>
      <c r="D71" s="73">
        <f t="shared" si="15"/>
        <v>1140</v>
      </c>
      <c r="E71" s="73">
        <f>D71/B73</f>
        <v>387.75510204081633</v>
      </c>
    </row>
    <row r="72" spans="1:7" x14ac:dyDescent="0.3">
      <c r="A72" s="15"/>
      <c r="B72" s="15"/>
      <c r="C72" s="15"/>
      <c r="D72" s="15"/>
      <c r="E72" s="15"/>
    </row>
    <row r="73" spans="1:7" x14ac:dyDescent="0.3">
      <c r="A73" s="90" t="s">
        <v>120</v>
      </c>
      <c r="B73" s="91">
        <v>2.94</v>
      </c>
      <c r="C73" s="15"/>
      <c r="D73" s="15"/>
      <c r="E73" s="15"/>
    </row>
    <row r="75" spans="1:7" ht="25.8" x14ac:dyDescent="0.5">
      <c r="A75" s="100" t="s">
        <v>121</v>
      </c>
      <c r="B75" s="101"/>
      <c r="C75" s="101"/>
      <c r="D75" s="102"/>
      <c r="E75" s="96"/>
      <c r="F75" s="96"/>
      <c r="G75" s="96"/>
    </row>
    <row r="76" spans="1:7" x14ac:dyDescent="0.3">
      <c r="A76" s="95"/>
      <c r="B76" s="30"/>
      <c r="C76" s="30"/>
      <c r="D76" s="31"/>
      <c r="E76" s="1"/>
      <c r="F76" s="1"/>
      <c r="G76" s="1"/>
    </row>
    <row r="77" spans="1:7" x14ac:dyDescent="0.3">
      <c r="A77" s="99" t="s">
        <v>122</v>
      </c>
      <c r="B77" s="99" t="s">
        <v>123</v>
      </c>
      <c r="C77" s="99" t="s">
        <v>124</v>
      </c>
      <c r="D77" s="99" t="s">
        <v>125</v>
      </c>
      <c r="E77" s="1"/>
      <c r="F77" s="1"/>
      <c r="G77" s="1"/>
    </row>
    <row r="78" spans="1:7" x14ac:dyDescent="0.3">
      <c r="A78" s="93" t="s">
        <v>126</v>
      </c>
      <c r="B78" s="94">
        <v>900</v>
      </c>
      <c r="C78" s="94">
        <f>IF(B78&gt;=1000,(B78*30%),(B78*40%))</f>
        <v>360</v>
      </c>
      <c r="D78" s="94">
        <f>B78+C78</f>
        <v>1260</v>
      </c>
      <c r="E78" s="1"/>
      <c r="F78" s="1"/>
      <c r="G78" s="1"/>
    </row>
    <row r="79" spans="1:7" x14ac:dyDescent="0.3">
      <c r="A79" s="93" t="s">
        <v>127</v>
      </c>
      <c r="B79" s="94">
        <v>1200</v>
      </c>
      <c r="C79" s="94">
        <f t="shared" ref="C79:C85" si="16">IF(B79&gt;=1000,(B79*30%),(B79*40%))</f>
        <v>360</v>
      </c>
      <c r="D79" s="94">
        <f t="shared" ref="D79:D85" si="17">B79+C79</f>
        <v>1560</v>
      </c>
      <c r="E79" s="1"/>
      <c r="F79" s="1"/>
      <c r="G79" s="1"/>
    </row>
    <row r="80" spans="1:7" ht="27.6" x14ac:dyDescent="0.3">
      <c r="A80" s="93" t="s">
        <v>128</v>
      </c>
      <c r="B80" s="94">
        <v>1500</v>
      </c>
      <c r="C80" s="94">
        <f t="shared" si="16"/>
        <v>450</v>
      </c>
      <c r="D80" s="94">
        <f t="shared" si="17"/>
        <v>1950</v>
      </c>
      <c r="E80" s="1"/>
      <c r="F80" s="1"/>
      <c r="G80" s="1"/>
    </row>
    <row r="81" spans="1:7" ht="27.6" x14ac:dyDescent="0.3">
      <c r="A81" s="93" t="s">
        <v>129</v>
      </c>
      <c r="B81" s="94">
        <v>2000</v>
      </c>
      <c r="C81" s="94">
        <f t="shared" si="16"/>
        <v>600</v>
      </c>
      <c r="D81" s="94">
        <f t="shared" si="17"/>
        <v>2600</v>
      </c>
      <c r="E81" s="1"/>
      <c r="F81" s="1"/>
      <c r="G81" s="1"/>
    </row>
    <row r="82" spans="1:7" x14ac:dyDescent="0.3">
      <c r="A82" s="93" t="s">
        <v>130</v>
      </c>
      <c r="B82" s="94">
        <v>1400</v>
      </c>
      <c r="C82" s="94">
        <f t="shared" si="16"/>
        <v>420</v>
      </c>
      <c r="D82" s="94">
        <f t="shared" si="17"/>
        <v>1820</v>
      </c>
      <c r="E82" s="1"/>
      <c r="F82" s="1"/>
      <c r="G82" s="1"/>
    </row>
    <row r="83" spans="1:7" ht="27.6" x14ac:dyDescent="0.3">
      <c r="A83" s="93" t="s">
        <v>131</v>
      </c>
      <c r="B83" s="94">
        <v>990</v>
      </c>
      <c r="C83" s="94">
        <f t="shared" si="16"/>
        <v>396</v>
      </c>
      <c r="D83" s="94">
        <f t="shared" si="17"/>
        <v>1386</v>
      </c>
      <c r="E83" s="1"/>
      <c r="F83" s="1"/>
      <c r="G83" s="1"/>
    </row>
    <row r="84" spans="1:7" ht="27.6" x14ac:dyDescent="0.3">
      <c r="A84" s="93" t="s">
        <v>132</v>
      </c>
      <c r="B84" s="94">
        <v>854</v>
      </c>
      <c r="C84" s="94">
        <f t="shared" si="16"/>
        <v>341.6</v>
      </c>
      <c r="D84" s="94">
        <f t="shared" si="17"/>
        <v>1195.5999999999999</v>
      </c>
      <c r="E84" s="1"/>
      <c r="F84" s="1"/>
      <c r="G84" s="1"/>
    </row>
    <row r="85" spans="1:7" x14ac:dyDescent="0.3">
      <c r="A85" s="93" t="s">
        <v>133</v>
      </c>
      <c r="B85" s="94">
        <v>1100</v>
      </c>
      <c r="C85" s="94">
        <f t="shared" si="16"/>
        <v>330</v>
      </c>
      <c r="D85" s="94">
        <f t="shared" si="17"/>
        <v>1430</v>
      </c>
      <c r="E85" s="1"/>
      <c r="F85" s="1"/>
      <c r="G85" s="1"/>
    </row>
    <row r="86" spans="1:7" x14ac:dyDescent="0.3">
      <c r="A86" s="15"/>
      <c r="B86" s="15"/>
      <c r="C86" s="15"/>
      <c r="D86" s="15"/>
      <c r="E86" s="1"/>
      <c r="F86" s="1"/>
      <c r="G86" s="1"/>
    </row>
    <row r="87" spans="1:7" x14ac:dyDescent="0.3">
      <c r="A87" s="97" t="s">
        <v>134</v>
      </c>
      <c r="B87" s="98">
        <v>0.4</v>
      </c>
      <c r="C87" s="15"/>
      <c r="D87" s="15"/>
      <c r="E87" s="1"/>
      <c r="F87" s="1"/>
      <c r="G87" s="1"/>
    </row>
    <row r="88" spans="1:7" x14ac:dyDescent="0.3">
      <c r="A88" s="97" t="s">
        <v>135</v>
      </c>
      <c r="B88" s="98">
        <v>0.3</v>
      </c>
      <c r="C88" s="15"/>
      <c r="D88" s="15"/>
      <c r="E88" s="1"/>
      <c r="F88" s="1"/>
      <c r="G88" s="1"/>
    </row>
    <row r="90" spans="1:7" ht="25.8" x14ac:dyDescent="0.3">
      <c r="A90" s="103" t="s">
        <v>154</v>
      </c>
      <c r="B90" s="104"/>
      <c r="C90" s="104"/>
      <c r="D90" s="104"/>
      <c r="E90" s="104"/>
      <c r="F90" s="104"/>
    </row>
    <row r="92" spans="1:7" ht="18" x14ac:dyDescent="0.3">
      <c r="A92" s="112" t="s">
        <v>155</v>
      </c>
      <c r="B92" s="112"/>
      <c r="C92" s="112"/>
      <c r="D92" s="112"/>
      <c r="E92" s="112"/>
      <c r="F92" s="112"/>
    </row>
    <row r="93" spans="1:7" x14ac:dyDescent="0.3">
      <c r="A93" s="92" t="s">
        <v>136</v>
      </c>
      <c r="B93" s="92" t="s">
        <v>137</v>
      </c>
      <c r="C93" s="92" t="s">
        <v>138</v>
      </c>
      <c r="D93" s="92" t="s">
        <v>139</v>
      </c>
      <c r="E93" s="92" t="s">
        <v>140</v>
      </c>
      <c r="F93" s="92" t="s">
        <v>141</v>
      </c>
    </row>
    <row r="94" spans="1:7" x14ac:dyDescent="0.3">
      <c r="A94" s="94" t="s">
        <v>142</v>
      </c>
      <c r="B94" s="94">
        <v>140000</v>
      </c>
      <c r="C94" s="94">
        <v>165000</v>
      </c>
      <c r="D94" s="94">
        <v>208000</v>
      </c>
      <c r="E94" s="94">
        <v>280000</v>
      </c>
      <c r="F94" s="94">
        <f>SUM(B94:E94)</f>
        <v>793000</v>
      </c>
    </row>
    <row r="95" spans="1:7" x14ac:dyDescent="0.3">
      <c r="A95" s="15"/>
      <c r="B95" s="15"/>
      <c r="C95" s="15"/>
      <c r="D95" s="15"/>
      <c r="E95" s="15"/>
      <c r="F95" s="15"/>
    </row>
    <row r="96" spans="1:7" x14ac:dyDescent="0.3">
      <c r="A96" s="92" t="s">
        <v>143</v>
      </c>
      <c r="B96" s="92" t="s">
        <v>137</v>
      </c>
      <c r="C96" s="92" t="s">
        <v>138</v>
      </c>
      <c r="D96" s="92" t="s">
        <v>139</v>
      </c>
      <c r="E96" s="92" t="s">
        <v>140</v>
      </c>
      <c r="F96" s="92" t="s">
        <v>141</v>
      </c>
    </row>
    <row r="97" spans="1:6" x14ac:dyDescent="0.3">
      <c r="A97" s="94" t="s">
        <v>144</v>
      </c>
      <c r="B97" s="94">
        <v>20000</v>
      </c>
      <c r="C97" s="94">
        <v>26000</v>
      </c>
      <c r="D97" s="94">
        <v>33800</v>
      </c>
      <c r="E97" s="94">
        <v>43940</v>
      </c>
      <c r="F97" s="94">
        <f>SUM(B97:E97)</f>
        <v>123740</v>
      </c>
    </row>
    <row r="98" spans="1:6" x14ac:dyDescent="0.3">
      <c r="A98" s="94" t="s">
        <v>145</v>
      </c>
      <c r="B98" s="94">
        <v>20000</v>
      </c>
      <c r="C98" s="94">
        <v>15600</v>
      </c>
      <c r="D98" s="94">
        <v>20280</v>
      </c>
      <c r="E98" s="94">
        <v>26364</v>
      </c>
      <c r="F98" s="94">
        <f t="shared" ref="F98:F102" si="18">SUM(B98:E98)</f>
        <v>82244</v>
      </c>
    </row>
    <row r="99" spans="1:6" x14ac:dyDescent="0.3">
      <c r="A99" s="94" t="s">
        <v>146</v>
      </c>
      <c r="B99" s="94">
        <v>12000</v>
      </c>
      <c r="C99" s="94">
        <v>20930</v>
      </c>
      <c r="D99" s="94">
        <v>27209</v>
      </c>
      <c r="E99" s="94">
        <v>35371.699999999997</v>
      </c>
      <c r="F99" s="94">
        <f t="shared" si="18"/>
        <v>95510.7</v>
      </c>
    </row>
    <row r="100" spans="1:6" ht="18.600000000000001" customHeight="1" x14ac:dyDescent="0.3">
      <c r="A100" s="94" t="s">
        <v>147</v>
      </c>
      <c r="B100" s="94">
        <v>16100</v>
      </c>
      <c r="C100" s="94">
        <v>28870</v>
      </c>
      <c r="D100" s="94">
        <v>33631</v>
      </c>
      <c r="E100" s="94">
        <v>43720.3</v>
      </c>
      <c r="F100" s="94">
        <f t="shared" si="18"/>
        <v>122321.3</v>
      </c>
    </row>
    <row r="101" spans="1:6" ht="16.8" customHeight="1" x14ac:dyDescent="0.3">
      <c r="A101" s="94" t="s">
        <v>148</v>
      </c>
      <c r="B101" s="94">
        <v>19900</v>
      </c>
      <c r="C101" s="94">
        <v>39000</v>
      </c>
      <c r="D101" s="94">
        <v>50700</v>
      </c>
      <c r="E101" s="94">
        <v>65910</v>
      </c>
      <c r="F101" s="94">
        <f t="shared" si="18"/>
        <v>175510</v>
      </c>
    </row>
    <row r="102" spans="1:6" x14ac:dyDescent="0.3">
      <c r="A102" s="94" t="s">
        <v>149</v>
      </c>
      <c r="B102" s="94">
        <v>25000</v>
      </c>
      <c r="C102" s="94">
        <v>32500</v>
      </c>
      <c r="D102" s="94">
        <v>42250</v>
      </c>
      <c r="E102" s="94">
        <v>54925</v>
      </c>
      <c r="F102" s="110">
        <f t="shared" si="18"/>
        <v>154675</v>
      </c>
    </row>
    <row r="103" spans="1:6" x14ac:dyDescent="0.3">
      <c r="A103" s="15"/>
      <c r="B103" s="15"/>
      <c r="C103" s="15"/>
      <c r="D103" s="15"/>
      <c r="E103" s="95"/>
      <c r="F103" s="1"/>
    </row>
    <row r="104" spans="1:6" x14ac:dyDescent="0.3">
      <c r="A104" s="107" t="s">
        <v>150</v>
      </c>
      <c r="B104" s="108">
        <f>SUM(B97:B102)</f>
        <v>113000</v>
      </c>
      <c r="C104" s="108">
        <f t="shared" ref="C104:E104" si="19">SUM(C97:C102)</f>
        <v>162900</v>
      </c>
      <c r="D104" s="108">
        <f t="shared" si="19"/>
        <v>207870</v>
      </c>
      <c r="E104" s="108">
        <f t="shared" si="19"/>
        <v>270231</v>
      </c>
      <c r="F104" s="109"/>
    </row>
    <row r="105" spans="1:6" x14ac:dyDescent="0.3">
      <c r="A105" s="107" t="s">
        <v>151</v>
      </c>
      <c r="B105" s="108">
        <f>B94-B104</f>
        <v>27000</v>
      </c>
      <c r="C105" s="108">
        <f t="shared" ref="C105:E105" si="20">C94-C104</f>
        <v>2100</v>
      </c>
      <c r="D105" s="108">
        <f t="shared" si="20"/>
        <v>130</v>
      </c>
      <c r="E105" s="108">
        <f t="shared" si="20"/>
        <v>9769</v>
      </c>
      <c r="F105" s="109"/>
    </row>
    <row r="106" spans="1:6" x14ac:dyDescent="0.3">
      <c r="A106" s="107" t="s">
        <v>152</v>
      </c>
      <c r="B106" s="120" t="str">
        <f>IF(B105&lt;1000,"Prejuízo Total",IF(B105&lt;5000,"Lucro Médio","Lucro Total"))</f>
        <v>Lucro Total</v>
      </c>
      <c r="C106" s="120" t="str">
        <f t="shared" ref="C106:E106" si="21">IF(C105&lt;1000,"Prejuízo Total",IF(C105&lt;5000,"Lucro Médio","Lucro Total"))</f>
        <v>Lucro Médio</v>
      </c>
      <c r="D106" s="120" t="str">
        <f t="shared" si="21"/>
        <v>Prejuízo Total</v>
      </c>
      <c r="E106" s="120" t="str">
        <f t="shared" si="21"/>
        <v>Lucro Total</v>
      </c>
      <c r="F106" s="1"/>
    </row>
    <row r="107" spans="1:6" x14ac:dyDescent="0.3">
      <c r="C107" s="111" t="s">
        <v>153</v>
      </c>
      <c r="D107" s="111"/>
      <c r="E107" s="111"/>
      <c r="F107" s="31"/>
    </row>
    <row r="109" spans="1:6" ht="25.8" x14ac:dyDescent="0.3">
      <c r="A109" s="114" t="s">
        <v>154</v>
      </c>
      <c r="B109" s="114"/>
      <c r="C109" s="114"/>
      <c r="D109" s="114"/>
      <c r="E109" s="113"/>
      <c r="F109" s="113"/>
    </row>
    <row r="110" spans="1:6" ht="15" customHeight="1" x14ac:dyDescent="0.3">
      <c r="A110" s="115"/>
      <c r="B110" s="115"/>
      <c r="C110" s="115"/>
      <c r="D110" s="115"/>
      <c r="E110" s="113"/>
      <c r="F110" s="113"/>
    </row>
    <row r="111" spans="1:6" x14ac:dyDescent="0.3">
      <c r="A111" s="92" t="s">
        <v>56</v>
      </c>
      <c r="B111" s="92" t="s">
        <v>48</v>
      </c>
      <c r="C111" s="92" t="s">
        <v>49</v>
      </c>
      <c r="D111" s="92" t="s">
        <v>156</v>
      </c>
    </row>
    <row r="112" spans="1:6" x14ac:dyDescent="0.3">
      <c r="A112" s="116" t="s">
        <v>157</v>
      </c>
      <c r="B112" s="94">
        <v>4665</v>
      </c>
      <c r="C112" s="94">
        <v>4654</v>
      </c>
      <c r="D112" s="117"/>
    </row>
    <row r="113" spans="1:4" x14ac:dyDescent="0.3">
      <c r="A113" s="116" t="s">
        <v>158</v>
      </c>
      <c r="B113" s="94">
        <v>16574</v>
      </c>
      <c r="C113" s="94">
        <v>24348</v>
      </c>
      <c r="D113" s="117"/>
    </row>
    <row r="114" spans="1:4" x14ac:dyDescent="0.3">
      <c r="A114" s="116" t="s">
        <v>159</v>
      </c>
      <c r="B114" s="94">
        <v>1654</v>
      </c>
      <c r="C114" s="94">
        <v>6468</v>
      </c>
      <c r="D114" s="117"/>
    </row>
    <row r="115" spans="1:4" x14ac:dyDescent="0.3">
      <c r="A115" s="116" t="s">
        <v>160</v>
      </c>
      <c r="B115" s="94">
        <v>654</v>
      </c>
      <c r="C115" s="94">
        <v>654</v>
      </c>
      <c r="D115" s="117"/>
    </row>
    <row r="116" spans="1:4" x14ac:dyDescent="0.3">
      <c r="A116" s="116" t="s">
        <v>101</v>
      </c>
      <c r="B116" s="94">
        <v>413</v>
      </c>
      <c r="C116" s="94">
        <v>434</v>
      </c>
      <c r="D116" s="117"/>
    </row>
    <row r="117" spans="1:4" x14ac:dyDescent="0.3">
      <c r="A117" s="116" t="s">
        <v>161</v>
      </c>
      <c r="B117" s="94">
        <v>65765</v>
      </c>
      <c r="C117" s="94">
        <v>54646</v>
      </c>
      <c r="D117" s="117"/>
    </row>
    <row r="118" spans="1:4" x14ac:dyDescent="0.3">
      <c r="A118" s="15"/>
      <c r="B118" s="15"/>
      <c r="C118" s="15"/>
      <c r="D118" s="15"/>
    </row>
    <row r="119" spans="1:4" x14ac:dyDescent="0.3">
      <c r="A119" s="118" t="s">
        <v>162</v>
      </c>
      <c r="B119" s="118"/>
      <c r="C119" s="118"/>
      <c r="D119" s="15"/>
    </row>
    <row r="120" spans="1:4" x14ac:dyDescent="0.3">
      <c r="A120" s="119" t="s">
        <v>163</v>
      </c>
      <c r="B120" s="119"/>
      <c r="C120" s="94">
        <v>20</v>
      </c>
      <c r="D120" s="15"/>
    </row>
    <row r="121" spans="1:4" x14ac:dyDescent="0.3">
      <c r="A121" s="119" t="s">
        <v>164</v>
      </c>
      <c r="B121" s="119"/>
      <c r="C121" s="94">
        <v>18</v>
      </c>
      <c r="D121" s="15"/>
    </row>
    <row r="122" spans="1:4" x14ac:dyDescent="0.3">
      <c r="A122" s="119" t="s">
        <v>165</v>
      </c>
      <c r="B122" s="119"/>
      <c r="C122" s="94">
        <v>24</v>
      </c>
      <c r="D122" s="15"/>
    </row>
    <row r="123" spans="1:4" x14ac:dyDescent="0.3">
      <c r="A123" s="119" t="s">
        <v>156</v>
      </c>
      <c r="B123" s="119"/>
      <c r="C123" s="117"/>
      <c r="D123" s="15"/>
    </row>
  </sheetData>
  <mergeCells count="23">
    <mergeCell ref="A109:D109"/>
    <mergeCell ref="A119:C119"/>
    <mergeCell ref="A120:B120"/>
    <mergeCell ref="A121:B121"/>
    <mergeCell ref="A122:B122"/>
    <mergeCell ref="A123:B123"/>
    <mergeCell ref="C107:E107"/>
    <mergeCell ref="A75:D75"/>
    <mergeCell ref="A90:F90"/>
    <mergeCell ref="A92:F92"/>
    <mergeCell ref="A63:E63"/>
    <mergeCell ref="A25:B26"/>
    <mergeCell ref="C25:C26"/>
    <mergeCell ref="D25:D26"/>
    <mergeCell ref="E25:E26"/>
    <mergeCell ref="F25:F26"/>
    <mergeCell ref="A50:H50"/>
    <mergeCell ref="A30:G30"/>
    <mergeCell ref="A1:I1"/>
    <mergeCell ref="A28:G28"/>
    <mergeCell ref="A48:G48"/>
    <mergeCell ref="A61:G61"/>
    <mergeCell ref="A3:I3"/>
  </mergeCells>
  <conditionalFormatting sqref="B106:E106">
    <cfRule type="containsText" dxfId="5" priority="3" operator="containsText" text="Lucro Total">
      <formula>NOT(ISERROR(SEARCH("Lucro Total",B106)))</formula>
    </cfRule>
  </conditionalFormatting>
  <conditionalFormatting sqref="C106">
    <cfRule type="containsText" dxfId="4" priority="2" operator="containsText" text="Lucro Médio">
      <formula>NOT(ISERROR(SEARCH("Lucro Médio",C106)))</formula>
    </cfRule>
  </conditionalFormatting>
  <conditionalFormatting sqref="D106">
    <cfRule type="containsText" dxfId="3" priority="1" operator="containsText" text="Prejuízo Total">
      <formula>NOT(ISERROR(SEARCH("Prejuízo Total",D106)))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Aula 01</vt:lpstr>
      <vt:lpstr>Aula 02</vt:lpstr>
      <vt:lpstr>Exercícios 04.04.23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DEV Noturno</dc:creator>
  <cp:lastModifiedBy>Aluno DEV Noturno</cp:lastModifiedBy>
  <dcterms:created xsi:type="dcterms:W3CDTF">2023-03-28T23:53:35Z</dcterms:created>
  <dcterms:modified xsi:type="dcterms:W3CDTF">2023-04-05T00:54:52Z</dcterms:modified>
</cp:coreProperties>
</file>