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ivate\drodriguez\Info\Info General DRDLVS\TEC Analytics Bootcamp\Module 1 Challenge\"/>
    </mc:Choice>
  </mc:AlternateContent>
  <xr:revisionPtr revIDLastSave="0" documentId="13_ncr:1_{FE10CE55-AF8A-493D-A086-601F514CE828}" xr6:coauthVersionLast="47" xr6:coauthVersionMax="47" xr10:uidLastSave="{00000000-0000-0000-0000-000000000000}"/>
  <bookViews>
    <workbookView xWindow="-108" yWindow="-108" windowWidth="23256" windowHeight="13176" firstSheet="1" activeTab="6" xr2:uid="{00000000-000D-0000-FFFF-FFFF00000000}"/>
  </bookViews>
  <sheets>
    <sheet name="Hoja1" sheetId="5" state="hidden" r:id="rId1"/>
    <sheet name="Crowdfunding" sheetId="1" r:id="rId2"/>
    <sheet name="PT Parent Category" sheetId="3" r:id="rId3"/>
    <sheet name="PT Sub-Category" sheetId="2" r:id="rId4"/>
    <sheet name="Outcome per year" sheetId="4" r:id="rId5"/>
    <sheet name="Crowfunding Goal Analysis" sheetId="6" r:id="rId6"/>
    <sheet name="Statistical Analysis" sheetId="7" r:id="rId7"/>
  </sheets>
  <definedNames>
    <definedName name="_xlnm._FilterDatabase" localSheetId="1" hidden="1">Crowdfunding!$A$1:$U$1</definedName>
    <definedName name="Failed">'Statistical Analysis'!$L$2:$L$365</definedName>
    <definedName name="Failed2">'Statistical Analysis'!$M$2:$M$365</definedName>
    <definedName name="SegmentaciónDeDatos_country">#N/A</definedName>
    <definedName name="Successful">'Statistical Analysis'!$C$2:$C$566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7" l="1"/>
  <c r="I9" i="7"/>
  <c r="H9" i="7"/>
  <c r="G9" i="7"/>
  <c r="F9" i="7"/>
  <c r="E9" i="7"/>
  <c r="J5" i="7"/>
  <c r="I5" i="7"/>
  <c r="H5" i="7"/>
  <c r="G5" i="7"/>
  <c r="F5" i="7"/>
  <c r="E5" i="7"/>
  <c r="F13" i="6" l="1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E4" i="6"/>
  <c r="F4" i="6"/>
  <c r="D4" i="6"/>
  <c r="D6" i="6"/>
  <c r="D5" i="6"/>
  <c r="D13" i="6"/>
  <c r="G13" i="6" s="1"/>
  <c r="J13" i="6" s="1"/>
  <c r="D12" i="6"/>
  <c r="D11" i="6"/>
  <c r="D10" i="6"/>
  <c r="D9" i="6"/>
  <c r="D8" i="6"/>
  <c r="D7" i="6"/>
  <c r="F3" i="6"/>
  <c r="E3" i="6"/>
  <c r="E14" i="6"/>
  <c r="F14" i="6"/>
  <c r="D14" i="6"/>
  <c r="D3" i="6"/>
  <c r="G7" i="6" l="1"/>
  <c r="I7" i="6" s="1"/>
  <c r="G5" i="6"/>
  <c r="J5" i="6" s="1"/>
  <c r="G8" i="6"/>
  <c r="H8" i="6" s="1"/>
  <c r="H13" i="6"/>
  <c r="J8" i="6"/>
  <c r="I8" i="6"/>
  <c r="G9" i="6"/>
  <c r="G10" i="6"/>
  <c r="G11" i="6"/>
  <c r="I13" i="6"/>
  <c r="G12" i="6"/>
  <c r="H12" i="6" s="1"/>
  <c r="G6" i="6"/>
  <c r="G4" i="6"/>
  <c r="G14" i="6"/>
  <c r="H14" i="6" s="1"/>
  <c r="G3" i="6"/>
  <c r="H7" i="6" l="1"/>
  <c r="J7" i="6"/>
  <c r="H5" i="6"/>
  <c r="I5" i="6"/>
  <c r="J11" i="6"/>
  <c r="I11" i="6"/>
  <c r="J6" i="6"/>
  <c r="I6" i="6"/>
  <c r="H6" i="6"/>
  <c r="I14" i="6"/>
  <c r="H3" i="6"/>
  <c r="I3" i="6"/>
  <c r="H11" i="6"/>
  <c r="J3" i="6"/>
  <c r="J10" i="6"/>
  <c r="I10" i="6"/>
  <c r="I9" i="6"/>
  <c r="J9" i="6"/>
  <c r="I12" i="6"/>
  <c r="J12" i="6"/>
  <c r="H9" i="6"/>
  <c r="J14" i="6"/>
  <c r="H10" i="6"/>
  <c r="I4" i="6"/>
  <c r="J4" i="6"/>
  <c r="H4" i="6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H26" i="3"/>
  <c r="G32" i="4"/>
  <c r="G31" i="4"/>
  <c r="G30" i="4"/>
  <c r="G29" i="4"/>
  <c r="G28" i="4"/>
  <c r="G27" i="4"/>
  <c r="G26" i="4"/>
  <c r="G25" i="4"/>
  <c r="G24" i="4"/>
  <c r="G23" i="4"/>
  <c r="G22" i="4"/>
  <c r="G21" i="4"/>
  <c r="H28" i="3"/>
  <c r="H27" i="3"/>
  <c r="H25" i="3"/>
  <c r="H24" i="3"/>
  <c r="H23" i="3"/>
  <c r="H22" i="3"/>
  <c r="H21" i="3"/>
  <c r="H20" i="3"/>
  <c r="H19" i="3"/>
  <c r="G19" i="3"/>
  <c r="G20" i="3"/>
  <c r="G28" i="3"/>
  <c r="G27" i="3"/>
  <c r="G26" i="3"/>
  <c r="G25" i="3"/>
  <c r="G24" i="3"/>
  <c r="G23" i="3"/>
  <c r="G22" i="3"/>
  <c r="G21" i="3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P17" i="1" s="1"/>
  <c r="N18" i="1"/>
  <c r="N19" i="1"/>
  <c r="N20" i="1"/>
  <c r="N21" i="1"/>
  <c r="N22" i="1"/>
  <c r="N23" i="1"/>
  <c r="P23" i="1" s="1"/>
  <c r="N24" i="1"/>
  <c r="P24" i="1" s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P47" i="1" s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P127" i="1" s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P175" i="1" s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P215" i="1" s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P276" i="1" s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P311" i="1" s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P327" i="1" s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P359" i="1" s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P439" i="1" s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P455" i="1" s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P487" i="1" s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P575" i="1" s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P610" i="1" s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P962" i="1" s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C15" i="3"/>
  <c r="E15" i="3"/>
  <c r="P972" i="1" l="1"/>
  <c r="P740" i="1"/>
  <c r="P404" i="1"/>
  <c r="P739" i="1"/>
  <c r="P852" i="1"/>
  <c r="P803" i="1"/>
  <c r="P683" i="1"/>
  <c r="P676" i="1"/>
  <c r="P788" i="1"/>
  <c r="P417" i="1"/>
  <c r="P628" i="1"/>
  <c r="P908" i="1"/>
  <c r="P532" i="1"/>
  <c r="P914" i="1"/>
  <c r="P850" i="1"/>
  <c r="P993" i="1"/>
  <c r="P977" i="1"/>
  <c r="P945" i="1"/>
  <c r="P937" i="1"/>
  <c r="P929" i="1"/>
  <c r="P921" i="1"/>
  <c r="P913" i="1"/>
  <c r="P905" i="1"/>
  <c r="P897" i="1"/>
  <c r="P889" i="1"/>
  <c r="P881" i="1"/>
  <c r="P873" i="1"/>
  <c r="P865" i="1"/>
  <c r="P857" i="1"/>
  <c r="P849" i="1"/>
  <c r="P809" i="1"/>
  <c r="P801" i="1"/>
  <c r="P793" i="1"/>
  <c r="P785" i="1"/>
  <c r="P777" i="1"/>
  <c r="P769" i="1"/>
  <c r="P761" i="1"/>
  <c r="P753" i="1"/>
  <c r="P745" i="1"/>
  <c r="P737" i="1"/>
  <c r="P729" i="1"/>
  <c r="P721" i="1"/>
  <c r="P713" i="1"/>
  <c r="P705" i="1"/>
  <c r="P697" i="1"/>
  <c r="P689" i="1"/>
  <c r="P681" i="1"/>
  <c r="P673" i="1"/>
  <c r="P665" i="1"/>
  <c r="P657" i="1"/>
  <c r="P649" i="1"/>
  <c r="P641" i="1"/>
  <c r="P633" i="1"/>
  <c r="P625" i="1"/>
  <c r="P617" i="1"/>
  <c r="P609" i="1"/>
  <c r="P601" i="1"/>
  <c r="P593" i="1"/>
  <c r="P585" i="1"/>
  <c r="P577" i="1"/>
  <c r="P569" i="1"/>
  <c r="P561" i="1"/>
  <c r="P553" i="1"/>
  <c r="P545" i="1"/>
  <c r="P537" i="1"/>
  <c r="P529" i="1"/>
  <c r="P521" i="1"/>
  <c r="P513" i="1"/>
  <c r="P505" i="1"/>
  <c r="P497" i="1"/>
  <c r="P489" i="1"/>
  <c r="P481" i="1"/>
  <c r="P473" i="1"/>
  <c r="P465" i="1"/>
  <c r="P457" i="1"/>
  <c r="P449" i="1"/>
  <c r="P441" i="1"/>
  <c r="P433" i="1"/>
  <c r="P425" i="1"/>
  <c r="P409" i="1"/>
  <c r="P401" i="1"/>
  <c r="P393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105" i="1"/>
  <c r="P41" i="1"/>
  <c r="P969" i="1"/>
  <c r="P817" i="1"/>
  <c r="P992" i="1"/>
  <c r="P968" i="1"/>
  <c r="P936" i="1"/>
  <c r="P928" i="1"/>
  <c r="P912" i="1"/>
  <c r="P904" i="1"/>
  <c r="P896" i="1"/>
  <c r="P888" i="1"/>
  <c r="P880" i="1"/>
  <c r="P872" i="1"/>
  <c r="P864" i="1"/>
  <c r="P840" i="1"/>
  <c r="P824" i="1"/>
  <c r="P760" i="1"/>
  <c r="P744" i="1"/>
  <c r="P736" i="1"/>
  <c r="P168" i="1"/>
  <c r="P152" i="1"/>
  <c r="P1001" i="1"/>
  <c r="P953" i="1"/>
  <c r="P833" i="1"/>
  <c r="P976" i="1"/>
  <c r="P944" i="1"/>
  <c r="P920" i="1"/>
  <c r="P832" i="1"/>
  <c r="P985" i="1"/>
  <c r="P825" i="1"/>
  <c r="P1000" i="1"/>
  <c r="P960" i="1"/>
  <c r="P848" i="1"/>
  <c r="P961" i="1"/>
  <c r="P841" i="1"/>
  <c r="P984" i="1"/>
  <c r="P952" i="1"/>
  <c r="P856" i="1"/>
  <c r="P995" i="1"/>
  <c r="P987" i="1"/>
  <c r="P979" i="1"/>
  <c r="P971" i="1"/>
  <c r="P963" i="1"/>
  <c r="P955" i="1"/>
  <c r="P947" i="1"/>
  <c r="P939" i="1"/>
  <c r="P931" i="1"/>
  <c r="P923" i="1"/>
  <c r="P915" i="1"/>
  <c r="P907" i="1"/>
  <c r="P899" i="1"/>
  <c r="P891" i="1"/>
  <c r="P883" i="1"/>
  <c r="P875" i="1"/>
  <c r="P867" i="1"/>
  <c r="P859" i="1"/>
  <c r="P851" i="1"/>
  <c r="P843" i="1"/>
  <c r="P835" i="1"/>
  <c r="P827" i="1"/>
  <c r="P819" i="1"/>
  <c r="P811" i="1"/>
  <c r="P795" i="1"/>
  <c r="P787" i="1"/>
  <c r="P779" i="1"/>
  <c r="P771" i="1"/>
  <c r="P763" i="1"/>
  <c r="P755" i="1"/>
  <c r="P747" i="1"/>
  <c r="P731" i="1"/>
  <c r="P723" i="1"/>
  <c r="P715" i="1"/>
  <c r="P707" i="1"/>
  <c r="P699" i="1"/>
  <c r="P691" i="1"/>
  <c r="P675" i="1"/>
  <c r="P667" i="1"/>
  <c r="P659" i="1"/>
  <c r="P651" i="1"/>
  <c r="P643" i="1"/>
  <c r="P635" i="1"/>
  <c r="P627" i="1"/>
  <c r="P619" i="1"/>
  <c r="P611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499" i="1"/>
  <c r="P491" i="1"/>
  <c r="P483" i="1"/>
  <c r="P475" i="1"/>
  <c r="P467" i="1"/>
  <c r="P459" i="1"/>
  <c r="P451" i="1"/>
  <c r="P443" i="1"/>
  <c r="P435" i="1"/>
  <c r="P427" i="1"/>
  <c r="P419" i="1"/>
  <c r="P411" i="1"/>
  <c r="P403" i="1"/>
  <c r="P395" i="1"/>
  <c r="P994" i="1"/>
  <c r="P986" i="1"/>
  <c r="P978" i="1"/>
  <c r="P970" i="1"/>
  <c r="P954" i="1"/>
  <c r="P946" i="1"/>
  <c r="P938" i="1"/>
  <c r="P930" i="1"/>
  <c r="P922" i="1"/>
  <c r="P906" i="1"/>
  <c r="P898" i="1"/>
  <c r="P890" i="1"/>
  <c r="P882" i="1"/>
  <c r="P874" i="1"/>
  <c r="P866" i="1"/>
  <c r="P858" i="1"/>
  <c r="P842" i="1"/>
  <c r="P834" i="1"/>
  <c r="P826" i="1"/>
  <c r="P786" i="1"/>
  <c r="P770" i="1"/>
  <c r="P762" i="1"/>
  <c r="P722" i="1"/>
  <c r="P706" i="1"/>
  <c r="P698" i="1"/>
  <c r="P674" i="1"/>
  <c r="P602" i="1"/>
  <c r="P808" i="1"/>
  <c r="P792" i="1"/>
  <c r="P776" i="1"/>
  <c r="P752" i="1"/>
  <c r="P720" i="1"/>
  <c r="P704" i="1"/>
  <c r="P688" i="1"/>
  <c r="P672" i="1"/>
  <c r="P656" i="1"/>
  <c r="P632" i="1"/>
  <c r="P616" i="1"/>
  <c r="P600" i="1"/>
  <c r="P584" i="1"/>
  <c r="P568" i="1"/>
  <c r="P552" i="1"/>
  <c r="P536" i="1"/>
  <c r="P520" i="1"/>
  <c r="P504" i="1"/>
  <c r="P488" i="1"/>
  <c r="P464" i="1"/>
  <c r="P448" i="1"/>
  <c r="P440" i="1"/>
  <c r="P424" i="1"/>
  <c r="P408" i="1"/>
  <c r="P392" i="1"/>
  <c r="P376" i="1"/>
  <c r="P368" i="1"/>
  <c r="P360" i="1"/>
  <c r="P352" i="1"/>
  <c r="P344" i="1"/>
  <c r="P336" i="1"/>
  <c r="P328" i="1"/>
  <c r="P320" i="1"/>
  <c r="P312" i="1"/>
  <c r="P304" i="1"/>
  <c r="P296" i="1"/>
  <c r="P288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0" i="1"/>
  <c r="P144" i="1"/>
  <c r="P136" i="1"/>
  <c r="P128" i="1"/>
  <c r="P120" i="1"/>
  <c r="P112" i="1"/>
  <c r="P104" i="1"/>
  <c r="P64" i="1"/>
  <c r="P999" i="1"/>
  <c r="P991" i="1"/>
  <c r="P983" i="1"/>
  <c r="P975" i="1"/>
  <c r="P967" i="1"/>
  <c r="P959" i="1"/>
  <c r="P951" i="1"/>
  <c r="P943" i="1"/>
  <c r="P935" i="1"/>
  <c r="P927" i="1"/>
  <c r="P919" i="1"/>
  <c r="P911" i="1"/>
  <c r="P903" i="1"/>
  <c r="P895" i="1"/>
  <c r="P887" i="1"/>
  <c r="P879" i="1"/>
  <c r="P871" i="1"/>
  <c r="P863" i="1"/>
  <c r="P855" i="1"/>
  <c r="P847" i="1"/>
  <c r="P839" i="1"/>
  <c r="P831" i="1"/>
  <c r="P655" i="1"/>
  <c r="P816" i="1"/>
  <c r="P800" i="1"/>
  <c r="P784" i="1"/>
  <c r="P768" i="1"/>
  <c r="P728" i="1"/>
  <c r="P712" i="1"/>
  <c r="P696" i="1"/>
  <c r="P680" i="1"/>
  <c r="P664" i="1"/>
  <c r="P648" i="1"/>
  <c r="P640" i="1"/>
  <c r="P624" i="1"/>
  <c r="P608" i="1"/>
  <c r="P592" i="1"/>
  <c r="P576" i="1"/>
  <c r="P560" i="1"/>
  <c r="P544" i="1"/>
  <c r="P528" i="1"/>
  <c r="P512" i="1"/>
  <c r="P496" i="1"/>
  <c r="P480" i="1"/>
  <c r="P472" i="1"/>
  <c r="P456" i="1"/>
  <c r="P432" i="1"/>
  <c r="P416" i="1"/>
  <c r="P400" i="1"/>
  <c r="P384" i="1"/>
  <c r="P280" i="1"/>
  <c r="P566" i="1"/>
  <c r="P997" i="1"/>
  <c r="P989" i="1"/>
  <c r="P981" i="1"/>
  <c r="P973" i="1"/>
  <c r="P965" i="1"/>
  <c r="P957" i="1"/>
  <c r="P949" i="1"/>
  <c r="P941" i="1"/>
  <c r="P933" i="1"/>
  <c r="P925" i="1"/>
  <c r="P917" i="1"/>
  <c r="P909" i="1"/>
  <c r="P901" i="1"/>
  <c r="P893" i="1"/>
  <c r="P885" i="1"/>
  <c r="P877" i="1"/>
  <c r="P869" i="1"/>
  <c r="P861" i="1"/>
  <c r="P853" i="1"/>
  <c r="P845" i="1"/>
  <c r="P837" i="1"/>
  <c r="P829" i="1"/>
  <c r="P821" i="1"/>
  <c r="P813" i="1"/>
  <c r="P805" i="1"/>
  <c r="P797" i="1"/>
  <c r="P789" i="1"/>
  <c r="P781" i="1"/>
  <c r="P773" i="1"/>
  <c r="P765" i="1"/>
  <c r="P757" i="1"/>
  <c r="P749" i="1"/>
  <c r="P741" i="1"/>
  <c r="P733" i="1"/>
  <c r="P725" i="1"/>
  <c r="P717" i="1"/>
  <c r="P709" i="1"/>
  <c r="P701" i="1"/>
  <c r="P693" i="1"/>
  <c r="P685" i="1"/>
  <c r="P677" i="1"/>
  <c r="P669" i="1"/>
  <c r="P661" i="1"/>
  <c r="P653" i="1"/>
  <c r="P645" i="1"/>
  <c r="P637" i="1"/>
  <c r="P629" i="1"/>
  <c r="P621" i="1"/>
  <c r="P613" i="1"/>
  <c r="P605" i="1"/>
  <c r="P597" i="1"/>
  <c r="P589" i="1"/>
  <c r="P581" i="1"/>
  <c r="P573" i="1"/>
  <c r="P565" i="1"/>
  <c r="P557" i="1"/>
  <c r="P549" i="1"/>
  <c r="P541" i="1"/>
  <c r="P533" i="1"/>
  <c r="P525" i="1"/>
  <c r="P517" i="1"/>
  <c r="P509" i="1"/>
  <c r="P501" i="1"/>
  <c r="P493" i="1"/>
  <c r="P485" i="1"/>
  <c r="P477" i="1"/>
  <c r="P469" i="1"/>
  <c r="P461" i="1"/>
  <c r="P453" i="1"/>
  <c r="P445" i="1"/>
  <c r="P437" i="1"/>
  <c r="P429" i="1"/>
  <c r="P421" i="1"/>
  <c r="P413" i="1"/>
  <c r="P405" i="1"/>
  <c r="P397" i="1"/>
  <c r="P389" i="1"/>
  <c r="P381" i="1"/>
  <c r="P373" i="1"/>
  <c r="P365" i="1"/>
  <c r="P357" i="1"/>
  <c r="P349" i="1"/>
  <c r="P341" i="1"/>
  <c r="P333" i="1"/>
  <c r="P325" i="1"/>
  <c r="P317" i="1"/>
  <c r="P309" i="1"/>
  <c r="P301" i="1"/>
  <c r="P293" i="1"/>
  <c r="P285" i="1"/>
  <c r="P277" i="1"/>
  <c r="P269" i="1"/>
  <c r="P261" i="1"/>
  <c r="P996" i="1"/>
  <c r="P988" i="1"/>
  <c r="P980" i="1"/>
  <c r="P964" i="1"/>
  <c r="P956" i="1"/>
  <c r="P948" i="1"/>
  <c r="P940" i="1"/>
  <c r="P932" i="1"/>
  <c r="P924" i="1"/>
  <c r="P916" i="1"/>
  <c r="P900" i="1"/>
  <c r="P892" i="1"/>
  <c r="P884" i="1"/>
  <c r="P876" i="1"/>
  <c r="P868" i="1"/>
  <c r="P860" i="1"/>
  <c r="P844" i="1"/>
  <c r="P836" i="1"/>
  <c r="P828" i="1"/>
  <c r="P820" i="1"/>
  <c r="P812" i="1"/>
  <c r="P804" i="1"/>
  <c r="P796" i="1"/>
  <c r="P780" i="1"/>
  <c r="P772" i="1"/>
  <c r="P764" i="1"/>
  <c r="P756" i="1"/>
  <c r="P748" i="1"/>
  <c r="P732" i="1"/>
  <c r="P724" i="1"/>
  <c r="P716" i="1"/>
  <c r="P708" i="1"/>
  <c r="P700" i="1"/>
  <c r="P692" i="1"/>
  <c r="P684" i="1"/>
  <c r="P668" i="1"/>
  <c r="P660" i="1"/>
  <c r="P652" i="1"/>
  <c r="P644" i="1"/>
  <c r="P636" i="1"/>
  <c r="P620" i="1"/>
  <c r="P612" i="1"/>
  <c r="P604" i="1"/>
  <c r="P596" i="1"/>
  <c r="P588" i="1"/>
  <c r="P580" i="1"/>
  <c r="P572" i="1"/>
  <c r="P564" i="1"/>
  <c r="P556" i="1"/>
  <c r="P548" i="1"/>
  <c r="P540" i="1"/>
  <c r="P524" i="1"/>
  <c r="P516" i="1"/>
  <c r="P508" i="1"/>
  <c r="P500" i="1"/>
  <c r="P492" i="1"/>
  <c r="P484" i="1"/>
  <c r="P476" i="1"/>
  <c r="P468" i="1"/>
  <c r="P460" i="1"/>
  <c r="P452" i="1"/>
  <c r="P444" i="1"/>
  <c r="P436" i="1"/>
  <c r="P428" i="1"/>
  <c r="P420" i="1"/>
  <c r="P412" i="1"/>
  <c r="P396" i="1"/>
  <c r="P388" i="1"/>
  <c r="P380" i="1"/>
  <c r="P372" i="1"/>
  <c r="P364" i="1"/>
  <c r="P356" i="1"/>
  <c r="P348" i="1"/>
  <c r="P340" i="1"/>
  <c r="P332" i="1"/>
  <c r="P324" i="1"/>
  <c r="P308" i="1"/>
  <c r="P292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  <c r="P818" i="1"/>
  <c r="P810" i="1"/>
  <c r="P802" i="1"/>
  <c r="P794" i="1"/>
  <c r="P778" i="1"/>
  <c r="P754" i="1"/>
  <c r="P746" i="1"/>
  <c r="P738" i="1"/>
  <c r="P730" i="1"/>
  <c r="P714" i="1"/>
  <c r="P690" i="1"/>
  <c r="P682" i="1"/>
  <c r="P666" i="1"/>
  <c r="P658" i="1"/>
  <c r="P650" i="1"/>
  <c r="P642" i="1"/>
  <c r="P634" i="1"/>
  <c r="P626" i="1"/>
  <c r="P618" i="1"/>
  <c r="P594" i="1"/>
  <c r="P586" i="1"/>
  <c r="P578" i="1"/>
  <c r="P570" i="1"/>
  <c r="P562" i="1"/>
  <c r="P554" i="1"/>
  <c r="P546" i="1"/>
  <c r="P538" i="1"/>
  <c r="P530" i="1"/>
  <c r="P522" i="1"/>
  <c r="P514" i="1"/>
  <c r="P506" i="1"/>
  <c r="P498" i="1"/>
  <c r="P490" i="1"/>
  <c r="P482" i="1"/>
  <c r="P474" i="1"/>
  <c r="P466" i="1"/>
  <c r="P458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201" i="1"/>
  <c r="P193" i="1"/>
  <c r="P185" i="1"/>
  <c r="P177" i="1"/>
  <c r="P169" i="1"/>
  <c r="P161" i="1"/>
  <c r="P153" i="1"/>
  <c r="P145" i="1"/>
  <c r="P137" i="1"/>
  <c r="P129" i="1"/>
  <c r="P121" i="1"/>
  <c r="P113" i="1"/>
  <c r="P97" i="1"/>
  <c r="P89" i="1"/>
  <c r="P81" i="1"/>
  <c r="P73" i="1"/>
  <c r="P65" i="1"/>
  <c r="P57" i="1"/>
  <c r="P49" i="1"/>
  <c r="P33" i="1"/>
  <c r="P25" i="1"/>
  <c r="P9" i="1"/>
  <c r="P96" i="1"/>
  <c r="P88" i="1"/>
  <c r="P80" i="1"/>
  <c r="P72" i="1"/>
  <c r="P56" i="1"/>
  <c r="P48" i="1"/>
  <c r="P40" i="1"/>
  <c r="P32" i="1"/>
  <c r="P16" i="1"/>
  <c r="P8" i="1"/>
  <c r="P823" i="1"/>
  <c r="P815" i="1"/>
  <c r="P807" i="1"/>
  <c r="P799" i="1"/>
  <c r="P791" i="1"/>
  <c r="P783" i="1"/>
  <c r="P775" i="1"/>
  <c r="P767" i="1"/>
  <c r="P759" i="1"/>
  <c r="P751" i="1"/>
  <c r="P743" i="1"/>
  <c r="P735" i="1"/>
  <c r="P727" i="1"/>
  <c r="P719" i="1"/>
  <c r="P711" i="1"/>
  <c r="P703" i="1"/>
  <c r="P695" i="1"/>
  <c r="P687" i="1"/>
  <c r="P679" i="1"/>
  <c r="P671" i="1"/>
  <c r="P663" i="1"/>
  <c r="P647" i="1"/>
  <c r="P639" i="1"/>
  <c r="P631" i="1"/>
  <c r="P623" i="1"/>
  <c r="P615" i="1"/>
  <c r="P607" i="1"/>
  <c r="P591" i="1"/>
  <c r="P551" i="1"/>
  <c r="P535" i="1"/>
  <c r="P519" i="1"/>
  <c r="P503" i="1"/>
  <c r="P471" i="1"/>
  <c r="P423" i="1"/>
  <c r="P407" i="1"/>
  <c r="P391" i="1"/>
  <c r="P375" i="1"/>
  <c r="P343" i="1"/>
  <c r="P295" i="1"/>
  <c r="P279" i="1"/>
  <c r="P255" i="1"/>
  <c r="P239" i="1"/>
  <c r="P191" i="1"/>
  <c r="P151" i="1"/>
  <c r="P111" i="1"/>
  <c r="P87" i="1"/>
  <c r="P63" i="1"/>
  <c r="P998" i="1"/>
  <c r="P990" i="1"/>
  <c r="P982" i="1"/>
  <c r="P974" i="1"/>
  <c r="P966" i="1"/>
  <c r="P958" i="1"/>
  <c r="P950" i="1"/>
  <c r="P942" i="1"/>
  <c r="P934" i="1"/>
  <c r="P926" i="1"/>
  <c r="P918" i="1"/>
  <c r="P910" i="1"/>
  <c r="P902" i="1"/>
  <c r="P894" i="1"/>
  <c r="P886" i="1"/>
  <c r="P878" i="1"/>
  <c r="P870" i="1"/>
  <c r="P862" i="1"/>
  <c r="P854" i="1"/>
  <c r="P846" i="1"/>
  <c r="P838" i="1"/>
  <c r="P830" i="1"/>
  <c r="P822" i="1"/>
  <c r="P814" i="1"/>
  <c r="P806" i="1"/>
  <c r="P798" i="1"/>
  <c r="P790" i="1"/>
  <c r="P782" i="1"/>
  <c r="P774" i="1"/>
  <c r="P766" i="1"/>
  <c r="P758" i="1"/>
  <c r="P750" i="1"/>
  <c r="P742" i="1"/>
  <c r="P734" i="1"/>
  <c r="P726" i="1"/>
  <c r="P718" i="1"/>
  <c r="P710" i="1"/>
  <c r="P702" i="1"/>
  <c r="P694" i="1"/>
  <c r="P686" i="1"/>
  <c r="P678" i="1"/>
  <c r="P670" i="1"/>
  <c r="P662" i="1"/>
  <c r="P654" i="1"/>
  <c r="P646" i="1"/>
  <c r="P638" i="1"/>
  <c r="P630" i="1"/>
  <c r="P622" i="1"/>
  <c r="P614" i="1"/>
  <c r="P606" i="1"/>
  <c r="P598" i="1"/>
  <c r="P590" i="1"/>
  <c r="P582" i="1"/>
  <c r="P574" i="1"/>
  <c r="P558" i="1"/>
  <c r="P550" i="1"/>
  <c r="P542" i="1"/>
  <c r="P534" i="1"/>
  <c r="P526" i="1"/>
  <c r="P518" i="1"/>
  <c r="P510" i="1"/>
  <c r="P502" i="1"/>
  <c r="P494" i="1"/>
  <c r="P486" i="1"/>
  <c r="P478" i="1"/>
  <c r="P470" i="1"/>
  <c r="P462" i="1"/>
  <c r="P454" i="1"/>
  <c r="P446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0" i="1"/>
  <c r="P2" i="1"/>
  <c r="P599" i="1"/>
  <c r="P583" i="1"/>
  <c r="P567" i="1"/>
  <c r="P559" i="1"/>
  <c r="P543" i="1"/>
  <c r="P527" i="1"/>
  <c r="P511" i="1"/>
  <c r="P495" i="1"/>
  <c r="P479" i="1"/>
  <c r="P463" i="1"/>
  <c r="P447" i="1"/>
  <c r="P431" i="1"/>
  <c r="P415" i="1"/>
  <c r="P399" i="1"/>
  <c r="P383" i="1"/>
  <c r="P367" i="1"/>
  <c r="P351" i="1"/>
  <c r="P335" i="1"/>
  <c r="P319" i="1"/>
  <c r="P303" i="1"/>
  <c r="P287" i="1"/>
  <c r="P271" i="1"/>
  <c r="P263" i="1"/>
  <c r="P247" i="1"/>
  <c r="P231" i="1"/>
  <c r="P223" i="1"/>
  <c r="P207" i="1"/>
  <c r="P199" i="1"/>
  <c r="P183" i="1"/>
  <c r="P167" i="1"/>
  <c r="P159" i="1"/>
  <c r="P143" i="1"/>
  <c r="P135" i="1"/>
  <c r="P119" i="1"/>
  <c r="P103" i="1"/>
  <c r="P95" i="1"/>
  <c r="P79" i="1"/>
  <c r="P71" i="1"/>
  <c r="P55" i="1"/>
  <c r="P39" i="1"/>
  <c r="P31" i="1"/>
  <c r="P15" i="1"/>
  <c r="P7" i="1"/>
  <c r="P438" i="1"/>
  <c r="P430" i="1"/>
  <c r="P422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253" i="1"/>
  <c r="P245" i="1"/>
  <c r="P237" i="1"/>
  <c r="P229" i="1"/>
  <c r="P221" i="1"/>
  <c r="P213" i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316" i="1"/>
  <c r="P300" i="1"/>
  <c r="P284" i="1"/>
  <c r="P268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P6" i="1"/>
  <c r="P13" i="1"/>
  <c r="P5" i="1"/>
</calcChain>
</file>

<file path=xl/sharedStrings.xml><?xml version="1.0" encoding="utf-8"?>
<sst xmlns="http://schemas.openxmlformats.org/spreadsheetml/2006/main" count="9109" uniqueCount="2122">
  <si>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</si>
  <si>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</si>
  <si>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</si>
  <si>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</si>
  <si>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</si>
  <si>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</si>
  <si>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</si>
  <si>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</si>
  <si>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</si>
  <si>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</si>
  <si>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</si>
  <si>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</si>
  <si>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</si>
  <si>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</si>
  <si>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</si>
  <si>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</si>
  <si>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</si>
  <si>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</si>
  <si>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</si>
  <si>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</si>
  <si>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</si>
  <si>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</si>
  <si>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</si>
  <si>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</si>
  <si>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</si>
  <si>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</si>
  <si>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</si>
  <si>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</si>
  <si>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</si>
  <si>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</si>
  <si>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</si>
  <si>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</si>
  <si>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</si>
  <si>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</si>
  <si>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</si>
  <si>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</si>
  <si>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</si>
  <si>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</si>
  <si>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</si>
  <si>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</si>
  <si>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</si>
  <si>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</si>
  <si>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</si>
  <si>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</si>
  <si>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</si>
  <si>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</si>
  <si>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</si>
  <si>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</si>
  <si>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</si>
  <si>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</si>
  <si>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</si>
  <si>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</si>
  <si>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</si>
  <si>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</si>
  <si>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</si>
  <si>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</si>
  <si>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</si>
  <si>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</si>
  <si>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</si>
  <si>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</si>
  <si>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</si>
  <si>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</si>
  <si>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</si>
  <si>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</si>
  <si>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</si>
  <si>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</si>
  <si>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</si>
  <si>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</si>
  <si>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</si>
  <si>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</si>
  <si>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</si>
  <si>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</si>
  <si>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</si>
  <si>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</si>
  <si>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</si>
  <si>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</si>
  <si>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</si>
  <si>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</si>
  <si>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</si>
  <si>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</si>
  <si>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</si>
  <si>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</si>
  <si>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</si>
  <si>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</si>
  <si>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</si>
  <si>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</si>
  <si>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</si>
  <si>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</si>
  <si>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</si>
  <si>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</si>
  <si>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</si>
  <si>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</si>
  <si>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</si>
  <si>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</si>
  <si>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</si>
  <si>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</si>
  <si>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</si>
  <si>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</si>
  <si>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</si>
  <si>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</si>
  <si>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</si>
  <si>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</si>
  <si>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</si>
  <si>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</si>
  <si>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</si>
  <si>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</si>
  <si>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</si>
  <si>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</si>
  <si>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</si>
  <si>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</si>
  <si>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</si>
  <si>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</si>
  <si>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</si>
  <si>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</si>
  <si>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</si>
  <si>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</si>
  <si>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</si>
  <si>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</si>
  <si>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</si>
  <si>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</si>
  <si>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</si>
  <si>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</si>
  <si>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</si>
  <si>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</si>
  <si>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</si>
  <si>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</si>
  <si>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</si>
  <si>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</si>
  <si>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</si>
  <si>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</si>
  <si>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</si>
  <si>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</si>
  <si>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</si>
  <si>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</si>
  <si>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</si>
  <si>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</si>
  <si>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</si>
  <si>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</si>
  <si>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</si>
  <si>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</si>
  <si>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</si>
  <si>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</si>
  <si>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</si>
  <si>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</si>
  <si>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</si>
  <si>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</si>
  <si>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</si>
  <si>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</si>
  <si>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</si>
  <si>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</si>
  <si>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</si>
  <si>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</si>
  <si>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</si>
  <si>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</si>
  <si>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</si>
  <si>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</si>
  <si>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</si>
  <si>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</si>
  <si>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</si>
  <si>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</si>
  <si>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</si>
  <si>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</si>
  <si>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</si>
  <si>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</si>
  <si>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</si>
  <si>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</si>
  <si>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</si>
  <si>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</si>
  <si>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</si>
  <si>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</si>
  <si>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</si>
  <si>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</si>
  <si>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</si>
  <si>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</si>
  <si>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</si>
  <si>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</si>
  <si>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</si>
  <si>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</si>
  <si>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</si>
  <si>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</si>
  <si>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</si>
  <si>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</si>
  <si>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</si>
  <si>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</si>
  <si>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</si>
  <si>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</si>
  <si>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</si>
  <si>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</si>
  <si>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</si>
  <si>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</si>
  <si>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</si>
  <si>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</si>
  <si>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</si>
  <si>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</si>
  <si>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</si>
  <si>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</si>
  <si>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</si>
  <si>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</si>
  <si>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</si>
  <si>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</si>
  <si>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</si>
  <si>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</si>
  <si>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</si>
  <si>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</si>
  <si>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</si>
  <si>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</si>
  <si>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</si>
  <si>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</si>
  <si>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</si>
  <si>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</si>
  <si>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</si>
  <si>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</si>
  <si>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</si>
  <si>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</si>
  <si>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</si>
  <si>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</si>
  <si>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</si>
  <si>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</si>
  <si>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</si>
  <si>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</si>
  <si>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</si>
  <si>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</si>
  <si>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</si>
  <si>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</si>
  <si>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</si>
  <si>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</si>
  <si>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</si>
  <si>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</si>
  <si>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</si>
  <si>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</si>
  <si>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</si>
  <si>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</si>
  <si>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</si>
  <si>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</si>
  <si>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</si>
  <si>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</si>
  <si>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</si>
  <si>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</si>
  <si>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</si>
  <si>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</si>
  <si>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</si>
  <si>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</si>
  <si>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</si>
  <si>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</si>
  <si>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</si>
  <si>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</si>
  <si>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</si>
  <si>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</si>
  <si>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</si>
  <si>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</si>
  <si>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</si>
  <si>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</si>
  <si>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</si>
  <si>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</si>
  <si>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</si>
  <si>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</si>
  <si>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</si>
  <si>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</si>
  <si>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</si>
  <si>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</si>
  <si>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</si>
  <si>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</si>
  <si>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</si>
  <si>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</si>
  <si>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</si>
  <si>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</si>
  <si>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</si>
  <si>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</si>
  <si>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</si>
  <si>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</si>
  <si>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</si>
  <si>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</si>
  <si>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</si>
  <si>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</si>
  <si>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</si>
  <si>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</si>
  <si>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</si>
  <si>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</si>
  <si>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</si>
  <si>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</si>
  <si>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</si>
  <si>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</si>
  <si>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</si>
  <si>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</si>
  <si>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</si>
  <si>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</si>
  <si>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</si>
  <si>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</si>
  <si>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</si>
  <si>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</si>
  <si>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</si>
  <si>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</si>
  <si>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</si>
  <si>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</si>
  <si>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</si>
  <si>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</si>
  <si>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</si>
  <si>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</si>
  <si>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</si>
  <si>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</si>
  <si>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</si>
  <si>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</si>
  <si>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</si>
  <si>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</si>
  <si>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</si>
  <si>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</si>
  <si>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</si>
  <si>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</si>
  <si>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</si>
  <si>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</si>
  <si>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</si>
  <si>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</si>
  <si>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</si>
  <si>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</si>
  <si>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</si>
  <si>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</si>
  <si>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</si>
  <si>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</si>
  <si>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</si>
  <si>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</si>
  <si>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</si>
  <si>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</si>
  <si>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</si>
  <si>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</si>
  <si>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</si>
  <si>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</si>
  <si>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</si>
  <si>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</si>
  <si>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</si>
  <si>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</si>
  <si>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</si>
  <si>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</si>
  <si>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</si>
  <si>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</si>
  <si>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</si>
  <si>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</si>
  <si>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</si>
  <si>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</si>
  <si>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</si>
  <si>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</si>
  <si>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</si>
  <si>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</si>
  <si>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</si>
  <si>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</si>
  <si>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</si>
  <si>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</si>
  <si>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</si>
  <si>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</si>
  <si>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</si>
  <si>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</si>
  <si>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</si>
  <si>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</si>
  <si>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</si>
  <si>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</si>
  <si>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</si>
  <si>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</si>
  <si>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</si>
  <si>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</si>
  <si>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</si>
  <si>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</si>
  <si>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</si>
  <si>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</si>
  <si>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</si>
  <si>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</si>
  <si>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</si>
  <si>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</si>
  <si>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</si>
  <si>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</si>
  <si>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</si>
  <si>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</si>
  <si>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</si>
  <si>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</si>
  <si>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</si>
  <si>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</si>
  <si>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</si>
  <si>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</si>
  <si>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</si>
  <si>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</si>
  <si>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</si>
  <si>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</si>
  <si>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</si>
  <si>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</si>
  <si>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</si>
  <si>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</si>
  <si>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</si>
  <si>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</si>
  <si>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</si>
  <si>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</si>
  <si>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</si>
  <si>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</si>
  <si>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</si>
  <si>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</si>
  <si>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</si>
  <si>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</si>
  <si>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</si>
  <si>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</si>
  <si>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</si>
  <si>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</si>
  <si>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</si>
  <si>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</si>
  <si>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</si>
  <si>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</si>
  <si>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</si>
  <si>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</si>
  <si>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</si>
  <si>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</si>
  <si>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</si>
  <si>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</si>
  <si>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</si>
  <si>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</si>
  <si>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</si>
  <si>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</si>
  <si>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</si>
  <si>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</si>
  <si>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</si>
  <si>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</si>
  <si>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</si>
  <si>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</si>
  <si>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</si>
  <si>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</si>
  <si>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</si>
  <si>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</si>
  <si>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</si>
  <si>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</si>
  <si>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</si>
  <si>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</si>
  <si>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</si>
  <si>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</si>
  <si>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</si>
  <si>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</si>
  <si>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</si>
  <si>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</si>
  <si>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</si>
  <si>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</si>
  <si>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</si>
  <si>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</si>
  <si>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</si>
  <si>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</si>
  <si>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</si>
  <si>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</si>
  <si>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</si>
  <si>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</si>
  <si>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</si>
  <si>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</si>
  <si>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</si>
  <si>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</si>
  <si>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</si>
  <si>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</si>
  <si>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</si>
  <si>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</si>
  <si>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</si>
  <si>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</si>
  <si>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</si>
  <si>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</si>
  <si>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</si>
  <si>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</si>
  <si>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</si>
  <si>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</si>
  <si>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</si>
  <si>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</si>
  <si>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</si>
  <si>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</si>
  <si>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</si>
  <si>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</si>
  <si>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</si>
  <si>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</si>
  <si>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</si>
  <si>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</si>
  <si>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</si>
  <si>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</si>
  <si>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</si>
  <si>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</si>
  <si>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</si>
  <si>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</si>
  <si>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</si>
  <si>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</si>
  <si>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</si>
  <si>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</si>
  <si>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</si>
  <si>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</si>
  <si>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</si>
  <si>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</si>
  <si>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</si>
  <si>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</si>
  <si>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</si>
  <si>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</si>
  <si>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</si>
  <si>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</si>
  <si>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</si>
  <si>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</si>
  <si>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</si>
  <si>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</si>
  <si>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</si>
  <si>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</si>
  <si>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</si>
  <si>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</si>
  <si>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</si>
  <si>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</si>
  <si>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</si>
  <si>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</si>
  <si>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</si>
  <si>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</si>
  <si>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</si>
  <si>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</si>
  <si>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</si>
  <si>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</si>
  <si>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</si>
  <si>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</si>
  <si>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</si>
  <si>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</si>
  <si>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</si>
  <si>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</si>
  <si>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</si>
  <si>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</si>
  <si>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</si>
  <si>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</si>
  <si>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</si>
  <si>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</si>
  <si>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</si>
  <si>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</si>
  <si>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</si>
  <si>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</si>
  <si>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</si>
  <si>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</si>
  <si>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</si>
  <si>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</si>
  <si>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</si>
  <si>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</si>
  <si>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</si>
  <si>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</si>
  <si>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</si>
  <si>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</si>
  <si>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</si>
  <si>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</si>
  <si>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</si>
  <si>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</si>
  <si>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</si>
  <si>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</si>
  <si>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</si>
  <si>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</si>
  <si>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</si>
  <si>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</si>
  <si>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</si>
  <si>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</si>
  <si>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</si>
  <si>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</si>
  <si>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</si>
  <si>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</si>
  <si>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</si>
  <si>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</si>
  <si>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</si>
  <si>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</si>
  <si>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</si>
  <si>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</si>
  <si>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</si>
  <si>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</si>
  <si>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</si>
  <si>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</si>
  <si>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</si>
  <si>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</si>
  <si>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</si>
  <si>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</si>
  <si>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</si>
  <si>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</si>
  <si>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</si>
  <si>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</si>
  <si>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</si>
  <si>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</si>
  <si>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</si>
  <si>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</si>
  <si>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</si>
  <si>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</si>
  <si>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</si>
  <si>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</si>
  <si>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</si>
  <si>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</si>
  <si>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</si>
  <si>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</si>
  <si>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</si>
  <si>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</si>
  <si>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</si>
  <si>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</si>
  <si>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</si>
  <si>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</si>
  <si>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</si>
  <si>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</si>
  <si>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</si>
  <si>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</si>
  <si>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</si>
  <si>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</si>
  <si>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</si>
  <si>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</si>
  <si>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</si>
  <si>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</si>
  <si>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</si>
  <si>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</si>
  <si>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</si>
  <si>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</si>
  <si>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</si>
  <si>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</si>
  <si>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</si>
  <si>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</si>
  <si>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</si>
  <si>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</si>
  <si>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</si>
  <si>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</si>
  <si>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</si>
  <si>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</si>
  <si>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</si>
  <si>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</si>
  <si>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</si>
  <si>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</si>
  <si>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</si>
  <si>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</si>
  <si>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</si>
  <si>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</si>
  <si>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</si>
  <si>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</si>
  <si>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</si>
  <si>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</si>
  <si>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</si>
  <si>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</si>
  <si>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</si>
  <si>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</si>
  <si>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</si>
  <si>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</si>
  <si>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</si>
  <si>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</si>
  <si>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</si>
  <si>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</si>
  <si>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</si>
  <si>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</si>
  <si>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</si>
  <si>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</si>
  <si>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</si>
  <si>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</si>
  <si>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</si>
  <si>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</si>
  <si>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</si>
  <si>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</si>
  <si>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</si>
  <si>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</si>
  <si>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</si>
  <si>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</si>
  <si>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</si>
  <si>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</si>
  <si>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</si>
  <si>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</si>
  <si>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</si>
  <si>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</si>
  <si>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</si>
  <si>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</si>
  <si>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</si>
  <si>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</si>
  <si>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</si>
  <si>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</si>
  <si>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</si>
  <si>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</si>
  <si>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</si>
  <si>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</si>
  <si>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</si>
  <si>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</si>
  <si>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</si>
  <si>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</si>
  <si>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</si>
  <si>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</si>
  <si>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</si>
  <si>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</si>
  <si>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</si>
  <si>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</si>
  <si>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</si>
  <si>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</si>
  <si>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</si>
  <si>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</si>
  <si>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</si>
  <si>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</si>
  <si>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</si>
  <si>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</si>
  <si>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</si>
  <si>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</si>
  <si>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</si>
  <si>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</si>
  <si>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</si>
  <si>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</si>
  <si>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</si>
  <si>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</si>
  <si>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</si>
  <si>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</si>
  <si>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</si>
  <si>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</si>
  <si>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</si>
  <si>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</si>
  <si>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</si>
  <si>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</si>
  <si>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</si>
  <si>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</si>
  <si>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</si>
  <si>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</si>
  <si>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</si>
  <si>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</si>
  <si>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</si>
  <si>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</si>
  <si>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</si>
  <si>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</si>
  <si>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</si>
  <si>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</si>
  <si>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</si>
  <si>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</si>
  <si>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</si>
  <si>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</si>
  <si>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</si>
  <si>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</si>
  <si>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</si>
  <si>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</si>
  <si>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</si>
  <si>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</si>
  <si>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</si>
  <si>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</si>
  <si>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</si>
  <si>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</si>
  <si>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</si>
  <si>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</si>
  <si>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</si>
  <si>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</si>
  <si>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</si>
  <si>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</si>
  <si>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</si>
  <si>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</si>
  <si>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</si>
  <si>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</si>
  <si>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</si>
  <si>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</si>
  <si>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</si>
  <si>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</si>
  <si>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</si>
  <si>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</si>
  <si>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</si>
  <si>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</si>
  <si>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</si>
  <si>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</si>
  <si>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</si>
  <si>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</si>
  <si>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</si>
  <si>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</si>
  <si>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</si>
  <si>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</si>
  <si>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</si>
  <si>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</si>
  <si>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</si>
  <si>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</si>
  <si>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</si>
  <si>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</si>
  <si>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</si>
  <si>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</si>
  <si>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</si>
  <si>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</si>
  <si>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</si>
  <si>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</si>
  <si>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</si>
  <si>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</si>
  <si>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</si>
  <si>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</si>
  <si>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</si>
  <si>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</si>
  <si>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</si>
  <si>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</si>
  <si>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</si>
  <si>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</si>
  <si>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</si>
  <si>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</si>
  <si>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</si>
  <si>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</si>
  <si>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</si>
  <si>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</si>
  <si>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</si>
  <si>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</si>
  <si>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</si>
  <si>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</si>
  <si>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</si>
  <si>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</si>
  <si>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</si>
  <si>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</si>
  <si>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</si>
  <si>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</si>
  <si>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</si>
  <si>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</si>
  <si>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</si>
  <si>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</si>
  <si>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</si>
  <si>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</si>
  <si>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</si>
  <si>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</si>
  <si>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</si>
  <si>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</si>
  <si>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</si>
  <si>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</si>
  <si>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</si>
  <si>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</si>
  <si>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</si>
  <si>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</si>
  <si>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</si>
  <si>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</si>
  <si>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</si>
  <si>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</si>
  <si>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</si>
  <si>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</si>
  <si>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</si>
  <si>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</si>
  <si>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</si>
  <si>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</si>
  <si>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</si>
  <si>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</si>
  <si>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</si>
  <si>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</si>
  <si>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</si>
  <si>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</si>
  <si>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</si>
  <si>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</si>
  <si>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</si>
  <si>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</si>
  <si>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</si>
  <si>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</si>
  <si>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</si>
  <si>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</si>
  <si>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</si>
  <si>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</si>
  <si>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</si>
  <si>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</si>
  <si>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</si>
  <si>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</si>
  <si>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</si>
  <si>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</si>
  <si>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</si>
  <si>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</si>
  <si>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</si>
  <si>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</si>
  <si>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</si>
  <si>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</si>
  <si>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</si>
  <si>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</si>
  <si>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</si>
  <si>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</si>
  <si>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</si>
  <si>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</si>
  <si>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</si>
  <si>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</si>
  <si>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</si>
  <si>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</si>
  <si>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</si>
  <si>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</si>
  <si>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</si>
  <si>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</si>
  <si>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</si>
  <si>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</si>
  <si>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</si>
  <si>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</si>
  <si>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</si>
  <si>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</si>
  <si>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</si>
  <si>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</si>
  <si>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</si>
  <si>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</si>
  <si>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</si>
  <si>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</si>
  <si>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</si>
  <si>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</si>
  <si>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</si>
  <si>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</si>
  <si>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</si>
  <si>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</si>
  <si>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</si>
  <si>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</si>
  <si>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</si>
  <si>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</si>
  <si>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</si>
  <si>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</si>
  <si>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</si>
  <si>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</si>
  <si>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</si>
  <si>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</si>
  <si>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</si>
  <si>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</si>
  <si>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</si>
  <si>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</si>
  <si>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</si>
  <si>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</si>
  <si>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</si>
  <si>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</si>
  <si>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</si>
  <si>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</si>
  <si>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</si>
  <si>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</si>
  <si>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</si>
  <si>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</si>
  <si>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</si>
  <si>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</si>
  <si>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</si>
  <si>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</si>
  <si>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</si>
  <si>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</si>
  <si>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</si>
  <si>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</si>
  <si>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</si>
  <si>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</si>
  <si>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</si>
  <si>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</si>
  <si>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</si>
  <si>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</si>
  <si>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</si>
  <si>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</si>
  <si>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</si>
  <si>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</si>
  <si>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</si>
  <si>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</si>
  <si>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</si>
  <si>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</si>
  <si>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</si>
  <si>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</si>
  <si>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</si>
  <si>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</si>
  <si>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</si>
  <si>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</si>
  <si>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</si>
  <si>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</si>
  <si>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</si>
  <si>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</si>
  <si>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</si>
  <si>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</si>
  <si>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</si>
  <si>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</si>
  <si>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</si>
  <si>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</si>
  <si>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</si>
  <si>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</si>
  <si>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</si>
  <si>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</si>
  <si>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</si>
  <si>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</si>
  <si>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</si>
  <si>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</si>
  <si>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</si>
  <si>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</si>
  <si>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</si>
  <si>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</si>
  <si>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</si>
  <si>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</si>
  <si>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</si>
  <si>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</si>
  <si>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</si>
  <si>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</si>
  <si>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</si>
  <si>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</si>
  <si>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</si>
  <si>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</si>
  <si>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</si>
  <si>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</si>
  <si>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</si>
  <si>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</si>
  <si>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</si>
  <si>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</si>
  <si>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</si>
  <si>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</si>
  <si>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</si>
  <si>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</si>
  <si>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</si>
  <si>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</si>
  <si>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</si>
  <si>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</si>
  <si>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</si>
  <si>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</si>
  <si>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</si>
  <si>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</si>
  <si>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</si>
  <si>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</si>
  <si>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</si>
  <si>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</si>
  <si>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</si>
  <si>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</si>
  <si>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</si>
  <si>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</si>
  <si>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</si>
  <si>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</si>
  <si>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</si>
  <si>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</si>
  <si>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</si>
  <si>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</si>
  <si>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</si>
  <si>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</si>
  <si>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</si>
  <si>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</si>
  <si>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</si>
  <si>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</si>
  <si>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</si>
  <si>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</si>
  <si>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</si>
  <si>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</si>
  <si>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</si>
  <si>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</si>
  <si>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</si>
  <si>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</si>
  <si>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</si>
  <si>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</si>
  <si>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</si>
  <si>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</si>
  <si>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</si>
  <si>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</si>
  <si>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</si>
  <si>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</si>
  <si>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</si>
  <si>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</si>
  <si>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</si>
  <si>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</si>
  <si>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</si>
  <si>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</si>
  <si>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</si>
  <si>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</si>
  <si>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</si>
  <si>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</si>
  <si>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</si>
  <si>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</si>
  <si>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</si>
  <si>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</si>
  <si>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</si>
  <si>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</si>
  <si>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</si>
  <si>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</si>
  <si>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</si>
  <si>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</si>
  <si>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</si>
  <si>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</si>
  <si>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</si>
  <si>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</si>
  <si>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</si>
  <si>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</si>
  <si>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</si>
  <si>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</si>
  <si>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</si>
  <si>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</si>
  <si>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</si>
  <si>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</si>
  <si>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</si>
  <si>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</si>
  <si>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</si>
  <si>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</si>
  <si>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</si>
  <si>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</si>
  <si>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</si>
  <si>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</si>
  <si>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</si>
  <si>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</si>
  <si>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</si>
  <si>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</si>
  <si>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</si>
  <si>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</si>
  <si>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</si>
  <si>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</si>
  <si>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</si>
  <si>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</si>
  <si>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</si>
  <si>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</si>
  <si>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</si>
  <si>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</si>
  <si>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</si>
  <si>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</si>
  <si>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</si>
  <si>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</si>
  <si>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</si>
  <si>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</si>
  <si>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</si>
  <si>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</si>
  <si>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</si>
  <si>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</si>
  <si>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</si>
  <si>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</si>
  <si>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</si>
  <si>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</si>
  <si>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</si>
  <si>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</si>
  <si>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</si>
  <si>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</si>
  <si>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</si>
  <si>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</si>
  <si>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</si>
  <si>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</si>
  <si>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</si>
  <si>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</si>
  <si>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</si>
  <si>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</si>
  <si>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</si>
  <si>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</si>
  <si>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</si>
  <si>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</si>
  <si>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</si>
  <si>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</si>
  <si>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</si>
  <si>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</si>
  <si>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</si>
  <si>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</si>
  <si>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</si>
  <si>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</si>
  <si>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</si>
  <si>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</si>
  <si>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</si>
  <si>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</si>
  <si>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</si>
  <si>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</si>
  <si>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</si>
  <si>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</si>
  <si>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</si>
  <si>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</si>
  <si>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</si>
  <si>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</si>
  <si>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</si>
  <si>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</si>
  <si>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</si>
  <si>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</si>
  <si>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</si>
  <si>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</si>
  <si>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</si>
  <si>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</si>
  <si>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</si>
  <si>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</si>
  <si>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</si>
  <si>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</si>
  <si>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</si>
  <si>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</si>
  <si>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</si>
  <si>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</si>
  <si>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</si>
  <si>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</si>
  <si>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</si>
  <si>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</si>
  <si>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</si>
  <si>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</si>
  <si>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</si>
  <si>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</si>
  <si>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</si>
  <si>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</si>
  <si>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</si>
  <si>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</si>
  <si>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</si>
  <si>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</si>
  <si>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</si>
  <si>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</si>
  <si>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</si>
  <si>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</si>
  <si>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</si>
  <si>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</si>
  <si>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</si>
  <si>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</si>
  <si>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</si>
  <si>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</si>
  <si>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</si>
  <si>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</si>
  <si>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</si>
  <si>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</si>
  <si>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</si>
  <si>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</si>
  <si>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</si>
  <si>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</si>
  <si>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</si>
  <si>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</si>
  <si>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</si>
  <si>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</si>
  <si>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</si>
  <si>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</si>
  <si>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</si>
  <si>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</si>
  <si>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</si>
  <si>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</si>
  <si>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</si>
  <si>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</si>
  <si>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</si>
  <si>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</si>
  <si>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</si>
  <si>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</si>
  <si>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</si>
  <si>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</si>
  <si>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</si>
  <si>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</si>
  <si>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</si>
  <si>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</si>
  <si>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</si>
  <si>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</si>
  <si>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</si>
  <si>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</si>
  <si>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</si>
  <si>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</si>
  <si>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</si>
  <si>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</si>
  <si>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</si>
  <si>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</si>
  <si>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</si>
  <si>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</si>
  <si>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</si>
  <si>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</si>
  <si>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</si>
  <si>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</si>
  <si>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</si>
  <si>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</si>
  <si>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</si>
  <si>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</si>
  <si>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</si>
  <si>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</si>
  <si>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</si>
  <si>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</si>
  <si>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</si>
  <si>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</si>
  <si>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</si>
  <si>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</si>
  <si>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</si>
  <si>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</si>
  <si>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</si>
  <si>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</si>
  <si>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</si>
  <si>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</si>
  <si>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</si>
  <si>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</si>
  <si>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</si>
  <si>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</si>
  <si>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</si>
  <si>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</si>
  <si>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</si>
  <si>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</si>
  <si>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</si>
  <si>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</si>
  <si>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</si>
  <si>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</si>
  <si>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</si>
  <si>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</si>
  <si>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</si>
  <si>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</si>
  <si>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</si>
  <si>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</si>
  <si>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</si>
  <si>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</si>
  <si>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</si>
  <si>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</si>
  <si>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</si>
  <si>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</si>
  <si>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</si>
  <si>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</si>
  <si>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</si>
  <si>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</si>
  <si>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</si>
  <si>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</si>
  <si>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</si>
  <si>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</si>
  <si>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</si>
  <si>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</si>
  <si>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</si>
  <si>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</si>
  <si>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</si>
  <si>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</si>
  <si>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</si>
  <si>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</si>
  <si>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</si>
  <si>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</si>
  <si>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</si>
  <si>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</si>
  <si>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</si>
  <si>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</si>
  <si>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</si>
  <si>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</si>
  <si>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</si>
  <si>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</si>
  <si>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</si>
  <si>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</si>
  <si>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</si>
  <si>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</si>
  <si>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</si>
  <si>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</si>
  <si>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</si>
  <si>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</si>
  <si>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</si>
  <si>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</si>
  <si>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</si>
  <si>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</si>
  <si>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</si>
  <si>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</si>
  <si>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</si>
  <si>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</si>
  <si>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</si>
  <si>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</si>
  <si>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</si>
  <si>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</si>
  <si>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</si>
  <si>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</si>
  <si>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</si>
  <si>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</si>
  <si>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</si>
  <si>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</si>
  <si>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</si>
  <si>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</si>
  <si>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</si>
  <si>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</si>
  <si>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</si>
  <si>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</si>
  <si>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</si>
  <si>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</si>
  <si>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</si>
  <si>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</si>
  <si>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</si>
  <si>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</si>
  <si>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</si>
  <si>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</si>
  <si>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</si>
  <si>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</si>
  <si>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</si>
  <si>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</si>
  <si>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</si>
  <si>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</si>
  <si>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</si>
  <si>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</si>
  <si>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</si>
  <si>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</si>
  <si>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</si>
  <si>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</si>
  <si>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</si>
  <si>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</si>
  <si>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</si>
  <si>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</si>
  <si>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</si>
  <si>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</si>
  <si>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</si>
  <si>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</si>
  <si>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</si>
  <si>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</si>
  <si>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</si>
  <si>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</si>
  <si>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</si>
  <si>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</si>
  <si>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</si>
  <si>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</si>
  <si>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</si>
  <si>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</si>
  <si>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</si>
  <si>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</si>
  <si>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</si>
  <si>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</si>
  <si>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</si>
  <si>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</si>
  <si>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</si>
  <si>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</si>
  <si>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</si>
  <si>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</si>
  <si>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</si>
  <si>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</si>
  <si>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</si>
  <si>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</si>
  <si>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</si>
  <si>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</si>
  <si>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</si>
  <si>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</si>
  <si>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</si>
  <si>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</si>
  <si>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</si>
  <si>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</si>
  <si>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</si>
  <si>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</si>
  <si>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</si>
  <si>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</si>
  <si>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</si>
  <si>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</si>
  <si>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</si>
  <si>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</si>
  <si>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</si>
  <si>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</si>
  <si>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</si>
  <si>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</si>
  <si>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</si>
  <si>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</si>
  <si>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</si>
  <si>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</si>
  <si>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</si>
  <si>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</si>
  <si>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</si>
  <si>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</si>
  <si>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</si>
  <si>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</si>
  <si>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</si>
  <si>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</si>
  <si>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</si>
  <si>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</si>
  <si>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</si>
  <si>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</si>
  <si>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</si>
  <si>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</si>
  <si>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</si>
  <si>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</si>
  <si>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</si>
  <si>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</si>
  <si>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</si>
  <si>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</si>
  <si>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</si>
  <si>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</si>
  <si>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</si>
  <si>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</si>
  <si>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</si>
  <si>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</si>
  <si>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</si>
  <si>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</si>
  <si>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</si>
  <si>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</si>
  <si>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</si>
  <si>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</si>
  <si>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</si>
  <si>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</si>
  <si>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</si>
  <si>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</si>
  <si>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</si>
  <si>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</si>
  <si>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</si>
  <si>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</si>
  <si>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</si>
  <si>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</si>
  <si>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</si>
  <si>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</si>
  <si>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</si>
  <si>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</si>
  <si>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</si>
  <si>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</si>
  <si>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</si>
  <si>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</si>
  <si>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</si>
  <si>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</si>
  <si>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</si>
  <si>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</si>
  <si>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</si>
  <si>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</si>
  <si>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</si>
  <si>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</si>
  <si>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</si>
  <si>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</si>
  <si>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</si>
  <si>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</si>
  <si>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</si>
  <si>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</si>
  <si>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</si>
  <si>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</si>
  <si>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</si>
  <si>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</si>
  <si>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</si>
  <si>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</si>
  <si>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</si>
  <si>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</si>
  <si>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</si>
  <si>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</si>
  <si>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</si>
  <si>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</si>
  <si>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</si>
  <si>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</si>
  <si>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</si>
  <si>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</si>
  <si>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</si>
  <si>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</si>
  <si>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</si>
  <si>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</si>
  <si>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</si>
  <si>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</si>
  <si>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</si>
  <si>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</si>
  <si>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</si>
  <si>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</si>
  <si>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</si>
  <si>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</si>
  <si>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</si>
  <si>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</si>
  <si>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</si>
  <si>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</si>
  <si>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</si>
  <si>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</si>
  <si>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</si>
  <si>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</si>
  <si>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</si>
  <si>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</si>
  <si>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</si>
  <si>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</si>
  <si>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</si>
  <si>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</si>
  <si>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</si>
  <si>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</si>
  <si>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</si>
  <si>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</si>
  <si>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</si>
  <si>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</si>
  <si>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</si>
  <si>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</si>
  <si>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</si>
  <si>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</si>
  <si>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</si>
  <si>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</si>
  <si>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</si>
  <si>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</si>
  <si>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</si>
  <si>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</si>
  <si>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</si>
  <si>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</si>
  <si>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</si>
  <si>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</si>
  <si>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</si>
  <si>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</si>
  <si>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</si>
  <si>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</si>
  <si>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</si>
  <si>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</si>
  <si>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</si>
  <si>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</si>
  <si>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</si>
  <si>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</si>
  <si>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</si>
  <si>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</si>
  <si>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</si>
  <si>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</si>
  <si>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</si>
  <si>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</si>
  <si>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</si>
  <si>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</si>
  <si>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</si>
  <si>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</si>
  <si>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</si>
  <si>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</si>
  <si>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</si>
  <si>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</si>
  <si>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</si>
  <si>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</si>
  <si>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</si>
  <si>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</si>
  <si>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</si>
  <si>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</si>
  <si>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</si>
  <si>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</si>
  <si>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</si>
  <si>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</si>
  <si>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</si>
  <si>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</si>
  <si>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</si>
  <si>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</si>
  <si>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</si>
  <si>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</si>
  <si>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</si>
  <si>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</si>
  <si>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</si>
  <si>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</si>
  <si>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</si>
  <si>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</si>
  <si>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</si>
  <si>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</si>
  <si>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</si>
  <si>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</si>
  <si>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</si>
  <si>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</si>
  <si>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</si>
  <si>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</si>
  <si>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</si>
  <si>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</si>
  <si>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</si>
  <si>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</si>
  <si>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</si>
  <si>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</si>
  <si>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</si>
  <si>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</si>
  <si>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</si>
  <si>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</si>
  <si>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</si>
  <si>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</si>
  <si>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</si>
  <si>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</si>
  <si>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</si>
  <si>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</si>
  <si>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</si>
  <si>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</si>
  <si>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</si>
  <si>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</si>
  <si>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</si>
  <si>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</si>
  <si>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</si>
  <si>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</si>
  <si>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</si>
  <si>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</si>
  <si>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</si>
  <si>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</si>
  <si>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</si>
  <si>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</si>
  <si>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</si>
  <si>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</si>
  <si>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</si>
  <si>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</si>
  <si>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</si>
  <si>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</si>
  <si>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</si>
  <si>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</si>
  <si>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</si>
  <si>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</si>
  <si>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</si>
  <si>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</si>
  <si>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</si>
  <si>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</si>
  <si>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</si>
  <si>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</si>
  <si>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</si>
  <si>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</si>
  <si>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</si>
  <si>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</si>
  <si>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</si>
  <si>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</si>
  <si>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</si>
  <si>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</si>
  <si>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</si>
  <si>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</si>
  <si>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</si>
  <si>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</si>
  <si>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</si>
  <si>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</si>
  <si>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</si>
  <si>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</si>
  <si>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</si>
  <si>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</si>
  <si>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</si>
  <si>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</si>
  <si>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</si>
  <si>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</si>
  <si>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</si>
  <si>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</si>
  <si>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</si>
  <si>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</si>
  <si>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</si>
  <si>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</si>
  <si>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</si>
  <si>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</si>
  <si>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</si>
  <si>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</si>
  <si>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</si>
  <si>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</si>
  <si>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</si>
  <si>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</si>
  <si>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</si>
  <si>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</si>
  <si>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</si>
  <si>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</si>
  <si>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</si>
  <si>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</si>
  <si>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</si>
  <si>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</si>
  <si>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</si>
  <si>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</si>
  <si>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</si>
  <si>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</si>
  <si>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</si>
  <si>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</si>
  <si>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</si>
  <si>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</si>
  <si>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</si>
  <si>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</si>
  <si>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</si>
  <si>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</si>
  <si>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</si>
  <si>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</si>
  <si>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</si>
  <si>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</si>
  <si>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</si>
  <si>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</si>
  <si>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</si>
  <si>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</si>
  <si>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</si>
  <si>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</si>
  <si>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</si>
  <si>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</si>
  <si>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</si>
  <si>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</si>
  <si>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</si>
  <si>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</si>
  <si>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</si>
  <si>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</si>
  <si>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</si>
  <si>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</si>
  <si>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</si>
  <si>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</si>
  <si>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</si>
  <si>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</si>
  <si>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</si>
  <si>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</si>
  <si>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</si>
  <si>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</si>
  <si>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</si>
  <si>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</si>
  <si>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</si>
  <si>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</si>
  <si>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</si>
  <si>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</si>
  <si>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</si>
  <si>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</si>
  <si>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</si>
  <si>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</si>
  <si>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</si>
  <si>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</si>
  <si>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</si>
  <si>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</si>
  <si>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</si>
  <si>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</si>
  <si>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</si>
  <si>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</si>
  <si>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</si>
  <si>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</si>
  <si>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</si>
  <si>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</si>
  <si>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</si>
  <si>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</si>
  <si>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</si>
  <si>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</si>
  <si>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</si>
  <si>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</si>
  <si>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</si>
  <si>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</si>
  <si>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</si>
  <si>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</si>
  <si>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</si>
  <si>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</si>
  <si>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</si>
  <si>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</si>
  <si>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</si>
  <si>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</si>
  <si>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</si>
  <si>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</si>
  <si>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</si>
  <si>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</si>
  <si>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</si>
  <si>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</si>
  <si>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</si>
  <si>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</si>
  <si>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</si>
  <si>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</si>
  <si>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</si>
  <si>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</si>
  <si>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</si>
  <si>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</si>
  <si>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</si>
  <si>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</si>
  <si>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</si>
  <si>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</si>
  <si>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</si>
  <si>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</si>
  <si>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</si>
  <si>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</si>
  <si>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</si>
  <si>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</si>
  <si>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</si>
  <si>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</si>
  <si>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</si>
  <si>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</si>
  <si>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</si>
  <si>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</si>
  <si>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</si>
  <si>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</si>
  <si>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</si>
  <si>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</si>
  <si>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</si>
  <si>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</si>
  <si>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</si>
  <si>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</si>
  <si>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</si>
  <si>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</si>
  <si>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</si>
  <si>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</si>
  <si>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</si>
  <si>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</si>
  <si>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</si>
  <si>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</si>
  <si>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</si>
  <si>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</si>
  <si>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</si>
  <si>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</si>
  <si>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</si>
  <si>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</si>
  <si>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</si>
  <si>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</si>
  <si>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</si>
  <si>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</si>
  <si>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</si>
  <si>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</si>
  <si>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</si>
  <si>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</si>
  <si>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</si>
  <si>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</si>
  <si>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</si>
  <si>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</si>
  <si>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</si>
  <si>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</si>
  <si>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</si>
  <si>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</si>
  <si>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</si>
  <si>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</si>
  <si>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</si>
  <si>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</si>
  <si>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</si>
  <si>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</si>
  <si>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</si>
  <si>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</si>
  <si>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</si>
  <si>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</si>
  <si>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</si>
  <si>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</si>
  <si>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</si>
  <si>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</si>
  <si>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</si>
  <si>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</si>
  <si>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</si>
  <si>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</si>
  <si>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</si>
  <si>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</si>
  <si>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</si>
  <si>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</si>
  <si>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</si>
  <si>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</si>
  <si>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</si>
  <si>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</si>
  <si>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</si>
  <si>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</si>
  <si>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</si>
  <si>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</si>
  <si>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</si>
  <si>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</si>
  <si>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</si>
  <si>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</si>
  <si>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</si>
  <si>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</si>
  <si>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</si>
  <si>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</si>
  <si>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</si>
  <si>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</si>
  <si>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</si>
  <si>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</si>
  <si>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</si>
  <si>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</si>
  <si>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</si>
  <si>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</si>
  <si>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</si>
  <si>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</si>
  <si>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</si>
  <si>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</si>
  <si>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</si>
  <si>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</si>
  <si>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</si>
  <si>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</si>
  <si>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</si>
  <si>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</si>
  <si>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</si>
  <si>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</si>
  <si>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</si>
  <si>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</si>
  <si>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</si>
  <si>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</si>
  <si>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</si>
  <si>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</si>
  <si>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</si>
  <si>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</si>
  <si>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</si>
  <si>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</si>
  <si>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</si>
  <si>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</si>
  <si>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</si>
  <si>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</si>
  <si>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</si>
  <si>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</si>
  <si>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</si>
  <si>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</si>
  <si>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</si>
  <si>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</si>
  <si>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</si>
  <si>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</si>
  <si>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</si>
  <si>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</si>
  <si>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</si>
  <si>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</si>
  <si>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</si>
  <si>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</si>
  <si>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</si>
  <si>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</si>
  <si>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</si>
  <si>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</si>
  <si>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</si>
  <si>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</si>
  <si>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</si>
  <si>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</si>
  <si>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</si>
  <si>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</si>
  <si>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</si>
  <si>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</si>
  <si>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</si>
  <si>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</si>
  <si>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</si>
  <si>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</si>
  <si>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</si>
  <si>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</si>
  <si>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</si>
  <si>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</si>
  <si>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</si>
  <si>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</si>
  <si>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</si>
  <si>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</si>
  <si>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</si>
  <si>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</si>
  <si>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</si>
  <si>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</si>
  <si>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</si>
  <si>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</si>
  <si>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</si>
  <si>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</si>
  <si>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</si>
  <si>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</si>
  <si>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</si>
  <si>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</si>
  <si>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</si>
  <si>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</si>
  <si>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</si>
  <si>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</si>
  <si>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</si>
  <si>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</si>
  <si>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</si>
  <si>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</si>
  <si>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</si>
  <si>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</si>
  <si>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</si>
  <si>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</si>
  <si>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</si>
  <si>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</si>
  <si>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</si>
  <si>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</si>
  <si>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</si>
  <si>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</si>
  <si>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</si>
  <si>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</si>
  <si>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</si>
  <si>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</si>
  <si>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</si>
  <si>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</si>
  <si>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</si>
  <si>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</si>
  <si>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</si>
  <si>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</si>
  <si>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</si>
  <si>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</si>
  <si>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</si>
  <si>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</si>
  <si>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</si>
  <si>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</si>
  <si>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</si>
  <si>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</si>
  <si>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</si>
  <si>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</si>
  <si>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</si>
  <si>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</si>
  <si>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</si>
  <si>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</si>
  <si>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</si>
  <si>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</si>
  <si>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</si>
  <si>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</si>
  <si>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</si>
  <si>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</si>
  <si>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</si>
  <si>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</si>
  <si>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</si>
  <si>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</si>
  <si>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</si>
  <si>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</si>
  <si>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</si>
  <si>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</si>
  <si>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</si>
  <si>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</si>
  <si>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</si>
  <si>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</si>
  <si>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</si>
  <si>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</si>
  <si>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</si>
  <si>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</si>
  <si>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</si>
  <si>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</si>
  <si>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</si>
  <si>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</si>
  <si>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</si>
  <si>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</si>
  <si>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</si>
  <si>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</si>
  <si>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</si>
  <si>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</si>
  <si>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</si>
  <si>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</si>
  <si>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</si>
  <si>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</si>
  <si>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</si>
  <si>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</si>
  <si>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</si>
  <si>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</si>
  <si>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</si>
  <si>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</si>
  <si>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</si>
  <si>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</si>
  <si>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</si>
  <si>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</si>
  <si>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</si>
  <si>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</si>
  <si>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</si>
  <si>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</si>
  <si>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</si>
  <si>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</si>
  <si>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</si>
  <si>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</si>
  <si>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</si>
  <si>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</si>
  <si>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</si>
  <si>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</si>
  <si>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</si>
  <si>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</si>
  <si>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</si>
  <si>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</si>
  <si>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</si>
  <si>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</si>
  <si>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</si>
  <si>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</si>
  <si>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</si>
  <si>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</si>
  <si>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</si>
  <si>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</si>
  <si>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</si>
  <si>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</si>
  <si>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</si>
  <si>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</si>
  <si>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</si>
  <si>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</si>
  <si>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</si>
  <si>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</si>
  <si>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</si>
  <si>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</si>
  <si>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</si>
  <si>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</si>
  <si>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</si>
  <si>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</si>
  <si>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</si>
  <si>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</si>
  <si>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</si>
  <si>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</si>
  <si>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</si>
  <si>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</si>
  <si>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</si>
  <si>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</si>
  <si>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</si>
  <si>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</si>
  <si>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</si>
  <si>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</si>
  <si>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</si>
  <si>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</si>
  <si>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</si>
  <si>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</si>
  <si>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</si>
  <si>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</si>
  <si>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</si>
  <si>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</si>
  <si>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</si>
  <si>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</si>
  <si>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</si>
  <si>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</si>
  <si>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</si>
  <si>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</si>
  <si>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</si>
  <si>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Etiquetas de fila</t>
  </si>
  <si>
    <t>Total general</t>
  </si>
  <si>
    <t>Cuenta de outcome</t>
  </si>
  <si>
    <t>Etiquetas de columna</t>
  </si>
  <si>
    <t>(Todas)</t>
  </si>
  <si>
    <t>Date Created Conversion</t>
  </si>
  <si>
    <t>Date Ended Conversion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</si>
  <si>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</si>
  <si>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</si>
  <si>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</si>
  <si>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</si>
  <si>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</si>
  <si>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</si>
  <si>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</si>
  <si>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</si>
  <si>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</si>
  <si>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</si>
  <si>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</si>
  <si>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</si>
  <si>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Años</t>
  </si>
  <si>
    <t>Time given</t>
  </si>
  <si>
    <t>Suma de goal</t>
  </si>
  <si>
    <t>Average Donation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</si>
  <si>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</si>
  <si>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</si>
  <si>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</si>
  <si>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</si>
  <si>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</si>
  <si>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</si>
  <si>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</si>
  <si>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</si>
  <si>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15,000 to 19,999</t>
  </si>
  <si>
    <t>10,000 to 14,999</t>
  </si>
  <si>
    <t>5,000 to 9,999</t>
  </si>
  <si>
    <t>1,000 to 4,999</t>
  </si>
  <si>
    <t>Less than 1,000</t>
  </si>
  <si>
    <t>30,000 to 34,999</t>
  </si>
  <si>
    <t>35,000 to 39,999</t>
  </si>
  <si>
    <t>40,000 to 44,999</t>
  </si>
  <si>
    <t>45,000 to 49,999</t>
  </si>
  <si>
    <t>Greater than or equal to 50,000</t>
  </si>
  <si>
    <t>20,000 to 24,999</t>
  </si>
  <si>
    <t>25,000 to 29,999</t>
  </si>
  <si>
    <t>Outcome</t>
  </si>
  <si>
    <t>Mean</t>
  </si>
  <si>
    <t>Median</t>
  </si>
  <si>
    <t>Maximum</t>
  </si>
  <si>
    <t>Minimum</t>
  </si>
  <si>
    <t>Variance</t>
  </si>
  <si>
    <t>Standard Deviation</t>
  </si>
  <si>
    <t>Failed</t>
  </si>
  <si>
    <t>Successful</t>
  </si>
  <si>
    <t>1. Use your data to determine whether the mean or the median better summarizes the data</t>
  </si>
  <si>
    <t>2. Use your data to determine if there is more variability with successful or unsuccessful campaigns. Does this make sense? Why or why not?</t>
  </si>
  <si>
    <t>Category</t>
  </si>
  <si>
    <t>Due to the heterogenous data set I think the median would be a better representative of the data, there are a lot of low and high values that can skew the real data.</t>
  </si>
  <si>
    <t>There is more variability with successful campaigns. So for me and using the data given I don’t think it has to do anything with the backers 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</si>
</sst>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2B2B2B"/>
      <name val="Roboto"/>
    </font>
    <font>
      <b/>
      <sz val="12"/>
      <color theme="9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wrapText="1"/>
    </xf>
    <xf numFmtId="0" fontId="18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  <xf numFmtId="0" fontId="0" fillId="0" borderId="11" xfId="0" applyBorder="1"/>
    <xf numFmtId="9" fontId="0" fillId="0" borderId="11" xfId="42" applyFont="1" applyBorder="1"/>
    <xf numFmtId="9" fontId="0" fillId="0" borderId="12" xfId="42" applyFont="1" applyBorder="1"/>
    <xf numFmtId="9" fontId="0" fillId="0" borderId="0" xfId="42" applyFont="1" applyBorder="1"/>
    <xf numFmtId="9" fontId="0" fillId="0" borderId="14" xfId="42" applyFont="1" applyBorder="1"/>
    <xf numFmtId="0" fontId="0" fillId="0" borderId="16" xfId="0" applyBorder="1"/>
    <xf numFmtId="9" fontId="0" fillId="0" borderId="16" xfId="42" applyFont="1" applyBorder="1"/>
    <xf numFmtId="9" fontId="0" fillId="0" borderId="17" xfId="42" applyFont="1" applyBorder="1"/>
    <xf numFmtId="0" fontId="16" fillId="33" borderId="10" xfId="0" applyFont="1" applyFill="1" applyBorder="1"/>
    <xf numFmtId="0" fontId="16" fillId="33" borderId="13" xfId="0" applyFont="1" applyFill="1" applyBorder="1"/>
    <xf numFmtId="0" fontId="16" fillId="33" borderId="15" xfId="0" applyFont="1" applyFill="1" applyBorder="1"/>
    <xf numFmtId="1" fontId="0" fillId="0" borderId="0" xfId="0" applyNumberFormat="1"/>
    <xf numFmtId="0" fontId="0" fillId="0" borderId="0" xfId="42" applyNumberFormat="1" applyFont="1"/>
    <xf numFmtId="2" fontId="0" fillId="0" borderId="0" xfId="0" applyNumberFormat="1"/>
    <xf numFmtId="0" fontId="16" fillId="0" borderId="0" xfId="0" applyFon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/>
    <xf numFmtId="0" fontId="17" fillId="34" borderId="18" xfId="0" applyFont="1" applyFill="1" applyBorder="1" applyAlignment="1">
      <alignment horizontal="center"/>
    </xf>
    <xf numFmtId="0" fontId="17" fillId="34" borderId="19" xfId="0" applyFont="1" applyFill="1" applyBorder="1" applyAlignment="1">
      <alignment horizontal="center"/>
    </xf>
    <xf numFmtId="0" fontId="17" fillId="34" borderId="20" xfId="0" applyFont="1" applyFill="1" applyBorder="1" applyAlignment="1">
      <alignment horizontal="center"/>
    </xf>
    <xf numFmtId="1" fontId="0" fillId="0" borderId="2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0" fontId="17" fillId="35" borderId="18" xfId="0" applyFont="1" applyFill="1" applyBorder="1" applyAlignment="1">
      <alignment horizontal="center"/>
    </xf>
    <xf numFmtId="0" fontId="17" fillId="35" borderId="19" xfId="0" applyFont="1" applyFill="1" applyBorder="1" applyAlignment="1">
      <alignment horizontal="center"/>
    </xf>
    <xf numFmtId="0" fontId="17" fillId="35" borderId="20" xfId="0" applyFont="1" applyFill="1" applyBorder="1" applyAlignment="1">
      <alignment horizontal="center"/>
    </xf>
    <xf numFmtId="0" fontId="16" fillId="33" borderId="21" xfId="0" applyFont="1" applyFill="1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0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20" fillId="33" borderId="0" xfId="0" applyFont="1" applyFill="1" applyAlignment="1">
      <alignment horizontal="center"/>
    </xf>
    <xf numFmtId="0" fontId="0" fillId="0" borderId="0" xfId="0" applyBorder="1" applyAlignment="1">
      <alignment wrapText="1"/>
    </xf>
    <xf numFmtId="0" fontId="19" fillId="0" borderId="11" xfId="0" applyFont="1" applyBorder="1" applyAlignment="1">
      <alignment vertical="center" wrapText="1"/>
    </xf>
    <xf numFmtId="0" fontId="19" fillId="0" borderId="13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top" wrapText="1"/>
    </xf>
    <xf numFmtId="0" fontId="0" fillId="0" borderId="13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BDB77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 Parent Category!Parent Category vs Outcome</c:name>
    <c:fmtId val="0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C9-9041-3E7C8FB988C8}"/>
            </c:ext>
          </c:extLst>
        </c:ser>
        <c:ser>
          <c:idx val="1"/>
          <c:order val="1"/>
          <c:tx>
            <c:strRef>
              <c:f>'PT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E-40C9-9041-3E7C8FB988C8}"/>
            </c:ext>
          </c:extLst>
        </c:ser>
        <c:ser>
          <c:idx val="2"/>
          <c:order val="2"/>
          <c:tx>
            <c:strRef>
              <c:f>'PT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E-40C9-9041-3E7C8FB988C8}"/>
            </c:ext>
          </c:extLst>
        </c:ser>
        <c:ser>
          <c:idx val="3"/>
          <c:order val="3"/>
          <c:tx>
            <c:strRef>
              <c:f>'PT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49-4F48-83AF-CD0F91CA1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31247200"/>
        <c:axId val="631238528"/>
      </c:barChart>
      <c:catAx>
        <c:axId val="63124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38528"/>
        <c:crosses val="autoZero"/>
        <c:auto val="1"/>
        <c:lblAlgn val="ctr"/>
        <c:lblOffset val="100"/>
        <c:noMultiLvlLbl val="0"/>
      </c:catAx>
      <c:valAx>
        <c:axId val="631238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 Sub-Category!Sub-Category vs Outcome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9-4E99-AFC5-1BF5B0266AD3}"/>
            </c:ext>
          </c:extLst>
        </c:ser>
        <c:ser>
          <c:idx val="1"/>
          <c:order val="1"/>
          <c:tx>
            <c:strRef>
              <c:f>'PT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9-4E99-AFC5-1BF5B0266AD3}"/>
            </c:ext>
          </c:extLst>
        </c:ser>
        <c:ser>
          <c:idx val="2"/>
          <c:order val="2"/>
          <c:tx>
            <c:strRef>
              <c:f>'PT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F9-4E99-AFC5-1BF5B0266AD3}"/>
            </c:ext>
          </c:extLst>
        </c:ser>
        <c:ser>
          <c:idx val="3"/>
          <c:order val="3"/>
          <c:tx>
            <c:strRef>
              <c:f>'PT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F9-4E99-AFC5-1BF5B0266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6159184"/>
        <c:axId val="884765168"/>
      </c:barChart>
      <c:catAx>
        <c:axId val="76615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65168"/>
        <c:crosses val="autoZero"/>
        <c:auto val="1"/>
        <c:lblAlgn val="ctr"/>
        <c:lblOffset val="100"/>
        <c:noMultiLvlLbl val="0"/>
      </c:catAx>
      <c:valAx>
        <c:axId val="8847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5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year!Outcome per year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per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per year'!$A$6:$A$18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'Outcome per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1-4178-9E75-F8E68A9E14D9}"/>
            </c:ext>
          </c:extLst>
        </c:ser>
        <c:ser>
          <c:idx val="1"/>
          <c:order val="1"/>
          <c:tx>
            <c:strRef>
              <c:f>'Outcome per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'Outcome per year'!$A$6:$A$18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'Outcome per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1-4178-9E75-F8E68A9E14D9}"/>
            </c:ext>
          </c:extLst>
        </c:ser>
        <c:ser>
          <c:idx val="2"/>
          <c:order val="2"/>
          <c:tx>
            <c:strRef>
              <c:f>'Outcome per year'!$D$4:$D$5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 per year'!$A$6:$A$18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'Outcome per year'!$D$6:$D$18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1-4178-9E75-F8E68A9E14D9}"/>
            </c:ext>
          </c:extLst>
        </c:ser>
        <c:ser>
          <c:idx val="3"/>
          <c:order val="3"/>
          <c:tx>
            <c:strRef>
              <c:f>'Outcome per 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'Outcome per year'!$A$6:$A$18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'Outcome per year'!$E$6:$E$18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1-4178-9E75-F8E68A9E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451888"/>
        <c:axId val="884762768"/>
      </c:lineChart>
      <c:catAx>
        <c:axId val="6334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62768"/>
        <c:crosses val="autoZero"/>
        <c:auto val="1"/>
        <c:lblAlgn val="ctr"/>
        <c:lblOffset val="100"/>
        <c:noMultiLvlLbl val="0"/>
      </c:catAx>
      <c:valAx>
        <c:axId val="8847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5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'Crowfunding Goal Analysis'!$A$3:$A$14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'Crowfunding Goal Analysis'!$H$3:$H$14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9-4E6A-A7CF-4102FC344CEE}"/>
            </c:ext>
          </c:extLst>
        </c:ser>
        <c:ser>
          <c:idx val="1"/>
          <c:order val="1"/>
          <c:tx>
            <c:strRef>
              <c:f>'Crowfunding Goal Analysis'!$I$1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'Crowfunding Goal Analysis'!$A$3:$A$14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'Crowfunding Goal Analysis'!$I$3:$I$14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9-4E6A-A7CF-4102FC344CEE}"/>
            </c:ext>
          </c:extLst>
        </c:ser>
        <c:ser>
          <c:idx val="2"/>
          <c:order val="2"/>
          <c:tx>
            <c:strRef>
              <c:f>'Crowfunding Goal Analysis'!$J$1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'Crowfunding Goal Analysis'!$A$3:$A$14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'Crowfunding Goal Analysis'!$J$3:$J$14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9-4E6A-A7CF-4102FC344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411727"/>
        <c:axId val="708533359"/>
      </c:lineChart>
      <c:catAx>
        <c:axId val="7454117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33359"/>
        <c:crosses val="autoZero"/>
        <c:auto val="1"/>
        <c:lblAlgn val="ctr"/>
        <c:lblOffset val="100"/>
        <c:noMultiLvlLbl val="0"/>
      </c:catAx>
      <c:valAx>
        <c:axId val="7085333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1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659130</xdr:colOff>
      <xdr:row>1</xdr:row>
      <xdr:rowOff>60960</xdr:rowOff>
    </xdr:from>
    <xdr:to>
      <xdr:col>14</xdr:col>
      <xdr:colOff>632460</xdr:colOff>
      <xdr:row>25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5F6DBC-9CB3-D251-1846-2D7B72B45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396240</xdr:colOff>
      <xdr:row>2</xdr:row>
      <xdr:rowOff>137160</xdr:rowOff>
    </xdr:from>
    <xdr:to>
      <xdr:col>8</xdr:col>
      <xdr:colOff>518160</xdr:colOff>
      <xdr:row>16</xdr:row>
      <xdr:rowOff>59055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untry">
              <a:extLst>
                <a:ext uri="{FF2B5EF4-FFF2-40B4-BE49-F238E27FC236}">
                  <a16:creationId xmlns:a16="http://schemas.microsoft.com/office/drawing/2014/main" id="{65432878-9C0B-C1B7-0A90-C1DA587CAE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9280" y="533400"/>
              <a:ext cx="18288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182880</xdr:rowOff>
    </xdr:from>
    <xdr:to>
      <xdr:col>15</xdr:col>
      <xdr:colOff>7620</xdr:colOff>
      <xdr:row>29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0A520A-945A-73D6-FA99-A075B54C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163830</xdr:colOff>
      <xdr:row>3</xdr:row>
      <xdr:rowOff>38100</xdr:rowOff>
    </xdr:from>
    <xdr:to>
      <xdr:col>11</xdr:col>
      <xdr:colOff>464820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89D0B0-8AAF-8EF0-DE38-B04CA5F8A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10</xdr:col>
      <xdr:colOff>0</xdr:colOff>
      <xdr:row>26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82ADEEA-769C-39B2-293F-6AD082DB4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Rodriguez" refreshedDate="45007.762401273147" createdVersion="8" refreshedVersion="8" minRefreshableVersion="3" recordCount="1000" xr:uid="{8FA731CA-6B29-4B93-91E7-2F32D24DCF68}">
  <cacheSource type="worksheet">
    <worksheetSource name="Tabla1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-183084" maxValue="16865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09/01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0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Trimestres" numFmtId="0" databaseField="0">
      <fieldGroup base="12">
        <rangePr groupBy="quarters" startDate="2010-01-09T06:00:00" endDate="2020-01-27T06:00:00"/>
        <groupItems count="6">
          <s v="&lt;09/01/2010"/>
          <s v="Trim.1"/>
          <s v="Trim.2"/>
          <s v="Trim.3"/>
          <s v="Trim.4"/>
          <s v="&gt;27/01/2020"/>
        </groupItems>
      </fieldGroup>
    </cacheField>
    <cacheField name="Años" numFmtId="0" databaseField="0">
      <fieldGroup base="12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 pivotCacheId="9587604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-100"/>
    <x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3160"/>
    <x v="1"/>
    <n v="158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34123"/>
    <x v="1"/>
    <n v="1425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-1723"/>
    <x v="0"/>
    <n v="24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-2335"/>
    <x v="0"/>
    <n v="53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5595"/>
    <x v="1"/>
    <n v="174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-4110"/>
    <x v="0"/>
    <n v="18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10241"/>
    <x v="1"/>
    <n v="227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-88154"/>
    <x v="2"/>
    <n v="70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-2992"/>
    <x v="0"/>
    <n v="44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8638"/>
    <x v="1"/>
    <n v="220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-3270"/>
    <x v="0"/>
    <n v="27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-671"/>
    <x v="0"/>
    <n v="5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6095"/>
    <x v="1"/>
    <n v="98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-9371"/>
    <x v="0"/>
    <n v="200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-42786"/>
    <x v="0"/>
    <n v="452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9341"/>
    <x v="1"/>
    <n v="100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50245"/>
    <x v="1"/>
    <n v="1249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-3011"/>
    <x v="3"/>
    <n v="135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-32169"/>
    <x v="0"/>
    <n v="674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6136"/>
    <x v="1"/>
    <n v="1396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-55467"/>
    <x v="0"/>
    <n v="558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6590"/>
    <x v="1"/>
    <n v="890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10442"/>
    <x v="1"/>
    <n v="142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857"/>
    <x v="1"/>
    <n v="2673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6404"/>
    <x v="1"/>
    <n v="16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-55686"/>
    <x v="3"/>
    <n v="1480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-401"/>
    <x v="0"/>
    <n v="15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6835"/>
    <x v="1"/>
    <n v="2220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105065"/>
    <x v="1"/>
    <n v="1606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5455"/>
    <x v="1"/>
    <n v="129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7350"/>
    <x v="1"/>
    <n v="2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-13324"/>
    <x v="0"/>
    <n v="2307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139466"/>
    <x v="1"/>
    <n v="5419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4725"/>
    <x v="1"/>
    <n v="16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63128"/>
    <x v="1"/>
    <n v="1965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401"/>
    <x v="1"/>
    <n v="16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3239"/>
    <x v="1"/>
    <n v="10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6985"/>
    <x v="1"/>
    <n v="134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-4873"/>
    <x v="0"/>
    <n v="88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6078"/>
    <x v="1"/>
    <n v="198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6324"/>
    <x v="1"/>
    <n v="111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6191"/>
    <x v="1"/>
    <n v="222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77517"/>
    <x v="1"/>
    <n v="6212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8941"/>
    <x v="1"/>
    <n v="98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-4970"/>
    <x v="0"/>
    <n v="4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547"/>
    <x v="1"/>
    <n v="92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5629"/>
    <x v="1"/>
    <n v="149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95562"/>
    <x v="1"/>
    <n v="243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6453"/>
    <x v="1"/>
    <n v="303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-98"/>
    <x v="0"/>
    <n v="1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-12857"/>
    <x v="0"/>
    <n v="1467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-4741"/>
    <x v="0"/>
    <n v="75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3556"/>
    <x v="1"/>
    <n v="209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-608"/>
    <x v="0"/>
    <n v="120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5146"/>
    <x v="1"/>
    <n v="131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3493"/>
    <x v="1"/>
    <n v="164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3343"/>
    <x v="1"/>
    <n v="201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3432"/>
    <x v="1"/>
    <n v="211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451"/>
    <x v="1"/>
    <n v="128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41797"/>
    <x v="1"/>
    <n v="1600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-14450"/>
    <x v="0"/>
    <n v="2253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12452"/>
    <x v="1"/>
    <n v="249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-4143"/>
    <x v="0"/>
    <n v="5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-66"/>
    <x v="0"/>
    <n v="38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8305"/>
    <x v="1"/>
    <n v="236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-1593"/>
    <x v="0"/>
    <n v="1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45292"/>
    <x v="1"/>
    <n v="4065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8808"/>
    <x v="1"/>
    <n v="246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-5999"/>
    <x v="3"/>
    <n v="17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30389"/>
    <x v="1"/>
    <n v="247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484"/>
    <x v="1"/>
    <n v="76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3422"/>
    <x v="1"/>
    <n v="54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7853"/>
    <x v="1"/>
    <n v="88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876"/>
    <x v="1"/>
    <n v="85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4906"/>
    <x v="1"/>
    <n v="170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-26907"/>
    <x v="0"/>
    <n v="168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-5040"/>
    <x v="0"/>
    <n v="56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9036"/>
    <x v="1"/>
    <n v="330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-17572"/>
    <x v="0"/>
    <n v="83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5912"/>
    <x v="1"/>
    <n v="127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1057"/>
    <x v="1"/>
    <n v="4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3973"/>
    <x v="1"/>
    <n v="180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-66404"/>
    <x v="0"/>
    <n v="100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0164"/>
    <x v="1"/>
    <n v="374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530"/>
    <x v="1"/>
    <n v="71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5005"/>
    <x v="1"/>
    <n v="203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-75460"/>
    <x v="0"/>
    <n v="148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7716"/>
    <x v="1"/>
    <n v="113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5188"/>
    <x v="1"/>
    <n v="9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-1668"/>
    <x v="0"/>
    <n v="106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-79612"/>
    <x v="0"/>
    <n v="679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31775"/>
    <x v="1"/>
    <n v="498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-42923"/>
    <x v="3"/>
    <n v="610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5907"/>
    <x v="1"/>
    <n v="180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7"/>
    <x v="1"/>
    <n v="2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81813"/>
    <x v="1"/>
    <n v="2331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10747"/>
    <x v="1"/>
    <n v="113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-64849"/>
    <x v="0"/>
    <n v="1220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7351"/>
    <x v="1"/>
    <n v="164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-99"/>
    <x v="0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8293"/>
    <x v="1"/>
    <n v="164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6722"/>
    <x v="1"/>
    <n v="336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-7539"/>
    <x v="0"/>
    <n v="37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51423"/>
    <x v="1"/>
    <n v="1917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3029"/>
    <x v="1"/>
    <n v="95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10106"/>
    <x v="1"/>
    <n v="147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3027"/>
    <x v="1"/>
    <n v="8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7429"/>
    <x v="1"/>
    <n v="83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-2121"/>
    <x v="0"/>
    <n v="60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-121093"/>
    <x v="0"/>
    <n v="296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253"/>
    <x v="1"/>
    <n v="676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7935"/>
    <x v="1"/>
    <n v="361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9137"/>
    <x v="1"/>
    <n v="131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11916"/>
    <x v="1"/>
    <n v="126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-21318"/>
    <x v="0"/>
    <n v="330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-864"/>
    <x v="0"/>
    <n v="73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3623"/>
    <x v="1"/>
    <n v="275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951"/>
    <x v="1"/>
    <n v="67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5748"/>
    <x v="1"/>
    <n v="154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37172"/>
    <x v="1"/>
    <n v="1782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54061"/>
    <x v="1"/>
    <n v="9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-48745"/>
    <x v="0"/>
    <n v="3387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-144608"/>
    <x v="0"/>
    <n v="662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6962"/>
    <x v="1"/>
    <n v="94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3175"/>
    <x v="1"/>
    <n v="180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-110583"/>
    <x v="0"/>
    <n v="77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-50133"/>
    <x v="0"/>
    <n v="672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-28004"/>
    <x v="3"/>
    <n v="532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-143744"/>
    <x v="3"/>
    <n v="55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5325"/>
    <x v="1"/>
    <n v="533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416"/>
    <x v="1"/>
    <n v="2443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534"/>
    <x v="1"/>
    <n v="89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9485"/>
    <x v="1"/>
    <n v="15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-10212"/>
    <x v="0"/>
    <n v="940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-2212"/>
    <x v="0"/>
    <n v="117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-80079"/>
    <x v="3"/>
    <n v="5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912"/>
    <x v="1"/>
    <n v="50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-384"/>
    <x v="0"/>
    <n v="1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-72854"/>
    <x v="0"/>
    <n v="326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6774"/>
    <x v="1"/>
    <n v="186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3"/>
    <x v="1"/>
    <n v="1071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6502"/>
    <x v="1"/>
    <n v="11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922"/>
    <x v="1"/>
    <n v="70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2619"/>
    <x v="1"/>
    <n v="135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34128"/>
    <x v="1"/>
    <n v="768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-7282"/>
    <x v="3"/>
    <n v="51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037"/>
    <x v="1"/>
    <n v="199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955"/>
    <x v="1"/>
    <n v="107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7432"/>
    <x v="1"/>
    <n v="195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-99"/>
    <x v="0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-49163"/>
    <x v="0"/>
    <n v="1467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134073"/>
    <x v="1"/>
    <n v="3376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-13288"/>
    <x v="0"/>
    <n v="568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-70650"/>
    <x v="0"/>
    <n v="1059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-48794"/>
    <x v="0"/>
    <n v="1194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-9486"/>
    <x v="3"/>
    <n v="379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-1988"/>
    <x v="0"/>
    <n v="30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540"/>
    <x v="1"/>
    <n v="41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22"/>
    <x v="1"/>
    <n v="182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4985"/>
    <x v="1"/>
    <n v="164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-1200"/>
    <x v="0"/>
    <n v="75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3034"/>
    <x v="1"/>
    <n v="157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5364"/>
    <x v="1"/>
    <n v="246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255"/>
    <x v="1"/>
    <n v="1396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9879"/>
    <x v="1"/>
    <n v="250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3639"/>
    <x v="1"/>
    <n v="244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8204"/>
    <x v="1"/>
    <n v="146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-87993"/>
    <x v="0"/>
    <n v="955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75511"/>
    <x v="1"/>
    <n v="1267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-182572"/>
    <x v="0"/>
    <n v="67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-4379"/>
    <x v="0"/>
    <n v="5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-137"/>
    <x v="0"/>
    <n v="26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60935"/>
    <x v="1"/>
    <n v="1561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4768"/>
    <x v="1"/>
    <n v="48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-133741"/>
    <x v="0"/>
    <n v="1130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-28940"/>
    <x v="0"/>
    <n v="782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122793"/>
    <x v="1"/>
    <n v="273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-273"/>
    <x v="0"/>
    <n v="210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114685"/>
    <x v="1"/>
    <n v="3537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116736"/>
    <x v="1"/>
    <n v="2107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-3285"/>
    <x v="0"/>
    <n v="136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168650"/>
    <x v="1"/>
    <n v="3318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-1575"/>
    <x v="0"/>
    <n v="86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6950"/>
    <x v="1"/>
    <n v="340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-282"/>
    <x v="0"/>
    <n v="1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-60442"/>
    <x v="0"/>
    <n v="886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78184"/>
    <x v="1"/>
    <n v="1442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-5575"/>
    <x v="0"/>
    <n v="3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-146296"/>
    <x v="3"/>
    <n v="441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-1162"/>
    <x v="0"/>
    <n v="24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-5212"/>
    <x v="0"/>
    <n v="86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-34083"/>
    <x v="0"/>
    <n v="243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-3588"/>
    <x v="0"/>
    <n v="65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616"/>
    <x v="1"/>
    <n v="126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41357"/>
    <x v="1"/>
    <n v="524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-3022"/>
    <x v="0"/>
    <n v="100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108418"/>
    <x v="1"/>
    <n v="1989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-57159"/>
    <x v="0"/>
    <n v="168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-832"/>
    <x v="0"/>
    <n v="13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-98"/>
    <x v="0"/>
    <n v="1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12205"/>
    <x v="1"/>
    <n v="157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-1757"/>
    <x v="3"/>
    <n v="8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49513"/>
    <x v="1"/>
    <n v="449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-72471"/>
    <x v="0"/>
    <n v="40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4"/>
    <x v="1"/>
    <n v="80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-5504"/>
    <x v="3"/>
    <n v="57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3257"/>
    <x v="1"/>
    <n v="43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2210"/>
    <x v="1"/>
    <n v="2053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-153288"/>
    <x v="2"/>
    <n v="808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-3062"/>
    <x v="0"/>
    <n v="226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-5300"/>
    <x v="0"/>
    <n v="1625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4200"/>
    <x v="1"/>
    <n v="16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83649"/>
    <x v="1"/>
    <n v="4289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2924"/>
    <x v="1"/>
    <n v="165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-150776"/>
    <x v="0"/>
    <n v="14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67021"/>
    <x v="1"/>
    <n v="1815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-71489"/>
    <x v="0"/>
    <n v="934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6609"/>
    <x v="1"/>
    <n v="397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96797"/>
    <x v="1"/>
    <n v="153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-7233"/>
    <x v="0"/>
    <n v="17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-1670"/>
    <x v="0"/>
    <n v="217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823"/>
    <x v="1"/>
    <n v="138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-5403"/>
    <x v="0"/>
    <n v="931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140585"/>
    <x v="1"/>
    <n v="3594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108598"/>
    <x v="1"/>
    <n v="588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7999"/>
    <x v="1"/>
    <n v="112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41851"/>
    <x v="1"/>
    <n v="943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27452"/>
    <x v="1"/>
    <n v="2468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80198"/>
    <x v="1"/>
    <n v="2551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7684"/>
    <x v="1"/>
    <n v="10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-1677"/>
    <x v="3"/>
    <n v="67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2423"/>
    <x v="1"/>
    <n v="92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2200"/>
    <x v="1"/>
    <n v="62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681"/>
    <x v="1"/>
    <n v="149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-5011"/>
    <x v="0"/>
    <n v="92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-35177"/>
    <x v="0"/>
    <n v="57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5522"/>
    <x v="1"/>
    <n v="32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7738"/>
    <x v="1"/>
    <n v="97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-73"/>
    <x v="0"/>
    <n v="41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93724"/>
    <x v="1"/>
    <n v="1784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3229"/>
    <x v="1"/>
    <n v="1684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2329"/>
    <x v="1"/>
    <n v="250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7940"/>
    <x v="1"/>
    <n v="238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3288"/>
    <x v="1"/>
    <n v="5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11871"/>
    <x v="1"/>
    <n v="21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10149"/>
    <x v="1"/>
    <n v="222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164858"/>
    <x v="1"/>
    <n v="1884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6903"/>
    <x v="1"/>
    <n v="218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106595"/>
    <x v="1"/>
    <n v="6465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-97"/>
    <x v="0"/>
    <n v="1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-3260"/>
    <x v="0"/>
    <n v="101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5263"/>
    <x v="1"/>
    <n v="59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-13339"/>
    <x v="0"/>
    <n v="1335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3905"/>
    <x v="1"/>
    <n v="88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6235"/>
    <x v="1"/>
    <n v="169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-3141"/>
    <x v="0"/>
    <n v="15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2622"/>
    <x v="1"/>
    <n v="92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8424"/>
    <x v="1"/>
    <n v="186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8955"/>
    <x v="1"/>
    <n v="138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3635"/>
    <x v="1"/>
    <n v="261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-57997"/>
    <x v="0"/>
    <n v="45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628"/>
    <x v="1"/>
    <n v="107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7856"/>
    <x v="1"/>
    <n v="199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119775"/>
    <x v="1"/>
    <n v="5512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131"/>
    <x v="1"/>
    <n v="86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-25998"/>
    <x v="0"/>
    <n v="318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82310"/>
    <x v="1"/>
    <n v="2768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208"/>
    <x v="1"/>
    <n v="48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5342"/>
    <x v="1"/>
    <n v="8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-126640"/>
    <x v="3"/>
    <n v="1890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-151747"/>
    <x v="2"/>
    <n v="61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104249"/>
    <x v="1"/>
    <n v="1894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2904"/>
    <x v="1"/>
    <n v="282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-1627"/>
    <x v="0"/>
    <n v="15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5519"/>
    <x v="1"/>
    <n v="116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-176"/>
    <x v="0"/>
    <n v="13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6765"/>
    <x v="1"/>
    <n v="83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6099"/>
    <x v="1"/>
    <n v="91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5656"/>
    <x v="1"/>
    <n v="546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12036"/>
    <x v="1"/>
    <n v="393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-13948"/>
    <x v="0"/>
    <n v="2062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676"/>
    <x v="1"/>
    <n v="13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-6583"/>
    <x v="0"/>
    <n v="29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-1647"/>
    <x v="0"/>
    <n v="132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5457"/>
    <x v="1"/>
    <n v="254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-92543"/>
    <x v="3"/>
    <n v="184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6913"/>
    <x v="1"/>
    <n v="176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-124"/>
    <x v="0"/>
    <n v="13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2674"/>
    <x v="1"/>
    <n v="33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-76878"/>
    <x v="0"/>
    <n v="908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6419"/>
    <x v="1"/>
    <n v="107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-6583"/>
    <x v="0"/>
    <n v="10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-5435"/>
    <x v="3"/>
    <n v="32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7438"/>
    <x v="1"/>
    <n v="183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-124131"/>
    <x v="0"/>
    <n v="1910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-2748"/>
    <x v="0"/>
    <n v="3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-415"/>
    <x v="0"/>
    <n v="104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537"/>
    <x v="1"/>
    <n v="72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-1846"/>
    <x v="0"/>
    <n v="49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-95"/>
    <x v="0"/>
    <n v="1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1202"/>
    <x v="1"/>
    <n v="295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-51866"/>
    <x v="0"/>
    <n v="245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-591"/>
    <x v="0"/>
    <n v="32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9369"/>
    <x v="1"/>
    <n v="142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5214"/>
    <x v="1"/>
    <n v="85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-5986"/>
    <x v="0"/>
    <n v="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0573"/>
    <x v="1"/>
    <n v="659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-30640"/>
    <x v="0"/>
    <n v="803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-1013"/>
    <x v="3"/>
    <n v="75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-6214"/>
    <x v="0"/>
    <n v="16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6512"/>
    <x v="1"/>
    <n v="121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124245"/>
    <x v="1"/>
    <n v="3742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6497"/>
    <x v="1"/>
    <n v="223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726"/>
    <x v="1"/>
    <n v="133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-6280"/>
    <x v="0"/>
    <n v="31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-3199"/>
    <x v="0"/>
    <n v="108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-5331"/>
    <x v="0"/>
    <n v="30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-4797"/>
    <x v="0"/>
    <n v="17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-5149"/>
    <x v="3"/>
    <n v="64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-76308"/>
    <x v="0"/>
    <n v="80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-9978"/>
    <x v="0"/>
    <n v="2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78477"/>
    <x v="1"/>
    <n v="516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-6752"/>
    <x v="0"/>
    <n v="26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4548"/>
    <x v="1"/>
    <n v="307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-603"/>
    <x v="0"/>
    <n v="73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-3874"/>
    <x v="0"/>
    <n v="12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-1598"/>
    <x v="0"/>
    <n v="3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33126"/>
    <x v="1"/>
    <n v="2441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-72323"/>
    <x v="2"/>
    <n v="21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28630"/>
    <x v="1"/>
    <n v="138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11343"/>
    <x v="1"/>
    <n v="190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696"/>
    <x v="1"/>
    <n v="470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2300"/>
    <x v="1"/>
    <n v="253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57338"/>
    <x v="1"/>
    <n v="1113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24828"/>
    <x v="1"/>
    <n v="2283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-2098"/>
    <x v="0"/>
    <n v="1072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21564"/>
    <x v="1"/>
    <n v="1095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55242"/>
    <x v="1"/>
    <n v="1690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-27326"/>
    <x v="3"/>
    <n v="1297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-2136"/>
    <x v="0"/>
    <n v="393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-17523"/>
    <x v="0"/>
    <n v="1257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-16036"/>
    <x v="0"/>
    <n v="328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-4147"/>
    <x v="0"/>
    <n v="147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-114641"/>
    <x v="0"/>
    <n v="830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-134441"/>
    <x v="0"/>
    <n v="331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-5242"/>
    <x v="0"/>
    <n v="25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1707"/>
    <x v="1"/>
    <n v="191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-56177"/>
    <x v="0"/>
    <n v="3483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-84842"/>
    <x v="0"/>
    <n v="923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-95"/>
    <x v="0"/>
    <n v="1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20531"/>
    <x v="1"/>
    <n v="2013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-1823"/>
    <x v="0"/>
    <n v="33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104361"/>
    <x v="1"/>
    <n v="1703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448"/>
    <x v="1"/>
    <n v="80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-1559"/>
    <x v="2"/>
    <n v="8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-5869"/>
    <x v="0"/>
    <n v="40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953"/>
    <x v="1"/>
    <n v="41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-8554"/>
    <x v="0"/>
    <n v="2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7948"/>
    <x v="1"/>
    <n v="187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75432"/>
    <x v="1"/>
    <n v="287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4046"/>
    <x v="1"/>
    <n v="8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10055"/>
    <x v="1"/>
    <n v="191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3130"/>
    <x v="1"/>
    <n v="139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3647"/>
    <x v="1"/>
    <n v="186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10135"/>
    <x v="1"/>
    <n v="112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8858"/>
    <x v="1"/>
    <n v="101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-8030"/>
    <x v="0"/>
    <n v="75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9194"/>
    <x v="1"/>
    <n v="206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9343"/>
    <x v="1"/>
    <n v="154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66665"/>
    <x v="1"/>
    <n v="596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-60790"/>
    <x v="0"/>
    <n v="2176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3424"/>
    <x v="1"/>
    <n v="169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141791"/>
    <x v="1"/>
    <n v="210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-145327"/>
    <x v="0"/>
    <n v="441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-1221"/>
    <x v="0"/>
    <n v="25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8875"/>
    <x v="1"/>
    <n v="131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-44602"/>
    <x v="0"/>
    <n v="12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-153318"/>
    <x v="0"/>
    <n v="355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-4288"/>
    <x v="0"/>
    <n v="44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508"/>
    <x v="1"/>
    <n v="84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4449"/>
    <x v="1"/>
    <n v="155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-3297"/>
    <x v="0"/>
    <n v="67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7899"/>
    <x v="1"/>
    <n v="189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82379"/>
    <x v="1"/>
    <n v="4799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7959"/>
    <x v="1"/>
    <n v="1137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-31946"/>
    <x v="0"/>
    <n v="1068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-66205"/>
    <x v="0"/>
    <n v="424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-101862"/>
    <x v="3"/>
    <n v="145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8352"/>
    <x v="1"/>
    <n v="1152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2077"/>
    <x v="1"/>
    <n v="50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-56007"/>
    <x v="0"/>
    <n v="151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-35354"/>
    <x v="0"/>
    <n v="1608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80988"/>
    <x v="1"/>
    <n v="3059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2955"/>
    <x v="1"/>
    <n v="3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2138"/>
    <x v="1"/>
    <n v="220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30912"/>
    <x v="1"/>
    <n v="1604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5983"/>
    <x v="1"/>
    <n v="454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10502"/>
    <x v="1"/>
    <n v="123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-35173"/>
    <x v="0"/>
    <n v="941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-98"/>
    <x v="0"/>
    <n v="1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2872"/>
    <x v="1"/>
    <n v="299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-4354"/>
    <x v="0"/>
    <n v="40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-26980"/>
    <x v="0"/>
    <n v="3015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105421"/>
    <x v="1"/>
    <n v="2237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-3073"/>
    <x v="0"/>
    <n v="435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32283"/>
    <x v="1"/>
    <n v="645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8700"/>
    <x v="1"/>
    <n v="484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2929"/>
    <x v="1"/>
    <n v="154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-72796"/>
    <x v="0"/>
    <n v="714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-98164"/>
    <x v="2"/>
    <n v="1111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361"/>
    <x v="1"/>
    <n v="8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11946"/>
    <x v="1"/>
    <n v="134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-71872"/>
    <x v="2"/>
    <n v="1089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-28795"/>
    <x v="0"/>
    <n v="5497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-100948"/>
    <x v="0"/>
    <n v="418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-75593"/>
    <x v="0"/>
    <n v="1439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-757"/>
    <x v="0"/>
    <n v="15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-69737"/>
    <x v="0"/>
    <n v="1999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26669"/>
    <x v="1"/>
    <n v="5203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423"/>
    <x v="1"/>
    <n v="94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-3385"/>
    <x v="0"/>
    <n v="118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2375"/>
    <x v="1"/>
    <n v="205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-132077"/>
    <x v="0"/>
    <n v="162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-3036"/>
    <x v="0"/>
    <n v="83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5067"/>
    <x v="1"/>
    <n v="9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8513"/>
    <x v="1"/>
    <n v="21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22518"/>
    <x v="1"/>
    <n v="2526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-54363"/>
    <x v="0"/>
    <n v="74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-17809"/>
    <x v="3"/>
    <n v="2138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-2613"/>
    <x v="0"/>
    <n v="84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4717"/>
    <x v="1"/>
    <n v="9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-1331"/>
    <x v="0"/>
    <n v="91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-55645"/>
    <x v="0"/>
    <n v="79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-4497"/>
    <x v="3"/>
    <n v="10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25720"/>
    <x v="1"/>
    <n v="1713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2378"/>
    <x v="1"/>
    <n v="24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869"/>
    <x v="1"/>
    <n v="1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6527"/>
    <x v="1"/>
    <n v="247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72500"/>
    <x v="1"/>
    <n v="2293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63454"/>
    <x v="1"/>
    <n v="3131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-5256"/>
    <x v="0"/>
    <n v="32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5331"/>
    <x v="1"/>
    <n v="143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-6068"/>
    <x v="3"/>
    <n v="90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4738"/>
    <x v="1"/>
    <n v="296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8639"/>
    <x v="1"/>
    <n v="170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-1221"/>
    <x v="0"/>
    <n v="186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-117446"/>
    <x v="3"/>
    <n v="439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-44516"/>
    <x v="0"/>
    <n v="6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7803"/>
    <x v="1"/>
    <n v="86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-96"/>
    <x v="0"/>
    <n v="1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33902"/>
    <x v="1"/>
    <n v="6286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-1755"/>
    <x v="0"/>
    <n v="31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-79651"/>
    <x v="0"/>
    <n v="1181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-2237"/>
    <x v="0"/>
    <n v="39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21404"/>
    <x v="1"/>
    <n v="372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6038"/>
    <x v="1"/>
    <n v="160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-3668"/>
    <x v="0"/>
    <n v="4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84906"/>
    <x v="1"/>
    <n v="2120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-626"/>
    <x v="0"/>
    <n v="105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9"/>
    <x v="1"/>
    <n v="50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40554"/>
    <x v="1"/>
    <n v="2080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-131066"/>
    <x v="0"/>
    <n v="535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965"/>
    <x v="1"/>
    <n v="21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23820"/>
    <x v="1"/>
    <n v="2436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4129"/>
    <x v="1"/>
    <n v="80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2784"/>
    <x v="1"/>
    <n v="42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6653"/>
    <x v="1"/>
    <n v="139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-2380"/>
    <x v="0"/>
    <n v="16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4728"/>
    <x v="1"/>
    <n v="15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6689"/>
    <x v="1"/>
    <n v="38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6789"/>
    <x v="1"/>
    <n v="194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-93458"/>
    <x v="0"/>
    <n v="575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3907"/>
    <x v="1"/>
    <n v="106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10606"/>
    <x v="1"/>
    <n v="142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032"/>
    <x v="1"/>
    <n v="21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-134378"/>
    <x v="0"/>
    <n v="1120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-3887"/>
    <x v="0"/>
    <n v="113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93803"/>
    <x v="1"/>
    <n v="2756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9910"/>
    <x v="1"/>
    <n v="173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56"/>
    <x v="1"/>
    <n v="87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-36669"/>
    <x v="0"/>
    <n v="1538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-3511"/>
    <x v="0"/>
    <n v="9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-43164"/>
    <x v="0"/>
    <n v="55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47421"/>
    <x v="1"/>
    <n v="1572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-62756"/>
    <x v="0"/>
    <n v="648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-4498"/>
    <x v="0"/>
    <n v="2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86724"/>
    <x v="1"/>
    <n v="2346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6363"/>
    <x v="1"/>
    <n v="115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39"/>
    <x v="1"/>
    <n v="85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2196"/>
    <x v="1"/>
    <n v="144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116637"/>
    <x v="1"/>
    <n v="244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-145169"/>
    <x v="3"/>
    <n v="595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5614"/>
    <x v="1"/>
    <n v="64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11184"/>
    <x v="1"/>
    <n v="268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10064"/>
    <x v="1"/>
    <n v="195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-182133"/>
    <x v="0"/>
    <n v="54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-6451"/>
    <x v="0"/>
    <n v="120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-147083"/>
    <x v="0"/>
    <n v="579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-85057"/>
    <x v="0"/>
    <n v="2072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-100"/>
    <x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-45857"/>
    <x v="0"/>
    <n v="1796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589"/>
    <x v="1"/>
    <n v="186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20483"/>
    <x v="1"/>
    <n v="460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-576"/>
    <x v="0"/>
    <n v="62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-77403"/>
    <x v="0"/>
    <n v="347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148874"/>
    <x v="1"/>
    <n v="252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-1263"/>
    <x v="0"/>
    <n v="19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21120"/>
    <x v="1"/>
    <n v="3657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-48990"/>
    <x v="0"/>
    <n v="1258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489"/>
    <x v="1"/>
    <n v="13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-112302"/>
    <x v="0"/>
    <n v="362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3578"/>
    <x v="1"/>
    <n v="239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-5040"/>
    <x v="3"/>
    <n v="35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-107577"/>
    <x v="3"/>
    <n v="52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-3803"/>
    <x v="0"/>
    <n v="133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-72076"/>
    <x v="0"/>
    <n v="84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708"/>
    <x v="1"/>
    <n v="78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-8178"/>
    <x v="0"/>
    <n v="10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3102"/>
    <x v="1"/>
    <n v="1773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2606"/>
    <x v="1"/>
    <n v="32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3461"/>
    <x v="1"/>
    <n v="369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-34111"/>
    <x v="0"/>
    <n v="19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5403"/>
    <x v="1"/>
    <n v="89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-15564"/>
    <x v="0"/>
    <n v="1979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-332"/>
    <x v="0"/>
    <n v="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4644"/>
    <x v="1"/>
    <n v="147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-720"/>
    <x v="0"/>
    <n v="6080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-1773"/>
    <x v="0"/>
    <n v="80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-4526"/>
    <x v="0"/>
    <n v="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-8672"/>
    <x v="0"/>
    <n v="178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-8362"/>
    <x v="2"/>
    <n v="3640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6446"/>
    <x v="1"/>
    <n v="12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68486"/>
    <x v="1"/>
    <n v="221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-75715"/>
    <x v="0"/>
    <n v="243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9933"/>
    <x v="1"/>
    <n v="20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4897"/>
    <x v="1"/>
    <n v="140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4535"/>
    <x v="1"/>
    <n v="1052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-94266"/>
    <x v="0"/>
    <n v="1296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-2680"/>
    <x v="0"/>
    <n v="7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8797"/>
    <x v="1"/>
    <n v="24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-134914"/>
    <x v="0"/>
    <n v="395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-75070"/>
    <x v="0"/>
    <n v="4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-71036"/>
    <x v="0"/>
    <n v="180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4942"/>
    <x v="1"/>
    <n v="84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-20691"/>
    <x v="0"/>
    <n v="2690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2670"/>
    <x v="1"/>
    <n v="88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11297"/>
    <x v="1"/>
    <n v="156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112974"/>
    <x v="1"/>
    <n v="2985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54343"/>
    <x v="1"/>
    <n v="762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-96"/>
    <x v="3"/>
    <n v="1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-74502"/>
    <x v="0"/>
    <n v="2779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-134"/>
    <x v="0"/>
    <n v="92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-95578"/>
    <x v="0"/>
    <n v="102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4908"/>
    <x v="1"/>
    <n v="554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7789"/>
    <x v="1"/>
    <n v="135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7267"/>
    <x v="1"/>
    <n v="122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5960"/>
    <x v="1"/>
    <n v="221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2166"/>
    <x v="1"/>
    <n v="126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21"/>
    <x v="1"/>
    <n v="1022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138832"/>
    <x v="1"/>
    <n v="3177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8091"/>
    <x v="1"/>
    <n v="198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-8631"/>
    <x v="0"/>
    <n v="26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407"/>
    <x v="1"/>
    <n v="85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-27307"/>
    <x v="0"/>
    <n v="1790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99266"/>
    <x v="1"/>
    <n v="3596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-5176"/>
    <x v="0"/>
    <n v="37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8065"/>
    <x v="1"/>
    <n v="244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62288"/>
    <x v="1"/>
    <n v="5180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7605"/>
    <x v="1"/>
    <n v="589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64164"/>
    <x v="1"/>
    <n v="272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-205"/>
    <x v="0"/>
    <n v="35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-4104"/>
    <x v="3"/>
    <n v="94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796"/>
    <x v="1"/>
    <n v="300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7267"/>
    <x v="1"/>
    <n v="144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-30879"/>
    <x v="0"/>
    <n v="558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-3402"/>
    <x v="0"/>
    <n v="64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-6654"/>
    <x v="3"/>
    <n v="37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-80332"/>
    <x v="0"/>
    <n v="24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69"/>
    <x v="1"/>
    <n v="87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105778"/>
    <x v="1"/>
    <n v="3116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-2159"/>
    <x v="0"/>
    <n v="7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-4169"/>
    <x v="0"/>
    <n v="42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42034"/>
    <x v="1"/>
    <n v="909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6855"/>
    <x v="1"/>
    <n v="161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4165"/>
    <x v="1"/>
    <n v="136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5954"/>
    <x v="1"/>
    <n v="130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-2548"/>
    <x v="0"/>
    <n v="156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-33083"/>
    <x v="0"/>
    <n v="1368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-2787"/>
    <x v="0"/>
    <n v="102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-1276"/>
    <x v="0"/>
    <n v="8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5626"/>
    <x v="1"/>
    <n v="102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-136557"/>
    <x v="0"/>
    <n v="253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66688"/>
    <x v="1"/>
    <n v="4006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-146133"/>
    <x v="0"/>
    <n v="157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76295"/>
    <x v="1"/>
    <n v="162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-25"/>
    <x v="0"/>
    <n v="18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74979"/>
    <x v="1"/>
    <n v="218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67368"/>
    <x v="1"/>
    <n v="2409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-135188"/>
    <x v="0"/>
    <n v="82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-95"/>
    <x v="0"/>
    <n v="1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6718"/>
    <x v="1"/>
    <n v="1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20076"/>
    <x v="1"/>
    <n v="1140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042"/>
    <x v="1"/>
    <n v="102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62738"/>
    <x v="1"/>
    <n v="2857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2878"/>
    <x v="1"/>
    <n v="107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3005"/>
    <x v="1"/>
    <n v="160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43067"/>
    <x v="1"/>
    <n v="2230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7175"/>
    <x v="1"/>
    <n v="316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2042"/>
    <x v="1"/>
    <n v="117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136556"/>
    <x v="1"/>
    <n v="6406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-7064"/>
    <x v="3"/>
    <n v="15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2445"/>
    <x v="1"/>
    <n v="192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814"/>
    <x v="1"/>
    <n v="26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4705"/>
    <x v="1"/>
    <n v="723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5988"/>
    <x v="1"/>
    <n v="170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5729"/>
    <x v="1"/>
    <n v="238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096"/>
    <x v="1"/>
    <n v="55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-101563"/>
    <x v="0"/>
    <n v="1198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-140143"/>
    <x v="0"/>
    <n v="648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7225"/>
    <x v="1"/>
    <n v="128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133069"/>
    <x v="1"/>
    <n v="2144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-183084"/>
    <x v="0"/>
    <n v="6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56506"/>
    <x v="1"/>
    <n v="2693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9149"/>
    <x v="1"/>
    <n v="432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-1697"/>
    <x v="0"/>
    <n v="62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6805"/>
    <x v="1"/>
    <n v="189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9508"/>
    <x v="1"/>
    <n v="154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984"/>
    <x v="1"/>
    <n v="96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-30424"/>
    <x v="0"/>
    <n v="750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-3527"/>
    <x v="3"/>
    <n v="87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124556"/>
    <x v="1"/>
    <n v="3063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-41198"/>
    <x v="2"/>
    <n v="278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-1131"/>
    <x v="0"/>
    <n v="105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-25376"/>
    <x v="3"/>
    <n v="1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9590"/>
    <x v="1"/>
    <n v="2266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-70109"/>
    <x v="0"/>
    <n v="2604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-1750"/>
    <x v="0"/>
    <n v="6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-72282"/>
    <x v="0"/>
    <n v="94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-3768"/>
    <x v="2"/>
    <n v="45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-100031"/>
    <x v="0"/>
    <n v="257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877"/>
    <x v="1"/>
    <n v="194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4182"/>
    <x v="1"/>
    <n v="129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18086"/>
    <x v="1"/>
    <n v="375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-87416"/>
    <x v="0"/>
    <n v="29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-13617"/>
    <x v="0"/>
    <n v="4697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-11252"/>
    <x v="0"/>
    <n v="29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-2637"/>
    <x v="0"/>
    <n v="18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-36426"/>
    <x v="3"/>
    <n v="723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-62697"/>
    <x v="0"/>
    <n v="60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-98"/>
    <x v="0"/>
    <n v="1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-22661"/>
    <x v="0"/>
    <n v="3868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2684"/>
    <x v="1"/>
    <n v="409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13433"/>
    <x v="1"/>
    <n v="234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142936"/>
    <x v="1"/>
    <n v="3016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6312"/>
    <x v="1"/>
    <n v="264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-68521"/>
    <x v="0"/>
    <n v="504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-9176"/>
    <x v="0"/>
    <n v="1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-21006"/>
    <x v="3"/>
    <n v="390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-63690"/>
    <x v="0"/>
    <n v="750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-1662"/>
    <x v="0"/>
    <n v="77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-48928"/>
    <x v="0"/>
    <n v="752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-194"/>
    <x v="0"/>
    <n v="131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-2276"/>
    <x v="0"/>
    <n v="8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-52829"/>
    <x v="0"/>
    <n v="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7119"/>
    <x v="1"/>
    <n v="27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-1115"/>
    <x v="3"/>
    <n v="25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5255"/>
    <x v="1"/>
    <n v="419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-21907"/>
    <x v="0"/>
    <n v="76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126220"/>
    <x v="1"/>
    <n v="162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59755"/>
    <x v="1"/>
    <n v="1101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21527"/>
    <x v="1"/>
    <n v="1073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-87211"/>
    <x v="0"/>
    <n v="442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-3155"/>
    <x v="0"/>
    <n v="58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-113450"/>
    <x v="3"/>
    <n v="1218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2229"/>
    <x v="1"/>
    <n v="331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55914"/>
    <x v="1"/>
    <n v="1170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-868"/>
    <x v="0"/>
    <n v="111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-81621"/>
    <x v="3"/>
    <n v="215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3111"/>
    <x v="1"/>
    <n v="363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-3778"/>
    <x v="0"/>
    <n v="2955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-25063"/>
    <x v="0"/>
    <n v="1657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2709"/>
    <x v="1"/>
    <n v="10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5944"/>
    <x v="1"/>
    <n v="14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6200"/>
    <x v="1"/>
    <n v="110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-45499"/>
    <x v="0"/>
    <n v="92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6881"/>
    <x v="1"/>
    <n v="134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12480"/>
    <x v="1"/>
    <n v="269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9549"/>
    <x v="1"/>
    <n v="175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48"/>
    <x v="1"/>
    <n v="6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4558"/>
    <x v="1"/>
    <n v="190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2119"/>
    <x v="1"/>
    <n v="237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-562"/>
    <x v="0"/>
    <n v="77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-65004"/>
    <x v="0"/>
    <n v="1748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-1444"/>
    <x v="0"/>
    <n v="79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3122"/>
    <x v="1"/>
    <n v="196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-67212"/>
    <x v="0"/>
    <n v="88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68060"/>
    <x v="1"/>
    <n v="7295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145957"/>
    <x v="1"/>
    <n v="2893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-1155"/>
    <x v="0"/>
    <n v="56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-97"/>
    <x v="0"/>
    <n v="1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39014"/>
    <x v="1"/>
    <n v="820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-3990"/>
    <x v="0"/>
    <n v="83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134328"/>
    <x v="1"/>
    <n v="203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982"/>
    <x v="1"/>
    <n v="116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-1652"/>
    <x v="0"/>
    <n v="202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30186"/>
    <x v="1"/>
    <n v="1345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4279"/>
    <x v="1"/>
    <n v="168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10320"/>
    <x v="1"/>
    <n v="137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4154"/>
    <x v="1"/>
    <n v="186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2058"/>
    <x v="1"/>
    <n v="125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-4940"/>
    <x v="0"/>
    <n v="14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3925"/>
    <x v="1"/>
    <n v="202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4274"/>
    <x v="1"/>
    <n v="103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143536"/>
    <x v="1"/>
    <n v="1785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-89130"/>
    <x v="0"/>
    <n v="656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8353"/>
    <x v="1"/>
    <n v="157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8268"/>
    <x v="1"/>
    <n v="555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7"/>
    <x v="1"/>
    <n v="297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3657"/>
    <x v="1"/>
    <n v="12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-5473"/>
    <x v="3"/>
    <n v="38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-118171"/>
    <x v="3"/>
    <n v="60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27406"/>
    <x v="1"/>
    <n v="3036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8350"/>
    <x v="1"/>
    <n v="144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2861"/>
    <x v="1"/>
    <n v="121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-95831"/>
    <x v="0"/>
    <n v="1596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-6073"/>
    <x v="3"/>
    <n v="52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5785"/>
    <x v="1"/>
    <n v="181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-3465"/>
    <x v="0"/>
    <n v="10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4797"/>
    <x v="1"/>
    <n v="1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90047"/>
    <x v="1"/>
    <n v="1071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-780"/>
    <x v="3"/>
    <n v="21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-9378"/>
    <x v="0"/>
    <n v="112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67467"/>
    <x v="1"/>
    <n v="980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9204"/>
    <x v="1"/>
    <n v="536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94304"/>
    <x v="1"/>
    <n v="199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-5167"/>
    <x v="3"/>
    <n v="2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28"/>
    <x v="1"/>
    <n v="180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-73143"/>
    <x v="0"/>
    <n v="15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-3900"/>
    <x v="0"/>
    <n v="19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-3708"/>
    <x v="0"/>
    <n v="16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2950"/>
    <x v="1"/>
    <n v="130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2313"/>
    <x v="1"/>
    <n v="122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-3396"/>
    <x v="0"/>
    <n v="17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12240"/>
    <x v="1"/>
    <n v="140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-4809"/>
    <x v="0"/>
    <n v="34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62780"/>
    <x v="1"/>
    <n v="3388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6314"/>
    <x v="1"/>
    <n v="280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-126763"/>
    <x v="3"/>
    <n v="614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4927"/>
    <x v="1"/>
    <n v="36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-99"/>
    <x v="0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4763"/>
    <x v="1"/>
    <n v="270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-438"/>
    <x v="3"/>
    <n v="11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7365"/>
    <x v="1"/>
    <n v="13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48203"/>
    <x v="1"/>
    <n v="3205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2996"/>
    <x v="1"/>
    <n v="288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8737"/>
    <x v="1"/>
    <n v="148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296"/>
    <x v="1"/>
    <n v="114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137405"/>
    <x v="1"/>
    <n v="1518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-52885"/>
    <x v="0"/>
    <n v="127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-31708"/>
    <x v="0"/>
    <n v="210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12220"/>
    <x v="1"/>
    <n v="166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2704"/>
    <x v="1"/>
    <n v="100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738"/>
    <x v="1"/>
    <n v="23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6910"/>
    <x v="1"/>
    <n v="148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4225"/>
    <x v="1"/>
    <n v="198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-30147"/>
    <x v="0"/>
    <n v="248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-41828"/>
    <x v="0"/>
    <n v="513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6288"/>
    <x v="1"/>
    <n v="150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-16494"/>
    <x v="0"/>
    <n v="3410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7342"/>
    <x v="1"/>
    <n v="216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-2831"/>
    <x v="3"/>
    <n v="26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9986"/>
    <x v="1"/>
    <n v="5139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48085"/>
    <x v="1"/>
    <n v="235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775"/>
    <x v="1"/>
    <n v="78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-8432"/>
    <x v="0"/>
    <n v="10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-38177"/>
    <x v="0"/>
    <n v="2201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-47813"/>
    <x v="0"/>
    <n v="676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8943"/>
    <x v="1"/>
    <n v="174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-21407"/>
    <x v="0"/>
    <n v="831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321"/>
    <x v="1"/>
    <n v="164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-4286"/>
    <x v="3"/>
    <n v="56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5881"/>
    <x v="1"/>
    <n v="161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3051"/>
    <x v="1"/>
    <n v="138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3635"/>
    <x v="1"/>
    <n v="3308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6239"/>
    <x v="1"/>
    <n v="127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9446"/>
    <x v="1"/>
    <n v="207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-206"/>
    <x v="0"/>
    <n v="859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-426"/>
    <x v="2"/>
    <n v="31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-5649"/>
    <x v="0"/>
    <n v="45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-129126"/>
    <x v="3"/>
    <n v="1113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-1560"/>
    <x v="0"/>
    <n v="6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-1320"/>
    <x v="0"/>
    <n v="7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945"/>
    <x v="1"/>
    <n v="181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676"/>
    <x v="1"/>
    <n v="110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-6078"/>
    <x v="0"/>
    <n v="31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-3525"/>
    <x v="0"/>
    <n v="78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732"/>
    <x v="1"/>
    <n v="185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3008"/>
    <x v="1"/>
    <n v="121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-10978"/>
    <x v="0"/>
    <n v="1225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-99"/>
    <x v="0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367"/>
    <x v="1"/>
    <n v="106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6016"/>
    <x v="1"/>
    <n v="142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427"/>
    <x v="1"/>
    <n v="233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4387"/>
    <x v="1"/>
    <n v="21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-4768"/>
    <x v="0"/>
    <n v="67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7562"/>
    <x v="1"/>
    <n v="76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1148"/>
    <x v="1"/>
    <n v="43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-3617"/>
    <x v="0"/>
    <n v="19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-52264"/>
    <x v="0"/>
    <n v="2108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5960"/>
    <x v="1"/>
    <n v="22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-21180"/>
    <x v="0"/>
    <n v="679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74940"/>
    <x v="1"/>
    <n v="2805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4461"/>
    <x v="1"/>
    <n v="68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-250"/>
    <x v="0"/>
    <n v="36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2721"/>
    <x v="1"/>
    <n v="183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11850"/>
    <x v="1"/>
    <n v="133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137892"/>
    <x v="1"/>
    <n v="2489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6964"/>
    <x v="1"/>
    <n v="69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-4391"/>
    <x v="0"/>
    <n v="47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10509"/>
    <x v="1"/>
    <n v="279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9373"/>
    <x v="1"/>
    <n v="210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134982"/>
    <x v="1"/>
    <n v="2100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10540"/>
    <x v="1"/>
    <n v="252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22516"/>
    <x v="1"/>
    <n v="1280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10350"/>
    <x v="1"/>
    <n v="157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9997"/>
    <x v="1"/>
    <n v="1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3834"/>
    <x v="1"/>
    <n v="82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-2201"/>
    <x v="0"/>
    <n v="70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-4671"/>
    <x v="0"/>
    <n v="154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-120176"/>
    <x v="0"/>
    <n v="22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8717"/>
    <x v="1"/>
    <n v="4233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92956"/>
    <x v="1"/>
    <n v="1297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3923"/>
    <x v="1"/>
    <n v="16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3928"/>
    <x v="1"/>
    <n v="119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-8845"/>
    <x v="0"/>
    <n v="1758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-2014"/>
    <x v="0"/>
    <n v="94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133260"/>
    <x v="1"/>
    <n v="1797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2490"/>
    <x v="1"/>
    <n v="261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6944"/>
    <x v="1"/>
    <n v="15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283"/>
    <x v="1"/>
    <n v="35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3891"/>
    <x v="1"/>
    <n v="155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6947"/>
    <x v="1"/>
    <n v="13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-6097"/>
    <x v="0"/>
    <n v="33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-53"/>
    <x v="3"/>
    <n v="94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68187"/>
    <x v="1"/>
    <n v="1354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4085"/>
    <x v="1"/>
    <n v="48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6474"/>
    <x v="1"/>
    <n v="110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7631"/>
    <x v="1"/>
    <n v="172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2217"/>
    <x v="1"/>
    <n v="307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-99"/>
    <x v="0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6468"/>
    <x v="1"/>
    <n v="160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-2395"/>
    <x v="0"/>
    <n v="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94402"/>
    <x v="1"/>
    <n v="1467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23309"/>
    <x v="1"/>
    <n v="2662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556"/>
    <x v="1"/>
    <n v="452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6158"/>
    <x v="1"/>
    <n v="158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2113"/>
    <x v="1"/>
    <n v="22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-1222"/>
    <x v="0"/>
    <n v="35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-4706"/>
    <x v="0"/>
    <n v="63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3033"/>
    <x v="1"/>
    <n v="65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517"/>
    <x v="1"/>
    <n v="163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3060"/>
    <x v="1"/>
    <n v="85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4015"/>
    <x v="1"/>
    <n v="217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10377"/>
    <x v="1"/>
    <n v="150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69515"/>
    <x v="1"/>
    <n v="3272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-103755"/>
    <x v="3"/>
    <n v="898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2997"/>
    <x v="1"/>
    <n v="300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5939"/>
    <x v="1"/>
    <n v="126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-123524"/>
    <x v="0"/>
    <n v="526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-780"/>
    <x v="0"/>
    <n v="121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123412"/>
    <x v="1"/>
    <n v="2320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3292"/>
    <x v="1"/>
    <n v="8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37168"/>
    <x v="1"/>
    <n v="1887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99268"/>
    <x v="1"/>
    <n v="4358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-2435"/>
    <x v="0"/>
    <n v="67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-6189"/>
    <x v="0"/>
    <n v="5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-36972"/>
    <x v="0"/>
    <n v="1229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-1688"/>
    <x v="0"/>
    <n v="12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4438"/>
    <x v="1"/>
    <n v="53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108601"/>
    <x v="1"/>
    <n v="2414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-49635"/>
    <x v="0"/>
    <n v="452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2160"/>
    <x v="1"/>
    <n v="80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4689"/>
    <x v="1"/>
    <n v="193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-61426"/>
    <x v="0"/>
    <n v="1886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329"/>
    <x v="1"/>
    <n v="52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-22855"/>
    <x v="0"/>
    <n v="1825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-5511"/>
    <x v="0"/>
    <n v="31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6374"/>
    <x v="1"/>
    <n v="290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3908"/>
    <x v="1"/>
    <n v="122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21449"/>
    <x v="1"/>
    <n v="1470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4758"/>
    <x v="1"/>
    <n v="165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7835"/>
    <x v="1"/>
    <n v="18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2370"/>
    <x v="1"/>
    <n v="199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508"/>
    <x v="1"/>
    <n v="56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-148692"/>
    <x v="0"/>
    <n v="107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133538"/>
    <x v="1"/>
    <n v="1460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-6363"/>
    <x v="0"/>
    <n v="27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-85109"/>
    <x v="0"/>
    <n v="1221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9520"/>
    <x v="1"/>
    <n v="123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-98"/>
    <x v="0"/>
    <n v="1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3146"/>
    <x v="1"/>
    <n v="159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134"/>
    <x v="1"/>
    <n v="110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-40291"/>
    <x v="2"/>
    <n v="1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-5705"/>
    <x v="0"/>
    <n v="16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5055"/>
    <x v="1"/>
    <n v="23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3464"/>
    <x v="1"/>
    <n v="191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-7257"/>
    <x v="0"/>
    <n v="41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83750"/>
    <x v="1"/>
    <n v="3934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6821"/>
    <x v="1"/>
    <n v="80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-124285"/>
    <x v="3"/>
    <n v="296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5739"/>
    <x v="1"/>
    <n v="462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12510"/>
    <x v="1"/>
    <n v="179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-34664"/>
    <x v="0"/>
    <n v="523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-2724"/>
    <x v="0"/>
    <n v="141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70036"/>
    <x v="1"/>
    <n v="186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-2357"/>
    <x v="0"/>
    <n v="52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-1503"/>
    <x v="2"/>
    <n v="2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5221"/>
    <x v="1"/>
    <n v="156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-14685"/>
    <x v="0"/>
    <n v="225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4376"/>
    <x v="1"/>
    <n v="255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-159190"/>
    <x v="0"/>
    <n v="38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39040"/>
    <x v="1"/>
    <n v="2261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44"/>
    <x v="1"/>
    <n v="40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152892"/>
    <x v="1"/>
    <n v="2289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3722"/>
    <x v="1"/>
    <n v="65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-7123"/>
    <x v="0"/>
    <n v="15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-3899"/>
    <x v="0"/>
    <n v="37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28986"/>
    <x v="1"/>
    <n v="3777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6452"/>
    <x v="1"/>
    <n v="18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430"/>
    <x v="1"/>
    <n v="85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-2171"/>
    <x v="0"/>
    <n v="112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583"/>
    <x v="1"/>
    <n v="144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102015"/>
    <x v="1"/>
    <n v="19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5080"/>
    <x v="1"/>
    <n v="105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3912"/>
    <x v="1"/>
    <n v="132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-101510"/>
    <x v="0"/>
    <n v="21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-86109"/>
    <x v="3"/>
    <n v="9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893"/>
    <x v="1"/>
    <n v="96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-3961"/>
    <x v="0"/>
    <n v="67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-3739"/>
    <x v="2"/>
    <n v="66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-37385"/>
    <x v="0"/>
    <n v="78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-3395"/>
    <x v="0"/>
    <n v="67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4469"/>
    <x v="1"/>
    <n v="11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-1858"/>
    <x v="0"/>
    <n v="263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-116195"/>
    <x v="0"/>
    <n v="1691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-138462"/>
    <x v="0"/>
    <n v="181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-2639"/>
    <x v="0"/>
    <n v="13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-3482"/>
    <x v="3"/>
    <n v="160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3620"/>
    <x v="1"/>
    <n v="203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-95"/>
    <x v="0"/>
    <n v="1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44556"/>
    <x v="1"/>
    <n v="155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-43513"/>
    <x v="3"/>
    <n v="2266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-1320"/>
    <x v="0"/>
    <n v="21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113784"/>
    <x v="1"/>
    <n v="15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7063"/>
    <x v="1"/>
    <n v="80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-151902"/>
    <x v="0"/>
    <n v="830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2634"/>
    <x v="1"/>
    <n v="13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6981"/>
    <x v="1"/>
    <n v="112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-138369"/>
    <x v="0"/>
    <n v="130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-822"/>
    <x v="0"/>
    <n v="5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00"/>
    <x v="1"/>
    <n v="155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7057"/>
    <x v="1"/>
    <n v="26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-903"/>
    <x v="0"/>
    <n v="114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9464"/>
    <x v="1"/>
    <n v="155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6301"/>
    <x v="1"/>
    <n v="2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11768"/>
    <x v="1"/>
    <n v="245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32738"/>
    <x v="1"/>
    <n v="157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5717"/>
    <x v="1"/>
    <n v="114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650"/>
    <x v="1"/>
    <n v="93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-37241"/>
    <x v="0"/>
    <n v="594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-3686"/>
    <x v="0"/>
    <n v="2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54824"/>
    <x v="1"/>
    <n v="1681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-94924"/>
    <x v="0"/>
    <n v="252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2191"/>
    <x v="1"/>
    <n v="32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2966"/>
    <x v="1"/>
    <n v="135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8886"/>
    <x v="1"/>
    <n v="140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-1823"/>
    <x v="0"/>
    <n v="6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7641"/>
    <x v="1"/>
    <n v="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26044"/>
    <x v="1"/>
    <n v="1015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-116570"/>
    <x v="0"/>
    <n v="742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5241"/>
    <x v="1"/>
    <n v="323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-1085"/>
    <x v="0"/>
    <n v="75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59304"/>
    <x v="1"/>
    <n v="2326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3410"/>
    <x v="1"/>
    <n v="38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-56077"/>
    <x v="0"/>
    <n v="4405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-4656"/>
    <x v="0"/>
    <n v="92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7241"/>
    <x v="1"/>
    <n v="480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-4501"/>
    <x v="0"/>
    <n v="64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9590"/>
    <x v="1"/>
    <n v="226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-961"/>
    <x v="0"/>
    <n v="64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291"/>
    <x v="1"/>
    <n v="241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10123"/>
    <x v="1"/>
    <n v="13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-2192"/>
    <x v="3"/>
    <n v="75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-67027"/>
    <x v="0"/>
    <n v="842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55916"/>
    <x v="1"/>
    <n v="2043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-1786"/>
    <x v="0"/>
    <n v="112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-2997"/>
    <x v="3"/>
    <n v="139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-28777"/>
    <x v="0"/>
    <n v="3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-48281"/>
    <x v="3"/>
    <n v="1122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D0603-BDEA-4858-B628-798C3E5F46B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1" firstHeaderRow="1" firstDataRow="1" firstDataCol="1"/>
  <pivotFields count="21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go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C070A-4604-4841-A62A-6117A98DEA5B}" name="Parent Category vs Outcom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uenta de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24C0E-A2B1-486A-AFB9-41BBCECD46EE}" name="Sub-Category vs Outcom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axis="axisRow" showAll="0">
      <items count="25">
        <item sd="0" x="10"/>
        <item sd="0" x="23"/>
        <item sd="0" x="4"/>
        <item sd="0" x="6"/>
        <item sd="0" x="5"/>
        <item sd="0" x="13"/>
        <item sd="0" x="0"/>
        <item sd="0" x="7"/>
        <item sd="0" x="17"/>
        <item sd="0" x="16"/>
        <item sd="0" x="20"/>
        <item sd="0" x="9"/>
        <item sd="0" x="14"/>
        <item sd="0" x="3"/>
        <item sd="0" x="15"/>
        <item sd="0" x="1"/>
        <item sd="0" x="22"/>
        <item sd="0" x="12"/>
        <item sd="0" x="19"/>
        <item sd="0" x="18"/>
        <item sd="0" x="11"/>
        <item sd="0" x="8"/>
        <item sd="0" x="2"/>
        <item sd="0" x="21"/>
        <item t="default" sd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7" hier="-1"/>
  </pageFields>
  <dataFields count="1">
    <dataField name="Cuenta de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44EE5-5228-4594-AE57-3EE867A7B89E}" name="Outcome per year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hier="-1"/>
  </pageFields>
  <dataFields count="1">
    <dataField name="Cuenta de outcome" fld="6" subtotal="count" baseField="0" baseItem="0"/>
  </dataField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12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12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" xr10:uid="{80D35F8F-9EA4-48B3-B5E2-C870CD6D7429}" sourceName="country">
  <pivotTables>
    <pivotTable tabId="3" name="Parent Category vs Outcome"/>
  </pivotTables>
  <data>
    <tabular pivotCacheId="958760481">
      <items count="7">
        <i x="2" s="1"/>
        <i x="0" s="1"/>
        <i x="5" s="1"/>
        <i x="3" s="1"/>
        <i x="4" s="1"/>
        <i x="6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D30723AD-F5B5-4C29-9612-8562B58F6639}" cache="SegmentaciónDeDatos_country" caption="country" rowHeight="2603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4FBD96-A4D5-4740-BB42-A540C113BCEB}" name="Tabla1" displayName="Tabla1" ref="A1:U1001" totalsRowShown="0" headerRowDxfId="35" dataDxfId="34">
  <autoFilter ref="A1:U1001" xr:uid="{304FBD96-A4D5-4740-BB42-A540C113BCEB}"/>
  <tableColumns count="21">
    <tableColumn id="1" xr3:uid="{4D11C61B-E01B-4793-A62B-147553E9EC82}" name="id" dataDxfId="33"/>
    <tableColumn id="2" xr3:uid="{3DEC77AB-5B0A-4A58-9F06-FA66E8AC1F22}" name="name" dataDxfId="32"/>
    <tableColumn id="3" xr3:uid="{27E9117B-BFDB-4A7D-8D92-7E35627B68CC}" name="blurb" dataDxfId="31"/>
    <tableColumn id="4" xr3:uid="{DDD3266B-C868-4942-846C-23017897F37C}" name="goal" dataDxfId="30"/>
    <tableColumn id="5" xr3:uid="{394587DB-6BF2-44BF-BFE4-BB6BCEE8AE0A}" name="pledged" dataDxfId="29"/>
    <tableColumn id="6" xr3:uid="{9EAB1BAA-5253-416F-BB7D-4B2D2F6D9B1E}" name="Percent Funded" dataDxfId="15" dataCellStyle="Porcentaje">
      <calculatedColumnFormula>Tabla1[[#This Row],[pledged]]/Tabla1[[#This Row],[goal]]</calculatedColumnFormula>
    </tableColumn>
    <tableColumn id="20" xr3:uid="{58DF2CB0-5E49-487A-BFF7-69737565E482}" name="Average Donation" dataDxfId="13" dataCellStyle="Porcentaje">
      <calculatedColumnFormula>IFERROR(Tabla1[[#This Row],[pledged]]/Tabla1[[#This Row],[backers_count]],"0")</calculatedColumnFormula>
    </tableColumn>
    <tableColumn id="7" xr3:uid="{A0911FEA-7B4E-4B96-9C23-854EB7FA59D9}" name="outcome" dataDxfId="14"/>
    <tableColumn id="8" xr3:uid="{8ECC31B7-6604-418B-9EBC-687DC63E9686}" name="backers_count" dataDxfId="28"/>
    <tableColumn id="9" xr3:uid="{A61DC913-1FFF-4055-B077-433300DE4A53}" name="country" dataDxfId="27"/>
    <tableColumn id="10" xr3:uid="{2F8E437A-EAAC-43F2-9A90-64FFD7D8888B}" name="currency" dataDxfId="26"/>
    <tableColumn id="11" xr3:uid="{10D8DBA2-1797-4B5E-AB38-E30BFE372C4D}" name="launched_at" dataDxfId="25"/>
    <tableColumn id="12" xr3:uid="{7671AABD-2E05-4644-BDFB-D42F3B9B2A30}" name="deadline" dataDxfId="24"/>
    <tableColumn id="19" xr3:uid="{B0E7E96E-C32A-4A8B-804C-BDAA2B841F39}" name="Date Created Conversion" dataDxfId="23">
      <calculatedColumnFormula>(((L2/60)/60)/24)+DATE(1970,1,1)</calculatedColumnFormula>
    </tableColumn>
    <tableColumn id="18" xr3:uid="{4907349C-89A0-429E-A14F-C6D036F82744}" name="Date Ended Conversion" dataDxfId="22">
      <calculatedColumnFormula>(((M2/60)/60)/24)+DATE(1970,1,1)</calculatedColumnFormula>
    </tableColumn>
    <tableColumn id="21" xr3:uid="{8F568B05-EFE6-41D8-83DE-438EA31C7748}" name="Time given" dataDxfId="21">
      <calculatedColumnFormula>Tabla1[[#This Row],[Date Ended Conversion]]-Tabla1[[#This Row],[Date Created Conversion]]</calculatedColumnFormula>
    </tableColumn>
    <tableColumn id="13" xr3:uid="{FF0B4DF5-79B8-4AA7-B13A-4E211846DD14}" name="staff_pick" dataDxfId="20"/>
    <tableColumn id="14" xr3:uid="{F7BCC842-E1CF-4E7F-BCC2-F7D17A149EA8}" name="spotlight" dataDxfId="19"/>
    <tableColumn id="15" xr3:uid="{59234656-33BD-4117-979C-5FF540036C2A}" name="category &amp; sub-category" dataDxfId="18"/>
    <tableColumn id="16" xr3:uid="{3527554A-C8BE-49DE-A0AD-6096D411B88A}" name="Category" dataDxfId="17"/>
    <tableColumn id="17" xr3:uid="{99C23516-367D-4A1A-B893-217ED05FF2D1}" name="Sub-Category" dataDxf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0061-CDBC-463D-A603-D5C0F7AD3096}">
  <dimension ref="A3:B11"/>
  <sheetViews>
    <sheetView workbookViewId="0">
      <selection activeCell="A3" sqref="A3"/>
    </sheetView>
  </sheetViews>
  <sheetFormatPr baseColWidth="10" defaultRowHeight="15.6" x14ac:dyDescent="0.3"/>
  <cols>
    <col min="1" max="1" width="16.5" bestFit="1" customWidth="1"/>
    <col min="2" max="2" width="12.09765625" bestFit="1" customWidth="1"/>
  </cols>
  <sheetData>
    <row r="3" spans="1:2" x14ac:dyDescent="0.3">
      <c r="A3" s="6" t="s">
        <v>2065</v>
      </c>
      <c r="B3" t="s">
        <v>2086</v>
      </c>
    </row>
    <row r="4" spans="1:2" x14ac:dyDescent="0.3">
      <c r="A4" s="7" t="s">
        <v>26</v>
      </c>
      <c r="B4">
        <v>2253000</v>
      </c>
    </row>
    <row r="5" spans="1:2" x14ac:dyDescent="0.3">
      <c r="A5" s="7" t="s">
        <v>15</v>
      </c>
      <c r="B5">
        <v>2382500</v>
      </c>
    </row>
    <row r="6" spans="1:2" x14ac:dyDescent="0.3">
      <c r="A6" s="7" t="s">
        <v>98</v>
      </c>
      <c r="B6">
        <v>1139600</v>
      </c>
    </row>
    <row r="7" spans="1:2" x14ac:dyDescent="0.3">
      <c r="A7" s="7" t="s">
        <v>36</v>
      </c>
      <c r="B7">
        <v>1299600</v>
      </c>
    </row>
    <row r="8" spans="1:2" x14ac:dyDescent="0.3">
      <c r="A8" s="7" t="s">
        <v>40</v>
      </c>
      <c r="B8">
        <v>2119500</v>
      </c>
    </row>
    <row r="9" spans="1:2" x14ac:dyDescent="0.3">
      <c r="A9" s="7" t="s">
        <v>107</v>
      </c>
      <c r="B9">
        <v>1880600</v>
      </c>
    </row>
    <row r="10" spans="1:2" x14ac:dyDescent="0.3">
      <c r="A10" s="7" t="s">
        <v>21</v>
      </c>
      <c r="B10">
        <v>32908300</v>
      </c>
    </row>
    <row r="11" spans="1:2" x14ac:dyDescent="0.3">
      <c r="A11" s="7" t="s">
        <v>2066</v>
      </c>
      <c r="B11">
        <v>43983100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B1" workbookViewId="0">
      <selection activeCell="P1" sqref="P1"/>
    </sheetView>
  </sheetViews>
  <sheetFormatPr baseColWidth="10" defaultRowHeight="15.6" x14ac:dyDescent="0.3"/>
  <cols>
    <col min="1" max="1" width="4.19921875" bestFit="1" customWidth="1"/>
    <col min="2" max="2" width="30.69921875" bestFit="1" customWidth="1"/>
    <col min="3" max="3" width="33.5" style="2" customWidth="1"/>
    <col min="4" max="4" width="8.3984375" bestFit="1" customWidth="1"/>
    <col min="6" max="6" width="18.09765625" bestFit="1" customWidth="1"/>
    <col min="7" max="7" width="18.09765625" customWidth="1"/>
    <col min="9" max="9" width="14.796875" customWidth="1"/>
    <col min="12" max="12" width="13" customWidth="1"/>
    <col min="13" max="13" width="11.19921875" bestFit="1" customWidth="1"/>
    <col min="14" max="14" width="12" customWidth="1"/>
    <col min="15" max="16" width="11.19921875" customWidth="1"/>
    <col min="19" max="19" width="28" bestFit="1" customWidth="1"/>
    <col min="20" max="20" width="16.09765625" customWidth="1"/>
    <col min="21" max="21" width="13.69921875" customWidth="1"/>
  </cols>
  <sheetData>
    <row r="1" spans="1:21" s="1" customFormat="1" x14ac:dyDescent="0.3">
      <c r="A1" s="3" t="s">
        <v>2027</v>
      </c>
      <c r="B1" s="3" t="s">
        <v>0</v>
      </c>
      <c r="C1" s="4" t="s">
        <v>1</v>
      </c>
      <c r="D1" s="3" t="s">
        <v>2</v>
      </c>
      <c r="E1" s="3" t="s">
        <v>3</v>
      </c>
      <c r="F1" s="5" t="s">
        <v>2029</v>
      </c>
      <c r="G1" s="5" t="s">
        <v>2087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5" t="s">
        <v>2070</v>
      </c>
      <c r="O1" s="5" t="s">
        <v>2071</v>
      </c>
      <c r="P1" s="48" t="s">
        <v>2085</v>
      </c>
      <c r="Q1" s="3" t="s">
        <v>10</v>
      </c>
      <c r="R1" s="3" t="s">
        <v>11</v>
      </c>
      <c r="S1" s="3" t="s">
        <v>2028</v>
      </c>
      <c r="T1" s="5" t="s">
        <v>2119</v>
      </c>
      <c r="U1" s="5" t="s">
        <v>2031</v>
      </c>
    </row>
    <row r="2" spans="1:21" x14ac:dyDescent="0.3">
      <c r="A2">
        <v>0</v>
      </c>
      <c r="B2" t="s">
        <v>12</v>
      </c>
      <c r="C2" s="2" t="s">
        <v>13</v>
      </c>
      <c r="D2">
        <v>100</v>
      </c>
      <c r="E2">
        <v>0</v>
      </c>
      <c r="F2" s="10">
        <f>Tabla1[[#This Row],[pledged]]/Tabla1[[#This Row],[goal]]</f>
        <v>0</v>
      </c>
      <c r="G2" s="23" t="str">
        <f>IFERROR(Tabla1[[#This Row],[pledged]]/Tabla1[[#This Row],[backers_count]],"0")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 t="shared" ref="N2:N65" si="0">(((L2/60)/60)/24)+DATE(1970,1,1)</f>
        <v>42336.25</v>
      </c>
      <c r="O2" s="8">
        <f>(((M2/60)/60)/24)+DATE(1970,1,1)</f>
        <v>42353.25</v>
      </c>
      <c r="P2" s="22">
        <f>Tabla1[[#This Row],[Date Ended Conversion]]-Tabla1[[#This Row],[Date Created Conversion]]</f>
        <v>17</v>
      </c>
      <c r="Q2" t="b">
        <v>0</v>
      </c>
      <c r="R2" t="b">
        <v>0</v>
      </c>
      <c r="S2" t="s">
        <v>17</v>
      </c>
      <c r="T2" t="s">
        <v>2032</v>
      </c>
      <c r="U2" t="s">
        <v>2038</v>
      </c>
    </row>
    <row r="3" spans="1:21" x14ac:dyDescent="0.3">
      <c r="A3">
        <v>1</v>
      </c>
      <c r="B3" t="s">
        <v>18</v>
      </c>
      <c r="C3" s="2" t="s">
        <v>19</v>
      </c>
      <c r="D3">
        <v>1400</v>
      </c>
      <c r="E3">
        <v>14560</v>
      </c>
      <c r="F3" s="10">
        <f>Tabla1[[#This Row],[pledged]]/Tabla1[[#This Row],[goal]]</f>
        <v>10.4</v>
      </c>
      <c r="G3" s="24">
        <f>IFERROR(Tabla1[[#This Row],[pledged]]/Tabla1[[#This Row],[backers_count]],"0")</f>
        <v>92.151898734177209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8">
        <f t="shared" si="0"/>
        <v>41870.208333333336</v>
      </c>
      <c r="O3" s="8">
        <f t="shared" ref="O3:O65" si="1">(((M3/60)/60)/24)+DATE(1970,1,1)</f>
        <v>41872.208333333336</v>
      </c>
      <c r="P3" s="22">
        <f>Tabla1[[#This Row],[Date Ended Conversion]]-Tabla1[[#This Row],[Date Created Conversion]]</f>
        <v>2</v>
      </c>
      <c r="Q3" t="b">
        <v>0</v>
      </c>
      <c r="R3" t="b">
        <v>1</v>
      </c>
      <c r="S3" t="s">
        <v>23</v>
      </c>
      <c r="T3" t="s">
        <v>2033</v>
      </c>
      <c r="U3" t="s">
        <v>2039</v>
      </c>
    </row>
    <row r="4" spans="1:21" ht="31.2" x14ac:dyDescent="0.3">
      <c r="A4">
        <v>2</v>
      </c>
      <c r="B4" t="s">
        <v>24</v>
      </c>
      <c r="C4" s="2" t="s">
        <v>25</v>
      </c>
      <c r="D4">
        <v>108400</v>
      </c>
      <c r="E4">
        <v>142523</v>
      </c>
      <c r="F4" s="10">
        <f>Tabla1[[#This Row],[pledged]]/Tabla1[[#This Row],[goal]]</f>
        <v>1.3147878228782288</v>
      </c>
      <c r="G4" s="24">
        <f>IFERROR(Tabla1[[#This Row],[pledged]]/Tabla1[[#This Row],[backers_count]],"0")</f>
        <v>100.01614035087719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8">
        <f t="shared" si="0"/>
        <v>41595.25</v>
      </c>
      <c r="O4" s="8">
        <f t="shared" si="1"/>
        <v>41597.25</v>
      </c>
      <c r="P4" s="22">
        <f>Tabla1[[#This Row],[Date Ended Conversion]]-Tabla1[[#This Row],[Date Created Conversion]]</f>
        <v>2</v>
      </c>
      <c r="Q4" t="b">
        <v>0</v>
      </c>
      <c r="R4" t="b">
        <v>0</v>
      </c>
      <c r="S4" t="s">
        <v>28</v>
      </c>
      <c r="T4" t="s">
        <v>2034</v>
      </c>
      <c r="U4" t="s">
        <v>2040</v>
      </c>
    </row>
    <row r="5" spans="1:21" ht="31.2" x14ac:dyDescent="0.3">
      <c r="A5">
        <v>3</v>
      </c>
      <c r="B5" t="s">
        <v>29</v>
      </c>
      <c r="C5" s="2" t="s">
        <v>30</v>
      </c>
      <c r="D5">
        <v>4200</v>
      </c>
      <c r="E5">
        <v>2477</v>
      </c>
      <c r="F5" s="10">
        <f>Tabla1[[#This Row],[pledged]]/Tabla1[[#This Row],[goal]]</f>
        <v>0.58976190476190471</v>
      </c>
      <c r="G5" s="24">
        <f>IFERROR(Tabla1[[#This Row],[pledged]]/Tabla1[[#This Row],[backers_count]],"0")</f>
        <v>103.20833333333333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8">
        <f t="shared" si="0"/>
        <v>43688.208333333328</v>
      </c>
      <c r="O5" s="8">
        <f t="shared" si="1"/>
        <v>43728.208333333328</v>
      </c>
      <c r="P5" s="22">
        <f>Tabla1[[#This Row],[Date Ended Conversion]]-Tabla1[[#This Row],[Date Created Conversion]]</f>
        <v>40</v>
      </c>
      <c r="Q5" t="b">
        <v>0</v>
      </c>
      <c r="R5" t="b">
        <v>0</v>
      </c>
      <c r="S5" t="s">
        <v>23</v>
      </c>
      <c r="T5" t="s">
        <v>2033</v>
      </c>
      <c r="U5" t="s">
        <v>2039</v>
      </c>
    </row>
    <row r="6" spans="1:21" x14ac:dyDescent="0.3">
      <c r="A6">
        <v>4</v>
      </c>
      <c r="B6" t="s">
        <v>31</v>
      </c>
      <c r="C6" s="2" t="s">
        <v>32</v>
      </c>
      <c r="D6">
        <v>7600</v>
      </c>
      <c r="E6">
        <v>5265</v>
      </c>
      <c r="F6" s="10">
        <f>Tabla1[[#This Row],[pledged]]/Tabla1[[#This Row],[goal]]</f>
        <v>0.69276315789473686</v>
      </c>
      <c r="G6" s="24">
        <f>IFERROR(Tabla1[[#This Row],[pledged]]/Tabla1[[#This Row],[backers_count]],"0")</f>
        <v>99.339622641509436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8">
        <f t="shared" si="0"/>
        <v>43485.25</v>
      </c>
      <c r="O6" s="8">
        <f t="shared" si="1"/>
        <v>43489.25</v>
      </c>
      <c r="P6" s="22">
        <f>Tabla1[[#This Row],[Date Ended Conversion]]-Tabla1[[#This Row],[Date Created Conversion]]</f>
        <v>4</v>
      </c>
      <c r="Q6" t="b">
        <v>0</v>
      </c>
      <c r="R6" t="b">
        <v>0</v>
      </c>
      <c r="S6" t="s">
        <v>33</v>
      </c>
      <c r="T6" t="s">
        <v>2035</v>
      </c>
      <c r="U6" t="s">
        <v>2041</v>
      </c>
    </row>
    <row r="7" spans="1:21" x14ac:dyDescent="0.3">
      <c r="A7">
        <v>5</v>
      </c>
      <c r="B7" t="s">
        <v>34</v>
      </c>
      <c r="C7" s="2" t="s">
        <v>35</v>
      </c>
      <c r="D7">
        <v>7600</v>
      </c>
      <c r="E7">
        <v>13195</v>
      </c>
      <c r="F7" s="10">
        <f>Tabla1[[#This Row],[pledged]]/Tabla1[[#This Row],[goal]]</f>
        <v>1.7361842105263159</v>
      </c>
      <c r="G7" s="24">
        <f>IFERROR(Tabla1[[#This Row],[pledged]]/Tabla1[[#This Row],[backers_count]],"0")</f>
        <v>75.833333333333329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8">
        <f t="shared" si="0"/>
        <v>41149.208333333336</v>
      </c>
      <c r="O7" s="8">
        <f t="shared" si="1"/>
        <v>41160.208333333336</v>
      </c>
      <c r="P7" s="22">
        <f>Tabla1[[#This Row],[Date Ended Conversion]]-Tabla1[[#This Row],[Date Created Conversion]]</f>
        <v>11</v>
      </c>
      <c r="Q7" t="b">
        <v>0</v>
      </c>
      <c r="R7" t="b">
        <v>0</v>
      </c>
      <c r="S7" t="s">
        <v>33</v>
      </c>
      <c r="T7" t="s">
        <v>2035</v>
      </c>
      <c r="U7" t="s">
        <v>2041</v>
      </c>
    </row>
    <row r="8" spans="1:21" x14ac:dyDescent="0.3">
      <c r="A8">
        <v>6</v>
      </c>
      <c r="B8" t="s">
        <v>38</v>
      </c>
      <c r="C8" s="2" t="s">
        <v>39</v>
      </c>
      <c r="D8">
        <v>5200</v>
      </c>
      <c r="E8">
        <v>1090</v>
      </c>
      <c r="F8" s="10">
        <f>Tabla1[[#This Row],[pledged]]/Tabla1[[#This Row],[goal]]</f>
        <v>0.20961538461538462</v>
      </c>
      <c r="G8" s="24">
        <f>IFERROR(Tabla1[[#This Row],[pledged]]/Tabla1[[#This Row],[backers_count]],"0")</f>
        <v>60.555555555555557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8">
        <f t="shared" si="0"/>
        <v>42991.208333333328</v>
      </c>
      <c r="O8" s="8">
        <f t="shared" si="1"/>
        <v>42992.208333333328</v>
      </c>
      <c r="P8" s="22">
        <f>Tabla1[[#This Row],[Date Ended Conversion]]-Tabla1[[#This Row],[Date Created Conversion]]</f>
        <v>1</v>
      </c>
      <c r="Q8" t="b">
        <v>0</v>
      </c>
      <c r="R8" t="b">
        <v>0</v>
      </c>
      <c r="S8" t="s">
        <v>42</v>
      </c>
      <c r="T8" t="s">
        <v>2036</v>
      </c>
      <c r="U8" t="s">
        <v>2042</v>
      </c>
    </row>
    <row r="9" spans="1:21" x14ac:dyDescent="0.3">
      <c r="A9">
        <v>7</v>
      </c>
      <c r="B9" t="s">
        <v>43</v>
      </c>
      <c r="C9" s="2" t="s">
        <v>44</v>
      </c>
      <c r="D9">
        <v>4500</v>
      </c>
      <c r="E9">
        <v>14741</v>
      </c>
      <c r="F9" s="10">
        <f>Tabla1[[#This Row],[pledged]]/Tabla1[[#This Row],[goal]]</f>
        <v>3.2757777777777779</v>
      </c>
      <c r="G9" s="24">
        <f>IFERROR(Tabla1[[#This Row],[pledged]]/Tabla1[[#This Row],[backers_count]],"0")</f>
        <v>64.93832599118943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8">
        <f t="shared" si="0"/>
        <v>42229.208333333328</v>
      </c>
      <c r="O9" s="8">
        <f t="shared" si="1"/>
        <v>42231.208333333328</v>
      </c>
      <c r="P9" s="22">
        <f>Tabla1[[#This Row],[Date Ended Conversion]]-Tabla1[[#This Row],[Date Created Conversion]]</f>
        <v>2</v>
      </c>
      <c r="Q9" t="b">
        <v>0</v>
      </c>
      <c r="R9" t="b">
        <v>0</v>
      </c>
      <c r="S9" t="s">
        <v>33</v>
      </c>
      <c r="T9" t="s">
        <v>2035</v>
      </c>
      <c r="U9" t="s">
        <v>2041</v>
      </c>
    </row>
    <row r="10" spans="1:21" x14ac:dyDescent="0.3">
      <c r="A10">
        <v>8</v>
      </c>
      <c r="B10" t="s">
        <v>45</v>
      </c>
      <c r="C10" s="2" t="s">
        <v>46</v>
      </c>
      <c r="D10">
        <v>110100</v>
      </c>
      <c r="E10">
        <v>21946</v>
      </c>
      <c r="F10" s="10">
        <f>Tabla1[[#This Row],[pledged]]/Tabla1[[#This Row],[goal]]</f>
        <v>0.19932788374205268</v>
      </c>
      <c r="G10" s="24">
        <f>IFERROR(Tabla1[[#This Row],[pledged]]/Tabla1[[#This Row],[backers_count]],"0")</f>
        <v>30.997175141242938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0"/>
        <v>40399.208333333336</v>
      </c>
      <c r="O10" s="8">
        <f t="shared" si="1"/>
        <v>40401.208333333336</v>
      </c>
      <c r="P10" s="22">
        <f>Tabla1[[#This Row],[Date Ended Conversion]]-Tabla1[[#This Row],[Date Created Conversion]]</f>
        <v>2</v>
      </c>
      <c r="Q10" t="b">
        <v>0</v>
      </c>
      <c r="R10" t="b">
        <v>0</v>
      </c>
      <c r="S10" t="s">
        <v>33</v>
      </c>
      <c r="T10" t="s">
        <v>2035</v>
      </c>
      <c r="U10" t="s">
        <v>2041</v>
      </c>
    </row>
    <row r="11" spans="1:21" x14ac:dyDescent="0.3">
      <c r="A11">
        <v>9</v>
      </c>
      <c r="B11" t="s">
        <v>48</v>
      </c>
      <c r="C11" s="2" t="s">
        <v>49</v>
      </c>
      <c r="D11">
        <v>6200</v>
      </c>
      <c r="E11">
        <v>3208</v>
      </c>
      <c r="F11" s="10">
        <f>Tabla1[[#This Row],[pledged]]/Tabla1[[#This Row],[goal]]</f>
        <v>0.51741935483870971</v>
      </c>
      <c r="G11" s="24">
        <f>IFERROR(Tabla1[[#This Row],[pledged]]/Tabla1[[#This Row],[backers_count]],"0")</f>
        <v>72.909090909090907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0"/>
        <v>41536.208333333336</v>
      </c>
      <c r="O11" s="8">
        <f t="shared" si="1"/>
        <v>41585.25</v>
      </c>
      <c r="P11" s="22">
        <f>Tabla1[[#This Row],[Date Ended Conversion]]-Tabla1[[#This Row],[Date Created Conversion]]</f>
        <v>49.041666666664241</v>
      </c>
      <c r="Q11" t="b">
        <v>0</v>
      </c>
      <c r="R11" t="b">
        <v>0</v>
      </c>
      <c r="S11" t="s">
        <v>50</v>
      </c>
      <c r="T11" t="s">
        <v>2033</v>
      </c>
      <c r="U11" t="s">
        <v>2043</v>
      </c>
    </row>
    <row r="12" spans="1:21" x14ac:dyDescent="0.3">
      <c r="A12">
        <v>10</v>
      </c>
      <c r="B12" t="s">
        <v>51</v>
      </c>
      <c r="C12" s="2" t="s">
        <v>52</v>
      </c>
      <c r="D12">
        <v>5200</v>
      </c>
      <c r="E12">
        <v>13838</v>
      </c>
      <c r="F12" s="10">
        <f>Tabla1[[#This Row],[pledged]]/Tabla1[[#This Row],[goal]]</f>
        <v>2.6611538461538462</v>
      </c>
      <c r="G12" s="24">
        <f>IFERROR(Tabla1[[#This Row],[pledged]]/Tabla1[[#This Row],[backers_count]],"0")</f>
        <v>62.9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0"/>
        <v>40404.208333333336</v>
      </c>
      <c r="O12" s="8">
        <f t="shared" si="1"/>
        <v>40452.208333333336</v>
      </c>
      <c r="P12" s="22">
        <f>Tabla1[[#This Row],[Date Ended Conversion]]-Tabla1[[#This Row],[Date Created Conversion]]</f>
        <v>48</v>
      </c>
      <c r="Q12" t="b">
        <v>0</v>
      </c>
      <c r="R12" t="b">
        <v>0</v>
      </c>
      <c r="S12" t="s">
        <v>53</v>
      </c>
      <c r="T12" t="s">
        <v>2036</v>
      </c>
      <c r="U12" t="s">
        <v>2044</v>
      </c>
    </row>
    <row r="13" spans="1:21" ht="31.2" x14ac:dyDescent="0.3">
      <c r="A13">
        <v>11</v>
      </c>
      <c r="B13" t="s">
        <v>54</v>
      </c>
      <c r="C13" s="2" t="s">
        <v>55</v>
      </c>
      <c r="D13">
        <v>6300</v>
      </c>
      <c r="E13">
        <v>3030</v>
      </c>
      <c r="F13" s="10">
        <f>Tabla1[[#This Row],[pledged]]/Tabla1[[#This Row],[goal]]</f>
        <v>0.48095238095238096</v>
      </c>
      <c r="G13" s="24">
        <f>IFERROR(Tabla1[[#This Row],[pledged]]/Tabla1[[#This Row],[backers_count]],"0")</f>
        <v>112.22222222222223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0"/>
        <v>40442.208333333336</v>
      </c>
      <c r="O13" s="8">
        <f t="shared" si="1"/>
        <v>40448.208333333336</v>
      </c>
      <c r="P13" s="22">
        <f>Tabla1[[#This Row],[Date Ended Conversion]]-Tabla1[[#This Row],[Date Created Conversion]]</f>
        <v>6</v>
      </c>
      <c r="Q13" t="b">
        <v>0</v>
      </c>
      <c r="R13" t="b">
        <v>1</v>
      </c>
      <c r="S13" t="s">
        <v>33</v>
      </c>
      <c r="T13" t="s">
        <v>2035</v>
      </c>
      <c r="U13" t="s">
        <v>2041</v>
      </c>
    </row>
    <row r="14" spans="1:21" x14ac:dyDescent="0.3">
      <c r="A14">
        <v>12</v>
      </c>
      <c r="B14" t="s">
        <v>56</v>
      </c>
      <c r="C14" s="2" t="s">
        <v>57</v>
      </c>
      <c r="D14">
        <v>6300</v>
      </c>
      <c r="E14">
        <v>5629</v>
      </c>
      <c r="F14" s="10">
        <f>Tabla1[[#This Row],[pledged]]/Tabla1[[#This Row],[goal]]</f>
        <v>0.89349206349206345</v>
      </c>
      <c r="G14" s="24">
        <f>IFERROR(Tabla1[[#This Row],[pledged]]/Tabla1[[#This Row],[backers_count]],"0")</f>
        <v>102.34545454545454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0"/>
        <v>43760.208333333328</v>
      </c>
      <c r="O14" s="8">
        <f t="shared" si="1"/>
        <v>43768.208333333328</v>
      </c>
      <c r="P14" s="22">
        <f>Tabla1[[#This Row],[Date Ended Conversion]]-Tabla1[[#This Row],[Date Created Conversion]]</f>
        <v>8</v>
      </c>
      <c r="Q14" t="b">
        <v>0</v>
      </c>
      <c r="R14" t="b">
        <v>0</v>
      </c>
      <c r="S14" t="s">
        <v>53</v>
      </c>
      <c r="T14" t="s">
        <v>2036</v>
      </c>
      <c r="U14" t="s">
        <v>2044</v>
      </c>
    </row>
    <row r="15" spans="1:21" ht="31.2" x14ac:dyDescent="0.3">
      <c r="A15">
        <v>13</v>
      </c>
      <c r="B15" t="s">
        <v>58</v>
      </c>
      <c r="C15" s="2" t="s">
        <v>59</v>
      </c>
      <c r="D15">
        <v>4200</v>
      </c>
      <c r="E15">
        <v>10295</v>
      </c>
      <c r="F15" s="10">
        <f>Tabla1[[#This Row],[pledged]]/Tabla1[[#This Row],[goal]]</f>
        <v>2.4511904761904764</v>
      </c>
      <c r="G15" s="24">
        <f>IFERROR(Tabla1[[#This Row],[pledged]]/Tabla1[[#This Row],[backers_count]],"0")</f>
        <v>105.05102040816327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0"/>
        <v>42532.208333333328</v>
      </c>
      <c r="O15" s="8">
        <f t="shared" si="1"/>
        <v>42544.208333333328</v>
      </c>
      <c r="P15" s="22">
        <f>Tabla1[[#This Row],[Date Ended Conversion]]-Tabla1[[#This Row],[Date Created Conversion]]</f>
        <v>12</v>
      </c>
      <c r="Q15" t="b">
        <v>0</v>
      </c>
      <c r="R15" t="b">
        <v>0</v>
      </c>
      <c r="S15" t="s">
        <v>60</v>
      </c>
      <c r="T15" t="s">
        <v>2033</v>
      </c>
      <c r="U15" t="s">
        <v>2045</v>
      </c>
    </row>
    <row r="16" spans="1:21" x14ac:dyDescent="0.3">
      <c r="A16">
        <v>14</v>
      </c>
      <c r="B16" t="s">
        <v>61</v>
      </c>
      <c r="C16" s="2" t="s">
        <v>62</v>
      </c>
      <c r="D16">
        <v>28200</v>
      </c>
      <c r="E16">
        <v>18829</v>
      </c>
      <c r="F16" s="10">
        <f>Tabla1[[#This Row],[pledged]]/Tabla1[[#This Row],[goal]]</f>
        <v>0.66769503546099296</v>
      </c>
      <c r="G16" s="24">
        <f>IFERROR(Tabla1[[#This Row],[pledged]]/Tabla1[[#This Row],[backers_count]],"0")</f>
        <v>94.144999999999996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0"/>
        <v>40974.25</v>
      </c>
      <c r="O16" s="8">
        <f t="shared" si="1"/>
        <v>41001.208333333336</v>
      </c>
      <c r="P16" s="22">
        <f>Tabla1[[#This Row],[Date Ended Conversion]]-Tabla1[[#This Row],[Date Created Conversion]]</f>
        <v>26.958333333335759</v>
      </c>
      <c r="Q16" t="b">
        <v>0</v>
      </c>
      <c r="R16" t="b">
        <v>0</v>
      </c>
      <c r="S16" t="s">
        <v>60</v>
      </c>
      <c r="T16" t="s">
        <v>2033</v>
      </c>
      <c r="U16" t="s">
        <v>2045</v>
      </c>
    </row>
    <row r="17" spans="1:21" x14ac:dyDescent="0.3">
      <c r="A17">
        <v>15</v>
      </c>
      <c r="B17" t="s">
        <v>63</v>
      </c>
      <c r="C17" s="2" t="s">
        <v>64</v>
      </c>
      <c r="D17">
        <v>81200</v>
      </c>
      <c r="E17">
        <v>38414</v>
      </c>
      <c r="F17" s="10">
        <f>Tabla1[[#This Row],[pledged]]/Tabla1[[#This Row],[goal]]</f>
        <v>0.47307881773399013</v>
      </c>
      <c r="G17" s="24">
        <f>IFERROR(Tabla1[[#This Row],[pledged]]/Tabla1[[#This Row],[backers_count]],"0")</f>
        <v>84.986725663716811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0"/>
        <v>43809.25</v>
      </c>
      <c r="O17" s="8">
        <f t="shared" si="1"/>
        <v>43813.25</v>
      </c>
      <c r="P17" s="22">
        <f>Tabla1[[#This Row],[Date Ended Conversion]]-Tabla1[[#This Row],[Date Created Conversion]]</f>
        <v>4</v>
      </c>
      <c r="Q17" t="b">
        <v>0</v>
      </c>
      <c r="R17" t="b">
        <v>0</v>
      </c>
      <c r="S17" t="s">
        <v>65</v>
      </c>
      <c r="T17" t="s">
        <v>2034</v>
      </c>
      <c r="U17" t="s">
        <v>2046</v>
      </c>
    </row>
    <row r="18" spans="1:21" x14ac:dyDescent="0.3">
      <c r="A18">
        <v>16</v>
      </c>
      <c r="B18" t="s">
        <v>66</v>
      </c>
      <c r="C18" s="2" t="s">
        <v>67</v>
      </c>
      <c r="D18">
        <v>1700</v>
      </c>
      <c r="E18">
        <v>11041</v>
      </c>
      <c r="F18" s="10">
        <f>Tabla1[[#This Row],[pledged]]/Tabla1[[#This Row],[goal]]</f>
        <v>6.4947058823529416</v>
      </c>
      <c r="G18" s="24">
        <f>IFERROR(Tabla1[[#This Row],[pledged]]/Tabla1[[#This Row],[backers_count]],"0")</f>
        <v>110.41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0"/>
        <v>41661.25</v>
      </c>
      <c r="O18" s="8">
        <f t="shared" si="1"/>
        <v>41683.25</v>
      </c>
      <c r="P18" s="22">
        <f>Tabla1[[#This Row],[Date Ended Conversion]]-Tabla1[[#This Row],[Date Created Conversion]]</f>
        <v>22</v>
      </c>
      <c r="Q18" t="b">
        <v>0</v>
      </c>
      <c r="R18" t="b">
        <v>0</v>
      </c>
      <c r="S18" t="s">
        <v>68</v>
      </c>
      <c r="T18" t="s">
        <v>2037</v>
      </c>
      <c r="U18" t="s">
        <v>2047</v>
      </c>
    </row>
    <row r="19" spans="1:21" x14ac:dyDescent="0.3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s="10">
        <f>Tabla1[[#This Row],[pledged]]/Tabla1[[#This Row],[goal]]</f>
        <v>1.5939125295508274</v>
      </c>
      <c r="G19" s="24">
        <f>IFERROR(Tabla1[[#This Row],[pledged]]/Tabla1[[#This Row],[backers_count]],"0")</f>
        <v>107.96236989591674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0"/>
        <v>40555.25</v>
      </c>
      <c r="O19" s="8">
        <f t="shared" si="1"/>
        <v>40556.25</v>
      </c>
      <c r="P19" s="22">
        <f>Tabla1[[#This Row],[Date Ended Conversion]]-Tabla1[[#This Row],[Date Created Conversion]]</f>
        <v>1</v>
      </c>
      <c r="Q19" t="b">
        <v>0</v>
      </c>
      <c r="R19" t="b">
        <v>0</v>
      </c>
      <c r="S19" t="s">
        <v>71</v>
      </c>
      <c r="T19" t="s">
        <v>2036</v>
      </c>
      <c r="U19" t="s">
        <v>2048</v>
      </c>
    </row>
    <row r="20" spans="1:21" x14ac:dyDescent="0.3">
      <c r="A20">
        <v>18</v>
      </c>
      <c r="B20" t="s">
        <v>72</v>
      </c>
      <c r="C20" s="2" t="s">
        <v>73</v>
      </c>
      <c r="D20">
        <v>9100</v>
      </c>
      <c r="E20">
        <v>6089</v>
      </c>
      <c r="F20" s="10">
        <f>Tabla1[[#This Row],[pledged]]/Tabla1[[#This Row],[goal]]</f>
        <v>0.66912087912087914</v>
      </c>
      <c r="G20" s="24">
        <f>IFERROR(Tabla1[[#This Row],[pledged]]/Tabla1[[#This Row],[backers_count]],"0")</f>
        <v>45.103703703703701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0"/>
        <v>43351.208333333328</v>
      </c>
      <c r="O20" s="8">
        <f t="shared" si="1"/>
        <v>43359.208333333328</v>
      </c>
      <c r="P20" s="22">
        <f>Tabla1[[#This Row],[Date Ended Conversion]]-Tabla1[[#This Row],[Date Created Conversion]]</f>
        <v>8</v>
      </c>
      <c r="Q20" t="b">
        <v>0</v>
      </c>
      <c r="R20" t="b">
        <v>0</v>
      </c>
      <c r="S20" t="s">
        <v>33</v>
      </c>
      <c r="T20" t="s">
        <v>2035</v>
      </c>
      <c r="U20" t="s">
        <v>2041</v>
      </c>
    </row>
    <row r="21" spans="1:21" x14ac:dyDescent="0.3">
      <c r="A21">
        <v>19</v>
      </c>
      <c r="B21" t="s">
        <v>75</v>
      </c>
      <c r="C21" s="2" t="s">
        <v>76</v>
      </c>
      <c r="D21">
        <v>62500</v>
      </c>
      <c r="E21">
        <v>30331</v>
      </c>
      <c r="F21" s="10">
        <f>Tabla1[[#This Row],[pledged]]/Tabla1[[#This Row],[goal]]</f>
        <v>0.48529600000000001</v>
      </c>
      <c r="G21" s="24">
        <f>IFERROR(Tabla1[[#This Row],[pledged]]/Tabla1[[#This Row],[backers_count]],"0")</f>
        <v>45.001483679525222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0"/>
        <v>43528.25</v>
      </c>
      <c r="O21" s="8">
        <f t="shared" si="1"/>
        <v>43549.208333333328</v>
      </c>
      <c r="P21" s="22">
        <f>Tabla1[[#This Row],[Date Ended Conversion]]-Tabla1[[#This Row],[Date Created Conversion]]</f>
        <v>20.958333333328483</v>
      </c>
      <c r="Q21" t="b">
        <v>0</v>
      </c>
      <c r="R21" t="b">
        <v>1</v>
      </c>
      <c r="S21" t="s">
        <v>33</v>
      </c>
      <c r="T21" t="s">
        <v>2035</v>
      </c>
      <c r="U21" t="s">
        <v>2041</v>
      </c>
    </row>
    <row r="22" spans="1:21" x14ac:dyDescent="0.3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s="10">
        <f>Tabla1[[#This Row],[pledged]]/Tabla1[[#This Row],[goal]]</f>
        <v>1.1224279210925645</v>
      </c>
      <c r="G22" s="24">
        <f>IFERROR(Tabla1[[#This Row],[pledged]]/Tabla1[[#This Row],[backers_count]],"0")</f>
        <v>105.97134670487107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0"/>
        <v>41848.208333333336</v>
      </c>
      <c r="O22" s="8">
        <f t="shared" si="1"/>
        <v>41848.208333333336</v>
      </c>
      <c r="P22" s="22">
        <f>Tabla1[[#This Row],[Date Ended Conversion]]-Tabla1[[#This Row],[Date Created Conversion]]</f>
        <v>0</v>
      </c>
      <c r="Q22" t="b">
        <v>0</v>
      </c>
      <c r="R22" t="b">
        <v>0</v>
      </c>
      <c r="S22" t="s">
        <v>53</v>
      </c>
      <c r="T22" t="s">
        <v>2036</v>
      </c>
      <c r="U22" t="s">
        <v>2044</v>
      </c>
    </row>
    <row r="23" spans="1:21" x14ac:dyDescent="0.3">
      <c r="A23">
        <v>21</v>
      </c>
      <c r="B23" t="s">
        <v>79</v>
      </c>
      <c r="C23" s="2" t="s">
        <v>80</v>
      </c>
      <c r="D23">
        <v>94000</v>
      </c>
      <c r="E23">
        <v>38533</v>
      </c>
      <c r="F23" s="10">
        <f>Tabla1[[#This Row],[pledged]]/Tabla1[[#This Row],[goal]]</f>
        <v>0.40992553191489361</v>
      </c>
      <c r="G23" s="24">
        <f>IFERROR(Tabla1[[#This Row],[pledged]]/Tabla1[[#This Row],[backers_count]],"0")</f>
        <v>69.055555555555557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0"/>
        <v>40770.208333333336</v>
      </c>
      <c r="O23" s="8">
        <f t="shared" si="1"/>
        <v>40804.208333333336</v>
      </c>
      <c r="P23" s="22">
        <f>Tabla1[[#This Row],[Date Ended Conversion]]-Tabla1[[#This Row],[Date Created Conversion]]</f>
        <v>34</v>
      </c>
      <c r="Q23" t="b">
        <v>0</v>
      </c>
      <c r="R23" t="b">
        <v>0</v>
      </c>
      <c r="S23" t="s">
        <v>33</v>
      </c>
      <c r="T23" t="s">
        <v>2035</v>
      </c>
      <c r="U23" t="s">
        <v>2041</v>
      </c>
    </row>
    <row r="24" spans="1:21" x14ac:dyDescent="0.3">
      <c r="A24">
        <v>22</v>
      </c>
      <c r="B24" t="s">
        <v>81</v>
      </c>
      <c r="C24" s="2" t="s">
        <v>82</v>
      </c>
      <c r="D24">
        <v>59100</v>
      </c>
      <c r="E24">
        <v>75690</v>
      </c>
      <c r="F24" s="10">
        <f>Tabla1[[#This Row],[pledged]]/Tabla1[[#This Row],[goal]]</f>
        <v>1.2807106598984772</v>
      </c>
      <c r="G24" s="24">
        <f>IFERROR(Tabla1[[#This Row],[pledged]]/Tabla1[[#This Row],[backers_count]],"0")</f>
        <v>85.044943820224717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0"/>
        <v>43193.208333333328</v>
      </c>
      <c r="O24" s="8">
        <f t="shared" si="1"/>
        <v>43208.208333333328</v>
      </c>
      <c r="P24" s="22">
        <f>Tabla1[[#This Row],[Date Ended Conversion]]-Tabla1[[#This Row],[Date Created Conversion]]</f>
        <v>15</v>
      </c>
      <c r="Q24" t="b">
        <v>0</v>
      </c>
      <c r="R24" t="b">
        <v>0</v>
      </c>
      <c r="S24" t="s">
        <v>33</v>
      </c>
      <c r="T24" t="s">
        <v>2035</v>
      </c>
      <c r="U24" t="s">
        <v>2041</v>
      </c>
    </row>
    <row r="25" spans="1:21" x14ac:dyDescent="0.3">
      <c r="A25">
        <v>23</v>
      </c>
      <c r="B25" t="s">
        <v>83</v>
      </c>
      <c r="C25" s="2" t="s">
        <v>84</v>
      </c>
      <c r="D25">
        <v>4500</v>
      </c>
      <c r="E25">
        <v>14942</v>
      </c>
      <c r="F25" s="10">
        <f>Tabla1[[#This Row],[pledged]]/Tabla1[[#This Row],[goal]]</f>
        <v>3.3204444444444445</v>
      </c>
      <c r="G25" s="24">
        <f>IFERROR(Tabla1[[#This Row],[pledged]]/Tabla1[[#This Row],[backers_count]],"0")</f>
        <v>105.22535211267606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0"/>
        <v>43510.25</v>
      </c>
      <c r="O25" s="8">
        <f t="shared" si="1"/>
        <v>43563.208333333328</v>
      </c>
      <c r="P25" s="22">
        <f>Tabla1[[#This Row],[Date Ended Conversion]]-Tabla1[[#This Row],[Date Created Conversion]]</f>
        <v>52.958333333328483</v>
      </c>
      <c r="Q25" t="b">
        <v>0</v>
      </c>
      <c r="R25" t="b">
        <v>0</v>
      </c>
      <c r="S25" t="s">
        <v>42</v>
      </c>
      <c r="T25" t="s">
        <v>2036</v>
      </c>
      <c r="U25" t="s">
        <v>2042</v>
      </c>
    </row>
    <row r="26" spans="1:21" x14ac:dyDescent="0.3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s="10">
        <f>Tabla1[[#This Row],[pledged]]/Tabla1[[#This Row],[goal]]</f>
        <v>1.1283225108225108</v>
      </c>
      <c r="G26" s="24">
        <f>IFERROR(Tabla1[[#This Row],[pledged]]/Tabla1[[#This Row],[backers_count]],"0")</f>
        <v>39.003741114852225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0"/>
        <v>41811.208333333336</v>
      </c>
      <c r="O26" s="8">
        <f t="shared" si="1"/>
        <v>41813.208333333336</v>
      </c>
      <c r="P26" s="22">
        <f>Tabla1[[#This Row],[Date Ended Conversion]]-Tabla1[[#This Row],[Date Created Conversion]]</f>
        <v>2</v>
      </c>
      <c r="Q26" t="b">
        <v>0</v>
      </c>
      <c r="R26" t="b">
        <v>0</v>
      </c>
      <c r="S26" t="s">
        <v>65</v>
      </c>
      <c r="T26" t="s">
        <v>2034</v>
      </c>
      <c r="U26" t="s">
        <v>2046</v>
      </c>
    </row>
    <row r="27" spans="1:21" x14ac:dyDescent="0.3">
      <c r="A27">
        <v>25</v>
      </c>
      <c r="B27" t="s">
        <v>87</v>
      </c>
      <c r="C27" s="2" t="s">
        <v>88</v>
      </c>
      <c r="D27">
        <v>5500</v>
      </c>
      <c r="E27">
        <v>11904</v>
      </c>
      <c r="F27" s="10">
        <f>Tabla1[[#This Row],[pledged]]/Tabla1[[#This Row],[goal]]</f>
        <v>2.1643636363636363</v>
      </c>
      <c r="G27" s="24">
        <f>IFERROR(Tabla1[[#This Row],[pledged]]/Tabla1[[#This Row],[backers_count]],"0")</f>
        <v>73.030674846625772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0"/>
        <v>40681.208333333336</v>
      </c>
      <c r="O27" s="8">
        <f t="shared" si="1"/>
        <v>40701.208333333336</v>
      </c>
      <c r="P27" s="22">
        <f>Tabla1[[#This Row],[Date Ended Conversion]]-Tabla1[[#This Row],[Date Created Conversion]]</f>
        <v>20</v>
      </c>
      <c r="Q27" t="b">
        <v>0</v>
      </c>
      <c r="R27" t="b">
        <v>1</v>
      </c>
      <c r="S27" t="s">
        <v>89</v>
      </c>
      <c r="T27" t="s">
        <v>2049</v>
      </c>
      <c r="U27" t="s">
        <v>2050</v>
      </c>
    </row>
    <row r="28" spans="1:21" x14ac:dyDescent="0.3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s="10">
        <f>Tabla1[[#This Row],[pledged]]/Tabla1[[#This Row],[goal]]</f>
        <v>0.4819906976744186</v>
      </c>
      <c r="G28" s="24">
        <f>IFERROR(Tabla1[[#This Row],[pledged]]/Tabla1[[#This Row],[backers_count]],"0")</f>
        <v>35.009459459459457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0"/>
        <v>43312.208333333328</v>
      </c>
      <c r="O28" s="8">
        <f t="shared" si="1"/>
        <v>43339.208333333328</v>
      </c>
      <c r="P28" s="22">
        <f>Tabla1[[#This Row],[Date Ended Conversion]]-Tabla1[[#This Row],[Date Created Conversion]]</f>
        <v>27</v>
      </c>
      <c r="Q28" t="b">
        <v>0</v>
      </c>
      <c r="R28" t="b">
        <v>0</v>
      </c>
      <c r="S28" t="s">
        <v>33</v>
      </c>
      <c r="T28" t="s">
        <v>2035</v>
      </c>
      <c r="U28" t="s">
        <v>2041</v>
      </c>
    </row>
    <row r="29" spans="1:21" x14ac:dyDescent="0.3">
      <c r="A29">
        <v>27</v>
      </c>
      <c r="B29" t="s">
        <v>92</v>
      </c>
      <c r="C29" s="2" t="s">
        <v>93</v>
      </c>
      <c r="D29">
        <v>2000</v>
      </c>
      <c r="E29">
        <v>1599</v>
      </c>
      <c r="F29" s="10">
        <f>Tabla1[[#This Row],[pledged]]/Tabla1[[#This Row],[goal]]</f>
        <v>0.79949999999999999</v>
      </c>
      <c r="G29" s="24">
        <f>IFERROR(Tabla1[[#This Row],[pledged]]/Tabla1[[#This Row],[backers_count]],"0")</f>
        <v>106.6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0"/>
        <v>42280.208333333328</v>
      </c>
      <c r="O29" s="8">
        <f t="shared" si="1"/>
        <v>42288.208333333328</v>
      </c>
      <c r="P29" s="22">
        <f>Tabla1[[#This Row],[Date Ended Conversion]]-Tabla1[[#This Row],[Date Created Conversion]]</f>
        <v>8</v>
      </c>
      <c r="Q29" t="b">
        <v>0</v>
      </c>
      <c r="R29" t="b">
        <v>0</v>
      </c>
      <c r="S29" t="s">
        <v>23</v>
      </c>
      <c r="T29" t="s">
        <v>2033</v>
      </c>
      <c r="U29" t="s">
        <v>2039</v>
      </c>
    </row>
    <row r="30" spans="1:21" x14ac:dyDescent="0.3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s="10">
        <f>Tabla1[[#This Row],[pledged]]/Tabla1[[#This Row],[goal]]</f>
        <v>1.0522553516819573</v>
      </c>
      <c r="G30" s="24">
        <f>IFERROR(Tabla1[[#This Row],[pledged]]/Tabla1[[#This Row],[backers_count]],"0")</f>
        <v>61.997747747747745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0"/>
        <v>40218.25</v>
      </c>
      <c r="O30" s="8">
        <f t="shared" si="1"/>
        <v>40241.25</v>
      </c>
      <c r="P30" s="22">
        <f>Tabla1[[#This Row],[Date Ended Conversion]]-Tabla1[[#This Row],[Date Created Conversion]]</f>
        <v>23</v>
      </c>
      <c r="Q30" t="b">
        <v>0</v>
      </c>
      <c r="R30" t="b">
        <v>1</v>
      </c>
      <c r="S30" t="s">
        <v>33</v>
      </c>
      <c r="T30" t="s">
        <v>2035</v>
      </c>
      <c r="U30" t="s">
        <v>2041</v>
      </c>
    </row>
    <row r="31" spans="1:21" x14ac:dyDescent="0.3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s="10">
        <f>Tabla1[[#This Row],[pledged]]/Tabla1[[#This Row],[goal]]</f>
        <v>3.2889978213507627</v>
      </c>
      <c r="G31" s="24">
        <f>IFERROR(Tabla1[[#This Row],[pledged]]/Tabla1[[#This Row],[backers_count]],"0")</f>
        <v>94.000622665006233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0"/>
        <v>43301.208333333328</v>
      </c>
      <c r="O31" s="8">
        <f t="shared" si="1"/>
        <v>43341.208333333328</v>
      </c>
      <c r="P31" s="22">
        <f>Tabla1[[#This Row],[Date Ended Conversion]]-Tabla1[[#This Row],[Date Created Conversion]]</f>
        <v>40</v>
      </c>
      <c r="Q31" t="b">
        <v>0</v>
      </c>
      <c r="R31" t="b">
        <v>0</v>
      </c>
      <c r="S31" t="s">
        <v>100</v>
      </c>
      <c r="T31" t="s">
        <v>2036</v>
      </c>
      <c r="U31" t="s">
        <v>2051</v>
      </c>
    </row>
    <row r="32" spans="1:21" x14ac:dyDescent="0.3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s="10">
        <f>Tabla1[[#This Row],[pledged]]/Tabla1[[#This Row],[goal]]</f>
        <v>1.606111111111111</v>
      </c>
      <c r="G32" s="24">
        <f>IFERROR(Tabla1[[#This Row],[pledged]]/Tabla1[[#This Row],[backers_count]],"0")</f>
        <v>112.05426356589147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0"/>
        <v>43609.208333333328</v>
      </c>
      <c r="O32" s="8">
        <f t="shared" si="1"/>
        <v>43614.208333333328</v>
      </c>
      <c r="P32" s="22">
        <f>Tabla1[[#This Row],[Date Ended Conversion]]-Tabla1[[#This Row],[Date Created Conversion]]</f>
        <v>5</v>
      </c>
      <c r="Q32" t="b">
        <v>0</v>
      </c>
      <c r="R32" t="b">
        <v>0</v>
      </c>
      <c r="S32" t="s">
        <v>71</v>
      </c>
      <c r="T32" t="s">
        <v>2036</v>
      </c>
      <c r="U32" t="s">
        <v>2048</v>
      </c>
    </row>
    <row r="33" spans="1:21" x14ac:dyDescent="0.3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s="10">
        <f>Tabla1[[#This Row],[pledged]]/Tabla1[[#This Row],[goal]]</f>
        <v>3.1</v>
      </c>
      <c r="G33" s="24">
        <f>IFERROR(Tabla1[[#This Row],[pledged]]/Tabla1[[#This Row],[backers_count]],"0")</f>
        <v>48.008849557522126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0"/>
        <v>42374.25</v>
      </c>
      <c r="O33" s="8">
        <f t="shared" si="1"/>
        <v>42402.25</v>
      </c>
      <c r="P33" s="22">
        <f>Tabla1[[#This Row],[Date Ended Conversion]]-Tabla1[[#This Row],[Date Created Conversion]]</f>
        <v>28</v>
      </c>
      <c r="Q33" t="b">
        <v>0</v>
      </c>
      <c r="R33" t="b">
        <v>0</v>
      </c>
      <c r="S33" t="s">
        <v>89</v>
      </c>
      <c r="T33" t="s">
        <v>2049</v>
      </c>
      <c r="U33" t="s">
        <v>2050</v>
      </c>
    </row>
    <row r="34" spans="1:21" x14ac:dyDescent="0.3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s="10">
        <f>Tabla1[[#This Row],[pledged]]/Tabla1[[#This Row],[goal]]</f>
        <v>0.86807920792079207</v>
      </c>
      <c r="G34" s="24">
        <f>IFERROR(Tabla1[[#This Row],[pledged]]/Tabla1[[#This Row],[backers_count]],"0")</f>
        <v>38.004334633723452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0"/>
        <v>43110.25</v>
      </c>
      <c r="O34" s="8">
        <f t="shared" si="1"/>
        <v>43137.25</v>
      </c>
      <c r="P34" s="22">
        <f>Tabla1[[#This Row],[Date Ended Conversion]]-Tabla1[[#This Row],[Date Created Conversion]]</f>
        <v>27</v>
      </c>
      <c r="Q34" t="b">
        <v>0</v>
      </c>
      <c r="R34" t="b">
        <v>0</v>
      </c>
      <c r="S34" t="s">
        <v>42</v>
      </c>
      <c r="T34" t="s">
        <v>2036</v>
      </c>
      <c r="U34" t="s">
        <v>2042</v>
      </c>
    </row>
    <row r="35" spans="1:21" x14ac:dyDescent="0.3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s="10">
        <f>Tabla1[[#This Row],[pledged]]/Tabla1[[#This Row],[goal]]</f>
        <v>3.7782071713147412</v>
      </c>
      <c r="G35" s="24">
        <f>IFERROR(Tabla1[[#This Row],[pledged]]/Tabla1[[#This Row],[backers_count]],"0")</f>
        <v>35.000184535892231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0"/>
        <v>41917.208333333336</v>
      </c>
      <c r="O35" s="8">
        <f t="shared" si="1"/>
        <v>41954.25</v>
      </c>
      <c r="P35" s="22">
        <f>Tabla1[[#This Row],[Date Ended Conversion]]-Tabla1[[#This Row],[Date Created Conversion]]</f>
        <v>37.041666666664241</v>
      </c>
      <c r="Q35" t="b">
        <v>0</v>
      </c>
      <c r="R35" t="b">
        <v>0</v>
      </c>
      <c r="S35" t="s">
        <v>33</v>
      </c>
      <c r="T35" t="s">
        <v>2035</v>
      </c>
      <c r="U35" t="s">
        <v>2041</v>
      </c>
    </row>
    <row r="36" spans="1:21" ht="31.2" x14ac:dyDescent="0.3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s="10">
        <f>Tabla1[[#This Row],[pledged]]/Tabla1[[#This Row],[goal]]</f>
        <v>1.5080645161290323</v>
      </c>
      <c r="G36" s="24">
        <f>IFERROR(Tabla1[[#This Row],[pledged]]/Tabla1[[#This Row],[backers_count]],"0")</f>
        <v>85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0"/>
        <v>42817.208333333328</v>
      </c>
      <c r="O36" s="8">
        <f t="shared" si="1"/>
        <v>42822.208333333328</v>
      </c>
      <c r="P36" s="22">
        <f>Tabla1[[#This Row],[Date Ended Conversion]]-Tabla1[[#This Row],[Date Created Conversion]]</f>
        <v>5</v>
      </c>
      <c r="Q36" t="b">
        <v>0</v>
      </c>
      <c r="R36" t="b">
        <v>0</v>
      </c>
      <c r="S36" t="s">
        <v>42</v>
      </c>
      <c r="T36" t="s">
        <v>2036</v>
      </c>
      <c r="U36" t="s">
        <v>2042</v>
      </c>
    </row>
    <row r="37" spans="1:21" x14ac:dyDescent="0.3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s="10">
        <f>Tabla1[[#This Row],[pledged]]/Tabla1[[#This Row],[goal]]</f>
        <v>1.5030119521912351</v>
      </c>
      <c r="G37" s="24">
        <f>IFERROR(Tabla1[[#This Row],[pledged]]/Tabla1[[#This Row],[backers_count]],"0")</f>
        <v>95.993893129770996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0"/>
        <v>43484.25</v>
      </c>
      <c r="O37" s="8">
        <f t="shared" si="1"/>
        <v>43526.25</v>
      </c>
      <c r="P37" s="22">
        <f>Tabla1[[#This Row],[Date Ended Conversion]]-Tabla1[[#This Row],[Date Created Conversion]]</f>
        <v>42</v>
      </c>
      <c r="Q37" t="b">
        <v>0</v>
      </c>
      <c r="R37" t="b">
        <v>1</v>
      </c>
      <c r="S37" t="s">
        <v>53</v>
      </c>
      <c r="T37" t="s">
        <v>2036</v>
      </c>
      <c r="U37" t="s">
        <v>2044</v>
      </c>
    </row>
    <row r="38" spans="1:21" x14ac:dyDescent="0.3">
      <c r="A38">
        <v>36</v>
      </c>
      <c r="B38" t="s">
        <v>115</v>
      </c>
      <c r="C38" s="2" t="s">
        <v>116</v>
      </c>
      <c r="D38">
        <v>700</v>
      </c>
      <c r="E38">
        <v>1101</v>
      </c>
      <c r="F38" s="10">
        <f>Tabla1[[#This Row],[pledged]]/Tabla1[[#This Row],[goal]]</f>
        <v>1.572857142857143</v>
      </c>
      <c r="G38" s="24">
        <f>IFERROR(Tabla1[[#This Row],[pledged]]/Tabla1[[#This Row],[backers_count]],"0")</f>
        <v>68.8125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0"/>
        <v>40600.25</v>
      </c>
      <c r="O38" s="8">
        <f t="shared" si="1"/>
        <v>40625.208333333336</v>
      </c>
      <c r="P38" s="22">
        <f>Tabla1[[#This Row],[Date Ended Conversion]]-Tabla1[[#This Row],[Date Created Conversion]]</f>
        <v>24.958333333335759</v>
      </c>
      <c r="Q38" t="b">
        <v>0</v>
      </c>
      <c r="R38" t="b">
        <v>0</v>
      </c>
      <c r="S38" t="s">
        <v>33</v>
      </c>
      <c r="T38" t="s">
        <v>2035</v>
      </c>
      <c r="U38" t="s">
        <v>2041</v>
      </c>
    </row>
    <row r="39" spans="1:21" ht="31.2" x14ac:dyDescent="0.3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s="10">
        <f>Tabla1[[#This Row],[pledged]]/Tabla1[[#This Row],[goal]]</f>
        <v>1.3998765432098765</v>
      </c>
      <c r="G39" s="24">
        <f>IFERROR(Tabla1[[#This Row],[pledged]]/Tabla1[[#This Row],[backers_count]],"0")</f>
        <v>105.97196261682242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0"/>
        <v>43744.208333333328</v>
      </c>
      <c r="O39" s="8">
        <f t="shared" si="1"/>
        <v>43777.25</v>
      </c>
      <c r="P39" s="22">
        <f>Tabla1[[#This Row],[Date Ended Conversion]]-Tabla1[[#This Row],[Date Created Conversion]]</f>
        <v>33.041666666671517</v>
      </c>
      <c r="Q39" t="b">
        <v>0</v>
      </c>
      <c r="R39" t="b">
        <v>1</v>
      </c>
      <c r="S39" t="s">
        <v>119</v>
      </c>
      <c r="T39" t="s">
        <v>2037</v>
      </c>
      <c r="U39" t="s">
        <v>2052</v>
      </c>
    </row>
    <row r="40" spans="1:21" x14ac:dyDescent="0.3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s="10">
        <f>Tabla1[[#This Row],[pledged]]/Tabla1[[#This Row],[goal]]</f>
        <v>3.2532258064516131</v>
      </c>
      <c r="G40" s="24">
        <f>IFERROR(Tabla1[[#This Row],[pledged]]/Tabla1[[#This Row],[backers_count]],"0")</f>
        <v>75.261194029850742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0"/>
        <v>40469.208333333336</v>
      </c>
      <c r="O40" s="8">
        <f t="shared" si="1"/>
        <v>40474.208333333336</v>
      </c>
      <c r="P40" s="22">
        <f>Tabla1[[#This Row],[Date Ended Conversion]]-Tabla1[[#This Row],[Date Created Conversion]]</f>
        <v>5</v>
      </c>
      <c r="Q40" t="b">
        <v>0</v>
      </c>
      <c r="R40" t="b">
        <v>0</v>
      </c>
      <c r="S40" t="s">
        <v>122</v>
      </c>
      <c r="T40" t="s">
        <v>2053</v>
      </c>
      <c r="U40" t="s">
        <v>2054</v>
      </c>
    </row>
    <row r="41" spans="1:21" x14ac:dyDescent="0.3">
      <c r="A41">
        <v>39</v>
      </c>
      <c r="B41" t="s">
        <v>123</v>
      </c>
      <c r="C41" s="2" t="s">
        <v>124</v>
      </c>
      <c r="D41">
        <v>9900</v>
      </c>
      <c r="E41">
        <v>5027</v>
      </c>
      <c r="F41" s="10">
        <f>Tabla1[[#This Row],[pledged]]/Tabla1[[#This Row],[goal]]</f>
        <v>0.50777777777777777</v>
      </c>
      <c r="G41" s="24">
        <f>IFERROR(Tabla1[[#This Row],[pledged]]/Tabla1[[#This Row],[backers_count]],"0")</f>
        <v>57.125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0"/>
        <v>41330.25</v>
      </c>
      <c r="O41" s="8">
        <f t="shared" si="1"/>
        <v>41344.208333333336</v>
      </c>
      <c r="P41" s="22">
        <f>Tabla1[[#This Row],[Date Ended Conversion]]-Tabla1[[#This Row],[Date Created Conversion]]</f>
        <v>13.958333333335759</v>
      </c>
      <c r="Q41" t="b">
        <v>0</v>
      </c>
      <c r="R41" t="b">
        <v>0</v>
      </c>
      <c r="S41" t="s">
        <v>33</v>
      </c>
      <c r="T41" t="s">
        <v>2035</v>
      </c>
      <c r="U41" t="s">
        <v>2041</v>
      </c>
    </row>
    <row r="42" spans="1:21" x14ac:dyDescent="0.3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s="10">
        <f>Tabla1[[#This Row],[pledged]]/Tabla1[[#This Row],[goal]]</f>
        <v>1.6906818181818182</v>
      </c>
      <c r="G42" s="24">
        <f>IFERROR(Tabla1[[#This Row],[pledged]]/Tabla1[[#This Row],[backers_count]],"0")</f>
        <v>75.141414141414145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0"/>
        <v>40334.208333333336</v>
      </c>
      <c r="O42" s="8">
        <f t="shared" si="1"/>
        <v>40353.208333333336</v>
      </c>
      <c r="P42" s="22">
        <f>Tabla1[[#This Row],[Date Ended Conversion]]-Tabla1[[#This Row],[Date Created Conversion]]</f>
        <v>19</v>
      </c>
      <c r="Q42" t="b">
        <v>0</v>
      </c>
      <c r="R42" t="b">
        <v>1</v>
      </c>
      <c r="S42" t="s">
        <v>65</v>
      </c>
      <c r="T42" t="s">
        <v>2034</v>
      </c>
      <c r="U42" t="s">
        <v>2046</v>
      </c>
    </row>
    <row r="43" spans="1:21" x14ac:dyDescent="0.3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s="10">
        <f>Tabla1[[#This Row],[pledged]]/Tabla1[[#This Row],[goal]]</f>
        <v>2.1292857142857144</v>
      </c>
      <c r="G43" s="24">
        <f>IFERROR(Tabla1[[#This Row],[pledged]]/Tabla1[[#This Row],[backers_count]],"0")</f>
        <v>107.42342342342343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0"/>
        <v>41156.208333333336</v>
      </c>
      <c r="O43" s="8">
        <f t="shared" si="1"/>
        <v>41182.208333333336</v>
      </c>
      <c r="P43" s="22">
        <f>Tabla1[[#This Row],[Date Ended Conversion]]-Tabla1[[#This Row],[Date Created Conversion]]</f>
        <v>26</v>
      </c>
      <c r="Q43" t="b">
        <v>0</v>
      </c>
      <c r="R43" t="b">
        <v>1</v>
      </c>
      <c r="S43" t="s">
        <v>23</v>
      </c>
      <c r="T43" t="s">
        <v>2033</v>
      </c>
      <c r="U43" t="s">
        <v>2039</v>
      </c>
    </row>
    <row r="44" spans="1:21" x14ac:dyDescent="0.3">
      <c r="A44">
        <v>42</v>
      </c>
      <c r="B44" t="s">
        <v>129</v>
      </c>
      <c r="C44" s="2" t="s">
        <v>130</v>
      </c>
      <c r="D44">
        <v>1800</v>
      </c>
      <c r="E44">
        <v>7991</v>
      </c>
      <c r="F44" s="10">
        <f>Tabla1[[#This Row],[pledged]]/Tabla1[[#This Row],[goal]]</f>
        <v>4.4394444444444447</v>
      </c>
      <c r="G44" s="24">
        <f>IFERROR(Tabla1[[#This Row],[pledged]]/Tabla1[[#This Row],[backers_count]],"0")</f>
        <v>35.995495495495497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0"/>
        <v>40728.208333333336</v>
      </c>
      <c r="O44" s="8">
        <f t="shared" si="1"/>
        <v>40737.208333333336</v>
      </c>
      <c r="P44" s="22">
        <f>Tabla1[[#This Row],[Date Ended Conversion]]-Tabla1[[#This Row],[Date Created Conversion]]</f>
        <v>9</v>
      </c>
      <c r="Q44" t="b">
        <v>0</v>
      </c>
      <c r="R44" t="b">
        <v>0</v>
      </c>
      <c r="S44" t="s">
        <v>17</v>
      </c>
      <c r="T44" t="s">
        <v>2032</v>
      </c>
      <c r="U44" t="s">
        <v>2038</v>
      </c>
    </row>
    <row r="45" spans="1:21" x14ac:dyDescent="0.3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s="10">
        <f>Tabla1[[#This Row],[pledged]]/Tabla1[[#This Row],[goal]]</f>
        <v>1.859390243902439</v>
      </c>
      <c r="G45" s="24">
        <f>IFERROR(Tabla1[[#This Row],[pledged]]/Tabla1[[#This Row],[backers_count]],"0")</f>
        <v>26.998873148744366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0"/>
        <v>41844.208333333336</v>
      </c>
      <c r="O45" s="8">
        <f t="shared" si="1"/>
        <v>41860.208333333336</v>
      </c>
      <c r="P45" s="22">
        <f>Tabla1[[#This Row],[Date Ended Conversion]]-Tabla1[[#This Row],[Date Created Conversion]]</f>
        <v>16</v>
      </c>
      <c r="Q45" t="b">
        <v>0</v>
      </c>
      <c r="R45" t="b">
        <v>0</v>
      </c>
      <c r="S45" t="s">
        <v>133</v>
      </c>
      <c r="T45" t="s">
        <v>2037</v>
      </c>
      <c r="U45" t="s">
        <v>2055</v>
      </c>
    </row>
    <row r="46" spans="1:21" x14ac:dyDescent="0.3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s="10">
        <f>Tabla1[[#This Row],[pledged]]/Tabla1[[#This Row],[goal]]</f>
        <v>6.5881249999999998</v>
      </c>
      <c r="G46" s="24">
        <f>IFERROR(Tabla1[[#This Row],[pledged]]/Tabla1[[#This Row],[backers_count]],"0")</f>
        <v>107.56122448979592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0"/>
        <v>43541.208333333328</v>
      </c>
      <c r="O46" s="8">
        <f t="shared" si="1"/>
        <v>43542.208333333328</v>
      </c>
      <c r="P46" s="22">
        <f>Tabla1[[#This Row],[Date Ended Conversion]]-Tabla1[[#This Row],[Date Created Conversion]]</f>
        <v>1</v>
      </c>
      <c r="Q46" t="b">
        <v>0</v>
      </c>
      <c r="R46" t="b">
        <v>0</v>
      </c>
      <c r="S46" t="s">
        <v>119</v>
      </c>
      <c r="T46" t="s">
        <v>2037</v>
      </c>
      <c r="U46" t="s">
        <v>2052</v>
      </c>
    </row>
    <row r="47" spans="1:21" ht="31.2" x14ac:dyDescent="0.3">
      <c r="A47">
        <v>45</v>
      </c>
      <c r="B47" t="s">
        <v>136</v>
      </c>
      <c r="C47" s="2" t="s">
        <v>137</v>
      </c>
      <c r="D47">
        <v>9500</v>
      </c>
      <c r="E47">
        <v>4530</v>
      </c>
      <c r="F47" s="10">
        <f>Tabla1[[#This Row],[pledged]]/Tabla1[[#This Row],[goal]]</f>
        <v>0.4768421052631579</v>
      </c>
      <c r="G47" s="24">
        <f>IFERROR(Tabla1[[#This Row],[pledged]]/Tabla1[[#This Row],[backers_count]],"0")</f>
        <v>94.375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0"/>
        <v>42676.208333333328</v>
      </c>
      <c r="O47" s="8">
        <f t="shared" si="1"/>
        <v>42691.25</v>
      </c>
      <c r="P47" s="22">
        <f>Tabla1[[#This Row],[Date Ended Conversion]]-Tabla1[[#This Row],[Date Created Conversion]]</f>
        <v>15.041666666671517</v>
      </c>
      <c r="Q47" t="b">
        <v>0</v>
      </c>
      <c r="R47" t="b">
        <v>1</v>
      </c>
      <c r="S47" t="s">
        <v>33</v>
      </c>
      <c r="T47" t="s">
        <v>2035</v>
      </c>
      <c r="U47" t="s">
        <v>2041</v>
      </c>
    </row>
    <row r="48" spans="1:21" x14ac:dyDescent="0.3">
      <c r="A48">
        <v>46</v>
      </c>
      <c r="B48" t="s">
        <v>138</v>
      </c>
      <c r="C48" s="2" t="s">
        <v>139</v>
      </c>
      <c r="D48">
        <v>3700</v>
      </c>
      <c r="E48">
        <v>4247</v>
      </c>
      <c r="F48" s="10">
        <f>Tabla1[[#This Row],[pledged]]/Tabla1[[#This Row],[goal]]</f>
        <v>1.1478378378378378</v>
      </c>
      <c r="G48" s="24">
        <f>IFERROR(Tabla1[[#This Row],[pledged]]/Tabla1[[#This Row],[backers_count]],"0")</f>
        <v>46.163043478260867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0"/>
        <v>40367.208333333336</v>
      </c>
      <c r="O48" s="8">
        <f t="shared" si="1"/>
        <v>40390.208333333336</v>
      </c>
      <c r="P48" s="22">
        <f>Tabla1[[#This Row],[Date Ended Conversion]]-Tabla1[[#This Row],[Date Created Conversion]]</f>
        <v>23</v>
      </c>
      <c r="Q48" t="b">
        <v>0</v>
      </c>
      <c r="R48" t="b">
        <v>0</v>
      </c>
      <c r="S48" t="s">
        <v>23</v>
      </c>
      <c r="T48" t="s">
        <v>2033</v>
      </c>
      <c r="U48" t="s">
        <v>2039</v>
      </c>
    </row>
    <row r="49" spans="1:21" x14ac:dyDescent="0.3">
      <c r="A49">
        <v>47</v>
      </c>
      <c r="B49" t="s">
        <v>140</v>
      </c>
      <c r="C49" s="2" t="s">
        <v>141</v>
      </c>
      <c r="D49">
        <v>1500</v>
      </c>
      <c r="E49">
        <v>7129</v>
      </c>
      <c r="F49" s="10">
        <f>Tabla1[[#This Row],[pledged]]/Tabla1[[#This Row],[goal]]</f>
        <v>4.7526666666666664</v>
      </c>
      <c r="G49" s="24">
        <f>IFERROR(Tabla1[[#This Row],[pledged]]/Tabla1[[#This Row],[backers_count]],"0")</f>
        <v>47.845637583892618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0"/>
        <v>41727.208333333336</v>
      </c>
      <c r="O49" s="8">
        <f t="shared" si="1"/>
        <v>41757.208333333336</v>
      </c>
      <c r="P49" s="22">
        <f>Tabla1[[#This Row],[Date Ended Conversion]]-Tabla1[[#This Row],[Date Created Conversion]]</f>
        <v>30</v>
      </c>
      <c r="Q49" t="b">
        <v>0</v>
      </c>
      <c r="R49" t="b">
        <v>0</v>
      </c>
      <c r="S49" t="s">
        <v>33</v>
      </c>
      <c r="T49" t="s">
        <v>2035</v>
      </c>
      <c r="U49" t="s">
        <v>2041</v>
      </c>
    </row>
    <row r="50" spans="1:21" x14ac:dyDescent="0.3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s="10">
        <f>Tabla1[[#This Row],[pledged]]/Tabla1[[#This Row],[goal]]</f>
        <v>3.86972972972973</v>
      </c>
      <c r="G50" s="24">
        <f>IFERROR(Tabla1[[#This Row],[pledged]]/Tabla1[[#This Row],[backers_count]],"0")</f>
        <v>53.007815713698065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0"/>
        <v>42180.208333333328</v>
      </c>
      <c r="O50" s="8">
        <f t="shared" si="1"/>
        <v>42192.208333333328</v>
      </c>
      <c r="P50" s="22">
        <f>Tabla1[[#This Row],[Date Ended Conversion]]-Tabla1[[#This Row],[Date Created Conversion]]</f>
        <v>12</v>
      </c>
      <c r="Q50" t="b">
        <v>0</v>
      </c>
      <c r="R50" t="b">
        <v>0</v>
      </c>
      <c r="S50" t="s">
        <v>33</v>
      </c>
      <c r="T50" t="s">
        <v>2035</v>
      </c>
      <c r="U50" t="s">
        <v>2041</v>
      </c>
    </row>
    <row r="51" spans="1:21" x14ac:dyDescent="0.3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s="10">
        <f>Tabla1[[#This Row],[pledged]]/Tabla1[[#This Row],[goal]]</f>
        <v>1.89625</v>
      </c>
      <c r="G51" s="24">
        <f>IFERROR(Tabla1[[#This Row],[pledged]]/Tabla1[[#This Row],[backers_count]],"0")</f>
        <v>45.059405940594061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0"/>
        <v>43758.208333333328</v>
      </c>
      <c r="O51" s="8">
        <f t="shared" si="1"/>
        <v>43803.25</v>
      </c>
      <c r="P51" s="22">
        <f>Tabla1[[#This Row],[Date Ended Conversion]]-Tabla1[[#This Row],[Date Created Conversion]]</f>
        <v>45.041666666671517</v>
      </c>
      <c r="Q51" t="b">
        <v>0</v>
      </c>
      <c r="R51" t="b">
        <v>0</v>
      </c>
      <c r="S51" t="s">
        <v>23</v>
      </c>
      <c r="T51" t="s">
        <v>2033</v>
      </c>
      <c r="U51" t="s">
        <v>2039</v>
      </c>
    </row>
    <row r="52" spans="1:21" ht="31.2" x14ac:dyDescent="0.3">
      <c r="A52">
        <v>50</v>
      </c>
      <c r="B52" t="s">
        <v>146</v>
      </c>
      <c r="C52" s="2" t="s">
        <v>147</v>
      </c>
      <c r="D52">
        <v>100</v>
      </c>
      <c r="E52">
        <v>2</v>
      </c>
      <c r="F52" s="10">
        <f>Tabla1[[#This Row],[pledged]]/Tabla1[[#This Row],[goal]]</f>
        <v>0.02</v>
      </c>
      <c r="G52" s="24">
        <f>IFERROR(Tabla1[[#This Row],[pledged]]/Tabla1[[#This Row],[backers_count]],"0")</f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0"/>
        <v>41487.208333333336</v>
      </c>
      <c r="O52" s="8">
        <f t="shared" si="1"/>
        <v>41515.208333333336</v>
      </c>
      <c r="P52" s="22">
        <f>Tabla1[[#This Row],[Date Ended Conversion]]-Tabla1[[#This Row],[Date Created Conversion]]</f>
        <v>28</v>
      </c>
      <c r="Q52" t="b">
        <v>0</v>
      </c>
      <c r="R52" t="b">
        <v>0</v>
      </c>
      <c r="S52" t="s">
        <v>148</v>
      </c>
      <c r="T52" t="s">
        <v>2033</v>
      </c>
      <c r="U52" t="s">
        <v>2056</v>
      </c>
    </row>
    <row r="53" spans="1:21" x14ac:dyDescent="0.3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s="10">
        <f>Tabla1[[#This Row],[pledged]]/Tabla1[[#This Row],[goal]]</f>
        <v>0.91867805186590767</v>
      </c>
      <c r="G53" s="24">
        <f>IFERROR(Tabla1[[#This Row],[pledged]]/Tabla1[[#This Row],[backers_count]],"0")</f>
        <v>99.006816632583508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0"/>
        <v>40995.208333333336</v>
      </c>
      <c r="O53" s="8">
        <f t="shared" si="1"/>
        <v>41011.208333333336</v>
      </c>
      <c r="P53" s="22">
        <f>Tabla1[[#This Row],[Date Ended Conversion]]-Tabla1[[#This Row],[Date Created Conversion]]</f>
        <v>16</v>
      </c>
      <c r="Q53" t="b">
        <v>0</v>
      </c>
      <c r="R53" t="b">
        <v>1</v>
      </c>
      <c r="S53" t="s">
        <v>65</v>
      </c>
      <c r="T53" t="s">
        <v>2034</v>
      </c>
      <c r="U53" t="s">
        <v>2046</v>
      </c>
    </row>
    <row r="54" spans="1:21" x14ac:dyDescent="0.3">
      <c r="A54">
        <v>52</v>
      </c>
      <c r="B54" t="s">
        <v>151</v>
      </c>
      <c r="C54" s="2" t="s">
        <v>152</v>
      </c>
      <c r="D54">
        <v>7200</v>
      </c>
      <c r="E54">
        <v>2459</v>
      </c>
      <c r="F54" s="10">
        <f>Tabla1[[#This Row],[pledged]]/Tabla1[[#This Row],[goal]]</f>
        <v>0.34152777777777776</v>
      </c>
      <c r="G54" s="24">
        <f>IFERROR(Tabla1[[#This Row],[pledged]]/Tabla1[[#This Row],[backers_count]],"0")</f>
        <v>32.786666666666669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0"/>
        <v>40436.208333333336</v>
      </c>
      <c r="O54" s="8">
        <f t="shared" si="1"/>
        <v>40440.208333333336</v>
      </c>
      <c r="P54" s="22">
        <f>Tabla1[[#This Row],[Date Ended Conversion]]-Tabla1[[#This Row],[Date Created Conversion]]</f>
        <v>4</v>
      </c>
      <c r="Q54" t="b">
        <v>0</v>
      </c>
      <c r="R54" t="b">
        <v>0</v>
      </c>
      <c r="S54" t="s">
        <v>33</v>
      </c>
      <c r="T54" t="s">
        <v>2035</v>
      </c>
      <c r="U54" t="s">
        <v>2041</v>
      </c>
    </row>
    <row r="55" spans="1:21" x14ac:dyDescent="0.3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s="10">
        <f>Tabla1[[#This Row],[pledged]]/Tabla1[[#This Row],[goal]]</f>
        <v>1.4040909090909091</v>
      </c>
      <c r="G55" s="24">
        <f>IFERROR(Tabla1[[#This Row],[pledged]]/Tabla1[[#This Row],[backers_count]],"0")</f>
        <v>59.119617224880386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0"/>
        <v>41779.208333333336</v>
      </c>
      <c r="O55" s="8">
        <f t="shared" si="1"/>
        <v>41818.208333333336</v>
      </c>
      <c r="P55" s="22">
        <f>Tabla1[[#This Row],[Date Ended Conversion]]-Tabla1[[#This Row],[Date Created Conversion]]</f>
        <v>39</v>
      </c>
      <c r="Q55" t="b">
        <v>0</v>
      </c>
      <c r="R55" t="b">
        <v>0</v>
      </c>
      <c r="S55" t="s">
        <v>53</v>
      </c>
      <c r="T55" t="s">
        <v>2036</v>
      </c>
      <c r="U55" t="s">
        <v>2044</v>
      </c>
    </row>
    <row r="56" spans="1:21" ht="31.2" x14ac:dyDescent="0.3">
      <c r="A56">
        <v>54</v>
      </c>
      <c r="B56" t="s">
        <v>155</v>
      </c>
      <c r="C56" s="2" t="s">
        <v>156</v>
      </c>
      <c r="D56">
        <v>6000</v>
      </c>
      <c r="E56">
        <v>5392</v>
      </c>
      <c r="F56" s="10">
        <f>Tabla1[[#This Row],[pledged]]/Tabla1[[#This Row],[goal]]</f>
        <v>0.89866666666666661</v>
      </c>
      <c r="G56" s="24">
        <f>IFERROR(Tabla1[[#This Row],[pledged]]/Tabla1[[#This Row],[backers_count]],"0")</f>
        <v>44.93333333333333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0"/>
        <v>43170.25</v>
      </c>
      <c r="O56" s="8">
        <f t="shared" si="1"/>
        <v>43176.208333333328</v>
      </c>
      <c r="P56" s="22">
        <f>Tabla1[[#This Row],[Date Ended Conversion]]-Tabla1[[#This Row],[Date Created Conversion]]</f>
        <v>5.9583333333284827</v>
      </c>
      <c r="Q56" t="b">
        <v>0</v>
      </c>
      <c r="R56" t="b">
        <v>0</v>
      </c>
      <c r="S56" t="s">
        <v>65</v>
      </c>
      <c r="T56" t="s">
        <v>2034</v>
      </c>
      <c r="U56" t="s">
        <v>2046</v>
      </c>
    </row>
    <row r="57" spans="1:21" ht="31.2" x14ac:dyDescent="0.3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s="10">
        <f>Tabla1[[#This Row],[pledged]]/Tabla1[[#This Row],[goal]]</f>
        <v>1.7796969696969698</v>
      </c>
      <c r="G57" s="24">
        <f>IFERROR(Tabla1[[#This Row],[pledged]]/Tabla1[[#This Row],[backers_count]],"0")</f>
        <v>89.664122137404576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0"/>
        <v>43311.208333333328</v>
      </c>
      <c r="O57" s="8">
        <f t="shared" si="1"/>
        <v>43316.208333333328</v>
      </c>
      <c r="P57" s="22">
        <f>Tabla1[[#This Row],[Date Ended Conversion]]-Tabla1[[#This Row],[Date Created Conversion]]</f>
        <v>5</v>
      </c>
      <c r="Q57" t="b">
        <v>0</v>
      </c>
      <c r="R57" t="b">
        <v>0</v>
      </c>
      <c r="S57" t="s">
        <v>159</v>
      </c>
      <c r="T57" t="s">
        <v>2033</v>
      </c>
      <c r="U57" t="s">
        <v>2057</v>
      </c>
    </row>
    <row r="58" spans="1:21" ht="31.2" x14ac:dyDescent="0.3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s="10">
        <f>Tabla1[[#This Row],[pledged]]/Tabla1[[#This Row],[goal]]</f>
        <v>1.436625</v>
      </c>
      <c r="G58" s="24">
        <f>IFERROR(Tabla1[[#This Row],[pledged]]/Tabla1[[#This Row],[backers_count]],"0")</f>
        <v>70.079268292682926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0"/>
        <v>42014.25</v>
      </c>
      <c r="O58" s="8">
        <f t="shared" si="1"/>
        <v>42021.25</v>
      </c>
      <c r="P58" s="22">
        <f>Tabla1[[#This Row],[Date Ended Conversion]]-Tabla1[[#This Row],[Date Created Conversion]]</f>
        <v>7</v>
      </c>
      <c r="Q58" t="b">
        <v>0</v>
      </c>
      <c r="R58" t="b">
        <v>0</v>
      </c>
      <c r="S58" t="s">
        <v>65</v>
      </c>
      <c r="T58" t="s">
        <v>2034</v>
      </c>
      <c r="U58" t="s">
        <v>2046</v>
      </c>
    </row>
    <row r="59" spans="1:21" x14ac:dyDescent="0.3">
      <c r="A59">
        <v>57</v>
      </c>
      <c r="B59" t="s">
        <v>162</v>
      </c>
      <c r="C59" s="2" t="s">
        <v>163</v>
      </c>
      <c r="D59">
        <v>2900</v>
      </c>
      <c r="E59">
        <v>6243</v>
      </c>
      <c r="F59" s="10">
        <f>Tabla1[[#This Row],[pledged]]/Tabla1[[#This Row],[goal]]</f>
        <v>2.1527586206896552</v>
      </c>
      <c r="G59" s="24">
        <f>IFERROR(Tabla1[[#This Row],[pledged]]/Tabla1[[#This Row],[backers_count]],"0")</f>
        <v>31.059701492537314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0"/>
        <v>42979.208333333328</v>
      </c>
      <c r="O59" s="8">
        <f t="shared" si="1"/>
        <v>42991.208333333328</v>
      </c>
      <c r="P59" s="22">
        <f>Tabla1[[#This Row],[Date Ended Conversion]]-Tabla1[[#This Row],[Date Created Conversion]]</f>
        <v>12</v>
      </c>
      <c r="Q59" t="b">
        <v>0</v>
      </c>
      <c r="R59" t="b">
        <v>0</v>
      </c>
      <c r="S59" t="s">
        <v>89</v>
      </c>
      <c r="T59" t="s">
        <v>2049</v>
      </c>
      <c r="U59" t="s">
        <v>2050</v>
      </c>
    </row>
    <row r="60" spans="1:21" x14ac:dyDescent="0.3">
      <c r="A60">
        <v>58</v>
      </c>
      <c r="B60" t="s">
        <v>164</v>
      </c>
      <c r="C60" s="2" t="s">
        <v>165</v>
      </c>
      <c r="D60">
        <v>2700</v>
      </c>
      <c r="E60">
        <v>6132</v>
      </c>
      <c r="F60" s="10">
        <f>Tabla1[[#This Row],[pledged]]/Tabla1[[#This Row],[goal]]</f>
        <v>2.2711111111111113</v>
      </c>
      <c r="G60" s="24">
        <f>IFERROR(Tabla1[[#This Row],[pledged]]/Tabla1[[#This Row],[backers_count]],"0")</f>
        <v>29.061611374407583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0"/>
        <v>42268.208333333328</v>
      </c>
      <c r="O60" s="8">
        <f t="shared" si="1"/>
        <v>42281.208333333328</v>
      </c>
      <c r="P60" s="22">
        <f>Tabla1[[#This Row],[Date Ended Conversion]]-Tabla1[[#This Row],[Date Created Conversion]]</f>
        <v>13</v>
      </c>
      <c r="Q60" t="b">
        <v>0</v>
      </c>
      <c r="R60" t="b">
        <v>0</v>
      </c>
      <c r="S60" t="s">
        <v>33</v>
      </c>
      <c r="T60" t="s">
        <v>2035</v>
      </c>
      <c r="U60" t="s">
        <v>2041</v>
      </c>
    </row>
    <row r="61" spans="1:21" x14ac:dyDescent="0.3">
      <c r="A61">
        <v>59</v>
      </c>
      <c r="B61" t="s">
        <v>166</v>
      </c>
      <c r="C61" s="2" t="s">
        <v>167</v>
      </c>
      <c r="D61">
        <v>1400</v>
      </c>
      <c r="E61">
        <v>3851</v>
      </c>
      <c r="F61" s="10">
        <f>Tabla1[[#This Row],[pledged]]/Tabla1[[#This Row],[goal]]</f>
        <v>2.7507142857142859</v>
      </c>
      <c r="G61" s="24">
        <f>IFERROR(Tabla1[[#This Row],[pledged]]/Tabla1[[#This Row],[backers_count]],"0")</f>
        <v>30.0859375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0"/>
        <v>42898.208333333328</v>
      </c>
      <c r="O61" s="8">
        <f t="shared" si="1"/>
        <v>42913.208333333328</v>
      </c>
      <c r="P61" s="22">
        <f>Tabla1[[#This Row],[Date Ended Conversion]]-Tabla1[[#This Row],[Date Created Conversion]]</f>
        <v>15</v>
      </c>
      <c r="Q61" t="b">
        <v>0</v>
      </c>
      <c r="R61" t="b">
        <v>1</v>
      </c>
      <c r="S61" t="s">
        <v>33</v>
      </c>
      <c r="T61" t="s">
        <v>2035</v>
      </c>
      <c r="U61" t="s">
        <v>2041</v>
      </c>
    </row>
    <row r="62" spans="1:21" x14ac:dyDescent="0.3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s="10">
        <f>Tabla1[[#This Row],[pledged]]/Tabla1[[#This Row],[goal]]</f>
        <v>1.4437048832271762</v>
      </c>
      <c r="G62" s="24">
        <f>IFERROR(Tabla1[[#This Row],[pledged]]/Tabla1[[#This Row],[backers_count]],"0")</f>
        <v>84.998125000000002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0"/>
        <v>41107.208333333336</v>
      </c>
      <c r="O62" s="8">
        <f t="shared" si="1"/>
        <v>41110.208333333336</v>
      </c>
      <c r="P62" s="22">
        <f>Tabla1[[#This Row],[Date Ended Conversion]]-Tabla1[[#This Row],[Date Created Conversion]]</f>
        <v>3</v>
      </c>
      <c r="Q62" t="b">
        <v>0</v>
      </c>
      <c r="R62" t="b">
        <v>0</v>
      </c>
      <c r="S62" t="s">
        <v>33</v>
      </c>
      <c r="T62" t="s">
        <v>2035</v>
      </c>
      <c r="U62" t="s">
        <v>2041</v>
      </c>
    </row>
    <row r="63" spans="1:21" ht="31.2" x14ac:dyDescent="0.3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s="10">
        <f>Tabla1[[#This Row],[pledged]]/Tabla1[[#This Row],[goal]]</f>
        <v>0.92745983935742971</v>
      </c>
      <c r="G63" s="24">
        <f>IFERROR(Tabla1[[#This Row],[pledged]]/Tabla1[[#This Row],[backers_count]],"0")</f>
        <v>82.001775410563695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0"/>
        <v>40595.25</v>
      </c>
      <c r="O63" s="8">
        <f t="shared" si="1"/>
        <v>40635.208333333336</v>
      </c>
      <c r="P63" s="22">
        <f>Tabla1[[#This Row],[Date Ended Conversion]]-Tabla1[[#This Row],[Date Created Conversion]]</f>
        <v>39.958333333335759</v>
      </c>
      <c r="Q63" t="b">
        <v>0</v>
      </c>
      <c r="R63" t="b">
        <v>0</v>
      </c>
      <c r="S63" t="s">
        <v>33</v>
      </c>
      <c r="T63" t="s">
        <v>2035</v>
      </c>
      <c r="U63" t="s">
        <v>2041</v>
      </c>
    </row>
    <row r="64" spans="1:21" ht="31.2" x14ac:dyDescent="0.3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s="10">
        <f>Tabla1[[#This Row],[pledged]]/Tabla1[[#This Row],[goal]]</f>
        <v>7.226</v>
      </c>
      <c r="G64" s="24">
        <f>IFERROR(Tabla1[[#This Row],[pledged]]/Tabla1[[#This Row],[backers_count]],"0")</f>
        <v>58.040160642570278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0"/>
        <v>42160.208333333328</v>
      </c>
      <c r="O64" s="8">
        <f t="shared" si="1"/>
        <v>42161.208333333328</v>
      </c>
      <c r="P64" s="22">
        <f>Tabla1[[#This Row],[Date Ended Conversion]]-Tabla1[[#This Row],[Date Created Conversion]]</f>
        <v>1</v>
      </c>
      <c r="Q64" t="b">
        <v>0</v>
      </c>
      <c r="R64" t="b">
        <v>0</v>
      </c>
      <c r="S64" t="s">
        <v>28</v>
      </c>
      <c r="T64" t="s">
        <v>2034</v>
      </c>
      <c r="U64" t="s">
        <v>2040</v>
      </c>
    </row>
    <row r="65" spans="1:21" x14ac:dyDescent="0.3">
      <c r="A65">
        <v>63</v>
      </c>
      <c r="B65" t="s">
        <v>174</v>
      </c>
      <c r="C65" s="2" t="s">
        <v>175</v>
      </c>
      <c r="D65">
        <v>4700</v>
      </c>
      <c r="E65">
        <v>557</v>
      </c>
      <c r="F65" s="10">
        <f>Tabla1[[#This Row],[pledged]]/Tabla1[[#This Row],[goal]]</f>
        <v>0.11851063829787234</v>
      </c>
      <c r="G65" s="24">
        <f>IFERROR(Tabla1[[#This Row],[pledged]]/Tabla1[[#This Row],[backers_count]],"0")</f>
        <v>111.4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0"/>
        <v>42853.208333333328</v>
      </c>
      <c r="O65" s="8">
        <f t="shared" si="1"/>
        <v>42859.208333333328</v>
      </c>
      <c r="P65" s="22">
        <f>Tabla1[[#This Row],[Date Ended Conversion]]-Tabla1[[#This Row],[Date Created Conversion]]</f>
        <v>6</v>
      </c>
      <c r="Q65" t="b">
        <v>0</v>
      </c>
      <c r="R65" t="b">
        <v>0</v>
      </c>
      <c r="S65" t="s">
        <v>33</v>
      </c>
      <c r="T65" t="s">
        <v>2035</v>
      </c>
      <c r="U65" t="s">
        <v>2041</v>
      </c>
    </row>
    <row r="66" spans="1:21" x14ac:dyDescent="0.3">
      <c r="A66">
        <v>64</v>
      </c>
      <c r="B66" t="s">
        <v>176</v>
      </c>
      <c r="C66" s="2" t="s">
        <v>177</v>
      </c>
      <c r="D66">
        <v>2800</v>
      </c>
      <c r="E66">
        <v>2734</v>
      </c>
      <c r="F66" s="10">
        <f>Tabla1[[#This Row],[pledged]]/Tabla1[[#This Row],[goal]]</f>
        <v>0.97642857142857142</v>
      </c>
      <c r="G66" s="24">
        <f>IFERROR(Tabla1[[#This Row],[pledged]]/Tabla1[[#This Row],[backers_count]],"0")</f>
        <v>71.94736842105263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8">
        <f t="shared" ref="N66:N129" si="2">(((L66/60)/60)/24)+DATE(1970,1,1)</f>
        <v>43283.208333333328</v>
      </c>
      <c r="O66" s="8">
        <f t="shared" ref="O66:O129" si="3">(((M66/60)/60)/24)+DATE(1970,1,1)</f>
        <v>43298.208333333328</v>
      </c>
      <c r="P66" s="22">
        <f>Tabla1[[#This Row],[Date Ended Conversion]]-Tabla1[[#This Row],[Date Created Conversion]]</f>
        <v>15</v>
      </c>
      <c r="Q66" t="b">
        <v>0</v>
      </c>
      <c r="R66" t="b">
        <v>1</v>
      </c>
      <c r="S66" t="s">
        <v>28</v>
      </c>
      <c r="T66" t="s">
        <v>2034</v>
      </c>
      <c r="U66" t="s">
        <v>2040</v>
      </c>
    </row>
    <row r="67" spans="1:21" x14ac:dyDescent="0.3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s="10">
        <f>Tabla1[[#This Row],[pledged]]/Tabla1[[#This Row],[goal]]</f>
        <v>2.3614754098360655</v>
      </c>
      <c r="G67" s="24">
        <f>IFERROR(Tabla1[[#This Row],[pledged]]/Tabla1[[#This Row],[backers_count]],"0")</f>
        <v>61.038135593220339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8">
        <f t="shared" si="2"/>
        <v>40570.25</v>
      </c>
      <c r="O67" s="8">
        <f t="shared" si="3"/>
        <v>40577.25</v>
      </c>
      <c r="P67" s="22">
        <f>Tabla1[[#This Row],[Date Ended Conversion]]-Tabla1[[#This Row],[Date Created Conversion]]</f>
        <v>7</v>
      </c>
      <c r="Q67" t="b">
        <v>0</v>
      </c>
      <c r="R67" t="b">
        <v>0</v>
      </c>
      <c r="S67" t="s">
        <v>33</v>
      </c>
      <c r="T67" t="s">
        <v>2035</v>
      </c>
      <c r="U67" t="s">
        <v>2041</v>
      </c>
    </row>
    <row r="68" spans="1:21" x14ac:dyDescent="0.3">
      <c r="A68">
        <v>66</v>
      </c>
      <c r="B68" t="s">
        <v>180</v>
      </c>
      <c r="C68" s="2" t="s">
        <v>181</v>
      </c>
      <c r="D68">
        <v>2900</v>
      </c>
      <c r="E68">
        <v>1307</v>
      </c>
      <c r="F68" s="10">
        <f>Tabla1[[#This Row],[pledged]]/Tabla1[[#This Row],[goal]]</f>
        <v>0.45068965517241377</v>
      </c>
      <c r="G68" s="24">
        <f>IFERROR(Tabla1[[#This Row],[pledged]]/Tabla1[[#This Row],[backers_count]],"0")</f>
        <v>108.91666666666667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2"/>
        <v>42102.208333333328</v>
      </c>
      <c r="O68" s="8">
        <f t="shared" si="3"/>
        <v>42107.208333333328</v>
      </c>
      <c r="P68" s="22">
        <f>Tabla1[[#This Row],[Date Ended Conversion]]-Tabla1[[#This Row],[Date Created Conversion]]</f>
        <v>5</v>
      </c>
      <c r="Q68" t="b">
        <v>0</v>
      </c>
      <c r="R68" t="b">
        <v>1</v>
      </c>
      <c r="S68" t="s">
        <v>33</v>
      </c>
      <c r="T68" t="s">
        <v>2035</v>
      </c>
      <c r="U68" t="s">
        <v>2041</v>
      </c>
    </row>
    <row r="69" spans="1:21" ht="31.2" x14ac:dyDescent="0.3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s="10">
        <f>Tabla1[[#This Row],[pledged]]/Tabla1[[#This Row],[goal]]</f>
        <v>1.6238567493112948</v>
      </c>
      <c r="G69" s="24">
        <f>IFERROR(Tabla1[[#This Row],[pledged]]/Tabla1[[#This Row],[backers_count]],"0")</f>
        <v>29.001722017220171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2"/>
        <v>40203.25</v>
      </c>
      <c r="O69" s="8">
        <f t="shared" si="3"/>
        <v>40208.25</v>
      </c>
      <c r="P69" s="22">
        <f>Tabla1[[#This Row],[Date Ended Conversion]]-Tabla1[[#This Row],[Date Created Conversion]]</f>
        <v>5</v>
      </c>
      <c r="Q69" t="b">
        <v>0</v>
      </c>
      <c r="R69" t="b">
        <v>1</v>
      </c>
      <c r="S69" t="s">
        <v>65</v>
      </c>
      <c r="T69" t="s">
        <v>2034</v>
      </c>
      <c r="U69" t="s">
        <v>2046</v>
      </c>
    </row>
    <row r="70" spans="1:21" x14ac:dyDescent="0.3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s="10">
        <f>Tabla1[[#This Row],[pledged]]/Tabla1[[#This Row],[goal]]</f>
        <v>2.5452631578947367</v>
      </c>
      <c r="G70" s="24">
        <f>IFERROR(Tabla1[[#This Row],[pledged]]/Tabla1[[#This Row],[backers_count]],"0")</f>
        <v>58.975609756097562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2"/>
        <v>42943.208333333328</v>
      </c>
      <c r="O70" s="8">
        <f t="shared" si="3"/>
        <v>42990.208333333328</v>
      </c>
      <c r="P70" s="22">
        <f>Tabla1[[#This Row],[Date Ended Conversion]]-Tabla1[[#This Row],[Date Created Conversion]]</f>
        <v>47</v>
      </c>
      <c r="Q70" t="b">
        <v>0</v>
      </c>
      <c r="R70" t="b">
        <v>1</v>
      </c>
      <c r="S70" t="s">
        <v>33</v>
      </c>
      <c r="T70" t="s">
        <v>2035</v>
      </c>
      <c r="U70" t="s">
        <v>2041</v>
      </c>
    </row>
    <row r="71" spans="1:21" ht="31.2" x14ac:dyDescent="0.3">
      <c r="A71">
        <v>69</v>
      </c>
      <c r="B71" t="s">
        <v>186</v>
      </c>
      <c r="C71" s="2" t="s">
        <v>187</v>
      </c>
      <c r="D71">
        <v>7900</v>
      </c>
      <c r="E71">
        <v>1901</v>
      </c>
      <c r="F71" s="10">
        <f>Tabla1[[#This Row],[pledged]]/Tabla1[[#This Row],[goal]]</f>
        <v>0.24063291139240506</v>
      </c>
      <c r="G71" s="24">
        <f>IFERROR(Tabla1[[#This Row],[pledged]]/Tabla1[[#This Row],[backers_count]],"0")</f>
        <v>111.82352941176471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2"/>
        <v>40531.25</v>
      </c>
      <c r="O71" s="8">
        <f t="shared" si="3"/>
        <v>40565.25</v>
      </c>
      <c r="P71" s="22">
        <f>Tabla1[[#This Row],[Date Ended Conversion]]-Tabla1[[#This Row],[Date Created Conversion]]</f>
        <v>34</v>
      </c>
      <c r="Q71" t="b">
        <v>0</v>
      </c>
      <c r="R71" t="b">
        <v>0</v>
      </c>
      <c r="S71" t="s">
        <v>33</v>
      </c>
      <c r="T71" t="s">
        <v>2035</v>
      </c>
      <c r="U71" t="s">
        <v>2041</v>
      </c>
    </row>
    <row r="72" spans="1:21" x14ac:dyDescent="0.3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s="10">
        <f>Tabla1[[#This Row],[pledged]]/Tabla1[[#This Row],[goal]]</f>
        <v>1.2374140625000001</v>
      </c>
      <c r="G72" s="24">
        <f>IFERROR(Tabla1[[#This Row],[pledged]]/Tabla1[[#This Row],[backers_count]],"0")</f>
        <v>63.995555555555555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2"/>
        <v>40484.208333333336</v>
      </c>
      <c r="O72" s="8">
        <f t="shared" si="3"/>
        <v>40533.25</v>
      </c>
      <c r="P72" s="22">
        <f>Tabla1[[#This Row],[Date Ended Conversion]]-Tabla1[[#This Row],[Date Created Conversion]]</f>
        <v>49.041666666664241</v>
      </c>
      <c r="Q72" t="b">
        <v>0</v>
      </c>
      <c r="R72" t="b">
        <v>1</v>
      </c>
      <c r="S72" t="s">
        <v>33</v>
      </c>
      <c r="T72" t="s">
        <v>2035</v>
      </c>
      <c r="U72" t="s">
        <v>2041</v>
      </c>
    </row>
    <row r="73" spans="1:21" ht="31.2" x14ac:dyDescent="0.3">
      <c r="A73">
        <v>71</v>
      </c>
      <c r="B73" t="s">
        <v>190</v>
      </c>
      <c r="C73" s="2" t="s">
        <v>191</v>
      </c>
      <c r="D73">
        <v>6000</v>
      </c>
      <c r="E73">
        <v>6484</v>
      </c>
      <c r="F73" s="10">
        <f>Tabla1[[#This Row],[pledged]]/Tabla1[[#This Row],[goal]]</f>
        <v>1.0806666666666667</v>
      </c>
      <c r="G73" s="24">
        <f>IFERROR(Tabla1[[#This Row],[pledged]]/Tabla1[[#This Row],[backers_count]],"0")</f>
        <v>85.315789473684205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2"/>
        <v>43799.25</v>
      </c>
      <c r="O73" s="8">
        <f t="shared" si="3"/>
        <v>43803.25</v>
      </c>
      <c r="P73" s="22">
        <f>Tabla1[[#This Row],[Date Ended Conversion]]-Tabla1[[#This Row],[Date Created Conversion]]</f>
        <v>4</v>
      </c>
      <c r="Q73" t="b">
        <v>0</v>
      </c>
      <c r="R73" t="b">
        <v>0</v>
      </c>
      <c r="S73" t="s">
        <v>33</v>
      </c>
      <c r="T73" t="s">
        <v>2035</v>
      </c>
      <c r="U73" t="s">
        <v>2041</v>
      </c>
    </row>
    <row r="74" spans="1:21" x14ac:dyDescent="0.3">
      <c r="A74">
        <v>72</v>
      </c>
      <c r="B74" t="s">
        <v>192</v>
      </c>
      <c r="C74" s="2" t="s">
        <v>193</v>
      </c>
      <c r="D74">
        <v>600</v>
      </c>
      <c r="E74">
        <v>4022</v>
      </c>
      <c r="F74" s="10">
        <f>Tabla1[[#This Row],[pledged]]/Tabla1[[#This Row],[goal]]</f>
        <v>6.7033333333333331</v>
      </c>
      <c r="G74" s="24">
        <f>IFERROR(Tabla1[[#This Row],[pledged]]/Tabla1[[#This Row],[backers_count]],"0")</f>
        <v>74.481481481481481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2"/>
        <v>42186.208333333328</v>
      </c>
      <c r="O74" s="8">
        <f t="shared" si="3"/>
        <v>42222.208333333328</v>
      </c>
      <c r="P74" s="22">
        <f>Tabla1[[#This Row],[Date Ended Conversion]]-Tabla1[[#This Row],[Date Created Conversion]]</f>
        <v>36</v>
      </c>
      <c r="Q74" t="b">
        <v>0</v>
      </c>
      <c r="R74" t="b">
        <v>0</v>
      </c>
      <c r="S74" t="s">
        <v>71</v>
      </c>
      <c r="T74" t="s">
        <v>2036</v>
      </c>
      <c r="U74" t="s">
        <v>2048</v>
      </c>
    </row>
    <row r="75" spans="1:21" x14ac:dyDescent="0.3">
      <c r="A75">
        <v>73</v>
      </c>
      <c r="B75" t="s">
        <v>194</v>
      </c>
      <c r="C75" s="2" t="s">
        <v>195</v>
      </c>
      <c r="D75">
        <v>1400</v>
      </c>
      <c r="E75">
        <v>9253</v>
      </c>
      <c r="F75" s="10">
        <f>Tabla1[[#This Row],[pledged]]/Tabla1[[#This Row],[goal]]</f>
        <v>6.609285714285714</v>
      </c>
      <c r="G75" s="24">
        <f>IFERROR(Tabla1[[#This Row],[pledged]]/Tabla1[[#This Row],[backers_count]],"0")</f>
        <v>105.14772727272727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2"/>
        <v>42701.25</v>
      </c>
      <c r="O75" s="8">
        <f t="shared" si="3"/>
        <v>42704.25</v>
      </c>
      <c r="P75" s="22">
        <f>Tabla1[[#This Row],[Date Ended Conversion]]-Tabla1[[#This Row],[Date Created Conversion]]</f>
        <v>3</v>
      </c>
      <c r="Q75" t="b">
        <v>0</v>
      </c>
      <c r="R75" t="b">
        <v>0</v>
      </c>
      <c r="S75" t="s">
        <v>159</v>
      </c>
      <c r="T75" t="s">
        <v>2033</v>
      </c>
      <c r="U75" t="s">
        <v>2057</v>
      </c>
    </row>
    <row r="76" spans="1:21" x14ac:dyDescent="0.3">
      <c r="A76">
        <v>74</v>
      </c>
      <c r="B76" t="s">
        <v>196</v>
      </c>
      <c r="C76" s="2" t="s">
        <v>197</v>
      </c>
      <c r="D76">
        <v>3900</v>
      </c>
      <c r="E76">
        <v>4776</v>
      </c>
      <c r="F76" s="10">
        <f>Tabla1[[#This Row],[pledged]]/Tabla1[[#This Row],[goal]]</f>
        <v>1.2246153846153847</v>
      </c>
      <c r="G76" s="24">
        <f>IFERROR(Tabla1[[#This Row],[pledged]]/Tabla1[[#This Row],[backers_count]],"0")</f>
        <v>56.188235294117646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2"/>
        <v>42456.208333333328</v>
      </c>
      <c r="O76" s="8">
        <f t="shared" si="3"/>
        <v>42457.208333333328</v>
      </c>
      <c r="P76" s="22">
        <f>Tabla1[[#This Row],[Date Ended Conversion]]-Tabla1[[#This Row],[Date Created Conversion]]</f>
        <v>1</v>
      </c>
      <c r="Q76" t="b">
        <v>0</v>
      </c>
      <c r="R76" t="b">
        <v>0</v>
      </c>
      <c r="S76" t="s">
        <v>148</v>
      </c>
      <c r="T76" t="s">
        <v>2033</v>
      </c>
      <c r="U76" t="s">
        <v>2056</v>
      </c>
    </row>
    <row r="77" spans="1:21" x14ac:dyDescent="0.3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s="10">
        <f>Tabla1[[#This Row],[pledged]]/Tabla1[[#This Row],[goal]]</f>
        <v>1.5057731958762886</v>
      </c>
      <c r="G77" s="24">
        <f>IFERROR(Tabla1[[#This Row],[pledged]]/Tabla1[[#This Row],[backers_count]],"0")</f>
        <v>85.917647058823533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2"/>
        <v>43296.208333333328</v>
      </c>
      <c r="O77" s="8">
        <f t="shared" si="3"/>
        <v>43304.208333333328</v>
      </c>
      <c r="P77" s="22">
        <f>Tabla1[[#This Row],[Date Ended Conversion]]-Tabla1[[#This Row],[Date Created Conversion]]</f>
        <v>8</v>
      </c>
      <c r="Q77" t="b">
        <v>0</v>
      </c>
      <c r="R77" t="b">
        <v>0</v>
      </c>
      <c r="S77" t="s">
        <v>122</v>
      </c>
      <c r="T77" t="s">
        <v>2053</v>
      </c>
      <c r="U77" t="s">
        <v>2054</v>
      </c>
    </row>
    <row r="78" spans="1:21" x14ac:dyDescent="0.3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s="10">
        <f>Tabla1[[#This Row],[pledged]]/Tabla1[[#This Row],[goal]]</f>
        <v>0.78106590724165992</v>
      </c>
      <c r="G78" s="24">
        <f>IFERROR(Tabla1[[#This Row],[pledged]]/Tabla1[[#This Row],[backers_count]],"0")</f>
        <v>57.00296912114014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2"/>
        <v>42027.25</v>
      </c>
      <c r="O78" s="8">
        <f t="shared" si="3"/>
        <v>42076.208333333328</v>
      </c>
      <c r="P78" s="22">
        <f>Tabla1[[#This Row],[Date Ended Conversion]]-Tabla1[[#This Row],[Date Created Conversion]]</f>
        <v>48.958333333328483</v>
      </c>
      <c r="Q78" t="b">
        <v>1</v>
      </c>
      <c r="R78" t="b">
        <v>1</v>
      </c>
      <c r="S78" t="s">
        <v>33</v>
      </c>
      <c r="T78" t="s">
        <v>2035</v>
      </c>
      <c r="U78" t="s">
        <v>2041</v>
      </c>
    </row>
    <row r="79" spans="1:21" x14ac:dyDescent="0.3">
      <c r="A79">
        <v>77</v>
      </c>
      <c r="B79" t="s">
        <v>202</v>
      </c>
      <c r="C79" s="2" t="s">
        <v>203</v>
      </c>
      <c r="D79">
        <v>9500</v>
      </c>
      <c r="E79">
        <v>4460</v>
      </c>
      <c r="F79" s="10">
        <f>Tabla1[[#This Row],[pledged]]/Tabla1[[#This Row],[goal]]</f>
        <v>0.46947368421052632</v>
      </c>
      <c r="G79" s="24">
        <f>IFERROR(Tabla1[[#This Row],[pledged]]/Tabla1[[#This Row],[backers_count]],"0")</f>
        <v>79.642857142857139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2"/>
        <v>40448.208333333336</v>
      </c>
      <c r="O79" s="8">
        <f t="shared" si="3"/>
        <v>40462.208333333336</v>
      </c>
      <c r="P79" s="22">
        <f>Tabla1[[#This Row],[Date Ended Conversion]]-Tabla1[[#This Row],[Date Created Conversion]]</f>
        <v>14</v>
      </c>
      <c r="Q79" t="b">
        <v>0</v>
      </c>
      <c r="R79" t="b">
        <v>1</v>
      </c>
      <c r="S79" t="s">
        <v>71</v>
      </c>
      <c r="T79" t="s">
        <v>2036</v>
      </c>
      <c r="U79" t="s">
        <v>2048</v>
      </c>
    </row>
    <row r="80" spans="1:21" ht="31.2" x14ac:dyDescent="0.3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s="10">
        <f>Tabla1[[#This Row],[pledged]]/Tabla1[[#This Row],[goal]]</f>
        <v>3.008</v>
      </c>
      <c r="G80" s="24">
        <f>IFERROR(Tabla1[[#This Row],[pledged]]/Tabla1[[#This Row],[backers_count]],"0")</f>
        <v>41.018181818181816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2"/>
        <v>43206.208333333328</v>
      </c>
      <c r="O80" s="8">
        <f t="shared" si="3"/>
        <v>43207.208333333328</v>
      </c>
      <c r="P80" s="22">
        <f>Tabla1[[#This Row],[Date Ended Conversion]]-Tabla1[[#This Row],[Date Created Conversion]]</f>
        <v>1</v>
      </c>
      <c r="Q80" t="b">
        <v>0</v>
      </c>
      <c r="R80" t="b">
        <v>0</v>
      </c>
      <c r="S80" t="s">
        <v>206</v>
      </c>
      <c r="T80" t="s">
        <v>2037</v>
      </c>
      <c r="U80" t="s">
        <v>2058</v>
      </c>
    </row>
    <row r="81" spans="1:21" x14ac:dyDescent="0.3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s="10">
        <f>Tabla1[[#This Row],[pledged]]/Tabla1[[#This Row],[goal]]</f>
        <v>0.6959861591695502</v>
      </c>
      <c r="G81" s="24">
        <f>IFERROR(Tabla1[[#This Row],[pledged]]/Tabla1[[#This Row],[backers_count]],"0")</f>
        <v>48.004773269689736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2"/>
        <v>43267.208333333328</v>
      </c>
      <c r="O81" s="8">
        <f t="shared" si="3"/>
        <v>43272.208333333328</v>
      </c>
      <c r="P81" s="22">
        <f>Tabla1[[#This Row],[Date Ended Conversion]]-Tabla1[[#This Row],[Date Created Conversion]]</f>
        <v>5</v>
      </c>
      <c r="Q81" t="b">
        <v>0</v>
      </c>
      <c r="R81" t="b">
        <v>0</v>
      </c>
      <c r="S81" t="s">
        <v>33</v>
      </c>
      <c r="T81" t="s">
        <v>2035</v>
      </c>
      <c r="U81" t="s">
        <v>2041</v>
      </c>
    </row>
    <row r="82" spans="1:21" x14ac:dyDescent="0.3">
      <c r="A82">
        <v>80</v>
      </c>
      <c r="B82" t="s">
        <v>209</v>
      </c>
      <c r="C82" s="2" t="s">
        <v>210</v>
      </c>
      <c r="D82">
        <v>1100</v>
      </c>
      <c r="E82">
        <v>7012</v>
      </c>
      <c r="F82" s="10">
        <f>Tabla1[[#This Row],[pledged]]/Tabla1[[#This Row],[goal]]</f>
        <v>6.374545454545455</v>
      </c>
      <c r="G82" s="24">
        <f>IFERROR(Tabla1[[#This Row],[pledged]]/Tabla1[[#This Row],[backers_count]],"0")</f>
        <v>55.212598425196852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2"/>
        <v>42976.208333333328</v>
      </c>
      <c r="O82" s="8">
        <f t="shared" si="3"/>
        <v>43006.208333333328</v>
      </c>
      <c r="P82" s="22">
        <f>Tabla1[[#This Row],[Date Ended Conversion]]-Tabla1[[#This Row],[Date Created Conversion]]</f>
        <v>30</v>
      </c>
      <c r="Q82" t="b">
        <v>0</v>
      </c>
      <c r="R82" t="b">
        <v>0</v>
      </c>
      <c r="S82" t="s">
        <v>89</v>
      </c>
      <c r="T82" t="s">
        <v>2049</v>
      </c>
      <c r="U82" t="s">
        <v>2050</v>
      </c>
    </row>
    <row r="83" spans="1:21" x14ac:dyDescent="0.3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s="10">
        <f>Tabla1[[#This Row],[pledged]]/Tabla1[[#This Row],[goal]]</f>
        <v>2.253392857142857</v>
      </c>
      <c r="G83" s="24">
        <f>IFERROR(Tabla1[[#This Row],[pledged]]/Tabla1[[#This Row],[backers_count]],"0")</f>
        <v>92.109489051094897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2"/>
        <v>43062.25</v>
      </c>
      <c r="O83" s="8">
        <f t="shared" si="3"/>
        <v>43087.25</v>
      </c>
      <c r="P83" s="22">
        <f>Tabla1[[#This Row],[Date Ended Conversion]]-Tabla1[[#This Row],[Date Created Conversion]]</f>
        <v>25</v>
      </c>
      <c r="Q83" t="b">
        <v>0</v>
      </c>
      <c r="R83" t="b">
        <v>0</v>
      </c>
      <c r="S83" t="s">
        <v>23</v>
      </c>
      <c r="T83" t="s">
        <v>2033</v>
      </c>
      <c r="U83" t="s">
        <v>2039</v>
      </c>
    </row>
    <row r="84" spans="1:21" x14ac:dyDescent="0.3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s="10">
        <f>Tabla1[[#This Row],[pledged]]/Tabla1[[#This Row],[goal]]</f>
        <v>14.973000000000001</v>
      </c>
      <c r="G84" s="24">
        <f>IFERROR(Tabla1[[#This Row],[pledged]]/Tabla1[[#This Row],[backers_count]],"0")</f>
        <v>83.183333333333337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2"/>
        <v>43482.25</v>
      </c>
      <c r="O84" s="8">
        <f t="shared" si="3"/>
        <v>43489.25</v>
      </c>
      <c r="P84" s="22">
        <f>Tabla1[[#This Row],[Date Ended Conversion]]-Tabla1[[#This Row],[Date Created Conversion]]</f>
        <v>7</v>
      </c>
      <c r="Q84" t="b">
        <v>0</v>
      </c>
      <c r="R84" t="b">
        <v>1</v>
      </c>
      <c r="S84" t="s">
        <v>89</v>
      </c>
      <c r="T84" t="s">
        <v>2049</v>
      </c>
      <c r="U84" t="s">
        <v>2050</v>
      </c>
    </row>
    <row r="85" spans="1:21" x14ac:dyDescent="0.3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s="10">
        <f>Tabla1[[#This Row],[pledged]]/Tabla1[[#This Row],[goal]]</f>
        <v>0.37590225563909774</v>
      </c>
      <c r="G85" s="24">
        <f>IFERROR(Tabla1[[#This Row],[pledged]]/Tabla1[[#This Row],[backers_count]],"0")</f>
        <v>39.996000000000002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2"/>
        <v>42579.208333333328</v>
      </c>
      <c r="O85" s="8">
        <f t="shared" si="3"/>
        <v>42601.208333333328</v>
      </c>
      <c r="P85" s="22">
        <f>Tabla1[[#This Row],[Date Ended Conversion]]-Tabla1[[#This Row],[Date Created Conversion]]</f>
        <v>22</v>
      </c>
      <c r="Q85" t="b">
        <v>0</v>
      </c>
      <c r="R85" t="b">
        <v>0</v>
      </c>
      <c r="S85" t="s">
        <v>50</v>
      </c>
      <c r="T85" t="s">
        <v>2033</v>
      </c>
      <c r="U85" t="s">
        <v>2043</v>
      </c>
    </row>
    <row r="86" spans="1:21" ht="31.2" x14ac:dyDescent="0.3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s="10">
        <f>Tabla1[[#This Row],[pledged]]/Tabla1[[#This Row],[goal]]</f>
        <v>1.3236942675159236</v>
      </c>
      <c r="G86" s="24">
        <f>IFERROR(Tabla1[[#This Row],[pledged]]/Tabla1[[#This Row],[backers_count]],"0")</f>
        <v>111.1336898395722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2"/>
        <v>41118.208333333336</v>
      </c>
      <c r="O86" s="8">
        <f t="shared" si="3"/>
        <v>41128.208333333336</v>
      </c>
      <c r="P86" s="22">
        <f>Tabla1[[#This Row],[Date Ended Conversion]]-Tabla1[[#This Row],[Date Created Conversion]]</f>
        <v>10</v>
      </c>
      <c r="Q86" t="b">
        <v>0</v>
      </c>
      <c r="R86" t="b">
        <v>0</v>
      </c>
      <c r="S86" t="s">
        <v>65</v>
      </c>
      <c r="T86" t="s">
        <v>2034</v>
      </c>
      <c r="U86" t="s">
        <v>2046</v>
      </c>
    </row>
    <row r="87" spans="1:21" x14ac:dyDescent="0.3">
      <c r="A87">
        <v>85</v>
      </c>
      <c r="B87" t="s">
        <v>219</v>
      </c>
      <c r="C87" s="2" t="s">
        <v>220</v>
      </c>
      <c r="D87">
        <v>4900</v>
      </c>
      <c r="E87">
        <v>6430</v>
      </c>
      <c r="F87" s="10">
        <f>Tabla1[[#This Row],[pledged]]/Tabla1[[#This Row],[goal]]</f>
        <v>1.3122448979591836</v>
      </c>
      <c r="G87" s="24">
        <f>IFERROR(Tabla1[[#This Row],[pledged]]/Tabla1[[#This Row],[backers_count]],"0")</f>
        <v>90.563380281690144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2"/>
        <v>40797.208333333336</v>
      </c>
      <c r="O87" s="8">
        <f t="shared" si="3"/>
        <v>40805.208333333336</v>
      </c>
      <c r="P87" s="22">
        <f>Tabla1[[#This Row],[Date Ended Conversion]]-Tabla1[[#This Row],[Date Created Conversion]]</f>
        <v>8</v>
      </c>
      <c r="Q87" t="b">
        <v>0</v>
      </c>
      <c r="R87" t="b">
        <v>0</v>
      </c>
      <c r="S87" t="s">
        <v>60</v>
      </c>
      <c r="T87" t="s">
        <v>2033</v>
      </c>
      <c r="U87" t="s">
        <v>2045</v>
      </c>
    </row>
    <row r="88" spans="1:21" x14ac:dyDescent="0.3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s="10">
        <f>Tabla1[[#This Row],[pledged]]/Tabla1[[#This Row],[goal]]</f>
        <v>1.6763513513513513</v>
      </c>
      <c r="G88" s="24">
        <f>IFERROR(Tabla1[[#This Row],[pledged]]/Tabla1[[#This Row],[backers_count]],"0")</f>
        <v>61.108374384236456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2"/>
        <v>42128.208333333328</v>
      </c>
      <c r="O88" s="8">
        <f t="shared" si="3"/>
        <v>42141.208333333328</v>
      </c>
      <c r="P88" s="22">
        <f>Tabla1[[#This Row],[Date Ended Conversion]]-Tabla1[[#This Row],[Date Created Conversion]]</f>
        <v>13</v>
      </c>
      <c r="Q88" t="b">
        <v>1</v>
      </c>
      <c r="R88" t="b">
        <v>0</v>
      </c>
      <c r="S88" t="s">
        <v>33</v>
      </c>
      <c r="T88" t="s">
        <v>2035</v>
      </c>
      <c r="U88" t="s">
        <v>2041</v>
      </c>
    </row>
    <row r="89" spans="1:21" ht="31.2" x14ac:dyDescent="0.3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s="10">
        <f>Tabla1[[#This Row],[pledged]]/Tabla1[[#This Row],[goal]]</f>
        <v>0.6198488664987406</v>
      </c>
      <c r="G89" s="24">
        <f>IFERROR(Tabla1[[#This Row],[pledged]]/Tabla1[[#This Row],[backers_count]],"0")</f>
        <v>83.022941970310384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2"/>
        <v>40610.25</v>
      </c>
      <c r="O89" s="8">
        <f t="shared" si="3"/>
        <v>40621.208333333336</v>
      </c>
      <c r="P89" s="22">
        <f>Tabla1[[#This Row],[Date Ended Conversion]]-Tabla1[[#This Row],[Date Created Conversion]]</f>
        <v>10.958333333335759</v>
      </c>
      <c r="Q89" t="b">
        <v>0</v>
      </c>
      <c r="R89" t="b">
        <v>1</v>
      </c>
      <c r="S89" t="s">
        <v>23</v>
      </c>
      <c r="T89" t="s">
        <v>2033</v>
      </c>
      <c r="U89" t="s">
        <v>2039</v>
      </c>
    </row>
    <row r="90" spans="1:21" x14ac:dyDescent="0.3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s="10">
        <f>Tabla1[[#This Row],[pledged]]/Tabla1[[#This Row],[goal]]</f>
        <v>2.6074999999999999</v>
      </c>
      <c r="G90" s="24">
        <f>IFERROR(Tabla1[[#This Row],[pledged]]/Tabla1[[#This Row],[backers_count]],"0")</f>
        <v>110.76106194690266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2"/>
        <v>42110.208333333328</v>
      </c>
      <c r="O90" s="8">
        <f t="shared" si="3"/>
        <v>42132.208333333328</v>
      </c>
      <c r="P90" s="22">
        <f>Tabla1[[#This Row],[Date Ended Conversion]]-Tabla1[[#This Row],[Date Created Conversion]]</f>
        <v>22</v>
      </c>
      <c r="Q90" t="b">
        <v>0</v>
      </c>
      <c r="R90" t="b">
        <v>0</v>
      </c>
      <c r="S90" t="s">
        <v>206</v>
      </c>
      <c r="T90" t="s">
        <v>2037</v>
      </c>
      <c r="U90" t="s">
        <v>2058</v>
      </c>
    </row>
    <row r="91" spans="1:21" x14ac:dyDescent="0.3">
      <c r="A91">
        <v>89</v>
      </c>
      <c r="B91" t="s">
        <v>227</v>
      </c>
      <c r="C91" s="2" t="s">
        <v>228</v>
      </c>
      <c r="D91">
        <v>3400</v>
      </c>
      <c r="E91">
        <v>8588</v>
      </c>
      <c r="F91" s="10">
        <f>Tabla1[[#This Row],[pledged]]/Tabla1[[#This Row],[goal]]</f>
        <v>2.5258823529411765</v>
      </c>
      <c r="G91" s="24">
        <f>IFERROR(Tabla1[[#This Row],[pledged]]/Tabla1[[#This Row],[backers_count]],"0")</f>
        <v>89.458333333333329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2"/>
        <v>40283.208333333336</v>
      </c>
      <c r="O91" s="8">
        <f t="shared" si="3"/>
        <v>40285.208333333336</v>
      </c>
      <c r="P91" s="22">
        <f>Tabla1[[#This Row],[Date Ended Conversion]]-Tabla1[[#This Row],[Date Created Conversion]]</f>
        <v>2</v>
      </c>
      <c r="Q91" t="b">
        <v>0</v>
      </c>
      <c r="R91" t="b">
        <v>0</v>
      </c>
      <c r="S91" t="s">
        <v>33</v>
      </c>
      <c r="T91" t="s">
        <v>2035</v>
      </c>
      <c r="U91" t="s">
        <v>2041</v>
      </c>
    </row>
    <row r="92" spans="1:21" x14ac:dyDescent="0.3">
      <c r="A92">
        <v>90</v>
      </c>
      <c r="B92" t="s">
        <v>229</v>
      </c>
      <c r="C92" s="2" t="s">
        <v>230</v>
      </c>
      <c r="D92">
        <v>7800</v>
      </c>
      <c r="E92">
        <v>6132</v>
      </c>
      <c r="F92" s="10">
        <f>Tabla1[[#This Row],[pledged]]/Tabla1[[#This Row],[goal]]</f>
        <v>0.7861538461538462</v>
      </c>
      <c r="G92" s="24">
        <f>IFERROR(Tabla1[[#This Row],[pledged]]/Tabla1[[#This Row],[backers_count]],"0")</f>
        <v>57.849056603773583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2"/>
        <v>42425.25</v>
      </c>
      <c r="O92" s="8">
        <f t="shared" si="3"/>
        <v>42425.25</v>
      </c>
      <c r="P92" s="22">
        <f>Tabla1[[#This Row],[Date Ended Conversion]]-Tabla1[[#This Row],[Date Created Conversion]]</f>
        <v>0</v>
      </c>
      <c r="Q92" t="b">
        <v>0</v>
      </c>
      <c r="R92" t="b">
        <v>1</v>
      </c>
      <c r="S92" t="s">
        <v>33</v>
      </c>
      <c r="T92" t="s">
        <v>2035</v>
      </c>
      <c r="U92" t="s">
        <v>2041</v>
      </c>
    </row>
    <row r="93" spans="1:21" x14ac:dyDescent="0.3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s="10">
        <f>Tabla1[[#This Row],[pledged]]/Tabla1[[#This Row],[goal]]</f>
        <v>0.48404406999351912</v>
      </c>
      <c r="G93" s="24">
        <f>IFERROR(Tabla1[[#This Row],[pledged]]/Tabla1[[#This Row],[backers_count]],"0")</f>
        <v>109.99705449189985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2"/>
        <v>42588.208333333328</v>
      </c>
      <c r="O93" s="8">
        <f t="shared" si="3"/>
        <v>42616.208333333328</v>
      </c>
      <c r="P93" s="22">
        <f>Tabla1[[#This Row],[Date Ended Conversion]]-Tabla1[[#This Row],[Date Created Conversion]]</f>
        <v>28</v>
      </c>
      <c r="Q93" t="b">
        <v>0</v>
      </c>
      <c r="R93" t="b">
        <v>0</v>
      </c>
      <c r="S93" t="s">
        <v>206</v>
      </c>
      <c r="T93" t="s">
        <v>2037</v>
      </c>
      <c r="U93" t="s">
        <v>2058</v>
      </c>
    </row>
    <row r="94" spans="1:21" ht="31.2" x14ac:dyDescent="0.3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s="10">
        <f>Tabla1[[#This Row],[pledged]]/Tabla1[[#This Row],[goal]]</f>
        <v>2.5887500000000001</v>
      </c>
      <c r="G94" s="24">
        <f>IFERROR(Tabla1[[#This Row],[pledged]]/Tabla1[[#This Row],[backers_count]],"0")</f>
        <v>103.96586345381526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2"/>
        <v>40352.208333333336</v>
      </c>
      <c r="O94" s="8">
        <f t="shared" si="3"/>
        <v>40353.208333333336</v>
      </c>
      <c r="P94" s="22">
        <f>Tabla1[[#This Row],[Date Ended Conversion]]-Tabla1[[#This Row],[Date Created Conversion]]</f>
        <v>1</v>
      </c>
      <c r="Q94" t="b">
        <v>0</v>
      </c>
      <c r="R94" t="b">
        <v>1</v>
      </c>
      <c r="S94" t="s">
        <v>89</v>
      </c>
      <c r="T94" t="s">
        <v>2049</v>
      </c>
      <c r="U94" t="s">
        <v>2050</v>
      </c>
    </row>
    <row r="95" spans="1:21" x14ac:dyDescent="0.3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s="10">
        <f>Tabla1[[#This Row],[pledged]]/Tabla1[[#This Row],[goal]]</f>
        <v>0.60548713235294116</v>
      </c>
      <c r="G95" s="24">
        <f>IFERROR(Tabla1[[#This Row],[pledged]]/Tabla1[[#This Row],[backers_count]],"0")</f>
        <v>107.99508196721311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2"/>
        <v>41202.208333333336</v>
      </c>
      <c r="O95" s="8">
        <f t="shared" si="3"/>
        <v>41206.208333333336</v>
      </c>
      <c r="P95" s="22">
        <f>Tabla1[[#This Row],[Date Ended Conversion]]-Tabla1[[#This Row],[Date Created Conversion]]</f>
        <v>4</v>
      </c>
      <c r="Q95" t="b">
        <v>0</v>
      </c>
      <c r="R95" t="b">
        <v>1</v>
      </c>
      <c r="S95" t="s">
        <v>33</v>
      </c>
      <c r="T95" t="s">
        <v>2035</v>
      </c>
      <c r="U95" t="s">
        <v>2041</v>
      </c>
    </row>
    <row r="96" spans="1:21" x14ac:dyDescent="0.3">
      <c r="A96">
        <v>94</v>
      </c>
      <c r="B96" t="s">
        <v>237</v>
      </c>
      <c r="C96" s="2" t="s">
        <v>238</v>
      </c>
      <c r="D96">
        <v>2900</v>
      </c>
      <c r="E96">
        <v>8807</v>
      </c>
      <c r="F96" s="10">
        <f>Tabla1[[#This Row],[pledged]]/Tabla1[[#This Row],[goal]]</f>
        <v>3.036896551724138</v>
      </c>
      <c r="G96" s="24">
        <f>IFERROR(Tabla1[[#This Row],[pledged]]/Tabla1[[#This Row],[backers_count]],"0")</f>
        <v>48.927777777777777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2"/>
        <v>43562.208333333328</v>
      </c>
      <c r="O96" s="8">
        <f t="shared" si="3"/>
        <v>43573.208333333328</v>
      </c>
      <c r="P96" s="22">
        <f>Tabla1[[#This Row],[Date Ended Conversion]]-Tabla1[[#This Row],[Date Created Conversion]]</f>
        <v>11</v>
      </c>
      <c r="Q96" t="b">
        <v>0</v>
      </c>
      <c r="R96" t="b">
        <v>0</v>
      </c>
      <c r="S96" t="s">
        <v>28</v>
      </c>
      <c r="T96" t="s">
        <v>2034</v>
      </c>
      <c r="U96" t="s">
        <v>2040</v>
      </c>
    </row>
    <row r="97" spans="1:21" ht="31.2" x14ac:dyDescent="0.3">
      <c r="A97">
        <v>95</v>
      </c>
      <c r="B97" t="s">
        <v>239</v>
      </c>
      <c r="C97" s="2" t="s">
        <v>240</v>
      </c>
      <c r="D97">
        <v>900</v>
      </c>
      <c r="E97">
        <v>1017</v>
      </c>
      <c r="F97" s="10">
        <f>Tabla1[[#This Row],[pledged]]/Tabla1[[#This Row],[goal]]</f>
        <v>1.1299999999999999</v>
      </c>
      <c r="G97" s="24">
        <f>IFERROR(Tabla1[[#This Row],[pledged]]/Tabla1[[#This Row],[backers_count]],"0")</f>
        <v>37.666666666666664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2"/>
        <v>43752.208333333328</v>
      </c>
      <c r="O97" s="8">
        <f t="shared" si="3"/>
        <v>43759.208333333328</v>
      </c>
      <c r="P97" s="22">
        <f>Tabla1[[#This Row],[Date Ended Conversion]]-Tabla1[[#This Row],[Date Created Conversion]]</f>
        <v>7</v>
      </c>
      <c r="Q97" t="b">
        <v>0</v>
      </c>
      <c r="R97" t="b">
        <v>0</v>
      </c>
      <c r="S97" t="s">
        <v>42</v>
      </c>
      <c r="T97" t="s">
        <v>2036</v>
      </c>
      <c r="U97" t="s">
        <v>2042</v>
      </c>
    </row>
    <row r="98" spans="1:21" x14ac:dyDescent="0.3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s="10">
        <f>Tabla1[[#This Row],[pledged]]/Tabla1[[#This Row],[goal]]</f>
        <v>2.1737876614060259</v>
      </c>
      <c r="G98" s="24">
        <f>IFERROR(Tabla1[[#This Row],[pledged]]/Tabla1[[#This Row],[backers_count]],"0")</f>
        <v>64.999141999141997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2"/>
        <v>40612.25</v>
      </c>
      <c r="O98" s="8">
        <f t="shared" si="3"/>
        <v>40625.208333333336</v>
      </c>
      <c r="P98" s="22">
        <f>Tabla1[[#This Row],[Date Ended Conversion]]-Tabla1[[#This Row],[Date Created Conversion]]</f>
        <v>12.958333333335759</v>
      </c>
      <c r="Q98" t="b">
        <v>0</v>
      </c>
      <c r="R98" t="b">
        <v>0</v>
      </c>
      <c r="S98" t="s">
        <v>33</v>
      </c>
      <c r="T98" t="s">
        <v>2035</v>
      </c>
      <c r="U98" t="s">
        <v>2041</v>
      </c>
    </row>
    <row r="99" spans="1:21" x14ac:dyDescent="0.3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s="10">
        <f>Tabla1[[#This Row],[pledged]]/Tabla1[[#This Row],[goal]]</f>
        <v>9.2669230769230762</v>
      </c>
      <c r="G99" s="24">
        <f>IFERROR(Tabla1[[#This Row],[pledged]]/Tabla1[[#This Row],[backers_count]],"0")</f>
        <v>106.61061946902655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2"/>
        <v>42180.208333333328</v>
      </c>
      <c r="O99" s="8">
        <f t="shared" si="3"/>
        <v>42234.208333333328</v>
      </c>
      <c r="P99" s="22">
        <f>Tabla1[[#This Row],[Date Ended Conversion]]-Tabla1[[#This Row],[Date Created Conversion]]</f>
        <v>54</v>
      </c>
      <c r="Q99" t="b">
        <v>0</v>
      </c>
      <c r="R99" t="b">
        <v>0</v>
      </c>
      <c r="S99" t="s">
        <v>17</v>
      </c>
      <c r="T99" t="s">
        <v>2032</v>
      </c>
      <c r="U99" t="s">
        <v>2038</v>
      </c>
    </row>
    <row r="100" spans="1:21" x14ac:dyDescent="0.3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s="10">
        <f>Tabla1[[#This Row],[pledged]]/Tabla1[[#This Row],[goal]]</f>
        <v>0.33692229038854804</v>
      </c>
      <c r="G100" s="24">
        <f>IFERROR(Tabla1[[#This Row],[pledged]]/Tabla1[[#This Row],[backers_count]],"0")</f>
        <v>27.009016393442622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2"/>
        <v>42212.208333333328</v>
      </c>
      <c r="O100" s="8">
        <f t="shared" si="3"/>
        <v>42216.208333333328</v>
      </c>
      <c r="P100" s="22">
        <f>Tabla1[[#This Row],[Date Ended Conversion]]-Tabla1[[#This Row],[Date Created Conversion]]</f>
        <v>4</v>
      </c>
      <c r="Q100" t="b">
        <v>0</v>
      </c>
      <c r="R100" t="b">
        <v>0</v>
      </c>
      <c r="S100" t="s">
        <v>89</v>
      </c>
      <c r="T100" t="s">
        <v>2049</v>
      </c>
      <c r="U100" t="s">
        <v>2050</v>
      </c>
    </row>
    <row r="101" spans="1:21" ht="31.2" x14ac:dyDescent="0.3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s="10">
        <f>Tabla1[[#This Row],[pledged]]/Tabla1[[#This Row],[goal]]</f>
        <v>1.9672368421052631</v>
      </c>
      <c r="G101" s="24">
        <f>IFERROR(Tabla1[[#This Row],[pledged]]/Tabla1[[#This Row],[backers_count]],"0")</f>
        <v>91.16463414634147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2"/>
        <v>41968.25</v>
      </c>
      <c r="O101" s="8">
        <f t="shared" si="3"/>
        <v>41997.25</v>
      </c>
      <c r="P101" s="22">
        <f>Tabla1[[#This Row],[Date Ended Conversion]]-Tabla1[[#This Row],[Date Created Conversion]]</f>
        <v>29</v>
      </c>
      <c r="Q101" t="b">
        <v>0</v>
      </c>
      <c r="R101" t="b">
        <v>0</v>
      </c>
      <c r="S101" t="s">
        <v>33</v>
      </c>
      <c r="T101" t="s">
        <v>2035</v>
      </c>
      <c r="U101" t="s">
        <v>2041</v>
      </c>
    </row>
    <row r="102" spans="1:21" x14ac:dyDescent="0.3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s="10">
        <f>Tabla1[[#This Row],[pledged]]/Tabla1[[#This Row],[goal]]</f>
        <v>0.01</v>
      </c>
      <c r="G102" s="24">
        <f>IFERROR(Tabla1[[#This Row],[pledged]]/Tabla1[[#This Row],[backers_count]],"0")</f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2"/>
        <v>40835.208333333336</v>
      </c>
      <c r="O102" s="8">
        <f t="shared" si="3"/>
        <v>40853.208333333336</v>
      </c>
      <c r="P102" s="22">
        <f>Tabla1[[#This Row],[Date Ended Conversion]]-Tabla1[[#This Row],[Date Created Conversion]]</f>
        <v>18</v>
      </c>
      <c r="Q102" t="b">
        <v>0</v>
      </c>
      <c r="R102" t="b">
        <v>0</v>
      </c>
      <c r="S102" t="s">
        <v>33</v>
      </c>
      <c r="T102" t="s">
        <v>2035</v>
      </c>
      <c r="U102" t="s">
        <v>2041</v>
      </c>
    </row>
    <row r="103" spans="1:21" x14ac:dyDescent="0.3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s="10">
        <f>Tabla1[[#This Row],[pledged]]/Tabla1[[#This Row],[goal]]</f>
        <v>10.214444444444444</v>
      </c>
      <c r="G103" s="24">
        <f>IFERROR(Tabla1[[#This Row],[pledged]]/Tabla1[[#This Row],[backers_count]],"0")</f>
        <v>56.054878048780488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2"/>
        <v>42056.25</v>
      </c>
      <c r="O103" s="8">
        <f t="shared" si="3"/>
        <v>42063.25</v>
      </c>
      <c r="P103" s="22">
        <f>Tabla1[[#This Row],[Date Ended Conversion]]-Tabla1[[#This Row],[Date Created Conversion]]</f>
        <v>7</v>
      </c>
      <c r="Q103" t="b">
        <v>0</v>
      </c>
      <c r="R103" t="b">
        <v>1</v>
      </c>
      <c r="S103" t="s">
        <v>50</v>
      </c>
      <c r="T103" t="s">
        <v>2033</v>
      </c>
      <c r="U103" t="s">
        <v>2043</v>
      </c>
    </row>
    <row r="104" spans="1:21" x14ac:dyDescent="0.3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s="10">
        <f>Tabla1[[#This Row],[pledged]]/Tabla1[[#This Row],[goal]]</f>
        <v>2.8167567567567566</v>
      </c>
      <c r="G104" s="24">
        <f>IFERROR(Tabla1[[#This Row],[pledged]]/Tabla1[[#This Row],[backers_count]],"0")</f>
        <v>31.017857142857142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2"/>
        <v>43234.208333333328</v>
      </c>
      <c r="O104" s="8">
        <f t="shared" si="3"/>
        <v>43241.208333333328</v>
      </c>
      <c r="P104" s="22">
        <f>Tabla1[[#This Row],[Date Ended Conversion]]-Tabla1[[#This Row],[Date Created Conversion]]</f>
        <v>7</v>
      </c>
      <c r="Q104" t="b">
        <v>0</v>
      </c>
      <c r="R104" t="b">
        <v>1</v>
      </c>
      <c r="S104" t="s">
        <v>65</v>
      </c>
      <c r="T104" t="s">
        <v>2034</v>
      </c>
      <c r="U104" t="s">
        <v>2046</v>
      </c>
    </row>
    <row r="105" spans="1:21" x14ac:dyDescent="0.3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s="10">
        <f>Tabla1[[#This Row],[pledged]]/Tabla1[[#This Row],[goal]]</f>
        <v>0.24610000000000001</v>
      </c>
      <c r="G105" s="24">
        <f>IFERROR(Tabla1[[#This Row],[pledged]]/Tabla1[[#This Row],[backers_count]],"0")</f>
        <v>66.513513513513516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2"/>
        <v>40475.208333333336</v>
      </c>
      <c r="O105" s="8">
        <f t="shared" si="3"/>
        <v>40484.208333333336</v>
      </c>
      <c r="P105" s="22">
        <f>Tabla1[[#This Row],[Date Ended Conversion]]-Tabla1[[#This Row],[Date Created Conversion]]</f>
        <v>9</v>
      </c>
      <c r="Q105" t="b">
        <v>0</v>
      </c>
      <c r="R105" t="b">
        <v>0</v>
      </c>
      <c r="S105" t="s">
        <v>50</v>
      </c>
      <c r="T105" t="s">
        <v>2033</v>
      </c>
      <c r="U105" t="s">
        <v>2043</v>
      </c>
    </row>
    <row r="106" spans="1:21" x14ac:dyDescent="0.3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s="10">
        <f>Tabla1[[#This Row],[pledged]]/Tabla1[[#This Row],[goal]]</f>
        <v>1.4314010067114094</v>
      </c>
      <c r="G106" s="24">
        <f>IFERROR(Tabla1[[#This Row],[pledged]]/Tabla1[[#This Row],[backers_count]],"0")</f>
        <v>89.005216484089729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2"/>
        <v>42878.208333333328</v>
      </c>
      <c r="O106" s="8">
        <f t="shared" si="3"/>
        <v>42879.208333333328</v>
      </c>
      <c r="P106" s="22">
        <f>Tabla1[[#This Row],[Date Ended Conversion]]-Tabla1[[#This Row],[Date Created Conversion]]</f>
        <v>1</v>
      </c>
      <c r="Q106" t="b">
        <v>0</v>
      </c>
      <c r="R106" t="b">
        <v>0</v>
      </c>
      <c r="S106" t="s">
        <v>60</v>
      </c>
      <c r="T106" t="s">
        <v>2033</v>
      </c>
      <c r="U106" t="s">
        <v>2045</v>
      </c>
    </row>
    <row r="107" spans="1:21" x14ac:dyDescent="0.3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s="10">
        <f>Tabla1[[#This Row],[pledged]]/Tabla1[[#This Row],[goal]]</f>
        <v>1.4454411764705883</v>
      </c>
      <c r="G107" s="24">
        <f>IFERROR(Tabla1[[#This Row],[pledged]]/Tabla1[[#This Row],[backers_count]],"0")</f>
        <v>103.46315789473684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2"/>
        <v>41366.208333333336</v>
      </c>
      <c r="O107" s="8">
        <f t="shared" si="3"/>
        <v>41384.208333333336</v>
      </c>
      <c r="P107" s="22">
        <f>Tabla1[[#This Row],[Date Ended Conversion]]-Tabla1[[#This Row],[Date Created Conversion]]</f>
        <v>18</v>
      </c>
      <c r="Q107" t="b">
        <v>0</v>
      </c>
      <c r="R107" t="b">
        <v>0</v>
      </c>
      <c r="S107" t="s">
        <v>28</v>
      </c>
      <c r="T107" t="s">
        <v>2034</v>
      </c>
      <c r="U107" t="s">
        <v>2040</v>
      </c>
    </row>
    <row r="108" spans="1:21" x14ac:dyDescent="0.3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s="10">
        <f>Tabla1[[#This Row],[pledged]]/Tabla1[[#This Row],[goal]]</f>
        <v>3.5912820512820511</v>
      </c>
      <c r="G108" s="24">
        <f>IFERROR(Tabla1[[#This Row],[pledged]]/Tabla1[[#This Row],[backers_count]],"0")</f>
        <v>95.278911564625844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2"/>
        <v>43716.208333333328</v>
      </c>
      <c r="O108" s="8">
        <f t="shared" si="3"/>
        <v>43721.208333333328</v>
      </c>
      <c r="P108" s="22">
        <f>Tabla1[[#This Row],[Date Ended Conversion]]-Tabla1[[#This Row],[Date Created Conversion]]</f>
        <v>5</v>
      </c>
      <c r="Q108" t="b">
        <v>0</v>
      </c>
      <c r="R108" t="b">
        <v>0</v>
      </c>
      <c r="S108" t="s">
        <v>33</v>
      </c>
      <c r="T108" t="s">
        <v>2035</v>
      </c>
      <c r="U108" t="s">
        <v>2041</v>
      </c>
    </row>
    <row r="109" spans="1:21" ht="31.2" x14ac:dyDescent="0.3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s="10">
        <f>Tabla1[[#This Row],[pledged]]/Tabla1[[#This Row],[goal]]</f>
        <v>1.8648571428571428</v>
      </c>
      <c r="G109" s="24">
        <f>IFERROR(Tabla1[[#This Row],[pledged]]/Tabla1[[#This Row],[backers_count]],"0")</f>
        <v>75.895348837209298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2"/>
        <v>43213.208333333328</v>
      </c>
      <c r="O109" s="8">
        <f t="shared" si="3"/>
        <v>43230.208333333328</v>
      </c>
      <c r="P109" s="22">
        <f>Tabla1[[#This Row],[Date Ended Conversion]]-Tabla1[[#This Row],[Date Created Conversion]]</f>
        <v>17</v>
      </c>
      <c r="Q109" t="b">
        <v>0</v>
      </c>
      <c r="R109" t="b">
        <v>1</v>
      </c>
      <c r="S109" t="s">
        <v>33</v>
      </c>
      <c r="T109" t="s">
        <v>2035</v>
      </c>
      <c r="U109" t="s">
        <v>2041</v>
      </c>
    </row>
    <row r="110" spans="1:21" ht="31.2" x14ac:dyDescent="0.3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s="10">
        <f>Tabla1[[#This Row],[pledged]]/Tabla1[[#This Row],[goal]]</f>
        <v>5.9526666666666666</v>
      </c>
      <c r="G110" s="24">
        <f>IFERROR(Tabla1[[#This Row],[pledged]]/Tabla1[[#This Row],[backers_count]],"0")</f>
        <v>107.57831325301204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2"/>
        <v>41005.208333333336</v>
      </c>
      <c r="O110" s="8">
        <f t="shared" si="3"/>
        <v>41042.208333333336</v>
      </c>
      <c r="P110" s="22">
        <f>Tabla1[[#This Row],[Date Ended Conversion]]-Tabla1[[#This Row],[Date Created Conversion]]</f>
        <v>37</v>
      </c>
      <c r="Q110" t="b">
        <v>0</v>
      </c>
      <c r="R110" t="b">
        <v>0</v>
      </c>
      <c r="S110" t="s">
        <v>42</v>
      </c>
      <c r="T110" t="s">
        <v>2036</v>
      </c>
      <c r="U110" t="s">
        <v>2042</v>
      </c>
    </row>
    <row r="111" spans="1:21" x14ac:dyDescent="0.3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s="10">
        <f>Tabla1[[#This Row],[pledged]]/Tabla1[[#This Row],[goal]]</f>
        <v>0.5921153846153846</v>
      </c>
      <c r="G111" s="24">
        <f>IFERROR(Tabla1[[#This Row],[pledged]]/Tabla1[[#This Row],[backers_count]],"0")</f>
        <v>51.31666666666667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2"/>
        <v>41651.25</v>
      </c>
      <c r="O111" s="8">
        <f t="shared" si="3"/>
        <v>41653.25</v>
      </c>
      <c r="P111" s="22">
        <f>Tabla1[[#This Row],[Date Ended Conversion]]-Tabla1[[#This Row],[Date Created Conversion]]</f>
        <v>2</v>
      </c>
      <c r="Q111" t="b">
        <v>0</v>
      </c>
      <c r="R111" t="b">
        <v>0</v>
      </c>
      <c r="S111" t="s">
        <v>269</v>
      </c>
      <c r="T111" t="s">
        <v>2036</v>
      </c>
      <c r="U111" t="s">
        <v>2059</v>
      </c>
    </row>
    <row r="112" spans="1:21" ht="31.2" x14ac:dyDescent="0.3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s="10">
        <f>Tabla1[[#This Row],[pledged]]/Tabla1[[#This Row],[goal]]</f>
        <v>0.14962780898876404</v>
      </c>
      <c r="G112" s="24">
        <f>IFERROR(Tabla1[[#This Row],[pledged]]/Tabla1[[#This Row],[backers_count]],"0")</f>
        <v>71.983108108108112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2"/>
        <v>43354.208333333328</v>
      </c>
      <c r="O112" s="8">
        <f t="shared" si="3"/>
        <v>43373.208333333328</v>
      </c>
      <c r="P112" s="22">
        <f>Tabla1[[#This Row],[Date Ended Conversion]]-Tabla1[[#This Row],[Date Created Conversion]]</f>
        <v>19</v>
      </c>
      <c r="Q112" t="b">
        <v>0</v>
      </c>
      <c r="R112" t="b">
        <v>0</v>
      </c>
      <c r="S112" t="s">
        <v>17</v>
      </c>
      <c r="T112" t="s">
        <v>2032</v>
      </c>
      <c r="U112" t="s">
        <v>2038</v>
      </c>
    </row>
    <row r="113" spans="1:21" x14ac:dyDescent="0.3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s="10">
        <f>Tabla1[[#This Row],[pledged]]/Tabla1[[#This Row],[goal]]</f>
        <v>1.1995602605863191</v>
      </c>
      <c r="G113" s="24">
        <f>IFERROR(Tabla1[[#This Row],[pledged]]/Tabla1[[#This Row],[backers_count]],"0")</f>
        <v>108.95414201183432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2"/>
        <v>41174.208333333336</v>
      </c>
      <c r="O113" s="8">
        <f t="shared" si="3"/>
        <v>41180.208333333336</v>
      </c>
      <c r="P113" s="22">
        <f>Tabla1[[#This Row],[Date Ended Conversion]]-Tabla1[[#This Row],[Date Created Conversion]]</f>
        <v>6</v>
      </c>
      <c r="Q113" t="b">
        <v>0</v>
      </c>
      <c r="R113" t="b">
        <v>0</v>
      </c>
      <c r="S113" t="s">
        <v>133</v>
      </c>
      <c r="T113" t="s">
        <v>2037</v>
      </c>
      <c r="U113" t="s">
        <v>2055</v>
      </c>
    </row>
    <row r="114" spans="1:21" x14ac:dyDescent="0.3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s="10">
        <f>Tabla1[[#This Row],[pledged]]/Tabla1[[#This Row],[goal]]</f>
        <v>2.6882978723404256</v>
      </c>
      <c r="G114" s="24">
        <f>IFERROR(Tabla1[[#This Row],[pledged]]/Tabla1[[#This Row],[backers_count]],"0")</f>
        <v>35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2"/>
        <v>41875.208333333336</v>
      </c>
      <c r="O114" s="8">
        <f t="shared" si="3"/>
        <v>41890.208333333336</v>
      </c>
      <c r="P114" s="22">
        <f>Tabla1[[#This Row],[Date Ended Conversion]]-Tabla1[[#This Row],[Date Created Conversion]]</f>
        <v>15</v>
      </c>
      <c r="Q114" t="b">
        <v>0</v>
      </c>
      <c r="R114" t="b">
        <v>0</v>
      </c>
      <c r="S114" t="s">
        <v>28</v>
      </c>
      <c r="T114" t="s">
        <v>2034</v>
      </c>
      <c r="U114" t="s">
        <v>2040</v>
      </c>
    </row>
    <row r="115" spans="1:21" x14ac:dyDescent="0.3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s="10">
        <f>Tabla1[[#This Row],[pledged]]/Tabla1[[#This Row],[goal]]</f>
        <v>3.7687878787878786</v>
      </c>
      <c r="G115" s="24">
        <f>IFERROR(Tabla1[[#This Row],[pledged]]/Tabla1[[#This Row],[backers_count]],"0")</f>
        <v>94.938931297709928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2"/>
        <v>42990.208333333328</v>
      </c>
      <c r="O115" s="8">
        <f t="shared" si="3"/>
        <v>42997.208333333328</v>
      </c>
      <c r="P115" s="22">
        <f>Tabla1[[#This Row],[Date Ended Conversion]]-Tabla1[[#This Row],[Date Created Conversion]]</f>
        <v>7</v>
      </c>
      <c r="Q115" t="b">
        <v>0</v>
      </c>
      <c r="R115" t="b">
        <v>0</v>
      </c>
      <c r="S115" t="s">
        <v>17</v>
      </c>
      <c r="T115" t="s">
        <v>2032</v>
      </c>
      <c r="U115" t="s">
        <v>2038</v>
      </c>
    </row>
    <row r="116" spans="1:21" x14ac:dyDescent="0.3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s="10">
        <f>Tabla1[[#This Row],[pledged]]/Tabla1[[#This Row],[goal]]</f>
        <v>7.2715789473684209</v>
      </c>
      <c r="G116" s="24">
        <f>IFERROR(Tabla1[[#This Row],[pledged]]/Tabla1[[#This Row],[backers_count]],"0")</f>
        <v>109.65079365079364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2"/>
        <v>43564.208333333328</v>
      </c>
      <c r="O116" s="8">
        <f t="shared" si="3"/>
        <v>43565.208333333328</v>
      </c>
      <c r="P116" s="22">
        <f>Tabla1[[#This Row],[Date Ended Conversion]]-Tabla1[[#This Row],[Date Created Conversion]]</f>
        <v>1</v>
      </c>
      <c r="Q116" t="b">
        <v>0</v>
      </c>
      <c r="R116" t="b">
        <v>1</v>
      </c>
      <c r="S116" t="s">
        <v>65</v>
      </c>
      <c r="T116" t="s">
        <v>2034</v>
      </c>
      <c r="U116" t="s">
        <v>2046</v>
      </c>
    </row>
    <row r="117" spans="1:21" x14ac:dyDescent="0.3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s="10">
        <f>Tabla1[[#This Row],[pledged]]/Tabla1[[#This Row],[goal]]</f>
        <v>0.87211757648470301</v>
      </c>
      <c r="G117" s="24">
        <f>IFERROR(Tabla1[[#This Row],[pledged]]/Tabla1[[#This Row],[backers_count]],"0")</f>
        <v>44.001815980629537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2"/>
        <v>43056.25</v>
      </c>
      <c r="O117" s="8">
        <f t="shared" si="3"/>
        <v>43091.25</v>
      </c>
      <c r="P117" s="22">
        <f>Tabla1[[#This Row],[Date Ended Conversion]]-Tabla1[[#This Row],[Date Created Conversion]]</f>
        <v>35</v>
      </c>
      <c r="Q117" t="b">
        <v>0</v>
      </c>
      <c r="R117" t="b">
        <v>0</v>
      </c>
      <c r="S117" t="s">
        <v>119</v>
      </c>
      <c r="T117" t="s">
        <v>2037</v>
      </c>
      <c r="U117" t="s">
        <v>2052</v>
      </c>
    </row>
    <row r="118" spans="1:21" ht="31.2" x14ac:dyDescent="0.3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s="10">
        <f>Tabla1[[#This Row],[pledged]]/Tabla1[[#This Row],[goal]]</f>
        <v>0.88</v>
      </c>
      <c r="G118" s="24">
        <f>IFERROR(Tabla1[[#This Row],[pledged]]/Tabla1[[#This Row],[backers_count]],"0")</f>
        <v>86.794520547945211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2"/>
        <v>42265.208333333328</v>
      </c>
      <c r="O118" s="8">
        <f t="shared" si="3"/>
        <v>42266.208333333328</v>
      </c>
      <c r="P118" s="22">
        <f>Tabla1[[#This Row],[Date Ended Conversion]]-Tabla1[[#This Row],[Date Created Conversion]]</f>
        <v>1</v>
      </c>
      <c r="Q118" t="b">
        <v>0</v>
      </c>
      <c r="R118" t="b">
        <v>0</v>
      </c>
      <c r="S118" t="s">
        <v>33</v>
      </c>
      <c r="T118" t="s">
        <v>2035</v>
      </c>
      <c r="U118" t="s">
        <v>2041</v>
      </c>
    </row>
    <row r="119" spans="1:21" x14ac:dyDescent="0.3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s="10">
        <f>Tabla1[[#This Row],[pledged]]/Tabla1[[#This Row],[goal]]</f>
        <v>1.7393877551020409</v>
      </c>
      <c r="G119" s="24">
        <f>IFERROR(Tabla1[[#This Row],[pledged]]/Tabla1[[#This Row],[backers_count]],"0")</f>
        <v>30.992727272727272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2"/>
        <v>40808.208333333336</v>
      </c>
      <c r="O119" s="8">
        <f t="shared" si="3"/>
        <v>40814.208333333336</v>
      </c>
      <c r="P119" s="22">
        <f>Tabla1[[#This Row],[Date Ended Conversion]]-Tabla1[[#This Row],[Date Created Conversion]]</f>
        <v>6</v>
      </c>
      <c r="Q119" t="b">
        <v>0</v>
      </c>
      <c r="R119" t="b">
        <v>0</v>
      </c>
      <c r="S119" t="s">
        <v>269</v>
      </c>
      <c r="T119" t="s">
        <v>2036</v>
      </c>
      <c r="U119" t="s">
        <v>2059</v>
      </c>
    </row>
    <row r="120" spans="1:21" x14ac:dyDescent="0.3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s="10">
        <f>Tabla1[[#This Row],[pledged]]/Tabla1[[#This Row],[goal]]</f>
        <v>1.1761111111111111</v>
      </c>
      <c r="G120" s="24">
        <f>IFERROR(Tabla1[[#This Row],[pledged]]/Tabla1[[#This Row],[backers_count]],"0")</f>
        <v>94.791044776119406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2"/>
        <v>41665.25</v>
      </c>
      <c r="O120" s="8">
        <f t="shared" si="3"/>
        <v>41671.25</v>
      </c>
      <c r="P120" s="22">
        <f>Tabla1[[#This Row],[Date Ended Conversion]]-Tabla1[[#This Row],[Date Created Conversion]]</f>
        <v>6</v>
      </c>
      <c r="Q120" t="b">
        <v>0</v>
      </c>
      <c r="R120" t="b">
        <v>0</v>
      </c>
      <c r="S120" t="s">
        <v>122</v>
      </c>
      <c r="T120" t="s">
        <v>2053</v>
      </c>
      <c r="U120" t="s">
        <v>2054</v>
      </c>
    </row>
    <row r="121" spans="1:21" ht="31.2" x14ac:dyDescent="0.3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s="10">
        <f>Tabla1[[#This Row],[pledged]]/Tabla1[[#This Row],[goal]]</f>
        <v>2.1496</v>
      </c>
      <c r="G121" s="24">
        <f>IFERROR(Tabla1[[#This Row],[pledged]]/Tabla1[[#This Row],[backers_count]],"0")</f>
        <v>69.79220779220779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2"/>
        <v>41806.208333333336</v>
      </c>
      <c r="O121" s="8">
        <f t="shared" si="3"/>
        <v>41823.208333333336</v>
      </c>
      <c r="P121" s="22">
        <f>Tabla1[[#This Row],[Date Ended Conversion]]-Tabla1[[#This Row],[Date Created Conversion]]</f>
        <v>17</v>
      </c>
      <c r="Q121" t="b">
        <v>0</v>
      </c>
      <c r="R121" t="b">
        <v>1</v>
      </c>
      <c r="S121" t="s">
        <v>42</v>
      </c>
      <c r="T121" t="s">
        <v>2036</v>
      </c>
      <c r="U121" t="s">
        <v>2042</v>
      </c>
    </row>
    <row r="122" spans="1:21" x14ac:dyDescent="0.3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s="10">
        <f>Tabla1[[#This Row],[pledged]]/Tabla1[[#This Row],[goal]]</f>
        <v>1.4949667110519307</v>
      </c>
      <c r="G122" s="24">
        <f>IFERROR(Tabla1[[#This Row],[pledged]]/Tabla1[[#This Row],[backers_count]],"0")</f>
        <v>63.003367003367003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2"/>
        <v>42111.208333333328</v>
      </c>
      <c r="O122" s="8">
        <f t="shared" si="3"/>
        <v>42115.208333333328</v>
      </c>
      <c r="P122" s="22">
        <f>Tabla1[[#This Row],[Date Ended Conversion]]-Tabla1[[#This Row],[Date Created Conversion]]</f>
        <v>4</v>
      </c>
      <c r="Q122" t="b">
        <v>0</v>
      </c>
      <c r="R122" t="b">
        <v>1</v>
      </c>
      <c r="S122" t="s">
        <v>292</v>
      </c>
      <c r="T122" t="s">
        <v>2049</v>
      </c>
      <c r="U122" t="s">
        <v>2060</v>
      </c>
    </row>
    <row r="123" spans="1:21" x14ac:dyDescent="0.3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s="10">
        <f>Tabla1[[#This Row],[pledged]]/Tabla1[[#This Row],[goal]]</f>
        <v>2.1933995584988963</v>
      </c>
      <c r="G123" s="24">
        <f>IFERROR(Tabla1[[#This Row],[pledged]]/Tabla1[[#This Row],[backers_count]],"0")</f>
        <v>110.0343300110742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2"/>
        <v>41917.208333333336</v>
      </c>
      <c r="O123" s="8">
        <f t="shared" si="3"/>
        <v>41930.208333333336</v>
      </c>
      <c r="P123" s="22">
        <f>Tabla1[[#This Row],[Date Ended Conversion]]-Tabla1[[#This Row],[Date Created Conversion]]</f>
        <v>13</v>
      </c>
      <c r="Q123" t="b">
        <v>0</v>
      </c>
      <c r="R123" t="b">
        <v>0</v>
      </c>
      <c r="S123" t="s">
        <v>89</v>
      </c>
      <c r="T123" t="s">
        <v>2049</v>
      </c>
      <c r="U123" t="s">
        <v>2050</v>
      </c>
    </row>
    <row r="124" spans="1:21" x14ac:dyDescent="0.3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s="10">
        <f>Tabla1[[#This Row],[pledged]]/Tabla1[[#This Row],[goal]]</f>
        <v>0.64367690058479532</v>
      </c>
      <c r="G124" s="24">
        <f>IFERROR(Tabla1[[#This Row],[pledged]]/Tabla1[[#This Row],[backers_count]],"0")</f>
        <v>25.997933274284026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2"/>
        <v>41970.25</v>
      </c>
      <c r="O124" s="8">
        <f t="shared" si="3"/>
        <v>41997.25</v>
      </c>
      <c r="P124" s="22">
        <f>Tabla1[[#This Row],[Date Ended Conversion]]-Tabla1[[#This Row],[Date Created Conversion]]</f>
        <v>27</v>
      </c>
      <c r="Q124" t="b">
        <v>0</v>
      </c>
      <c r="R124" t="b">
        <v>0</v>
      </c>
      <c r="S124" t="s">
        <v>119</v>
      </c>
      <c r="T124" t="s">
        <v>2037</v>
      </c>
      <c r="U124" t="s">
        <v>2052</v>
      </c>
    </row>
    <row r="125" spans="1:21" x14ac:dyDescent="0.3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s="10">
        <f>Tabla1[[#This Row],[pledged]]/Tabla1[[#This Row],[goal]]</f>
        <v>0.18622397298818233</v>
      </c>
      <c r="G125" s="24">
        <f>IFERROR(Tabla1[[#This Row],[pledged]]/Tabla1[[#This Row],[backers_count]],"0")</f>
        <v>49.987915407854985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2"/>
        <v>42332.25</v>
      </c>
      <c r="O125" s="8">
        <f t="shared" si="3"/>
        <v>42335.25</v>
      </c>
      <c r="P125" s="22">
        <f>Tabla1[[#This Row],[Date Ended Conversion]]-Tabla1[[#This Row],[Date Created Conversion]]</f>
        <v>3</v>
      </c>
      <c r="Q125" t="b">
        <v>1</v>
      </c>
      <c r="R125" t="b">
        <v>0</v>
      </c>
      <c r="S125" t="s">
        <v>33</v>
      </c>
      <c r="T125" t="s">
        <v>2035</v>
      </c>
      <c r="U125" t="s">
        <v>2041</v>
      </c>
    </row>
    <row r="126" spans="1:21" x14ac:dyDescent="0.3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s="10">
        <f>Tabla1[[#This Row],[pledged]]/Tabla1[[#This Row],[goal]]</f>
        <v>3.6776923076923076</v>
      </c>
      <c r="G126" s="24">
        <f>IFERROR(Tabla1[[#This Row],[pledged]]/Tabla1[[#This Row],[backers_count]],"0")</f>
        <v>101.72340425531915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2"/>
        <v>43598.208333333328</v>
      </c>
      <c r="O126" s="8">
        <f t="shared" si="3"/>
        <v>43651.208333333328</v>
      </c>
      <c r="P126" s="22">
        <f>Tabla1[[#This Row],[Date Ended Conversion]]-Tabla1[[#This Row],[Date Created Conversion]]</f>
        <v>53</v>
      </c>
      <c r="Q126" t="b">
        <v>0</v>
      </c>
      <c r="R126" t="b">
        <v>0</v>
      </c>
      <c r="S126" t="s">
        <v>122</v>
      </c>
      <c r="T126" t="s">
        <v>2053</v>
      </c>
      <c r="U126" t="s">
        <v>2054</v>
      </c>
    </row>
    <row r="127" spans="1:21" x14ac:dyDescent="0.3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s="10">
        <f>Tabla1[[#This Row],[pledged]]/Tabla1[[#This Row],[goal]]</f>
        <v>1.5990566037735849</v>
      </c>
      <c r="G127" s="24">
        <f>IFERROR(Tabla1[[#This Row],[pledged]]/Tabla1[[#This Row],[backers_count]],"0")</f>
        <v>47.083333333333336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2"/>
        <v>43362.208333333328</v>
      </c>
      <c r="O127" s="8">
        <f t="shared" si="3"/>
        <v>43366.208333333328</v>
      </c>
      <c r="P127" s="22">
        <f>Tabla1[[#This Row],[Date Ended Conversion]]-Tabla1[[#This Row],[Date Created Conversion]]</f>
        <v>4</v>
      </c>
      <c r="Q127" t="b">
        <v>0</v>
      </c>
      <c r="R127" t="b">
        <v>0</v>
      </c>
      <c r="S127" t="s">
        <v>33</v>
      </c>
      <c r="T127" t="s">
        <v>2035</v>
      </c>
      <c r="U127" t="s">
        <v>2041</v>
      </c>
    </row>
    <row r="128" spans="1:21" x14ac:dyDescent="0.3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s="10">
        <f>Tabla1[[#This Row],[pledged]]/Tabla1[[#This Row],[goal]]</f>
        <v>0.38633185349611543</v>
      </c>
      <c r="G128" s="24">
        <f>IFERROR(Tabla1[[#This Row],[pledged]]/Tabla1[[#This Row],[backers_count]],"0")</f>
        <v>89.944444444444443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2"/>
        <v>42596.208333333328</v>
      </c>
      <c r="O128" s="8">
        <f t="shared" si="3"/>
        <v>42624.208333333328</v>
      </c>
      <c r="P128" s="22">
        <f>Tabla1[[#This Row],[Date Ended Conversion]]-Tabla1[[#This Row],[Date Created Conversion]]</f>
        <v>28</v>
      </c>
      <c r="Q128" t="b">
        <v>0</v>
      </c>
      <c r="R128" t="b">
        <v>1</v>
      </c>
      <c r="S128" t="s">
        <v>33</v>
      </c>
      <c r="T128" t="s">
        <v>2035</v>
      </c>
      <c r="U128" t="s">
        <v>2041</v>
      </c>
    </row>
    <row r="129" spans="1:21" x14ac:dyDescent="0.3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s="10">
        <f>Tabla1[[#This Row],[pledged]]/Tabla1[[#This Row],[goal]]</f>
        <v>0.51421511627906979</v>
      </c>
      <c r="G129" s="24">
        <f>IFERROR(Tabla1[[#This Row],[pledged]]/Tabla1[[#This Row],[backers_count]],"0")</f>
        <v>78.96875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2"/>
        <v>40310.208333333336</v>
      </c>
      <c r="O129" s="8">
        <f t="shared" si="3"/>
        <v>40313.208333333336</v>
      </c>
      <c r="P129" s="22">
        <f>Tabla1[[#This Row],[Date Ended Conversion]]-Tabla1[[#This Row],[Date Created Conversion]]</f>
        <v>3</v>
      </c>
      <c r="Q129" t="b">
        <v>0</v>
      </c>
      <c r="R129" t="b">
        <v>0</v>
      </c>
      <c r="S129" t="s">
        <v>33</v>
      </c>
      <c r="T129" t="s">
        <v>2035</v>
      </c>
      <c r="U129" t="s">
        <v>2041</v>
      </c>
    </row>
    <row r="130" spans="1:21" x14ac:dyDescent="0.3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s="10">
        <f>Tabla1[[#This Row],[pledged]]/Tabla1[[#This Row],[goal]]</f>
        <v>0.60334277620396604</v>
      </c>
      <c r="G130" s="24">
        <f>IFERROR(Tabla1[[#This Row],[pledged]]/Tabla1[[#This Row],[backers_count]],"0")</f>
        <v>80.067669172932327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ref="N130:N193" si="4">(((L130/60)/60)/24)+DATE(1970,1,1)</f>
        <v>40417.208333333336</v>
      </c>
      <c r="O130" s="8">
        <f t="shared" ref="O130:O193" si="5">(((M130/60)/60)/24)+DATE(1970,1,1)</f>
        <v>40430.208333333336</v>
      </c>
      <c r="P130" s="22">
        <f>Tabla1[[#This Row],[Date Ended Conversion]]-Tabla1[[#This Row],[Date Created Conversion]]</f>
        <v>13</v>
      </c>
      <c r="Q130" t="b">
        <v>0</v>
      </c>
      <c r="R130" t="b">
        <v>0</v>
      </c>
      <c r="S130" t="s">
        <v>23</v>
      </c>
      <c r="T130" t="s">
        <v>2033</v>
      </c>
      <c r="U130" t="s">
        <v>2039</v>
      </c>
    </row>
    <row r="131" spans="1:21" x14ac:dyDescent="0.3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s="10">
        <f>Tabla1[[#This Row],[pledged]]/Tabla1[[#This Row],[goal]]</f>
        <v>3.2026936026936029E-2</v>
      </c>
      <c r="G131" s="24">
        <f>IFERROR(Tabla1[[#This Row],[pledged]]/Tabla1[[#This Row],[backers_count]],"0")</f>
        <v>86.472727272727269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si="4"/>
        <v>42038.25</v>
      </c>
      <c r="O131" s="8">
        <f t="shared" si="5"/>
        <v>42063.25</v>
      </c>
      <c r="P131" s="22">
        <f>Tabla1[[#This Row],[Date Ended Conversion]]-Tabla1[[#This Row],[Date Created Conversion]]</f>
        <v>25</v>
      </c>
      <c r="Q131" t="b">
        <v>0</v>
      </c>
      <c r="R131" t="b">
        <v>0</v>
      </c>
      <c r="S131" t="s">
        <v>17</v>
      </c>
      <c r="T131" t="s">
        <v>2032</v>
      </c>
      <c r="U131" t="s">
        <v>2038</v>
      </c>
    </row>
    <row r="132" spans="1:21" x14ac:dyDescent="0.3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s="10">
        <f>Tabla1[[#This Row],[pledged]]/Tabla1[[#This Row],[goal]]</f>
        <v>1.5546875</v>
      </c>
      <c r="G132" s="24">
        <f>IFERROR(Tabla1[[#This Row],[pledged]]/Tabla1[[#This Row],[backers_count]],"0")</f>
        <v>28.001876172607879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4"/>
        <v>40842.208333333336</v>
      </c>
      <c r="O132" s="8">
        <f t="shared" si="5"/>
        <v>40858.25</v>
      </c>
      <c r="P132" s="22">
        <f>Tabla1[[#This Row],[Date Ended Conversion]]-Tabla1[[#This Row],[Date Created Conversion]]</f>
        <v>16.041666666664241</v>
      </c>
      <c r="Q132" t="b">
        <v>0</v>
      </c>
      <c r="R132" t="b">
        <v>0</v>
      </c>
      <c r="S132" t="s">
        <v>53</v>
      </c>
      <c r="T132" t="s">
        <v>2036</v>
      </c>
      <c r="U132" t="s">
        <v>2044</v>
      </c>
    </row>
    <row r="133" spans="1:21" ht="31.2" x14ac:dyDescent="0.3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s="10">
        <f>Tabla1[[#This Row],[pledged]]/Tabla1[[#This Row],[goal]]</f>
        <v>1.0085974499089254</v>
      </c>
      <c r="G133" s="24">
        <f>IFERROR(Tabla1[[#This Row],[pledged]]/Tabla1[[#This Row],[backers_count]],"0")</f>
        <v>67.996725337699544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4"/>
        <v>41607.25</v>
      </c>
      <c r="O133" s="8">
        <f t="shared" si="5"/>
        <v>41620.25</v>
      </c>
      <c r="P133" s="22">
        <f>Tabla1[[#This Row],[Date Ended Conversion]]-Tabla1[[#This Row],[Date Created Conversion]]</f>
        <v>13</v>
      </c>
      <c r="Q133" t="b">
        <v>0</v>
      </c>
      <c r="R133" t="b">
        <v>0</v>
      </c>
      <c r="S133" t="s">
        <v>28</v>
      </c>
      <c r="T133" t="s">
        <v>2034</v>
      </c>
      <c r="U133" t="s">
        <v>2040</v>
      </c>
    </row>
    <row r="134" spans="1:21" x14ac:dyDescent="0.3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s="10">
        <f>Tabla1[[#This Row],[pledged]]/Tabla1[[#This Row],[goal]]</f>
        <v>1.1618181818181819</v>
      </c>
      <c r="G134" s="24">
        <f>IFERROR(Tabla1[[#This Row],[pledged]]/Tabla1[[#This Row],[backers_count]],"0")</f>
        <v>43.078651685393261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4"/>
        <v>43112.25</v>
      </c>
      <c r="O134" s="8">
        <f t="shared" si="5"/>
        <v>43128.25</v>
      </c>
      <c r="P134" s="22">
        <f>Tabla1[[#This Row],[Date Ended Conversion]]-Tabla1[[#This Row],[Date Created Conversion]]</f>
        <v>16</v>
      </c>
      <c r="Q134" t="b">
        <v>0</v>
      </c>
      <c r="R134" t="b">
        <v>1</v>
      </c>
      <c r="S134" t="s">
        <v>33</v>
      </c>
      <c r="T134" t="s">
        <v>2035</v>
      </c>
      <c r="U134" t="s">
        <v>2041</v>
      </c>
    </row>
    <row r="135" spans="1:21" x14ac:dyDescent="0.3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s="10">
        <f>Tabla1[[#This Row],[pledged]]/Tabla1[[#This Row],[goal]]</f>
        <v>3.1077777777777778</v>
      </c>
      <c r="G135" s="24">
        <f>IFERROR(Tabla1[[#This Row],[pledged]]/Tabla1[[#This Row],[backers_count]],"0")</f>
        <v>87.95597484276729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4"/>
        <v>40767.208333333336</v>
      </c>
      <c r="O135" s="8">
        <f t="shared" si="5"/>
        <v>40789.208333333336</v>
      </c>
      <c r="P135" s="22">
        <f>Tabla1[[#This Row],[Date Ended Conversion]]-Tabla1[[#This Row],[Date Created Conversion]]</f>
        <v>22</v>
      </c>
      <c r="Q135" t="b">
        <v>0</v>
      </c>
      <c r="R135" t="b">
        <v>0</v>
      </c>
      <c r="S135" t="s">
        <v>319</v>
      </c>
      <c r="T135" t="s">
        <v>2033</v>
      </c>
      <c r="U135" t="s">
        <v>2061</v>
      </c>
    </row>
    <row r="136" spans="1:21" x14ac:dyDescent="0.3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s="10">
        <f>Tabla1[[#This Row],[pledged]]/Tabla1[[#This Row],[goal]]</f>
        <v>0.89736683417085428</v>
      </c>
      <c r="G136" s="24">
        <f>IFERROR(Tabla1[[#This Row],[pledged]]/Tabla1[[#This Row],[backers_count]],"0")</f>
        <v>94.987234042553197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4"/>
        <v>40713.208333333336</v>
      </c>
      <c r="O136" s="8">
        <f t="shared" si="5"/>
        <v>40762.208333333336</v>
      </c>
      <c r="P136" s="22">
        <f>Tabla1[[#This Row],[Date Ended Conversion]]-Tabla1[[#This Row],[Date Created Conversion]]</f>
        <v>49</v>
      </c>
      <c r="Q136" t="b">
        <v>0</v>
      </c>
      <c r="R136" t="b">
        <v>1</v>
      </c>
      <c r="S136" t="s">
        <v>42</v>
      </c>
      <c r="T136" t="s">
        <v>2036</v>
      </c>
      <c r="U136" t="s">
        <v>2042</v>
      </c>
    </row>
    <row r="137" spans="1:21" x14ac:dyDescent="0.3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s="10">
        <f>Tabla1[[#This Row],[pledged]]/Tabla1[[#This Row],[goal]]</f>
        <v>0.71272727272727276</v>
      </c>
      <c r="G137" s="24">
        <f>IFERROR(Tabla1[[#This Row],[pledged]]/Tabla1[[#This Row],[backers_count]],"0")</f>
        <v>46.905982905982903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4"/>
        <v>41340.25</v>
      </c>
      <c r="O137" s="8">
        <f t="shared" si="5"/>
        <v>41345.208333333336</v>
      </c>
      <c r="P137" s="22">
        <f>Tabla1[[#This Row],[Date Ended Conversion]]-Tabla1[[#This Row],[Date Created Conversion]]</f>
        <v>4.9583333333357587</v>
      </c>
      <c r="Q137" t="b">
        <v>0</v>
      </c>
      <c r="R137" t="b">
        <v>1</v>
      </c>
      <c r="S137" t="s">
        <v>33</v>
      </c>
      <c r="T137" t="s">
        <v>2035</v>
      </c>
      <c r="U137" t="s">
        <v>2041</v>
      </c>
    </row>
    <row r="138" spans="1:21" ht="31.2" x14ac:dyDescent="0.3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s="10">
        <f>Tabla1[[#This Row],[pledged]]/Tabla1[[#This Row],[goal]]</f>
        <v>3.2862318840579711E-2</v>
      </c>
      <c r="G138" s="24">
        <f>IFERROR(Tabla1[[#This Row],[pledged]]/Tabla1[[#This Row],[backers_count]],"0")</f>
        <v>46.913793103448278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4"/>
        <v>41797.208333333336</v>
      </c>
      <c r="O138" s="8">
        <f t="shared" si="5"/>
        <v>41809.208333333336</v>
      </c>
      <c r="P138" s="22">
        <f>Tabla1[[#This Row],[Date Ended Conversion]]-Tabla1[[#This Row],[Date Created Conversion]]</f>
        <v>12</v>
      </c>
      <c r="Q138" t="b">
        <v>0</v>
      </c>
      <c r="R138" t="b">
        <v>1</v>
      </c>
      <c r="S138" t="s">
        <v>53</v>
      </c>
      <c r="T138" t="s">
        <v>2036</v>
      </c>
      <c r="U138" t="s">
        <v>2044</v>
      </c>
    </row>
    <row r="139" spans="1:21" x14ac:dyDescent="0.3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s="10">
        <f>Tabla1[[#This Row],[pledged]]/Tabla1[[#This Row],[goal]]</f>
        <v>2.617777777777778</v>
      </c>
      <c r="G139" s="24">
        <f>IFERROR(Tabla1[[#This Row],[pledged]]/Tabla1[[#This Row],[backers_count]],"0")</f>
        <v>94.24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4"/>
        <v>40457.208333333336</v>
      </c>
      <c r="O139" s="8">
        <f t="shared" si="5"/>
        <v>40463.208333333336</v>
      </c>
      <c r="P139" s="22">
        <f>Tabla1[[#This Row],[Date Ended Conversion]]-Tabla1[[#This Row],[Date Created Conversion]]</f>
        <v>6</v>
      </c>
      <c r="Q139" t="b">
        <v>0</v>
      </c>
      <c r="R139" t="b">
        <v>0</v>
      </c>
      <c r="S139" t="s">
        <v>68</v>
      </c>
      <c r="T139" t="s">
        <v>2037</v>
      </c>
      <c r="U139" t="s">
        <v>2047</v>
      </c>
    </row>
    <row r="140" spans="1:21" ht="31.2" x14ac:dyDescent="0.3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s="10">
        <f>Tabla1[[#This Row],[pledged]]/Tabla1[[#This Row],[goal]]</f>
        <v>0.96</v>
      </c>
      <c r="G140" s="24">
        <f>IFERROR(Tabla1[[#This Row],[pledged]]/Tabla1[[#This Row],[backers_count]],"0")</f>
        <v>80.139130434782615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4"/>
        <v>41180.208333333336</v>
      </c>
      <c r="O140" s="8">
        <f t="shared" si="5"/>
        <v>41186.208333333336</v>
      </c>
      <c r="P140" s="22">
        <f>Tabla1[[#This Row],[Date Ended Conversion]]-Tabla1[[#This Row],[Date Created Conversion]]</f>
        <v>6</v>
      </c>
      <c r="Q140" t="b">
        <v>0</v>
      </c>
      <c r="R140" t="b">
        <v>0</v>
      </c>
      <c r="S140" t="s">
        <v>292</v>
      </c>
      <c r="T140" t="s">
        <v>2049</v>
      </c>
      <c r="U140" t="s">
        <v>2060</v>
      </c>
    </row>
    <row r="141" spans="1:21" x14ac:dyDescent="0.3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s="10">
        <f>Tabla1[[#This Row],[pledged]]/Tabla1[[#This Row],[goal]]</f>
        <v>0.20896851248642778</v>
      </c>
      <c r="G141" s="24">
        <f>IFERROR(Tabla1[[#This Row],[pledged]]/Tabla1[[#This Row],[backers_count]],"0")</f>
        <v>59.036809815950917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4"/>
        <v>42115.208333333328</v>
      </c>
      <c r="O141" s="8">
        <f t="shared" si="5"/>
        <v>42131.208333333328</v>
      </c>
      <c r="P141" s="22">
        <f>Tabla1[[#This Row],[Date Ended Conversion]]-Tabla1[[#This Row],[Date Created Conversion]]</f>
        <v>16</v>
      </c>
      <c r="Q141" t="b">
        <v>0</v>
      </c>
      <c r="R141" t="b">
        <v>1</v>
      </c>
      <c r="S141" t="s">
        <v>65</v>
      </c>
      <c r="T141" t="s">
        <v>2034</v>
      </c>
      <c r="U141" t="s">
        <v>2046</v>
      </c>
    </row>
    <row r="142" spans="1:21" ht="31.2" x14ac:dyDescent="0.3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s="10">
        <f>Tabla1[[#This Row],[pledged]]/Tabla1[[#This Row],[goal]]</f>
        <v>2.2316363636363636</v>
      </c>
      <c r="G142" s="24">
        <f>IFERROR(Tabla1[[#This Row],[pledged]]/Tabla1[[#This Row],[backers_count]],"0")</f>
        <v>65.989247311827953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4"/>
        <v>43156.25</v>
      </c>
      <c r="O142" s="8">
        <f t="shared" si="5"/>
        <v>43161.25</v>
      </c>
      <c r="P142" s="22">
        <f>Tabla1[[#This Row],[Date Ended Conversion]]-Tabla1[[#This Row],[Date Created Conversion]]</f>
        <v>5</v>
      </c>
      <c r="Q142" t="b">
        <v>0</v>
      </c>
      <c r="R142" t="b">
        <v>0</v>
      </c>
      <c r="S142" t="s">
        <v>42</v>
      </c>
      <c r="T142" t="s">
        <v>2036</v>
      </c>
      <c r="U142" t="s">
        <v>2042</v>
      </c>
    </row>
    <row r="143" spans="1:21" x14ac:dyDescent="0.3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s="10">
        <f>Tabla1[[#This Row],[pledged]]/Tabla1[[#This Row],[goal]]</f>
        <v>1.0159097978227061</v>
      </c>
      <c r="G143" s="24">
        <f>IFERROR(Tabla1[[#This Row],[pledged]]/Tabla1[[#This Row],[backers_count]],"0")</f>
        <v>60.992530345471522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4"/>
        <v>42167.208333333328</v>
      </c>
      <c r="O143" s="8">
        <f t="shared" si="5"/>
        <v>42173.208333333328</v>
      </c>
      <c r="P143" s="22">
        <f>Tabla1[[#This Row],[Date Ended Conversion]]-Tabla1[[#This Row],[Date Created Conversion]]</f>
        <v>6</v>
      </c>
      <c r="Q143" t="b">
        <v>0</v>
      </c>
      <c r="R143" t="b">
        <v>0</v>
      </c>
      <c r="S143" t="s">
        <v>28</v>
      </c>
      <c r="T143" t="s">
        <v>2034</v>
      </c>
      <c r="U143" t="s">
        <v>2040</v>
      </c>
    </row>
    <row r="144" spans="1:21" ht="31.2" x14ac:dyDescent="0.3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s="10">
        <f>Tabla1[[#This Row],[pledged]]/Tabla1[[#This Row],[goal]]</f>
        <v>2.3003999999999998</v>
      </c>
      <c r="G144" s="24">
        <f>IFERROR(Tabla1[[#This Row],[pledged]]/Tabla1[[#This Row],[backers_count]],"0")</f>
        <v>98.307692307692307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4"/>
        <v>41005.208333333336</v>
      </c>
      <c r="O144" s="8">
        <f t="shared" si="5"/>
        <v>41046.208333333336</v>
      </c>
      <c r="P144" s="22">
        <f>Tabla1[[#This Row],[Date Ended Conversion]]-Tabla1[[#This Row],[Date Created Conversion]]</f>
        <v>41</v>
      </c>
      <c r="Q144" t="b">
        <v>0</v>
      </c>
      <c r="R144" t="b">
        <v>0</v>
      </c>
      <c r="S144" t="s">
        <v>28</v>
      </c>
      <c r="T144" t="s">
        <v>2034</v>
      </c>
      <c r="U144" t="s">
        <v>2040</v>
      </c>
    </row>
    <row r="145" spans="1:21" x14ac:dyDescent="0.3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s="10">
        <f>Tabla1[[#This Row],[pledged]]/Tabla1[[#This Row],[goal]]</f>
        <v>1.355925925925926</v>
      </c>
      <c r="G145" s="24">
        <f>IFERROR(Tabla1[[#This Row],[pledged]]/Tabla1[[#This Row],[backers_count]],"0")</f>
        <v>104.6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4"/>
        <v>40357.208333333336</v>
      </c>
      <c r="O145" s="8">
        <f t="shared" si="5"/>
        <v>40377.208333333336</v>
      </c>
      <c r="P145" s="22">
        <f>Tabla1[[#This Row],[Date Ended Conversion]]-Tabla1[[#This Row],[Date Created Conversion]]</f>
        <v>20</v>
      </c>
      <c r="Q145" t="b">
        <v>0</v>
      </c>
      <c r="R145" t="b">
        <v>0</v>
      </c>
      <c r="S145" t="s">
        <v>60</v>
      </c>
      <c r="T145" t="s">
        <v>2033</v>
      </c>
      <c r="U145" t="s">
        <v>2045</v>
      </c>
    </row>
    <row r="146" spans="1:21" x14ac:dyDescent="0.3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s="10">
        <f>Tabla1[[#This Row],[pledged]]/Tabla1[[#This Row],[goal]]</f>
        <v>1.2909999999999999</v>
      </c>
      <c r="G146" s="24">
        <f>IFERROR(Tabla1[[#This Row],[pledged]]/Tabla1[[#This Row],[backers_count]],"0")</f>
        <v>86.066666666666663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4"/>
        <v>43633.208333333328</v>
      </c>
      <c r="O146" s="8">
        <f t="shared" si="5"/>
        <v>43641.208333333328</v>
      </c>
      <c r="P146" s="22">
        <f>Tabla1[[#This Row],[Date Ended Conversion]]-Tabla1[[#This Row],[Date Created Conversion]]</f>
        <v>8</v>
      </c>
      <c r="Q146" t="b">
        <v>0</v>
      </c>
      <c r="R146" t="b">
        <v>0</v>
      </c>
      <c r="S146" t="s">
        <v>33</v>
      </c>
      <c r="T146" t="s">
        <v>2035</v>
      </c>
      <c r="U146" t="s">
        <v>2041</v>
      </c>
    </row>
    <row r="147" spans="1:21" x14ac:dyDescent="0.3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s="10">
        <f>Tabla1[[#This Row],[pledged]]/Tabla1[[#This Row],[goal]]</f>
        <v>2.3651200000000001</v>
      </c>
      <c r="G147" s="24">
        <f>IFERROR(Tabla1[[#This Row],[pledged]]/Tabla1[[#This Row],[backers_count]],"0")</f>
        <v>76.989583333333329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4"/>
        <v>41889.208333333336</v>
      </c>
      <c r="O147" s="8">
        <f t="shared" si="5"/>
        <v>41894.208333333336</v>
      </c>
      <c r="P147" s="22">
        <f>Tabla1[[#This Row],[Date Ended Conversion]]-Tabla1[[#This Row],[Date Created Conversion]]</f>
        <v>5</v>
      </c>
      <c r="Q147" t="b">
        <v>0</v>
      </c>
      <c r="R147" t="b">
        <v>0</v>
      </c>
      <c r="S147" t="s">
        <v>65</v>
      </c>
      <c r="T147" t="s">
        <v>2034</v>
      </c>
      <c r="U147" t="s">
        <v>2046</v>
      </c>
    </row>
    <row r="148" spans="1:21" ht="31.2" x14ac:dyDescent="0.3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s="10">
        <f>Tabla1[[#This Row],[pledged]]/Tabla1[[#This Row],[goal]]</f>
        <v>0.17249999999999999</v>
      </c>
      <c r="G148" s="24">
        <f>IFERROR(Tabla1[[#This Row],[pledged]]/Tabla1[[#This Row],[backers_count]],"0")</f>
        <v>29.764705882352942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4"/>
        <v>40855.25</v>
      </c>
      <c r="O148" s="8">
        <f t="shared" si="5"/>
        <v>40875.25</v>
      </c>
      <c r="P148" s="22">
        <f>Tabla1[[#This Row],[Date Ended Conversion]]-Tabla1[[#This Row],[Date Created Conversion]]</f>
        <v>20</v>
      </c>
      <c r="Q148" t="b">
        <v>0</v>
      </c>
      <c r="R148" t="b">
        <v>0</v>
      </c>
      <c r="S148" t="s">
        <v>33</v>
      </c>
      <c r="T148" t="s">
        <v>2035</v>
      </c>
      <c r="U148" t="s">
        <v>2041</v>
      </c>
    </row>
    <row r="149" spans="1:21" ht="31.2" x14ac:dyDescent="0.3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s="10">
        <f>Tabla1[[#This Row],[pledged]]/Tabla1[[#This Row],[goal]]</f>
        <v>1.1249397590361445</v>
      </c>
      <c r="G149" s="24">
        <f>IFERROR(Tabla1[[#This Row],[pledged]]/Tabla1[[#This Row],[backers_count]],"0")</f>
        <v>46.91959798994975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4"/>
        <v>42534.208333333328</v>
      </c>
      <c r="O149" s="8">
        <f t="shared" si="5"/>
        <v>42540.208333333328</v>
      </c>
      <c r="P149" s="22">
        <f>Tabla1[[#This Row],[Date Ended Conversion]]-Tabla1[[#This Row],[Date Created Conversion]]</f>
        <v>6</v>
      </c>
      <c r="Q149" t="b">
        <v>0</v>
      </c>
      <c r="R149" t="b">
        <v>1</v>
      </c>
      <c r="S149" t="s">
        <v>33</v>
      </c>
      <c r="T149" t="s">
        <v>2035</v>
      </c>
      <c r="U149" t="s">
        <v>2041</v>
      </c>
    </row>
    <row r="150" spans="1:21" x14ac:dyDescent="0.3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s="10">
        <f>Tabla1[[#This Row],[pledged]]/Tabla1[[#This Row],[goal]]</f>
        <v>1.2102150537634409</v>
      </c>
      <c r="G150" s="24">
        <f>IFERROR(Tabla1[[#This Row],[pledged]]/Tabla1[[#This Row],[backers_count]],"0")</f>
        <v>105.18691588785046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4"/>
        <v>42941.208333333328</v>
      </c>
      <c r="O150" s="8">
        <f t="shared" si="5"/>
        <v>42950.208333333328</v>
      </c>
      <c r="P150" s="22">
        <f>Tabla1[[#This Row],[Date Ended Conversion]]-Tabla1[[#This Row],[Date Created Conversion]]</f>
        <v>9</v>
      </c>
      <c r="Q150" t="b">
        <v>0</v>
      </c>
      <c r="R150" t="b">
        <v>0</v>
      </c>
      <c r="S150" t="s">
        <v>65</v>
      </c>
      <c r="T150" t="s">
        <v>2034</v>
      </c>
      <c r="U150" t="s">
        <v>2046</v>
      </c>
    </row>
    <row r="151" spans="1:21" x14ac:dyDescent="0.3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s="10">
        <f>Tabla1[[#This Row],[pledged]]/Tabla1[[#This Row],[goal]]</f>
        <v>2.1987096774193549</v>
      </c>
      <c r="G151" s="24">
        <f>IFERROR(Tabla1[[#This Row],[pledged]]/Tabla1[[#This Row],[backers_count]],"0")</f>
        <v>69.907692307692301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4"/>
        <v>41275.25</v>
      </c>
      <c r="O151" s="8">
        <f t="shared" si="5"/>
        <v>41327.25</v>
      </c>
      <c r="P151" s="22">
        <f>Tabla1[[#This Row],[Date Ended Conversion]]-Tabla1[[#This Row],[Date Created Conversion]]</f>
        <v>52</v>
      </c>
      <c r="Q151" t="b">
        <v>0</v>
      </c>
      <c r="R151" t="b">
        <v>0</v>
      </c>
      <c r="S151" t="s">
        <v>60</v>
      </c>
      <c r="T151" t="s">
        <v>2033</v>
      </c>
      <c r="U151" t="s">
        <v>2045</v>
      </c>
    </row>
    <row r="152" spans="1:21" x14ac:dyDescent="0.3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s="10">
        <f>Tabla1[[#This Row],[pledged]]/Tabla1[[#This Row],[goal]]</f>
        <v>0.01</v>
      </c>
      <c r="G152" s="24">
        <f>IFERROR(Tabla1[[#This Row],[pledged]]/Tabla1[[#This Row],[backers_count]],"0")</f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4"/>
        <v>43450.25</v>
      </c>
      <c r="O152" s="8">
        <f t="shared" si="5"/>
        <v>43451.25</v>
      </c>
      <c r="P152" s="22">
        <f>Tabla1[[#This Row],[Date Ended Conversion]]-Tabla1[[#This Row],[Date Created Conversion]]</f>
        <v>1</v>
      </c>
      <c r="Q152" t="b">
        <v>0</v>
      </c>
      <c r="R152" t="b">
        <v>0</v>
      </c>
      <c r="S152" t="s">
        <v>23</v>
      </c>
      <c r="T152" t="s">
        <v>2033</v>
      </c>
      <c r="U152" t="s">
        <v>2039</v>
      </c>
    </row>
    <row r="153" spans="1:21" x14ac:dyDescent="0.3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s="10">
        <f>Tabla1[[#This Row],[pledged]]/Tabla1[[#This Row],[goal]]</f>
        <v>0.64166909620991253</v>
      </c>
      <c r="G153" s="24">
        <f>IFERROR(Tabla1[[#This Row],[pledged]]/Tabla1[[#This Row],[backers_count]],"0")</f>
        <v>60.011588275391958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4"/>
        <v>41799.208333333336</v>
      </c>
      <c r="O153" s="8">
        <f t="shared" si="5"/>
        <v>41850.208333333336</v>
      </c>
      <c r="P153" s="22">
        <f>Tabla1[[#This Row],[Date Ended Conversion]]-Tabla1[[#This Row],[Date Created Conversion]]</f>
        <v>51</v>
      </c>
      <c r="Q153" t="b">
        <v>0</v>
      </c>
      <c r="R153" t="b">
        <v>0</v>
      </c>
      <c r="S153" t="s">
        <v>50</v>
      </c>
      <c r="T153" t="s">
        <v>2033</v>
      </c>
      <c r="U153" t="s">
        <v>2043</v>
      </c>
    </row>
    <row r="154" spans="1:21" x14ac:dyDescent="0.3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s="10">
        <f>Tabla1[[#This Row],[pledged]]/Tabla1[[#This Row],[goal]]</f>
        <v>4.2306746987951804</v>
      </c>
      <c r="G154" s="24">
        <f>IFERROR(Tabla1[[#This Row],[pledged]]/Tabla1[[#This Row],[backers_count]],"0")</f>
        <v>52.006220379146917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4"/>
        <v>42783.25</v>
      </c>
      <c r="O154" s="8">
        <f t="shared" si="5"/>
        <v>42790.25</v>
      </c>
      <c r="P154" s="22">
        <f>Tabla1[[#This Row],[Date Ended Conversion]]-Tabla1[[#This Row],[Date Created Conversion]]</f>
        <v>7</v>
      </c>
      <c r="Q154" t="b">
        <v>0</v>
      </c>
      <c r="R154" t="b">
        <v>0</v>
      </c>
      <c r="S154" t="s">
        <v>60</v>
      </c>
      <c r="T154" t="s">
        <v>2033</v>
      </c>
      <c r="U154" t="s">
        <v>2045</v>
      </c>
    </row>
    <row r="155" spans="1:21" x14ac:dyDescent="0.3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s="10">
        <f>Tabla1[[#This Row],[pledged]]/Tabla1[[#This Row],[goal]]</f>
        <v>0.92984160506863778</v>
      </c>
      <c r="G155" s="24">
        <f>IFERROR(Tabla1[[#This Row],[pledged]]/Tabla1[[#This Row],[backers_count]],"0")</f>
        <v>31.000176025347649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4"/>
        <v>41201.208333333336</v>
      </c>
      <c r="O155" s="8">
        <f t="shared" si="5"/>
        <v>41207.208333333336</v>
      </c>
      <c r="P155" s="22">
        <f>Tabla1[[#This Row],[Date Ended Conversion]]-Tabla1[[#This Row],[Date Created Conversion]]</f>
        <v>6</v>
      </c>
      <c r="Q155" t="b">
        <v>0</v>
      </c>
      <c r="R155" t="b">
        <v>0</v>
      </c>
      <c r="S155" t="s">
        <v>33</v>
      </c>
      <c r="T155" t="s">
        <v>2035</v>
      </c>
      <c r="U155" t="s">
        <v>2041</v>
      </c>
    </row>
    <row r="156" spans="1:21" x14ac:dyDescent="0.3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s="10">
        <f>Tabla1[[#This Row],[pledged]]/Tabla1[[#This Row],[goal]]</f>
        <v>0.58756567425569173</v>
      </c>
      <c r="G156" s="24">
        <f>IFERROR(Tabla1[[#This Row],[pledged]]/Tabla1[[#This Row],[backers_count]],"0")</f>
        <v>95.042492917847028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4"/>
        <v>42502.208333333328</v>
      </c>
      <c r="O156" s="8">
        <f t="shared" si="5"/>
        <v>42525.208333333328</v>
      </c>
      <c r="P156" s="22">
        <f>Tabla1[[#This Row],[Date Ended Conversion]]-Tabla1[[#This Row],[Date Created Conversion]]</f>
        <v>23</v>
      </c>
      <c r="Q156" t="b">
        <v>0</v>
      </c>
      <c r="R156" t="b">
        <v>1</v>
      </c>
      <c r="S156" t="s">
        <v>60</v>
      </c>
      <c r="T156" t="s">
        <v>2033</v>
      </c>
      <c r="U156" t="s">
        <v>2045</v>
      </c>
    </row>
    <row r="157" spans="1:21" x14ac:dyDescent="0.3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s="10">
        <f>Tabla1[[#This Row],[pledged]]/Tabla1[[#This Row],[goal]]</f>
        <v>0.65022222222222226</v>
      </c>
      <c r="G157" s="24">
        <f>IFERROR(Tabla1[[#This Row],[pledged]]/Tabla1[[#This Row],[backers_count]],"0")</f>
        <v>75.968174204355108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4"/>
        <v>40262.208333333336</v>
      </c>
      <c r="O157" s="8">
        <f t="shared" si="5"/>
        <v>40277.208333333336</v>
      </c>
      <c r="P157" s="22">
        <f>Tabla1[[#This Row],[Date Ended Conversion]]-Tabla1[[#This Row],[Date Created Conversion]]</f>
        <v>15</v>
      </c>
      <c r="Q157" t="b">
        <v>0</v>
      </c>
      <c r="R157" t="b">
        <v>0</v>
      </c>
      <c r="S157" t="s">
        <v>33</v>
      </c>
      <c r="T157" t="s">
        <v>2035</v>
      </c>
      <c r="U157" t="s">
        <v>2041</v>
      </c>
    </row>
    <row r="158" spans="1:21" x14ac:dyDescent="0.3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s="10">
        <f>Tabla1[[#This Row],[pledged]]/Tabla1[[#This Row],[goal]]</f>
        <v>0.73939560439560437</v>
      </c>
      <c r="G158" s="24">
        <f>IFERROR(Tabla1[[#This Row],[pledged]]/Tabla1[[#This Row],[backers_count]],"0")</f>
        <v>71.013192612137203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4"/>
        <v>43743.208333333328</v>
      </c>
      <c r="O158" s="8">
        <f t="shared" si="5"/>
        <v>43767.208333333328</v>
      </c>
      <c r="P158" s="22">
        <f>Tabla1[[#This Row],[Date Ended Conversion]]-Tabla1[[#This Row],[Date Created Conversion]]</f>
        <v>24</v>
      </c>
      <c r="Q158" t="b">
        <v>0</v>
      </c>
      <c r="R158" t="b">
        <v>0</v>
      </c>
      <c r="S158" t="s">
        <v>23</v>
      </c>
      <c r="T158" t="s">
        <v>2033</v>
      </c>
      <c r="U158" t="s">
        <v>2039</v>
      </c>
    </row>
    <row r="159" spans="1:21" x14ac:dyDescent="0.3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s="10">
        <f>Tabla1[[#This Row],[pledged]]/Tabla1[[#This Row],[goal]]</f>
        <v>0.52666666666666662</v>
      </c>
      <c r="G159" s="24">
        <f>IFERROR(Tabla1[[#This Row],[pledged]]/Tabla1[[#This Row],[backers_count]],"0")</f>
        <v>73.733333333333334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4"/>
        <v>41638.25</v>
      </c>
      <c r="O159" s="8">
        <f t="shared" si="5"/>
        <v>41650.25</v>
      </c>
      <c r="P159" s="22">
        <f>Tabla1[[#This Row],[Date Ended Conversion]]-Tabla1[[#This Row],[Date Created Conversion]]</f>
        <v>12</v>
      </c>
      <c r="Q159" t="b">
        <v>0</v>
      </c>
      <c r="R159" t="b">
        <v>0</v>
      </c>
      <c r="S159" t="s">
        <v>122</v>
      </c>
      <c r="T159" t="s">
        <v>2053</v>
      </c>
      <c r="U159" t="s">
        <v>2054</v>
      </c>
    </row>
    <row r="160" spans="1:21" x14ac:dyDescent="0.3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s="10">
        <f>Tabla1[[#This Row],[pledged]]/Tabla1[[#This Row],[goal]]</f>
        <v>2.2095238095238097</v>
      </c>
      <c r="G160" s="24">
        <f>IFERROR(Tabla1[[#This Row],[pledged]]/Tabla1[[#This Row],[backers_count]],"0")</f>
        <v>113.17073170731707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4"/>
        <v>42346.25</v>
      </c>
      <c r="O160" s="8">
        <f t="shared" si="5"/>
        <v>42347.25</v>
      </c>
      <c r="P160" s="22">
        <f>Tabla1[[#This Row],[Date Ended Conversion]]-Tabla1[[#This Row],[Date Created Conversion]]</f>
        <v>1</v>
      </c>
      <c r="Q160" t="b">
        <v>0</v>
      </c>
      <c r="R160" t="b">
        <v>0</v>
      </c>
      <c r="S160" t="s">
        <v>23</v>
      </c>
      <c r="T160" t="s">
        <v>2033</v>
      </c>
      <c r="U160" t="s">
        <v>2039</v>
      </c>
    </row>
    <row r="161" spans="1:21" x14ac:dyDescent="0.3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s="10">
        <f>Tabla1[[#This Row],[pledged]]/Tabla1[[#This Row],[goal]]</f>
        <v>1.0001150627615063</v>
      </c>
      <c r="G161" s="24">
        <f>IFERROR(Tabla1[[#This Row],[pledged]]/Tabla1[[#This Row],[backers_count]],"0")</f>
        <v>105.00933552992861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4"/>
        <v>43551.208333333328</v>
      </c>
      <c r="O161" s="8">
        <f t="shared" si="5"/>
        <v>43569.208333333328</v>
      </c>
      <c r="P161" s="22">
        <f>Tabla1[[#This Row],[Date Ended Conversion]]-Tabla1[[#This Row],[Date Created Conversion]]</f>
        <v>18</v>
      </c>
      <c r="Q161" t="b">
        <v>0</v>
      </c>
      <c r="R161" t="b">
        <v>1</v>
      </c>
      <c r="S161" t="s">
        <v>33</v>
      </c>
      <c r="T161" t="s">
        <v>2035</v>
      </c>
      <c r="U161" t="s">
        <v>2041</v>
      </c>
    </row>
    <row r="162" spans="1:21" x14ac:dyDescent="0.3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s="10">
        <f>Tabla1[[#This Row],[pledged]]/Tabla1[[#This Row],[goal]]</f>
        <v>1.6231249999999999</v>
      </c>
      <c r="G162" s="24">
        <f>IFERROR(Tabla1[[#This Row],[pledged]]/Tabla1[[#This Row],[backers_count]],"0")</f>
        <v>79.176829268292678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4"/>
        <v>43582.208333333328</v>
      </c>
      <c r="O162" s="8">
        <f t="shared" si="5"/>
        <v>43598.208333333328</v>
      </c>
      <c r="P162" s="22">
        <f>Tabla1[[#This Row],[Date Ended Conversion]]-Tabla1[[#This Row],[Date Created Conversion]]</f>
        <v>16</v>
      </c>
      <c r="Q162" t="b">
        <v>0</v>
      </c>
      <c r="R162" t="b">
        <v>0</v>
      </c>
      <c r="S162" t="s">
        <v>65</v>
      </c>
      <c r="T162" t="s">
        <v>2034</v>
      </c>
      <c r="U162" t="s">
        <v>2046</v>
      </c>
    </row>
    <row r="163" spans="1:21" ht="31.2" x14ac:dyDescent="0.3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s="10">
        <f>Tabla1[[#This Row],[pledged]]/Tabla1[[#This Row],[goal]]</f>
        <v>0.78181818181818186</v>
      </c>
      <c r="G163" s="24">
        <f>IFERROR(Tabla1[[#This Row],[pledged]]/Tabla1[[#This Row],[backers_count]],"0")</f>
        <v>57.333333333333336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4"/>
        <v>42270.208333333328</v>
      </c>
      <c r="O163" s="8">
        <f t="shared" si="5"/>
        <v>42276.208333333328</v>
      </c>
      <c r="P163" s="22">
        <f>Tabla1[[#This Row],[Date Ended Conversion]]-Tabla1[[#This Row],[Date Created Conversion]]</f>
        <v>6</v>
      </c>
      <c r="Q163" t="b">
        <v>0</v>
      </c>
      <c r="R163" t="b">
        <v>1</v>
      </c>
      <c r="S163" t="s">
        <v>28</v>
      </c>
      <c r="T163" t="s">
        <v>2034</v>
      </c>
      <c r="U163" t="s">
        <v>2040</v>
      </c>
    </row>
    <row r="164" spans="1:21" ht="31.2" x14ac:dyDescent="0.3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s="10">
        <f>Tabla1[[#This Row],[pledged]]/Tabla1[[#This Row],[goal]]</f>
        <v>1.4973770491803278</v>
      </c>
      <c r="G164" s="24">
        <f>IFERROR(Tabla1[[#This Row],[pledged]]/Tabla1[[#This Row],[backers_count]],"0")</f>
        <v>58.178343949044589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4"/>
        <v>43442.25</v>
      </c>
      <c r="O164" s="8">
        <f t="shared" si="5"/>
        <v>43472.25</v>
      </c>
      <c r="P164" s="22">
        <f>Tabla1[[#This Row],[Date Ended Conversion]]-Tabla1[[#This Row],[Date Created Conversion]]</f>
        <v>30</v>
      </c>
      <c r="Q164" t="b">
        <v>0</v>
      </c>
      <c r="R164" t="b">
        <v>0</v>
      </c>
      <c r="S164" t="s">
        <v>23</v>
      </c>
      <c r="T164" t="s">
        <v>2033</v>
      </c>
      <c r="U164" t="s">
        <v>2039</v>
      </c>
    </row>
    <row r="165" spans="1:21" x14ac:dyDescent="0.3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s="10">
        <f>Tabla1[[#This Row],[pledged]]/Tabla1[[#This Row],[goal]]</f>
        <v>2.5325714285714285</v>
      </c>
      <c r="G165" s="24">
        <f>IFERROR(Tabla1[[#This Row],[pledged]]/Tabla1[[#This Row],[backers_count]],"0")</f>
        <v>36.032520325203251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4"/>
        <v>43028.208333333328</v>
      </c>
      <c r="O165" s="8">
        <f t="shared" si="5"/>
        <v>43077.25</v>
      </c>
      <c r="P165" s="22">
        <f>Tabla1[[#This Row],[Date Ended Conversion]]-Tabla1[[#This Row],[Date Created Conversion]]</f>
        <v>49.041666666671517</v>
      </c>
      <c r="Q165" t="b">
        <v>0</v>
      </c>
      <c r="R165" t="b">
        <v>1</v>
      </c>
      <c r="S165" t="s">
        <v>122</v>
      </c>
      <c r="T165" t="s">
        <v>2053</v>
      </c>
      <c r="U165" t="s">
        <v>2054</v>
      </c>
    </row>
    <row r="166" spans="1:21" x14ac:dyDescent="0.3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s="10">
        <f>Tabla1[[#This Row],[pledged]]/Tabla1[[#This Row],[goal]]</f>
        <v>1.0016943521594683</v>
      </c>
      <c r="G166" s="24">
        <f>IFERROR(Tabla1[[#This Row],[pledged]]/Tabla1[[#This Row],[backers_count]],"0")</f>
        <v>107.99068767908309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4"/>
        <v>43016.208333333328</v>
      </c>
      <c r="O166" s="8">
        <f t="shared" si="5"/>
        <v>43017.208333333328</v>
      </c>
      <c r="P166" s="22">
        <f>Tabla1[[#This Row],[Date Ended Conversion]]-Tabla1[[#This Row],[Date Created Conversion]]</f>
        <v>1</v>
      </c>
      <c r="Q166" t="b">
        <v>0</v>
      </c>
      <c r="R166" t="b">
        <v>0</v>
      </c>
      <c r="S166" t="s">
        <v>33</v>
      </c>
      <c r="T166" t="s">
        <v>2035</v>
      </c>
      <c r="U166" t="s">
        <v>2041</v>
      </c>
    </row>
    <row r="167" spans="1:21" x14ac:dyDescent="0.3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s="10">
        <f>Tabla1[[#This Row],[pledged]]/Tabla1[[#This Row],[goal]]</f>
        <v>1.2199004424778761</v>
      </c>
      <c r="G167" s="24">
        <f>IFERROR(Tabla1[[#This Row],[pledged]]/Tabla1[[#This Row],[backers_count]],"0")</f>
        <v>44.005985634477256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4"/>
        <v>42948.208333333328</v>
      </c>
      <c r="O167" s="8">
        <f t="shared" si="5"/>
        <v>42980.208333333328</v>
      </c>
      <c r="P167" s="22">
        <f>Tabla1[[#This Row],[Date Ended Conversion]]-Tabla1[[#This Row],[Date Created Conversion]]</f>
        <v>32</v>
      </c>
      <c r="Q167" t="b">
        <v>0</v>
      </c>
      <c r="R167" t="b">
        <v>0</v>
      </c>
      <c r="S167" t="s">
        <v>28</v>
      </c>
      <c r="T167" t="s">
        <v>2034</v>
      </c>
      <c r="U167" t="s">
        <v>2040</v>
      </c>
    </row>
    <row r="168" spans="1:21" x14ac:dyDescent="0.3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s="10">
        <f>Tabla1[[#This Row],[pledged]]/Tabla1[[#This Row],[goal]]</f>
        <v>1.3713265306122449</v>
      </c>
      <c r="G168" s="24">
        <f>IFERROR(Tabla1[[#This Row],[pledged]]/Tabla1[[#This Row],[backers_count]],"0")</f>
        <v>55.077868852459019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4"/>
        <v>40534.25</v>
      </c>
      <c r="O168" s="8">
        <f t="shared" si="5"/>
        <v>40538.25</v>
      </c>
      <c r="P168" s="22">
        <f>Tabla1[[#This Row],[Date Ended Conversion]]-Tabla1[[#This Row],[Date Created Conversion]]</f>
        <v>4</v>
      </c>
      <c r="Q168" t="b">
        <v>0</v>
      </c>
      <c r="R168" t="b">
        <v>0</v>
      </c>
      <c r="S168" t="s">
        <v>122</v>
      </c>
      <c r="T168" t="s">
        <v>2053</v>
      </c>
      <c r="U168" t="s">
        <v>2054</v>
      </c>
    </row>
    <row r="169" spans="1:21" x14ac:dyDescent="0.3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s="10">
        <f>Tabla1[[#This Row],[pledged]]/Tabla1[[#This Row],[goal]]</f>
        <v>4.155384615384615</v>
      </c>
      <c r="G169" s="24">
        <f>IFERROR(Tabla1[[#This Row],[pledged]]/Tabla1[[#This Row],[backers_count]],"0")</f>
        <v>74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4"/>
        <v>41435.208333333336</v>
      </c>
      <c r="O169" s="8">
        <f t="shared" si="5"/>
        <v>41445.208333333336</v>
      </c>
      <c r="P169" s="22">
        <f>Tabla1[[#This Row],[Date Ended Conversion]]-Tabla1[[#This Row],[Date Created Conversion]]</f>
        <v>10</v>
      </c>
      <c r="Q169" t="b">
        <v>0</v>
      </c>
      <c r="R169" t="b">
        <v>0</v>
      </c>
      <c r="S169" t="s">
        <v>33</v>
      </c>
      <c r="T169" t="s">
        <v>2035</v>
      </c>
      <c r="U169" t="s">
        <v>2041</v>
      </c>
    </row>
    <row r="170" spans="1:21" x14ac:dyDescent="0.3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s="10">
        <f>Tabla1[[#This Row],[pledged]]/Tabla1[[#This Row],[goal]]</f>
        <v>0.3130913348946136</v>
      </c>
      <c r="G170" s="24">
        <f>IFERROR(Tabla1[[#This Row],[pledged]]/Tabla1[[#This Row],[backers_count]],"0")</f>
        <v>41.996858638743454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4"/>
        <v>43518.25</v>
      </c>
      <c r="O170" s="8">
        <f t="shared" si="5"/>
        <v>43541.208333333328</v>
      </c>
      <c r="P170" s="22">
        <f>Tabla1[[#This Row],[Date Ended Conversion]]-Tabla1[[#This Row],[Date Created Conversion]]</f>
        <v>22.958333333328483</v>
      </c>
      <c r="Q170" t="b">
        <v>0</v>
      </c>
      <c r="R170" t="b">
        <v>1</v>
      </c>
      <c r="S170" t="s">
        <v>60</v>
      </c>
      <c r="T170" t="s">
        <v>2033</v>
      </c>
      <c r="U170" t="s">
        <v>2045</v>
      </c>
    </row>
    <row r="171" spans="1:21" x14ac:dyDescent="0.3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s="10">
        <f>Tabla1[[#This Row],[pledged]]/Tabla1[[#This Row],[goal]]</f>
        <v>4.240815450643777</v>
      </c>
      <c r="G171" s="24">
        <f>IFERROR(Tabla1[[#This Row],[pledged]]/Tabla1[[#This Row],[backers_count]],"0")</f>
        <v>77.988161010260455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4"/>
        <v>41077.208333333336</v>
      </c>
      <c r="O171" s="8">
        <f t="shared" si="5"/>
        <v>41105.208333333336</v>
      </c>
      <c r="P171" s="22">
        <f>Tabla1[[#This Row],[Date Ended Conversion]]-Tabla1[[#This Row],[Date Created Conversion]]</f>
        <v>28</v>
      </c>
      <c r="Q171" t="b">
        <v>0</v>
      </c>
      <c r="R171" t="b">
        <v>1</v>
      </c>
      <c r="S171" t="s">
        <v>100</v>
      </c>
      <c r="T171" t="s">
        <v>2036</v>
      </c>
      <c r="U171" t="s">
        <v>2051</v>
      </c>
    </row>
    <row r="172" spans="1:21" x14ac:dyDescent="0.3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s="10">
        <f>Tabla1[[#This Row],[pledged]]/Tabla1[[#This Row],[goal]]</f>
        <v>2.9388623072833599E-2</v>
      </c>
      <c r="G172" s="24">
        <f>IFERROR(Tabla1[[#This Row],[pledged]]/Tabla1[[#This Row],[backers_count]],"0")</f>
        <v>82.507462686567166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4"/>
        <v>42950.208333333328</v>
      </c>
      <c r="O172" s="8">
        <f t="shared" si="5"/>
        <v>42957.208333333328</v>
      </c>
      <c r="P172" s="22">
        <f>Tabla1[[#This Row],[Date Ended Conversion]]-Tabla1[[#This Row],[Date Created Conversion]]</f>
        <v>7</v>
      </c>
      <c r="Q172" t="b">
        <v>0</v>
      </c>
      <c r="R172" t="b">
        <v>0</v>
      </c>
      <c r="S172" t="s">
        <v>60</v>
      </c>
      <c r="T172" t="s">
        <v>2033</v>
      </c>
      <c r="U172" t="s">
        <v>2045</v>
      </c>
    </row>
    <row r="173" spans="1:21" ht="31.2" x14ac:dyDescent="0.3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s="10">
        <f>Tabla1[[#This Row],[pledged]]/Tabla1[[#This Row],[goal]]</f>
        <v>0.1063265306122449</v>
      </c>
      <c r="G173" s="24">
        <f>IFERROR(Tabla1[[#This Row],[pledged]]/Tabla1[[#This Row],[backers_count]],"0")</f>
        <v>104.2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4"/>
        <v>41718.208333333336</v>
      </c>
      <c r="O173" s="8">
        <f t="shared" si="5"/>
        <v>41740.208333333336</v>
      </c>
      <c r="P173" s="22">
        <f>Tabla1[[#This Row],[Date Ended Conversion]]-Tabla1[[#This Row],[Date Created Conversion]]</f>
        <v>22</v>
      </c>
      <c r="Q173" t="b">
        <v>0</v>
      </c>
      <c r="R173" t="b">
        <v>0</v>
      </c>
      <c r="S173" t="s">
        <v>206</v>
      </c>
      <c r="T173" t="s">
        <v>2037</v>
      </c>
      <c r="U173" t="s">
        <v>2058</v>
      </c>
    </row>
    <row r="174" spans="1:21" x14ac:dyDescent="0.3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s="10">
        <f>Tabla1[[#This Row],[pledged]]/Tabla1[[#This Row],[goal]]</f>
        <v>0.82874999999999999</v>
      </c>
      <c r="G174" s="24">
        <f>IFERROR(Tabla1[[#This Row],[pledged]]/Tabla1[[#This Row],[backers_count]],"0")</f>
        <v>25.5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4"/>
        <v>41839.208333333336</v>
      </c>
      <c r="O174" s="8">
        <f t="shared" si="5"/>
        <v>41854.208333333336</v>
      </c>
      <c r="P174" s="22">
        <f>Tabla1[[#This Row],[Date Ended Conversion]]-Tabla1[[#This Row],[Date Created Conversion]]</f>
        <v>15</v>
      </c>
      <c r="Q174" t="b">
        <v>0</v>
      </c>
      <c r="R174" t="b">
        <v>1</v>
      </c>
      <c r="S174" t="s">
        <v>42</v>
      </c>
      <c r="T174" t="s">
        <v>2036</v>
      </c>
      <c r="U174" t="s">
        <v>2042</v>
      </c>
    </row>
    <row r="175" spans="1:21" ht="31.2" x14ac:dyDescent="0.3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s="10">
        <f>Tabla1[[#This Row],[pledged]]/Tabla1[[#This Row],[goal]]</f>
        <v>1.6301447776628748</v>
      </c>
      <c r="G175" s="24">
        <f>IFERROR(Tabla1[[#This Row],[pledged]]/Tabla1[[#This Row],[backers_count]],"0")</f>
        <v>100.98334401024984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4"/>
        <v>41412.208333333336</v>
      </c>
      <c r="O175" s="8">
        <f t="shared" si="5"/>
        <v>41418.208333333336</v>
      </c>
      <c r="P175" s="22">
        <f>Tabla1[[#This Row],[Date Ended Conversion]]-Tabla1[[#This Row],[Date Created Conversion]]</f>
        <v>6</v>
      </c>
      <c r="Q175" t="b">
        <v>0</v>
      </c>
      <c r="R175" t="b">
        <v>0</v>
      </c>
      <c r="S175" t="s">
        <v>33</v>
      </c>
      <c r="T175" t="s">
        <v>2035</v>
      </c>
      <c r="U175" t="s">
        <v>2041</v>
      </c>
    </row>
    <row r="176" spans="1:21" x14ac:dyDescent="0.3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s="10">
        <f>Tabla1[[#This Row],[pledged]]/Tabla1[[#This Row],[goal]]</f>
        <v>8.9466666666666672</v>
      </c>
      <c r="G176" s="24">
        <f>IFERROR(Tabla1[[#This Row],[pledged]]/Tabla1[[#This Row],[backers_count]],"0")</f>
        <v>111.83333333333333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4"/>
        <v>42282.208333333328</v>
      </c>
      <c r="O176" s="8">
        <f t="shared" si="5"/>
        <v>42283.208333333328</v>
      </c>
      <c r="P176" s="22">
        <f>Tabla1[[#This Row],[Date Ended Conversion]]-Tabla1[[#This Row],[Date Created Conversion]]</f>
        <v>1</v>
      </c>
      <c r="Q176" t="b">
        <v>0</v>
      </c>
      <c r="R176" t="b">
        <v>1</v>
      </c>
      <c r="S176" t="s">
        <v>65</v>
      </c>
      <c r="T176" t="s">
        <v>2034</v>
      </c>
      <c r="U176" t="s">
        <v>2046</v>
      </c>
    </row>
    <row r="177" spans="1:21" x14ac:dyDescent="0.3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s="10">
        <f>Tabla1[[#This Row],[pledged]]/Tabla1[[#This Row],[goal]]</f>
        <v>0.26191501103752757</v>
      </c>
      <c r="G177" s="24">
        <f>IFERROR(Tabla1[[#This Row],[pledged]]/Tabla1[[#This Row],[backers_count]],"0")</f>
        <v>41.999115044247787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4"/>
        <v>42613.208333333328</v>
      </c>
      <c r="O177" s="8">
        <f t="shared" si="5"/>
        <v>42632.208333333328</v>
      </c>
      <c r="P177" s="22">
        <f>Tabla1[[#This Row],[Date Ended Conversion]]-Tabla1[[#This Row],[Date Created Conversion]]</f>
        <v>19</v>
      </c>
      <c r="Q177" t="b">
        <v>0</v>
      </c>
      <c r="R177" t="b">
        <v>0</v>
      </c>
      <c r="S177" t="s">
        <v>33</v>
      </c>
      <c r="T177" t="s">
        <v>2035</v>
      </c>
      <c r="U177" t="s">
        <v>2041</v>
      </c>
    </row>
    <row r="178" spans="1:21" ht="31.2" x14ac:dyDescent="0.3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s="10">
        <f>Tabla1[[#This Row],[pledged]]/Tabla1[[#This Row],[goal]]</f>
        <v>0.74834782608695649</v>
      </c>
      <c r="G178" s="24">
        <f>IFERROR(Tabla1[[#This Row],[pledged]]/Tabla1[[#This Row],[backers_count]],"0")</f>
        <v>110.05115089514067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4"/>
        <v>42616.208333333328</v>
      </c>
      <c r="O178" s="8">
        <f t="shared" si="5"/>
        <v>42625.208333333328</v>
      </c>
      <c r="P178" s="22">
        <f>Tabla1[[#This Row],[Date Ended Conversion]]-Tabla1[[#This Row],[Date Created Conversion]]</f>
        <v>9</v>
      </c>
      <c r="Q178" t="b">
        <v>0</v>
      </c>
      <c r="R178" t="b">
        <v>0</v>
      </c>
      <c r="S178" t="s">
        <v>33</v>
      </c>
      <c r="T178" t="s">
        <v>2035</v>
      </c>
      <c r="U178" t="s">
        <v>2041</v>
      </c>
    </row>
    <row r="179" spans="1:21" x14ac:dyDescent="0.3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s="10">
        <f>Tabla1[[#This Row],[pledged]]/Tabla1[[#This Row],[goal]]</f>
        <v>4.1647680412371137</v>
      </c>
      <c r="G179" s="24">
        <f>IFERROR(Tabla1[[#This Row],[pledged]]/Tabla1[[#This Row],[backers_count]],"0")</f>
        <v>58.997079225994888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4"/>
        <v>40497.25</v>
      </c>
      <c r="O179" s="8">
        <f t="shared" si="5"/>
        <v>40522.25</v>
      </c>
      <c r="P179" s="22">
        <f>Tabla1[[#This Row],[Date Ended Conversion]]-Tabla1[[#This Row],[Date Created Conversion]]</f>
        <v>25</v>
      </c>
      <c r="Q179" t="b">
        <v>0</v>
      </c>
      <c r="R179" t="b">
        <v>0</v>
      </c>
      <c r="S179" t="s">
        <v>33</v>
      </c>
      <c r="T179" t="s">
        <v>2035</v>
      </c>
      <c r="U179" t="s">
        <v>2041</v>
      </c>
    </row>
    <row r="180" spans="1:21" x14ac:dyDescent="0.3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s="10">
        <f>Tabla1[[#This Row],[pledged]]/Tabla1[[#This Row],[goal]]</f>
        <v>0.96208333333333329</v>
      </c>
      <c r="G180" s="24">
        <f>IFERROR(Tabla1[[#This Row],[pledged]]/Tabla1[[#This Row],[backers_count]],"0")</f>
        <v>32.985714285714288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4"/>
        <v>42999.208333333328</v>
      </c>
      <c r="O180" s="8">
        <f t="shared" si="5"/>
        <v>43008.208333333328</v>
      </c>
      <c r="P180" s="22">
        <f>Tabla1[[#This Row],[Date Ended Conversion]]-Tabla1[[#This Row],[Date Created Conversion]]</f>
        <v>9</v>
      </c>
      <c r="Q180" t="b">
        <v>0</v>
      </c>
      <c r="R180" t="b">
        <v>0</v>
      </c>
      <c r="S180" t="s">
        <v>17</v>
      </c>
      <c r="T180" t="s">
        <v>2032</v>
      </c>
      <c r="U180" t="s">
        <v>2038</v>
      </c>
    </row>
    <row r="181" spans="1:21" ht="31.2" x14ac:dyDescent="0.3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s="10">
        <f>Tabla1[[#This Row],[pledged]]/Tabla1[[#This Row],[goal]]</f>
        <v>3.5771910112359548</v>
      </c>
      <c r="G181" s="24">
        <f>IFERROR(Tabla1[[#This Row],[pledged]]/Tabla1[[#This Row],[backers_count]],"0")</f>
        <v>45.005654509471306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4"/>
        <v>41350.208333333336</v>
      </c>
      <c r="O181" s="8">
        <f t="shared" si="5"/>
        <v>41351.208333333336</v>
      </c>
      <c r="P181" s="22">
        <f>Tabla1[[#This Row],[Date Ended Conversion]]-Tabla1[[#This Row],[Date Created Conversion]]</f>
        <v>1</v>
      </c>
      <c r="Q181" t="b">
        <v>0</v>
      </c>
      <c r="R181" t="b">
        <v>1</v>
      </c>
      <c r="S181" t="s">
        <v>33</v>
      </c>
      <c r="T181" t="s">
        <v>2035</v>
      </c>
      <c r="U181" t="s">
        <v>2041</v>
      </c>
    </row>
    <row r="182" spans="1:21" x14ac:dyDescent="0.3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s="10">
        <f>Tabla1[[#This Row],[pledged]]/Tabla1[[#This Row],[goal]]</f>
        <v>3.0845714285714285</v>
      </c>
      <c r="G182" s="24">
        <f>IFERROR(Tabla1[[#This Row],[pledged]]/Tabla1[[#This Row],[backers_count]],"0")</f>
        <v>81.98196487897485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4"/>
        <v>40259.208333333336</v>
      </c>
      <c r="O182" s="8">
        <f t="shared" si="5"/>
        <v>40264.208333333336</v>
      </c>
      <c r="P182" s="22">
        <f>Tabla1[[#This Row],[Date Ended Conversion]]-Tabla1[[#This Row],[Date Created Conversion]]</f>
        <v>5</v>
      </c>
      <c r="Q182" t="b">
        <v>0</v>
      </c>
      <c r="R182" t="b">
        <v>0</v>
      </c>
      <c r="S182" t="s">
        <v>65</v>
      </c>
      <c r="T182" t="s">
        <v>2034</v>
      </c>
      <c r="U182" t="s">
        <v>2046</v>
      </c>
    </row>
    <row r="183" spans="1:21" x14ac:dyDescent="0.3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s="10">
        <f>Tabla1[[#This Row],[pledged]]/Tabla1[[#This Row],[goal]]</f>
        <v>0.61802325581395345</v>
      </c>
      <c r="G183" s="24">
        <f>IFERROR(Tabla1[[#This Row],[pledged]]/Tabla1[[#This Row],[backers_count]],"0")</f>
        <v>39.080882352941174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4"/>
        <v>43012.208333333328</v>
      </c>
      <c r="O183" s="8">
        <f t="shared" si="5"/>
        <v>43030.208333333328</v>
      </c>
      <c r="P183" s="22">
        <f>Tabla1[[#This Row],[Date Ended Conversion]]-Tabla1[[#This Row],[Date Created Conversion]]</f>
        <v>18</v>
      </c>
      <c r="Q183" t="b">
        <v>0</v>
      </c>
      <c r="R183" t="b">
        <v>0</v>
      </c>
      <c r="S183" t="s">
        <v>28</v>
      </c>
      <c r="T183" t="s">
        <v>2034</v>
      </c>
      <c r="U183" t="s">
        <v>2040</v>
      </c>
    </row>
    <row r="184" spans="1:21" ht="31.2" x14ac:dyDescent="0.3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s="10">
        <f>Tabla1[[#This Row],[pledged]]/Tabla1[[#This Row],[goal]]</f>
        <v>7.2232472324723247</v>
      </c>
      <c r="G184" s="24">
        <f>IFERROR(Tabla1[[#This Row],[pledged]]/Tabla1[[#This Row],[backers_count]],"0")</f>
        <v>58.996383363471971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4"/>
        <v>43631.208333333328</v>
      </c>
      <c r="O184" s="8">
        <f t="shared" si="5"/>
        <v>43647.208333333328</v>
      </c>
      <c r="P184" s="22">
        <f>Tabla1[[#This Row],[Date Ended Conversion]]-Tabla1[[#This Row],[Date Created Conversion]]</f>
        <v>16</v>
      </c>
      <c r="Q184" t="b">
        <v>0</v>
      </c>
      <c r="R184" t="b">
        <v>0</v>
      </c>
      <c r="S184" t="s">
        <v>33</v>
      </c>
      <c r="T184" t="s">
        <v>2035</v>
      </c>
      <c r="U184" t="s">
        <v>2041</v>
      </c>
    </row>
    <row r="185" spans="1:21" ht="31.2" x14ac:dyDescent="0.3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s="10">
        <f>Tabla1[[#This Row],[pledged]]/Tabla1[[#This Row],[goal]]</f>
        <v>0.69117647058823528</v>
      </c>
      <c r="G185" s="24">
        <f>IFERROR(Tabla1[[#This Row],[pledged]]/Tabla1[[#This Row],[backers_count]],"0")</f>
        <v>40.988372093023258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4"/>
        <v>40430.208333333336</v>
      </c>
      <c r="O185" s="8">
        <f t="shared" si="5"/>
        <v>40443.208333333336</v>
      </c>
      <c r="P185" s="22">
        <f>Tabla1[[#This Row],[Date Ended Conversion]]-Tabla1[[#This Row],[Date Created Conversion]]</f>
        <v>13</v>
      </c>
      <c r="Q185" t="b">
        <v>0</v>
      </c>
      <c r="R185" t="b">
        <v>0</v>
      </c>
      <c r="S185" t="s">
        <v>23</v>
      </c>
      <c r="T185" t="s">
        <v>2033</v>
      </c>
      <c r="U185" t="s">
        <v>2039</v>
      </c>
    </row>
    <row r="186" spans="1:21" x14ac:dyDescent="0.3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s="10">
        <f>Tabla1[[#This Row],[pledged]]/Tabla1[[#This Row],[goal]]</f>
        <v>2.9305555555555554</v>
      </c>
      <c r="G186" s="24">
        <f>IFERROR(Tabla1[[#This Row],[pledged]]/Tabla1[[#This Row],[backers_count]],"0")</f>
        <v>31.029411764705884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4"/>
        <v>43588.208333333328</v>
      </c>
      <c r="O186" s="8">
        <f t="shared" si="5"/>
        <v>43589.208333333328</v>
      </c>
      <c r="P186" s="22">
        <f>Tabla1[[#This Row],[Date Ended Conversion]]-Tabla1[[#This Row],[Date Created Conversion]]</f>
        <v>1</v>
      </c>
      <c r="Q186" t="b">
        <v>0</v>
      </c>
      <c r="R186" t="b">
        <v>0</v>
      </c>
      <c r="S186" t="s">
        <v>33</v>
      </c>
      <c r="T186" t="s">
        <v>2035</v>
      </c>
      <c r="U186" t="s">
        <v>2041</v>
      </c>
    </row>
    <row r="187" spans="1:21" x14ac:dyDescent="0.3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s="10">
        <f>Tabla1[[#This Row],[pledged]]/Tabla1[[#This Row],[goal]]</f>
        <v>0.71799999999999997</v>
      </c>
      <c r="G187" s="24">
        <f>IFERROR(Tabla1[[#This Row],[pledged]]/Tabla1[[#This Row],[backers_count]],"0")</f>
        <v>37.789473684210527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4"/>
        <v>43233.208333333328</v>
      </c>
      <c r="O187" s="8">
        <f t="shared" si="5"/>
        <v>43244.208333333328</v>
      </c>
      <c r="P187" s="22">
        <f>Tabla1[[#This Row],[Date Ended Conversion]]-Tabla1[[#This Row],[Date Created Conversion]]</f>
        <v>11</v>
      </c>
      <c r="Q187" t="b">
        <v>0</v>
      </c>
      <c r="R187" t="b">
        <v>0</v>
      </c>
      <c r="S187" t="s">
        <v>269</v>
      </c>
      <c r="T187" t="s">
        <v>2036</v>
      </c>
      <c r="U187" t="s">
        <v>2059</v>
      </c>
    </row>
    <row r="188" spans="1:21" x14ac:dyDescent="0.3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s="10">
        <f>Tabla1[[#This Row],[pledged]]/Tabla1[[#This Row],[goal]]</f>
        <v>0.31934684684684683</v>
      </c>
      <c r="G188" s="24">
        <f>IFERROR(Tabla1[[#This Row],[pledged]]/Tabla1[[#This Row],[backers_count]],"0")</f>
        <v>32.006772009029348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4"/>
        <v>41782.208333333336</v>
      </c>
      <c r="O188" s="8">
        <f t="shared" si="5"/>
        <v>41797.208333333336</v>
      </c>
      <c r="P188" s="22">
        <f>Tabla1[[#This Row],[Date Ended Conversion]]-Tabla1[[#This Row],[Date Created Conversion]]</f>
        <v>15</v>
      </c>
      <c r="Q188" t="b">
        <v>0</v>
      </c>
      <c r="R188" t="b">
        <v>0</v>
      </c>
      <c r="S188" t="s">
        <v>33</v>
      </c>
      <c r="T188" t="s">
        <v>2035</v>
      </c>
      <c r="U188" t="s">
        <v>2041</v>
      </c>
    </row>
    <row r="189" spans="1:21" x14ac:dyDescent="0.3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s="10">
        <f>Tabla1[[#This Row],[pledged]]/Tabla1[[#This Row],[goal]]</f>
        <v>2.2987375415282392</v>
      </c>
      <c r="G189" s="24">
        <f>IFERROR(Tabla1[[#This Row],[pledged]]/Tabla1[[#This Row],[backers_count]],"0")</f>
        <v>95.966712898751737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4"/>
        <v>41328.25</v>
      </c>
      <c r="O189" s="8">
        <f t="shared" si="5"/>
        <v>41356.208333333336</v>
      </c>
      <c r="P189" s="22">
        <f>Tabla1[[#This Row],[Date Ended Conversion]]-Tabla1[[#This Row],[Date Created Conversion]]</f>
        <v>27.958333333335759</v>
      </c>
      <c r="Q189" t="b">
        <v>0</v>
      </c>
      <c r="R189" t="b">
        <v>1</v>
      </c>
      <c r="S189" t="s">
        <v>100</v>
      </c>
      <c r="T189" t="s">
        <v>2036</v>
      </c>
      <c r="U189" t="s">
        <v>2051</v>
      </c>
    </row>
    <row r="190" spans="1:21" x14ac:dyDescent="0.3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s="10">
        <f>Tabla1[[#This Row],[pledged]]/Tabla1[[#This Row],[goal]]</f>
        <v>0.3201219512195122</v>
      </c>
      <c r="G190" s="24">
        <f>IFERROR(Tabla1[[#This Row],[pledged]]/Tabla1[[#This Row],[backers_count]],"0")</f>
        <v>75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4"/>
        <v>41975.25</v>
      </c>
      <c r="O190" s="8">
        <f t="shared" si="5"/>
        <v>41976.25</v>
      </c>
      <c r="P190" s="22">
        <f>Tabla1[[#This Row],[Date Ended Conversion]]-Tabla1[[#This Row],[Date Created Conversion]]</f>
        <v>1</v>
      </c>
      <c r="Q190" t="b">
        <v>0</v>
      </c>
      <c r="R190" t="b">
        <v>0</v>
      </c>
      <c r="S190" t="s">
        <v>33</v>
      </c>
      <c r="T190" t="s">
        <v>2035</v>
      </c>
      <c r="U190" t="s">
        <v>2041</v>
      </c>
    </row>
    <row r="191" spans="1:21" x14ac:dyDescent="0.3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s="10">
        <f>Tabla1[[#This Row],[pledged]]/Tabla1[[#This Row],[goal]]</f>
        <v>0.23525352848928385</v>
      </c>
      <c r="G191" s="24">
        <f>IFERROR(Tabla1[[#This Row],[pledged]]/Tabla1[[#This Row],[backers_count]],"0")</f>
        <v>102.0498866213152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4"/>
        <v>42433.25</v>
      </c>
      <c r="O191" s="8">
        <f t="shared" si="5"/>
        <v>42433.25</v>
      </c>
      <c r="P191" s="22">
        <f>Tabla1[[#This Row],[Date Ended Conversion]]-Tabla1[[#This Row],[Date Created Conversion]]</f>
        <v>0</v>
      </c>
      <c r="Q191" t="b">
        <v>0</v>
      </c>
      <c r="R191" t="b">
        <v>0</v>
      </c>
      <c r="S191" t="s">
        <v>33</v>
      </c>
      <c r="T191" t="s">
        <v>2035</v>
      </c>
      <c r="U191" t="s">
        <v>2041</v>
      </c>
    </row>
    <row r="192" spans="1:21" x14ac:dyDescent="0.3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s="10">
        <f>Tabla1[[#This Row],[pledged]]/Tabla1[[#This Row],[goal]]</f>
        <v>0.68594594594594593</v>
      </c>
      <c r="G192" s="24">
        <f>IFERROR(Tabla1[[#This Row],[pledged]]/Tabla1[[#This Row],[backers_count]],"0")</f>
        <v>105.75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4"/>
        <v>41429.208333333336</v>
      </c>
      <c r="O192" s="8">
        <f t="shared" si="5"/>
        <v>41430.208333333336</v>
      </c>
      <c r="P192" s="22">
        <f>Tabla1[[#This Row],[Date Ended Conversion]]-Tabla1[[#This Row],[Date Created Conversion]]</f>
        <v>1</v>
      </c>
      <c r="Q192" t="b">
        <v>0</v>
      </c>
      <c r="R192" t="b">
        <v>1</v>
      </c>
      <c r="S192" t="s">
        <v>33</v>
      </c>
      <c r="T192" t="s">
        <v>2035</v>
      </c>
      <c r="U192" t="s">
        <v>2041</v>
      </c>
    </row>
    <row r="193" spans="1:21" x14ac:dyDescent="0.3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s="10">
        <f>Tabla1[[#This Row],[pledged]]/Tabla1[[#This Row],[goal]]</f>
        <v>0.37952380952380954</v>
      </c>
      <c r="G193" s="24">
        <f>IFERROR(Tabla1[[#This Row],[pledged]]/Tabla1[[#This Row],[backers_count]],"0")</f>
        <v>37.069767441860463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4"/>
        <v>43536.208333333328</v>
      </c>
      <c r="O193" s="8">
        <f t="shared" si="5"/>
        <v>43539.208333333328</v>
      </c>
      <c r="P193" s="22">
        <f>Tabla1[[#This Row],[Date Ended Conversion]]-Tabla1[[#This Row],[Date Created Conversion]]</f>
        <v>3</v>
      </c>
      <c r="Q193" t="b">
        <v>0</v>
      </c>
      <c r="R193" t="b">
        <v>0</v>
      </c>
      <c r="S193" t="s">
        <v>33</v>
      </c>
      <c r="T193" t="s">
        <v>2035</v>
      </c>
      <c r="U193" t="s">
        <v>2041</v>
      </c>
    </row>
    <row r="194" spans="1:21" ht="31.2" x14ac:dyDescent="0.3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s="10">
        <f>Tabla1[[#This Row],[pledged]]/Tabla1[[#This Row],[goal]]</f>
        <v>0.19992957746478873</v>
      </c>
      <c r="G194" s="24">
        <f>IFERROR(Tabla1[[#This Row],[pledged]]/Tabla1[[#This Row],[backers_count]],"0")</f>
        <v>35.049382716049379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ref="N194:N257" si="6">(((L194/60)/60)/24)+DATE(1970,1,1)</f>
        <v>41817.208333333336</v>
      </c>
      <c r="O194" s="8">
        <f t="shared" ref="O194:O257" si="7">(((M194/60)/60)/24)+DATE(1970,1,1)</f>
        <v>41821.208333333336</v>
      </c>
      <c r="P194" s="22">
        <f>Tabla1[[#This Row],[Date Ended Conversion]]-Tabla1[[#This Row],[Date Created Conversion]]</f>
        <v>4</v>
      </c>
      <c r="Q194" t="b">
        <v>0</v>
      </c>
      <c r="R194" t="b">
        <v>0</v>
      </c>
      <c r="S194" t="s">
        <v>23</v>
      </c>
      <c r="T194" t="s">
        <v>2033</v>
      </c>
      <c r="U194" t="s">
        <v>2039</v>
      </c>
    </row>
    <row r="195" spans="1:21" x14ac:dyDescent="0.3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s="10">
        <f>Tabla1[[#This Row],[pledged]]/Tabla1[[#This Row],[goal]]</f>
        <v>0.45636363636363636</v>
      </c>
      <c r="G195" s="24">
        <f>IFERROR(Tabla1[[#This Row],[pledged]]/Tabla1[[#This Row],[backers_count]],"0")</f>
        <v>46.338461538461537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si="6"/>
        <v>43198.208333333328</v>
      </c>
      <c r="O195" s="8">
        <f t="shared" si="7"/>
        <v>43202.208333333328</v>
      </c>
      <c r="P195" s="22">
        <f>Tabla1[[#This Row],[Date Ended Conversion]]-Tabla1[[#This Row],[Date Created Conversion]]</f>
        <v>4</v>
      </c>
      <c r="Q195" t="b">
        <v>1</v>
      </c>
      <c r="R195" t="b">
        <v>0</v>
      </c>
      <c r="S195" t="s">
        <v>60</v>
      </c>
      <c r="T195" t="s">
        <v>2033</v>
      </c>
      <c r="U195" t="s">
        <v>2045</v>
      </c>
    </row>
    <row r="196" spans="1:21" x14ac:dyDescent="0.3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s="10">
        <f>Tabla1[[#This Row],[pledged]]/Tabla1[[#This Row],[goal]]</f>
        <v>1.227605633802817</v>
      </c>
      <c r="G196" s="24">
        <f>IFERROR(Tabla1[[#This Row],[pledged]]/Tabla1[[#This Row],[backers_count]],"0")</f>
        <v>69.174603174603178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6"/>
        <v>42261.208333333328</v>
      </c>
      <c r="O196" s="8">
        <f t="shared" si="7"/>
        <v>42277.208333333328</v>
      </c>
      <c r="P196" s="22">
        <f>Tabla1[[#This Row],[Date Ended Conversion]]-Tabla1[[#This Row],[Date Created Conversion]]</f>
        <v>16</v>
      </c>
      <c r="Q196" t="b">
        <v>0</v>
      </c>
      <c r="R196" t="b">
        <v>0</v>
      </c>
      <c r="S196" t="s">
        <v>148</v>
      </c>
      <c r="T196" t="s">
        <v>2033</v>
      </c>
      <c r="U196" t="s">
        <v>2056</v>
      </c>
    </row>
    <row r="197" spans="1:21" x14ac:dyDescent="0.3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s="10">
        <f>Tabla1[[#This Row],[pledged]]/Tabla1[[#This Row],[goal]]</f>
        <v>3.61753164556962</v>
      </c>
      <c r="G197" s="24">
        <f>IFERROR(Tabla1[[#This Row],[pledged]]/Tabla1[[#This Row],[backers_count]],"0")</f>
        <v>109.07824427480917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6"/>
        <v>43310.208333333328</v>
      </c>
      <c r="O197" s="8">
        <f t="shared" si="7"/>
        <v>43317.208333333328</v>
      </c>
      <c r="P197" s="22">
        <f>Tabla1[[#This Row],[Date Ended Conversion]]-Tabla1[[#This Row],[Date Created Conversion]]</f>
        <v>7</v>
      </c>
      <c r="Q197" t="b">
        <v>0</v>
      </c>
      <c r="R197" t="b">
        <v>0</v>
      </c>
      <c r="S197" t="s">
        <v>50</v>
      </c>
      <c r="T197" t="s">
        <v>2033</v>
      </c>
      <c r="U197" t="s">
        <v>2043</v>
      </c>
    </row>
    <row r="198" spans="1:21" x14ac:dyDescent="0.3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s="10">
        <f>Tabla1[[#This Row],[pledged]]/Tabla1[[#This Row],[goal]]</f>
        <v>0.63146341463414635</v>
      </c>
      <c r="G198" s="24">
        <f>IFERROR(Tabla1[[#This Row],[pledged]]/Tabla1[[#This Row],[backers_count]],"0")</f>
        <v>51.78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6"/>
        <v>42616.208333333328</v>
      </c>
      <c r="O198" s="8">
        <f t="shared" si="7"/>
        <v>42635.208333333328</v>
      </c>
      <c r="P198" s="22">
        <f>Tabla1[[#This Row],[Date Ended Conversion]]-Tabla1[[#This Row],[Date Created Conversion]]</f>
        <v>19</v>
      </c>
      <c r="Q198" t="b">
        <v>0</v>
      </c>
      <c r="R198" t="b">
        <v>0</v>
      </c>
      <c r="S198" t="s">
        <v>65</v>
      </c>
      <c r="T198" t="s">
        <v>2034</v>
      </c>
      <c r="U198" t="s">
        <v>2046</v>
      </c>
    </row>
    <row r="199" spans="1:21" x14ac:dyDescent="0.3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s="10">
        <f>Tabla1[[#This Row],[pledged]]/Tabla1[[#This Row],[goal]]</f>
        <v>2.9820475319926874</v>
      </c>
      <c r="G199" s="24">
        <f>IFERROR(Tabla1[[#This Row],[pledged]]/Tabla1[[#This Row],[backers_count]],"0")</f>
        <v>82.010055304172951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6"/>
        <v>42909.208333333328</v>
      </c>
      <c r="O199" s="8">
        <f t="shared" si="7"/>
        <v>42923.208333333328</v>
      </c>
      <c r="P199" s="22">
        <f>Tabla1[[#This Row],[Date Ended Conversion]]-Tabla1[[#This Row],[Date Created Conversion]]</f>
        <v>14</v>
      </c>
      <c r="Q199" t="b">
        <v>0</v>
      </c>
      <c r="R199" t="b">
        <v>0</v>
      </c>
      <c r="S199" t="s">
        <v>53</v>
      </c>
      <c r="T199" t="s">
        <v>2036</v>
      </c>
      <c r="U199" t="s">
        <v>2044</v>
      </c>
    </row>
    <row r="200" spans="1:21" x14ac:dyDescent="0.3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s="10">
        <f>Tabla1[[#This Row],[pledged]]/Tabla1[[#This Row],[goal]]</f>
        <v>9.5585443037974685E-2</v>
      </c>
      <c r="G200" s="24">
        <f>IFERROR(Tabla1[[#This Row],[pledged]]/Tabla1[[#This Row],[backers_count]],"0")</f>
        <v>35.958333333333336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6"/>
        <v>40396.208333333336</v>
      </c>
      <c r="O200" s="8">
        <f t="shared" si="7"/>
        <v>40425.208333333336</v>
      </c>
      <c r="P200" s="22">
        <f>Tabla1[[#This Row],[Date Ended Conversion]]-Tabla1[[#This Row],[Date Created Conversion]]</f>
        <v>29</v>
      </c>
      <c r="Q200" t="b">
        <v>0</v>
      </c>
      <c r="R200" t="b">
        <v>0</v>
      </c>
      <c r="S200" t="s">
        <v>50</v>
      </c>
      <c r="T200" t="s">
        <v>2033</v>
      </c>
      <c r="U200" t="s">
        <v>2043</v>
      </c>
    </row>
    <row r="201" spans="1:21" x14ac:dyDescent="0.3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s="10">
        <f>Tabla1[[#This Row],[pledged]]/Tabla1[[#This Row],[goal]]</f>
        <v>0.5377777777777778</v>
      </c>
      <c r="G201" s="24">
        <f>IFERROR(Tabla1[[#This Row],[pledged]]/Tabla1[[#This Row],[backers_count]],"0")</f>
        <v>74.461538461538467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6"/>
        <v>42192.208333333328</v>
      </c>
      <c r="O201" s="8">
        <f t="shared" si="7"/>
        <v>42196.208333333328</v>
      </c>
      <c r="P201" s="22">
        <f>Tabla1[[#This Row],[Date Ended Conversion]]-Tabla1[[#This Row],[Date Created Conversion]]</f>
        <v>4</v>
      </c>
      <c r="Q201" t="b">
        <v>0</v>
      </c>
      <c r="R201" t="b">
        <v>0</v>
      </c>
      <c r="S201" t="s">
        <v>23</v>
      </c>
      <c r="T201" t="s">
        <v>2033</v>
      </c>
      <c r="U201" t="s">
        <v>2039</v>
      </c>
    </row>
    <row r="202" spans="1:21" x14ac:dyDescent="0.3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s="10">
        <f>Tabla1[[#This Row],[pledged]]/Tabla1[[#This Row],[goal]]</f>
        <v>0.02</v>
      </c>
      <c r="G202" s="24">
        <f>IFERROR(Tabla1[[#This Row],[pledged]]/Tabla1[[#This Row],[backers_count]],"0")</f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6"/>
        <v>40262.208333333336</v>
      </c>
      <c r="O202" s="8">
        <f t="shared" si="7"/>
        <v>40273.208333333336</v>
      </c>
      <c r="P202" s="22">
        <f>Tabla1[[#This Row],[Date Ended Conversion]]-Tabla1[[#This Row],[Date Created Conversion]]</f>
        <v>11</v>
      </c>
      <c r="Q202" t="b">
        <v>0</v>
      </c>
      <c r="R202" t="b">
        <v>0</v>
      </c>
      <c r="S202" t="s">
        <v>33</v>
      </c>
      <c r="T202" t="s">
        <v>2035</v>
      </c>
      <c r="U202" t="s">
        <v>2041</v>
      </c>
    </row>
    <row r="203" spans="1:21" ht="31.2" x14ac:dyDescent="0.3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s="10">
        <f>Tabla1[[#This Row],[pledged]]/Tabla1[[#This Row],[goal]]</f>
        <v>6.8119047619047617</v>
      </c>
      <c r="G203" s="24">
        <f>IFERROR(Tabla1[[#This Row],[pledged]]/Tabla1[[#This Row],[backers_count]],"0")</f>
        <v>91.114649681528661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6"/>
        <v>41845.208333333336</v>
      </c>
      <c r="O203" s="8">
        <f t="shared" si="7"/>
        <v>41863.208333333336</v>
      </c>
      <c r="P203" s="22">
        <f>Tabla1[[#This Row],[Date Ended Conversion]]-Tabla1[[#This Row],[Date Created Conversion]]</f>
        <v>18</v>
      </c>
      <c r="Q203" t="b">
        <v>0</v>
      </c>
      <c r="R203" t="b">
        <v>0</v>
      </c>
      <c r="S203" t="s">
        <v>28</v>
      </c>
      <c r="T203" t="s">
        <v>2034</v>
      </c>
      <c r="U203" t="s">
        <v>2040</v>
      </c>
    </row>
    <row r="204" spans="1:21" x14ac:dyDescent="0.3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s="10">
        <f>Tabla1[[#This Row],[pledged]]/Tabla1[[#This Row],[goal]]</f>
        <v>0.78831325301204824</v>
      </c>
      <c r="G204" s="24">
        <f>IFERROR(Tabla1[[#This Row],[pledged]]/Tabla1[[#This Row],[backers_count]],"0")</f>
        <v>79.792682926829272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6"/>
        <v>40818.208333333336</v>
      </c>
      <c r="O204" s="8">
        <f t="shared" si="7"/>
        <v>40822.208333333336</v>
      </c>
      <c r="P204" s="22">
        <f>Tabla1[[#This Row],[Date Ended Conversion]]-Tabla1[[#This Row],[Date Created Conversion]]</f>
        <v>4</v>
      </c>
      <c r="Q204" t="b">
        <v>0</v>
      </c>
      <c r="R204" t="b">
        <v>0</v>
      </c>
      <c r="S204" t="s">
        <v>17</v>
      </c>
      <c r="T204" t="s">
        <v>2032</v>
      </c>
      <c r="U204" t="s">
        <v>2038</v>
      </c>
    </row>
    <row r="205" spans="1:21" ht="31.2" x14ac:dyDescent="0.3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s="10">
        <f>Tabla1[[#This Row],[pledged]]/Tabla1[[#This Row],[goal]]</f>
        <v>1.3440792216817234</v>
      </c>
      <c r="G205" s="24">
        <f>IFERROR(Tabla1[[#This Row],[pledged]]/Tabla1[[#This Row],[backers_count]],"0")</f>
        <v>42.999777678968428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6"/>
        <v>42752.25</v>
      </c>
      <c r="O205" s="8">
        <f t="shared" si="7"/>
        <v>42754.25</v>
      </c>
      <c r="P205" s="22">
        <f>Tabla1[[#This Row],[Date Ended Conversion]]-Tabla1[[#This Row],[Date Created Conversion]]</f>
        <v>2</v>
      </c>
      <c r="Q205" t="b">
        <v>0</v>
      </c>
      <c r="R205" t="b">
        <v>0</v>
      </c>
      <c r="S205" t="s">
        <v>33</v>
      </c>
      <c r="T205" t="s">
        <v>2035</v>
      </c>
      <c r="U205" t="s">
        <v>2041</v>
      </c>
    </row>
    <row r="206" spans="1:21" x14ac:dyDescent="0.3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s="10">
        <f>Tabla1[[#This Row],[pledged]]/Tabla1[[#This Row],[goal]]</f>
        <v>3.372E-2</v>
      </c>
      <c r="G206" s="24">
        <f>IFERROR(Tabla1[[#This Row],[pledged]]/Tabla1[[#This Row],[backers_count]],"0")</f>
        <v>63.225000000000001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6"/>
        <v>40636.208333333336</v>
      </c>
      <c r="O206" s="8">
        <f t="shared" si="7"/>
        <v>40646.208333333336</v>
      </c>
      <c r="P206" s="22">
        <f>Tabla1[[#This Row],[Date Ended Conversion]]-Tabla1[[#This Row],[Date Created Conversion]]</f>
        <v>10</v>
      </c>
      <c r="Q206" t="b">
        <v>0</v>
      </c>
      <c r="R206" t="b">
        <v>0</v>
      </c>
      <c r="S206" t="s">
        <v>159</v>
      </c>
      <c r="T206" t="s">
        <v>2033</v>
      </c>
      <c r="U206" t="s">
        <v>2057</v>
      </c>
    </row>
    <row r="207" spans="1:21" x14ac:dyDescent="0.3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s="10">
        <f>Tabla1[[#This Row],[pledged]]/Tabla1[[#This Row],[goal]]</f>
        <v>4.3184615384615386</v>
      </c>
      <c r="G207" s="24">
        <f>IFERROR(Tabla1[[#This Row],[pledged]]/Tabla1[[#This Row],[backers_count]],"0")</f>
        <v>70.174999999999997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6"/>
        <v>43390.208333333328</v>
      </c>
      <c r="O207" s="8">
        <f t="shared" si="7"/>
        <v>43402.208333333328</v>
      </c>
      <c r="P207" s="22">
        <f>Tabla1[[#This Row],[Date Ended Conversion]]-Tabla1[[#This Row],[Date Created Conversion]]</f>
        <v>12</v>
      </c>
      <c r="Q207" t="b">
        <v>1</v>
      </c>
      <c r="R207" t="b">
        <v>0</v>
      </c>
      <c r="S207" t="s">
        <v>33</v>
      </c>
      <c r="T207" t="s">
        <v>2035</v>
      </c>
      <c r="U207" t="s">
        <v>2041</v>
      </c>
    </row>
    <row r="208" spans="1:21" x14ac:dyDescent="0.3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s="10">
        <f>Tabla1[[#This Row],[pledged]]/Tabla1[[#This Row],[goal]]</f>
        <v>0.38844444444444443</v>
      </c>
      <c r="G208" s="24">
        <f>IFERROR(Tabla1[[#This Row],[pledged]]/Tabla1[[#This Row],[backers_count]],"0")</f>
        <v>61.333333333333336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6"/>
        <v>40236.25</v>
      </c>
      <c r="O208" s="8">
        <f t="shared" si="7"/>
        <v>40245.25</v>
      </c>
      <c r="P208" s="22">
        <f>Tabla1[[#This Row],[Date Ended Conversion]]-Tabla1[[#This Row],[Date Created Conversion]]</f>
        <v>9</v>
      </c>
      <c r="Q208" t="b">
        <v>0</v>
      </c>
      <c r="R208" t="b">
        <v>0</v>
      </c>
      <c r="S208" t="s">
        <v>119</v>
      </c>
      <c r="T208" t="s">
        <v>2037</v>
      </c>
      <c r="U208" t="s">
        <v>2052</v>
      </c>
    </row>
    <row r="209" spans="1:21" ht="31.2" x14ac:dyDescent="0.3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s="10">
        <f>Tabla1[[#This Row],[pledged]]/Tabla1[[#This Row],[goal]]</f>
        <v>4.2569999999999997</v>
      </c>
      <c r="G209" s="24">
        <f>IFERROR(Tabla1[[#This Row],[pledged]]/Tabla1[[#This Row],[backers_count]],"0")</f>
        <v>99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6"/>
        <v>43340.208333333328</v>
      </c>
      <c r="O209" s="8">
        <f t="shared" si="7"/>
        <v>43360.208333333328</v>
      </c>
      <c r="P209" s="22">
        <f>Tabla1[[#This Row],[Date Ended Conversion]]-Tabla1[[#This Row],[Date Created Conversion]]</f>
        <v>20</v>
      </c>
      <c r="Q209" t="b">
        <v>0</v>
      </c>
      <c r="R209" t="b">
        <v>1</v>
      </c>
      <c r="S209" t="s">
        <v>23</v>
      </c>
      <c r="T209" t="s">
        <v>2033</v>
      </c>
      <c r="U209" t="s">
        <v>2039</v>
      </c>
    </row>
    <row r="210" spans="1:21" x14ac:dyDescent="0.3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s="10">
        <f>Tabla1[[#This Row],[pledged]]/Tabla1[[#This Row],[goal]]</f>
        <v>1.0112239715591671</v>
      </c>
      <c r="G210" s="24">
        <f>IFERROR(Tabla1[[#This Row],[pledged]]/Tabla1[[#This Row],[backers_count]],"0")</f>
        <v>96.984900146127615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6"/>
        <v>43048.25</v>
      </c>
      <c r="O210" s="8">
        <f t="shared" si="7"/>
        <v>43072.25</v>
      </c>
      <c r="P210" s="22">
        <f>Tabla1[[#This Row],[Date Ended Conversion]]-Tabla1[[#This Row],[Date Created Conversion]]</f>
        <v>24</v>
      </c>
      <c r="Q210" t="b">
        <v>0</v>
      </c>
      <c r="R210" t="b">
        <v>0</v>
      </c>
      <c r="S210" t="s">
        <v>42</v>
      </c>
      <c r="T210" t="s">
        <v>2036</v>
      </c>
      <c r="U210" t="s">
        <v>2042</v>
      </c>
    </row>
    <row r="211" spans="1:21" x14ac:dyDescent="0.3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s="10">
        <f>Tabla1[[#This Row],[pledged]]/Tabla1[[#This Row],[goal]]</f>
        <v>0.21188688946015424</v>
      </c>
      <c r="G211" s="24">
        <f>IFERROR(Tabla1[[#This Row],[pledged]]/Tabla1[[#This Row],[backers_count]],"0")</f>
        <v>51.004950495049506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6"/>
        <v>42496.208333333328</v>
      </c>
      <c r="O211" s="8">
        <f t="shared" si="7"/>
        <v>42503.208333333328</v>
      </c>
      <c r="P211" s="22">
        <f>Tabla1[[#This Row],[Date Ended Conversion]]-Tabla1[[#This Row],[Date Created Conversion]]</f>
        <v>7</v>
      </c>
      <c r="Q211" t="b">
        <v>0</v>
      </c>
      <c r="R211" t="b">
        <v>0</v>
      </c>
      <c r="S211" t="s">
        <v>42</v>
      </c>
      <c r="T211" t="s">
        <v>2036</v>
      </c>
      <c r="U211" t="s">
        <v>2042</v>
      </c>
    </row>
    <row r="212" spans="1:21" x14ac:dyDescent="0.3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s="10">
        <f>Tabla1[[#This Row],[pledged]]/Tabla1[[#This Row],[goal]]</f>
        <v>0.67425531914893622</v>
      </c>
      <c r="G212" s="24">
        <f>IFERROR(Tabla1[[#This Row],[pledged]]/Tabla1[[#This Row],[backers_count]],"0")</f>
        <v>28.044247787610619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6"/>
        <v>42797.25</v>
      </c>
      <c r="O212" s="8">
        <f t="shared" si="7"/>
        <v>42824.208333333328</v>
      </c>
      <c r="P212" s="22">
        <f>Tabla1[[#This Row],[Date Ended Conversion]]-Tabla1[[#This Row],[Date Created Conversion]]</f>
        <v>26.958333333328483</v>
      </c>
      <c r="Q212" t="b">
        <v>0</v>
      </c>
      <c r="R212" t="b">
        <v>0</v>
      </c>
      <c r="S212" t="s">
        <v>474</v>
      </c>
      <c r="T212" t="s">
        <v>2036</v>
      </c>
      <c r="U212" t="s">
        <v>2062</v>
      </c>
    </row>
    <row r="213" spans="1:21" ht="31.2" x14ac:dyDescent="0.3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s="10">
        <f>Tabla1[[#This Row],[pledged]]/Tabla1[[#This Row],[goal]]</f>
        <v>0.9492337164750958</v>
      </c>
      <c r="G213" s="24">
        <f>IFERROR(Tabla1[[#This Row],[pledged]]/Tabla1[[#This Row],[backers_count]],"0")</f>
        <v>60.984615384615381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6"/>
        <v>41513.208333333336</v>
      </c>
      <c r="O213" s="8">
        <f t="shared" si="7"/>
        <v>41537.208333333336</v>
      </c>
      <c r="P213" s="22">
        <f>Tabla1[[#This Row],[Date Ended Conversion]]-Tabla1[[#This Row],[Date Created Conversion]]</f>
        <v>24</v>
      </c>
      <c r="Q213" t="b">
        <v>0</v>
      </c>
      <c r="R213" t="b">
        <v>0</v>
      </c>
      <c r="S213" t="s">
        <v>33</v>
      </c>
      <c r="T213" t="s">
        <v>2035</v>
      </c>
      <c r="U213" t="s">
        <v>2041</v>
      </c>
    </row>
    <row r="214" spans="1:21" ht="31.2" x14ac:dyDescent="0.3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s="10">
        <f>Tabla1[[#This Row],[pledged]]/Tabla1[[#This Row],[goal]]</f>
        <v>1.5185185185185186</v>
      </c>
      <c r="G214" s="24">
        <f>IFERROR(Tabla1[[#This Row],[pledged]]/Tabla1[[#This Row],[backers_count]],"0")</f>
        <v>73.214285714285708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6"/>
        <v>43814.25</v>
      </c>
      <c r="O214" s="8">
        <f t="shared" si="7"/>
        <v>43860.25</v>
      </c>
      <c r="P214" s="22">
        <f>Tabla1[[#This Row],[Date Ended Conversion]]-Tabla1[[#This Row],[Date Created Conversion]]</f>
        <v>46</v>
      </c>
      <c r="Q214" t="b">
        <v>0</v>
      </c>
      <c r="R214" t="b">
        <v>0</v>
      </c>
      <c r="S214" t="s">
        <v>33</v>
      </c>
      <c r="T214" t="s">
        <v>2035</v>
      </c>
      <c r="U214" t="s">
        <v>2041</v>
      </c>
    </row>
    <row r="215" spans="1:21" ht="31.2" x14ac:dyDescent="0.3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s="10">
        <f>Tabla1[[#This Row],[pledged]]/Tabla1[[#This Row],[goal]]</f>
        <v>1.9516382252559727</v>
      </c>
      <c r="G215" s="24">
        <f>IFERROR(Tabla1[[#This Row],[pledged]]/Tabla1[[#This Row],[backers_count]],"0")</f>
        <v>39.997435299603637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6"/>
        <v>40488.208333333336</v>
      </c>
      <c r="O215" s="8">
        <f t="shared" si="7"/>
        <v>40496.25</v>
      </c>
      <c r="P215" s="22">
        <f>Tabla1[[#This Row],[Date Ended Conversion]]-Tabla1[[#This Row],[Date Created Conversion]]</f>
        <v>8.0416666666642413</v>
      </c>
      <c r="Q215" t="b">
        <v>0</v>
      </c>
      <c r="R215" t="b">
        <v>1</v>
      </c>
      <c r="S215" t="s">
        <v>60</v>
      </c>
      <c r="T215" t="s">
        <v>2033</v>
      </c>
      <c r="U215" t="s">
        <v>2045</v>
      </c>
    </row>
    <row r="216" spans="1:21" x14ac:dyDescent="0.3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s="10">
        <f>Tabla1[[#This Row],[pledged]]/Tabla1[[#This Row],[goal]]</f>
        <v>10.231428571428571</v>
      </c>
      <c r="G216" s="24">
        <f>IFERROR(Tabla1[[#This Row],[pledged]]/Tabla1[[#This Row],[backers_count]],"0")</f>
        <v>86.812121212121212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6"/>
        <v>40409.208333333336</v>
      </c>
      <c r="O216" s="8">
        <f t="shared" si="7"/>
        <v>40415.208333333336</v>
      </c>
      <c r="P216" s="22">
        <f>Tabla1[[#This Row],[Date Ended Conversion]]-Tabla1[[#This Row],[Date Created Conversion]]</f>
        <v>6</v>
      </c>
      <c r="Q216" t="b">
        <v>0</v>
      </c>
      <c r="R216" t="b">
        <v>0</v>
      </c>
      <c r="S216" t="s">
        <v>23</v>
      </c>
      <c r="T216" t="s">
        <v>2033</v>
      </c>
      <c r="U216" t="s">
        <v>2039</v>
      </c>
    </row>
    <row r="217" spans="1:21" x14ac:dyDescent="0.3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s="10">
        <f>Tabla1[[#This Row],[pledged]]/Tabla1[[#This Row],[goal]]</f>
        <v>3.8418367346938778E-2</v>
      </c>
      <c r="G217" s="24">
        <f>IFERROR(Tabla1[[#This Row],[pledged]]/Tabla1[[#This Row],[backers_count]],"0")</f>
        <v>42.125874125874127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6"/>
        <v>43509.25</v>
      </c>
      <c r="O217" s="8">
        <f t="shared" si="7"/>
        <v>43511.25</v>
      </c>
      <c r="P217" s="22">
        <f>Tabla1[[#This Row],[Date Ended Conversion]]-Tabla1[[#This Row],[Date Created Conversion]]</f>
        <v>2</v>
      </c>
      <c r="Q217" t="b">
        <v>0</v>
      </c>
      <c r="R217" t="b">
        <v>0</v>
      </c>
      <c r="S217" t="s">
        <v>33</v>
      </c>
      <c r="T217" t="s">
        <v>2035</v>
      </c>
      <c r="U217" t="s">
        <v>2041</v>
      </c>
    </row>
    <row r="218" spans="1:21" x14ac:dyDescent="0.3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s="10">
        <f>Tabla1[[#This Row],[pledged]]/Tabla1[[#This Row],[goal]]</f>
        <v>1.5507066557107643</v>
      </c>
      <c r="G218" s="24">
        <f>IFERROR(Tabla1[[#This Row],[pledged]]/Tabla1[[#This Row],[backers_count]],"0")</f>
        <v>103.97851239669421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6"/>
        <v>40869.25</v>
      </c>
      <c r="O218" s="8">
        <f t="shared" si="7"/>
        <v>40871.25</v>
      </c>
      <c r="P218" s="22">
        <f>Tabla1[[#This Row],[Date Ended Conversion]]-Tabla1[[#This Row],[Date Created Conversion]]</f>
        <v>2</v>
      </c>
      <c r="Q218" t="b">
        <v>0</v>
      </c>
      <c r="R218" t="b">
        <v>0</v>
      </c>
      <c r="S218" t="s">
        <v>33</v>
      </c>
      <c r="T218" t="s">
        <v>2035</v>
      </c>
      <c r="U218" t="s">
        <v>2041</v>
      </c>
    </row>
    <row r="219" spans="1:21" x14ac:dyDescent="0.3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s="10">
        <f>Tabla1[[#This Row],[pledged]]/Tabla1[[#This Row],[goal]]</f>
        <v>0.44753477588871715</v>
      </c>
      <c r="G219" s="24">
        <f>IFERROR(Tabla1[[#This Row],[pledged]]/Tabla1[[#This Row],[backers_count]],"0")</f>
        <v>62.003211991434689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6"/>
        <v>43583.208333333328</v>
      </c>
      <c r="O219" s="8">
        <f t="shared" si="7"/>
        <v>43592.208333333328</v>
      </c>
      <c r="P219" s="22">
        <f>Tabla1[[#This Row],[Date Ended Conversion]]-Tabla1[[#This Row],[Date Created Conversion]]</f>
        <v>9</v>
      </c>
      <c r="Q219" t="b">
        <v>0</v>
      </c>
      <c r="R219" t="b">
        <v>0</v>
      </c>
      <c r="S219" t="s">
        <v>474</v>
      </c>
      <c r="T219" t="s">
        <v>2036</v>
      </c>
      <c r="U219" t="s">
        <v>2062</v>
      </c>
    </row>
    <row r="220" spans="1:21" x14ac:dyDescent="0.3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s="10">
        <f>Tabla1[[#This Row],[pledged]]/Tabla1[[#This Row],[goal]]</f>
        <v>2.1594736842105262</v>
      </c>
      <c r="G220" s="24">
        <f>IFERROR(Tabla1[[#This Row],[pledged]]/Tabla1[[#This Row],[backers_count]],"0")</f>
        <v>31.005037783375315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6"/>
        <v>40858.25</v>
      </c>
      <c r="O220" s="8">
        <f t="shared" si="7"/>
        <v>40892.25</v>
      </c>
      <c r="P220" s="22">
        <f>Tabla1[[#This Row],[Date Ended Conversion]]-Tabla1[[#This Row],[Date Created Conversion]]</f>
        <v>34</v>
      </c>
      <c r="Q220" t="b">
        <v>0</v>
      </c>
      <c r="R220" t="b">
        <v>1</v>
      </c>
      <c r="S220" t="s">
        <v>100</v>
      </c>
      <c r="T220" t="s">
        <v>2036</v>
      </c>
      <c r="U220" t="s">
        <v>2051</v>
      </c>
    </row>
    <row r="221" spans="1:21" x14ac:dyDescent="0.3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s="10">
        <f>Tabla1[[#This Row],[pledged]]/Tabla1[[#This Row],[goal]]</f>
        <v>3.3212709832134291</v>
      </c>
      <c r="G221" s="24">
        <f>IFERROR(Tabla1[[#This Row],[pledged]]/Tabla1[[#This Row],[backers_count]],"0")</f>
        <v>89.991552956465242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6"/>
        <v>41137.208333333336</v>
      </c>
      <c r="O221" s="8">
        <f t="shared" si="7"/>
        <v>41149.208333333336</v>
      </c>
      <c r="P221" s="22">
        <f>Tabla1[[#This Row],[Date Ended Conversion]]-Tabla1[[#This Row],[Date Created Conversion]]</f>
        <v>12</v>
      </c>
      <c r="Q221" t="b">
        <v>0</v>
      </c>
      <c r="R221" t="b">
        <v>0</v>
      </c>
      <c r="S221" t="s">
        <v>71</v>
      </c>
      <c r="T221" t="s">
        <v>2036</v>
      </c>
      <c r="U221" t="s">
        <v>2048</v>
      </c>
    </row>
    <row r="222" spans="1:21" x14ac:dyDescent="0.3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s="10">
        <f>Tabla1[[#This Row],[pledged]]/Tabla1[[#This Row],[goal]]</f>
        <v>8.4430379746835441E-2</v>
      </c>
      <c r="G222" s="24">
        <f>IFERROR(Tabla1[[#This Row],[pledged]]/Tabla1[[#This Row],[backers_count]],"0")</f>
        <v>39.235294117647058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6"/>
        <v>40725.208333333336</v>
      </c>
      <c r="O222" s="8">
        <f t="shared" si="7"/>
        <v>40743.208333333336</v>
      </c>
      <c r="P222" s="22">
        <f>Tabla1[[#This Row],[Date Ended Conversion]]-Tabla1[[#This Row],[Date Created Conversion]]</f>
        <v>18</v>
      </c>
      <c r="Q222" t="b">
        <v>1</v>
      </c>
      <c r="R222" t="b">
        <v>0</v>
      </c>
      <c r="S222" t="s">
        <v>33</v>
      </c>
      <c r="T222" t="s">
        <v>2035</v>
      </c>
      <c r="U222" t="s">
        <v>2041</v>
      </c>
    </row>
    <row r="223" spans="1:21" ht="31.2" x14ac:dyDescent="0.3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s="10">
        <f>Tabla1[[#This Row],[pledged]]/Tabla1[[#This Row],[goal]]</f>
        <v>0.9862551440329218</v>
      </c>
      <c r="G223" s="24">
        <f>IFERROR(Tabla1[[#This Row],[pledged]]/Tabla1[[#This Row],[backers_count]],"0")</f>
        <v>54.993116108306566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6"/>
        <v>41081.208333333336</v>
      </c>
      <c r="O223" s="8">
        <f t="shared" si="7"/>
        <v>41083.208333333336</v>
      </c>
      <c r="P223" s="22">
        <f>Tabla1[[#This Row],[Date Ended Conversion]]-Tabla1[[#This Row],[Date Created Conversion]]</f>
        <v>2</v>
      </c>
      <c r="Q223" t="b">
        <v>1</v>
      </c>
      <c r="R223" t="b">
        <v>0</v>
      </c>
      <c r="S223" t="s">
        <v>17</v>
      </c>
      <c r="T223" t="s">
        <v>2032</v>
      </c>
      <c r="U223" t="s">
        <v>2038</v>
      </c>
    </row>
    <row r="224" spans="1:21" x14ac:dyDescent="0.3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s="10">
        <f>Tabla1[[#This Row],[pledged]]/Tabla1[[#This Row],[goal]]</f>
        <v>1.3797916666666667</v>
      </c>
      <c r="G224" s="24">
        <f>IFERROR(Tabla1[[#This Row],[pledged]]/Tabla1[[#This Row],[backers_count]],"0")</f>
        <v>47.992753623188406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6"/>
        <v>41914.208333333336</v>
      </c>
      <c r="O224" s="8">
        <f t="shared" si="7"/>
        <v>41915.208333333336</v>
      </c>
      <c r="P224" s="22">
        <f>Tabla1[[#This Row],[Date Ended Conversion]]-Tabla1[[#This Row],[Date Created Conversion]]</f>
        <v>1</v>
      </c>
      <c r="Q224" t="b">
        <v>0</v>
      </c>
      <c r="R224" t="b">
        <v>0</v>
      </c>
      <c r="S224" t="s">
        <v>122</v>
      </c>
      <c r="T224" t="s">
        <v>2053</v>
      </c>
      <c r="U224" t="s">
        <v>2054</v>
      </c>
    </row>
    <row r="225" spans="1:21" x14ac:dyDescent="0.3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s="10">
        <f>Tabla1[[#This Row],[pledged]]/Tabla1[[#This Row],[goal]]</f>
        <v>0.93810996563573879</v>
      </c>
      <c r="G225" s="24">
        <f>IFERROR(Tabla1[[#This Row],[pledged]]/Tabla1[[#This Row],[backers_count]],"0")</f>
        <v>87.966702470461868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6"/>
        <v>42445.208333333328</v>
      </c>
      <c r="O225" s="8">
        <f t="shared" si="7"/>
        <v>42459.208333333328</v>
      </c>
      <c r="P225" s="22">
        <f>Tabla1[[#This Row],[Date Ended Conversion]]-Tabla1[[#This Row],[Date Created Conversion]]</f>
        <v>14</v>
      </c>
      <c r="Q225" t="b">
        <v>0</v>
      </c>
      <c r="R225" t="b">
        <v>0</v>
      </c>
      <c r="S225" t="s">
        <v>33</v>
      </c>
      <c r="T225" t="s">
        <v>2035</v>
      </c>
      <c r="U225" t="s">
        <v>2041</v>
      </c>
    </row>
    <row r="226" spans="1:21" x14ac:dyDescent="0.3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s="10">
        <f>Tabla1[[#This Row],[pledged]]/Tabla1[[#This Row],[goal]]</f>
        <v>4.0363930885529156</v>
      </c>
      <c r="G226" s="24">
        <f>IFERROR(Tabla1[[#This Row],[pledged]]/Tabla1[[#This Row],[backers_count]],"0")</f>
        <v>51.999165275459099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6"/>
        <v>41906.208333333336</v>
      </c>
      <c r="O226" s="8">
        <f t="shared" si="7"/>
        <v>41951.25</v>
      </c>
      <c r="P226" s="22">
        <f>Tabla1[[#This Row],[Date Ended Conversion]]-Tabla1[[#This Row],[Date Created Conversion]]</f>
        <v>45.041666666664241</v>
      </c>
      <c r="Q226" t="b">
        <v>0</v>
      </c>
      <c r="R226" t="b">
        <v>0</v>
      </c>
      <c r="S226" t="s">
        <v>474</v>
      </c>
      <c r="T226" t="s">
        <v>2036</v>
      </c>
      <c r="U226" t="s">
        <v>2062</v>
      </c>
    </row>
    <row r="227" spans="1:21" x14ac:dyDescent="0.3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s="10">
        <f>Tabla1[[#This Row],[pledged]]/Tabla1[[#This Row],[goal]]</f>
        <v>2.6017404129793511</v>
      </c>
      <c r="G227" s="24">
        <f>IFERROR(Tabla1[[#This Row],[pledged]]/Tabla1[[#This Row],[backers_count]],"0")</f>
        <v>29.999659863945578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6"/>
        <v>41762.208333333336</v>
      </c>
      <c r="O227" s="8">
        <f t="shared" si="7"/>
        <v>41762.208333333336</v>
      </c>
      <c r="P227" s="22">
        <f>Tabla1[[#This Row],[Date Ended Conversion]]-Tabla1[[#This Row],[Date Created Conversion]]</f>
        <v>0</v>
      </c>
      <c r="Q227" t="b">
        <v>1</v>
      </c>
      <c r="R227" t="b">
        <v>0</v>
      </c>
      <c r="S227" t="s">
        <v>23</v>
      </c>
      <c r="T227" t="s">
        <v>2033</v>
      </c>
      <c r="U227" t="s">
        <v>2039</v>
      </c>
    </row>
    <row r="228" spans="1:21" x14ac:dyDescent="0.3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s="10">
        <f>Tabla1[[#This Row],[pledged]]/Tabla1[[#This Row],[goal]]</f>
        <v>3.6663333333333332</v>
      </c>
      <c r="G228" s="24">
        <f>IFERROR(Tabla1[[#This Row],[pledged]]/Tabla1[[#This Row],[backers_count]],"0")</f>
        <v>98.205357142857139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6"/>
        <v>40276.208333333336</v>
      </c>
      <c r="O228" s="8">
        <f t="shared" si="7"/>
        <v>40313.208333333336</v>
      </c>
      <c r="P228" s="22">
        <f>Tabla1[[#This Row],[Date Ended Conversion]]-Tabla1[[#This Row],[Date Created Conversion]]</f>
        <v>37</v>
      </c>
      <c r="Q228" t="b">
        <v>0</v>
      </c>
      <c r="R228" t="b">
        <v>0</v>
      </c>
      <c r="S228" t="s">
        <v>122</v>
      </c>
      <c r="T228" t="s">
        <v>2053</v>
      </c>
      <c r="U228" t="s">
        <v>2054</v>
      </c>
    </row>
    <row r="229" spans="1:21" ht="31.2" x14ac:dyDescent="0.3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s="10">
        <f>Tabla1[[#This Row],[pledged]]/Tabla1[[#This Row],[goal]]</f>
        <v>1.687208538587849</v>
      </c>
      <c r="G229" s="24">
        <f>IFERROR(Tabla1[[#This Row],[pledged]]/Tabla1[[#This Row],[backers_count]],"0")</f>
        <v>108.96182396606575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6"/>
        <v>42139.208333333328</v>
      </c>
      <c r="O229" s="8">
        <f t="shared" si="7"/>
        <v>42145.208333333328</v>
      </c>
      <c r="P229" s="22">
        <f>Tabla1[[#This Row],[Date Ended Conversion]]-Tabla1[[#This Row],[Date Created Conversion]]</f>
        <v>6</v>
      </c>
      <c r="Q229" t="b">
        <v>0</v>
      </c>
      <c r="R229" t="b">
        <v>0</v>
      </c>
      <c r="S229" t="s">
        <v>292</v>
      </c>
      <c r="T229" t="s">
        <v>2049</v>
      </c>
      <c r="U229" t="s">
        <v>2060</v>
      </c>
    </row>
    <row r="230" spans="1:21" x14ac:dyDescent="0.3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s="10">
        <f>Tabla1[[#This Row],[pledged]]/Tabla1[[#This Row],[goal]]</f>
        <v>1.1990717911530093</v>
      </c>
      <c r="G230" s="24">
        <f>IFERROR(Tabla1[[#This Row],[pledged]]/Tabla1[[#This Row],[backers_count]],"0")</f>
        <v>66.998379254457049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6"/>
        <v>42613.208333333328</v>
      </c>
      <c r="O230" s="8">
        <f t="shared" si="7"/>
        <v>42638.208333333328</v>
      </c>
      <c r="P230" s="22">
        <f>Tabla1[[#This Row],[Date Ended Conversion]]-Tabla1[[#This Row],[Date Created Conversion]]</f>
        <v>25</v>
      </c>
      <c r="Q230" t="b">
        <v>0</v>
      </c>
      <c r="R230" t="b">
        <v>0</v>
      </c>
      <c r="S230" t="s">
        <v>71</v>
      </c>
      <c r="T230" t="s">
        <v>2036</v>
      </c>
      <c r="U230" t="s">
        <v>2048</v>
      </c>
    </row>
    <row r="231" spans="1:21" x14ac:dyDescent="0.3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s="10">
        <f>Tabla1[[#This Row],[pledged]]/Tabla1[[#This Row],[goal]]</f>
        <v>1.936892523364486</v>
      </c>
      <c r="G231" s="24">
        <f>IFERROR(Tabla1[[#This Row],[pledged]]/Tabla1[[#This Row],[backers_count]],"0")</f>
        <v>64.99333594668758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6"/>
        <v>42887.208333333328</v>
      </c>
      <c r="O231" s="8">
        <f t="shared" si="7"/>
        <v>42935.208333333328</v>
      </c>
      <c r="P231" s="22">
        <f>Tabla1[[#This Row],[Date Ended Conversion]]-Tabla1[[#This Row],[Date Created Conversion]]</f>
        <v>48</v>
      </c>
      <c r="Q231" t="b">
        <v>0</v>
      </c>
      <c r="R231" t="b">
        <v>1</v>
      </c>
      <c r="S231" t="s">
        <v>292</v>
      </c>
      <c r="T231" t="s">
        <v>2049</v>
      </c>
      <c r="U231" t="s">
        <v>2060</v>
      </c>
    </row>
    <row r="232" spans="1:21" x14ac:dyDescent="0.3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s="10">
        <f>Tabla1[[#This Row],[pledged]]/Tabla1[[#This Row],[goal]]</f>
        <v>4.2016666666666671</v>
      </c>
      <c r="G232" s="24">
        <f>IFERROR(Tabla1[[#This Row],[pledged]]/Tabla1[[#This Row],[backers_count]],"0")</f>
        <v>99.841584158415841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6"/>
        <v>43805.25</v>
      </c>
      <c r="O232" s="8">
        <f t="shared" si="7"/>
        <v>43805.25</v>
      </c>
      <c r="P232" s="22">
        <f>Tabla1[[#This Row],[Date Ended Conversion]]-Tabla1[[#This Row],[Date Created Conversion]]</f>
        <v>0</v>
      </c>
      <c r="Q232" t="b">
        <v>0</v>
      </c>
      <c r="R232" t="b">
        <v>0</v>
      </c>
      <c r="S232" t="s">
        <v>89</v>
      </c>
      <c r="T232" t="s">
        <v>2049</v>
      </c>
      <c r="U232" t="s">
        <v>2050</v>
      </c>
    </row>
    <row r="233" spans="1:21" x14ac:dyDescent="0.3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s="10">
        <f>Tabla1[[#This Row],[pledged]]/Tabla1[[#This Row],[goal]]</f>
        <v>0.76708333333333334</v>
      </c>
      <c r="G233" s="24">
        <f>IFERROR(Tabla1[[#This Row],[pledged]]/Tabla1[[#This Row],[backers_count]],"0")</f>
        <v>82.432835820895519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6"/>
        <v>41415.208333333336</v>
      </c>
      <c r="O233" s="8">
        <f t="shared" si="7"/>
        <v>41473.208333333336</v>
      </c>
      <c r="P233" s="22">
        <f>Tabla1[[#This Row],[Date Ended Conversion]]-Tabla1[[#This Row],[Date Created Conversion]]</f>
        <v>58</v>
      </c>
      <c r="Q233" t="b">
        <v>0</v>
      </c>
      <c r="R233" t="b">
        <v>0</v>
      </c>
      <c r="S233" t="s">
        <v>33</v>
      </c>
      <c r="T233" t="s">
        <v>2035</v>
      </c>
      <c r="U233" t="s">
        <v>2041</v>
      </c>
    </row>
    <row r="234" spans="1:21" x14ac:dyDescent="0.3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s="10">
        <f>Tabla1[[#This Row],[pledged]]/Tabla1[[#This Row],[goal]]</f>
        <v>1.7126470588235294</v>
      </c>
      <c r="G234" s="24">
        <f>IFERROR(Tabla1[[#This Row],[pledged]]/Tabla1[[#This Row],[backers_count]],"0")</f>
        <v>63.293478260869563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6"/>
        <v>42576.208333333328</v>
      </c>
      <c r="O234" s="8">
        <f t="shared" si="7"/>
        <v>42577.208333333328</v>
      </c>
      <c r="P234" s="22">
        <f>Tabla1[[#This Row],[Date Ended Conversion]]-Tabla1[[#This Row],[Date Created Conversion]]</f>
        <v>1</v>
      </c>
      <c r="Q234" t="b">
        <v>0</v>
      </c>
      <c r="R234" t="b">
        <v>0</v>
      </c>
      <c r="S234" t="s">
        <v>33</v>
      </c>
      <c r="T234" t="s">
        <v>2035</v>
      </c>
      <c r="U234" t="s">
        <v>2041</v>
      </c>
    </row>
    <row r="235" spans="1:21" x14ac:dyDescent="0.3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s="10">
        <f>Tabla1[[#This Row],[pledged]]/Tabla1[[#This Row],[goal]]</f>
        <v>1.5789473684210527</v>
      </c>
      <c r="G235" s="24">
        <f>IFERROR(Tabla1[[#This Row],[pledged]]/Tabla1[[#This Row],[backers_count]],"0")</f>
        <v>96.774193548387103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6"/>
        <v>40706.208333333336</v>
      </c>
      <c r="O235" s="8">
        <f t="shared" si="7"/>
        <v>40722.208333333336</v>
      </c>
      <c r="P235" s="22">
        <f>Tabla1[[#This Row],[Date Ended Conversion]]-Tabla1[[#This Row],[Date Created Conversion]]</f>
        <v>16</v>
      </c>
      <c r="Q235" t="b">
        <v>0</v>
      </c>
      <c r="R235" t="b">
        <v>0</v>
      </c>
      <c r="S235" t="s">
        <v>71</v>
      </c>
      <c r="T235" t="s">
        <v>2036</v>
      </c>
      <c r="U235" t="s">
        <v>2048</v>
      </c>
    </row>
    <row r="236" spans="1:21" x14ac:dyDescent="0.3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s="10">
        <f>Tabla1[[#This Row],[pledged]]/Tabla1[[#This Row],[goal]]</f>
        <v>1.0908</v>
      </c>
      <c r="G236" s="24">
        <f>IFERROR(Tabla1[[#This Row],[pledged]]/Tabla1[[#This Row],[backers_count]],"0")</f>
        <v>54.906040268456373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6"/>
        <v>42969.208333333328</v>
      </c>
      <c r="O236" s="8">
        <f t="shared" si="7"/>
        <v>42976.208333333328</v>
      </c>
      <c r="P236" s="22">
        <f>Tabla1[[#This Row],[Date Ended Conversion]]-Tabla1[[#This Row],[Date Created Conversion]]</f>
        <v>7</v>
      </c>
      <c r="Q236" t="b">
        <v>0</v>
      </c>
      <c r="R236" t="b">
        <v>1</v>
      </c>
      <c r="S236" t="s">
        <v>89</v>
      </c>
      <c r="T236" t="s">
        <v>2049</v>
      </c>
      <c r="U236" t="s">
        <v>2050</v>
      </c>
    </row>
    <row r="237" spans="1:21" ht="31.2" x14ac:dyDescent="0.3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s="10">
        <f>Tabla1[[#This Row],[pledged]]/Tabla1[[#This Row],[goal]]</f>
        <v>0.41732558139534881</v>
      </c>
      <c r="G237" s="24">
        <f>IFERROR(Tabla1[[#This Row],[pledged]]/Tabla1[[#This Row],[backers_count]],"0")</f>
        <v>39.010869565217391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6"/>
        <v>42779.25</v>
      </c>
      <c r="O237" s="8">
        <f t="shared" si="7"/>
        <v>42784.25</v>
      </c>
      <c r="P237" s="22">
        <f>Tabla1[[#This Row],[Date Ended Conversion]]-Tabla1[[#This Row],[Date Created Conversion]]</f>
        <v>5</v>
      </c>
      <c r="Q237" t="b">
        <v>0</v>
      </c>
      <c r="R237" t="b">
        <v>0</v>
      </c>
      <c r="S237" t="s">
        <v>71</v>
      </c>
      <c r="T237" t="s">
        <v>2036</v>
      </c>
      <c r="U237" t="s">
        <v>2048</v>
      </c>
    </row>
    <row r="238" spans="1:21" x14ac:dyDescent="0.3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s="10">
        <f>Tabla1[[#This Row],[pledged]]/Tabla1[[#This Row],[goal]]</f>
        <v>0.10944303797468355</v>
      </c>
      <c r="G238" s="24">
        <f>IFERROR(Tabla1[[#This Row],[pledged]]/Tabla1[[#This Row],[backers_count]],"0")</f>
        <v>75.84210526315789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6"/>
        <v>43641.208333333328</v>
      </c>
      <c r="O238" s="8">
        <f t="shared" si="7"/>
        <v>43648.208333333328</v>
      </c>
      <c r="P238" s="22">
        <f>Tabla1[[#This Row],[Date Ended Conversion]]-Tabla1[[#This Row],[Date Created Conversion]]</f>
        <v>7</v>
      </c>
      <c r="Q238" t="b">
        <v>0</v>
      </c>
      <c r="R238" t="b">
        <v>1</v>
      </c>
      <c r="S238" t="s">
        <v>23</v>
      </c>
      <c r="T238" t="s">
        <v>2033</v>
      </c>
      <c r="U238" t="s">
        <v>2039</v>
      </c>
    </row>
    <row r="239" spans="1:21" ht="31.2" x14ac:dyDescent="0.3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s="10">
        <f>Tabla1[[#This Row],[pledged]]/Tabla1[[#This Row],[goal]]</f>
        <v>1.593763440860215</v>
      </c>
      <c r="G239" s="24">
        <f>IFERROR(Tabla1[[#This Row],[pledged]]/Tabla1[[#This Row],[backers_count]],"0")</f>
        <v>45.051671732522799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6"/>
        <v>41754.208333333336</v>
      </c>
      <c r="O239" s="8">
        <f t="shared" si="7"/>
        <v>41756.208333333336</v>
      </c>
      <c r="P239" s="22">
        <f>Tabla1[[#This Row],[Date Ended Conversion]]-Tabla1[[#This Row],[Date Created Conversion]]</f>
        <v>2</v>
      </c>
      <c r="Q239" t="b">
        <v>0</v>
      </c>
      <c r="R239" t="b">
        <v>0</v>
      </c>
      <c r="S239" t="s">
        <v>71</v>
      </c>
      <c r="T239" t="s">
        <v>2036</v>
      </c>
      <c r="U239" t="s">
        <v>2048</v>
      </c>
    </row>
    <row r="240" spans="1:21" x14ac:dyDescent="0.3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s="10">
        <f>Tabla1[[#This Row],[pledged]]/Tabla1[[#This Row],[goal]]</f>
        <v>4.2241666666666671</v>
      </c>
      <c r="G240" s="24">
        <f>IFERROR(Tabla1[[#This Row],[pledged]]/Tabla1[[#This Row],[backers_count]],"0")</f>
        <v>104.51546391752578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6"/>
        <v>43083.25</v>
      </c>
      <c r="O240" s="8">
        <f t="shared" si="7"/>
        <v>43108.25</v>
      </c>
      <c r="P240" s="22">
        <f>Tabla1[[#This Row],[Date Ended Conversion]]-Tabla1[[#This Row],[Date Created Conversion]]</f>
        <v>25</v>
      </c>
      <c r="Q240" t="b">
        <v>0</v>
      </c>
      <c r="R240" t="b">
        <v>1</v>
      </c>
      <c r="S240" t="s">
        <v>33</v>
      </c>
      <c r="T240" t="s">
        <v>2035</v>
      </c>
      <c r="U240" t="s">
        <v>2041</v>
      </c>
    </row>
    <row r="241" spans="1:21" ht="31.2" x14ac:dyDescent="0.3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s="10">
        <f>Tabla1[[#This Row],[pledged]]/Tabla1[[#This Row],[goal]]</f>
        <v>0.97718749999999999</v>
      </c>
      <c r="G241" s="24">
        <f>IFERROR(Tabla1[[#This Row],[pledged]]/Tabla1[[#This Row],[backers_count]],"0")</f>
        <v>76.268292682926827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6"/>
        <v>42245.208333333328</v>
      </c>
      <c r="O241" s="8">
        <f t="shared" si="7"/>
        <v>42249.208333333328</v>
      </c>
      <c r="P241" s="22">
        <f>Tabla1[[#This Row],[Date Ended Conversion]]-Tabla1[[#This Row],[Date Created Conversion]]</f>
        <v>4</v>
      </c>
      <c r="Q241" t="b">
        <v>0</v>
      </c>
      <c r="R241" t="b">
        <v>0</v>
      </c>
      <c r="S241" t="s">
        <v>65</v>
      </c>
      <c r="T241" t="s">
        <v>2034</v>
      </c>
      <c r="U241" t="s">
        <v>2046</v>
      </c>
    </row>
    <row r="242" spans="1:21" x14ac:dyDescent="0.3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s="10">
        <f>Tabla1[[#This Row],[pledged]]/Tabla1[[#This Row],[goal]]</f>
        <v>4.1878911564625847</v>
      </c>
      <c r="G242" s="24">
        <f>IFERROR(Tabla1[[#This Row],[pledged]]/Tabla1[[#This Row],[backers_count]],"0")</f>
        <v>69.015695067264573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6"/>
        <v>40396.208333333336</v>
      </c>
      <c r="O242" s="8">
        <f t="shared" si="7"/>
        <v>40397.208333333336</v>
      </c>
      <c r="P242" s="22">
        <f>Tabla1[[#This Row],[Date Ended Conversion]]-Tabla1[[#This Row],[Date Created Conversion]]</f>
        <v>1</v>
      </c>
      <c r="Q242" t="b">
        <v>0</v>
      </c>
      <c r="R242" t="b">
        <v>0</v>
      </c>
      <c r="S242" t="s">
        <v>33</v>
      </c>
      <c r="T242" t="s">
        <v>2035</v>
      </c>
      <c r="U242" t="s">
        <v>2041</v>
      </c>
    </row>
    <row r="243" spans="1:21" ht="31.2" x14ac:dyDescent="0.3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s="10">
        <f>Tabla1[[#This Row],[pledged]]/Tabla1[[#This Row],[goal]]</f>
        <v>1.0191632047477746</v>
      </c>
      <c r="G243" s="24">
        <f>IFERROR(Tabla1[[#This Row],[pledged]]/Tabla1[[#This Row],[backers_count]],"0")</f>
        <v>101.97684085510689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6"/>
        <v>41742.208333333336</v>
      </c>
      <c r="O243" s="8">
        <f t="shared" si="7"/>
        <v>41752.208333333336</v>
      </c>
      <c r="P243" s="22">
        <f>Tabla1[[#This Row],[Date Ended Conversion]]-Tabla1[[#This Row],[Date Created Conversion]]</f>
        <v>10</v>
      </c>
      <c r="Q243" t="b">
        <v>0</v>
      </c>
      <c r="R243" t="b">
        <v>1</v>
      </c>
      <c r="S243" t="s">
        <v>68</v>
      </c>
      <c r="T243" t="s">
        <v>2037</v>
      </c>
      <c r="U243" t="s">
        <v>2047</v>
      </c>
    </row>
    <row r="244" spans="1:21" x14ac:dyDescent="0.3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s="10">
        <f>Tabla1[[#This Row],[pledged]]/Tabla1[[#This Row],[goal]]</f>
        <v>1.2772619047619047</v>
      </c>
      <c r="G244" s="24">
        <f>IFERROR(Tabla1[[#This Row],[pledged]]/Tabla1[[#This Row],[backers_count]],"0")</f>
        <v>42.915999999999997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6"/>
        <v>42865.208333333328</v>
      </c>
      <c r="O244" s="8">
        <f t="shared" si="7"/>
        <v>42875.208333333328</v>
      </c>
      <c r="P244" s="22">
        <f>Tabla1[[#This Row],[Date Ended Conversion]]-Tabla1[[#This Row],[Date Created Conversion]]</f>
        <v>10</v>
      </c>
      <c r="Q244" t="b">
        <v>0</v>
      </c>
      <c r="R244" t="b">
        <v>1</v>
      </c>
      <c r="S244" t="s">
        <v>23</v>
      </c>
      <c r="T244" t="s">
        <v>2033</v>
      </c>
      <c r="U244" t="s">
        <v>2039</v>
      </c>
    </row>
    <row r="245" spans="1:21" ht="31.2" x14ac:dyDescent="0.3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s="10">
        <f>Tabla1[[#This Row],[pledged]]/Tabla1[[#This Row],[goal]]</f>
        <v>4.4521739130434783</v>
      </c>
      <c r="G245" s="24">
        <f>IFERROR(Tabla1[[#This Row],[pledged]]/Tabla1[[#This Row],[backers_count]],"0")</f>
        <v>43.025210084033617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6"/>
        <v>43163.25</v>
      </c>
      <c r="O245" s="8">
        <f t="shared" si="7"/>
        <v>43166.25</v>
      </c>
      <c r="P245" s="22">
        <f>Tabla1[[#This Row],[Date Ended Conversion]]-Tabla1[[#This Row],[Date Created Conversion]]</f>
        <v>3</v>
      </c>
      <c r="Q245" t="b">
        <v>0</v>
      </c>
      <c r="R245" t="b">
        <v>0</v>
      </c>
      <c r="S245" t="s">
        <v>33</v>
      </c>
      <c r="T245" t="s">
        <v>2035</v>
      </c>
      <c r="U245" t="s">
        <v>2041</v>
      </c>
    </row>
    <row r="246" spans="1:21" ht="31.2" x14ac:dyDescent="0.3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s="10">
        <f>Tabla1[[#This Row],[pledged]]/Tabla1[[#This Row],[goal]]</f>
        <v>5.6971428571428575</v>
      </c>
      <c r="G246" s="24">
        <f>IFERROR(Tabla1[[#This Row],[pledged]]/Tabla1[[#This Row],[backers_count]],"0")</f>
        <v>75.245283018867923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6"/>
        <v>41834.208333333336</v>
      </c>
      <c r="O246" s="8">
        <f t="shared" si="7"/>
        <v>41886.208333333336</v>
      </c>
      <c r="P246" s="22">
        <f>Tabla1[[#This Row],[Date Ended Conversion]]-Tabla1[[#This Row],[Date Created Conversion]]</f>
        <v>52</v>
      </c>
      <c r="Q246" t="b">
        <v>0</v>
      </c>
      <c r="R246" t="b">
        <v>0</v>
      </c>
      <c r="S246" t="s">
        <v>33</v>
      </c>
      <c r="T246" t="s">
        <v>2035</v>
      </c>
      <c r="U246" t="s">
        <v>2041</v>
      </c>
    </row>
    <row r="247" spans="1:21" x14ac:dyDescent="0.3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s="10">
        <f>Tabla1[[#This Row],[pledged]]/Tabla1[[#This Row],[goal]]</f>
        <v>5.0934482758620687</v>
      </c>
      <c r="G247" s="24">
        <f>IFERROR(Tabla1[[#This Row],[pledged]]/Tabla1[[#This Row],[backers_count]],"0")</f>
        <v>69.023364485981304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6"/>
        <v>41736.208333333336</v>
      </c>
      <c r="O247" s="8">
        <f t="shared" si="7"/>
        <v>41737.208333333336</v>
      </c>
      <c r="P247" s="22">
        <f>Tabla1[[#This Row],[Date Ended Conversion]]-Tabla1[[#This Row],[Date Created Conversion]]</f>
        <v>1</v>
      </c>
      <c r="Q247" t="b">
        <v>0</v>
      </c>
      <c r="R247" t="b">
        <v>0</v>
      </c>
      <c r="S247" t="s">
        <v>33</v>
      </c>
      <c r="T247" t="s">
        <v>2035</v>
      </c>
      <c r="U247" t="s">
        <v>2041</v>
      </c>
    </row>
    <row r="248" spans="1:21" x14ac:dyDescent="0.3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s="10">
        <f>Tabla1[[#This Row],[pledged]]/Tabla1[[#This Row],[goal]]</f>
        <v>3.2553333333333332</v>
      </c>
      <c r="G248" s="24">
        <f>IFERROR(Tabla1[[#This Row],[pledged]]/Tabla1[[#This Row],[backers_count]],"0")</f>
        <v>65.986486486486484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6"/>
        <v>41491.208333333336</v>
      </c>
      <c r="O248" s="8">
        <f t="shared" si="7"/>
        <v>41495.208333333336</v>
      </c>
      <c r="P248" s="22">
        <f>Tabla1[[#This Row],[Date Ended Conversion]]-Tabla1[[#This Row],[Date Created Conversion]]</f>
        <v>4</v>
      </c>
      <c r="Q248" t="b">
        <v>0</v>
      </c>
      <c r="R248" t="b">
        <v>0</v>
      </c>
      <c r="S248" t="s">
        <v>28</v>
      </c>
      <c r="T248" t="s">
        <v>2034</v>
      </c>
      <c r="U248" t="s">
        <v>2040</v>
      </c>
    </row>
    <row r="249" spans="1:21" x14ac:dyDescent="0.3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s="10">
        <f>Tabla1[[#This Row],[pledged]]/Tabla1[[#This Row],[goal]]</f>
        <v>9.3261616161616168</v>
      </c>
      <c r="G249" s="24">
        <f>IFERROR(Tabla1[[#This Row],[pledged]]/Tabla1[[#This Row],[backers_count]],"0")</f>
        <v>98.013800424628457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6"/>
        <v>42726.25</v>
      </c>
      <c r="O249" s="8">
        <f t="shared" si="7"/>
        <v>42741.25</v>
      </c>
      <c r="P249" s="22">
        <f>Tabla1[[#This Row],[Date Ended Conversion]]-Tabla1[[#This Row],[Date Created Conversion]]</f>
        <v>15</v>
      </c>
      <c r="Q249" t="b">
        <v>0</v>
      </c>
      <c r="R249" t="b">
        <v>1</v>
      </c>
      <c r="S249" t="s">
        <v>119</v>
      </c>
      <c r="T249" t="s">
        <v>2037</v>
      </c>
      <c r="U249" t="s">
        <v>2052</v>
      </c>
    </row>
    <row r="250" spans="1:21" x14ac:dyDescent="0.3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s="10">
        <f>Tabla1[[#This Row],[pledged]]/Tabla1[[#This Row],[goal]]</f>
        <v>2.1133870967741935</v>
      </c>
      <c r="G250" s="24">
        <f>IFERROR(Tabla1[[#This Row],[pledged]]/Tabla1[[#This Row],[backers_count]],"0")</f>
        <v>60.105504587155963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6"/>
        <v>42004.25</v>
      </c>
      <c r="O250" s="8">
        <f t="shared" si="7"/>
        <v>42009.25</v>
      </c>
      <c r="P250" s="22">
        <f>Tabla1[[#This Row],[Date Ended Conversion]]-Tabla1[[#This Row],[Date Created Conversion]]</f>
        <v>5</v>
      </c>
      <c r="Q250" t="b">
        <v>0</v>
      </c>
      <c r="R250" t="b">
        <v>0</v>
      </c>
      <c r="S250" t="s">
        <v>292</v>
      </c>
      <c r="T250" t="s">
        <v>2049</v>
      </c>
      <c r="U250" t="s">
        <v>2060</v>
      </c>
    </row>
    <row r="251" spans="1:21" x14ac:dyDescent="0.3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s="10">
        <f>Tabla1[[#This Row],[pledged]]/Tabla1[[#This Row],[goal]]</f>
        <v>2.7332520325203253</v>
      </c>
      <c r="G251" s="24">
        <f>IFERROR(Tabla1[[#This Row],[pledged]]/Tabla1[[#This Row],[backers_count]],"0")</f>
        <v>26.000773395204948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6"/>
        <v>42006.25</v>
      </c>
      <c r="O251" s="8">
        <f t="shared" si="7"/>
        <v>42013.25</v>
      </c>
      <c r="P251" s="22">
        <f>Tabla1[[#This Row],[Date Ended Conversion]]-Tabla1[[#This Row],[Date Created Conversion]]</f>
        <v>7</v>
      </c>
      <c r="Q251" t="b">
        <v>0</v>
      </c>
      <c r="R251" t="b">
        <v>0</v>
      </c>
      <c r="S251" t="s">
        <v>206</v>
      </c>
      <c r="T251" t="s">
        <v>2037</v>
      </c>
      <c r="U251" t="s">
        <v>2058</v>
      </c>
    </row>
    <row r="252" spans="1:21" x14ac:dyDescent="0.3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s="10">
        <f>Tabla1[[#This Row],[pledged]]/Tabla1[[#This Row],[goal]]</f>
        <v>0.03</v>
      </c>
      <c r="G252" s="24">
        <f>IFERROR(Tabla1[[#This Row],[pledged]]/Tabla1[[#This Row],[backers_count]],"0")</f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6"/>
        <v>40203.25</v>
      </c>
      <c r="O252" s="8">
        <f t="shared" si="7"/>
        <v>40238.25</v>
      </c>
      <c r="P252" s="22">
        <f>Tabla1[[#This Row],[Date Ended Conversion]]-Tabla1[[#This Row],[Date Created Conversion]]</f>
        <v>35</v>
      </c>
      <c r="Q252" t="b">
        <v>0</v>
      </c>
      <c r="R252" t="b">
        <v>0</v>
      </c>
      <c r="S252" t="s">
        <v>23</v>
      </c>
      <c r="T252" t="s">
        <v>2033</v>
      </c>
      <c r="U252" t="s">
        <v>2039</v>
      </c>
    </row>
    <row r="253" spans="1:21" x14ac:dyDescent="0.3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s="10">
        <f>Tabla1[[#This Row],[pledged]]/Tabla1[[#This Row],[goal]]</f>
        <v>0.54084507042253516</v>
      </c>
      <c r="G253" s="24">
        <f>IFERROR(Tabla1[[#This Row],[pledged]]/Tabla1[[#This Row],[backers_count]],"0")</f>
        <v>38.019801980198018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6"/>
        <v>41252.25</v>
      </c>
      <c r="O253" s="8">
        <f t="shared" si="7"/>
        <v>41254.25</v>
      </c>
      <c r="P253" s="22">
        <f>Tabla1[[#This Row],[Date Ended Conversion]]-Tabla1[[#This Row],[Date Created Conversion]]</f>
        <v>2</v>
      </c>
      <c r="Q253" t="b">
        <v>0</v>
      </c>
      <c r="R253" t="b">
        <v>0</v>
      </c>
      <c r="S253" t="s">
        <v>33</v>
      </c>
      <c r="T253" t="s">
        <v>2035</v>
      </c>
      <c r="U253" t="s">
        <v>2041</v>
      </c>
    </row>
    <row r="254" spans="1:21" ht="31.2" x14ac:dyDescent="0.3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s="10">
        <f>Tabla1[[#This Row],[pledged]]/Tabla1[[#This Row],[goal]]</f>
        <v>6.2629999999999999</v>
      </c>
      <c r="G254" s="24">
        <f>IFERROR(Tabla1[[#This Row],[pledged]]/Tabla1[[#This Row],[backers_count]],"0")</f>
        <v>106.15254237288136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6"/>
        <v>41572.208333333336</v>
      </c>
      <c r="O254" s="8">
        <f t="shared" si="7"/>
        <v>41577.208333333336</v>
      </c>
      <c r="P254" s="22">
        <f>Tabla1[[#This Row],[Date Ended Conversion]]-Tabla1[[#This Row],[Date Created Conversion]]</f>
        <v>5</v>
      </c>
      <c r="Q254" t="b">
        <v>0</v>
      </c>
      <c r="R254" t="b">
        <v>0</v>
      </c>
      <c r="S254" t="s">
        <v>33</v>
      </c>
      <c r="T254" t="s">
        <v>2035</v>
      </c>
      <c r="U254" t="s">
        <v>2041</v>
      </c>
    </row>
    <row r="255" spans="1:21" x14ac:dyDescent="0.3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s="10">
        <f>Tabla1[[#This Row],[pledged]]/Tabla1[[#This Row],[goal]]</f>
        <v>0.8902139917695473</v>
      </c>
      <c r="G255" s="24">
        <f>IFERROR(Tabla1[[#This Row],[pledged]]/Tabla1[[#This Row],[backers_count]],"0")</f>
        <v>81.019475655430711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6"/>
        <v>40641.208333333336</v>
      </c>
      <c r="O255" s="8">
        <f t="shared" si="7"/>
        <v>40653.208333333336</v>
      </c>
      <c r="P255" s="22">
        <f>Tabla1[[#This Row],[Date Ended Conversion]]-Tabla1[[#This Row],[Date Created Conversion]]</f>
        <v>12</v>
      </c>
      <c r="Q255" t="b">
        <v>0</v>
      </c>
      <c r="R255" t="b">
        <v>0</v>
      </c>
      <c r="S255" t="s">
        <v>53</v>
      </c>
      <c r="T255" t="s">
        <v>2036</v>
      </c>
      <c r="U255" t="s">
        <v>2044</v>
      </c>
    </row>
    <row r="256" spans="1:21" ht="31.2" x14ac:dyDescent="0.3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s="10">
        <f>Tabla1[[#This Row],[pledged]]/Tabla1[[#This Row],[goal]]</f>
        <v>1.8489130434782608</v>
      </c>
      <c r="G256" s="24">
        <f>IFERROR(Tabla1[[#This Row],[pledged]]/Tabla1[[#This Row],[backers_count]],"0")</f>
        <v>96.647727272727266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6"/>
        <v>42787.25</v>
      </c>
      <c r="O256" s="8">
        <f t="shared" si="7"/>
        <v>42789.25</v>
      </c>
      <c r="P256" s="22">
        <f>Tabla1[[#This Row],[Date Ended Conversion]]-Tabla1[[#This Row],[Date Created Conversion]]</f>
        <v>2</v>
      </c>
      <c r="Q256" t="b">
        <v>0</v>
      </c>
      <c r="R256" t="b">
        <v>0</v>
      </c>
      <c r="S256" t="s">
        <v>68</v>
      </c>
      <c r="T256" t="s">
        <v>2037</v>
      </c>
      <c r="U256" t="s">
        <v>2047</v>
      </c>
    </row>
    <row r="257" spans="1:21" ht="31.2" x14ac:dyDescent="0.3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s="10">
        <f>Tabla1[[#This Row],[pledged]]/Tabla1[[#This Row],[goal]]</f>
        <v>1.2016770186335404</v>
      </c>
      <c r="G257" s="24">
        <f>IFERROR(Tabla1[[#This Row],[pledged]]/Tabla1[[#This Row],[backers_count]],"0")</f>
        <v>57.003535651149086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6"/>
        <v>40590.25</v>
      </c>
      <c r="O257" s="8">
        <f t="shared" si="7"/>
        <v>40595.25</v>
      </c>
      <c r="P257" s="22">
        <f>Tabla1[[#This Row],[Date Ended Conversion]]-Tabla1[[#This Row],[Date Created Conversion]]</f>
        <v>5</v>
      </c>
      <c r="Q257" t="b">
        <v>0</v>
      </c>
      <c r="R257" t="b">
        <v>1</v>
      </c>
      <c r="S257" t="s">
        <v>23</v>
      </c>
      <c r="T257" t="s">
        <v>2033</v>
      </c>
      <c r="U257" t="s">
        <v>2039</v>
      </c>
    </row>
    <row r="258" spans="1:21" x14ac:dyDescent="0.3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s="10">
        <f>Tabla1[[#This Row],[pledged]]/Tabla1[[#This Row],[goal]]</f>
        <v>0.23390243902439026</v>
      </c>
      <c r="G258" s="24">
        <f>IFERROR(Tabla1[[#This Row],[pledged]]/Tabla1[[#This Row],[backers_count]],"0")</f>
        <v>63.93333333333333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ref="N258:N321" si="8">(((L258/60)/60)/24)+DATE(1970,1,1)</f>
        <v>42393.25</v>
      </c>
      <c r="O258" s="8">
        <f t="shared" ref="O258:O321" si="9">(((M258/60)/60)/24)+DATE(1970,1,1)</f>
        <v>42430.25</v>
      </c>
      <c r="P258" s="22">
        <f>Tabla1[[#This Row],[Date Ended Conversion]]-Tabla1[[#This Row],[Date Created Conversion]]</f>
        <v>37</v>
      </c>
      <c r="Q258" t="b">
        <v>0</v>
      </c>
      <c r="R258" t="b">
        <v>0</v>
      </c>
      <c r="S258" t="s">
        <v>23</v>
      </c>
      <c r="T258" t="s">
        <v>2033</v>
      </c>
      <c r="U258" t="s">
        <v>2039</v>
      </c>
    </row>
    <row r="259" spans="1:21" x14ac:dyDescent="0.3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s="10">
        <f>Tabla1[[#This Row],[pledged]]/Tabla1[[#This Row],[goal]]</f>
        <v>1.46</v>
      </c>
      <c r="G259" s="24">
        <f>IFERROR(Tabla1[[#This Row],[pledged]]/Tabla1[[#This Row],[backers_count]],"0")</f>
        <v>90.456521739130437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si="8"/>
        <v>41338.25</v>
      </c>
      <c r="O259" s="8">
        <f t="shared" si="9"/>
        <v>41352.208333333336</v>
      </c>
      <c r="P259" s="22">
        <f>Tabla1[[#This Row],[Date Ended Conversion]]-Tabla1[[#This Row],[Date Created Conversion]]</f>
        <v>13.958333333335759</v>
      </c>
      <c r="Q259" t="b">
        <v>0</v>
      </c>
      <c r="R259" t="b">
        <v>0</v>
      </c>
      <c r="S259" t="s">
        <v>33</v>
      </c>
      <c r="T259" t="s">
        <v>2035</v>
      </c>
      <c r="U259" t="s">
        <v>2041</v>
      </c>
    </row>
    <row r="260" spans="1:21" x14ac:dyDescent="0.3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s="10">
        <f>Tabla1[[#This Row],[pledged]]/Tabla1[[#This Row],[goal]]</f>
        <v>2.6848000000000001</v>
      </c>
      <c r="G260" s="24">
        <f>IFERROR(Tabla1[[#This Row],[pledged]]/Tabla1[[#This Row],[backers_count]],"0")</f>
        <v>72.172043010752688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8"/>
        <v>42712.25</v>
      </c>
      <c r="O260" s="8">
        <f t="shared" si="9"/>
        <v>42732.25</v>
      </c>
      <c r="P260" s="22">
        <f>Tabla1[[#This Row],[Date Ended Conversion]]-Tabla1[[#This Row],[Date Created Conversion]]</f>
        <v>20</v>
      </c>
      <c r="Q260" t="b">
        <v>0</v>
      </c>
      <c r="R260" t="b">
        <v>1</v>
      </c>
      <c r="S260" t="s">
        <v>33</v>
      </c>
      <c r="T260" t="s">
        <v>2035</v>
      </c>
      <c r="U260" t="s">
        <v>2041</v>
      </c>
    </row>
    <row r="261" spans="1:21" ht="31.2" x14ac:dyDescent="0.3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s="10">
        <f>Tabla1[[#This Row],[pledged]]/Tabla1[[#This Row],[goal]]</f>
        <v>5.9749999999999996</v>
      </c>
      <c r="G261" s="24">
        <f>IFERROR(Tabla1[[#This Row],[pledged]]/Tabla1[[#This Row],[backers_count]],"0")</f>
        <v>77.934782608695656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8"/>
        <v>41251.25</v>
      </c>
      <c r="O261" s="8">
        <f t="shared" si="9"/>
        <v>41270.25</v>
      </c>
      <c r="P261" s="22">
        <f>Tabla1[[#This Row],[Date Ended Conversion]]-Tabla1[[#This Row],[Date Created Conversion]]</f>
        <v>19</v>
      </c>
      <c r="Q261" t="b">
        <v>1</v>
      </c>
      <c r="R261" t="b">
        <v>0</v>
      </c>
      <c r="S261" t="s">
        <v>122</v>
      </c>
      <c r="T261" t="s">
        <v>2053</v>
      </c>
      <c r="U261" t="s">
        <v>2054</v>
      </c>
    </row>
    <row r="262" spans="1:21" x14ac:dyDescent="0.3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s="10">
        <f>Tabla1[[#This Row],[pledged]]/Tabla1[[#This Row],[goal]]</f>
        <v>1.5769841269841269</v>
      </c>
      <c r="G262" s="24">
        <f>IFERROR(Tabla1[[#This Row],[pledged]]/Tabla1[[#This Row],[backers_count]],"0")</f>
        <v>38.065134099616856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8"/>
        <v>41180.208333333336</v>
      </c>
      <c r="O262" s="8">
        <f t="shared" si="9"/>
        <v>41192.208333333336</v>
      </c>
      <c r="P262" s="22">
        <f>Tabla1[[#This Row],[Date Ended Conversion]]-Tabla1[[#This Row],[Date Created Conversion]]</f>
        <v>12</v>
      </c>
      <c r="Q262" t="b">
        <v>0</v>
      </c>
      <c r="R262" t="b">
        <v>0</v>
      </c>
      <c r="S262" t="s">
        <v>23</v>
      </c>
      <c r="T262" t="s">
        <v>2033</v>
      </c>
      <c r="U262" t="s">
        <v>2039</v>
      </c>
    </row>
    <row r="263" spans="1:21" ht="31.2" x14ac:dyDescent="0.3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s="10">
        <f>Tabla1[[#This Row],[pledged]]/Tabla1[[#This Row],[goal]]</f>
        <v>0.31201660735468567</v>
      </c>
      <c r="G263" s="24">
        <f>IFERROR(Tabla1[[#This Row],[pledged]]/Tabla1[[#This Row],[backers_count]],"0")</f>
        <v>57.936123348017624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8"/>
        <v>40415.208333333336</v>
      </c>
      <c r="O263" s="8">
        <f t="shared" si="9"/>
        <v>40419.208333333336</v>
      </c>
      <c r="P263" s="22">
        <f>Tabla1[[#This Row],[Date Ended Conversion]]-Tabla1[[#This Row],[Date Created Conversion]]</f>
        <v>4</v>
      </c>
      <c r="Q263" t="b">
        <v>0</v>
      </c>
      <c r="R263" t="b">
        <v>1</v>
      </c>
      <c r="S263" t="s">
        <v>23</v>
      </c>
      <c r="T263" t="s">
        <v>2033</v>
      </c>
      <c r="U263" t="s">
        <v>2039</v>
      </c>
    </row>
    <row r="264" spans="1:21" x14ac:dyDescent="0.3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s="10">
        <f>Tabla1[[#This Row],[pledged]]/Tabla1[[#This Row],[goal]]</f>
        <v>3.1341176470588237</v>
      </c>
      <c r="G264" s="24">
        <f>IFERROR(Tabla1[[#This Row],[pledged]]/Tabla1[[#This Row],[backers_count]],"0")</f>
        <v>49.794392523364486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8"/>
        <v>40638.208333333336</v>
      </c>
      <c r="O264" s="8">
        <f t="shared" si="9"/>
        <v>40664.208333333336</v>
      </c>
      <c r="P264" s="22">
        <f>Tabla1[[#This Row],[Date Ended Conversion]]-Tabla1[[#This Row],[Date Created Conversion]]</f>
        <v>26</v>
      </c>
      <c r="Q264" t="b">
        <v>0</v>
      </c>
      <c r="R264" t="b">
        <v>1</v>
      </c>
      <c r="S264" t="s">
        <v>60</v>
      </c>
      <c r="T264" t="s">
        <v>2033</v>
      </c>
      <c r="U264" t="s">
        <v>2045</v>
      </c>
    </row>
    <row r="265" spans="1:21" x14ac:dyDescent="0.3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s="10">
        <f>Tabla1[[#This Row],[pledged]]/Tabla1[[#This Row],[goal]]</f>
        <v>3.7089655172413791</v>
      </c>
      <c r="G265" s="24">
        <f>IFERROR(Tabla1[[#This Row],[pledged]]/Tabla1[[#This Row],[backers_count]],"0")</f>
        <v>54.050251256281406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8"/>
        <v>40187.25</v>
      </c>
      <c r="O265" s="8">
        <f t="shared" si="9"/>
        <v>40187.25</v>
      </c>
      <c r="P265" s="22">
        <f>Tabla1[[#This Row],[Date Ended Conversion]]-Tabla1[[#This Row],[Date Created Conversion]]</f>
        <v>0</v>
      </c>
      <c r="Q265" t="b">
        <v>0</v>
      </c>
      <c r="R265" t="b">
        <v>0</v>
      </c>
      <c r="S265" t="s">
        <v>122</v>
      </c>
      <c r="T265" t="s">
        <v>2053</v>
      </c>
      <c r="U265" t="s">
        <v>2054</v>
      </c>
    </row>
    <row r="266" spans="1:21" x14ac:dyDescent="0.3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s="10">
        <f>Tabla1[[#This Row],[pledged]]/Tabla1[[#This Row],[goal]]</f>
        <v>3.6266447368421053</v>
      </c>
      <c r="G266" s="24">
        <f>IFERROR(Tabla1[[#This Row],[pledged]]/Tabla1[[#This Row],[backers_count]],"0")</f>
        <v>30.002721335268504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8"/>
        <v>41317.25</v>
      </c>
      <c r="O266" s="8">
        <f t="shared" si="9"/>
        <v>41333.25</v>
      </c>
      <c r="P266" s="22">
        <f>Tabla1[[#This Row],[Date Ended Conversion]]-Tabla1[[#This Row],[Date Created Conversion]]</f>
        <v>16</v>
      </c>
      <c r="Q266" t="b">
        <v>0</v>
      </c>
      <c r="R266" t="b">
        <v>0</v>
      </c>
      <c r="S266" t="s">
        <v>33</v>
      </c>
      <c r="T266" t="s">
        <v>2035</v>
      </c>
      <c r="U266" t="s">
        <v>2041</v>
      </c>
    </row>
    <row r="267" spans="1:21" x14ac:dyDescent="0.3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s="10">
        <f>Tabla1[[#This Row],[pledged]]/Tabla1[[#This Row],[goal]]</f>
        <v>1.2308163265306122</v>
      </c>
      <c r="G267" s="24">
        <f>IFERROR(Tabla1[[#This Row],[pledged]]/Tabla1[[#This Row],[backers_count]],"0")</f>
        <v>70.127906976744185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8"/>
        <v>42372.25</v>
      </c>
      <c r="O267" s="8">
        <f t="shared" si="9"/>
        <v>42416.25</v>
      </c>
      <c r="P267" s="22">
        <f>Tabla1[[#This Row],[Date Ended Conversion]]-Tabla1[[#This Row],[Date Created Conversion]]</f>
        <v>44</v>
      </c>
      <c r="Q267" t="b">
        <v>0</v>
      </c>
      <c r="R267" t="b">
        <v>0</v>
      </c>
      <c r="S267" t="s">
        <v>33</v>
      </c>
      <c r="T267" t="s">
        <v>2035</v>
      </c>
      <c r="U267" t="s">
        <v>2041</v>
      </c>
    </row>
    <row r="268" spans="1:21" x14ac:dyDescent="0.3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s="10">
        <f>Tabla1[[#This Row],[pledged]]/Tabla1[[#This Row],[goal]]</f>
        <v>0.76766756032171579</v>
      </c>
      <c r="G268" s="24">
        <f>IFERROR(Tabla1[[#This Row],[pledged]]/Tabla1[[#This Row],[backers_count]],"0")</f>
        <v>26.996228786926462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8"/>
        <v>41950.25</v>
      </c>
      <c r="O268" s="8">
        <f t="shared" si="9"/>
        <v>41983.25</v>
      </c>
      <c r="P268" s="22">
        <f>Tabla1[[#This Row],[Date Ended Conversion]]-Tabla1[[#This Row],[Date Created Conversion]]</f>
        <v>33</v>
      </c>
      <c r="Q268" t="b">
        <v>0</v>
      </c>
      <c r="R268" t="b">
        <v>1</v>
      </c>
      <c r="S268" t="s">
        <v>159</v>
      </c>
      <c r="T268" t="s">
        <v>2033</v>
      </c>
      <c r="U268" t="s">
        <v>2057</v>
      </c>
    </row>
    <row r="269" spans="1:21" x14ac:dyDescent="0.3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s="10">
        <f>Tabla1[[#This Row],[pledged]]/Tabla1[[#This Row],[goal]]</f>
        <v>2.3362012987012988</v>
      </c>
      <c r="G269" s="24">
        <f>IFERROR(Tabla1[[#This Row],[pledged]]/Tabla1[[#This Row],[backers_count]],"0")</f>
        <v>51.990606936416185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8"/>
        <v>41206.208333333336</v>
      </c>
      <c r="O269" s="8">
        <f t="shared" si="9"/>
        <v>41222.25</v>
      </c>
      <c r="P269" s="22">
        <f>Tabla1[[#This Row],[Date Ended Conversion]]-Tabla1[[#This Row],[Date Created Conversion]]</f>
        <v>16.041666666664241</v>
      </c>
      <c r="Q269" t="b">
        <v>0</v>
      </c>
      <c r="R269" t="b">
        <v>0</v>
      </c>
      <c r="S269" t="s">
        <v>33</v>
      </c>
      <c r="T269" t="s">
        <v>2035</v>
      </c>
      <c r="U269" t="s">
        <v>2041</v>
      </c>
    </row>
    <row r="270" spans="1:21" x14ac:dyDescent="0.3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s="10">
        <f>Tabla1[[#This Row],[pledged]]/Tabla1[[#This Row],[goal]]</f>
        <v>1.8053333333333332</v>
      </c>
      <c r="G270" s="24">
        <f>IFERROR(Tabla1[[#This Row],[pledged]]/Tabla1[[#This Row],[backers_count]],"0")</f>
        <v>56.416666666666664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8"/>
        <v>41186.208333333336</v>
      </c>
      <c r="O270" s="8">
        <f t="shared" si="9"/>
        <v>41232.25</v>
      </c>
      <c r="P270" s="22">
        <f>Tabla1[[#This Row],[Date Ended Conversion]]-Tabla1[[#This Row],[Date Created Conversion]]</f>
        <v>46.041666666664241</v>
      </c>
      <c r="Q270" t="b">
        <v>0</v>
      </c>
      <c r="R270" t="b">
        <v>0</v>
      </c>
      <c r="S270" t="s">
        <v>42</v>
      </c>
      <c r="T270" t="s">
        <v>2036</v>
      </c>
      <c r="U270" t="s">
        <v>2042</v>
      </c>
    </row>
    <row r="271" spans="1:21" x14ac:dyDescent="0.3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s="10">
        <f>Tabla1[[#This Row],[pledged]]/Tabla1[[#This Row],[goal]]</f>
        <v>2.5262857142857142</v>
      </c>
      <c r="G271" s="24">
        <f>IFERROR(Tabla1[[#This Row],[pledged]]/Tabla1[[#This Row],[backers_count]],"0")</f>
        <v>101.63218390804597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8"/>
        <v>43496.25</v>
      </c>
      <c r="O271" s="8">
        <f t="shared" si="9"/>
        <v>43517.25</v>
      </c>
      <c r="P271" s="22">
        <f>Tabla1[[#This Row],[Date Ended Conversion]]-Tabla1[[#This Row],[Date Created Conversion]]</f>
        <v>21</v>
      </c>
      <c r="Q271" t="b">
        <v>0</v>
      </c>
      <c r="R271" t="b">
        <v>0</v>
      </c>
      <c r="S271" t="s">
        <v>269</v>
      </c>
      <c r="T271" t="s">
        <v>2036</v>
      </c>
      <c r="U271" t="s">
        <v>2059</v>
      </c>
    </row>
    <row r="272" spans="1:21" x14ac:dyDescent="0.3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s="10">
        <f>Tabla1[[#This Row],[pledged]]/Tabla1[[#This Row],[goal]]</f>
        <v>0.27176538240368026</v>
      </c>
      <c r="G272" s="24">
        <f>IFERROR(Tabla1[[#This Row],[pledged]]/Tabla1[[#This Row],[backers_count]],"0")</f>
        <v>25.005291005291006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8"/>
        <v>40514.25</v>
      </c>
      <c r="O272" s="8">
        <f t="shared" si="9"/>
        <v>40516.25</v>
      </c>
      <c r="P272" s="22">
        <f>Tabla1[[#This Row],[Date Ended Conversion]]-Tabla1[[#This Row],[Date Created Conversion]]</f>
        <v>2</v>
      </c>
      <c r="Q272" t="b">
        <v>0</v>
      </c>
      <c r="R272" t="b">
        <v>0</v>
      </c>
      <c r="S272" t="s">
        <v>89</v>
      </c>
      <c r="T272" t="s">
        <v>2049</v>
      </c>
      <c r="U272" t="s">
        <v>2050</v>
      </c>
    </row>
    <row r="273" spans="1:21" ht="31.2" x14ac:dyDescent="0.3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s="10">
        <f>Tabla1[[#This Row],[pledged]]/Tabla1[[#This Row],[goal]]</f>
        <v>1.2706571242680547E-2</v>
      </c>
      <c r="G273" s="24">
        <f>IFERROR(Tabla1[[#This Row],[pledged]]/Tabla1[[#This Row],[backers_count]],"0")</f>
        <v>32.016393442622949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8"/>
        <v>42345.25</v>
      </c>
      <c r="O273" s="8">
        <f t="shared" si="9"/>
        <v>42376.25</v>
      </c>
      <c r="P273" s="22">
        <f>Tabla1[[#This Row],[Date Ended Conversion]]-Tabla1[[#This Row],[Date Created Conversion]]</f>
        <v>31</v>
      </c>
      <c r="Q273" t="b">
        <v>0</v>
      </c>
      <c r="R273" t="b">
        <v>0</v>
      </c>
      <c r="S273" t="s">
        <v>122</v>
      </c>
      <c r="T273" t="s">
        <v>2053</v>
      </c>
      <c r="U273" t="s">
        <v>2054</v>
      </c>
    </row>
    <row r="274" spans="1:21" x14ac:dyDescent="0.3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s="10">
        <f>Tabla1[[#This Row],[pledged]]/Tabla1[[#This Row],[goal]]</f>
        <v>3.0400978473581213</v>
      </c>
      <c r="G274" s="24">
        <f>IFERROR(Tabla1[[#This Row],[pledged]]/Tabla1[[#This Row],[backers_count]],"0")</f>
        <v>82.021647307286173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8"/>
        <v>43656.208333333328</v>
      </c>
      <c r="O274" s="8">
        <f t="shared" si="9"/>
        <v>43681.208333333328</v>
      </c>
      <c r="P274" s="22">
        <f>Tabla1[[#This Row],[Date Ended Conversion]]-Tabla1[[#This Row],[Date Created Conversion]]</f>
        <v>25</v>
      </c>
      <c r="Q274" t="b">
        <v>0</v>
      </c>
      <c r="R274" t="b">
        <v>1</v>
      </c>
      <c r="S274" t="s">
        <v>33</v>
      </c>
      <c r="T274" t="s">
        <v>2035</v>
      </c>
      <c r="U274" t="s">
        <v>2041</v>
      </c>
    </row>
    <row r="275" spans="1:21" x14ac:dyDescent="0.3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s="10">
        <f>Tabla1[[#This Row],[pledged]]/Tabla1[[#This Row],[goal]]</f>
        <v>1.3723076923076922</v>
      </c>
      <c r="G275" s="24">
        <f>IFERROR(Tabla1[[#This Row],[pledged]]/Tabla1[[#This Row],[backers_count]],"0")</f>
        <v>37.957446808510639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8"/>
        <v>42995.208333333328</v>
      </c>
      <c r="O275" s="8">
        <f t="shared" si="9"/>
        <v>42998.208333333328</v>
      </c>
      <c r="P275" s="22">
        <f>Tabla1[[#This Row],[Date Ended Conversion]]-Tabla1[[#This Row],[Date Created Conversion]]</f>
        <v>3</v>
      </c>
      <c r="Q275" t="b">
        <v>0</v>
      </c>
      <c r="R275" t="b">
        <v>0</v>
      </c>
      <c r="S275" t="s">
        <v>33</v>
      </c>
      <c r="T275" t="s">
        <v>2035</v>
      </c>
      <c r="U275" t="s">
        <v>2041</v>
      </c>
    </row>
    <row r="276" spans="1:21" ht="31.2" x14ac:dyDescent="0.3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s="10">
        <f>Tabla1[[#This Row],[pledged]]/Tabla1[[#This Row],[goal]]</f>
        <v>0.32208333333333333</v>
      </c>
      <c r="G276" s="24">
        <f>IFERROR(Tabla1[[#This Row],[pledged]]/Tabla1[[#This Row],[backers_count]],"0")</f>
        <v>51.533333333333331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8"/>
        <v>43045.25</v>
      </c>
      <c r="O276" s="8">
        <f t="shared" si="9"/>
        <v>43050.25</v>
      </c>
      <c r="P276" s="22">
        <f>Tabla1[[#This Row],[Date Ended Conversion]]-Tabla1[[#This Row],[Date Created Conversion]]</f>
        <v>5</v>
      </c>
      <c r="Q276" t="b">
        <v>0</v>
      </c>
      <c r="R276" t="b">
        <v>0</v>
      </c>
      <c r="S276" t="s">
        <v>33</v>
      </c>
      <c r="T276" t="s">
        <v>2035</v>
      </c>
      <c r="U276" t="s">
        <v>2041</v>
      </c>
    </row>
    <row r="277" spans="1:21" ht="31.2" x14ac:dyDescent="0.3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s="10">
        <f>Tabla1[[#This Row],[pledged]]/Tabla1[[#This Row],[goal]]</f>
        <v>2.4151282051282053</v>
      </c>
      <c r="G277" s="24">
        <f>IFERROR(Tabla1[[#This Row],[pledged]]/Tabla1[[#This Row],[backers_count]],"0")</f>
        <v>81.198275862068968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8"/>
        <v>43561.208333333328</v>
      </c>
      <c r="O277" s="8">
        <f t="shared" si="9"/>
        <v>43569.208333333328</v>
      </c>
      <c r="P277" s="22">
        <f>Tabla1[[#This Row],[Date Ended Conversion]]-Tabla1[[#This Row],[Date Created Conversion]]</f>
        <v>8</v>
      </c>
      <c r="Q277" t="b">
        <v>0</v>
      </c>
      <c r="R277" t="b">
        <v>0</v>
      </c>
      <c r="S277" t="s">
        <v>206</v>
      </c>
      <c r="T277" t="s">
        <v>2037</v>
      </c>
      <c r="U277" t="s">
        <v>2058</v>
      </c>
    </row>
    <row r="278" spans="1:21" x14ac:dyDescent="0.3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s="10">
        <f>Tabla1[[#This Row],[pledged]]/Tabla1[[#This Row],[goal]]</f>
        <v>0.96799999999999997</v>
      </c>
      <c r="G278" s="24">
        <f>IFERROR(Tabla1[[#This Row],[pledged]]/Tabla1[[#This Row],[backers_count]],"0")</f>
        <v>40.030075187969928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8"/>
        <v>41018.208333333336</v>
      </c>
      <c r="O278" s="8">
        <f t="shared" si="9"/>
        <v>41023.208333333336</v>
      </c>
      <c r="P278" s="22">
        <f>Tabla1[[#This Row],[Date Ended Conversion]]-Tabla1[[#This Row],[Date Created Conversion]]</f>
        <v>5</v>
      </c>
      <c r="Q278" t="b">
        <v>0</v>
      </c>
      <c r="R278" t="b">
        <v>1</v>
      </c>
      <c r="S278" t="s">
        <v>89</v>
      </c>
      <c r="T278" t="s">
        <v>2049</v>
      </c>
      <c r="U278" t="s">
        <v>2050</v>
      </c>
    </row>
    <row r="279" spans="1:21" ht="31.2" x14ac:dyDescent="0.3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s="10">
        <f>Tabla1[[#This Row],[pledged]]/Tabla1[[#This Row],[goal]]</f>
        <v>10.664285714285715</v>
      </c>
      <c r="G279" s="24">
        <f>IFERROR(Tabla1[[#This Row],[pledged]]/Tabla1[[#This Row],[backers_count]],"0")</f>
        <v>89.939759036144579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8"/>
        <v>40378.208333333336</v>
      </c>
      <c r="O279" s="8">
        <f t="shared" si="9"/>
        <v>40380.208333333336</v>
      </c>
      <c r="P279" s="22">
        <f>Tabla1[[#This Row],[Date Ended Conversion]]-Tabla1[[#This Row],[Date Created Conversion]]</f>
        <v>2</v>
      </c>
      <c r="Q279" t="b">
        <v>0</v>
      </c>
      <c r="R279" t="b">
        <v>0</v>
      </c>
      <c r="S279" t="s">
        <v>33</v>
      </c>
      <c r="T279" t="s">
        <v>2035</v>
      </c>
      <c r="U279" t="s">
        <v>2041</v>
      </c>
    </row>
    <row r="280" spans="1:21" x14ac:dyDescent="0.3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s="10">
        <f>Tabla1[[#This Row],[pledged]]/Tabla1[[#This Row],[goal]]</f>
        <v>3.2588888888888889</v>
      </c>
      <c r="G280" s="24">
        <f>IFERROR(Tabla1[[#This Row],[pledged]]/Tabla1[[#This Row],[backers_count]],"0")</f>
        <v>96.692307692307693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8"/>
        <v>41239.25</v>
      </c>
      <c r="O280" s="8">
        <f t="shared" si="9"/>
        <v>41264.25</v>
      </c>
      <c r="P280" s="22">
        <f>Tabla1[[#This Row],[Date Ended Conversion]]-Tabla1[[#This Row],[Date Created Conversion]]</f>
        <v>25</v>
      </c>
      <c r="Q280" t="b">
        <v>0</v>
      </c>
      <c r="R280" t="b">
        <v>0</v>
      </c>
      <c r="S280" t="s">
        <v>28</v>
      </c>
      <c r="T280" t="s">
        <v>2034</v>
      </c>
      <c r="U280" t="s">
        <v>2040</v>
      </c>
    </row>
    <row r="281" spans="1:21" ht="31.2" x14ac:dyDescent="0.3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s="10">
        <f>Tabla1[[#This Row],[pledged]]/Tabla1[[#This Row],[goal]]</f>
        <v>1.7070000000000001</v>
      </c>
      <c r="G281" s="24">
        <f>IFERROR(Tabla1[[#This Row],[pledged]]/Tabla1[[#This Row],[backers_count]],"0")</f>
        <v>25.010989010989011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8"/>
        <v>43346.208333333328</v>
      </c>
      <c r="O281" s="8">
        <f t="shared" si="9"/>
        <v>43349.208333333328</v>
      </c>
      <c r="P281" s="22">
        <f>Tabla1[[#This Row],[Date Ended Conversion]]-Tabla1[[#This Row],[Date Created Conversion]]</f>
        <v>3</v>
      </c>
      <c r="Q281" t="b">
        <v>0</v>
      </c>
      <c r="R281" t="b">
        <v>0</v>
      </c>
      <c r="S281" t="s">
        <v>33</v>
      </c>
      <c r="T281" t="s">
        <v>2035</v>
      </c>
      <c r="U281" t="s">
        <v>2041</v>
      </c>
    </row>
    <row r="282" spans="1:21" ht="31.2" x14ac:dyDescent="0.3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s="10">
        <f>Tabla1[[#This Row],[pledged]]/Tabla1[[#This Row],[goal]]</f>
        <v>5.8144</v>
      </c>
      <c r="G282" s="24">
        <f>IFERROR(Tabla1[[#This Row],[pledged]]/Tabla1[[#This Row],[backers_count]],"0")</f>
        <v>36.987277353689571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8"/>
        <v>43060.25</v>
      </c>
      <c r="O282" s="8">
        <f t="shared" si="9"/>
        <v>43066.25</v>
      </c>
      <c r="P282" s="22">
        <f>Tabla1[[#This Row],[Date Ended Conversion]]-Tabla1[[#This Row],[Date Created Conversion]]</f>
        <v>6</v>
      </c>
      <c r="Q282" t="b">
        <v>0</v>
      </c>
      <c r="R282" t="b">
        <v>0</v>
      </c>
      <c r="S282" t="s">
        <v>71</v>
      </c>
      <c r="T282" t="s">
        <v>2036</v>
      </c>
      <c r="U282" t="s">
        <v>2048</v>
      </c>
    </row>
    <row r="283" spans="1:21" x14ac:dyDescent="0.3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s="10">
        <f>Tabla1[[#This Row],[pledged]]/Tabla1[[#This Row],[goal]]</f>
        <v>0.91520972644376897</v>
      </c>
      <c r="G283" s="24">
        <f>IFERROR(Tabla1[[#This Row],[pledged]]/Tabla1[[#This Row],[backers_count]],"0")</f>
        <v>73.012609117361791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8"/>
        <v>40979.25</v>
      </c>
      <c r="O283" s="8">
        <f t="shared" si="9"/>
        <v>41000.208333333336</v>
      </c>
      <c r="P283" s="22">
        <f>Tabla1[[#This Row],[Date Ended Conversion]]-Tabla1[[#This Row],[Date Created Conversion]]</f>
        <v>20.958333333335759</v>
      </c>
      <c r="Q283" t="b">
        <v>0</v>
      </c>
      <c r="R283" t="b">
        <v>1</v>
      </c>
      <c r="S283" t="s">
        <v>33</v>
      </c>
      <c r="T283" t="s">
        <v>2035</v>
      </c>
      <c r="U283" t="s">
        <v>2041</v>
      </c>
    </row>
    <row r="284" spans="1:21" x14ac:dyDescent="0.3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s="10">
        <f>Tabla1[[#This Row],[pledged]]/Tabla1[[#This Row],[goal]]</f>
        <v>1.0804761904761904</v>
      </c>
      <c r="G284" s="24">
        <f>IFERROR(Tabla1[[#This Row],[pledged]]/Tabla1[[#This Row],[backers_count]],"0")</f>
        <v>68.240601503759393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8"/>
        <v>42701.25</v>
      </c>
      <c r="O284" s="8">
        <f t="shared" si="9"/>
        <v>42707.25</v>
      </c>
      <c r="P284" s="22">
        <f>Tabla1[[#This Row],[Date Ended Conversion]]-Tabla1[[#This Row],[Date Created Conversion]]</f>
        <v>6</v>
      </c>
      <c r="Q284" t="b">
        <v>0</v>
      </c>
      <c r="R284" t="b">
        <v>1</v>
      </c>
      <c r="S284" t="s">
        <v>269</v>
      </c>
      <c r="T284" t="s">
        <v>2036</v>
      </c>
      <c r="U284" t="s">
        <v>2059</v>
      </c>
    </row>
    <row r="285" spans="1:21" ht="31.2" x14ac:dyDescent="0.3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s="10">
        <f>Tabla1[[#This Row],[pledged]]/Tabla1[[#This Row],[goal]]</f>
        <v>0.18728395061728395</v>
      </c>
      <c r="G285" s="24">
        <f>IFERROR(Tabla1[[#This Row],[pledged]]/Tabla1[[#This Row],[backers_count]],"0")</f>
        <v>52.310344827586206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8"/>
        <v>42520.208333333328</v>
      </c>
      <c r="O285" s="8">
        <f t="shared" si="9"/>
        <v>42525.208333333328</v>
      </c>
      <c r="P285" s="22">
        <f>Tabla1[[#This Row],[Date Ended Conversion]]-Tabla1[[#This Row],[Date Created Conversion]]</f>
        <v>5</v>
      </c>
      <c r="Q285" t="b">
        <v>0</v>
      </c>
      <c r="R285" t="b">
        <v>0</v>
      </c>
      <c r="S285" t="s">
        <v>23</v>
      </c>
      <c r="T285" t="s">
        <v>2033</v>
      </c>
      <c r="U285" t="s">
        <v>2039</v>
      </c>
    </row>
    <row r="286" spans="1:21" x14ac:dyDescent="0.3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s="10">
        <f>Tabla1[[#This Row],[pledged]]/Tabla1[[#This Row],[goal]]</f>
        <v>0.83193877551020412</v>
      </c>
      <c r="G286" s="24">
        <f>IFERROR(Tabla1[[#This Row],[pledged]]/Tabla1[[#This Row],[backers_count]],"0")</f>
        <v>61.765151515151516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8"/>
        <v>41030.208333333336</v>
      </c>
      <c r="O286" s="8">
        <f t="shared" si="9"/>
        <v>41035.208333333336</v>
      </c>
      <c r="P286" s="22">
        <f>Tabla1[[#This Row],[Date Ended Conversion]]-Tabla1[[#This Row],[Date Created Conversion]]</f>
        <v>5</v>
      </c>
      <c r="Q286" t="b">
        <v>0</v>
      </c>
      <c r="R286" t="b">
        <v>0</v>
      </c>
      <c r="S286" t="s">
        <v>28</v>
      </c>
      <c r="T286" t="s">
        <v>2034</v>
      </c>
      <c r="U286" t="s">
        <v>2040</v>
      </c>
    </row>
    <row r="287" spans="1:21" x14ac:dyDescent="0.3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s="10">
        <f>Tabla1[[#This Row],[pledged]]/Tabla1[[#This Row],[goal]]</f>
        <v>7.0633333333333335</v>
      </c>
      <c r="G287" s="24">
        <f>IFERROR(Tabla1[[#This Row],[pledged]]/Tabla1[[#This Row],[backers_count]],"0")</f>
        <v>25.027559055118111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8"/>
        <v>42623.208333333328</v>
      </c>
      <c r="O287" s="8">
        <f t="shared" si="9"/>
        <v>42661.208333333328</v>
      </c>
      <c r="P287" s="22">
        <f>Tabla1[[#This Row],[Date Ended Conversion]]-Tabla1[[#This Row],[Date Created Conversion]]</f>
        <v>38</v>
      </c>
      <c r="Q287" t="b">
        <v>0</v>
      </c>
      <c r="R287" t="b">
        <v>0</v>
      </c>
      <c r="S287" t="s">
        <v>33</v>
      </c>
      <c r="T287" t="s">
        <v>2035</v>
      </c>
      <c r="U287" t="s">
        <v>2041</v>
      </c>
    </row>
    <row r="288" spans="1:21" x14ac:dyDescent="0.3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s="10">
        <f>Tabla1[[#This Row],[pledged]]/Tabla1[[#This Row],[goal]]</f>
        <v>0.17446030330062445</v>
      </c>
      <c r="G288" s="24">
        <f>IFERROR(Tabla1[[#This Row],[pledged]]/Tabla1[[#This Row],[backers_count]],"0")</f>
        <v>106.28804347826087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8"/>
        <v>42697.25</v>
      </c>
      <c r="O288" s="8">
        <f t="shared" si="9"/>
        <v>42704.25</v>
      </c>
      <c r="P288" s="22">
        <f>Tabla1[[#This Row],[Date Ended Conversion]]-Tabla1[[#This Row],[Date Created Conversion]]</f>
        <v>7</v>
      </c>
      <c r="Q288" t="b">
        <v>0</v>
      </c>
      <c r="R288" t="b">
        <v>0</v>
      </c>
      <c r="S288" t="s">
        <v>33</v>
      </c>
      <c r="T288" t="s">
        <v>2035</v>
      </c>
      <c r="U288" t="s">
        <v>2041</v>
      </c>
    </row>
    <row r="289" spans="1:21" x14ac:dyDescent="0.3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s="10">
        <f>Tabla1[[#This Row],[pledged]]/Tabla1[[#This Row],[goal]]</f>
        <v>2.0973015873015872</v>
      </c>
      <c r="G289" s="24">
        <f>IFERROR(Tabla1[[#This Row],[pledged]]/Tabla1[[#This Row],[backers_count]],"0")</f>
        <v>75.07386363636364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8"/>
        <v>42122.208333333328</v>
      </c>
      <c r="O289" s="8">
        <f t="shared" si="9"/>
        <v>42122.208333333328</v>
      </c>
      <c r="P289" s="22">
        <f>Tabla1[[#This Row],[Date Ended Conversion]]-Tabla1[[#This Row],[Date Created Conversion]]</f>
        <v>0</v>
      </c>
      <c r="Q289" t="b">
        <v>0</v>
      </c>
      <c r="R289" t="b">
        <v>0</v>
      </c>
      <c r="S289" t="s">
        <v>50</v>
      </c>
      <c r="T289" t="s">
        <v>2033</v>
      </c>
      <c r="U289" t="s">
        <v>2043</v>
      </c>
    </row>
    <row r="290" spans="1:21" x14ac:dyDescent="0.3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s="10">
        <f>Tabla1[[#This Row],[pledged]]/Tabla1[[#This Row],[goal]]</f>
        <v>0.97785714285714287</v>
      </c>
      <c r="G290" s="24">
        <f>IFERROR(Tabla1[[#This Row],[pledged]]/Tabla1[[#This Row],[backers_count]],"0")</f>
        <v>39.970802919708028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8"/>
        <v>40982.208333333336</v>
      </c>
      <c r="O290" s="8">
        <f t="shared" si="9"/>
        <v>40983.208333333336</v>
      </c>
      <c r="P290" s="22">
        <f>Tabla1[[#This Row],[Date Ended Conversion]]-Tabla1[[#This Row],[Date Created Conversion]]</f>
        <v>1</v>
      </c>
      <c r="Q290" t="b">
        <v>0</v>
      </c>
      <c r="R290" t="b">
        <v>1</v>
      </c>
      <c r="S290" t="s">
        <v>148</v>
      </c>
      <c r="T290" t="s">
        <v>2033</v>
      </c>
      <c r="U290" t="s">
        <v>2056</v>
      </c>
    </row>
    <row r="291" spans="1:21" x14ac:dyDescent="0.3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s="10">
        <f>Tabla1[[#This Row],[pledged]]/Tabla1[[#This Row],[goal]]</f>
        <v>16.842500000000001</v>
      </c>
      <c r="G291" s="24">
        <f>IFERROR(Tabla1[[#This Row],[pledged]]/Tabla1[[#This Row],[backers_count]],"0")</f>
        <v>39.982195845697326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8"/>
        <v>42219.208333333328</v>
      </c>
      <c r="O291" s="8">
        <f t="shared" si="9"/>
        <v>42222.208333333328</v>
      </c>
      <c r="P291" s="22">
        <f>Tabla1[[#This Row],[Date Ended Conversion]]-Tabla1[[#This Row],[Date Created Conversion]]</f>
        <v>3</v>
      </c>
      <c r="Q291" t="b">
        <v>0</v>
      </c>
      <c r="R291" t="b">
        <v>0</v>
      </c>
      <c r="S291" t="s">
        <v>33</v>
      </c>
      <c r="T291" t="s">
        <v>2035</v>
      </c>
      <c r="U291" t="s">
        <v>2041</v>
      </c>
    </row>
    <row r="292" spans="1:21" x14ac:dyDescent="0.3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s="10">
        <f>Tabla1[[#This Row],[pledged]]/Tabla1[[#This Row],[goal]]</f>
        <v>0.54402135231316728</v>
      </c>
      <c r="G292" s="24">
        <f>IFERROR(Tabla1[[#This Row],[pledged]]/Tabla1[[#This Row],[backers_count]],"0")</f>
        <v>101.01541850220265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8"/>
        <v>41404.208333333336</v>
      </c>
      <c r="O292" s="8">
        <f t="shared" si="9"/>
        <v>41436.208333333336</v>
      </c>
      <c r="P292" s="22">
        <f>Tabla1[[#This Row],[Date Ended Conversion]]-Tabla1[[#This Row],[Date Created Conversion]]</f>
        <v>32</v>
      </c>
      <c r="Q292" t="b">
        <v>0</v>
      </c>
      <c r="R292" t="b">
        <v>1</v>
      </c>
      <c r="S292" t="s">
        <v>42</v>
      </c>
      <c r="T292" t="s">
        <v>2036</v>
      </c>
      <c r="U292" t="s">
        <v>2042</v>
      </c>
    </row>
    <row r="293" spans="1:21" x14ac:dyDescent="0.3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s="10">
        <f>Tabla1[[#This Row],[pledged]]/Tabla1[[#This Row],[goal]]</f>
        <v>4.5661111111111108</v>
      </c>
      <c r="G293" s="24">
        <f>IFERROR(Tabla1[[#This Row],[pledged]]/Tabla1[[#This Row],[backers_count]],"0")</f>
        <v>76.813084112149539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8"/>
        <v>40831.208333333336</v>
      </c>
      <c r="O293" s="8">
        <f t="shared" si="9"/>
        <v>40835.208333333336</v>
      </c>
      <c r="P293" s="22">
        <f>Tabla1[[#This Row],[Date Ended Conversion]]-Tabla1[[#This Row],[Date Created Conversion]]</f>
        <v>4</v>
      </c>
      <c r="Q293" t="b">
        <v>1</v>
      </c>
      <c r="R293" t="b">
        <v>0</v>
      </c>
      <c r="S293" t="s">
        <v>28</v>
      </c>
      <c r="T293" t="s">
        <v>2034</v>
      </c>
      <c r="U293" t="s">
        <v>2040</v>
      </c>
    </row>
    <row r="294" spans="1:21" x14ac:dyDescent="0.3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s="10">
        <f>Tabla1[[#This Row],[pledged]]/Tabla1[[#This Row],[goal]]</f>
        <v>9.8219178082191785E-2</v>
      </c>
      <c r="G294" s="24">
        <f>IFERROR(Tabla1[[#This Row],[pledged]]/Tabla1[[#This Row],[backers_count]],"0")</f>
        <v>71.7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8"/>
        <v>40984.208333333336</v>
      </c>
      <c r="O294" s="8">
        <f t="shared" si="9"/>
        <v>41002.208333333336</v>
      </c>
      <c r="P294" s="22">
        <f>Tabla1[[#This Row],[Date Ended Conversion]]-Tabla1[[#This Row],[Date Created Conversion]]</f>
        <v>18</v>
      </c>
      <c r="Q294" t="b">
        <v>0</v>
      </c>
      <c r="R294" t="b">
        <v>0</v>
      </c>
      <c r="S294" t="s">
        <v>17</v>
      </c>
      <c r="T294" t="s">
        <v>2032</v>
      </c>
      <c r="U294" t="s">
        <v>2038</v>
      </c>
    </row>
    <row r="295" spans="1:21" x14ac:dyDescent="0.3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s="10">
        <f>Tabla1[[#This Row],[pledged]]/Tabla1[[#This Row],[goal]]</f>
        <v>0.16384615384615384</v>
      </c>
      <c r="G295" s="24">
        <f>IFERROR(Tabla1[[#This Row],[pledged]]/Tabla1[[#This Row],[backers_count]],"0")</f>
        <v>33.28125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8"/>
        <v>40456.208333333336</v>
      </c>
      <c r="O295" s="8">
        <f t="shared" si="9"/>
        <v>40465.208333333336</v>
      </c>
      <c r="P295" s="22">
        <f>Tabla1[[#This Row],[Date Ended Conversion]]-Tabla1[[#This Row],[Date Created Conversion]]</f>
        <v>9</v>
      </c>
      <c r="Q295" t="b">
        <v>0</v>
      </c>
      <c r="R295" t="b">
        <v>0</v>
      </c>
      <c r="S295" t="s">
        <v>33</v>
      </c>
      <c r="T295" t="s">
        <v>2035</v>
      </c>
      <c r="U295" t="s">
        <v>2041</v>
      </c>
    </row>
    <row r="296" spans="1:21" x14ac:dyDescent="0.3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s="10">
        <f>Tabla1[[#This Row],[pledged]]/Tabla1[[#This Row],[goal]]</f>
        <v>13.396666666666667</v>
      </c>
      <c r="G296" s="24">
        <f>IFERROR(Tabla1[[#This Row],[pledged]]/Tabla1[[#This Row],[backers_count]],"0")</f>
        <v>43.923497267759565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8"/>
        <v>43399.208333333328</v>
      </c>
      <c r="O296" s="8">
        <f t="shared" si="9"/>
        <v>43411.25</v>
      </c>
      <c r="P296" s="22">
        <f>Tabla1[[#This Row],[Date Ended Conversion]]-Tabla1[[#This Row],[Date Created Conversion]]</f>
        <v>12.041666666671517</v>
      </c>
      <c r="Q296" t="b">
        <v>0</v>
      </c>
      <c r="R296" t="b">
        <v>0</v>
      </c>
      <c r="S296" t="s">
        <v>33</v>
      </c>
      <c r="T296" t="s">
        <v>2035</v>
      </c>
      <c r="U296" t="s">
        <v>2041</v>
      </c>
    </row>
    <row r="297" spans="1:21" ht="31.2" x14ac:dyDescent="0.3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s="10">
        <f>Tabla1[[#This Row],[pledged]]/Tabla1[[#This Row],[goal]]</f>
        <v>0.35650077760497667</v>
      </c>
      <c r="G297" s="24">
        <f>IFERROR(Tabla1[[#This Row],[pledged]]/Tabla1[[#This Row],[backers_count]],"0")</f>
        <v>36.004712041884815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8"/>
        <v>41562.208333333336</v>
      </c>
      <c r="O297" s="8">
        <f t="shared" si="9"/>
        <v>41587.25</v>
      </c>
      <c r="P297" s="22">
        <f>Tabla1[[#This Row],[Date Ended Conversion]]-Tabla1[[#This Row],[Date Created Conversion]]</f>
        <v>25.041666666664241</v>
      </c>
      <c r="Q297" t="b">
        <v>0</v>
      </c>
      <c r="R297" t="b">
        <v>0</v>
      </c>
      <c r="S297" t="s">
        <v>33</v>
      </c>
      <c r="T297" t="s">
        <v>2035</v>
      </c>
      <c r="U297" t="s">
        <v>2041</v>
      </c>
    </row>
    <row r="298" spans="1:21" ht="31.2" x14ac:dyDescent="0.3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s="10">
        <f>Tabla1[[#This Row],[pledged]]/Tabla1[[#This Row],[goal]]</f>
        <v>0.54950819672131146</v>
      </c>
      <c r="G298" s="24">
        <f>IFERROR(Tabla1[[#This Row],[pledged]]/Tabla1[[#This Row],[backers_count]],"0")</f>
        <v>88.21052631578948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8"/>
        <v>43493.25</v>
      </c>
      <c r="O298" s="8">
        <f t="shared" si="9"/>
        <v>43515.25</v>
      </c>
      <c r="P298" s="22">
        <f>Tabla1[[#This Row],[Date Ended Conversion]]-Tabla1[[#This Row],[Date Created Conversion]]</f>
        <v>22</v>
      </c>
      <c r="Q298" t="b">
        <v>0</v>
      </c>
      <c r="R298" t="b">
        <v>0</v>
      </c>
      <c r="S298" t="s">
        <v>33</v>
      </c>
      <c r="T298" t="s">
        <v>2035</v>
      </c>
      <c r="U298" t="s">
        <v>2041</v>
      </c>
    </row>
    <row r="299" spans="1:21" x14ac:dyDescent="0.3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s="10">
        <f>Tabla1[[#This Row],[pledged]]/Tabla1[[#This Row],[goal]]</f>
        <v>0.94236111111111109</v>
      </c>
      <c r="G299" s="24">
        <f>IFERROR(Tabla1[[#This Row],[pledged]]/Tabla1[[#This Row],[backers_count]],"0")</f>
        <v>65.240384615384613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8"/>
        <v>41653.25</v>
      </c>
      <c r="O299" s="8">
        <f t="shared" si="9"/>
        <v>41662.25</v>
      </c>
      <c r="P299" s="22">
        <f>Tabla1[[#This Row],[Date Ended Conversion]]-Tabla1[[#This Row],[Date Created Conversion]]</f>
        <v>9</v>
      </c>
      <c r="Q299" t="b">
        <v>0</v>
      </c>
      <c r="R299" t="b">
        <v>1</v>
      </c>
      <c r="S299" t="s">
        <v>33</v>
      </c>
      <c r="T299" t="s">
        <v>2035</v>
      </c>
      <c r="U299" t="s">
        <v>2041</v>
      </c>
    </row>
    <row r="300" spans="1:21" x14ac:dyDescent="0.3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s="10">
        <f>Tabla1[[#This Row],[pledged]]/Tabla1[[#This Row],[goal]]</f>
        <v>1.4391428571428571</v>
      </c>
      <c r="G300" s="24">
        <f>IFERROR(Tabla1[[#This Row],[pledged]]/Tabla1[[#This Row],[backers_count]],"0")</f>
        <v>69.958333333333329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8"/>
        <v>42426.25</v>
      </c>
      <c r="O300" s="8">
        <f t="shared" si="9"/>
        <v>42444.208333333328</v>
      </c>
      <c r="P300" s="22">
        <f>Tabla1[[#This Row],[Date Ended Conversion]]-Tabla1[[#This Row],[Date Created Conversion]]</f>
        <v>17.958333333328483</v>
      </c>
      <c r="Q300" t="b">
        <v>0</v>
      </c>
      <c r="R300" t="b">
        <v>1</v>
      </c>
      <c r="S300" t="s">
        <v>23</v>
      </c>
      <c r="T300" t="s">
        <v>2033</v>
      </c>
      <c r="U300" t="s">
        <v>2039</v>
      </c>
    </row>
    <row r="301" spans="1:21" ht="31.2" x14ac:dyDescent="0.3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s="10">
        <f>Tabla1[[#This Row],[pledged]]/Tabla1[[#This Row],[goal]]</f>
        <v>0.51421052631578945</v>
      </c>
      <c r="G301" s="24">
        <f>IFERROR(Tabla1[[#This Row],[pledged]]/Tabla1[[#This Row],[backers_count]],"0")</f>
        <v>39.877551020408163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8"/>
        <v>42432.25</v>
      </c>
      <c r="O301" s="8">
        <f t="shared" si="9"/>
        <v>42488.208333333328</v>
      </c>
      <c r="P301" s="22">
        <f>Tabla1[[#This Row],[Date Ended Conversion]]-Tabla1[[#This Row],[Date Created Conversion]]</f>
        <v>55.958333333328483</v>
      </c>
      <c r="Q301" t="b">
        <v>0</v>
      </c>
      <c r="R301" t="b">
        <v>0</v>
      </c>
      <c r="S301" t="s">
        <v>17</v>
      </c>
      <c r="T301" t="s">
        <v>2032</v>
      </c>
      <c r="U301" t="s">
        <v>2038</v>
      </c>
    </row>
    <row r="302" spans="1:21" x14ac:dyDescent="0.3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s="10">
        <f>Tabla1[[#This Row],[pledged]]/Tabla1[[#This Row],[goal]]</f>
        <v>0.05</v>
      </c>
      <c r="G302" s="24">
        <f>IFERROR(Tabla1[[#This Row],[pledged]]/Tabla1[[#This Row],[backers_count]],"0")</f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8"/>
        <v>42977.208333333328</v>
      </c>
      <c r="O302" s="8">
        <f t="shared" si="9"/>
        <v>42978.208333333328</v>
      </c>
      <c r="P302" s="22">
        <f>Tabla1[[#This Row],[Date Ended Conversion]]-Tabla1[[#This Row],[Date Created Conversion]]</f>
        <v>1</v>
      </c>
      <c r="Q302" t="b">
        <v>0</v>
      </c>
      <c r="R302" t="b">
        <v>1</v>
      </c>
      <c r="S302" t="s">
        <v>68</v>
      </c>
      <c r="T302" t="s">
        <v>2037</v>
      </c>
      <c r="U302" t="s">
        <v>2047</v>
      </c>
    </row>
    <row r="303" spans="1:21" ht="31.2" x14ac:dyDescent="0.3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s="10">
        <f>Tabla1[[#This Row],[pledged]]/Tabla1[[#This Row],[goal]]</f>
        <v>13.446666666666667</v>
      </c>
      <c r="G303" s="24">
        <f>IFERROR(Tabla1[[#This Row],[pledged]]/Tabla1[[#This Row],[backers_count]],"0")</f>
        <v>41.023728813559323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8"/>
        <v>42061.25</v>
      </c>
      <c r="O303" s="8">
        <f t="shared" si="9"/>
        <v>42078.208333333328</v>
      </c>
      <c r="P303" s="22">
        <f>Tabla1[[#This Row],[Date Ended Conversion]]-Tabla1[[#This Row],[Date Created Conversion]]</f>
        <v>16.958333333328483</v>
      </c>
      <c r="Q303" t="b">
        <v>0</v>
      </c>
      <c r="R303" t="b">
        <v>0</v>
      </c>
      <c r="S303" t="s">
        <v>42</v>
      </c>
      <c r="T303" t="s">
        <v>2036</v>
      </c>
      <c r="U303" t="s">
        <v>2042</v>
      </c>
    </row>
    <row r="304" spans="1:21" x14ac:dyDescent="0.3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s="10">
        <f>Tabla1[[#This Row],[pledged]]/Tabla1[[#This Row],[goal]]</f>
        <v>0.31844940867279897</v>
      </c>
      <c r="G304" s="24">
        <f>IFERROR(Tabla1[[#This Row],[pledged]]/Tabla1[[#This Row],[backers_count]],"0")</f>
        <v>98.914285714285711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8"/>
        <v>43345.208333333328</v>
      </c>
      <c r="O304" s="8">
        <f t="shared" si="9"/>
        <v>43359.208333333328</v>
      </c>
      <c r="P304" s="22">
        <f>Tabla1[[#This Row],[Date Ended Conversion]]-Tabla1[[#This Row],[Date Created Conversion]]</f>
        <v>14</v>
      </c>
      <c r="Q304" t="b">
        <v>0</v>
      </c>
      <c r="R304" t="b">
        <v>0</v>
      </c>
      <c r="S304" t="s">
        <v>33</v>
      </c>
      <c r="T304" t="s">
        <v>2035</v>
      </c>
      <c r="U304" t="s">
        <v>2041</v>
      </c>
    </row>
    <row r="305" spans="1:21" x14ac:dyDescent="0.3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s="10">
        <f>Tabla1[[#This Row],[pledged]]/Tabla1[[#This Row],[goal]]</f>
        <v>0.82617647058823529</v>
      </c>
      <c r="G305" s="24">
        <f>IFERROR(Tabla1[[#This Row],[pledged]]/Tabla1[[#This Row],[backers_count]],"0")</f>
        <v>87.78125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8"/>
        <v>42376.25</v>
      </c>
      <c r="O305" s="8">
        <f t="shared" si="9"/>
        <v>42381.25</v>
      </c>
      <c r="P305" s="22">
        <f>Tabla1[[#This Row],[Date Ended Conversion]]-Tabla1[[#This Row],[Date Created Conversion]]</f>
        <v>5</v>
      </c>
      <c r="Q305" t="b">
        <v>0</v>
      </c>
      <c r="R305" t="b">
        <v>0</v>
      </c>
      <c r="S305" t="s">
        <v>60</v>
      </c>
      <c r="T305" t="s">
        <v>2033</v>
      </c>
      <c r="U305" t="s">
        <v>2045</v>
      </c>
    </row>
    <row r="306" spans="1:21" x14ac:dyDescent="0.3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s="10">
        <f>Tabla1[[#This Row],[pledged]]/Tabla1[[#This Row],[goal]]</f>
        <v>5.4614285714285717</v>
      </c>
      <c r="G306" s="24">
        <f>IFERROR(Tabla1[[#This Row],[pledged]]/Tabla1[[#This Row],[backers_count]],"0")</f>
        <v>80.767605633802816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8"/>
        <v>42589.208333333328</v>
      </c>
      <c r="O306" s="8">
        <f t="shared" si="9"/>
        <v>42630.208333333328</v>
      </c>
      <c r="P306" s="22">
        <f>Tabla1[[#This Row],[Date Ended Conversion]]-Tabla1[[#This Row],[Date Created Conversion]]</f>
        <v>41</v>
      </c>
      <c r="Q306" t="b">
        <v>0</v>
      </c>
      <c r="R306" t="b">
        <v>0</v>
      </c>
      <c r="S306" t="s">
        <v>42</v>
      </c>
      <c r="T306" t="s">
        <v>2036</v>
      </c>
      <c r="U306" t="s">
        <v>2042</v>
      </c>
    </row>
    <row r="307" spans="1:21" x14ac:dyDescent="0.3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s="10">
        <f>Tabla1[[#This Row],[pledged]]/Tabla1[[#This Row],[goal]]</f>
        <v>2.8621428571428571</v>
      </c>
      <c r="G307" s="24">
        <f>IFERROR(Tabla1[[#This Row],[pledged]]/Tabla1[[#This Row],[backers_count]],"0")</f>
        <v>94.28235294117647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8"/>
        <v>42448.208333333328</v>
      </c>
      <c r="O307" s="8">
        <f t="shared" si="9"/>
        <v>42489.208333333328</v>
      </c>
      <c r="P307" s="22">
        <f>Tabla1[[#This Row],[Date Ended Conversion]]-Tabla1[[#This Row],[Date Created Conversion]]</f>
        <v>41</v>
      </c>
      <c r="Q307" t="b">
        <v>0</v>
      </c>
      <c r="R307" t="b">
        <v>0</v>
      </c>
      <c r="S307" t="s">
        <v>33</v>
      </c>
      <c r="T307" t="s">
        <v>2035</v>
      </c>
      <c r="U307" t="s">
        <v>2041</v>
      </c>
    </row>
    <row r="308" spans="1:21" ht="31.2" x14ac:dyDescent="0.3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s="10">
        <f>Tabla1[[#This Row],[pledged]]/Tabla1[[#This Row],[goal]]</f>
        <v>7.9076923076923072E-2</v>
      </c>
      <c r="G308" s="24">
        <f>IFERROR(Tabla1[[#This Row],[pledged]]/Tabla1[[#This Row],[backers_count]],"0")</f>
        <v>73.428571428571431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8"/>
        <v>42930.208333333328</v>
      </c>
      <c r="O308" s="8">
        <f t="shared" si="9"/>
        <v>42933.208333333328</v>
      </c>
      <c r="P308" s="22">
        <f>Tabla1[[#This Row],[Date Ended Conversion]]-Tabla1[[#This Row],[Date Created Conversion]]</f>
        <v>3</v>
      </c>
      <c r="Q308" t="b">
        <v>0</v>
      </c>
      <c r="R308" t="b">
        <v>1</v>
      </c>
      <c r="S308" t="s">
        <v>33</v>
      </c>
      <c r="T308" t="s">
        <v>2035</v>
      </c>
      <c r="U308" t="s">
        <v>2041</v>
      </c>
    </row>
    <row r="309" spans="1:21" x14ac:dyDescent="0.3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s="10">
        <f>Tabla1[[#This Row],[pledged]]/Tabla1[[#This Row],[goal]]</f>
        <v>1.3213677811550153</v>
      </c>
      <c r="G309" s="24">
        <f>IFERROR(Tabla1[[#This Row],[pledged]]/Tabla1[[#This Row],[backers_count]],"0")</f>
        <v>65.968133535660087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8"/>
        <v>41066.208333333336</v>
      </c>
      <c r="O309" s="8">
        <f t="shared" si="9"/>
        <v>41086.208333333336</v>
      </c>
      <c r="P309" s="22">
        <f>Tabla1[[#This Row],[Date Ended Conversion]]-Tabla1[[#This Row],[Date Created Conversion]]</f>
        <v>20</v>
      </c>
      <c r="Q309" t="b">
        <v>0</v>
      </c>
      <c r="R309" t="b">
        <v>1</v>
      </c>
      <c r="S309" t="s">
        <v>119</v>
      </c>
      <c r="T309" t="s">
        <v>2037</v>
      </c>
      <c r="U309" t="s">
        <v>2052</v>
      </c>
    </row>
    <row r="310" spans="1:21" x14ac:dyDescent="0.3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s="10">
        <f>Tabla1[[#This Row],[pledged]]/Tabla1[[#This Row],[goal]]</f>
        <v>0.74077834179357027</v>
      </c>
      <c r="G310" s="24">
        <f>IFERROR(Tabla1[[#This Row],[pledged]]/Tabla1[[#This Row],[backers_count]],"0")</f>
        <v>109.04109589041096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8"/>
        <v>40651.208333333336</v>
      </c>
      <c r="O310" s="8">
        <f t="shared" si="9"/>
        <v>40652.208333333336</v>
      </c>
      <c r="P310" s="22">
        <f>Tabla1[[#This Row],[Date Ended Conversion]]-Tabla1[[#This Row],[Date Created Conversion]]</f>
        <v>1</v>
      </c>
      <c r="Q310" t="b">
        <v>0</v>
      </c>
      <c r="R310" t="b">
        <v>0</v>
      </c>
      <c r="S310" t="s">
        <v>33</v>
      </c>
      <c r="T310" t="s">
        <v>2035</v>
      </c>
      <c r="U310" t="s">
        <v>2041</v>
      </c>
    </row>
    <row r="311" spans="1:21" x14ac:dyDescent="0.3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s="10">
        <f>Tabla1[[#This Row],[pledged]]/Tabla1[[#This Row],[goal]]</f>
        <v>0.75292682926829269</v>
      </c>
      <c r="G311" s="24">
        <f>IFERROR(Tabla1[[#This Row],[pledged]]/Tabla1[[#This Row],[backers_count]],"0")</f>
        <v>41.16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8"/>
        <v>40807.208333333336</v>
      </c>
      <c r="O311" s="8">
        <f t="shared" si="9"/>
        <v>40827.208333333336</v>
      </c>
      <c r="P311" s="22">
        <f>Tabla1[[#This Row],[Date Ended Conversion]]-Tabla1[[#This Row],[Date Created Conversion]]</f>
        <v>20</v>
      </c>
      <c r="Q311" t="b">
        <v>0</v>
      </c>
      <c r="R311" t="b">
        <v>1</v>
      </c>
      <c r="S311" t="s">
        <v>60</v>
      </c>
      <c r="T311" t="s">
        <v>2033</v>
      </c>
      <c r="U311" t="s">
        <v>2045</v>
      </c>
    </row>
    <row r="312" spans="1:21" x14ac:dyDescent="0.3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s="10">
        <f>Tabla1[[#This Row],[pledged]]/Tabla1[[#This Row],[goal]]</f>
        <v>0.20333333333333334</v>
      </c>
      <c r="G312" s="24">
        <f>IFERROR(Tabla1[[#This Row],[pledged]]/Tabla1[[#This Row],[backers_count]],"0")</f>
        <v>99.125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8"/>
        <v>40277.208333333336</v>
      </c>
      <c r="O312" s="8">
        <f t="shared" si="9"/>
        <v>40293.208333333336</v>
      </c>
      <c r="P312" s="22">
        <f>Tabla1[[#This Row],[Date Ended Conversion]]-Tabla1[[#This Row],[Date Created Conversion]]</f>
        <v>16</v>
      </c>
      <c r="Q312" t="b">
        <v>0</v>
      </c>
      <c r="R312" t="b">
        <v>0</v>
      </c>
      <c r="S312" t="s">
        <v>89</v>
      </c>
      <c r="T312" t="s">
        <v>2049</v>
      </c>
      <c r="U312" t="s">
        <v>2050</v>
      </c>
    </row>
    <row r="313" spans="1:21" x14ac:dyDescent="0.3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s="10">
        <f>Tabla1[[#This Row],[pledged]]/Tabla1[[#This Row],[goal]]</f>
        <v>2.0336507936507937</v>
      </c>
      <c r="G313" s="24">
        <f>IFERROR(Tabla1[[#This Row],[pledged]]/Tabla1[[#This Row],[backers_count]],"0")</f>
        <v>105.88429752066116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8"/>
        <v>40590.25</v>
      </c>
      <c r="O313" s="8">
        <f t="shared" si="9"/>
        <v>40602.25</v>
      </c>
      <c r="P313" s="22">
        <f>Tabla1[[#This Row],[Date Ended Conversion]]-Tabla1[[#This Row],[Date Created Conversion]]</f>
        <v>12</v>
      </c>
      <c r="Q313" t="b">
        <v>0</v>
      </c>
      <c r="R313" t="b">
        <v>0</v>
      </c>
      <c r="S313" t="s">
        <v>33</v>
      </c>
      <c r="T313" t="s">
        <v>2035</v>
      </c>
      <c r="U313" t="s">
        <v>2041</v>
      </c>
    </row>
    <row r="314" spans="1:21" x14ac:dyDescent="0.3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s="10">
        <f>Tabla1[[#This Row],[pledged]]/Tabla1[[#This Row],[goal]]</f>
        <v>3.1022842639593908</v>
      </c>
      <c r="G314" s="24">
        <f>IFERROR(Tabla1[[#This Row],[pledged]]/Tabla1[[#This Row],[backers_count]],"0")</f>
        <v>48.996525921966864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8"/>
        <v>41572.208333333336</v>
      </c>
      <c r="O314" s="8">
        <f t="shared" si="9"/>
        <v>41579.208333333336</v>
      </c>
      <c r="P314" s="22">
        <f>Tabla1[[#This Row],[Date Ended Conversion]]-Tabla1[[#This Row],[Date Created Conversion]]</f>
        <v>7</v>
      </c>
      <c r="Q314" t="b">
        <v>0</v>
      </c>
      <c r="R314" t="b">
        <v>0</v>
      </c>
      <c r="S314" t="s">
        <v>33</v>
      </c>
      <c r="T314" t="s">
        <v>2035</v>
      </c>
      <c r="U314" t="s">
        <v>2041</v>
      </c>
    </row>
    <row r="315" spans="1:21" x14ac:dyDescent="0.3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s="10">
        <f>Tabla1[[#This Row],[pledged]]/Tabla1[[#This Row],[goal]]</f>
        <v>3.9531818181818181</v>
      </c>
      <c r="G315" s="24">
        <f>IFERROR(Tabla1[[#This Row],[pledged]]/Tabla1[[#This Row],[backers_count]],"0")</f>
        <v>39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8"/>
        <v>40966.25</v>
      </c>
      <c r="O315" s="8">
        <f t="shared" si="9"/>
        <v>40968.25</v>
      </c>
      <c r="P315" s="22">
        <f>Tabla1[[#This Row],[Date Ended Conversion]]-Tabla1[[#This Row],[Date Created Conversion]]</f>
        <v>2</v>
      </c>
      <c r="Q315" t="b">
        <v>0</v>
      </c>
      <c r="R315" t="b">
        <v>0</v>
      </c>
      <c r="S315" t="s">
        <v>23</v>
      </c>
      <c r="T315" t="s">
        <v>2033</v>
      </c>
      <c r="U315" t="s">
        <v>2039</v>
      </c>
    </row>
    <row r="316" spans="1:21" x14ac:dyDescent="0.3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s="10">
        <f>Tabla1[[#This Row],[pledged]]/Tabla1[[#This Row],[goal]]</f>
        <v>2.9471428571428571</v>
      </c>
      <c r="G316" s="24">
        <f>IFERROR(Tabla1[[#This Row],[pledged]]/Tabla1[[#This Row],[backers_count]],"0")</f>
        <v>31.022556390977442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8"/>
        <v>43536.208333333328</v>
      </c>
      <c r="O316" s="8">
        <f t="shared" si="9"/>
        <v>43541.208333333328</v>
      </c>
      <c r="P316" s="22">
        <f>Tabla1[[#This Row],[Date Ended Conversion]]-Tabla1[[#This Row],[Date Created Conversion]]</f>
        <v>5</v>
      </c>
      <c r="Q316" t="b">
        <v>0</v>
      </c>
      <c r="R316" t="b">
        <v>1</v>
      </c>
      <c r="S316" t="s">
        <v>42</v>
      </c>
      <c r="T316" t="s">
        <v>2036</v>
      </c>
      <c r="U316" t="s">
        <v>2042</v>
      </c>
    </row>
    <row r="317" spans="1:21" ht="31.2" x14ac:dyDescent="0.3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s="10">
        <f>Tabla1[[#This Row],[pledged]]/Tabla1[[#This Row],[goal]]</f>
        <v>0.33894736842105261</v>
      </c>
      <c r="G317" s="24">
        <f>IFERROR(Tabla1[[#This Row],[pledged]]/Tabla1[[#This Row],[backers_count]],"0")</f>
        <v>103.87096774193549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8"/>
        <v>41783.208333333336</v>
      </c>
      <c r="O317" s="8">
        <f t="shared" si="9"/>
        <v>41812.208333333336</v>
      </c>
      <c r="P317" s="22">
        <f>Tabla1[[#This Row],[Date Ended Conversion]]-Tabla1[[#This Row],[Date Created Conversion]]</f>
        <v>29</v>
      </c>
      <c r="Q317" t="b">
        <v>0</v>
      </c>
      <c r="R317" t="b">
        <v>0</v>
      </c>
      <c r="S317" t="s">
        <v>33</v>
      </c>
      <c r="T317" t="s">
        <v>2035</v>
      </c>
      <c r="U317" t="s">
        <v>2041</v>
      </c>
    </row>
    <row r="318" spans="1:21" x14ac:dyDescent="0.3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s="10">
        <f>Tabla1[[#This Row],[pledged]]/Tabla1[[#This Row],[goal]]</f>
        <v>0.66677083333333331</v>
      </c>
      <c r="G318" s="24">
        <f>IFERROR(Tabla1[[#This Row],[pledged]]/Tabla1[[#This Row],[backers_count]],"0")</f>
        <v>59.268518518518519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8"/>
        <v>43788.25</v>
      </c>
      <c r="O318" s="8">
        <f t="shared" si="9"/>
        <v>43789.25</v>
      </c>
      <c r="P318" s="22">
        <f>Tabla1[[#This Row],[Date Ended Conversion]]-Tabla1[[#This Row],[Date Created Conversion]]</f>
        <v>1</v>
      </c>
      <c r="Q318" t="b">
        <v>0</v>
      </c>
      <c r="R318" t="b">
        <v>1</v>
      </c>
      <c r="S318" t="s">
        <v>17</v>
      </c>
      <c r="T318" t="s">
        <v>2032</v>
      </c>
      <c r="U318" t="s">
        <v>2038</v>
      </c>
    </row>
    <row r="319" spans="1:21" x14ac:dyDescent="0.3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s="10">
        <f>Tabla1[[#This Row],[pledged]]/Tabla1[[#This Row],[goal]]</f>
        <v>0.19227272727272726</v>
      </c>
      <c r="G319" s="24">
        <f>IFERROR(Tabla1[[#This Row],[pledged]]/Tabla1[[#This Row],[backers_count]],"0")</f>
        <v>42.3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8"/>
        <v>42869.208333333328</v>
      </c>
      <c r="O319" s="8">
        <f t="shared" si="9"/>
        <v>42882.208333333328</v>
      </c>
      <c r="P319" s="22">
        <f>Tabla1[[#This Row],[Date Ended Conversion]]-Tabla1[[#This Row],[Date Created Conversion]]</f>
        <v>13</v>
      </c>
      <c r="Q319" t="b">
        <v>0</v>
      </c>
      <c r="R319" t="b">
        <v>0</v>
      </c>
      <c r="S319" t="s">
        <v>33</v>
      </c>
      <c r="T319" t="s">
        <v>2035</v>
      </c>
      <c r="U319" t="s">
        <v>2041</v>
      </c>
    </row>
    <row r="320" spans="1:21" ht="31.2" x14ac:dyDescent="0.3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s="10">
        <f>Tabla1[[#This Row],[pledged]]/Tabla1[[#This Row],[goal]]</f>
        <v>0.15842105263157893</v>
      </c>
      <c r="G320" s="24">
        <f>IFERROR(Tabla1[[#This Row],[pledged]]/Tabla1[[#This Row],[backers_count]],"0")</f>
        <v>53.117647058823529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8"/>
        <v>41684.25</v>
      </c>
      <c r="O320" s="8">
        <f t="shared" si="9"/>
        <v>41686.25</v>
      </c>
      <c r="P320" s="22">
        <f>Tabla1[[#This Row],[Date Ended Conversion]]-Tabla1[[#This Row],[Date Created Conversion]]</f>
        <v>2</v>
      </c>
      <c r="Q320" t="b">
        <v>0</v>
      </c>
      <c r="R320" t="b">
        <v>0</v>
      </c>
      <c r="S320" t="s">
        <v>23</v>
      </c>
      <c r="T320" t="s">
        <v>2033</v>
      </c>
      <c r="U320" t="s">
        <v>2039</v>
      </c>
    </row>
    <row r="321" spans="1:21" x14ac:dyDescent="0.3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s="10">
        <f>Tabla1[[#This Row],[pledged]]/Tabla1[[#This Row],[goal]]</f>
        <v>0.38702380952380955</v>
      </c>
      <c r="G321" s="24">
        <f>IFERROR(Tabla1[[#This Row],[pledged]]/Tabla1[[#This Row],[backers_count]],"0")</f>
        <v>50.796875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8"/>
        <v>40402.208333333336</v>
      </c>
      <c r="O321" s="8">
        <f t="shared" si="9"/>
        <v>40426.208333333336</v>
      </c>
      <c r="P321" s="22">
        <f>Tabla1[[#This Row],[Date Ended Conversion]]-Tabla1[[#This Row],[Date Created Conversion]]</f>
        <v>24</v>
      </c>
      <c r="Q321" t="b">
        <v>0</v>
      </c>
      <c r="R321" t="b">
        <v>0</v>
      </c>
      <c r="S321" t="s">
        <v>28</v>
      </c>
      <c r="T321" t="s">
        <v>2034</v>
      </c>
      <c r="U321" t="s">
        <v>2040</v>
      </c>
    </row>
    <row r="322" spans="1:21" x14ac:dyDescent="0.3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s="10">
        <f>Tabla1[[#This Row],[pledged]]/Tabla1[[#This Row],[goal]]</f>
        <v>9.5876777251184833E-2</v>
      </c>
      <c r="G322" s="24">
        <f>IFERROR(Tabla1[[#This Row],[pledged]]/Tabla1[[#This Row],[backers_count]],"0")</f>
        <v>101.15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ref="N322:N385" si="10">(((L322/60)/60)/24)+DATE(1970,1,1)</f>
        <v>40673.208333333336</v>
      </c>
      <c r="O322" s="8">
        <f t="shared" ref="O322:O385" si="11">(((M322/60)/60)/24)+DATE(1970,1,1)</f>
        <v>40682.208333333336</v>
      </c>
      <c r="P322" s="22">
        <f>Tabla1[[#This Row],[Date Ended Conversion]]-Tabla1[[#This Row],[Date Created Conversion]]</f>
        <v>9</v>
      </c>
      <c r="Q322" t="b">
        <v>0</v>
      </c>
      <c r="R322" t="b">
        <v>0</v>
      </c>
      <c r="S322" t="s">
        <v>119</v>
      </c>
      <c r="T322" t="s">
        <v>2037</v>
      </c>
      <c r="U322" t="s">
        <v>2052</v>
      </c>
    </row>
    <row r="323" spans="1:21" ht="31.2" x14ac:dyDescent="0.3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s="10">
        <f>Tabla1[[#This Row],[pledged]]/Tabla1[[#This Row],[goal]]</f>
        <v>0.94144366197183094</v>
      </c>
      <c r="G323" s="24">
        <f>IFERROR(Tabla1[[#This Row],[pledged]]/Tabla1[[#This Row],[backers_count]],"0")</f>
        <v>65.000810372771468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si="10"/>
        <v>40634.208333333336</v>
      </c>
      <c r="O323" s="8">
        <f t="shared" si="11"/>
        <v>40642.208333333336</v>
      </c>
      <c r="P323" s="22">
        <f>Tabla1[[#This Row],[Date Ended Conversion]]-Tabla1[[#This Row],[Date Created Conversion]]</f>
        <v>8</v>
      </c>
      <c r="Q323" t="b">
        <v>0</v>
      </c>
      <c r="R323" t="b">
        <v>0</v>
      </c>
      <c r="S323" t="s">
        <v>100</v>
      </c>
      <c r="T323" t="s">
        <v>2036</v>
      </c>
      <c r="U323" t="s">
        <v>2051</v>
      </c>
    </row>
    <row r="324" spans="1:21" ht="31.2" x14ac:dyDescent="0.3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s="10">
        <f>Tabla1[[#This Row],[pledged]]/Tabla1[[#This Row],[goal]]</f>
        <v>1.6656234096692113</v>
      </c>
      <c r="G324" s="24">
        <f>IFERROR(Tabla1[[#This Row],[pledged]]/Tabla1[[#This Row],[backers_count]],"0")</f>
        <v>37.998645510835914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10"/>
        <v>40507.25</v>
      </c>
      <c r="O324" s="8">
        <f t="shared" si="11"/>
        <v>40520.25</v>
      </c>
      <c r="P324" s="22">
        <f>Tabla1[[#This Row],[Date Ended Conversion]]-Tabla1[[#This Row],[Date Created Conversion]]</f>
        <v>13</v>
      </c>
      <c r="Q324" t="b">
        <v>0</v>
      </c>
      <c r="R324" t="b">
        <v>0</v>
      </c>
      <c r="S324" t="s">
        <v>33</v>
      </c>
      <c r="T324" t="s">
        <v>2035</v>
      </c>
      <c r="U324" t="s">
        <v>2041</v>
      </c>
    </row>
    <row r="325" spans="1:21" x14ac:dyDescent="0.3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s="10">
        <f>Tabla1[[#This Row],[pledged]]/Tabla1[[#This Row],[goal]]</f>
        <v>0.24134831460674158</v>
      </c>
      <c r="G325" s="24">
        <f>IFERROR(Tabla1[[#This Row],[pledged]]/Tabla1[[#This Row],[backers_count]],"0")</f>
        <v>82.615384615384613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10"/>
        <v>41725.208333333336</v>
      </c>
      <c r="O325" s="8">
        <f t="shared" si="11"/>
        <v>41727.208333333336</v>
      </c>
      <c r="P325" s="22">
        <f>Tabla1[[#This Row],[Date Ended Conversion]]-Tabla1[[#This Row],[Date Created Conversion]]</f>
        <v>2</v>
      </c>
      <c r="Q325" t="b">
        <v>0</v>
      </c>
      <c r="R325" t="b">
        <v>0</v>
      </c>
      <c r="S325" t="s">
        <v>42</v>
      </c>
      <c r="T325" t="s">
        <v>2036</v>
      </c>
      <c r="U325" t="s">
        <v>2042</v>
      </c>
    </row>
    <row r="326" spans="1:21" x14ac:dyDescent="0.3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s="10">
        <f>Tabla1[[#This Row],[pledged]]/Tabla1[[#This Row],[goal]]</f>
        <v>1.6405633802816901</v>
      </c>
      <c r="G326" s="24">
        <f>IFERROR(Tabla1[[#This Row],[pledged]]/Tabla1[[#This Row],[backers_count]],"0")</f>
        <v>37.941368078175898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10"/>
        <v>42176.208333333328</v>
      </c>
      <c r="O326" s="8">
        <f t="shared" si="11"/>
        <v>42188.208333333328</v>
      </c>
      <c r="P326" s="22">
        <f>Tabla1[[#This Row],[Date Ended Conversion]]-Tabla1[[#This Row],[Date Created Conversion]]</f>
        <v>12</v>
      </c>
      <c r="Q326" t="b">
        <v>0</v>
      </c>
      <c r="R326" t="b">
        <v>1</v>
      </c>
      <c r="S326" t="s">
        <v>33</v>
      </c>
      <c r="T326" t="s">
        <v>2035</v>
      </c>
      <c r="U326" t="s">
        <v>2041</v>
      </c>
    </row>
    <row r="327" spans="1:21" ht="31.2" x14ac:dyDescent="0.3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s="10">
        <f>Tabla1[[#This Row],[pledged]]/Tabla1[[#This Row],[goal]]</f>
        <v>0.90723076923076929</v>
      </c>
      <c r="G327" s="24">
        <f>IFERROR(Tabla1[[#This Row],[pledged]]/Tabla1[[#This Row],[backers_count]],"0")</f>
        <v>80.780821917808225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10"/>
        <v>43267.208333333328</v>
      </c>
      <c r="O327" s="8">
        <f t="shared" si="11"/>
        <v>43290.208333333328</v>
      </c>
      <c r="P327" s="22">
        <f>Tabla1[[#This Row],[Date Ended Conversion]]-Tabla1[[#This Row],[Date Created Conversion]]</f>
        <v>23</v>
      </c>
      <c r="Q327" t="b">
        <v>0</v>
      </c>
      <c r="R327" t="b">
        <v>1</v>
      </c>
      <c r="S327" t="s">
        <v>33</v>
      </c>
      <c r="T327" t="s">
        <v>2035</v>
      </c>
      <c r="U327" t="s">
        <v>2041</v>
      </c>
    </row>
    <row r="328" spans="1:21" ht="31.2" x14ac:dyDescent="0.3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s="10">
        <f>Tabla1[[#This Row],[pledged]]/Tabla1[[#This Row],[goal]]</f>
        <v>0.46194444444444444</v>
      </c>
      <c r="G328" s="24">
        <f>IFERROR(Tabla1[[#This Row],[pledged]]/Tabla1[[#This Row],[backers_count]],"0")</f>
        <v>25.984375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10"/>
        <v>42364.25</v>
      </c>
      <c r="O328" s="8">
        <f t="shared" si="11"/>
        <v>42370.25</v>
      </c>
      <c r="P328" s="22">
        <f>Tabla1[[#This Row],[Date Ended Conversion]]-Tabla1[[#This Row],[Date Created Conversion]]</f>
        <v>6</v>
      </c>
      <c r="Q328" t="b">
        <v>0</v>
      </c>
      <c r="R328" t="b">
        <v>0</v>
      </c>
      <c r="S328" t="s">
        <v>71</v>
      </c>
      <c r="T328" t="s">
        <v>2036</v>
      </c>
      <c r="U328" t="s">
        <v>2048</v>
      </c>
    </row>
    <row r="329" spans="1:21" x14ac:dyDescent="0.3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s="10">
        <f>Tabla1[[#This Row],[pledged]]/Tabla1[[#This Row],[goal]]</f>
        <v>0.38538461538461538</v>
      </c>
      <c r="G329" s="24">
        <f>IFERROR(Tabla1[[#This Row],[pledged]]/Tabla1[[#This Row],[backers_count]],"0")</f>
        <v>30.363636363636363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10"/>
        <v>43705.208333333328</v>
      </c>
      <c r="O329" s="8">
        <f t="shared" si="11"/>
        <v>43709.208333333328</v>
      </c>
      <c r="P329" s="22">
        <f>Tabla1[[#This Row],[Date Ended Conversion]]-Tabla1[[#This Row],[Date Created Conversion]]</f>
        <v>4</v>
      </c>
      <c r="Q329" t="b">
        <v>0</v>
      </c>
      <c r="R329" t="b">
        <v>1</v>
      </c>
      <c r="S329" t="s">
        <v>33</v>
      </c>
      <c r="T329" t="s">
        <v>2035</v>
      </c>
      <c r="U329" t="s">
        <v>2041</v>
      </c>
    </row>
    <row r="330" spans="1:21" ht="31.2" x14ac:dyDescent="0.3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s="10">
        <f>Tabla1[[#This Row],[pledged]]/Tabla1[[#This Row],[goal]]</f>
        <v>1.3356231003039514</v>
      </c>
      <c r="G330" s="24">
        <f>IFERROR(Tabla1[[#This Row],[pledged]]/Tabla1[[#This Row],[backers_count]],"0")</f>
        <v>54.004916018025398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10"/>
        <v>43434.25</v>
      </c>
      <c r="O330" s="8">
        <f t="shared" si="11"/>
        <v>43445.25</v>
      </c>
      <c r="P330" s="22">
        <f>Tabla1[[#This Row],[Date Ended Conversion]]-Tabla1[[#This Row],[Date Created Conversion]]</f>
        <v>11</v>
      </c>
      <c r="Q330" t="b">
        <v>0</v>
      </c>
      <c r="R330" t="b">
        <v>0</v>
      </c>
      <c r="S330" t="s">
        <v>23</v>
      </c>
      <c r="T330" t="s">
        <v>2033</v>
      </c>
      <c r="U330" t="s">
        <v>2039</v>
      </c>
    </row>
    <row r="331" spans="1:21" x14ac:dyDescent="0.3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s="10">
        <f>Tabla1[[#This Row],[pledged]]/Tabla1[[#This Row],[goal]]</f>
        <v>0.22896588486140726</v>
      </c>
      <c r="G331" s="24">
        <f>IFERROR(Tabla1[[#This Row],[pledged]]/Tabla1[[#This Row],[backers_count]],"0")</f>
        <v>101.78672985781991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10"/>
        <v>42716.25</v>
      </c>
      <c r="O331" s="8">
        <f t="shared" si="11"/>
        <v>42727.25</v>
      </c>
      <c r="P331" s="22">
        <f>Tabla1[[#This Row],[Date Ended Conversion]]-Tabla1[[#This Row],[Date Created Conversion]]</f>
        <v>11</v>
      </c>
      <c r="Q331" t="b">
        <v>0</v>
      </c>
      <c r="R331" t="b">
        <v>0</v>
      </c>
      <c r="S331" t="s">
        <v>89</v>
      </c>
      <c r="T331" t="s">
        <v>2049</v>
      </c>
      <c r="U331" t="s">
        <v>2050</v>
      </c>
    </row>
    <row r="332" spans="1:21" ht="31.2" x14ac:dyDescent="0.3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s="10">
        <f>Tabla1[[#This Row],[pledged]]/Tabla1[[#This Row],[goal]]</f>
        <v>1.8495548961424333</v>
      </c>
      <c r="G332" s="24">
        <f>IFERROR(Tabla1[[#This Row],[pledged]]/Tabla1[[#This Row],[backers_count]],"0")</f>
        <v>45.003610108303249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10"/>
        <v>43077.25</v>
      </c>
      <c r="O332" s="8">
        <f t="shared" si="11"/>
        <v>43078.25</v>
      </c>
      <c r="P332" s="22">
        <f>Tabla1[[#This Row],[Date Ended Conversion]]-Tabla1[[#This Row],[Date Created Conversion]]</f>
        <v>1</v>
      </c>
      <c r="Q332" t="b">
        <v>0</v>
      </c>
      <c r="R332" t="b">
        <v>0</v>
      </c>
      <c r="S332" t="s">
        <v>42</v>
      </c>
      <c r="T332" t="s">
        <v>2036</v>
      </c>
      <c r="U332" t="s">
        <v>2042</v>
      </c>
    </row>
    <row r="333" spans="1:21" x14ac:dyDescent="0.3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s="10">
        <f>Tabla1[[#This Row],[pledged]]/Tabla1[[#This Row],[goal]]</f>
        <v>4.4372727272727275</v>
      </c>
      <c r="G333" s="24">
        <f>IFERROR(Tabla1[[#This Row],[pledged]]/Tabla1[[#This Row],[backers_count]],"0")</f>
        <v>77.068421052631578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10"/>
        <v>40896.25</v>
      </c>
      <c r="O333" s="8">
        <f t="shared" si="11"/>
        <v>40897.25</v>
      </c>
      <c r="P333" s="22">
        <f>Tabla1[[#This Row],[Date Ended Conversion]]-Tabla1[[#This Row],[Date Created Conversion]]</f>
        <v>1</v>
      </c>
      <c r="Q333" t="b">
        <v>0</v>
      </c>
      <c r="R333" t="b">
        <v>0</v>
      </c>
      <c r="S333" t="s">
        <v>17</v>
      </c>
      <c r="T333" t="s">
        <v>2032</v>
      </c>
      <c r="U333" t="s">
        <v>2038</v>
      </c>
    </row>
    <row r="334" spans="1:21" ht="31.2" x14ac:dyDescent="0.3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s="10">
        <f>Tabla1[[#This Row],[pledged]]/Tabla1[[#This Row],[goal]]</f>
        <v>1.999806763285024</v>
      </c>
      <c r="G334" s="24">
        <f>IFERROR(Tabla1[[#This Row],[pledged]]/Tabla1[[#This Row],[backers_count]],"0")</f>
        <v>88.076595744680844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10"/>
        <v>41361.208333333336</v>
      </c>
      <c r="O334" s="8">
        <f t="shared" si="11"/>
        <v>41362.208333333336</v>
      </c>
      <c r="P334" s="22">
        <f>Tabla1[[#This Row],[Date Ended Conversion]]-Tabla1[[#This Row],[Date Created Conversion]]</f>
        <v>1</v>
      </c>
      <c r="Q334" t="b">
        <v>0</v>
      </c>
      <c r="R334" t="b">
        <v>0</v>
      </c>
      <c r="S334" t="s">
        <v>65</v>
      </c>
      <c r="T334" t="s">
        <v>2034</v>
      </c>
      <c r="U334" t="s">
        <v>2046</v>
      </c>
    </row>
    <row r="335" spans="1:21" x14ac:dyDescent="0.3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s="10">
        <f>Tabla1[[#This Row],[pledged]]/Tabla1[[#This Row],[goal]]</f>
        <v>1.2395833333333333</v>
      </c>
      <c r="G335" s="24">
        <f>IFERROR(Tabla1[[#This Row],[pledged]]/Tabla1[[#This Row],[backers_count]],"0")</f>
        <v>47.035573122529641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10"/>
        <v>43424.25</v>
      </c>
      <c r="O335" s="8">
        <f t="shared" si="11"/>
        <v>43452.25</v>
      </c>
      <c r="P335" s="22">
        <f>Tabla1[[#This Row],[Date Ended Conversion]]-Tabla1[[#This Row],[Date Created Conversion]]</f>
        <v>28</v>
      </c>
      <c r="Q335" t="b">
        <v>0</v>
      </c>
      <c r="R335" t="b">
        <v>0</v>
      </c>
      <c r="S335" t="s">
        <v>33</v>
      </c>
      <c r="T335" t="s">
        <v>2035</v>
      </c>
      <c r="U335" t="s">
        <v>2041</v>
      </c>
    </row>
    <row r="336" spans="1:21" x14ac:dyDescent="0.3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s="10">
        <f>Tabla1[[#This Row],[pledged]]/Tabla1[[#This Row],[goal]]</f>
        <v>1.8661329305135952</v>
      </c>
      <c r="G336" s="24">
        <f>IFERROR(Tabla1[[#This Row],[pledged]]/Tabla1[[#This Row],[backers_count]],"0")</f>
        <v>110.99550763701707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10"/>
        <v>43110.25</v>
      </c>
      <c r="O336" s="8">
        <f t="shared" si="11"/>
        <v>43117.25</v>
      </c>
      <c r="P336" s="22">
        <f>Tabla1[[#This Row],[Date Ended Conversion]]-Tabla1[[#This Row],[Date Created Conversion]]</f>
        <v>7</v>
      </c>
      <c r="Q336" t="b">
        <v>0</v>
      </c>
      <c r="R336" t="b">
        <v>0</v>
      </c>
      <c r="S336" t="s">
        <v>23</v>
      </c>
      <c r="T336" t="s">
        <v>2033</v>
      </c>
      <c r="U336" t="s">
        <v>2039</v>
      </c>
    </row>
    <row r="337" spans="1:21" x14ac:dyDescent="0.3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s="10">
        <f>Tabla1[[#This Row],[pledged]]/Tabla1[[#This Row],[goal]]</f>
        <v>1.1428538550057536</v>
      </c>
      <c r="G337" s="24">
        <f>IFERROR(Tabla1[[#This Row],[pledged]]/Tabla1[[#This Row],[backers_count]],"0")</f>
        <v>87.003066141042481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10"/>
        <v>43784.25</v>
      </c>
      <c r="O337" s="8">
        <f t="shared" si="11"/>
        <v>43797.25</v>
      </c>
      <c r="P337" s="22">
        <f>Tabla1[[#This Row],[Date Ended Conversion]]-Tabla1[[#This Row],[Date Created Conversion]]</f>
        <v>13</v>
      </c>
      <c r="Q337" t="b">
        <v>0</v>
      </c>
      <c r="R337" t="b">
        <v>0</v>
      </c>
      <c r="S337" t="s">
        <v>23</v>
      </c>
      <c r="T337" t="s">
        <v>2033</v>
      </c>
      <c r="U337" t="s">
        <v>2039</v>
      </c>
    </row>
    <row r="338" spans="1:21" x14ac:dyDescent="0.3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s="10">
        <f>Tabla1[[#This Row],[pledged]]/Tabla1[[#This Row],[goal]]</f>
        <v>0.97032531824611035</v>
      </c>
      <c r="G338" s="24">
        <f>IFERROR(Tabla1[[#This Row],[pledged]]/Tabla1[[#This Row],[backers_count]],"0")</f>
        <v>63.994402985074629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10"/>
        <v>40527.25</v>
      </c>
      <c r="O338" s="8">
        <f t="shared" si="11"/>
        <v>40528.25</v>
      </c>
      <c r="P338" s="22">
        <f>Tabla1[[#This Row],[Date Ended Conversion]]-Tabla1[[#This Row],[Date Created Conversion]]</f>
        <v>1</v>
      </c>
      <c r="Q338" t="b">
        <v>0</v>
      </c>
      <c r="R338" t="b">
        <v>1</v>
      </c>
      <c r="S338" t="s">
        <v>23</v>
      </c>
      <c r="T338" t="s">
        <v>2033</v>
      </c>
      <c r="U338" t="s">
        <v>2039</v>
      </c>
    </row>
    <row r="339" spans="1:21" x14ac:dyDescent="0.3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s="10">
        <f>Tabla1[[#This Row],[pledged]]/Tabla1[[#This Row],[goal]]</f>
        <v>1.2281904761904763</v>
      </c>
      <c r="G339" s="24">
        <f>IFERROR(Tabla1[[#This Row],[pledged]]/Tabla1[[#This Row],[backers_count]],"0")</f>
        <v>105.9945205479452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10"/>
        <v>43780.25</v>
      </c>
      <c r="O339" s="8">
        <f t="shared" si="11"/>
        <v>43781.25</v>
      </c>
      <c r="P339" s="22">
        <f>Tabla1[[#This Row],[Date Ended Conversion]]-Tabla1[[#This Row],[Date Created Conversion]]</f>
        <v>1</v>
      </c>
      <c r="Q339" t="b">
        <v>0</v>
      </c>
      <c r="R339" t="b">
        <v>0</v>
      </c>
      <c r="S339" t="s">
        <v>33</v>
      </c>
      <c r="T339" t="s">
        <v>2035</v>
      </c>
      <c r="U339" t="s">
        <v>2041</v>
      </c>
    </row>
    <row r="340" spans="1:21" x14ac:dyDescent="0.3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s="10">
        <f>Tabla1[[#This Row],[pledged]]/Tabla1[[#This Row],[goal]]</f>
        <v>1.7914326647564469</v>
      </c>
      <c r="G340" s="24">
        <f>IFERROR(Tabla1[[#This Row],[pledged]]/Tabla1[[#This Row],[backers_count]],"0")</f>
        <v>73.989349112426041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10"/>
        <v>40821.208333333336</v>
      </c>
      <c r="O340" s="8">
        <f t="shared" si="11"/>
        <v>40851.208333333336</v>
      </c>
      <c r="P340" s="22">
        <f>Tabla1[[#This Row],[Date Ended Conversion]]-Tabla1[[#This Row],[Date Created Conversion]]</f>
        <v>30</v>
      </c>
      <c r="Q340" t="b">
        <v>0</v>
      </c>
      <c r="R340" t="b">
        <v>0</v>
      </c>
      <c r="S340" t="s">
        <v>33</v>
      </c>
      <c r="T340" t="s">
        <v>2035</v>
      </c>
      <c r="U340" t="s">
        <v>2041</v>
      </c>
    </row>
    <row r="341" spans="1:21" x14ac:dyDescent="0.3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s="10">
        <f>Tabla1[[#This Row],[pledged]]/Tabla1[[#This Row],[goal]]</f>
        <v>0.79951577402787966</v>
      </c>
      <c r="G341" s="24">
        <f>IFERROR(Tabla1[[#This Row],[pledged]]/Tabla1[[#This Row],[backers_count]],"0")</f>
        <v>84.02004626060139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10"/>
        <v>42949.208333333328</v>
      </c>
      <c r="O341" s="8">
        <f t="shared" si="11"/>
        <v>42963.208333333328</v>
      </c>
      <c r="P341" s="22">
        <f>Tabla1[[#This Row],[Date Ended Conversion]]-Tabla1[[#This Row],[Date Created Conversion]]</f>
        <v>14</v>
      </c>
      <c r="Q341" t="b">
        <v>0</v>
      </c>
      <c r="R341" t="b">
        <v>0</v>
      </c>
      <c r="S341" t="s">
        <v>33</v>
      </c>
      <c r="T341" t="s">
        <v>2035</v>
      </c>
      <c r="U341" t="s">
        <v>2041</v>
      </c>
    </row>
    <row r="342" spans="1:21" x14ac:dyDescent="0.3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s="10">
        <f>Tabla1[[#This Row],[pledged]]/Tabla1[[#This Row],[goal]]</f>
        <v>0.94242587601078165</v>
      </c>
      <c r="G342" s="24">
        <f>IFERROR(Tabla1[[#This Row],[pledged]]/Tabla1[[#This Row],[backers_count]],"0")</f>
        <v>88.966921119592882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10"/>
        <v>40889.25</v>
      </c>
      <c r="O342" s="8">
        <f t="shared" si="11"/>
        <v>40890.25</v>
      </c>
      <c r="P342" s="22">
        <f>Tabla1[[#This Row],[Date Ended Conversion]]-Tabla1[[#This Row],[Date Created Conversion]]</f>
        <v>1</v>
      </c>
      <c r="Q342" t="b">
        <v>0</v>
      </c>
      <c r="R342" t="b">
        <v>0</v>
      </c>
      <c r="S342" t="s">
        <v>122</v>
      </c>
      <c r="T342" t="s">
        <v>2053</v>
      </c>
      <c r="U342" t="s">
        <v>2054</v>
      </c>
    </row>
    <row r="343" spans="1:21" ht="31.2" x14ac:dyDescent="0.3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s="10">
        <f>Tabla1[[#This Row],[pledged]]/Tabla1[[#This Row],[goal]]</f>
        <v>0.84669291338582675</v>
      </c>
      <c r="G343" s="24">
        <f>IFERROR(Tabla1[[#This Row],[pledged]]/Tabla1[[#This Row],[backers_count]],"0")</f>
        <v>76.990453460620529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10"/>
        <v>42244.208333333328</v>
      </c>
      <c r="O343" s="8">
        <f t="shared" si="11"/>
        <v>42251.208333333328</v>
      </c>
      <c r="P343" s="22">
        <f>Tabla1[[#This Row],[Date Ended Conversion]]-Tabla1[[#This Row],[Date Created Conversion]]</f>
        <v>7</v>
      </c>
      <c r="Q343" t="b">
        <v>0</v>
      </c>
      <c r="R343" t="b">
        <v>0</v>
      </c>
      <c r="S343" t="s">
        <v>60</v>
      </c>
      <c r="T343" t="s">
        <v>2033</v>
      </c>
      <c r="U343" t="s">
        <v>2045</v>
      </c>
    </row>
    <row r="344" spans="1:21" x14ac:dyDescent="0.3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s="10">
        <f>Tabla1[[#This Row],[pledged]]/Tabla1[[#This Row],[goal]]</f>
        <v>0.66521920668058454</v>
      </c>
      <c r="G344" s="24">
        <f>IFERROR(Tabla1[[#This Row],[pledged]]/Tabla1[[#This Row],[backers_count]],"0")</f>
        <v>97.146341463414629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10"/>
        <v>41475.208333333336</v>
      </c>
      <c r="O344" s="8">
        <f t="shared" si="11"/>
        <v>41487.208333333336</v>
      </c>
      <c r="P344" s="22">
        <f>Tabla1[[#This Row],[Date Ended Conversion]]-Tabla1[[#This Row],[Date Created Conversion]]</f>
        <v>12</v>
      </c>
      <c r="Q344" t="b">
        <v>0</v>
      </c>
      <c r="R344" t="b">
        <v>0</v>
      </c>
      <c r="S344" t="s">
        <v>33</v>
      </c>
      <c r="T344" t="s">
        <v>2035</v>
      </c>
      <c r="U344" t="s">
        <v>2041</v>
      </c>
    </row>
    <row r="345" spans="1:21" x14ac:dyDescent="0.3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s="10">
        <f>Tabla1[[#This Row],[pledged]]/Tabla1[[#This Row],[goal]]</f>
        <v>0.53922222222222227</v>
      </c>
      <c r="G345" s="24">
        <f>IFERROR(Tabla1[[#This Row],[pledged]]/Tabla1[[#This Row],[backers_count]],"0")</f>
        <v>33.013605442176868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10"/>
        <v>41597.25</v>
      </c>
      <c r="O345" s="8">
        <f t="shared" si="11"/>
        <v>41650.25</v>
      </c>
      <c r="P345" s="22">
        <f>Tabla1[[#This Row],[Date Ended Conversion]]-Tabla1[[#This Row],[Date Created Conversion]]</f>
        <v>53</v>
      </c>
      <c r="Q345" t="b">
        <v>0</v>
      </c>
      <c r="R345" t="b">
        <v>0</v>
      </c>
      <c r="S345" t="s">
        <v>33</v>
      </c>
      <c r="T345" t="s">
        <v>2035</v>
      </c>
      <c r="U345" t="s">
        <v>2041</v>
      </c>
    </row>
    <row r="346" spans="1:21" x14ac:dyDescent="0.3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s="10">
        <f>Tabla1[[#This Row],[pledged]]/Tabla1[[#This Row],[goal]]</f>
        <v>0.41983299595141699</v>
      </c>
      <c r="G346" s="24">
        <f>IFERROR(Tabla1[[#This Row],[pledged]]/Tabla1[[#This Row],[backers_count]],"0")</f>
        <v>99.950602409638549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10"/>
        <v>43122.25</v>
      </c>
      <c r="O346" s="8">
        <f t="shared" si="11"/>
        <v>43162.25</v>
      </c>
      <c r="P346" s="22">
        <f>Tabla1[[#This Row],[Date Ended Conversion]]-Tabla1[[#This Row],[Date Created Conversion]]</f>
        <v>40</v>
      </c>
      <c r="Q346" t="b">
        <v>0</v>
      </c>
      <c r="R346" t="b">
        <v>0</v>
      </c>
      <c r="S346" t="s">
        <v>89</v>
      </c>
      <c r="T346" t="s">
        <v>2049</v>
      </c>
      <c r="U346" t="s">
        <v>2050</v>
      </c>
    </row>
    <row r="347" spans="1:21" x14ac:dyDescent="0.3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s="10">
        <f>Tabla1[[#This Row],[pledged]]/Tabla1[[#This Row],[goal]]</f>
        <v>0.14694796954314721</v>
      </c>
      <c r="G347" s="24">
        <f>IFERROR(Tabla1[[#This Row],[pledged]]/Tabla1[[#This Row],[backers_count]],"0")</f>
        <v>69.966767371601208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10"/>
        <v>42194.208333333328</v>
      </c>
      <c r="O347" s="8">
        <f t="shared" si="11"/>
        <v>42195.208333333328</v>
      </c>
      <c r="P347" s="22">
        <f>Tabla1[[#This Row],[Date Ended Conversion]]-Tabla1[[#This Row],[Date Created Conversion]]</f>
        <v>1</v>
      </c>
      <c r="Q347" t="b">
        <v>0</v>
      </c>
      <c r="R347" t="b">
        <v>0</v>
      </c>
      <c r="S347" t="s">
        <v>53</v>
      </c>
      <c r="T347" t="s">
        <v>2036</v>
      </c>
      <c r="U347" t="s">
        <v>2044</v>
      </c>
    </row>
    <row r="348" spans="1:21" x14ac:dyDescent="0.3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s="10">
        <f>Tabla1[[#This Row],[pledged]]/Tabla1[[#This Row],[goal]]</f>
        <v>0.34475</v>
      </c>
      <c r="G348" s="24">
        <f>IFERROR(Tabla1[[#This Row],[pledged]]/Tabla1[[#This Row],[backers_count]],"0")</f>
        <v>110.32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10"/>
        <v>42971.208333333328</v>
      </c>
      <c r="O348" s="8">
        <f t="shared" si="11"/>
        <v>43026.208333333328</v>
      </c>
      <c r="P348" s="22">
        <f>Tabla1[[#This Row],[Date Ended Conversion]]-Tabla1[[#This Row],[Date Created Conversion]]</f>
        <v>55</v>
      </c>
      <c r="Q348" t="b">
        <v>0</v>
      </c>
      <c r="R348" t="b">
        <v>1</v>
      </c>
      <c r="S348" t="s">
        <v>60</v>
      </c>
      <c r="T348" t="s">
        <v>2033</v>
      </c>
      <c r="U348" t="s">
        <v>2045</v>
      </c>
    </row>
    <row r="349" spans="1:21" x14ac:dyDescent="0.3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s="10">
        <f>Tabla1[[#This Row],[pledged]]/Tabla1[[#This Row],[goal]]</f>
        <v>14.007777777777777</v>
      </c>
      <c r="G349" s="24">
        <f>IFERROR(Tabla1[[#This Row],[pledged]]/Tabla1[[#This Row],[backers_count]],"0")</f>
        <v>66.005235602094245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10"/>
        <v>42046.25</v>
      </c>
      <c r="O349" s="8">
        <f t="shared" si="11"/>
        <v>42070.25</v>
      </c>
      <c r="P349" s="22">
        <f>Tabla1[[#This Row],[Date Ended Conversion]]-Tabla1[[#This Row],[Date Created Conversion]]</f>
        <v>24</v>
      </c>
      <c r="Q349" t="b">
        <v>0</v>
      </c>
      <c r="R349" t="b">
        <v>0</v>
      </c>
      <c r="S349" t="s">
        <v>28</v>
      </c>
      <c r="T349" t="s">
        <v>2034</v>
      </c>
      <c r="U349" t="s">
        <v>2040</v>
      </c>
    </row>
    <row r="350" spans="1:21" x14ac:dyDescent="0.3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s="10">
        <f>Tabla1[[#This Row],[pledged]]/Tabla1[[#This Row],[goal]]</f>
        <v>0.71770351758793971</v>
      </c>
      <c r="G350" s="24">
        <f>IFERROR(Tabla1[[#This Row],[pledged]]/Tabla1[[#This Row],[backers_count]],"0")</f>
        <v>41.005742176284812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10"/>
        <v>42782.25</v>
      </c>
      <c r="O350" s="8">
        <f t="shared" si="11"/>
        <v>42795.25</v>
      </c>
      <c r="P350" s="22">
        <f>Tabla1[[#This Row],[Date Ended Conversion]]-Tabla1[[#This Row],[Date Created Conversion]]</f>
        <v>13</v>
      </c>
      <c r="Q350" t="b">
        <v>0</v>
      </c>
      <c r="R350" t="b">
        <v>0</v>
      </c>
      <c r="S350" t="s">
        <v>17</v>
      </c>
      <c r="T350" t="s">
        <v>2032</v>
      </c>
      <c r="U350" t="s">
        <v>2038</v>
      </c>
    </row>
    <row r="351" spans="1:21" x14ac:dyDescent="0.3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s="10">
        <f>Tabla1[[#This Row],[pledged]]/Tabla1[[#This Row],[goal]]</f>
        <v>0.53074115044247783</v>
      </c>
      <c r="G351" s="24">
        <f>IFERROR(Tabla1[[#This Row],[pledged]]/Tabla1[[#This Row],[backers_count]],"0")</f>
        <v>103.96316359696641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10"/>
        <v>42930.208333333328</v>
      </c>
      <c r="O351" s="8">
        <f t="shared" si="11"/>
        <v>42960.208333333328</v>
      </c>
      <c r="P351" s="22">
        <f>Tabla1[[#This Row],[Date Ended Conversion]]-Tabla1[[#This Row],[Date Created Conversion]]</f>
        <v>30</v>
      </c>
      <c r="Q351" t="b">
        <v>0</v>
      </c>
      <c r="R351" t="b">
        <v>0</v>
      </c>
      <c r="S351" t="s">
        <v>33</v>
      </c>
      <c r="T351" t="s">
        <v>2035</v>
      </c>
      <c r="U351" t="s">
        <v>2041</v>
      </c>
    </row>
    <row r="352" spans="1:21" x14ac:dyDescent="0.3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s="10">
        <f>Tabla1[[#This Row],[pledged]]/Tabla1[[#This Row],[goal]]</f>
        <v>0.05</v>
      </c>
      <c r="G352" s="24">
        <f>IFERROR(Tabla1[[#This Row],[pledged]]/Tabla1[[#This Row],[backers_count]],"0")</f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10"/>
        <v>42144.208333333328</v>
      </c>
      <c r="O352" s="8">
        <f t="shared" si="11"/>
        <v>42162.208333333328</v>
      </c>
      <c r="P352" s="22">
        <f>Tabla1[[#This Row],[Date Ended Conversion]]-Tabla1[[#This Row],[Date Created Conversion]]</f>
        <v>18</v>
      </c>
      <c r="Q352" t="b">
        <v>0</v>
      </c>
      <c r="R352" t="b">
        <v>1</v>
      </c>
      <c r="S352" t="s">
        <v>159</v>
      </c>
      <c r="T352" t="s">
        <v>2033</v>
      </c>
      <c r="U352" t="s">
        <v>2057</v>
      </c>
    </row>
    <row r="353" spans="1:21" x14ac:dyDescent="0.3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s="10">
        <f>Tabla1[[#This Row],[pledged]]/Tabla1[[#This Row],[goal]]</f>
        <v>1.2770715249662619</v>
      </c>
      <c r="G353" s="24">
        <f>IFERROR(Tabla1[[#This Row],[pledged]]/Tabla1[[#This Row],[backers_count]],"0")</f>
        <v>47.009935419771487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10"/>
        <v>42240.208333333328</v>
      </c>
      <c r="O353" s="8">
        <f t="shared" si="11"/>
        <v>42254.208333333328</v>
      </c>
      <c r="P353" s="22">
        <f>Tabla1[[#This Row],[Date Ended Conversion]]-Tabla1[[#This Row],[Date Created Conversion]]</f>
        <v>14</v>
      </c>
      <c r="Q353" t="b">
        <v>0</v>
      </c>
      <c r="R353" t="b">
        <v>0</v>
      </c>
      <c r="S353" t="s">
        <v>23</v>
      </c>
      <c r="T353" t="s">
        <v>2033</v>
      </c>
      <c r="U353" t="s">
        <v>2039</v>
      </c>
    </row>
    <row r="354" spans="1:21" x14ac:dyDescent="0.3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s="10">
        <f>Tabla1[[#This Row],[pledged]]/Tabla1[[#This Row],[goal]]</f>
        <v>0.34892857142857142</v>
      </c>
      <c r="G354" s="24">
        <f>IFERROR(Tabla1[[#This Row],[pledged]]/Tabla1[[#This Row],[backers_count]],"0")</f>
        <v>29.606060606060606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10"/>
        <v>42315.25</v>
      </c>
      <c r="O354" s="8">
        <f t="shared" si="11"/>
        <v>42323.25</v>
      </c>
      <c r="P354" s="22">
        <f>Tabla1[[#This Row],[Date Ended Conversion]]-Tabla1[[#This Row],[Date Created Conversion]]</f>
        <v>8</v>
      </c>
      <c r="Q354" t="b">
        <v>0</v>
      </c>
      <c r="R354" t="b">
        <v>0</v>
      </c>
      <c r="S354" t="s">
        <v>33</v>
      </c>
      <c r="T354" t="s">
        <v>2035</v>
      </c>
      <c r="U354" t="s">
        <v>2041</v>
      </c>
    </row>
    <row r="355" spans="1:21" x14ac:dyDescent="0.3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s="10">
        <f>Tabla1[[#This Row],[pledged]]/Tabla1[[#This Row],[goal]]</f>
        <v>4.105982142857143</v>
      </c>
      <c r="G355" s="24">
        <f>IFERROR(Tabla1[[#This Row],[pledged]]/Tabla1[[#This Row],[backers_count]],"0")</f>
        <v>81.010569583088667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10"/>
        <v>43651.208333333328</v>
      </c>
      <c r="O355" s="8">
        <f t="shared" si="11"/>
        <v>43652.208333333328</v>
      </c>
      <c r="P355" s="22">
        <f>Tabla1[[#This Row],[Date Ended Conversion]]-Tabla1[[#This Row],[Date Created Conversion]]</f>
        <v>1</v>
      </c>
      <c r="Q355" t="b">
        <v>0</v>
      </c>
      <c r="R355" t="b">
        <v>0</v>
      </c>
      <c r="S355" t="s">
        <v>33</v>
      </c>
      <c r="T355" t="s">
        <v>2035</v>
      </c>
      <c r="U355" t="s">
        <v>2041</v>
      </c>
    </row>
    <row r="356" spans="1:21" x14ac:dyDescent="0.3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s="10">
        <f>Tabla1[[#This Row],[pledged]]/Tabla1[[#This Row],[goal]]</f>
        <v>1.2373770491803278</v>
      </c>
      <c r="G356" s="24">
        <f>IFERROR(Tabla1[[#This Row],[pledged]]/Tabla1[[#This Row],[backers_count]],"0")</f>
        <v>94.35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10"/>
        <v>41520.208333333336</v>
      </c>
      <c r="O356" s="8">
        <f t="shared" si="11"/>
        <v>41527.208333333336</v>
      </c>
      <c r="P356" s="22">
        <f>Tabla1[[#This Row],[Date Ended Conversion]]-Tabla1[[#This Row],[Date Created Conversion]]</f>
        <v>7</v>
      </c>
      <c r="Q356" t="b">
        <v>0</v>
      </c>
      <c r="R356" t="b">
        <v>0</v>
      </c>
      <c r="S356" t="s">
        <v>42</v>
      </c>
      <c r="T356" t="s">
        <v>2036</v>
      </c>
      <c r="U356" t="s">
        <v>2042</v>
      </c>
    </row>
    <row r="357" spans="1:21" x14ac:dyDescent="0.3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s="10">
        <f>Tabla1[[#This Row],[pledged]]/Tabla1[[#This Row],[goal]]</f>
        <v>0.58973684210526311</v>
      </c>
      <c r="G357" s="24">
        <f>IFERROR(Tabla1[[#This Row],[pledged]]/Tabla1[[#This Row],[backers_count]],"0")</f>
        <v>26.058139534883722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10"/>
        <v>42757.25</v>
      </c>
      <c r="O357" s="8">
        <f t="shared" si="11"/>
        <v>42797.25</v>
      </c>
      <c r="P357" s="22">
        <f>Tabla1[[#This Row],[Date Ended Conversion]]-Tabla1[[#This Row],[Date Created Conversion]]</f>
        <v>40</v>
      </c>
      <c r="Q357" t="b">
        <v>0</v>
      </c>
      <c r="R357" t="b">
        <v>0</v>
      </c>
      <c r="S357" t="s">
        <v>65</v>
      </c>
      <c r="T357" t="s">
        <v>2034</v>
      </c>
      <c r="U357" t="s">
        <v>2046</v>
      </c>
    </row>
    <row r="358" spans="1:21" x14ac:dyDescent="0.3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s="10">
        <f>Tabla1[[#This Row],[pledged]]/Tabla1[[#This Row],[goal]]</f>
        <v>0.36892473118279567</v>
      </c>
      <c r="G358" s="24">
        <f>IFERROR(Tabla1[[#This Row],[pledged]]/Tabla1[[#This Row],[backers_count]],"0")</f>
        <v>85.775000000000006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10"/>
        <v>40922.25</v>
      </c>
      <c r="O358" s="8">
        <f t="shared" si="11"/>
        <v>40931.25</v>
      </c>
      <c r="P358" s="22">
        <f>Tabla1[[#This Row],[Date Ended Conversion]]-Tabla1[[#This Row],[Date Created Conversion]]</f>
        <v>9</v>
      </c>
      <c r="Q358" t="b">
        <v>0</v>
      </c>
      <c r="R358" t="b">
        <v>0</v>
      </c>
      <c r="S358" t="s">
        <v>33</v>
      </c>
      <c r="T358" t="s">
        <v>2035</v>
      </c>
      <c r="U358" t="s">
        <v>2041</v>
      </c>
    </row>
    <row r="359" spans="1:21" x14ac:dyDescent="0.3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s="10">
        <f>Tabla1[[#This Row],[pledged]]/Tabla1[[#This Row],[goal]]</f>
        <v>1.8491304347826087</v>
      </c>
      <c r="G359" s="24">
        <f>IFERROR(Tabla1[[#This Row],[pledged]]/Tabla1[[#This Row],[backers_count]],"0")</f>
        <v>103.73170731707317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10"/>
        <v>42250.208333333328</v>
      </c>
      <c r="O359" s="8">
        <f t="shared" si="11"/>
        <v>42275.208333333328</v>
      </c>
      <c r="P359" s="22">
        <f>Tabla1[[#This Row],[Date Ended Conversion]]-Tabla1[[#This Row],[Date Created Conversion]]</f>
        <v>25</v>
      </c>
      <c r="Q359" t="b">
        <v>0</v>
      </c>
      <c r="R359" t="b">
        <v>0</v>
      </c>
      <c r="S359" t="s">
        <v>89</v>
      </c>
      <c r="T359" t="s">
        <v>2049</v>
      </c>
      <c r="U359" t="s">
        <v>2050</v>
      </c>
    </row>
    <row r="360" spans="1:21" x14ac:dyDescent="0.3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s="10">
        <f>Tabla1[[#This Row],[pledged]]/Tabla1[[#This Row],[goal]]</f>
        <v>0.11814432989690722</v>
      </c>
      <c r="G360" s="24">
        <f>IFERROR(Tabla1[[#This Row],[pledged]]/Tabla1[[#This Row],[backers_count]],"0")</f>
        <v>49.826086956521742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10"/>
        <v>43322.208333333328</v>
      </c>
      <c r="O360" s="8">
        <f t="shared" si="11"/>
        <v>43325.208333333328</v>
      </c>
      <c r="P360" s="22">
        <f>Tabla1[[#This Row],[Date Ended Conversion]]-Tabla1[[#This Row],[Date Created Conversion]]</f>
        <v>3</v>
      </c>
      <c r="Q360" t="b">
        <v>1</v>
      </c>
      <c r="R360" t="b">
        <v>0</v>
      </c>
      <c r="S360" t="s">
        <v>122</v>
      </c>
      <c r="T360" t="s">
        <v>2053</v>
      </c>
      <c r="U360" t="s">
        <v>2054</v>
      </c>
    </row>
    <row r="361" spans="1:21" x14ac:dyDescent="0.3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s="10">
        <f>Tabla1[[#This Row],[pledged]]/Tabla1[[#This Row],[goal]]</f>
        <v>2.9870000000000001</v>
      </c>
      <c r="G361" s="24">
        <f>IFERROR(Tabla1[[#This Row],[pledged]]/Tabla1[[#This Row],[backers_count]],"0")</f>
        <v>63.893048128342244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10"/>
        <v>40782.208333333336</v>
      </c>
      <c r="O361" s="8">
        <f t="shared" si="11"/>
        <v>40789.208333333336</v>
      </c>
      <c r="P361" s="22">
        <f>Tabla1[[#This Row],[Date Ended Conversion]]-Tabla1[[#This Row],[Date Created Conversion]]</f>
        <v>7</v>
      </c>
      <c r="Q361" t="b">
        <v>0</v>
      </c>
      <c r="R361" t="b">
        <v>0</v>
      </c>
      <c r="S361" t="s">
        <v>71</v>
      </c>
      <c r="T361" t="s">
        <v>2036</v>
      </c>
      <c r="U361" t="s">
        <v>2048</v>
      </c>
    </row>
    <row r="362" spans="1:21" x14ac:dyDescent="0.3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s="10">
        <f>Tabla1[[#This Row],[pledged]]/Tabla1[[#This Row],[goal]]</f>
        <v>2.2635175879396985</v>
      </c>
      <c r="G362" s="24">
        <f>IFERROR(Tabla1[[#This Row],[pledged]]/Tabla1[[#This Row],[backers_count]],"0")</f>
        <v>47.002434782608695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10"/>
        <v>40544.25</v>
      </c>
      <c r="O362" s="8">
        <f t="shared" si="11"/>
        <v>40558.25</v>
      </c>
      <c r="P362" s="22">
        <f>Tabla1[[#This Row],[Date Ended Conversion]]-Tabla1[[#This Row],[Date Created Conversion]]</f>
        <v>14</v>
      </c>
      <c r="Q362" t="b">
        <v>0</v>
      </c>
      <c r="R362" t="b">
        <v>1</v>
      </c>
      <c r="S362" t="s">
        <v>33</v>
      </c>
      <c r="T362" t="s">
        <v>2035</v>
      </c>
      <c r="U362" t="s">
        <v>2041</v>
      </c>
    </row>
    <row r="363" spans="1:21" x14ac:dyDescent="0.3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s="10">
        <f>Tabla1[[#This Row],[pledged]]/Tabla1[[#This Row],[goal]]</f>
        <v>1.7356363636363636</v>
      </c>
      <c r="G363" s="24">
        <f>IFERROR(Tabla1[[#This Row],[pledged]]/Tabla1[[#This Row],[backers_count]],"0")</f>
        <v>108.47727272727273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10"/>
        <v>43015.208333333328</v>
      </c>
      <c r="O363" s="8">
        <f t="shared" si="11"/>
        <v>43039.208333333328</v>
      </c>
      <c r="P363" s="22">
        <f>Tabla1[[#This Row],[Date Ended Conversion]]-Tabla1[[#This Row],[Date Created Conversion]]</f>
        <v>24</v>
      </c>
      <c r="Q363" t="b">
        <v>0</v>
      </c>
      <c r="R363" t="b">
        <v>0</v>
      </c>
      <c r="S363" t="s">
        <v>33</v>
      </c>
      <c r="T363" t="s">
        <v>2035</v>
      </c>
      <c r="U363" t="s">
        <v>2041</v>
      </c>
    </row>
    <row r="364" spans="1:21" x14ac:dyDescent="0.3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s="10">
        <f>Tabla1[[#This Row],[pledged]]/Tabla1[[#This Row],[goal]]</f>
        <v>3.7175675675675675</v>
      </c>
      <c r="G364" s="24">
        <f>IFERROR(Tabla1[[#This Row],[pledged]]/Tabla1[[#This Row],[backers_count]],"0")</f>
        <v>72.015706806282722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10"/>
        <v>40570.25</v>
      </c>
      <c r="O364" s="8">
        <f t="shared" si="11"/>
        <v>40608.25</v>
      </c>
      <c r="P364" s="22">
        <f>Tabla1[[#This Row],[Date Ended Conversion]]-Tabla1[[#This Row],[Date Created Conversion]]</f>
        <v>38</v>
      </c>
      <c r="Q364" t="b">
        <v>0</v>
      </c>
      <c r="R364" t="b">
        <v>0</v>
      </c>
      <c r="S364" t="s">
        <v>23</v>
      </c>
      <c r="T364" t="s">
        <v>2033</v>
      </c>
      <c r="U364" t="s">
        <v>2039</v>
      </c>
    </row>
    <row r="365" spans="1:21" x14ac:dyDescent="0.3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s="10">
        <f>Tabla1[[#This Row],[pledged]]/Tabla1[[#This Row],[goal]]</f>
        <v>1.601923076923077</v>
      </c>
      <c r="G365" s="24">
        <f>IFERROR(Tabla1[[#This Row],[pledged]]/Tabla1[[#This Row],[backers_count]],"0")</f>
        <v>59.928057553956833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10"/>
        <v>40904.25</v>
      </c>
      <c r="O365" s="8">
        <f t="shared" si="11"/>
        <v>40905.25</v>
      </c>
      <c r="P365" s="22">
        <f>Tabla1[[#This Row],[Date Ended Conversion]]-Tabla1[[#This Row],[Date Created Conversion]]</f>
        <v>1</v>
      </c>
      <c r="Q365" t="b">
        <v>0</v>
      </c>
      <c r="R365" t="b">
        <v>0</v>
      </c>
      <c r="S365" t="s">
        <v>23</v>
      </c>
      <c r="T365" t="s">
        <v>2033</v>
      </c>
      <c r="U365" t="s">
        <v>2039</v>
      </c>
    </row>
    <row r="366" spans="1:21" x14ac:dyDescent="0.3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s="10">
        <f>Tabla1[[#This Row],[pledged]]/Tabla1[[#This Row],[goal]]</f>
        <v>16.163333333333334</v>
      </c>
      <c r="G366" s="24">
        <f>IFERROR(Tabla1[[#This Row],[pledged]]/Tabla1[[#This Row],[backers_count]],"0")</f>
        <v>78.209677419354833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10"/>
        <v>43164.25</v>
      </c>
      <c r="O366" s="8">
        <f t="shared" si="11"/>
        <v>43194.208333333328</v>
      </c>
      <c r="P366" s="22">
        <f>Tabla1[[#This Row],[Date Ended Conversion]]-Tabla1[[#This Row],[Date Created Conversion]]</f>
        <v>29.958333333328483</v>
      </c>
      <c r="Q366" t="b">
        <v>0</v>
      </c>
      <c r="R366" t="b">
        <v>0</v>
      </c>
      <c r="S366" t="s">
        <v>60</v>
      </c>
      <c r="T366" t="s">
        <v>2033</v>
      </c>
      <c r="U366" t="s">
        <v>2045</v>
      </c>
    </row>
    <row r="367" spans="1:21" x14ac:dyDescent="0.3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s="10">
        <f>Tabla1[[#This Row],[pledged]]/Tabla1[[#This Row],[goal]]</f>
        <v>7.3343749999999996</v>
      </c>
      <c r="G367" s="24">
        <f>IFERROR(Tabla1[[#This Row],[pledged]]/Tabla1[[#This Row],[backers_count]],"0")</f>
        <v>104.77678571428571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10"/>
        <v>42733.25</v>
      </c>
      <c r="O367" s="8">
        <f t="shared" si="11"/>
        <v>42760.25</v>
      </c>
      <c r="P367" s="22">
        <f>Tabla1[[#This Row],[Date Ended Conversion]]-Tabla1[[#This Row],[Date Created Conversion]]</f>
        <v>27</v>
      </c>
      <c r="Q367" t="b">
        <v>0</v>
      </c>
      <c r="R367" t="b">
        <v>0</v>
      </c>
      <c r="S367" t="s">
        <v>33</v>
      </c>
      <c r="T367" t="s">
        <v>2035</v>
      </c>
      <c r="U367" t="s">
        <v>2041</v>
      </c>
    </row>
    <row r="368" spans="1:21" x14ac:dyDescent="0.3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s="10">
        <f>Tabla1[[#This Row],[pledged]]/Tabla1[[#This Row],[goal]]</f>
        <v>5.9211111111111112</v>
      </c>
      <c r="G368" s="24">
        <f>IFERROR(Tabla1[[#This Row],[pledged]]/Tabla1[[#This Row],[backers_count]],"0")</f>
        <v>105.52475247524752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10"/>
        <v>40546.25</v>
      </c>
      <c r="O368" s="8">
        <f t="shared" si="11"/>
        <v>40547.25</v>
      </c>
      <c r="P368" s="22">
        <f>Tabla1[[#This Row],[Date Ended Conversion]]-Tabla1[[#This Row],[Date Created Conversion]]</f>
        <v>1</v>
      </c>
      <c r="Q368" t="b">
        <v>0</v>
      </c>
      <c r="R368" t="b">
        <v>1</v>
      </c>
      <c r="S368" t="s">
        <v>33</v>
      </c>
      <c r="T368" t="s">
        <v>2035</v>
      </c>
      <c r="U368" t="s">
        <v>2041</v>
      </c>
    </row>
    <row r="369" spans="1:21" x14ac:dyDescent="0.3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s="10">
        <f>Tabla1[[#This Row],[pledged]]/Tabla1[[#This Row],[goal]]</f>
        <v>0.18888888888888888</v>
      </c>
      <c r="G369" s="24">
        <f>IFERROR(Tabla1[[#This Row],[pledged]]/Tabla1[[#This Row],[backers_count]],"0")</f>
        <v>24.933333333333334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10"/>
        <v>41930.208333333336</v>
      </c>
      <c r="O369" s="8">
        <f t="shared" si="11"/>
        <v>41954.25</v>
      </c>
      <c r="P369" s="22">
        <f>Tabla1[[#This Row],[Date Ended Conversion]]-Tabla1[[#This Row],[Date Created Conversion]]</f>
        <v>24.041666666664241</v>
      </c>
      <c r="Q369" t="b">
        <v>0</v>
      </c>
      <c r="R369" t="b">
        <v>1</v>
      </c>
      <c r="S369" t="s">
        <v>33</v>
      </c>
      <c r="T369" t="s">
        <v>2035</v>
      </c>
      <c r="U369" t="s">
        <v>2041</v>
      </c>
    </row>
    <row r="370" spans="1:21" x14ac:dyDescent="0.3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s="10">
        <f>Tabla1[[#This Row],[pledged]]/Tabla1[[#This Row],[goal]]</f>
        <v>2.7680769230769231</v>
      </c>
      <c r="G370" s="24">
        <f>IFERROR(Tabla1[[#This Row],[pledged]]/Tabla1[[#This Row],[backers_count]],"0")</f>
        <v>69.873786407766985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10"/>
        <v>40464.208333333336</v>
      </c>
      <c r="O370" s="8">
        <f t="shared" si="11"/>
        <v>40487.208333333336</v>
      </c>
      <c r="P370" s="22">
        <f>Tabla1[[#This Row],[Date Ended Conversion]]-Tabla1[[#This Row],[Date Created Conversion]]</f>
        <v>23</v>
      </c>
      <c r="Q370" t="b">
        <v>0</v>
      </c>
      <c r="R370" t="b">
        <v>1</v>
      </c>
      <c r="S370" t="s">
        <v>42</v>
      </c>
      <c r="T370" t="s">
        <v>2036</v>
      </c>
      <c r="U370" t="s">
        <v>2042</v>
      </c>
    </row>
    <row r="371" spans="1:21" x14ac:dyDescent="0.3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s="10">
        <f>Tabla1[[#This Row],[pledged]]/Tabla1[[#This Row],[goal]]</f>
        <v>2.730185185185185</v>
      </c>
      <c r="G371" s="24">
        <f>IFERROR(Tabla1[[#This Row],[pledged]]/Tabla1[[#This Row],[backers_count]],"0")</f>
        <v>95.733766233766232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10"/>
        <v>41308.25</v>
      </c>
      <c r="O371" s="8">
        <f t="shared" si="11"/>
        <v>41347.208333333336</v>
      </c>
      <c r="P371" s="22">
        <f>Tabla1[[#This Row],[Date Ended Conversion]]-Tabla1[[#This Row],[Date Created Conversion]]</f>
        <v>38.958333333335759</v>
      </c>
      <c r="Q371" t="b">
        <v>0</v>
      </c>
      <c r="R371" t="b">
        <v>1</v>
      </c>
      <c r="S371" t="s">
        <v>269</v>
      </c>
      <c r="T371" t="s">
        <v>2036</v>
      </c>
      <c r="U371" t="s">
        <v>2059</v>
      </c>
    </row>
    <row r="372" spans="1:21" x14ac:dyDescent="0.3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s="10">
        <f>Tabla1[[#This Row],[pledged]]/Tabla1[[#This Row],[goal]]</f>
        <v>1.593633125556545</v>
      </c>
      <c r="G372" s="24">
        <f>IFERROR(Tabla1[[#This Row],[pledged]]/Tabla1[[#This Row],[backers_count]],"0")</f>
        <v>29.997485752598056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10"/>
        <v>43570.208333333328</v>
      </c>
      <c r="O372" s="8">
        <f t="shared" si="11"/>
        <v>43576.208333333328</v>
      </c>
      <c r="P372" s="22">
        <f>Tabla1[[#This Row],[Date Ended Conversion]]-Tabla1[[#This Row],[Date Created Conversion]]</f>
        <v>6</v>
      </c>
      <c r="Q372" t="b">
        <v>0</v>
      </c>
      <c r="R372" t="b">
        <v>0</v>
      </c>
      <c r="S372" t="s">
        <v>33</v>
      </c>
      <c r="T372" t="s">
        <v>2035</v>
      </c>
      <c r="U372" t="s">
        <v>2041</v>
      </c>
    </row>
    <row r="373" spans="1:21" x14ac:dyDescent="0.3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s="10">
        <f>Tabla1[[#This Row],[pledged]]/Tabla1[[#This Row],[goal]]</f>
        <v>0.67869978858350954</v>
      </c>
      <c r="G373" s="24">
        <f>IFERROR(Tabla1[[#This Row],[pledged]]/Tabla1[[#This Row],[backers_count]],"0")</f>
        <v>59.011948529411768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10"/>
        <v>42043.25</v>
      </c>
      <c r="O373" s="8">
        <f t="shared" si="11"/>
        <v>42094.208333333328</v>
      </c>
      <c r="P373" s="22">
        <f>Tabla1[[#This Row],[Date Ended Conversion]]-Tabla1[[#This Row],[Date Created Conversion]]</f>
        <v>50.958333333328483</v>
      </c>
      <c r="Q373" t="b">
        <v>0</v>
      </c>
      <c r="R373" t="b">
        <v>0</v>
      </c>
      <c r="S373" t="s">
        <v>33</v>
      </c>
      <c r="T373" t="s">
        <v>2035</v>
      </c>
      <c r="U373" t="s">
        <v>2041</v>
      </c>
    </row>
    <row r="374" spans="1:21" ht="31.2" x14ac:dyDescent="0.3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s="10">
        <f>Tabla1[[#This Row],[pledged]]/Tabla1[[#This Row],[goal]]</f>
        <v>15.915555555555555</v>
      </c>
      <c r="G374" s="24">
        <f>IFERROR(Tabla1[[#This Row],[pledged]]/Tabla1[[#This Row],[backers_count]],"0")</f>
        <v>84.757396449704146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10"/>
        <v>42012.25</v>
      </c>
      <c r="O374" s="8">
        <f t="shared" si="11"/>
        <v>42032.25</v>
      </c>
      <c r="P374" s="22">
        <f>Tabla1[[#This Row],[Date Ended Conversion]]-Tabla1[[#This Row],[Date Created Conversion]]</f>
        <v>20</v>
      </c>
      <c r="Q374" t="b">
        <v>0</v>
      </c>
      <c r="R374" t="b">
        <v>1</v>
      </c>
      <c r="S374" t="s">
        <v>42</v>
      </c>
      <c r="T374" t="s">
        <v>2036</v>
      </c>
      <c r="U374" t="s">
        <v>2042</v>
      </c>
    </row>
    <row r="375" spans="1:21" x14ac:dyDescent="0.3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s="10">
        <f>Tabla1[[#This Row],[pledged]]/Tabla1[[#This Row],[goal]]</f>
        <v>7.3018222222222224</v>
      </c>
      <c r="G375" s="24">
        <f>IFERROR(Tabla1[[#This Row],[pledged]]/Tabla1[[#This Row],[backers_count]],"0")</f>
        <v>78.010921177587846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10"/>
        <v>42964.208333333328</v>
      </c>
      <c r="O375" s="8">
        <f t="shared" si="11"/>
        <v>42972.208333333328</v>
      </c>
      <c r="P375" s="22">
        <f>Tabla1[[#This Row],[Date Ended Conversion]]-Tabla1[[#This Row],[Date Created Conversion]]</f>
        <v>8</v>
      </c>
      <c r="Q375" t="b">
        <v>0</v>
      </c>
      <c r="R375" t="b">
        <v>0</v>
      </c>
      <c r="S375" t="s">
        <v>33</v>
      </c>
      <c r="T375" t="s">
        <v>2035</v>
      </c>
      <c r="U375" t="s">
        <v>2041</v>
      </c>
    </row>
    <row r="376" spans="1:21" ht="31.2" x14ac:dyDescent="0.3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s="10">
        <f>Tabla1[[#This Row],[pledged]]/Tabla1[[#This Row],[goal]]</f>
        <v>0.13185782556750297</v>
      </c>
      <c r="G376" s="24">
        <f>IFERROR(Tabla1[[#This Row],[pledged]]/Tabla1[[#This Row],[backers_count]],"0")</f>
        <v>50.05215419501134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10"/>
        <v>43476.25</v>
      </c>
      <c r="O376" s="8">
        <f t="shared" si="11"/>
        <v>43481.25</v>
      </c>
      <c r="P376" s="22">
        <f>Tabla1[[#This Row],[Date Ended Conversion]]-Tabla1[[#This Row],[Date Created Conversion]]</f>
        <v>5</v>
      </c>
      <c r="Q376" t="b">
        <v>0</v>
      </c>
      <c r="R376" t="b">
        <v>1</v>
      </c>
      <c r="S376" t="s">
        <v>42</v>
      </c>
      <c r="T376" t="s">
        <v>2036</v>
      </c>
      <c r="U376" t="s">
        <v>2042</v>
      </c>
    </row>
    <row r="377" spans="1:21" ht="31.2" x14ac:dyDescent="0.3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s="10">
        <f>Tabla1[[#This Row],[pledged]]/Tabla1[[#This Row],[goal]]</f>
        <v>0.54777777777777781</v>
      </c>
      <c r="G377" s="24">
        <f>IFERROR(Tabla1[[#This Row],[pledged]]/Tabla1[[#This Row],[backers_count]],"0")</f>
        <v>59.16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10"/>
        <v>42293.208333333328</v>
      </c>
      <c r="O377" s="8">
        <f t="shared" si="11"/>
        <v>42350.25</v>
      </c>
      <c r="P377" s="22">
        <f>Tabla1[[#This Row],[Date Ended Conversion]]-Tabla1[[#This Row],[Date Created Conversion]]</f>
        <v>57.041666666671517</v>
      </c>
      <c r="Q377" t="b">
        <v>0</v>
      </c>
      <c r="R377" t="b">
        <v>0</v>
      </c>
      <c r="S377" t="s">
        <v>60</v>
      </c>
      <c r="T377" t="s">
        <v>2033</v>
      </c>
      <c r="U377" t="s">
        <v>2045</v>
      </c>
    </row>
    <row r="378" spans="1:21" x14ac:dyDescent="0.3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s="10">
        <f>Tabla1[[#This Row],[pledged]]/Tabla1[[#This Row],[goal]]</f>
        <v>3.6102941176470589</v>
      </c>
      <c r="G378" s="24">
        <f>IFERROR(Tabla1[[#This Row],[pledged]]/Tabla1[[#This Row],[backers_count]],"0")</f>
        <v>93.702290076335885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10"/>
        <v>41826.208333333336</v>
      </c>
      <c r="O378" s="8">
        <f t="shared" si="11"/>
        <v>41832.208333333336</v>
      </c>
      <c r="P378" s="22">
        <f>Tabla1[[#This Row],[Date Ended Conversion]]-Tabla1[[#This Row],[Date Created Conversion]]</f>
        <v>6</v>
      </c>
      <c r="Q378" t="b">
        <v>0</v>
      </c>
      <c r="R378" t="b">
        <v>0</v>
      </c>
      <c r="S378" t="s">
        <v>23</v>
      </c>
      <c r="T378" t="s">
        <v>2033</v>
      </c>
      <c r="U378" t="s">
        <v>2039</v>
      </c>
    </row>
    <row r="379" spans="1:21" x14ac:dyDescent="0.3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s="10">
        <f>Tabla1[[#This Row],[pledged]]/Tabla1[[#This Row],[goal]]</f>
        <v>0.10257545271629778</v>
      </c>
      <c r="G379" s="24">
        <f>IFERROR(Tabla1[[#This Row],[pledged]]/Tabla1[[#This Row],[backers_count]],"0")</f>
        <v>40.14173228346457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10"/>
        <v>43760.208333333328</v>
      </c>
      <c r="O379" s="8">
        <f t="shared" si="11"/>
        <v>43774.25</v>
      </c>
      <c r="P379" s="22">
        <f>Tabla1[[#This Row],[Date Ended Conversion]]-Tabla1[[#This Row],[Date Created Conversion]]</f>
        <v>14.041666666671517</v>
      </c>
      <c r="Q379" t="b">
        <v>0</v>
      </c>
      <c r="R379" t="b">
        <v>0</v>
      </c>
      <c r="S379" t="s">
        <v>33</v>
      </c>
      <c r="T379" t="s">
        <v>2035</v>
      </c>
      <c r="U379" t="s">
        <v>2041</v>
      </c>
    </row>
    <row r="380" spans="1:21" x14ac:dyDescent="0.3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s="10">
        <f>Tabla1[[#This Row],[pledged]]/Tabla1[[#This Row],[goal]]</f>
        <v>0.13962962962962963</v>
      </c>
      <c r="G380" s="24">
        <f>IFERROR(Tabla1[[#This Row],[pledged]]/Tabla1[[#This Row],[backers_count]],"0")</f>
        <v>70.090140845070422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10"/>
        <v>43241.208333333328</v>
      </c>
      <c r="O380" s="8">
        <f t="shared" si="11"/>
        <v>43279.208333333328</v>
      </c>
      <c r="P380" s="22">
        <f>Tabla1[[#This Row],[Date Ended Conversion]]-Tabla1[[#This Row],[Date Created Conversion]]</f>
        <v>38</v>
      </c>
      <c r="Q380" t="b">
        <v>0</v>
      </c>
      <c r="R380" t="b">
        <v>0</v>
      </c>
      <c r="S380" t="s">
        <v>42</v>
      </c>
      <c r="T380" t="s">
        <v>2036</v>
      </c>
      <c r="U380" t="s">
        <v>2042</v>
      </c>
    </row>
    <row r="381" spans="1:21" x14ac:dyDescent="0.3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s="10">
        <f>Tabla1[[#This Row],[pledged]]/Tabla1[[#This Row],[goal]]</f>
        <v>0.40444444444444444</v>
      </c>
      <c r="G381" s="24">
        <f>IFERROR(Tabla1[[#This Row],[pledged]]/Tabla1[[#This Row],[backers_count]],"0")</f>
        <v>66.181818181818187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10"/>
        <v>40843.208333333336</v>
      </c>
      <c r="O381" s="8">
        <f t="shared" si="11"/>
        <v>40857.25</v>
      </c>
      <c r="P381" s="22">
        <f>Tabla1[[#This Row],[Date Ended Conversion]]-Tabla1[[#This Row],[Date Created Conversion]]</f>
        <v>14.041666666664241</v>
      </c>
      <c r="Q381" t="b">
        <v>0</v>
      </c>
      <c r="R381" t="b">
        <v>0</v>
      </c>
      <c r="S381" t="s">
        <v>33</v>
      </c>
      <c r="T381" t="s">
        <v>2035</v>
      </c>
      <c r="U381" t="s">
        <v>2041</v>
      </c>
    </row>
    <row r="382" spans="1:21" ht="31.2" x14ac:dyDescent="0.3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s="10">
        <f>Tabla1[[#This Row],[pledged]]/Tabla1[[#This Row],[goal]]</f>
        <v>1.6032</v>
      </c>
      <c r="G382" s="24">
        <f>IFERROR(Tabla1[[#This Row],[pledged]]/Tabla1[[#This Row],[backers_count]],"0")</f>
        <v>47.714285714285715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10"/>
        <v>41448.208333333336</v>
      </c>
      <c r="O382" s="8">
        <f t="shared" si="11"/>
        <v>41453.208333333336</v>
      </c>
      <c r="P382" s="22">
        <f>Tabla1[[#This Row],[Date Ended Conversion]]-Tabla1[[#This Row],[Date Created Conversion]]</f>
        <v>5</v>
      </c>
      <c r="Q382" t="b">
        <v>0</v>
      </c>
      <c r="R382" t="b">
        <v>0</v>
      </c>
      <c r="S382" t="s">
        <v>33</v>
      </c>
      <c r="T382" t="s">
        <v>2035</v>
      </c>
      <c r="U382" t="s">
        <v>2041</v>
      </c>
    </row>
    <row r="383" spans="1:21" x14ac:dyDescent="0.3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s="10">
        <f>Tabla1[[#This Row],[pledged]]/Tabla1[[#This Row],[goal]]</f>
        <v>1.8394339622641509</v>
      </c>
      <c r="G383" s="24">
        <f>IFERROR(Tabla1[[#This Row],[pledged]]/Tabla1[[#This Row],[backers_count]],"0")</f>
        <v>62.896774193548389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10"/>
        <v>42163.208333333328</v>
      </c>
      <c r="O383" s="8">
        <f t="shared" si="11"/>
        <v>42209.208333333328</v>
      </c>
      <c r="P383" s="22">
        <f>Tabla1[[#This Row],[Date Ended Conversion]]-Tabla1[[#This Row],[Date Created Conversion]]</f>
        <v>46</v>
      </c>
      <c r="Q383" t="b">
        <v>0</v>
      </c>
      <c r="R383" t="b">
        <v>0</v>
      </c>
      <c r="S383" t="s">
        <v>33</v>
      </c>
      <c r="T383" t="s">
        <v>2035</v>
      </c>
      <c r="U383" t="s">
        <v>2041</v>
      </c>
    </row>
    <row r="384" spans="1:21" ht="31.2" x14ac:dyDescent="0.3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s="10">
        <f>Tabla1[[#This Row],[pledged]]/Tabla1[[#This Row],[goal]]</f>
        <v>0.63769230769230767</v>
      </c>
      <c r="G384" s="24">
        <f>IFERROR(Tabla1[[#This Row],[pledged]]/Tabla1[[#This Row],[backers_count]],"0")</f>
        <v>86.611940298507463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10"/>
        <v>43024.208333333328</v>
      </c>
      <c r="O384" s="8">
        <f t="shared" si="11"/>
        <v>43043.208333333328</v>
      </c>
      <c r="P384" s="22">
        <f>Tabla1[[#This Row],[Date Ended Conversion]]-Tabla1[[#This Row],[Date Created Conversion]]</f>
        <v>19</v>
      </c>
      <c r="Q384" t="b">
        <v>0</v>
      </c>
      <c r="R384" t="b">
        <v>0</v>
      </c>
      <c r="S384" t="s">
        <v>122</v>
      </c>
      <c r="T384" t="s">
        <v>2053</v>
      </c>
      <c r="U384" t="s">
        <v>2054</v>
      </c>
    </row>
    <row r="385" spans="1:21" x14ac:dyDescent="0.3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s="10">
        <f>Tabla1[[#This Row],[pledged]]/Tabla1[[#This Row],[goal]]</f>
        <v>2.2538095238095237</v>
      </c>
      <c r="G385" s="24">
        <f>IFERROR(Tabla1[[#This Row],[pledged]]/Tabla1[[#This Row],[backers_count]],"0")</f>
        <v>75.126984126984127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10"/>
        <v>43509.25</v>
      </c>
      <c r="O385" s="8">
        <f t="shared" si="11"/>
        <v>43515.25</v>
      </c>
      <c r="P385" s="22">
        <f>Tabla1[[#This Row],[Date Ended Conversion]]-Tabla1[[#This Row],[Date Created Conversion]]</f>
        <v>6</v>
      </c>
      <c r="Q385" t="b">
        <v>0</v>
      </c>
      <c r="R385" t="b">
        <v>1</v>
      </c>
      <c r="S385" t="s">
        <v>17</v>
      </c>
      <c r="T385" t="s">
        <v>2032</v>
      </c>
      <c r="U385" t="s">
        <v>2038</v>
      </c>
    </row>
    <row r="386" spans="1:21" x14ac:dyDescent="0.3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s="10">
        <f>Tabla1[[#This Row],[pledged]]/Tabla1[[#This Row],[goal]]</f>
        <v>1.7200961538461539</v>
      </c>
      <c r="G386" s="24">
        <f>IFERROR(Tabla1[[#This Row],[pledged]]/Tabla1[[#This Row],[backers_count]],"0")</f>
        <v>41.004167534903104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ref="N386:N449" si="12">(((L386/60)/60)/24)+DATE(1970,1,1)</f>
        <v>42776.25</v>
      </c>
      <c r="O386" s="8">
        <f t="shared" ref="O386:O449" si="13">(((M386/60)/60)/24)+DATE(1970,1,1)</f>
        <v>42803.25</v>
      </c>
      <c r="P386" s="22">
        <f>Tabla1[[#This Row],[Date Ended Conversion]]-Tabla1[[#This Row],[Date Created Conversion]]</f>
        <v>27</v>
      </c>
      <c r="Q386" t="b">
        <v>1</v>
      </c>
      <c r="R386" t="b">
        <v>1</v>
      </c>
      <c r="S386" t="s">
        <v>42</v>
      </c>
      <c r="T386" t="s">
        <v>2036</v>
      </c>
      <c r="U386" t="s">
        <v>2042</v>
      </c>
    </row>
    <row r="387" spans="1:21" ht="31.2" x14ac:dyDescent="0.3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s="10">
        <f>Tabla1[[#This Row],[pledged]]/Tabla1[[#This Row],[goal]]</f>
        <v>1.4616709511568124</v>
      </c>
      <c r="G387" s="24">
        <f>IFERROR(Tabla1[[#This Row],[pledged]]/Tabla1[[#This Row],[backers_count]],"0")</f>
        <v>50.007915567282325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si="12"/>
        <v>43553.208333333328</v>
      </c>
      <c r="O387" s="8">
        <f t="shared" si="13"/>
        <v>43585.208333333328</v>
      </c>
      <c r="P387" s="22">
        <f>Tabla1[[#This Row],[Date Ended Conversion]]-Tabla1[[#This Row],[Date Created Conversion]]</f>
        <v>32</v>
      </c>
      <c r="Q387" t="b">
        <v>0</v>
      </c>
      <c r="R387" t="b">
        <v>0</v>
      </c>
      <c r="S387" t="s">
        <v>68</v>
      </c>
      <c r="T387" t="s">
        <v>2037</v>
      </c>
      <c r="U387" t="s">
        <v>2047</v>
      </c>
    </row>
    <row r="388" spans="1:21" ht="31.2" x14ac:dyDescent="0.3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s="10">
        <f>Tabla1[[#This Row],[pledged]]/Tabla1[[#This Row],[goal]]</f>
        <v>0.76423616236162362</v>
      </c>
      <c r="G388" s="24">
        <f>IFERROR(Tabla1[[#This Row],[pledged]]/Tabla1[[#This Row],[backers_count]],"0")</f>
        <v>96.960674157303373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12"/>
        <v>40355.208333333336</v>
      </c>
      <c r="O388" s="8">
        <f t="shared" si="13"/>
        <v>40367.208333333336</v>
      </c>
      <c r="P388" s="22">
        <f>Tabla1[[#This Row],[Date Ended Conversion]]-Tabla1[[#This Row],[Date Created Conversion]]</f>
        <v>12</v>
      </c>
      <c r="Q388" t="b">
        <v>0</v>
      </c>
      <c r="R388" t="b">
        <v>0</v>
      </c>
      <c r="S388" t="s">
        <v>33</v>
      </c>
      <c r="T388" t="s">
        <v>2035</v>
      </c>
      <c r="U388" t="s">
        <v>2041</v>
      </c>
    </row>
    <row r="389" spans="1:21" x14ac:dyDescent="0.3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s="10">
        <f>Tabla1[[#This Row],[pledged]]/Tabla1[[#This Row],[goal]]</f>
        <v>0.39261467889908258</v>
      </c>
      <c r="G389" s="24">
        <f>IFERROR(Tabla1[[#This Row],[pledged]]/Tabla1[[#This Row],[backers_count]],"0")</f>
        <v>100.93160377358491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12"/>
        <v>41072.208333333336</v>
      </c>
      <c r="O389" s="8">
        <f t="shared" si="13"/>
        <v>41077.208333333336</v>
      </c>
      <c r="P389" s="22">
        <f>Tabla1[[#This Row],[Date Ended Conversion]]-Tabla1[[#This Row],[Date Created Conversion]]</f>
        <v>5</v>
      </c>
      <c r="Q389" t="b">
        <v>0</v>
      </c>
      <c r="R389" t="b">
        <v>0</v>
      </c>
      <c r="S389" t="s">
        <v>65</v>
      </c>
      <c r="T389" t="s">
        <v>2034</v>
      </c>
      <c r="U389" t="s">
        <v>2046</v>
      </c>
    </row>
    <row r="390" spans="1:21" x14ac:dyDescent="0.3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s="10">
        <f>Tabla1[[#This Row],[pledged]]/Tabla1[[#This Row],[goal]]</f>
        <v>0.11270034843205574</v>
      </c>
      <c r="G390" s="24">
        <f>IFERROR(Tabla1[[#This Row],[pledged]]/Tabla1[[#This Row],[backers_count]],"0")</f>
        <v>89.227586206896547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12"/>
        <v>40912.25</v>
      </c>
      <c r="O390" s="8">
        <f t="shared" si="13"/>
        <v>40914.25</v>
      </c>
      <c r="P390" s="22">
        <f>Tabla1[[#This Row],[Date Ended Conversion]]-Tabla1[[#This Row],[Date Created Conversion]]</f>
        <v>2</v>
      </c>
      <c r="Q390" t="b">
        <v>0</v>
      </c>
      <c r="R390" t="b">
        <v>0</v>
      </c>
      <c r="S390" t="s">
        <v>60</v>
      </c>
      <c r="T390" t="s">
        <v>2033</v>
      </c>
      <c r="U390" t="s">
        <v>2045</v>
      </c>
    </row>
    <row r="391" spans="1:21" x14ac:dyDescent="0.3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s="10">
        <f>Tabla1[[#This Row],[pledged]]/Tabla1[[#This Row],[goal]]</f>
        <v>1.2211084337349398</v>
      </c>
      <c r="G391" s="24">
        <f>IFERROR(Tabla1[[#This Row],[pledged]]/Tabla1[[#This Row],[backers_count]],"0")</f>
        <v>87.979166666666671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12"/>
        <v>40479.208333333336</v>
      </c>
      <c r="O391" s="8">
        <f t="shared" si="13"/>
        <v>40506.25</v>
      </c>
      <c r="P391" s="22">
        <f>Tabla1[[#This Row],[Date Ended Conversion]]-Tabla1[[#This Row],[Date Created Conversion]]</f>
        <v>27.041666666664241</v>
      </c>
      <c r="Q391" t="b">
        <v>0</v>
      </c>
      <c r="R391" t="b">
        <v>0</v>
      </c>
      <c r="S391" t="s">
        <v>33</v>
      </c>
      <c r="T391" t="s">
        <v>2035</v>
      </c>
      <c r="U391" t="s">
        <v>2041</v>
      </c>
    </row>
    <row r="392" spans="1:21" x14ac:dyDescent="0.3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s="10">
        <f>Tabla1[[#This Row],[pledged]]/Tabla1[[#This Row],[goal]]</f>
        <v>1.8654166666666667</v>
      </c>
      <c r="G392" s="24">
        <f>IFERROR(Tabla1[[#This Row],[pledged]]/Tabla1[[#This Row],[backers_count]],"0")</f>
        <v>89.54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12"/>
        <v>41530.208333333336</v>
      </c>
      <c r="O392" s="8">
        <f t="shared" si="13"/>
        <v>41545.208333333336</v>
      </c>
      <c r="P392" s="22">
        <f>Tabla1[[#This Row],[Date Ended Conversion]]-Tabla1[[#This Row],[Date Created Conversion]]</f>
        <v>15</v>
      </c>
      <c r="Q392" t="b">
        <v>0</v>
      </c>
      <c r="R392" t="b">
        <v>0</v>
      </c>
      <c r="S392" t="s">
        <v>122</v>
      </c>
      <c r="T392" t="s">
        <v>2053</v>
      </c>
      <c r="U392" t="s">
        <v>2054</v>
      </c>
    </row>
    <row r="393" spans="1:21" x14ac:dyDescent="0.3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s="10">
        <f>Tabla1[[#This Row],[pledged]]/Tabla1[[#This Row],[goal]]</f>
        <v>7.27317880794702E-2</v>
      </c>
      <c r="G393" s="24">
        <f>IFERROR(Tabla1[[#This Row],[pledged]]/Tabla1[[#This Row],[backers_count]],"0")</f>
        <v>29.09271523178808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12"/>
        <v>41653.25</v>
      </c>
      <c r="O393" s="8">
        <f t="shared" si="13"/>
        <v>41655.25</v>
      </c>
      <c r="P393" s="22">
        <f>Tabla1[[#This Row],[Date Ended Conversion]]-Tabla1[[#This Row],[Date Created Conversion]]</f>
        <v>2</v>
      </c>
      <c r="Q393" t="b">
        <v>0</v>
      </c>
      <c r="R393" t="b">
        <v>0</v>
      </c>
      <c r="S393" t="s">
        <v>68</v>
      </c>
      <c r="T393" t="s">
        <v>2037</v>
      </c>
      <c r="U393" t="s">
        <v>2047</v>
      </c>
    </row>
    <row r="394" spans="1:21" ht="31.2" x14ac:dyDescent="0.3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s="10">
        <f>Tabla1[[#This Row],[pledged]]/Tabla1[[#This Row],[goal]]</f>
        <v>0.65642371234207963</v>
      </c>
      <c r="G394" s="24">
        <f>IFERROR(Tabla1[[#This Row],[pledged]]/Tabla1[[#This Row],[backers_count]],"0")</f>
        <v>42.006218905472636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12"/>
        <v>40549.25</v>
      </c>
      <c r="O394" s="8">
        <f t="shared" si="13"/>
        <v>40551.25</v>
      </c>
      <c r="P394" s="22">
        <f>Tabla1[[#This Row],[Date Ended Conversion]]-Tabla1[[#This Row],[Date Created Conversion]]</f>
        <v>2</v>
      </c>
      <c r="Q394" t="b">
        <v>0</v>
      </c>
      <c r="R394" t="b">
        <v>0</v>
      </c>
      <c r="S394" t="s">
        <v>65</v>
      </c>
      <c r="T394" t="s">
        <v>2034</v>
      </c>
      <c r="U394" t="s">
        <v>2046</v>
      </c>
    </row>
    <row r="395" spans="1:21" x14ac:dyDescent="0.3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s="10">
        <f>Tabla1[[#This Row],[pledged]]/Tabla1[[#This Row],[goal]]</f>
        <v>2.2896178343949045</v>
      </c>
      <c r="G395" s="24">
        <f>IFERROR(Tabla1[[#This Row],[pledged]]/Tabla1[[#This Row],[backers_count]],"0")</f>
        <v>47.004903563255965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12"/>
        <v>42933.208333333328</v>
      </c>
      <c r="O395" s="8">
        <f t="shared" si="13"/>
        <v>42934.208333333328</v>
      </c>
      <c r="P395" s="22">
        <f>Tabla1[[#This Row],[Date Ended Conversion]]-Tabla1[[#This Row],[Date Created Conversion]]</f>
        <v>1</v>
      </c>
      <c r="Q395" t="b">
        <v>0</v>
      </c>
      <c r="R395" t="b">
        <v>0</v>
      </c>
      <c r="S395" t="s">
        <v>159</v>
      </c>
      <c r="T395" t="s">
        <v>2033</v>
      </c>
      <c r="U395" t="s">
        <v>2057</v>
      </c>
    </row>
    <row r="396" spans="1:21" x14ac:dyDescent="0.3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s="10">
        <f>Tabla1[[#This Row],[pledged]]/Tabla1[[#This Row],[goal]]</f>
        <v>4.6937499999999996</v>
      </c>
      <c r="G396" s="24">
        <f>IFERROR(Tabla1[[#This Row],[pledged]]/Tabla1[[#This Row],[backers_count]],"0")</f>
        <v>110.44117647058823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12"/>
        <v>41484.208333333336</v>
      </c>
      <c r="O396" s="8">
        <f t="shared" si="13"/>
        <v>41494.208333333336</v>
      </c>
      <c r="P396" s="22">
        <f>Tabla1[[#This Row],[Date Ended Conversion]]-Tabla1[[#This Row],[Date Created Conversion]]</f>
        <v>10</v>
      </c>
      <c r="Q396" t="b">
        <v>0</v>
      </c>
      <c r="R396" t="b">
        <v>1</v>
      </c>
      <c r="S396" t="s">
        <v>42</v>
      </c>
      <c r="T396" t="s">
        <v>2036</v>
      </c>
      <c r="U396" t="s">
        <v>2042</v>
      </c>
    </row>
    <row r="397" spans="1:21" ht="31.2" x14ac:dyDescent="0.3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s="10">
        <f>Tabla1[[#This Row],[pledged]]/Tabla1[[#This Row],[goal]]</f>
        <v>1.3011267605633803</v>
      </c>
      <c r="G397" s="24">
        <f>IFERROR(Tabla1[[#This Row],[pledged]]/Tabla1[[#This Row],[backers_count]],"0")</f>
        <v>41.990909090909092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12"/>
        <v>40885.25</v>
      </c>
      <c r="O397" s="8">
        <f t="shared" si="13"/>
        <v>40886.25</v>
      </c>
      <c r="P397" s="22">
        <f>Tabla1[[#This Row],[Date Ended Conversion]]-Tabla1[[#This Row],[Date Created Conversion]]</f>
        <v>1</v>
      </c>
      <c r="Q397" t="b">
        <v>1</v>
      </c>
      <c r="R397" t="b">
        <v>0</v>
      </c>
      <c r="S397" t="s">
        <v>33</v>
      </c>
      <c r="T397" t="s">
        <v>2035</v>
      </c>
      <c r="U397" t="s">
        <v>2041</v>
      </c>
    </row>
    <row r="398" spans="1:21" x14ac:dyDescent="0.3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s="10">
        <f>Tabla1[[#This Row],[pledged]]/Tabla1[[#This Row],[goal]]</f>
        <v>1.6705422993492407</v>
      </c>
      <c r="G398" s="24">
        <f>IFERROR(Tabla1[[#This Row],[pledged]]/Tabla1[[#This Row],[backers_count]],"0")</f>
        <v>48.012468827930178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12"/>
        <v>43378.208333333328</v>
      </c>
      <c r="O398" s="8">
        <f t="shared" si="13"/>
        <v>43386.208333333328</v>
      </c>
      <c r="P398" s="22">
        <f>Tabla1[[#This Row],[Date Ended Conversion]]-Tabla1[[#This Row],[Date Created Conversion]]</f>
        <v>8</v>
      </c>
      <c r="Q398" t="b">
        <v>0</v>
      </c>
      <c r="R398" t="b">
        <v>0</v>
      </c>
      <c r="S398" t="s">
        <v>53</v>
      </c>
      <c r="T398" t="s">
        <v>2036</v>
      </c>
      <c r="U398" t="s">
        <v>2044</v>
      </c>
    </row>
    <row r="399" spans="1:21" x14ac:dyDescent="0.3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s="10">
        <f>Tabla1[[#This Row],[pledged]]/Tabla1[[#This Row],[goal]]</f>
        <v>1.738641975308642</v>
      </c>
      <c r="G399" s="24">
        <f>IFERROR(Tabla1[[#This Row],[pledged]]/Tabla1[[#This Row],[backers_count]],"0")</f>
        <v>31.019823788546255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12"/>
        <v>41417.208333333336</v>
      </c>
      <c r="O399" s="8">
        <f t="shared" si="13"/>
        <v>41423.208333333336</v>
      </c>
      <c r="P399" s="22">
        <f>Tabla1[[#This Row],[Date Ended Conversion]]-Tabla1[[#This Row],[Date Created Conversion]]</f>
        <v>6</v>
      </c>
      <c r="Q399" t="b">
        <v>0</v>
      </c>
      <c r="R399" t="b">
        <v>0</v>
      </c>
      <c r="S399" t="s">
        <v>23</v>
      </c>
      <c r="T399" t="s">
        <v>2033</v>
      </c>
      <c r="U399" t="s">
        <v>2039</v>
      </c>
    </row>
    <row r="400" spans="1:21" ht="31.2" x14ac:dyDescent="0.3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s="10">
        <f>Tabla1[[#This Row],[pledged]]/Tabla1[[#This Row],[goal]]</f>
        <v>7.1776470588235295</v>
      </c>
      <c r="G400" s="24">
        <f>IFERROR(Tabla1[[#This Row],[pledged]]/Tabla1[[#This Row],[backers_count]],"0")</f>
        <v>99.203252032520325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12"/>
        <v>43228.208333333328</v>
      </c>
      <c r="O400" s="8">
        <f t="shared" si="13"/>
        <v>43230.208333333328</v>
      </c>
      <c r="P400" s="22">
        <f>Tabla1[[#This Row],[Date Ended Conversion]]-Tabla1[[#This Row],[Date Created Conversion]]</f>
        <v>2</v>
      </c>
      <c r="Q400" t="b">
        <v>0</v>
      </c>
      <c r="R400" t="b">
        <v>1</v>
      </c>
      <c r="S400" t="s">
        <v>71</v>
      </c>
      <c r="T400" t="s">
        <v>2036</v>
      </c>
      <c r="U400" t="s">
        <v>2048</v>
      </c>
    </row>
    <row r="401" spans="1:21" x14ac:dyDescent="0.3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s="10">
        <f>Tabla1[[#This Row],[pledged]]/Tabla1[[#This Row],[goal]]</f>
        <v>0.63850976361767731</v>
      </c>
      <c r="G401" s="24">
        <f>IFERROR(Tabla1[[#This Row],[pledged]]/Tabla1[[#This Row],[backers_count]],"0")</f>
        <v>66.022316684378325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12"/>
        <v>40576.25</v>
      </c>
      <c r="O401" s="8">
        <f t="shared" si="13"/>
        <v>40583.25</v>
      </c>
      <c r="P401" s="22">
        <f>Tabla1[[#This Row],[Date Ended Conversion]]-Tabla1[[#This Row],[Date Created Conversion]]</f>
        <v>7</v>
      </c>
      <c r="Q401" t="b">
        <v>0</v>
      </c>
      <c r="R401" t="b">
        <v>0</v>
      </c>
      <c r="S401" t="s">
        <v>60</v>
      </c>
      <c r="T401" t="s">
        <v>2033</v>
      </c>
      <c r="U401" t="s">
        <v>2045</v>
      </c>
    </row>
    <row r="402" spans="1:21" ht="31.2" x14ac:dyDescent="0.3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s="10">
        <f>Tabla1[[#This Row],[pledged]]/Tabla1[[#This Row],[goal]]</f>
        <v>0.02</v>
      </c>
      <c r="G402" s="24">
        <f>IFERROR(Tabla1[[#This Row],[pledged]]/Tabla1[[#This Row],[backers_count]],"0")</f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12"/>
        <v>41502.208333333336</v>
      </c>
      <c r="O402" s="8">
        <f t="shared" si="13"/>
        <v>41524.208333333336</v>
      </c>
      <c r="P402" s="22">
        <f>Tabla1[[#This Row],[Date Ended Conversion]]-Tabla1[[#This Row],[Date Created Conversion]]</f>
        <v>22</v>
      </c>
      <c r="Q402" t="b">
        <v>0</v>
      </c>
      <c r="R402" t="b">
        <v>1</v>
      </c>
      <c r="S402" t="s">
        <v>122</v>
      </c>
      <c r="T402" t="s">
        <v>2053</v>
      </c>
      <c r="U402" t="s">
        <v>2054</v>
      </c>
    </row>
    <row r="403" spans="1:21" x14ac:dyDescent="0.3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s="10">
        <f>Tabla1[[#This Row],[pledged]]/Tabla1[[#This Row],[goal]]</f>
        <v>15.302222222222222</v>
      </c>
      <c r="G403" s="24">
        <f>IFERROR(Tabla1[[#This Row],[pledged]]/Tabla1[[#This Row],[backers_count]],"0")</f>
        <v>46.060200668896321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12"/>
        <v>43765.208333333328</v>
      </c>
      <c r="O403" s="8">
        <f t="shared" si="13"/>
        <v>43765.208333333328</v>
      </c>
      <c r="P403" s="22">
        <f>Tabla1[[#This Row],[Date Ended Conversion]]-Tabla1[[#This Row],[Date Created Conversion]]</f>
        <v>0</v>
      </c>
      <c r="Q403" t="b">
        <v>0</v>
      </c>
      <c r="R403" t="b">
        <v>0</v>
      </c>
      <c r="S403" t="s">
        <v>33</v>
      </c>
      <c r="T403" t="s">
        <v>2035</v>
      </c>
      <c r="U403" t="s">
        <v>2041</v>
      </c>
    </row>
    <row r="404" spans="1:21" x14ac:dyDescent="0.3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s="10">
        <f>Tabla1[[#This Row],[pledged]]/Tabla1[[#This Row],[goal]]</f>
        <v>0.40356164383561643</v>
      </c>
      <c r="G404" s="24">
        <f>IFERROR(Tabla1[[#This Row],[pledged]]/Tabla1[[#This Row],[backers_count]],"0")</f>
        <v>73.650000000000006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12"/>
        <v>40914.25</v>
      </c>
      <c r="O404" s="8">
        <f t="shared" si="13"/>
        <v>40961.25</v>
      </c>
      <c r="P404" s="22">
        <f>Tabla1[[#This Row],[Date Ended Conversion]]-Tabla1[[#This Row],[Date Created Conversion]]</f>
        <v>47</v>
      </c>
      <c r="Q404" t="b">
        <v>0</v>
      </c>
      <c r="R404" t="b">
        <v>1</v>
      </c>
      <c r="S404" t="s">
        <v>100</v>
      </c>
      <c r="T404" t="s">
        <v>2036</v>
      </c>
      <c r="U404" t="s">
        <v>2051</v>
      </c>
    </row>
    <row r="405" spans="1:21" x14ac:dyDescent="0.3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s="10">
        <f>Tabla1[[#This Row],[pledged]]/Tabla1[[#This Row],[goal]]</f>
        <v>0.86220633299284988</v>
      </c>
      <c r="G405" s="24">
        <f>IFERROR(Tabla1[[#This Row],[pledged]]/Tabla1[[#This Row],[backers_count]],"0")</f>
        <v>55.99336650082919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12"/>
        <v>40310.208333333336</v>
      </c>
      <c r="O405" s="8">
        <f t="shared" si="13"/>
        <v>40346.208333333336</v>
      </c>
      <c r="P405" s="22">
        <f>Tabla1[[#This Row],[Date Ended Conversion]]-Tabla1[[#This Row],[Date Created Conversion]]</f>
        <v>36</v>
      </c>
      <c r="Q405" t="b">
        <v>0</v>
      </c>
      <c r="R405" t="b">
        <v>1</v>
      </c>
      <c r="S405" t="s">
        <v>33</v>
      </c>
      <c r="T405" t="s">
        <v>2035</v>
      </c>
      <c r="U405" t="s">
        <v>2041</v>
      </c>
    </row>
    <row r="406" spans="1:21" x14ac:dyDescent="0.3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s="10">
        <f>Tabla1[[#This Row],[pledged]]/Tabla1[[#This Row],[goal]]</f>
        <v>3.1558486707566464</v>
      </c>
      <c r="G406" s="24">
        <f>IFERROR(Tabla1[[#This Row],[pledged]]/Tabla1[[#This Row],[backers_count]],"0")</f>
        <v>68.985695127402778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12"/>
        <v>43053.25</v>
      </c>
      <c r="O406" s="8">
        <f t="shared" si="13"/>
        <v>43056.25</v>
      </c>
      <c r="P406" s="22">
        <f>Tabla1[[#This Row],[Date Ended Conversion]]-Tabla1[[#This Row],[Date Created Conversion]]</f>
        <v>3</v>
      </c>
      <c r="Q406" t="b">
        <v>0</v>
      </c>
      <c r="R406" t="b">
        <v>0</v>
      </c>
      <c r="S406" t="s">
        <v>33</v>
      </c>
      <c r="T406" t="s">
        <v>2035</v>
      </c>
      <c r="U406" t="s">
        <v>2041</v>
      </c>
    </row>
    <row r="407" spans="1:21" x14ac:dyDescent="0.3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s="10">
        <f>Tabla1[[#This Row],[pledged]]/Tabla1[[#This Row],[goal]]</f>
        <v>0.89618243243243245</v>
      </c>
      <c r="G407" s="24">
        <f>IFERROR(Tabla1[[#This Row],[pledged]]/Tabla1[[#This Row],[backers_count]],"0")</f>
        <v>60.981609195402299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12"/>
        <v>43255.208333333328</v>
      </c>
      <c r="O407" s="8">
        <f t="shared" si="13"/>
        <v>43305.208333333328</v>
      </c>
      <c r="P407" s="22">
        <f>Tabla1[[#This Row],[Date Ended Conversion]]-Tabla1[[#This Row],[Date Created Conversion]]</f>
        <v>50</v>
      </c>
      <c r="Q407" t="b">
        <v>0</v>
      </c>
      <c r="R407" t="b">
        <v>0</v>
      </c>
      <c r="S407" t="s">
        <v>33</v>
      </c>
      <c r="T407" t="s">
        <v>2035</v>
      </c>
      <c r="U407" t="s">
        <v>2041</v>
      </c>
    </row>
    <row r="408" spans="1:21" ht="31.2" x14ac:dyDescent="0.3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s="10">
        <f>Tabla1[[#This Row],[pledged]]/Tabla1[[#This Row],[goal]]</f>
        <v>1.8214503816793892</v>
      </c>
      <c r="G408" s="24">
        <f>IFERROR(Tabla1[[#This Row],[pledged]]/Tabla1[[#This Row],[backers_count]],"0")</f>
        <v>110.98139534883721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12"/>
        <v>41304.25</v>
      </c>
      <c r="O408" s="8">
        <f t="shared" si="13"/>
        <v>41316.25</v>
      </c>
      <c r="P408" s="22">
        <f>Tabla1[[#This Row],[Date Ended Conversion]]-Tabla1[[#This Row],[Date Created Conversion]]</f>
        <v>12</v>
      </c>
      <c r="Q408" t="b">
        <v>1</v>
      </c>
      <c r="R408" t="b">
        <v>0</v>
      </c>
      <c r="S408" t="s">
        <v>42</v>
      </c>
      <c r="T408" t="s">
        <v>2036</v>
      </c>
      <c r="U408" t="s">
        <v>2042</v>
      </c>
    </row>
    <row r="409" spans="1:21" x14ac:dyDescent="0.3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s="10">
        <f>Tabla1[[#This Row],[pledged]]/Tabla1[[#This Row],[goal]]</f>
        <v>3.5588235294117645</v>
      </c>
      <c r="G409" s="24">
        <f>IFERROR(Tabla1[[#This Row],[pledged]]/Tabla1[[#This Row],[backers_count]],"0")</f>
        <v>25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12"/>
        <v>43751.208333333328</v>
      </c>
      <c r="O409" s="8">
        <f t="shared" si="13"/>
        <v>43758.208333333328</v>
      </c>
      <c r="P409" s="22">
        <f>Tabla1[[#This Row],[Date Ended Conversion]]-Tabla1[[#This Row],[Date Created Conversion]]</f>
        <v>7</v>
      </c>
      <c r="Q409" t="b">
        <v>0</v>
      </c>
      <c r="R409" t="b">
        <v>0</v>
      </c>
      <c r="S409" t="s">
        <v>33</v>
      </c>
      <c r="T409" t="s">
        <v>2035</v>
      </c>
      <c r="U409" t="s">
        <v>2041</v>
      </c>
    </row>
    <row r="410" spans="1:21" x14ac:dyDescent="0.3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s="10">
        <f>Tabla1[[#This Row],[pledged]]/Tabla1[[#This Row],[goal]]</f>
        <v>1.3183695652173912</v>
      </c>
      <c r="G410" s="24">
        <f>IFERROR(Tabla1[[#This Row],[pledged]]/Tabla1[[#This Row],[backers_count]],"0")</f>
        <v>78.759740259740255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12"/>
        <v>42541.208333333328</v>
      </c>
      <c r="O410" s="8">
        <f t="shared" si="13"/>
        <v>42561.208333333328</v>
      </c>
      <c r="P410" s="22">
        <f>Tabla1[[#This Row],[Date Ended Conversion]]-Tabla1[[#This Row],[Date Created Conversion]]</f>
        <v>20</v>
      </c>
      <c r="Q410" t="b">
        <v>0</v>
      </c>
      <c r="R410" t="b">
        <v>0</v>
      </c>
      <c r="S410" t="s">
        <v>42</v>
      </c>
      <c r="T410" t="s">
        <v>2036</v>
      </c>
      <c r="U410" t="s">
        <v>2042</v>
      </c>
    </row>
    <row r="411" spans="1:21" x14ac:dyDescent="0.3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s="10">
        <f>Tabla1[[#This Row],[pledged]]/Tabla1[[#This Row],[goal]]</f>
        <v>0.46315634218289087</v>
      </c>
      <c r="G411" s="24">
        <f>IFERROR(Tabla1[[#This Row],[pledged]]/Tabla1[[#This Row],[backers_count]],"0")</f>
        <v>87.960784313725483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12"/>
        <v>42843.208333333328</v>
      </c>
      <c r="O411" s="8">
        <f t="shared" si="13"/>
        <v>42847.208333333328</v>
      </c>
      <c r="P411" s="22">
        <f>Tabla1[[#This Row],[Date Ended Conversion]]-Tabla1[[#This Row],[Date Created Conversion]]</f>
        <v>4</v>
      </c>
      <c r="Q411" t="b">
        <v>0</v>
      </c>
      <c r="R411" t="b">
        <v>0</v>
      </c>
      <c r="S411" t="s">
        <v>23</v>
      </c>
      <c r="T411" t="s">
        <v>2033</v>
      </c>
      <c r="U411" t="s">
        <v>2039</v>
      </c>
    </row>
    <row r="412" spans="1:21" x14ac:dyDescent="0.3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s="10">
        <f>Tabla1[[#This Row],[pledged]]/Tabla1[[#This Row],[goal]]</f>
        <v>0.36132726089785294</v>
      </c>
      <c r="G412" s="24">
        <f>IFERROR(Tabla1[[#This Row],[pledged]]/Tabla1[[#This Row],[backers_count]],"0")</f>
        <v>49.987398739873989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12"/>
        <v>42122.208333333328</v>
      </c>
      <c r="O412" s="8">
        <f t="shared" si="13"/>
        <v>42122.208333333328</v>
      </c>
      <c r="P412" s="22">
        <f>Tabla1[[#This Row],[Date Ended Conversion]]-Tabla1[[#This Row],[Date Created Conversion]]</f>
        <v>0</v>
      </c>
      <c r="Q412" t="b">
        <v>0</v>
      </c>
      <c r="R412" t="b">
        <v>0</v>
      </c>
      <c r="S412" t="s">
        <v>292</v>
      </c>
      <c r="T412" t="s">
        <v>2049</v>
      </c>
      <c r="U412" t="s">
        <v>2060</v>
      </c>
    </row>
    <row r="413" spans="1:21" x14ac:dyDescent="0.3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s="10">
        <f>Tabla1[[#This Row],[pledged]]/Tabla1[[#This Row],[goal]]</f>
        <v>1.0462820512820512</v>
      </c>
      <c r="G413" s="24">
        <f>IFERROR(Tabla1[[#This Row],[pledged]]/Tabla1[[#This Row],[backers_count]],"0")</f>
        <v>99.524390243902445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12"/>
        <v>42884.208333333328</v>
      </c>
      <c r="O413" s="8">
        <f t="shared" si="13"/>
        <v>42886.208333333328</v>
      </c>
      <c r="P413" s="22">
        <f>Tabla1[[#This Row],[Date Ended Conversion]]-Tabla1[[#This Row],[Date Created Conversion]]</f>
        <v>2</v>
      </c>
      <c r="Q413" t="b">
        <v>0</v>
      </c>
      <c r="R413" t="b">
        <v>0</v>
      </c>
      <c r="S413" t="s">
        <v>33</v>
      </c>
      <c r="T413" t="s">
        <v>2035</v>
      </c>
      <c r="U413" t="s">
        <v>2041</v>
      </c>
    </row>
    <row r="414" spans="1:21" x14ac:dyDescent="0.3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s="10">
        <f>Tabla1[[#This Row],[pledged]]/Tabla1[[#This Row],[goal]]</f>
        <v>6.6885714285714286</v>
      </c>
      <c r="G414" s="24">
        <f>IFERROR(Tabla1[[#This Row],[pledged]]/Tabla1[[#This Row],[backers_count]],"0")</f>
        <v>104.82089552238806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12"/>
        <v>41642.25</v>
      </c>
      <c r="O414" s="8">
        <f t="shared" si="13"/>
        <v>41652.25</v>
      </c>
      <c r="P414" s="22">
        <f>Tabla1[[#This Row],[Date Ended Conversion]]-Tabla1[[#This Row],[Date Created Conversion]]</f>
        <v>10</v>
      </c>
      <c r="Q414" t="b">
        <v>0</v>
      </c>
      <c r="R414" t="b">
        <v>0</v>
      </c>
      <c r="S414" t="s">
        <v>119</v>
      </c>
      <c r="T414" t="s">
        <v>2037</v>
      </c>
      <c r="U414" t="s">
        <v>2052</v>
      </c>
    </row>
    <row r="415" spans="1:21" x14ac:dyDescent="0.3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s="10">
        <f>Tabla1[[#This Row],[pledged]]/Tabla1[[#This Row],[goal]]</f>
        <v>0.62072823218997364</v>
      </c>
      <c r="G415" s="24">
        <f>IFERROR(Tabla1[[#This Row],[pledged]]/Tabla1[[#This Row],[backers_count]],"0")</f>
        <v>108.01469237832875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12"/>
        <v>43431.25</v>
      </c>
      <c r="O415" s="8">
        <f t="shared" si="13"/>
        <v>43458.25</v>
      </c>
      <c r="P415" s="22">
        <f>Tabla1[[#This Row],[Date Ended Conversion]]-Tabla1[[#This Row],[Date Created Conversion]]</f>
        <v>27</v>
      </c>
      <c r="Q415" t="b">
        <v>0</v>
      </c>
      <c r="R415" t="b">
        <v>0</v>
      </c>
      <c r="S415" t="s">
        <v>71</v>
      </c>
      <c r="T415" t="s">
        <v>2036</v>
      </c>
      <c r="U415" t="s">
        <v>2048</v>
      </c>
    </row>
    <row r="416" spans="1:21" x14ac:dyDescent="0.3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s="10">
        <f>Tabla1[[#This Row],[pledged]]/Tabla1[[#This Row],[goal]]</f>
        <v>0.84699787460148779</v>
      </c>
      <c r="G416" s="24">
        <f>IFERROR(Tabla1[[#This Row],[pledged]]/Tabla1[[#This Row],[backers_count]],"0")</f>
        <v>28.998544660724033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12"/>
        <v>40288.208333333336</v>
      </c>
      <c r="O416" s="8">
        <f t="shared" si="13"/>
        <v>40296.208333333336</v>
      </c>
      <c r="P416" s="22">
        <f>Tabla1[[#This Row],[Date Ended Conversion]]-Tabla1[[#This Row],[Date Created Conversion]]</f>
        <v>8</v>
      </c>
      <c r="Q416" t="b">
        <v>0</v>
      </c>
      <c r="R416" t="b">
        <v>1</v>
      </c>
      <c r="S416" t="s">
        <v>17</v>
      </c>
      <c r="T416" t="s">
        <v>2032</v>
      </c>
      <c r="U416" t="s">
        <v>2038</v>
      </c>
    </row>
    <row r="417" spans="1:21" x14ac:dyDescent="0.3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s="10">
        <f>Tabla1[[#This Row],[pledged]]/Tabla1[[#This Row],[goal]]</f>
        <v>0.11059030837004405</v>
      </c>
      <c r="G417" s="24">
        <f>IFERROR(Tabla1[[#This Row],[pledged]]/Tabla1[[#This Row],[backers_count]],"0")</f>
        <v>30.028708133971293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12"/>
        <v>40921.25</v>
      </c>
      <c r="O417" s="8">
        <f t="shared" si="13"/>
        <v>40938.25</v>
      </c>
      <c r="P417" s="22">
        <f>Tabla1[[#This Row],[Date Ended Conversion]]-Tabla1[[#This Row],[Date Created Conversion]]</f>
        <v>17</v>
      </c>
      <c r="Q417" t="b">
        <v>0</v>
      </c>
      <c r="R417" t="b">
        <v>0</v>
      </c>
      <c r="S417" t="s">
        <v>33</v>
      </c>
      <c r="T417" t="s">
        <v>2035</v>
      </c>
      <c r="U417" t="s">
        <v>2041</v>
      </c>
    </row>
    <row r="418" spans="1:21" ht="31.2" x14ac:dyDescent="0.3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s="10">
        <f>Tabla1[[#This Row],[pledged]]/Tabla1[[#This Row],[goal]]</f>
        <v>0.43838781575037145</v>
      </c>
      <c r="G418" s="24">
        <f>IFERROR(Tabla1[[#This Row],[pledged]]/Tabla1[[#This Row],[backers_count]],"0")</f>
        <v>41.005559416261292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12"/>
        <v>40560.25</v>
      </c>
      <c r="O418" s="8">
        <f t="shared" si="13"/>
        <v>40569.25</v>
      </c>
      <c r="P418" s="22">
        <f>Tabla1[[#This Row],[Date Ended Conversion]]-Tabla1[[#This Row],[Date Created Conversion]]</f>
        <v>9</v>
      </c>
      <c r="Q418" t="b">
        <v>0</v>
      </c>
      <c r="R418" t="b">
        <v>1</v>
      </c>
      <c r="S418" t="s">
        <v>42</v>
      </c>
      <c r="T418" t="s">
        <v>2036</v>
      </c>
      <c r="U418" t="s">
        <v>2042</v>
      </c>
    </row>
    <row r="419" spans="1:21" x14ac:dyDescent="0.3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s="10">
        <f>Tabla1[[#This Row],[pledged]]/Tabla1[[#This Row],[goal]]</f>
        <v>0.55470588235294116</v>
      </c>
      <c r="G419" s="24">
        <f>IFERROR(Tabla1[[#This Row],[pledged]]/Tabla1[[#This Row],[backers_count]],"0")</f>
        <v>62.866666666666667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12"/>
        <v>43407.208333333328</v>
      </c>
      <c r="O419" s="8">
        <f t="shared" si="13"/>
        <v>43431.25</v>
      </c>
      <c r="P419" s="22">
        <f>Tabla1[[#This Row],[Date Ended Conversion]]-Tabla1[[#This Row],[Date Created Conversion]]</f>
        <v>24.041666666671517</v>
      </c>
      <c r="Q419" t="b">
        <v>0</v>
      </c>
      <c r="R419" t="b">
        <v>0</v>
      </c>
      <c r="S419" t="s">
        <v>33</v>
      </c>
      <c r="T419" t="s">
        <v>2035</v>
      </c>
      <c r="U419" t="s">
        <v>2041</v>
      </c>
    </row>
    <row r="420" spans="1:21" x14ac:dyDescent="0.3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s="10">
        <f>Tabla1[[#This Row],[pledged]]/Tabla1[[#This Row],[goal]]</f>
        <v>0.57399511301160655</v>
      </c>
      <c r="G420" s="24">
        <f>IFERROR(Tabla1[[#This Row],[pledged]]/Tabla1[[#This Row],[backers_count]],"0")</f>
        <v>47.005002501250623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12"/>
        <v>41035.208333333336</v>
      </c>
      <c r="O420" s="8">
        <f t="shared" si="13"/>
        <v>41036.208333333336</v>
      </c>
      <c r="P420" s="22">
        <f>Tabla1[[#This Row],[Date Ended Conversion]]-Tabla1[[#This Row],[Date Created Conversion]]</f>
        <v>1</v>
      </c>
      <c r="Q420" t="b">
        <v>0</v>
      </c>
      <c r="R420" t="b">
        <v>0</v>
      </c>
      <c r="S420" t="s">
        <v>42</v>
      </c>
      <c r="T420" t="s">
        <v>2036</v>
      </c>
      <c r="U420" t="s">
        <v>2042</v>
      </c>
    </row>
    <row r="421" spans="1:21" x14ac:dyDescent="0.3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s="10">
        <f>Tabla1[[#This Row],[pledged]]/Tabla1[[#This Row],[goal]]</f>
        <v>1.2343497363796134</v>
      </c>
      <c r="G421" s="24">
        <f>IFERROR(Tabla1[[#This Row],[pledged]]/Tabla1[[#This Row],[backers_count]],"0")</f>
        <v>26.997693638285604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12"/>
        <v>40899.25</v>
      </c>
      <c r="O421" s="8">
        <f t="shared" si="13"/>
        <v>40905.25</v>
      </c>
      <c r="P421" s="22">
        <f>Tabla1[[#This Row],[Date Ended Conversion]]-Tabla1[[#This Row],[Date Created Conversion]]</f>
        <v>6</v>
      </c>
      <c r="Q421" t="b">
        <v>0</v>
      </c>
      <c r="R421" t="b">
        <v>0</v>
      </c>
      <c r="S421" t="s">
        <v>28</v>
      </c>
      <c r="T421" t="s">
        <v>2034</v>
      </c>
      <c r="U421" t="s">
        <v>2040</v>
      </c>
    </row>
    <row r="422" spans="1:21" x14ac:dyDescent="0.3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s="10">
        <f>Tabla1[[#This Row],[pledged]]/Tabla1[[#This Row],[goal]]</f>
        <v>1.2846</v>
      </c>
      <c r="G422" s="24">
        <f>IFERROR(Tabla1[[#This Row],[pledged]]/Tabla1[[#This Row],[backers_count]],"0")</f>
        <v>68.329787234042556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12"/>
        <v>42911.208333333328</v>
      </c>
      <c r="O422" s="8">
        <f t="shared" si="13"/>
        <v>42925.208333333328</v>
      </c>
      <c r="P422" s="22">
        <f>Tabla1[[#This Row],[Date Ended Conversion]]-Tabla1[[#This Row],[Date Created Conversion]]</f>
        <v>14</v>
      </c>
      <c r="Q422" t="b">
        <v>0</v>
      </c>
      <c r="R422" t="b">
        <v>0</v>
      </c>
      <c r="S422" t="s">
        <v>33</v>
      </c>
      <c r="T422" t="s">
        <v>2035</v>
      </c>
      <c r="U422" t="s">
        <v>2041</v>
      </c>
    </row>
    <row r="423" spans="1:21" x14ac:dyDescent="0.3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s="10">
        <f>Tabla1[[#This Row],[pledged]]/Tabla1[[#This Row],[goal]]</f>
        <v>0.63989361702127656</v>
      </c>
      <c r="G423" s="24">
        <f>IFERROR(Tabla1[[#This Row],[pledged]]/Tabla1[[#This Row],[backers_count]],"0")</f>
        <v>50.974576271186443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12"/>
        <v>42915.208333333328</v>
      </c>
      <c r="O423" s="8">
        <f t="shared" si="13"/>
        <v>42945.208333333328</v>
      </c>
      <c r="P423" s="22">
        <f>Tabla1[[#This Row],[Date Ended Conversion]]-Tabla1[[#This Row],[Date Created Conversion]]</f>
        <v>30</v>
      </c>
      <c r="Q423" t="b">
        <v>0</v>
      </c>
      <c r="R423" t="b">
        <v>1</v>
      </c>
      <c r="S423" t="s">
        <v>65</v>
      </c>
      <c r="T423" t="s">
        <v>2034</v>
      </c>
      <c r="U423" t="s">
        <v>2046</v>
      </c>
    </row>
    <row r="424" spans="1:21" ht="31.2" x14ac:dyDescent="0.3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s="10">
        <f>Tabla1[[#This Row],[pledged]]/Tabla1[[#This Row],[goal]]</f>
        <v>1.2729885057471264</v>
      </c>
      <c r="G424" s="24">
        <f>IFERROR(Tabla1[[#This Row],[pledged]]/Tabla1[[#This Row],[backers_count]],"0")</f>
        <v>54.024390243902438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12"/>
        <v>40285.208333333336</v>
      </c>
      <c r="O424" s="8">
        <f t="shared" si="13"/>
        <v>40305.208333333336</v>
      </c>
      <c r="P424" s="22">
        <f>Tabla1[[#This Row],[Date Ended Conversion]]-Tabla1[[#This Row],[Date Created Conversion]]</f>
        <v>20</v>
      </c>
      <c r="Q424" t="b">
        <v>0</v>
      </c>
      <c r="R424" t="b">
        <v>1</v>
      </c>
      <c r="S424" t="s">
        <v>33</v>
      </c>
      <c r="T424" t="s">
        <v>2035</v>
      </c>
      <c r="U424" t="s">
        <v>2041</v>
      </c>
    </row>
    <row r="425" spans="1:21" x14ac:dyDescent="0.3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s="10">
        <f>Tabla1[[#This Row],[pledged]]/Tabla1[[#This Row],[goal]]</f>
        <v>0.10638024357239513</v>
      </c>
      <c r="G425" s="24">
        <f>IFERROR(Tabla1[[#This Row],[pledged]]/Tabla1[[#This Row],[backers_count]],"0")</f>
        <v>97.055555555555557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12"/>
        <v>40808.208333333336</v>
      </c>
      <c r="O425" s="8">
        <f t="shared" si="13"/>
        <v>40810.208333333336</v>
      </c>
      <c r="P425" s="22">
        <f>Tabla1[[#This Row],[Date Ended Conversion]]-Tabla1[[#This Row],[Date Created Conversion]]</f>
        <v>2</v>
      </c>
      <c r="Q425" t="b">
        <v>0</v>
      </c>
      <c r="R425" t="b">
        <v>1</v>
      </c>
      <c r="S425" t="s">
        <v>17</v>
      </c>
      <c r="T425" t="s">
        <v>2032</v>
      </c>
      <c r="U425" t="s">
        <v>2038</v>
      </c>
    </row>
    <row r="426" spans="1:21" x14ac:dyDescent="0.3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s="10">
        <f>Tabla1[[#This Row],[pledged]]/Tabla1[[#This Row],[goal]]</f>
        <v>0.40470588235294119</v>
      </c>
      <c r="G426" s="24">
        <f>IFERROR(Tabla1[[#This Row],[pledged]]/Tabla1[[#This Row],[backers_count]],"0")</f>
        <v>24.867469879518072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12"/>
        <v>43208.208333333328</v>
      </c>
      <c r="O426" s="8">
        <f t="shared" si="13"/>
        <v>43214.208333333328</v>
      </c>
      <c r="P426" s="22">
        <f>Tabla1[[#This Row],[Date Ended Conversion]]-Tabla1[[#This Row],[Date Created Conversion]]</f>
        <v>6</v>
      </c>
      <c r="Q426" t="b">
        <v>0</v>
      </c>
      <c r="R426" t="b">
        <v>0</v>
      </c>
      <c r="S426" t="s">
        <v>60</v>
      </c>
      <c r="T426" t="s">
        <v>2033</v>
      </c>
      <c r="U426" t="s">
        <v>2045</v>
      </c>
    </row>
    <row r="427" spans="1:21" x14ac:dyDescent="0.3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s="10">
        <f>Tabla1[[#This Row],[pledged]]/Tabla1[[#This Row],[goal]]</f>
        <v>2.8766666666666665</v>
      </c>
      <c r="G427" s="24">
        <f>IFERROR(Tabla1[[#This Row],[pledged]]/Tabla1[[#This Row],[backers_count]],"0")</f>
        <v>84.423913043478265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12"/>
        <v>42213.208333333328</v>
      </c>
      <c r="O427" s="8">
        <f t="shared" si="13"/>
        <v>42219.208333333328</v>
      </c>
      <c r="P427" s="22">
        <f>Tabla1[[#This Row],[Date Ended Conversion]]-Tabla1[[#This Row],[Date Created Conversion]]</f>
        <v>6</v>
      </c>
      <c r="Q427" t="b">
        <v>0</v>
      </c>
      <c r="R427" t="b">
        <v>0</v>
      </c>
      <c r="S427" t="s">
        <v>122</v>
      </c>
      <c r="T427" t="s">
        <v>2053</v>
      </c>
      <c r="U427" t="s">
        <v>2054</v>
      </c>
    </row>
    <row r="428" spans="1:21" x14ac:dyDescent="0.3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s="10">
        <f>Tabla1[[#This Row],[pledged]]/Tabla1[[#This Row],[goal]]</f>
        <v>5.7294444444444448</v>
      </c>
      <c r="G428" s="24">
        <f>IFERROR(Tabla1[[#This Row],[pledged]]/Tabla1[[#This Row],[backers_count]],"0")</f>
        <v>47.091324200913242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12"/>
        <v>41332.25</v>
      </c>
      <c r="O428" s="8">
        <f t="shared" si="13"/>
        <v>41339.25</v>
      </c>
      <c r="P428" s="22">
        <f>Tabla1[[#This Row],[Date Ended Conversion]]-Tabla1[[#This Row],[Date Created Conversion]]</f>
        <v>7</v>
      </c>
      <c r="Q428" t="b">
        <v>0</v>
      </c>
      <c r="R428" t="b">
        <v>0</v>
      </c>
      <c r="S428" t="s">
        <v>33</v>
      </c>
      <c r="T428" t="s">
        <v>2035</v>
      </c>
      <c r="U428" t="s">
        <v>2041</v>
      </c>
    </row>
    <row r="429" spans="1:21" x14ac:dyDescent="0.3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s="10">
        <f>Tabla1[[#This Row],[pledged]]/Tabla1[[#This Row],[goal]]</f>
        <v>1.1290429799426933</v>
      </c>
      <c r="G429" s="24">
        <f>IFERROR(Tabla1[[#This Row],[pledged]]/Tabla1[[#This Row],[backers_count]],"0")</f>
        <v>77.996041171813147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12"/>
        <v>41895.208333333336</v>
      </c>
      <c r="O429" s="8">
        <f t="shared" si="13"/>
        <v>41927.208333333336</v>
      </c>
      <c r="P429" s="22">
        <f>Tabla1[[#This Row],[Date Ended Conversion]]-Tabla1[[#This Row],[Date Created Conversion]]</f>
        <v>32</v>
      </c>
      <c r="Q429" t="b">
        <v>0</v>
      </c>
      <c r="R429" t="b">
        <v>1</v>
      </c>
      <c r="S429" t="s">
        <v>33</v>
      </c>
      <c r="T429" t="s">
        <v>2035</v>
      </c>
      <c r="U429" t="s">
        <v>2041</v>
      </c>
    </row>
    <row r="430" spans="1:21" x14ac:dyDescent="0.3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s="10">
        <f>Tabla1[[#This Row],[pledged]]/Tabla1[[#This Row],[goal]]</f>
        <v>0.46387573964497042</v>
      </c>
      <c r="G430" s="24">
        <f>IFERROR(Tabla1[[#This Row],[pledged]]/Tabla1[[#This Row],[backers_count]],"0")</f>
        <v>62.967871485943775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12"/>
        <v>40585.25</v>
      </c>
      <c r="O430" s="8">
        <f t="shared" si="13"/>
        <v>40592.25</v>
      </c>
      <c r="P430" s="22">
        <f>Tabla1[[#This Row],[Date Ended Conversion]]-Tabla1[[#This Row],[Date Created Conversion]]</f>
        <v>7</v>
      </c>
      <c r="Q430" t="b">
        <v>0</v>
      </c>
      <c r="R430" t="b">
        <v>0</v>
      </c>
      <c r="S430" t="s">
        <v>71</v>
      </c>
      <c r="T430" t="s">
        <v>2036</v>
      </c>
      <c r="U430" t="s">
        <v>2048</v>
      </c>
    </row>
    <row r="431" spans="1:21" x14ac:dyDescent="0.3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s="10">
        <f>Tabla1[[#This Row],[pledged]]/Tabla1[[#This Row],[goal]]</f>
        <v>0.90675916230366493</v>
      </c>
      <c r="G431" s="24">
        <f>IFERROR(Tabla1[[#This Row],[pledged]]/Tabla1[[#This Row],[backers_count]],"0")</f>
        <v>81.006080449017773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12"/>
        <v>41680.25</v>
      </c>
      <c r="O431" s="8">
        <f t="shared" si="13"/>
        <v>41708.208333333336</v>
      </c>
      <c r="P431" s="22">
        <f>Tabla1[[#This Row],[Date Ended Conversion]]-Tabla1[[#This Row],[Date Created Conversion]]</f>
        <v>27.958333333335759</v>
      </c>
      <c r="Q431" t="b">
        <v>0</v>
      </c>
      <c r="R431" t="b">
        <v>1</v>
      </c>
      <c r="S431" t="s">
        <v>122</v>
      </c>
      <c r="T431" t="s">
        <v>2053</v>
      </c>
      <c r="U431" t="s">
        <v>2054</v>
      </c>
    </row>
    <row r="432" spans="1:21" ht="31.2" x14ac:dyDescent="0.3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s="10">
        <f>Tabla1[[#This Row],[pledged]]/Tabla1[[#This Row],[goal]]</f>
        <v>0.67740740740740746</v>
      </c>
      <c r="G432" s="24">
        <f>IFERROR(Tabla1[[#This Row],[pledged]]/Tabla1[[#This Row],[backers_count]],"0")</f>
        <v>65.321428571428569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12"/>
        <v>43737.208333333328</v>
      </c>
      <c r="O432" s="8">
        <f t="shared" si="13"/>
        <v>43771.208333333328</v>
      </c>
      <c r="P432" s="22">
        <f>Tabla1[[#This Row],[Date Ended Conversion]]-Tabla1[[#This Row],[Date Created Conversion]]</f>
        <v>34</v>
      </c>
      <c r="Q432" t="b">
        <v>0</v>
      </c>
      <c r="R432" t="b">
        <v>0</v>
      </c>
      <c r="S432" t="s">
        <v>33</v>
      </c>
      <c r="T432" t="s">
        <v>2035</v>
      </c>
      <c r="U432" t="s">
        <v>2041</v>
      </c>
    </row>
    <row r="433" spans="1:21" x14ac:dyDescent="0.3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s="10">
        <f>Tabla1[[#This Row],[pledged]]/Tabla1[[#This Row],[goal]]</f>
        <v>1.9249019607843136</v>
      </c>
      <c r="G433" s="24">
        <f>IFERROR(Tabla1[[#This Row],[pledged]]/Tabla1[[#This Row],[backers_count]],"0")</f>
        <v>104.43617021276596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12"/>
        <v>43273.208333333328</v>
      </c>
      <c r="O433" s="8">
        <f t="shared" si="13"/>
        <v>43290.208333333328</v>
      </c>
      <c r="P433" s="22">
        <f>Tabla1[[#This Row],[Date Ended Conversion]]-Tabla1[[#This Row],[Date Created Conversion]]</f>
        <v>17</v>
      </c>
      <c r="Q433" t="b">
        <v>1</v>
      </c>
      <c r="R433" t="b">
        <v>0</v>
      </c>
      <c r="S433" t="s">
        <v>33</v>
      </c>
      <c r="T433" t="s">
        <v>2035</v>
      </c>
      <c r="U433" t="s">
        <v>2041</v>
      </c>
    </row>
    <row r="434" spans="1:21" ht="31.2" x14ac:dyDescent="0.3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s="10">
        <f>Tabla1[[#This Row],[pledged]]/Tabla1[[#This Row],[goal]]</f>
        <v>0.82714285714285718</v>
      </c>
      <c r="G434" s="24">
        <f>IFERROR(Tabla1[[#This Row],[pledged]]/Tabla1[[#This Row],[backers_count]],"0")</f>
        <v>69.989010989010993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12"/>
        <v>41761.208333333336</v>
      </c>
      <c r="O434" s="8">
        <f t="shared" si="13"/>
        <v>41781.208333333336</v>
      </c>
      <c r="P434" s="22">
        <f>Tabla1[[#This Row],[Date Ended Conversion]]-Tabla1[[#This Row],[Date Created Conversion]]</f>
        <v>20</v>
      </c>
      <c r="Q434" t="b">
        <v>0</v>
      </c>
      <c r="R434" t="b">
        <v>0</v>
      </c>
      <c r="S434" t="s">
        <v>33</v>
      </c>
      <c r="T434" t="s">
        <v>2035</v>
      </c>
      <c r="U434" t="s">
        <v>2041</v>
      </c>
    </row>
    <row r="435" spans="1:21" x14ac:dyDescent="0.3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s="10">
        <f>Tabla1[[#This Row],[pledged]]/Tabla1[[#This Row],[goal]]</f>
        <v>0.54163920922570019</v>
      </c>
      <c r="G435" s="24">
        <f>IFERROR(Tabla1[[#This Row],[pledged]]/Tabla1[[#This Row],[backers_count]],"0")</f>
        <v>83.023989898989896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12"/>
        <v>41603.25</v>
      </c>
      <c r="O435" s="8">
        <f t="shared" si="13"/>
        <v>41619.25</v>
      </c>
      <c r="P435" s="22">
        <f>Tabla1[[#This Row],[Date Ended Conversion]]-Tabla1[[#This Row],[Date Created Conversion]]</f>
        <v>16</v>
      </c>
      <c r="Q435" t="b">
        <v>0</v>
      </c>
      <c r="R435" t="b">
        <v>1</v>
      </c>
      <c r="S435" t="s">
        <v>42</v>
      </c>
      <c r="T435" t="s">
        <v>2036</v>
      </c>
      <c r="U435" t="s">
        <v>2042</v>
      </c>
    </row>
    <row r="436" spans="1:21" x14ac:dyDescent="0.3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s="10">
        <f>Tabla1[[#This Row],[pledged]]/Tabla1[[#This Row],[goal]]</f>
        <v>0.16722222222222222</v>
      </c>
      <c r="G436" s="24">
        <f>IFERROR(Tabla1[[#This Row],[pledged]]/Tabla1[[#This Row],[backers_count]],"0")</f>
        <v>90.3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12"/>
        <v>42705.25</v>
      </c>
      <c r="O436" s="8">
        <f t="shared" si="13"/>
        <v>42719.25</v>
      </c>
      <c r="P436" s="22">
        <f>Tabla1[[#This Row],[Date Ended Conversion]]-Tabla1[[#This Row],[Date Created Conversion]]</f>
        <v>14</v>
      </c>
      <c r="Q436" t="b">
        <v>1</v>
      </c>
      <c r="R436" t="b">
        <v>0</v>
      </c>
      <c r="S436" t="s">
        <v>33</v>
      </c>
      <c r="T436" t="s">
        <v>2035</v>
      </c>
      <c r="U436" t="s">
        <v>2041</v>
      </c>
    </row>
    <row r="437" spans="1:21" x14ac:dyDescent="0.3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s="10">
        <f>Tabla1[[#This Row],[pledged]]/Tabla1[[#This Row],[goal]]</f>
        <v>1.168766404199475</v>
      </c>
      <c r="G437" s="24">
        <f>IFERROR(Tabla1[[#This Row],[pledged]]/Tabla1[[#This Row],[backers_count]],"0")</f>
        <v>103.98131932282546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12"/>
        <v>41988.25</v>
      </c>
      <c r="O437" s="8">
        <f t="shared" si="13"/>
        <v>42000.25</v>
      </c>
      <c r="P437" s="22">
        <f>Tabla1[[#This Row],[Date Ended Conversion]]-Tabla1[[#This Row],[Date Created Conversion]]</f>
        <v>12</v>
      </c>
      <c r="Q437" t="b">
        <v>0</v>
      </c>
      <c r="R437" t="b">
        <v>1</v>
      </c>
      <c r="S437" t="s">
        <v>33</v>
      </c>
      <c r="T437" t="s">
        <v>2035</v>
      </c>
      <c r="U437" t="s">
        <v>2041</v>
      </c>
    </row>
    <row r="438" spans="1:21" x14ac:dyDescent="0.3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s="10">
        <f>Tabla1[[#This Row],[pledged]]/Tabla1[[#This Row],[goal]]</f>
        <v>10.521538461538462</v>
      </c>
      <c r="G438" s="24">
        <f>IFERROR(Tabla1[[#This Row],[pledged]]/Tabla1[[#This Row],[backers_count]],"0")</f>
        <v>54.931726907630519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12"/>
        <v>43575.208333333328</v>
      </c>
      <c r="O438" s="8">
        <f t="shared" si="13"/>
        <v>43576.208333333328</v>
      </c>
      <c r="P438" s="22">
        <f>Tabla1[[#This Row],[Date Ended Conversion]]-Tabla1[[#This Row],[Date Created Conversion]]</f>
        <v>1</v>
      </c>
      <c r="Q438" t="b">
        <v>0</v>
      </c>
      <c r="R438" t="b">
        <v>0</v>
      </c>
      <c r="S438" t="s">
        <v>159</v>
      </c>
      <c r="T438" t="s">
        <v>2033</v>
      </c>
      <c r="U438" t="s">
        <v>2057</v>
      </c>
    </row>
    <row r="439" spans="1:21" x14ac:dyDescent="0.3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s="10">
        <f>Tabla1[[#This Row],[pledged]]/Tabla1[[#This Row],[goal]]</f>
        <v>1.2307407407407407</v>
      </c>
      <c r="G439" s="24">
        <f>IFERROR(Tabla1[[#This Row],[pledged]]/Tabla1[[#This Row],[backers_count]],"0")</f>
        <v>51.921875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12"/>
        <v>42260.208333333328</v>
      </c>
      <c r="O439" s="8">
        <f t="shared" si="13"/>
        <v>42263.208333333328</v>
      </c>
      <c r="P439" s="22">
        <f>Tabla1[[#This Row],[Date Ended Conversion]]-Tabla1[[#This Row],[Date Created Conversion]]</f>
        <v>3</v>
      </c>
      <c r="Q439" t="b">
        <v>0</v>
      </c>
      <c r="R439" t="b">
        <v>1</v>
      </c>
      <c r="S439" t="s">
        <v>71</v>
      </c>
      <c r="T439" t="s">
        <v>2036</v>
      </c>
      <c r="U439" t="s">
        <v>2048</v>
      </c>
    </row>
    <row r="440" spans="1:21" ht="31.2" x14ac:dyDescent="0.3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s="10">
        <f>Tabla1[[#This Row],[pledged]]/Tabla1[[#This Row],[goal]]</f>
        <v>1.7863855421686747</v>
      </c>
      <c r="G440" s="24">
        <f>IFERROR(Tabla1[[#This Row],[pledged]]/Tabla1[[#This Row],[backers_count]],"0")</f>
        <v>60.02834008097166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12"/>
        <v>41337.25</v>
      </c>
      <c r="O440" s="8">
        <f t="shared" si="13"/>
        <v>41367.208333333336</v>
      </c>
      <c r="P440" s="22">
        <f>Tabla1[[#This Row],[Date Ended Conversion]]-Tabla1[[#This Row],[Date Created Conversion]]</f>
        <v>29.958333333335759</v>
      </c>
      <c r="Q440" t="b">
        <v>0</v>
      </c>
      <c r="R440" t="b">
        <v>0</v>
      </c>
      <c r="S440" t="s">
        <v>33</v>
      </c>
      <c r="T440" t="s">
        <v>2035</v>
      </c>
      <c r="U440" t="s">
        <v>2041</v>
      </c>
    </row>
    <row r="441" spans="1:21" x14ac:dyDescent="0.3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s="10">
        <f>Tabla1[[#This Row],[pledged]]/Tabla1[[#This Row],[goal]]</f>
        <v>3.5528169014084505</v>
      </c>
      <c r="G441" s="24">
        <f>IFERROR(Tabla1[[#This Row],[pledged]]/Tabla1[[#This Row],[backers_count]],"0")</f>
        <v>44.003488879197555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12"/>
        <v>42680.208333333328</v>
      </c>
      <c r="O441" s="8">
        <f t="shared" si="13"/>
        <v>42687.25</v>
      </c>
      <c r="P441" s="22">
        <f>Tabla1[[#This Row],[Date Ended Conversion]]-Tabla1[[#This Row],[Date Created Conversion]]</f>
        <v>7.0416666666715173</v>
      </c>
      <c r="Q441" t="b">
        <v>0</v>
      </c>
      <c r="R441" t="b">
        <v>0</v>
      </c>
      <c r="S441" t="s">
        <v>474</v>
      </c>
      <c r="T441" t="s">
        <v>2036</v>
      </c>
      <c r="U441" t="s">
        <v>2062</v>
      </c>
    </row>
    <row r="442" spans="1:21" x14ac:dyDescent="0.3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s="10">
        <f>Tabla1[[#This Row],[pledged]]/Tabla1[[#This Row],[goal]]</f>
        <v>1.6190634146341463</v>
      </c>
      <c r="G442" s="24">
        <f>IFERROR(Tabla1[[#This Row],[pledged]]/Tabla1[[#This Row],[backers_count]],"0")</f>
        <v>53.003513254551258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12"/>
        <v>42916.208333333328</v>
      </c>
      <c r="O442" s="8">
        <f t="shared" si="13"/>
        <v>42926.208333333328</v>
      </c>
      <c r="P442" s="22">
        <f>Tabla1[[#This Row],[Date Ended Conversion]]-Tabla1[[#This Row],[Date Created Conversion]]</f>
        <v>10</v>
      </c>
      <c r="Q442" t="b">
        <v>0</v>
      </c>
      <c r="R442" t="b">
        <v>0</v>
      </c>
      <c r="S442" t="s">
        <v>269</v>
      </c>
      <c r="T442" t="s">
        <v>2036</v>
      </c>
      <c r="U442" t="s">
        <v>2059</v>
      </c>
    </row>
    <row r="443" spans="1:21" x14ac:dyDescent="0.3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s="10">
        <f>Tabla1[[#This Row],[pledged]]/Tabla1[[#This Row],[goal]]</f>
        <v>0.24914285714285714</v>
      </c>
      <c r="G443" s="24">
        <f>IFERROR(Tabla1[[#This Row],[pledged]]/Tabla1[[#This Row],[backers_count]],"0")</f>
        <v>54.5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12"/>
        <v>41025.208333333336</v>
      </c>
      <c r="O443" s="8">
        <f t="shared" si="13"/>
        <v>41053.208333333336</v>
      </c>
      <c r="P443" s="22">
        <f>Tabla1[[#This Row],[Date Ended Conversion]]-Tabla1[[#This Row],[Date Created Conversion]]</f>
        <v>28</v>
      </c>
      <c r="Q443" t="b">
        <v>0</v>
      </c>
      <c r="R443" t="b">
        <v>0</v>
      </c>
      <c r="S443" t="s">
        <v>65</v>
      </c>
      <c r="T443" t="s">
        <v>2034</v>
      </c>
      <c r="U443" t="s">
        <v>2046</v>
      </c>
    </row>
    <row r="444" spans="1:21" x14ac:dyDescent="0.3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s="10">
        <f>Tabla1[[#This Row],[pledged]]/Tabla1[[#This Row],[goal]]</f>
        <v>1.9872222222222222</v>
      </c>
      <c r="G444" s="24">
        <f>IFERROR(Tabla1[[#This Row],[pledged]]/Tabla1[[#This Row],[backers_count]],"0")</f>
        <v>75.04195804195804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12"/>
        <v>42980.208333333328</v>
      </c>
      <c r="O444" s="8">
        <f t="shared" si="13"/>
        <v>42996.208333333328</v>
      </c>
      <c r="P444" s="22">
        <f>Tabla1[[#This Row],[Date Ended Conversion]]-Tabla1[[#This Row],[Date Created Conversion]]</f>
        <v>16</v>
      </c>
      <c r="Q444" t="b">
        <v>0</v>
      </c>
      <c r="R444" t="b">
        <v>0</v>
      </c>
      <c r="S444" t="s">
        <v>33</v>
      </c>
      <c r="T444" t="s">
        <v>2035</v>
      </c>
      <c r="U444" t="s">
        <v>2041</v>
      </c>
    </row>
    <row r="445" spans="1:21" x14ac:dyDescent="0.3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s="10">
        <f>Tabla1[[#This Row],[pledged]]/Tabla1[[#This Row],[goal]]</f>
        <v>0.34752688172043011</v>
      </c>
      <c r="G445" s="24">
        <f>IFERROR(Tabla1[[#This Row],[pledged]]/Tabla1[[#This Row],[backers_count]],"0")</f>
        <v>35.911111111111111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12"/>
        <v>40451.208333333336</v>
      </c>
      <c r="O445" s="8">
        <f t="shared" si="13"/>
        <v>40470.208333333336</v>
      </c>
      <c r="P445" s="22">
        <f>Tabla1[[#This Row],[Date Ended Conversion]]-Tabla1[[#This Row],[Date Created Conversion]]</f>
        <v>19</v>
      </c>
      <c r="Q445" t="b">
        <v>0</v>
      </c>
      <c r="R445" t="b">
        <v>0</v>
      </c>
      <c r="S445" t="s">
        <v>33</v>
      </c>
      <c r="T445" t="s">
        <v>2035</v>
      </c>
      <c r="U445" t="s">
        <v>2041</v>
      </c>
    </row>
    <row r="446" spans="1:21" x14ac:dyDescent="0.3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s="10">
        <f>Tabla1[[#This Row],[pledged]]/Tabla1[[#This Row],[goal]]</f>
        <v>1.7641935483870967</v>
      </c>
      <c r="G446" s="24">
        <f>IFERROR(Tabla1[[#This Row],[pledged]]/Tabla1[[#This Row],[backers_count]],"0")</f>
        <v>36.952702702702702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12"/>
        <v>40748.208333333336</v>
      </c>
      <c r="O446" s="8">
        <f t="shared" si="13"/>
        <v>40750.208333333336</v>
      </c>
      <c r="P446" s="22">
        <f>Tabla1[[#This Row],[Date Ended Conversion]]-Tabla1[[#This Row],[Date Created Conversion]]</f>
        <v>2</v>
      </c>
      <c r="Q446" t="b">
        <v>0</v>
      </c>
      <c r="R446" t="b">
        <v>1</v>
      </c>
      <c r="S446" t="s">
        <v>60</v>
      </c>
      <c r="T446" t="s">
        <v>2033</v>
      </c>
      <c r="U446" t="s">
        <v>2045</v>
      </c>
    </row>
    <row r="447" spans="1:21" ht="31.2" x14ac:dyDescent="0.3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s="10">
        <f>Tabla1[[#This Row],[pledged]]/Tabla1[[#This Row],[goal]]</f>
        <v>5.1138095238095236</v>
      </c>
      <c r="G447" s="24">
        <f>IFERROR(Tabla1[[#This Row],[pledged]]/Tabla1[[#This Row],[backers_count]],"0")</f>
        <v>63.170588235294119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12"/>
        <v>40515.25</v>
      </c>
      <c r="O447" s="8">
        <f t="shared" si="13"/>
        <v>40536.25</v>
      </c>
      <c r="P447" s="22">
        <f>Tabla1[[#This Row],[Date Ended Conversion]]-Tabla1[[#This Row],[Date Created Conversion]]</f>
        <v>21</v>
      </c>
      <c r="Q447" t="b">
        <v>0</v>
      </c>
      <c r="R447" t="b">
        <v>1</v>
      </c>
      <c r="S447" t="s">
        <v>33</v>
      </c>
      <c r="T447" t="s">
        <v>2035</v>
      </c>
      <c r="U447" t="s">
        <v>2041</v>
      </c>
    </row>
    <row r="448" spans="1:21" x14ac:dyDescent="0.3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s="10">
        <f>Tabla1[[#This Row],[pledged]]/Tabla1[[#This Row],[goal]]</f>
        <v>0.82044117647058823</v>
      </c>
      <c r="G448" s="24">
        <f>IFERROR(Tabla1[[#This Row],[pledged]]/Tabla1[[#This Row],[backers_count]],"0")</f>
        <v>29.99462365591398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12"/>
        <v>41261.25</v>
      </c>
      <c r="O448" s="8">
        <f t="shared" si="13"/>
        <v>41263.25</v>
      </c>
      <c r="P448" s="22">
        <f>Tabla1[[#This Row],[Date Ended Conversion]]-Tabla1[[#This Row],[Date Created Conversion]]</f>
        <v>2</v>
      </c>
      <c r="Q448" t="b">
        <v>0</v>
      </c>
      <c r="R448" t="b">
        <v>0</v>
      </c>
      <c r="S448" t="s">
        <v>65</v>
      </c>
      <c r="T448" t="s">
        <v>2034</v>
      </c>
      <c r="U448" t="s">
        <v>2046</v>
      </c>
    </row>
    <row r="449" spans="1:21" ht="31.2" x14ac:dyDescent="0.3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s="10">
        <f>Tabla1[[#This Row],[pledged]]/Tabla1[[#This Row],[goal]]</f>
        <v>0.24326030927835052</v>
      </c>
      <c r="G449" s="24">
        <f>IFERROR(Tabla1[[#This Row],[pledged]]/Tabla1[[#This Row],[backers_count]],"0")</f>
        <v>86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12"/>
        <v>43088.25</v>
      </c>
      <c r="O449" s="8">
        <f t="shared" si="13"/>
        <v>43104.25</v>
      </c>
      <c r="P449" s="22">
        <f>Tabla1[[#This Row],[Date Ended Conversion]]-Tabla1[[#This Row],[Date Created Conversion]]</f>
        <v>16</v>
      </c>
      <c r="Q449" t="b">
        <v>0</v>
      </c>
      <c r="R449" t="b">
        <v>0</v>
      </c>
      <c r="S449" t="s">
        <v>269</v>
      </c>
      <c r="T449" t="s">
        <v>2036</v>
      </c>
      <c r="U449" t="s">
        <v>2059</v>
      </c>
    </row>
    <row r="450" spans="1:21" x14ac:dyDescent="0.3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s="10">
        <f>Tabla1[[#This Row],[pledged]]/Tabla1[[#This Row],[goal]]</f>
        <v>0.50482758620689661</v>
      </c>
      <c r="G450" s="24">
        <f>IFERROR(Tabla1[[#This Row],[pledged]]/Tabla1[[#This Row],[backers_count]],"0")</f>
        <v>75.014876033057845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ref="N450:N513" si="14">(((L450/60)/60)/24)+DATE(1970,1,1)</f>
        <v>41378.208333333336</v>
      </c>
      <c r="O450" s="8">
        <f t="shared" ref="O450:O513" si="15">(((M450/60)/60)/24)+DATE(1970,1,1)</f>
        <v>41380.208333333336</v>
      </c>
      <c r="P450" s="22">
        <f>Tabla1[[#This Row],[Date Ended Conversion]]-Tabla1[[#This Row],[Date Created Conversion]]</f>
        <v>2</v>
      </c>
      <c r="Q450" t="b">
        <v>0</v>
      </c>
      <c r="R450" t="b">
        <v>1</v>
      </c>
      <c r="S450" t="s">
        <v>89</v>
      </c>
      <c r="T450" t="s">
        <v>2049</v>
      </c>
      <c r="U450" t="s">
        <v>2050</v>
      </c>
    </row>
    <row r="451" spans="1:21" x14ac:dyDescent="0.3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s="10">
        <f>Tabla1[[#This Row],[pledged]]/Tabla1[[#This Row],[goal]]</f>
        <v>9.67</v>
      </c>
      <c r="G451" s="24">
        <f>IFERROR(Tabla1[[#This Row],[pledged]]/Tabla1[[#This Row],[backers_count]],"0")</f>
        <v>101.19767441860465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si="14"/>
        <v>43530.25</v>
      </c>
      <c r="O451" s="8">
        <f t="shared" si="15"/>
        <v>43547.208333333328</v>
      </c>
      <c r="P451" s="22">
        <f>Tabla1[[#This Row],[Date Ended Conversion]]-Tabla1[[#This Row],[Date Created Conversion]]</f>
        <v>16.958333333328483</v>
      </c>
      <c r="Q451" t="b">
        <v>0</v>
      </c>
      <c r="R451" t="b">
        <v>0</v>
      </c>
      <c r="S451" t="s">
        <v>89</v>
      </c>
      <c r="T451" t="s">
        <v>2049</v>
      </c>
      <c r="U451" t="s">
        <v>2050</v>
      </c>
    </row>
    <row r="452" spans="1:21" x14ac:dyDescent="0.3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s="10">
        <f>Tabla1[[#This Row],[pledged]]/Tabla1[[#This Row],[goal]]</f>
        <v>0.04</v>
      </c>
      <c r="G452" s="24">
        <f>IFERROR(Tabla1[[#This Row],[pledged]]/Tabla1[[#This Row],[backers_count]],"0")</f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14"/>
        <v>43394.208333333328</v>
      </c>
      <c r="O452" s="8">
        <f t="shared" si="15"/>
        <v>43417.25</v>
      </c>
      <c r="P452" s="22">
        <f>Tabla1[[#This Row],[Date Ended Conversion]]-Tabla1[[#This Row],[Date Created Conversion]]</f>
        <v>23.041666666671517</v>
      </c>
      <c r="Q452" t="b">
        <v>0</v>
      </c>
      <c r="R452" t="b">
        <v>0</v>
      </c>
      <c r="S452" t="s">
        <v>71</v>
      </c>
      <c r="T452" t="s">
        <v>2036</v>
      </c>
      <c r="U452" t="s">
        <v>2048</v>
      </c>
    </row>
    <row r="453" spans="1:21" x14ac:dyDescent="0.3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s="10">
        <f>Tabla1[[#This Row],[pledged]]/Tabla1[[#This Row],[goal]]</f>
        <v>1.2284501347708894</v>
      </c>
      <c r="G453" s="24">
        <f>IFERROR(Tabla1[[#This Row],[pledged]]/Tabla1[[#This Row],[backers_count]],"0")</f>
        <v>29.001272669424118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14"/>
        <v>42935.208333333328</v>
      </c>
      <c r="O453" s="8">
        <f t="shared" si="15"/>
        <v>42966.208333333328</v>
      </c>
      <c r="P453" s="22">
        <f>Tabla1[[#This Row],[Date Ended Conversion]]-Tabla1[[#This Row],[Date Created Conversion]]</f>
        <v>31</v>
      </c>
      <c r="Q453" t="b">
        <v>0</v>
      </c>
      <c r="R453" t="b">
        <v>0</v>
      </c>
      <c r="S453" t="s">
        <v>23</v>
      </c>
      <c r="T453" t="s">
        <v>2033</v>
      </c>
      <c r="U453" t="s">
        <v>2039</v>
      </c>
    </row>
    <row r="454" spans="1:21" ht="31.2" x14ac:dyDescent="0.3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s="10">
        <f>Tabla1[[#This Row],[pledged]]/Tabla1[[#This Row],[goal]]</f>
        <v>0.63437500000000002</v>
      </c>
      <c r="G454" s="24">
        <f>IFERROR(Tabla1[[#This Row],[pledged]]/Tabla1[[#This Row],[backers_count]],"0")</f>
        <v>98.225806451612897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14"/>
        <v>40365.208333333336</v>
      </c>
      <c r="O454" s="8">
        <f t="shared" si="15"/>
        <v>40366.208333333336</v>
      </c>
      <c r="P454" s="22">
        <f>Tabla1[[#This Row],[Date Ended Conversion]]-Tabla1[[#This Row],[Date Created Conversion]]</f>
        <v>1</v>
      </c>
      <c r="Q454" t="b">
        <v>0</v>
      </c>
      <c r="R454" t="b">
        <v>0</v>
      </c>
      <c r="S454" t="s">
        <v>53</v>
      </c>
      <c r="T454" t="s">
        <v>2036</v>
      </c>
      <c r="U454" t="s">
        <v>2044</v>
      </c>
    </row>
    <row r="455" spans="1:21" ht="31.2" x14ac:dyDescent="0.3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s="10">
        <f>Tabla1[[#This Row],[pledged]]/Tabla1[[#This Row],[goal]]</f>
        <v>0.56331688596491225</v>
      </c>
      <c r="G455" s="24">
        <f>IFERROR(Tabla1[[#This Row],[pledged]]/Tabla1[[#This Row],[backers_count]],"0")</f>
        <v>87.001693480101608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14"/>
        <v>42705.25</v>
      </c>
      <c r="O455" s="8">
        <f t="shared" si="15"/>
        <v>42746.25</v>
      </c>
      <c r="P455" s="22">
        <f>Tabla1[[#This Row],[Date Ended Conversion]]-Tabla1[[#This Row],[Date Created Conversion]]</f>
        <v>41</v>
      </c>
      <c r="Q455" t="b">
        <v>0</v>
      </c>
      <c r="R455" t="b">
        <v>0</v>
      </c>
      <c r="S455" t="s">
        <v>474</v>
      </c>
      <c r="T455" t="s">
        <v>2036</v>
      </c>
      <c r="U455" t="s">
        <v>2062</v>
      </c>
    </row>
    <row r="456" spans="1:21" x14ac:dyDescent="0.3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s="10">
        <f>Tabla1[[#This Row],[pledged]]/Tabla1[[#This Row],[goal]]</f>
        <v>0.44074999999999998</v>
      </c>
      <c r="G456" s="24">
        <f>IFERROR(Tabla1[[#This Row],[pledged]]/Tabla1[[#This Row],[backers_count]],"0")</f>
        <v>45.205128205128204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14"/>
        <v>41568.208333333336</v>
      </c>
      <c r="O456" s="8">
        <f t="shared" si="15"/>
        <v>41604.25</v>
      </c>
      <c r="P456" s="22">
        <f>Tabla1[[#This Row],[Date Ended Conversion]]-Tabla1[[#This Row],[Date Created Conversion]]</f>
        <v>36.041666666664241</v>
      </c>
      <c r="Q456" t="b">
        <v>0</v>
      </c>
      <c r="R456" t="b">
        <v>1</v>
      </c>
      <c r="S456" t="s">
        <v>53</v>
      </c>
      <c r="T456" t="s">
        <v>2036</v>
      </c>
      <c r="U456" t="s">
        <v>2044</v>
      </c>
    </row>
    <row r="457" spans="1:21" x14ac:dyDescent="0.3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s="10">
        <f>Tabla1[[#This Row],[pledged]]/Tabla1[[#This Row],[goal]]</f>
        <v>1.1837253218884121</v>
      </c>
      <c r="G457" s="24">
        <f>IFERROR(Tabla1[[#This Row],[pledged]]/Tabla1[[#This Row],[backers_count]],"0")</f>
        <v>37.001341561577675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14"/>
        <v>40809.208333333336</v>
      </c>
      <c r="O457" s="8">
        <f t="shared" si="15"/>
        <v>40832.208333333336</v>
      </c>
      <c r="P457" s="22">
        <f>Tabla1[[#This Row],[Date Ended Conversion]]-Tabla1[[#This Row],[Date Created Conversion]]</f>
        <v>23</v>
      </c>
      <c r="Q457" t="b">
        <v>0</v>
      </c>
      <c r="R457" t="b">
        <v>0</v>
      </c>
      <c r="S457" t="s">
        <v>33</v>
      </c>
      <c r="T457" t="s">
        <v>2035</v>
      </c>
      <c r="U457" t="s">
        <v>2041</v>
      </c>
    </row>
    <row r="458" spans="1:21" ht="31.2" x14ac:dyDescent="0.3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s="10">
        <f>Tabla1[[#This Row],[pledged]]/Tabla1[[#This Row],[goal]]</f>
        <v>1.041243169398907</v>
      </c>
      <c r="G458" s="24">
        <f>IFERROR(Tabla1[[#This Row],[pledged]]/Tabla1[[#This Row],[backers_count]],"0")</f>
        <v>94.976947040498445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14"/>
        <v>43141.25</v>
      </c>
      <c r="O458" s="8">
        <f t="shared" si="15"/>
        <v>43141.25</v>
      </c>
      <c r="P458" s="22">
        <f>Tabla1[[#This Row],[Date Ended Conversion]]-Tabla1[[#This Row],[Date Created Conversion]]</f>
        <v>0</v>
      </c>
      <c r="Q458" t="b">
        <v>0</v>
      </c>
      <c r="R458" t="b">
        <v>1</v>
      </c>
      <c r="S458" t="s">
        <v>60</v>
      </c>
      <c r="T458" t="s">
        <v>2033</v>
      </c>
      <c r="U458" t="s">
        <v>2045</v>
      </c>
    </row>
    <row r="459" spans="1:21" x14ac:dyDescent="0.3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s="10">
        <f>Tabla1[[#This Row],[pledged]]/Tabla1[[#This Row],[goal]]</f>
        <v>0.26640000000000003</v>
      </c>
      <c r="G459" s="24">
        <f>IFERROR(Tabla1[[#This Row],[pledged]]/Tabla1[[#This Row],[backers_count]],"0")</f>
        <v>28.956521739130434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14"/>
        <v>42657.208333333328</v>
      </c>
      <c r="O459" s="8">
        <f t="shared" si="15"/>
        <v>42659.208333333328</v>
      </c>
      <c r="P459" s="22">
        <f>Tabla1[[#This Row],[Date Ended Conversion]]-Tabla1[[#This Row],[Date Created Conversion]]</f>
        <v>2</v>
      </c>
      <c r="Q459" t="b">
        <v>0</v>
      </c>
      <c r="R459" t="b">
        <v>0</v>
      </c>
      <c r="S459" t="s">
        <v>33</v>
      </c>
      <c r="T459" t="s">
        <v>2035</v>
      </c>
      <c r="U459" t="s">
        <v>2041</v>
      </c>
    </row>
    <row r="460" spans="1:21" x14ac:dyDescent="0.3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s="10">
        <f>Tabla1[[#This Row],[pledged]]/Tabla1[[#This Row],[goal]]</f>
        <v>3.5120118343195266</v>
      </c>
      <c r="G460" s="24">
        <f>IFERROR(Tabla1[[#This Row],[pledged]]/Tabla1[[#This Row],[backers_count]],"0")</f>
        <v>55.993396226415094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14"/>
        <v>40265.208333333336</v>
      </c>
      <c r="O460" s="8">
        <f t="shared" si="15"/>
        <v>40309.208333333336</v>
      </c>
      <c r="P460" s="22">
        <f>Tabla1[[#This Row],[Date Ended Conversion]]-Tabla1[[#This Row],[Date Created Conversion]]</f>
        <v>44</v>
      </c>
      <c r="Q460" t="b">
        <v>0</v>
      </c>
      <c r="R460" t="b">
        <v>0</v>
      </c>
      <c r="S460" t="s">
        <v>33</v>
      </c>
      <c r="T460" t="s">
        <v>2035</v>
      </c>
      <c r="U460" t="s">
        <v>2041</v>
      </c>
    </row>
    <row r="461" spans="1:21" x14ac:dyDescent="0.3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s="10">
        <f>Tabla1[[#This Row],[pledged]]/Tabla1[[#This Row],[goal]]</f>
        <v>0.90063492063492068</v>
      </c>
      <c r="G461" s="24">
        <f>IFERROR(Tabla1[[#This Row],[pledged]]/Tabla1[[#This Row],[backers_count]],"0")</f>
        <v>54.038095238095238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14"/>
        <v>42001.25</v>
      </c>
      <c r="O461" s="8">
        <f t="shared" si="15"/>
        <v>42026.25</v>
      </c>
      <c r="P461" s="22">
        <f>Tabla1[[#This Row],[Date Ended Conversion]]-Tabla1[[#This Row],[Date Created Conversion]]</f>
        <v>25</v>
      </c>
      <c r="Q461" t="b">
        <v>0</v>
      </c>
      <c r="R461" t="b">
        <v>0</v>
      </c>
      <c r="S461" t="s">
        <v>42</v>
      </c>
      <c r="T461" t="s">
        <v>2036</v>
      </c>
      <c r="U461" t="s">
        <v>2042</v>
      </c>
    </row>
    <row r="462" spans="1:21" x14ac:dyDescent="0.3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s="10">
        <f>Tabla1[[#This Row],[pledged]]/Tabla1[[#This Row],[goal]]</f>
        <v>1.7162500000000001</v>
      </c>
      <c r="G462" s="24">
        <f>IFERROR(Tabla1[[#This Row],[pledged]]/Tabla1[[#This Row],[backers_count]],"0")</f>
        <v>82.38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14"/>
        <v>40399.208333333336</v>
      </c>
      <c r="O462" s="8">
        <f t="shared" si="15"/>
        <v>40402.208333333336</v>
      </c>
      <c r="P462" s="22">
        <f>Tabla1[[#This Row],[Date Ended Conversion]]-Tabla1[[#This Row],[Date Created Conversion]]</f>
        <v>3</v>
      </c>
      <c r="Q462" t="b">
        <v>0</v>
      </c>
      <c r="R462" t="b">
        <v>0</v>
      </c>
      <c r="S462" t="s">
        <v>33</v>
      </c>
      <c r="T462" t="s">
        <v>2035</v>
      </c>
      <c r="U462" t="s">
        <v>2041</v>
      </c>
    </row>
    <row r="463" spans="1:21" x14ac:dyDescent="0.3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s="10">
        <f>Tabla1[[#This Row],[pledged]]/Tabla1[[#This Row],[goal]]</f>
        <v>1.4104655870445344</v>
      </c>
      <c r="G463" s="24">
        <f>IFERROR(Tabla1[[#This Row],[pledged]]/Tabla1[[#This Row],[backers_count]],"0")</f>
        <v>66.997115384615384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14"/>
        <v>41757.208333333336</v>
      </c>
      <c r="O463" s="8">
        <f t="shared" si="15"/>
        <v>41777.208333333336</v>
      </c>
      <c r="P463" s="22">
        <f>Tabla1[[#This Row],[Date Ended Conversion]]-Tabla1[[#This Row],[Date Created Conversion]]</f>
        <v>20</v>
      </c>
      <c r="Q463" t="b">
        <v>0</v>
      </c>
      <c r="R463" t="b">
        <v>0</v>
      </c>
      <c r="S463" t="s">
        <v>53</v>
      </c>
      <c r="T463" t="s">
        <v>2036</v>
      </c>
      <c r="U463" t="s">
        <v>2044</v>
      </c>
    </row>
    <row r="464" spans="1:21" x14ac:dyDescent="0.3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s="10">
        <f>Tabla1[[#This Row],[pledged]]/Tabla1[[#This Row],[goal]]</f>
        <v>0.30579449152542371</v>
      </c>
      <c r="G464" s="24">
        <f>IFERROR(Tabla1[[#This Row],[pledged]]/Tabla1[[#This Row],[backers_count]],"0")</f>
        <v>107.91401869158878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14"/>
        <v>41304.25</v>
      </c>
      <c r="O464" s="8">
        <f t="shared" si="15"/>
        <v>41342.25</v>
      </c>
      <c r="P464" s="22">
        <f>Tabla1[[#This Row],[Date Ended Conversion]]-Tabla1[[#This Row],[Date Created Conversion]]</f>
        <v>38</v>
      </c>
      <c r="Q464" t="b">
        <v>0</v>
      </c>
      <c r="R464" t="b">
        <v>0</v>
      </c>
      <c r="S464" t="s">
        <v>292</v>
      </c>
      <c r="T464" t="s">
        <v>2049</v>
      </c>
      <c r="U464" t="s">
        <v>2060</v>
      </c>
    </row>
    <row r="465" spans="1:21" ht="31.2" x14ac:dyDescent="0.3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s="10">
        <f>Tabla1[[#This Row],[pledged]]/Tabla1[[#This Row],[goal]]</f>
        <v>1.0816455696202532</v>
      </c>
      <c r="G465" s="24">
        <f>IFERROR(Tabla1[[#This Row],[pledged]]/Tabla1[[#This Row],[backers_count]],"0")</f>
        <v>69.009501187648453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14"/>
        <v>41639.25</v>
      </c>
      <c r="O465" s="8">
        <f t="shared" si="15"/>
        <v>41643.25</v>
      </c>
      <c r="P465" s="22">
        <f>Tabla1[[#This Row],[Date Ended Conversion]]-Tabla1[[#This Row],[Date Created Conversion]]</f>
        <v>4</v>
      </c>
      <c r="Q465" t="b">
        <v>0</v>
      </c>
      <c r="R465" t="b">
        <v>0</v>
      </c>
      <c r="S465" t="s">
        <v>71</v>
      </c>
      <c r="T465" t="s">
        <v>2036</v>
      </c>
      <c r="U465" t="s">
        <v>2048</v>
      </c>
    </row>
    <row r="466" spans="1:21" x14ac:dyDescent="0.3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s="10">
        <f>Tabla1[[#This Row],[pledged]]/Tabla1[[#This Row],[goal]]</f>
        <v>1.3345505617977529</v>
      </c>
      <c r="G466" s="24">
        <f>IFERROR(Tabla1[[#This Row],[pledged]]/Tabla1[[#This Row],[backers_count]],"0")</f>
        <v>39.006568144499177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14"/>
        <v>43142.25</v>
      </c>
      <c r="O466" s="8">
        <f t="shared" si="15"/>
        <v>43156.25</v>
      </c>
      <c r="P466" s="22">
        <f>Tabla1[[#This Row],[Date Ended Conversion]]-Tabla1[[#This Row],[Date Created Conversion]]</f>
        <v>14</v>
      </c>
      <c r="Q466" t="b">
        <v>0</v>
      </c>
      <c r="R466" t="b">
        <v>0</v>
      </c>
      <c r="S466" t="s">
        <v>33</v>
      </c>
      <c r="T466" t="s">
        <v>2035</v>
      </c>
      <c r="U466" t="s">
        <v>2041</v>
      </c>
    </row>
    <row r="467" spans="1:21" x14ac:dyDescent="0.3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s="10">
        <f>Tabla1[[#This Row],[pledged]]/Tabla1[[#This Row],[goal]]</f>
        <v>1.8785106382978722</v>
      </c>
      <c r="G467" s="24">
        <f>IFERROR(Tabla1[[#This Row],[pledged]]/Tabla1[[#This Row],[backers_count]],"0")</f>
        <v>110.3625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14"/>
        <v>43127.25</v>
      </c>
      <c r="O467" s="8">
        <f t="shared" si="15"/>
        <v>43136.25</v>
      </c>
      <c r="P467" s="22">
        <f>Tabla1[[#This Row],[Date Ended Conversion]]-Tabla1[[#This Row],[Date Created Conversion]]</f>
        <v>9</v>
      </c>
      <c r="Q467" t="b">
        <v>0</v>
      </c>
      <c r="R467" t="b">
        <v>0</v>
      </c>
      <c r="S467" t="s">
        <v>206</v>
      </c>
      <c r="T467" t="s">
        <v>2037</v>
      </c>
      <c r="U467" t="s">
        <v>2058</v>
      </c>
    </row>
    <row r="468" spans="1:21" x14ac:dyDescent="0.3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s="10">
        <f>Tabla1[[#This Row],[pledged]]/Tabla1[[#This Row],[goal]]</f>
        <v>3.32</v>
      </c>
      <c r="G468" s="24">
        <f>IFERROR(Tabla1[[#This Row],[pledged]]/Tabla1[[#This Row],[backers_count]],"0")</f>
        <v>94.857142857142861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14"/>
        <v>41409.208333333336</v>
      </c>
      <c r="O468" s="8">
        <f t="shared" si="15"/>
        <v>41432.208333333336</v>
      </c>
      <c r="P468" s="22">
        <f>Tabla1[[#This Row],[Date Ended Conversion]]-Tabla1[[#This Row],[Date Created Conversion]]</f>
        <v>23</v>
      </c>
      <c r="Q468" t="b">
        <v>0</v>
      </c>
      <c r="R468" t="b">
        <v>1</v>
      </c>
      <c r="S468" t="s">
        <v>65</v>
      </c>
      <c r="T468" t="s">
        <v>2034</v>
      </c>
      <c r="U468" t="s">
        <v>2046</v>
      </c>
    </row>
    <row r="469" spans="1:21" ht="31.2" x14ac:dyDescent="0.3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s="10">
        <f>Tabla1[[#This Row],[pledged]]/Tabla1[[#This Row],[goal]]</f>
        <v>5.7521428571428572</v>
      </c>
      <c r="G469" s="24">
        <f>IFERROR(Tabla1[[#This Row],[pledged]]/Tabla1[[#This Row],[backers_count]],"0")</f>
        <v>57.935251798561154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14"/>
        <v>42331.25</v>
      </c>
      <c r="O469" s="8">
        <f t="shared" si="15"/>
        <v>42338.25</v>
      </c>
      <c r="P469" s="22">
        <f>Tabla1[[#This Row],[Date Ended Conversion]]-Tabla1[[#This Row],[Date Created Conversion]]</f>
        <v>7</v>
      </c>
      <c r="Q469" t="b">
        <v>0</v>
      </c>
      <c r="R469" t="b">
        <v>1</v>
      </c>
      <c r="S469" t="s">
        <v>28</v>
      </c>
      <c r="T469" t="s">
        <v>2034</v>
      </c>
      <c r="U469" t="s">
        <v>2040</v>
      </c>
    </row>
    <row r="470" spans="1:21" x14ac:dyDescent="0.3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s="10">
        <f>Tabla1[[#This Row],[pledged]]/Tabla1[[#This Row],[goal]]</f>
        <v>0.40500000000000003</v>
      </c>
      <c r="G470" s="24">
        <f>IFERROR(Tabla1[[#This Row],[pledged]]/Tabla1[[#This Row],[backers_count]],"0")</f>
        <v>101.25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14"/>
        <v>43569.208333333328</v>
      </c>
      <c r="O470" s="8">
        <f t="shared" si="15"/>
        <v>43585.208333333328</v>
      </c>
      <c r="P470" s="22">
        <f>Tabla1[[#This Row],[Date Ended Conversion]]-Tabla1[[#This Row],[Date Created Conversion]]</f>
        <v>16</v>
      </c>
      <c r="Q470" t="b">
        <v>0</v>
      </c>
      <c r="R470" t="b">
        <v>0</v>
      </c>
      <c r="S470" t="s">
        <v>33</v>
      </c>
      <c r="T470" t="s">
        <v>2035</v>
      </c>
      <c r="U470" t="s">
        <v>2041</v>
      </c>
    </row>
    <row r="471" spans="1:21" x14ac:dyDescent="0.3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s="10">
        <f>Tabla1[[#This Row],[pledged]]/Tabla1[[#This Row],[goal]]</f>
        <v>1.8442857142857143</v>
      </c>
      <c r="G471" s="24">
        <f>IFERROR(Tabla1[[#This Row],[pledged]]/Tabla1[[#This Row],[backers_count]],"0")</f>
        <v>64.95597484276729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14"/>
        <v>42142.208333333328</v>
      </c>
      <c r="O471" s="8">
        <f t="shared" si="15"/>
        <v>42144.208333333328</v>
      </c>
      <c r="P471" s="22">
        <f>Tabla1[[#This Row],[Date Ended Conversion]]-Tabla1[[#This Row],[Date Created Conversion]]</f>
        <v>2</v>
      </c>
      <c r="Q471" t="b">
        <v>0</v>
      </c>
      <c r="R471" t="b">
        <v>0</v>
      </c>
      <c r="S471" t="s">
        <v>53</v>
      </c>
      <c r="T471" t="s">
        <v>2036</v>
      </c>
      <c r="U471" t="s">
        <v>2044</v>
      </c>
    </row>
    <row r="472" spans="1:21" x14ac:dyDescent="0.3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s="10">
        <f>Tabla1[[#This Row],[pledged]]/Tabla1[[#This Row],[goal]]</f>
        <v>2.8580555555555556</v>
      </c>
      <c r="G472" s="24">
        <f>IFERROR(Tabla1[[#This Row],[pledged]]/Tabla1[[#This Row],[backers_count]],"0")</f>
        <v>27.00524934383202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14"/>
        <v>42716.25</v>
      </c>
      <c r="O472" s="8">
        <f t="shared" si="15"/>
        <v>42723.25</v>
      </c>
      <c r="P472" s="22">
        <f>Tabla1[[#This Row],[Date Ended Conversion]]-Tabla1[[#This Row],[Date Created Conversion]]</f>
        <v>7</v>
      </c>
      <c r="Q472" t="b">
        <v>0</v>
      </c>
      <c r="R472" t="b">
        <v>0</v>
      </c>
      <c r="S472" t="s">
        <v>65</v>
      </c>
      <c r="T472" t="s">
        <v>2034</v>
      </c>
      <c r="U472" t="s">
        <v>2046</v>
      </c>
    </row>
    <row r="473" spans="1:21" x14ac:dyDescent="0.3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s="10">
        <f>Tabla1[[#This Row],[pledged]]/Tabla1[[#This Row],[goal]]</f>
        <v>3.19</v>
      </c>
      <c r="G473" s="24">
        <f>IFERROR(Tabla1[[#This Row],[pledged]]/Tabla1[[#This Row],[backers_count]],"0")</f>
        <v>50.97422680412371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14"/>
        <v>41031.208333333336</v>
      </c>
      <c r="O473" s="8">
        <f t="shared" si="15"/>
        <v>41031.208333333336</v>
      </c>
      <c r="P473" s="22">
        <f>Tabla1[[#This Row],[Date Ended Conversion]]-Tabla1[[#This Row],[Date Created Conversion]]</f>
        <v>0</v>
      </c>
      <c r="Q473" t="b">
        <v>0</v>
      </c>
      <c r="R473" t="b">
        <v>1</v>
      </c>
      <c r="S473" t="s">
        <v>17</v>
      </c>
      <c r="T473" t="s">
        <v>2032</v>
      </c>
      <c r="U473" t="s">
        <v>2038</v>
      </c>
    </row>
    <row r="474" spans="1:21" x14ac:dyDescent="0.3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s="10">
        <f>Tabla1[[#This Row],[pledged]]/Tabla1[[#This Row],[goal]]</f>
        <v>0.39234070221066319</v>
      </c>
      <c r="G474" s="24">
        <f>IFERROR(Tabla1[[#This Row],[pledged]]/Tabla1[[#This Row],[backers_count]],"0")</f>
        <v>104.94260869565217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14"/>
        <v>43535.208333333328</v>
      </c>
      <c r="O474" s="8">
        <f t="shared" si="15"/>
        <v>43589.208333333328</v>
      </c>
      <c r="P474" s="22">
        <f>Tabla1[[#This Row],[Date Ended Conversion]]-Tabla1[[#This Row],[Date Created Conversion]]</f>
        <v>54</v>
      </c>
      <c r="Q474" t="b">
        <v>0</v>
      </c>
      <c r="R474" t="b">
        <v>0</v>
      </c>
      <c r="S474" t="s">
        <v>23</v>
      </c>
      <c r="T474" t="s">
        <v>2033</v>
      </c>
      <c r="U474" t="s">
        <v>2039</v>
      </c>
    </row>
    <row r="475" spans="1:21" x14ac:dyDescent="0.3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s="10">
        <f>Tabla1[[#This Row],[pledged]]/Tabla1[[#This Row],[goal]]</f>
        <v>1.7814000000000001</v>
      </c>
      <c r="G475" s="24">
        <f>IFERROR(Tabla1[[#This Row],[pledged]]/Tabla1[[#This Row],[backers_count]],"0")</f>
        <v>84.028301886792448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14"/>
        <v>43277.208333333328</v>
      </c>
      <c r="O475" s="8">
        <f t="shared" si="15"/>
        <v>43278.208333333328</v>
      </c>
      <c r="P475" s="22">
        <f>Tabla1[[#This Row],[Date Ended Conversion]]-Tabla1[[#This Row],[Date Created Conversion]]</f>
        <v>1</v>
      </c>
      <c r="Q475" t="b">
        <v>0</v>
      </c>
      <c r="R475" t="b">
        <v>0</v>
      </c>
      <c r="S475" t="s">
        <v>50</v>
      </c>
      <c r="T475" t="s">
        <v>2033</v>
      </c>
      <c r="U475" t="s">
        <v>2043</v>
      </c>
    </row>
    <row r="476" spans="1:21" x14ac:dyDescent="0.3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s="10">
        <f>Tabla1[[#This Row],[pledged]]/Tabla1[[#This Row],[goal]]</f>
        <v>3.6515</v>
      </c>
      <c r="G476" s="24">
        <f>IFERROR(Tabla1[[#This Row],[pledged]]/Tabla1[[#This Row],[backers_count]],"0")</f>
        <v>102.85915492957747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14"/>
        <v>41989.25</v>
      </c>
      <c r="O476" s="8">
        <f t="shared" si="15"/>
        <v>41990.25</v>
      </c>
      <c r="P476" s="22">
        <f>Tabla1[[#This Row],[Date Ended Conversion]]-Tabla1[[#This Row],[Date Created Conversion]]</f>
        <v>1</v>
      </c>
      <c r="Q476" t="b">
        <v>0</v>
      </c>
      <c r="R476" t="b">
        <v>0</v>
      </c>
      <c r="S476" t="s">
        <v>269</v>
      </c>
      <c r="T476" t="s">
        <v>2036</v>
      </c>
      <c r="U476" t="s">
        <v>2059</v>
      </c>
    </row>
    <row r="477" spans="1:21" ht="31.2" x14ac:dyDescent="0.3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s="10">
        <f>Tabla1[[#This Row],[pledged]]/Tabla1[[#This Row],[goal]]</f>
        <v>1.1394594594594594</v>
      </c>
      <c r="G477" s="24">
        <f>IFERROR(Tabla1[[#This Row],[pledged]]/Tabla1[[#This Row],[backers_count]],"0")</f>
        <v>39.962085308056871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14"/>
        <v>41450.208333333336</v>
      </c>
      <c r="O477" s="8">
        <f t="shared" si="15"/>
        <v>41454.208333333336</v>
      </c>
      <c r="P477" s="22">
        <f>Tabla1[[#This Row],[Date Ended Conversion]]-Tabla1[[#This Row],[Date Created Conversion]]</f>
        <v>4</v>
      </c>
      <c r="Q477" t="b">
        <v>0</v>
      </c>
      <c r="R477" t="b">
        <v>1</v>
      </c>
      <c r="S477" t="s">
        <v>206</v>
      </c>
      <c r="T477" t="s">
        <v>2037</v>
      </c>
      <c r="U477" t="s">
        <v>2058</v>
      </c>
    </row>
    <row r="478" spans="1:21" ht="31.2" x14ac:dyDescent="0.3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s="10">
        <f>Tabla1[[#This Row],[pledged]]/Tabla1[[#This Row],[goal]]</f>
        <v>0.29828720626631855</v>
      </c>
      <c r="G478" s="24">
        <f>IFERROR(Tabla1[[#This Row],[pledged]]/Tabla1[[#This Row],[backers_count]],"0")</f>
        <v>51.001785714285717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14"/>
        <v>43322.208333333328</v>
      </c>
      <c r="O478" s="8">
        <f t="shared" si="15"/>
        <v>43328.208333333328</v>
      </c>
      <c r="P478" s="22">
        <f>Tabla1[[#This Row],[Date Ended Conversion]]-Tabla1[[#This Row],[Date Created Conversion]]</f>
        <v>6</v>
      </c>
      <c r="Q478" t="b">
        <v>0</v>
      </c>
      <c r="R478" t="b">
        <v>0</v>
      </c>
      <c r="S478" t="s">
        <v>119</v>
      </c>
      <c r="T478" t="s">
        <v>2037</v>
      </c>
      <c r="U478" t="s">
        <v>2052</v>
      </c>
    </row>
    <row r="479" spans="1:21" x14ac:dyDescent="0.3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s="10">
        <f>Tabla1[[#This Row],[pledged]]/Tabla1[[#This Row],[goal]]</f>
        <v>0.54270588235294115</v>
      </c>
      <c r="G479" s="24">
        <f>IFERROR(Tabla1[[#This Row],[pledged]]/Tabla1[[#This Row],[backers_count]],"0")</f>
        <v>40.823008849557525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14"/>
        <v>40720.208333333336</v>
      </c>
      <c r="O479" s="8">
        <f t="shared" si="15"/>
        <v>40747.208333333336</v>
      </c>
      <c r="P479" s="22">
        <f>Tabla1[[#This Row],[Date Ended Conversion]]-Tabla1[[#This Row],[Date Created Conversion]]</f>
        <v>27</v>
      </c>
      <c r="Q479" t="b">
        <v>0</v>
      </c>
      <c r="R479" t="b">
        <v>0</v>
      </c>
      <c r="S479" t="s">
        <v>474</v>
      </c>
      <c r="T479" t="s">
        <v>2036</v>
      </c>
      <c r="U479" t="s">
        <v>2062</v>
      </c>
    </row>
    <row r="480" spans="1:21" x14ac:dyDescent="0.3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s="10">
        <f>Tabla1[[#This Row],[pledged]]/Tabla1[[#This Row],[goal]]</f>
        <v>2.3634156976744185</v>
      </c>
      <c r="G480" s="24">
        <f>IFERROR(Tabla1[[#This Row],[pledged]]/Tabla1[[#This Row],[backers_count]],"0")</f>
        <v>58.999637155297535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14"/>
        <v>42072.208333333328</v>
      </c>
      <c r="O480" s="8">
        <f t="shared" si="15"/>
        <v>42084.208333333328</v>
      </c>
      <c r="P480" s="22">
        <f>Tabla1[[#This Row],[Date Ended Conversion]]-Tabla1[[#This Row],[Date Created Conversion]]</f>
        <v>12</v>
      </c>
      <c r="Q480" t="b">
        <v>0</v>
      </c>
      <c r="R480" t="b">
        <v>0</v>
      </c>
      <c r="S480" t="s">
        <v>65</v>
      </c>
      <c r="T480" t="s">
        <v>2034</v>
      </c>
      <c r="U480" t="s">
        <v>2046</v>
      </c>
    </row>
    <row r="481" spans="1:21" x14ac:dyDescent="0.3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s="10">
        <f>Tabla1[[#This Row],[pledged]]/Tabla1[[#This Row],[goal]]</f>
        <v>5.1291666666666664</v>
      </c>
      <c r="G481" s="24">
        <f>IFERROR(Tabla1[[#This Row],[pledged]]/Tabla1[[#This Row],[backers_count]],"0")</f>
        <v>71.156069364161851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14"/>
        <v>42945.208333333328</v>
      </c>
      <c r="O481" s="8">
        <f t="shared" si="15"/>
        <v>42947.208333333328</v>
      </c>
      <c r="P481" s="22">
        <f>Tabla1[[#This Row],[Date Ended Conversion]]-Tabla1[[#This Row],[Date Created Conversion]]</f>
        <v>2</v>
      </c>
      <c r="Q481" t="b">
        <v>0</v>
      </c>
      <c r="R481" t="b">
        <v>0</v>
      </c>
      <c r="S481" t="s">
        <v>17</v>
      </c>
      <c r="T481" t="s">
        <v>2032</v>
      </c>
      <c r="U481" t="s">
        <v>2038</v>
      </c>
    </row>
    <row r="482" spans="1:21" x14ac:dyDescent="0.3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s="10">
        <f>Tabla1[[#This Row],[pledged]]/Tabla1[[#This Row],[goal]]</f>
        <v>1.0065116279069768</v>
      </c>
      <c r="G482" s="24">
        <f>IFERROR(Tabla1[[#This Row],[pledged]]/Tabla1[[#This Row],[backers_count]],"0")</f>
        <v>99.494252873563212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14"/>
        <v>40248.25</v>
      </c>
      <c r="O482" s="8">
        <f t="shared" si="15"/>
        <v>40257.208333333336</v>
      </c>
      <c r="P482" s="22">
        <f>Tabla1[[#This Row],[Date Ended Conversion]]-Tabla1[[#This Row],[Date Created Conversion]]</f>
        <v>8.9583333333357587</v>
      </c>
      <c r="Q482" t="b">
        <v>0</v>
      </c>
      <c r="R482" t="b">
        <v>1</v>
      </c>
      <c r="S482" t="s">
        <v>122</v>
      </c>
      <c r="T482" t="s">
        <v>2053</v>
      </c>
      <c r="U482" t="s">
        <v>2054</v>
      </c>
    </row>
    <row r="483" spans="1:21" ht="31.2" x14ac:dyDescent="0.3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s="10">
        <f>Tabla1[[#This Row],[pledged]]/Tabla1[[#This Row],[goal]]</f>
        <v>0.81348423194303154</v>
      </c>
      <c r="G483" s="24">
        <f>IFERROR(Tabla1[[#This Row],[pledged]]/Tabla1[[#This Row],[backers_count]],"0")</f>
        <v>103.98634590377114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14"/>
        <v>41913.208333333336</v>
      </c>
      <c r="O483" s="8">
        <f t="shared" si="15"/>
        <v>41955.25</v>
      </c>
      <c r="P483" s="22">
        <f>Tabla1[[#This Row],[Date Ended Conversion]]-Tabla1[[#This Row],[Date Created Conversion]]</f>
        <v>42.041666666664241</v>
      </c>
      <c r="Q483" t="b">
        <v>0</v>
      </c>
      <c r="R483" t="b">
        <v>1</v>
      </c>
      <c r="S483" t="s">
        <v>33</v>
      </c>
      <c r="T483" t="s">
        <v>2035</v>
      </c>
      <c r="U483" t="s">
        <v>2041</v>
      </c>
    </row>
    <row r="484" spans="1:21" ht="31.2" x14ac:dyDescent="0.3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s="10">
        <f>Tabla1[[#This Row],[pledged]]/Tabla1[[#This Row],[goal]]</f>
        <v>0.16404761904761905</v>
      </c>
      <c r="G484" s="24">
        <f>IFERROR(Tabla1[[#This Row],[pledged]]/Tabla1[[#This Row],[backers_count]],"0")</f>
        <v>76.555555555555557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14"/>
        <v>40963.25</v>
      </c>
      <c r="O484" s="8">
        <f t="shared" si="15"/>
        <v>40974.25</v>
      </c>
      <c r="P484" s="22">
        <f>Tabla1[[#This Row],[Date Ended Conversion]]-Tabla1[[#This Row],[Date Created Conversion]]</f>
        <v>11</v>
      </c>
      <c r="Q484" t="b">
        <v>0</v>
      </c>
      <c r="R484" t="b">
        <v>1</v>
      </c>
      <c r="S484" t="s">
        <v>119</v>
      </c>
      <c r="T484" t="s">
        <v>2037</v>
      </c>
      <c r="U484" t="s">
        <v>2052</v>
      </c>
    </row>
    <row r="485" spans="1:21" x14ac:dyDescent="0.3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s="10">
        <f>Tabla1[[#This Row],[pledged]]/Tabla1[[#This Row],[goal]]</f>
        <v>0.52774617067833696</v>
      </c>
      <c r="G485" s="24">
        <f>IFERROR(Tabla1[[#This Row],[pledged]]/Tabla1[[#This Row],[backers_count]],"0")</f>
        <v>87.068592057761734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14"/>
        <v>43811.25</v>
      </c>
      <c r="O485" s="8">
        <f t="shared" si="15"/>
        <v>43818.25</v>
      </c>
      <c r="P485" s="22">
        <f>Tabla1[[#This Row],[Date Ended Conversion]]-Tabla1[[#This Row],[Date Created Conversion]]</f>
        <v>7</v>
      </c>
      <c r="Q485" t="b">
        <v>0</v>
      </c>
      <c r="R485" t="b">
        <v>0</v>
      </c>
      <c r="S485" t="s">
        <v>33</v>
      </c>
      <c r="T485" t="s">
        <v>2035</v>
      </c>
      <c r="U485" t="s">
        <v>2041</v>
      </c>
    </row>
    <row r="486" spans="1:21" x14ac:dyDescent="0.3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s="10">
        <f>Tabla1[[#This Row],[pledged]]/Tabla1[[#This Row],[goal]]</f>
        <v>2.6020608108108108</v>
      </c>
      <c r="G486" s="24">
        <f>IFERROR(Tabla1[[#This Row],[pledged]]/Tabla1[[#This Row],[backers_count]],"0")</f>
        <v>48.99554707379135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14"/>
        <v>41855.208333333336</v>
      </c>
      <c r="O486" s="8">
        <f t="shared" si="15"/>
        <v>41904.208333333336</v>
      </c>
      <c r="P486" s="22">
        <f>Tabla1[[#This Row],[Date Ended Conversion]]-Tabla1[[#This Row],[Date Created Conversion]]</f>
        <v>49</v>
      </c>
      <c r="Q486" t="b">
        <v>0</v>
      </c>
      <c r="R486" t="b">
        <v>1</v>
      </c>
      <c r="S486" t="s">
        <v>17</v>
      </c>
      <c r="T486" t="s">
        <v>2032</v>
      </c>
      <c r="U486" t="s">
        <v>2038</v>
      </c>
    </row>
    <row r="487" spans="1:21" ht="31.2" x14ac:dyDescent="0.3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s="10">
        <f>Tabla1[[#This Row],[pledged]]/Tabla1[[#This Row],[goal]]</f>
        <v>0.30732891832229581</v>
      </c>
      <c r="G487" s="24">
        <f>IFERROR(Tabla1[[#This Row],[pledged]]/Tabla1[[#This Row],[backers_count]],"0")</f>
        <v>42.969135802469133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14"/>
        <v>43626.208333333328</v>
      </c>
      <c r="O487" s="8">
        <f t="shared" si="15"/>
        <v>43667.208333333328</v>
      </c>
      <c r="P487" s="22">
        <f>Tabla1[[#This Row],[Date Ended Conversion]]-Tabla1[[#This Row],[Date Created Conversion]]</f>
        <v>41</v>
      </c>
      <c r="Q487" t="b">
        <v>0</v>
      </c>
      <c r="R487" t="b">
        <v>0</v>
      </c>
      <c r="S487" t="s">
        <v>33</v>
      </c>
      <c r="T487" t="s">
        <v>2035</v>
      </c>
      <c r="U487" t="s">
        <v>2041</v>
      </c>
    </row>
    <row r="488" spans="1:21" ht="31.2" x14ac:dyDescent="0.3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s="10">
        <f>Tabla1[[#This Row],[pledged]]/Tabla1[[#This Row],[goal]]</f>
        <v>0.13500000000000001</v>
      </c>
      <c r="G488" s="24">
        <f>IFERROR(Tabla1[[#This Row],[pledged]]/Tabla1[[#This Row],[backers_count]],"0")</f>
        <v>33.428571428571431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14"/>
        <v>43168.25</v>
      </c>
      <c r="O488" s="8">
        <f t="shared" si="15"/>
        <v>43183.208333333328</v>
      </c>
      <c r="P488" s="22">
        <f>Tabla1[[#This Row],[Date Ended Conversion]]-Tabla1[[#This Row],[Date Created Conversion]]</f>
        <v>14.958333333328483</v>
      </c>
      <c r="Q488" t="b">
        <v>0</v>
      </c>
      <c r="R488" t="b">
        <v>1</v>
      </c>
      <c r="S488" t="s">
        <v>206</v>
      </c>
      <c r="T488" t="s">
        <v>2037</v>
      </c>
      <c r="U488" t="s">
        <v>2058</v>
      </c>
    </row>
    <row r="489" spans="1:21" x14ac:dyDescent="0.3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s="10">
        <f>Tabla1[[#This Row],[pledged]]/Tabla1[[#This Row],[goal]]</f>
        <v>1.7862556663644606</v>
      </c>
      <c r="G489" s="24">
        <f>IFERROR(Tabla1[[#This Row],[pledged]]/Tabla1[[#This Row],[backers_count]],"0")</f>
        <v>83.982949701619773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14"/>
        <v>42845.208333333328</v>
      </c>
      <c r="O489" s="8">
        <f t="shared" si="15"/>
        <v>42878.208333333328</v>
      </c>
      <c r="P489" s="22">
        <f>Tabla1[[#This Row],[Date Ended Conversion]]-Tabla1[[#This Row],[Date Created Conversion]]</f>
        <v>33</v>
      </c>
      <c r="Q489" t="b">
        <v>0</v>
      </c>
      <c r="R489" t="b">
        <v>0</v>
      </c>
      <c r="S489" t="s">
        <v>33</v>
      </c>
      <c r="T489" t="s">
        <v>2035</v>
      </c>
      <c r="U489" t="s">
        <v>2041</v>
      </c>
    </row>
    <row r="490" spans="1:21" x14ac:dyDescent="0.3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s="10">
        <f>Tabla1[[#This Row],[pledged]]/Tabla1[[#This Row],[goal]]</f>
        <v>2.2005660377358489</v>
      </c>
      <c r="G490" s="24">
        <f>IFERROR(Tabla1[[#This Row],[pledged]]/Tabla1[[#This Row],[backers_count]],"0")</f>
        <v>101.41739130434783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14"/>
        <v>42403.25</v>
      </c>
      <c r="O490" s="8">
        <f t="shared" si="15"/>
        <v>42420.25</v>
      </c>
      <c r="P490" s="22">
        <f>Tabla1[[#This Row],[Date Ended Conversion]]-Tabla1[[#This Row],[Date Created Conversion]]</f>
        <v>17</v>
      </c>
      <c r="Q490" t="b">
        <v>0</v>
      </c>
      <c r="R490" t="b">
        <v>0</v>
      </c>
      <c r="S490" t="s">
        <v>33</v>
      </c>
      <c r="T490" t="s">
        <v>2035</v>
      </c>
      <c r="U490" t="s">
        <v>2041</v>
      </c>
    </row>
    <row r="491" spans="1:21" x14ac:dyDescent="0.3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s="10">
        <f>Tabla1[[#This Row],[pledged]]/Tabla1[[#This Row],[goal]]</f>
        <v>1.015108695652174</v>
      </c>
      <c r="G491" s="24">
        <f>IFERROR(Tabla1[[#This Row],[pledged]]/Tabla1[[#This Row],[backers_count]],"0")</f>
        <v>109.87058823529412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14"/>
        <v>40406.208333333336</v>
      </c>
      <c r="O491" s="8">
        <f t="shared" si="15"/>
        <v>40411.208333333336</v>
      </c>
      <c r="P491" s="22">
        <f>Tabla1[[#This Row],[Date Ended Conversion]]-Tabla1[[#This Row],[Date Created Conversion]]</f>
        <v>5</v>
      </c>
      <c r="Q491" t="b">
        <v>0</v>
      </c>
      <c r="R491" t="b">
        <v>0</v>
      </c>
      <c r="S491" t="s">
        <v>65</v>
      </c>
      <c r="T491" t="s">
        <v>2034</v>
      </c>
      <c r="U491" t="s">
        <v>2046</v>
      </c>
    </row>
    <row r="492" spans="1:21" x14ac:dyDescent="0.3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s="10">
        <f>Tabla1[[#This Row],[pledged]]/Tabla1[[#This Row],[goal]]</f>
        <v>1.915</v>
      </c>
      <c r="G492" s="24">
        <f>IFERROR(Tabla1[[#This Row],[pledged]]/Tabla1[[#This Row],[backers_count]],"0")</f>
        <v>31.916666666666668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14"/>
        <v>43786.25</v>
      </c>
      <c r="O492" s="8">
        <f t="shared" si="15"/>
        <v>43793.25</v>
      </c>
      <c r="P492" s="22">
        <f>Tabla1[[#This Row],[Date Ended Conversion]]-Tabla1[[#This Row],[Date Created Conversion]]</f>
        <v>7</v>
      </c>
      <c r="Q492" t="b">
        <v>0</v>
      </c>
      <c r="R492" t="b">
        <v>0</v>
      </c>
      <c r="S492" t="s">
        <v>1029</v>
      </c>
      <c r="T492" t="s">
        <v>2063</v>
      </c>
      <c r="U492" t="s">
        <v>2064</v>
      </c>
    </row>
    <row r="493" spans="1:21" ht="31.2" x14ac:dyDescent="0.3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s="10">
        <f>Tabla1[[#This Row],[pledged]]/Tabla1[[#This Row],[goal]]</f>
        <v>3.0534683098591549</v>
      </c>
      <c r="G493" s="24">
        <f>IFERROR(Tabla1[[#This Row],[pledged]]/Tabla1[[#This Row],[backers_count]],"0")</f>
        <v>70.993450675399103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14"/>
        <v>41456.208333333336</v>
      </c>
      <c r="O493" s="8">
        <f t="shared" si="15"/>
        <v>41482.208333333336</v>
      </c>
      <c r="P493" s="22">
        <f>Tabla1[[#This Row],[Date Ended Conversion]]-Tabla1[[#This Row],[Date Created Conversion]]</f>
        <v>26</v>
      </c>
      <c r="Q493" t="b">
        <v>0</v>
      </c>
      <c r="R493" t="b">
        <v>1</v>
      </c>
      <c r="S493" t="s">
        <v>17</v>
      </c>
      <c r="T493" t="s">
        <v>2032</v>
      </c>
      <c r="U493" t="s">
        <v>2038</v>
      </c>
    </row>
    <row r="494" spans="1:21" x14ac:dyDescent="0.3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s="10">
        <f>Tabla1[[#This Row],[pledged]]/Tabla1[[#This Row],[goal]]</f>
        <v>0.23995287958115183</v>
      </c>
      <c r="G494" s="24">
        <f>IFERROR(Tabla1[[#This Row],[pledged]]/Tabla1[[#This Row],[backers_count]],"0")</f>
        <v>77.026890756302521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14"/>
        <v>40336.208333333336</v>
      </c>
      <c r="O494" s="8">
        <f t="shared" si="15"/>
        <v>40371.208333333336</v>
      </c>
      <c r="P494" s="22">
        <f>Tabla1[[#This Row],[Date Ended Conversion]]-Tabla1[[#This Row],[Date Created Conversion]]</f>
        <v>35</v>
      </c>
      <c r="Q494" t="b">
        <v>1</v>
      </c>
      <c r="R494" t="b">
        <v>1</v>
      </c>
      <c r="S494" t="s">
        <v>100</v>
      </c>
      <c r="T494" t="s">
        <v>2036</v>
      </c>
      <c r="U494" t="s">
        <v>2051</v>
      </c>
    </row>
    <row r="495" spans="1:21" x14ac:dyDescent="0.3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s="10">
        <f>Tabla1[[#This Row],[pledged]]/Tabla1[[#This Row],[goal]]</f>
        <v>7.2377777777777776</v>
      </c>
      <c r="G495" s="24">
        <f>IFERROR(Tabla1[[#This Row],[pledged]]/Tabla1[[#This Row],[backers_count]],"0")</f>
        <v>101.78125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14"/>
        <v>43645.208333333328</v>
      </c>
      <c r="O495" s="8">
        <f t="shared" si="15"/>
        <v>43658.208333333328</v>
      </c>
      <c r="P495" s="22">
        <f>Tabla1[[#This Row],[Date Ended Conversion]]-Tabla1[[#This Row],[Date Created Conversion]]</f>
        <v>13</v>
      </c>
      <c r="Q495" t="b">
        <v>0</v>
      </c>
      <c r="R495" t="b">
        <v>0</v>
      </c>
      <c r="S495" t="s">
        <v>122</v>
      </c>
      <c r="T495" t="s">
        <v>2053</v>
      </c>
      <c r="U495" t="s">
        <v>2054</v>
      </c>
    </row>
    <row r="496" spans="1:21" ht="31.2" x14ac:dyDescent="0.3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s="10">
        <f>Tabla1[[#This Row],[pledged]]/Tabla1[[#This Row],[goal]]</f>
        <v>5.4736000000000002</v>
      </c>
      <c r="G496" s="24">
        <f>IFERROR(Tabla1[[#This Row],[pledged]]/Tabla1[[#This Row],[backers_count]],"0")</f>
        <v>51.059701492537314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14"/>
        <v>40990.208333333336</v>
      </c>
      <c r="O496" s="8">
        <f t="shared" si="15"/>
        <v>40991.208333333336</v>
      </c>
      <c r="P496" s="22">
        <f>Tabla1[[#This Row],[Date Ended Conversion]]-Tabla1[[#This Row],[Date Created Conversion]]</f>
        <v>1</v>
      </c>
      <c r="Q496" t="b">
        <v>0</v>
      </c>
      <c r="R496" t="b">
        <v>0</v>
      </c>
      <c r="S496" t="s">
        <v>65</v>
      </c>
      <c r="T496" t="s">
        <v>2034</v>
      </c>
      <c r="U496" t="s">
        <v>2046</v>
      </c>
    </row>
    <row r="497" spans="1:21" x14ac:dyDescent="0.3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s="10">
        <f>Tabla1[[#This Row],[pledged]]/Tabla1[[#This Row],[goal]]</f>
        <v>4.1449999999999996</v>
      </c>
      <c r="G497" s="24">
        <f>IFERROR(Tabla1[[#This Row],[pledged]]/Tabla1[[#This Row],[backers_count]],"0")</f>
        <v>68.02051282051282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14"/>
        <v>41800.208333333336</v>
      </c>
      <c r="O497" s="8">
        <f t="shared" si="15"/>
        <v>41804.208333333336</v>
      </c>
      <c r="P497" s="22">
        <f>Tabla1[[#This Row],[Date Ended Conversion]]-Tabla1[[#This Row],[Date Created Conversion]]</f>
        <v>4</v>
      </c>
      <c r="Q497" t="b">
        <v>0</v>
      </c>
      <c r="R497" t="b">
        <v>0</v>
      </c>
      <c r="S497" t="s">
        <v>33</v>
      </c>
      <c r="T497" t="s">
        <v>2035</v>
      </c>
      <c r="U497" t="s">
        <v>2041</v>
      </c>
    </row>
    <row r="498" spans="1:21" x14ac:dyDescent="0.3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s="10">
        <f>Tabla1[[#This Row],[pledged]]/Tabla1[[#This Row],[goal]]</f>
        <v>9.0696409140369975E-3</v>
      </c>
      <c r="G498" s="24">
        <f>IFERROR(Tabla1[[#This Row],[pledged]]/Tabla1[[#This Row],[backers_count]],"0")</f>
        <v>30.87037037037037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14"/>
        <v>42876.208333333328</v>
      </c>
      <c r="O498" s="8">
        <f t="shared" si="15"/>
        <v>42893.208333333328</v>
      </c>
      <c r="P498" s="22">
        <f>Tabla1[[#This Row],[Date Ended Conversion]]-Tabla1[[#This Row],[Date Created Conversion]]</f>
        <v>17</v>
      </c>
      <c r="Q498" t="b">
        <v>0</v>
      </c>
      <c r="R498" t="b">
        <v>0</v>
      </c>
      <c r="S498" t="s">
        <v>71</v>
      </c>
      <c r="T498" t="s">
        <v>2036</v>
      </c>
      <c r="U498" t="s">
        <v>2048</v>
      </c>
    </row>
    <row r="499" spans="1:21" x14ac:dyDescent="0.3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s="10">
        <f>Tabla1[[#This Row],[pledged]]/Tabla1[[#This Row],[goal]]</f>
        <v>0.34173469387755101</v>
      </c>
      <c r="G499" s="24">
        <f>IFERROR(Tabla1[[#This Row],[pledged]]/Tabla1[[#This Row],[backers_count]],"0")</f>
        <v>27.908333333333335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14"/>
        <v>42724.25</v>
      </c>
      <c r="O499" s="8">
        <f t="shared" si="15"/>
        <v>42724.25</v>
      </c>
      <c r="P499" s="22">
        <f>Tabla1[[#This Row],[Date Ended Conversion]]-Tabla1[[#This Row],[Date Created Conversion]]</f>
        <v>0</v>
      </c>
      <c r="Q499" t="b">
        <v>0</v>
      </c>
      <c r="R499" t="b">
        <v>1</v>
      </c>
      <c r="S499" t="s">
        <v>65</v>
      </c>
      <c r="T499" t="s">
        <v>2034</v>
      </c>
      <c r="U499" t="s">
        <v>2046</v>
      </c>
    </row>
    <row r="500" spans="1:21" x14ac:dyDescent="0.3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s="10">
        <f>Tabla1[[#This Row],[pledged]]/Tabla1[[#This Row],[goal]]</f>
        <v>0.239488107549121</v>
      </c>
      <c r="G500" s="24">
        <f>IFERROR(Tabla1[[#This Row],[pledged]]/Tabla1[[#This Row],[backers_count]],"0")</f>
        <v>79.994818652849744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14"/>
        <v>42005.25</v>
      </c>
      <c r="O500" s="8">
        <f t="shared" si="15"/>
        <v>42007.25</v>
      </c>
      <c r="P500" s="22">
        <f>Tabla1[[#This Row],[Date Ended Conversion]]-Tabla1[[#This Row],[Date Created Conversion]]</f>
        <v>2</v>
      </c>
      <c r="Q500" t="b">
        <v>0</v>
      </c>
      <c r="R500" t="b">
        <v>0</v>
      </c>
      <c r="S500" t="s">
        <v>28</v>
      </c>
      <c r="T500" t="s">
        <v>2034</v>
      </c>
      <c r="U500" t="s">
        <v>2040</v>
      </c>
    </row>
    <row r="501" spans="1:21" ht="31.2" x14ac:dyDescent="0.3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s="10">
        <f>Tabla1[[#This Row],[pledged]]/Tabla1[[#This Row],[goal]]</f>
        <v>0.48072649572649573</v>
      </c>
      <c r="G501" s="24">
        <f>IFERROR(Tabla1[[#This Row],[pledged]]/Tabla1[[#This Row],[backers_count]],"0")</f>
        <v>38.003378378378379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14"/>
        <v>42444.208333333328</v>
      </c>
      <c r="O501" s="8">
        <f t="shared" si="15"/>
        <v>42449.208333333328</v>
      </c>
      <c r="P501" s="22">
        <f>Tabla1[[#This Row],[Date Ended Conversion]]-Tabla1[[#This Row],[Date Created Conversion]]</f>
        <v>5</v>
      </c>
      <c r="Q501" t="b">
        <v>0</v>
      </c>
      <c r="R501" t="b">
        <v>1</v>
      </c>
      <c r="S501" t="s">
        <v>42</v>
      </c>
      <c r="T501" t="s">
        <v>2036</v>
      </c>
      <c r="U501" t="s">
        <v>2042</v>
      </c>
    </row>
    <row r="502" spans="1:21" x14ac:dyDescent="0.3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s="10">
        <f>Tabla1[[#This Row],[pledged]]/Tabla1[[#This Row],[goal]]</f>
        <v>0</v>
      </c>
      <c r="G502" s="24" t="str">
        <f>IFERROR(Tabla1[[#This Row],[pledged]]/Tabla1[[#This Row],[backers_count]],"0")</f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14"/>
        <v>41395.208333333336</v>
      </c>
      <c r="O502" s="8">
        <f t="shared" si="15"/>
        <v>41423.208333333336</v>
      </c>
      <c r="P502" s="22">
        <f>Tabla1[[#This Row],[Date Ended Conversion]]-Tabla1[[#This Row],[Date Created Conversion]]</f>
        <v>28</v>
      </c>
      <c r="Q502" t="b">
        <v>0</v>
      </c>
      <c r="R502" t="b">
        <v>1</v>
      </c>
      <c r="S502" t="s">
        <v>33</v>
      </c>
      <c r="T502" t="s">
        <v>2035</v>
      </c>
      <c r="U502" t="s">
        <v>2041</v>
      </c>
    </row>
    <row r="503" spans="1:21" x14ac:dyDescent="0.3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s="10">
        <f>Tabla1[[#This Row],[pledged]]/Tabla1[[#This Row],[goal]]</f>
        <v>0.70145182291666663</v>
      </c>
      <c r="G503" s="24">
        <f>IFERROR(Tabla1[[#This Row],[pledged]]/Tabla1[[#This Row],[backers_count]],"0")</f>
        <v>59.990534521158132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14"/>
        <v>41345.208333333336</v>
      </c>
      <c r="O503" s="8">
        <f t="shared" si="15"/>
        <v>41347.208333333336</v>
      </c>
      <c r="P503" s="22">
        <f>Tabla1[[#This Row],[Date Ended Conversion]]-Tabla1[[#This Row],[Date Created Conversion]]</f>
        <v>2</v>
      </c>
      <c r="Q503" t="b">
        <v>0</v>
      </c>
      <c r="R503" t="b">
        <v>0</v>
      </c>
      <c r="S503" t="s">
        <v>42</v>
      </c>
      <c r="T503" t="s">
        <v>2036</v>
      </c>
      <c r="U503" t="s">
        <v>2042</v>
      </c>
    </row>
    <row r="504" spans="1:21" x14ac:dyDescent="0.3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s="10">
        <f>Tabla1[[#This Row],[pledged]]/Tabla1[[#This Row],[goal]]</f>
        <v>5.2992307692307694</v>
      </c>
      <c r="G504" s="24">
        <f>IFERROR(Tabla1[[#This Row],[pledged]]/Tabla1[[#This Row],[backers_count]],"0")</f>
        <v>37.037634408602152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14"/>
        <v>41117.208333333336</v>
      </c>
      <c r="O504" s="8">
        <f t="shared" si="15"/>
        <v>41146.208333333336</v>
      </c>
      <c r="P504" s="22">
        <f>Tabla1[[#This Row],[Date Ended Conversion]]-Tabla1[[#This Row],[Date Created Conversion]]</f>
        <v>29</v>
      </c>
      <c r="Q504" t="b">
        <v>0</v>
      </c>
      <c r="R504" t="b">
        <v>1</v>
      </c>
      <c r="S504" t="s">
        <v>89</v>
      </c>
      <c r="T504" t="s">
        <v>2049</v>
      </c>
      <c r="U504" t="s">
        <v>2050</v>
      </c>
    </row>
    <row r="505" spans="1:21" ht="31.2" x14ac:dyDescent="0.3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s="10">
        <f>Tabla1[[#This Row],[pledged]]/Tabla1[[#This Row],[goal]]</f>
        <v>1.8032549019607844</v>
      </c>
      <c r="G505" s="24">
        <f>IFERROR(Tabla1[[#This Row],[pledged]]/Tabla1[[#This Row],[backers_count]],"0")</f>
        <v>99.963043478260872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14"/>
        <v>42186.208333333328</v>
      </c>
      <c r="O505" s="8">
        <f t="shared" si="15"/>
        <v>42206.208333333328</v>
      </c>
      <c r="P505" s="22">
        <f>Tabla1[[#This Row],[Date Ended Conversion]]-Tabla1[[#This Row],[Date Created Conversion]]</f>
        <v>20</v>
      </c>
      <c r="Q505" t="b">
        <v>0</v>
      </c>
      <c r="R505" t="b">
        <v>0</v>
      </c>
      <c r="S505" t="s">
        <v>53</v>
      </c>
      <c r="T505" t="s">
        <v>2036</v>
      </c>
      <c r="U505" t="s">
        <v>2044</v>
      </c>
    </row>
    <row r="506" spans="1:21" x14ac:dyDescent="0.3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s="10">
        <f>Tabla1[[#This Row],[pledged]]/Tabla1[[#This Row],[goal]]</f>
        <v>0.92320000000000002</v>
      </c>
      <c r="G506" s="24">
        <f>IFERROR(Tabla1[[#This Row],[pledged]]/Tabla1[[#This Row],[backers_count]],"0")</f>
        <v>111.6774193548387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14"/>
        <v>42142.208333333328</v>
      </c>
      <c r="O506" s="8">
        <f t="shared" si="15"/>
        <v>42143.208333333328</v>
      </c>
      <c r="P506" s="22">
        <f>Tabla1[[#This Row],[Date Ended Conversion]]-Tabla1[[#This Row],[Date Created Conversion]]</f>
        <v>1</v>
      </c>
      <c r="Q506" t="b">
        <v>0</v>
      </c>
      <c r="R506" t="b">
        <v>0</v>
      </c>
      <c r="S506" t="s">
        <v>23</v>
      </c>
      <c r="T506" t="s">
        <v>2033</v>
      </c>
      <c r="U506" t="s">
        <v>2039</v>
      </c>
    </row>
    <row r="507" spans="1:21" x14ac:dyDescent="0.3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s="10">
        <f>Tabla1[[#This Row],[pledged]]/Tabla1[[#This Row],[goal]]</f>
        <v>0.13901001112347053</v>
      </c>
      <c r="G507" s="24">
        <f>IFERROR(Tabla1[[#This Row],[pledged]]/Tabla1[[#This Row],[backers_count]],"0")</f>
        <v>36.014409221902014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14"/>
        <v>41341.25</v>
      </c>
      <c r="O507" s="8">
        <f t="shared" si="15"/>
        <v>41383.208333333336</v>
      </c>
      <c r="P507" s="22">
        <f>Tabla1[[#This Row],[Date Ended Conversion]]-Tabla1[[#This Row],[Date Created Conversion]]</f>
        <v>41.958333333335759</v>
      </c>
      <c r="Q507" t="b">
        <v>0</v>
      </c>
      <c r="R507" t="b">
        <v>1</v>
      </c>
      <c r="S507" t="s">
        <v>133</v>
      </c>
      <c r="T507" t="s">
        <v>2037</v>
      </c>
      <c r="U507" t="s">
        <v>2055</v>
      </c>
    </row>
    <row r="508" spans="1:21" x14ac:dyDescent="0.3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s="10">
        <f>Tabla1[[#This Row],[pledged]]/Tabla1[[#This Row],[goal]]</f>
        <v>9.2707777777777771</v>
      </c>
      <c r="G508" s="24">
        <f>IFERROR(Tabla1[[#This Row],[pledged]]/Tabla1[[#This Row],[backers_count]],"0")</f>
        <v>66.010284810126578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14"/>
        <v>43062.25</v>
      </c>
      <c r="O508" s="8">
        <f t="shared" si="15"/>
        <v>43079.25</v>
      </c>
      <c r="P508" s="22">
        <f>Tabla1[[#This Row],[Date Ended Conversion]]-Tabla1[[#This Row],[Date Created Conversion]]</f>
        <v>17</v>
      </c>
      <c r="Q508" t="b">
        <v>0</v>
      </c>
      <c r="R508" t="b">
        <v>1</v>
      </c>
      <c r="S508" t="s">
        <v>33</v>
      </c>
      <c r="T508" t="s">
        <v>2035</v>
      </c>
      <c r="U508" t="s">
        <v>2041</v>
      </c>
    </row>
    <row r="509" spans="1:21" ht="31.2" x14ac:dyDescent="0.3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s="10">
        <f>Tabla1[[#This Row],[pledged]]/Tabla1[[#This Row],[goal]]</f>
        <v>0.39857142857142858</v>
      </c>
      <c r="G509" s="24">
        <f>IFERROR(Tabla1[[#This Row],[pledged]]/Tabla1[[#This Row],[backers_count]],"0")</f>
        <v>44.05263157894737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14"/>
        <v>41373.208333333336</v>
      </c>
      <c r="O509" s="8">
        <f t="shared" si="15"/>
        <v>41422.208333333336</v>
      </c>
      <c r="P509" s="22">
        <f>Tabla1[[#This Row],[Date Ended Conversion]]-Tabla1[[#This Row],[Date Created Conversion]]</f>
        <v>49</v>
      </c>
      <c r="Q509" t="b">
        <v>0</v>
      </c>
      <c r="R509" t="b">
        <v>1</v>
      </c>
      <c r="S509" t="s">
        <v>28</v>
      </c>
      <c r="T509" t="s">
        <v>2034</v>
      </c>
      <c r="U509" t="s">
        <v>2040</v>
      </c>
    </row>
    <row r="510" spans="1:21" x14ac:dyDescent="0.3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s="10">
        <f>Tabla1[[#This Row],[pledged]]/Tabla1[[#This Row],[goal]]</f>
        <v>1.1222929936305732</v>
      </c>
      <c r="G510" s="24">
        <f>IFERROR(Tabla1[[#This Row],[pledged]]/Tabla1[[#This Row],[backers_count]],"0")</f>
        <v>52.999726551818434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14"/>
        <v>43310.208333333328</v>
      </c>
      <c r="O510" s="8">
        <f t="shared" si="15"/>
        <v>43331.208333333328</v>
      </c>
      <c r="P510" s="22">
        <f>Tabla1[[#This Row],[Date Ended Conversion]]-Tabla1[[#This Row],[Date Created Conversion]]</f>
        <v>21</v>
      </c>
      <c r="Q510" t="b">
        <v>0</v>
      </c>
      <c r="R510" t="b">
        <v>0</v>
      </c>
      <c r="S510" t="s">
        <v>33</v>
      </c>
      <c r="T510" t="s">
        <v>2035</v>
      </c>
      <c r="U510" t="s">
        <v>2041</v>
      </c>
    </row>
    <row r="511" spans="1:21" x14ac:dyDescent="0.3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s="10">
        <f>Tabla1[[#This Row],[pledged]]/Tabla1[[#This Row],[goal]]</f>
        <v>0.70925816023738875</v>
      </c>
      <c r="G511" s="24">
        <f>IFERROR(Tabla1[[#This Row],[pledged]]/Tabla1[[#This Row],[backers_count]],"0")</f>
        <v>95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14"/>
        <v>41034.208333333336</v>
      </c>
      <c r="O511" s="8">
        <f t="shared" si="15"/>
        <v>41044.208333333336</v>
      </c>
      <c r="P511" s="22">
        <f>Tabla1[[#This Row],[Date Ended Conversion]]-Tabla1[[#This Row],[Date Created Conversion]]</f>
        <v>10</v>
      </c>
      <c r="Q511" t="b">
        <v>0</v>
      </c>
      <c r="R511" t="b">
        <v>0</v>
      </c>
      <c r="S511" t="s">
        <v>33</v>
      </c>
      <c r="T511" t="s">
        <v>2035</v>
      </c>
      <c r="U511" t="s">
        <v>2041</v>
      </c>
    </row>
    <row r="512" spans="1:21" x14ac:dyDescent="0.3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s="10">
        <f>Tabla1[[#This Row],[pledged]]/Tabla1[[#This Row],[goal]]</f>
        <v>1.1908974358974358</v>
      </c>
      <c r="G512" s="24">
        <f>IFERROR(Tabla1[[#This Row],[pledged]]/Tabla1[[#This Row],[backers_count]],"0")</f>
        <v>70.908396946564892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14"/>
        <v>43251.208333333328</v>
      </c>
      <c r="O512" s="8">
        <f t="shared" si="15"/>
        <v>43275.208333333328</v>
      </c>
      <c r="P512" s="22">
        <f>Tabla1[[#This Row],[Date Ended Conversion]]-Tabla1[[#This Row],[Date Created Conversion]]</f>
        <v>24</v>
      </c>
      <c r="Q512" t="b">
        <v>0</v>
      </c>
      <c r="R512" t="b">
        <v>0</v>
      </c>
      <c r="S512" t="s">
        <v>53</v>
      </c>
      <c r="T512" t="s">
        <v>2036</v>
      </c>
      <c r="U512" t="s">
        <v>2044</v>
      </c>
    </row>
    <row r="513" spans="1:21" x14ac:dyDescent="0.3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s="10">
        <f>Tabla1[[#This Row],[pledged]]/Tabla1[[#This Row],[goal]]</f>
        <v>0.24017591339648173</v>
      </c>
      <c r="G513" s="24">
        <f>IFERROR(Tabla1[[#This Row],[pledged]]/Tabla1[[#This Row],[backers_count]],"0")</f>
        <v>98.060773480662988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14"/>
        <v>43671.208333333328</v>
      </c>
      <c r="O513" s="8">
        <f t="shared" si="15"/>
        <v>43681.208333333328</v>
      </c>
      <c r="P513" s="22">
        <f>Tabla1[[#This Row],[Date Ended Conversion]]-Tabla1[[#This Row],[Date Created Conversion]]</f>
        <v>10</v>
      </c>
      <c r="Q513" t="b">
        <v>0</v>
      </c>
      <c r="R513" t="b">
        <v>0</v>
      </c>
      <c r="S513" t="s">
        <v>33</v>
      </c>
      <c r="T513" t="s">
        <v>2035</v>
      </c>
      <c r="U513" t="s">
        <v>2041</v>
      </c>
    </row>
    <row r="514" spans="1:21" x14ac:dyDescent="0.3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s="10">
        <f>Tabla1[[#This Row],[pledged]]/Tabla1[[#This Row],[goal]]</f>
        <v>1.3931868131868133</v>
      </c>
      <c r="G514" s="24">
        <f>IFERROR(Tabla1[[#This Row],[pledged]]/Tabla1[[#This Row],[backers_count]],"0")</f>
        <v>53.046025104602514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ref="N514:N577" si="16">(((L514/60)/60)/24)+DATE(1970,1,1)</f>
        <v>41825.208333333336</v>
      </c>
      <c r="O514" s="8">
        <f t="shared" ref="O514:O577" si="17">(((M514/60)/60)/24)+DATE(1970,1,1)</f>
        <v>41826.208333333336</v>
      </c>
      <c r="P514" s="22">
        <f>Tabla1[[#This Row],[Date Ended Conversion]]-Tabla1[[#This Row],[Date Created Conversion]]</f>
        <v>1</v>
      </c>
      <c r="Q514" t="b">
        <v>0</v>
      </c>
      <c r="R514" t="b">
        <v>1</v>
      </c>
      <c r="S514" t="s">
        <v>89</v>
      </c>
      <c r="T514" t="s">
        <v>2049</v>
      </c>
      <c r="U514" t="s">
        <v>2050</v>
      </c>
    </row>
    <row r="515" spans="1:21" x14ac:dyDescent="0.3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s="10">
        <f>Tabla1[[#This Row],[pledged]]/Tabla1[[#This Row],[goal]]</f>
        <v>0.39277108433734942</v>
      </c>
      <c r="G515" s="24">
        <f>IFERROR(Tabla1[[#This Row],[pledged]]/Tabla1[[#This Row],[backers_count]],"0")</f>
        <v>93.142857142857139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si="16"/>
        <v>40430.208333333336</v>
      </c>
      <c r="O515" s="8">
        <f t="shared" si="17"/>
        <v>40432.208333333336</v>
      </c>
      <c r="P515" s="22">
        <f>Tabla1[[#This Row],[Date Ended Conversion]]-Tabla1[[#This Row],[Date Created Conversion]]</f>
        <v>2</v>
      </c>
      <c r="Q515" t="b">
        <v>0</v>
      </c>
      <c r="R515" t="b">
        <v>0</v>
      </c>
      <c r="S515" t="s">
        <v>269</v>
      </c>
      <c r="T515" t="s">
        <v>2036</v>
      </c>
      <c r="U515" t="s">
        <v>2059</v>
      </c>
    </row>
    <row r="516" spans="1:21" x14ac:dyDescent="0.3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s="10">
        <f>Tabla1[[#This Row],[pledged]]/Tabla1[[#This Row],[goal]]</f>
        <v>0.22439077144917088</v>
      </c>
      <c r="G516" s="24">
        <f>IFERROR(Tabla1[[#This Row],[pledged]]/Tabla1[[#This Row],[backers_count]],"0")</f>
        <v>58.945075757575758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16"/>
        <v>41614.25</v>
      </c>
      <c r="O516" s="8">
        <f t="shared" si="17"/>
        <v>41619.25</v>
      </c>
      <c r="P516" s="22">
        <f>Tabla1[[#This Row],[Date Ended Conversion]]-Tabla1[[#This Row],[Date Created Conversion]]</f>
        <v>5</v>
      </c>
      <c r="Q516" t="b">
        <v>0</v>
      </c>
      <c r="R516" t="b">
        <v>1</v>
      </c>
      <c r="S516" t="s">
        <v>23</v>
      </c>
      <c r="T516" t="s">
        <v>2033</v>
      </c>
      <c r="U516" t="s">
        <v>2039</v>
      </c>
    </row>
    <row r="517" spans="1:21" x14ac:dyDescent="0.3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s="10">
        <f>Tabla1[[#This Row],[pledged]]/Tabla1[[#This Row],[goal]]</f>
        <v>0.55779069767441858</v>
      </c>
      <c r="G517" s="24">
        <f>IFERROR(Tabla1[[#This Row],[pledged]]/Tabla1[[#This Row],[backers_count]],"0")</f>
        <v>36.067669172932334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16"/>
        <v>40900.25</v>
      </c>
      <c r="O517" s="8">
        <f t="shared" si="17"/>
        <v>40902.25</v>
      </c>
      <c r="P517" s="22">
        <f>Tabla1[[#This Row],[Date Ended Conversion]]-Tabla1[[#This Row],[Date Created Conversion]]</f>
        <v>2</v>
      </c>
      <c r="Q517" t="b">
        <v>0</v>
      </c>
      <c r="R517" t="b">
        <v>1</v>
      </c>
      <c r="S517" t="s">
        <v>33</v>
      </c>
      <c r="T517" t="s">
        <v>2035</v>
      </c>
      <c r="U517" t="s">
        <v>2041</v>
      </c>
    </row>
    <row r="518" spans="1:21" x14ac:dyDescent="0.3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s="10">
        <f>Tabla1[[#This Row],[pledged]]/Tabla1[[#This Row],[goal]]</f>
        <v>0.42523125996810207</v>
      </c>
      <c r="G518" s="24">
        <f>IFERROR(Tabla1[[#This Row],[pledged]]/Tabla1[[#This Row],[backers_count]],"0")</f>
        <v>63.030732860520096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16"/>
        <v>40396.208333333336</v>
      </c>
      <c r="O518" s="8">
        <f t="shared" si="17"/>
        <v>40434.208333333336</v>
      </c>
      <c r="P518" s="22">
        <f>Tabla1[[#This Row],[Date Ended Conversion]]-Tabla1[[#This Row],[Date Created Conversion]]</f>
        <v>38</v>
      </c>
      <c r="Q518" t="b">
        <v>0</v>
      </c>
      <c r="R518" t="b">
        <v>0</v>
      </c>
      <c r="S518" t="s">
        <v>68</v>
      </c>
      <c r="T518" t="s">
        <v>2037</v>
      </c>
      <c r="U518" t="s">
        <v>2047</v>
      </c>
    </row>
    <row r="519" spans="1:21" x14ac:dyDescent="0.3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s="10">
        <f>Tabla1[[#This Row],[pledged]]/Tabla1[[#This Row],[goal]]</f>
        <v>1.1200000000000001</v>
      </c>
      <c r="G519" s="24">
        <f>IFERROR(Tabla1[[#This Row],[pledged]]/Tabla1[[#This Row],[backers_count]],"0")</f>
        <v>84.717948717948715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16"/>
        <v>42860.208333333328</v>
      </c>
      <c r="O519" s="8">
        <f t="shared" si="17"/>
        <v>42865.208333333328</v>
      </c>
      <c r="P519" s="22">
        <f>Tabla1[[#This Row],[Date Ended Conversion]]-Tabla1[[#This Row],[Date Created Conversion]]</f>
        <v>5</v>
      </c>
      <c r="Q519" t="b">
        <v>0</v>
      </c>
      <c r="R519" t="b">
        <v>0</v>
      </c>
      <c r="S519" t="s">
        <v>17</v>
      </c>
      <c r="T519" t="s">
        <v>2032</v>
      </c>
      <c r="U519" t="s">
        <v>2038</v>
      </c>
    </row>
    <row r="520" spans="1:21" ht="31.2" x14ac:dyDescent="0.3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s="10">
        <f>Tabla1[[#This Row],[pledged]]/Tabla1[[#This Row],[goal]]</f>
        <v>7.0681818181818179E-2</v>
      </c>
      <c r="G520" s="24">
        <f>IFERROR(Tabla1[[#This Row],[pledged]]/Tabla1[[#This Row],[backers_count]],"0")</f>
        <v>62.2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16"/>
        <v>43154.25</v>
      </c>
      <c r="O520" s="8">
        <f t="shared" si="17"/>
        <v>43156.25</v>
      </c>
      <c r="P520" s="22">
        <f>Tabla1[[#This Row],[Date Ended Conversion]]-Tabla1[[#This Row],[Date Created Conversion]]</f>
        <v>2</v>
      </c>
      <c r="Q520" t="b">
        <v>0</v>
      </c>
      <c r="R520" t="b">
        <v>1</v>
      </c>
      <c r="S520" t="s">
        <v>71</v>
      </c>
      <c r="T520" t="s">
        <v>2036</v>
      </c>
      <c r="U520" t="s">
        <v>2048</v>
      </c>
    </row>
    <row r="521" spans="1:21" x14ac:dyDescent="0.3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s="10">
        <f>Tabla1[[#This Row],[pledged]]/Tabla1[[#This Row],[goal]]</f>
        <v>1.0174563871693867</v>
      </c>
      <c r="G521" s="24">
        <f>IFERROR(Tabla1[[#This Row],[pledged]]/Tabla1[[#This Row],[backers_count]],"0")</f>
        <v>101.97518330513255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16"/>
        <v>42012.25</v>
      </c>
      <c r="O521" s="8">
        <f t="shared" si="17"/>
        <v>42026.25</v>
      </c>
      <c r="P521" s="22">
        <f>Tabla1[[#This Row],[Date Ended Conversion]]-Tabla1[[#This Row],[Date Created Conversion]]</f>
        <v>14</v>
      </c>
      <c r="Q521" t="b">
        <v>0</v>
      </c>
      <c r="R521" t="b">
        <v>1</v>
      </c>
      <c r="S521" t="s">
        <v>23</v>
      </c>
      <c r="T521" t="s">
        <v>2033</v>
      </c>
      <c r="U521" t="s">
        <v>2039</v>
      </c>
    </row>
    <row r="522" spans="1:21" x14ac:dyDescent="0.3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s="10">
        <f>Tabla1[[#This Row],[pledged]]/Tabla1[[#This Row],[goal]]</f>
        <v>4.2575000000000003</v>
      </c>
      <c r="G522" s="24">
        <f>IFERROR(Tabla1[[#This Row],[pledged]]/Tabla1[[#This Row],[backers_count]],"0")</f>
        <v>106.4375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16"/>
        <v>43574.208333333328</v>
      </c>
      <c r="O522" s="8">
        <f t="shared" si="17"/>
        <v>43577.208333333328</v>
      </c>
      <c r="P522" s="22">
        <f>Tabla1[[#This Row],[Date Ended Conversion]]-Tabla1[[#This Row],[Date Created Conversion]]</f>
        <v>3</v>
      </c>
      <c r="Q522" t="b">
        <v>0</v>
      </c>
      <c r="R522" t="b">
        <v>0</v>
      </c>
      <c r="S522" t="s">
        <v>33</v>
      </c>
      <c r="T522" t="s">
        <v>2035</v>
      </c>
      <c r="U522" t="s">
        <v>2041</v>
      </c>
    </row>
    <row r="523" spans="1:21" x14ac:dyDescent="0.3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s="10">
        <f>Tabla1[[#This Row],[pledged]]/Tabla1[[#This Row],[goal]]</f>
        <v>1.4553947368421052</v>
      </c>
      <c r="G523" s="24">
        <f>IFERROR(Tabla1[[#This Row],[pledged]]/Tabla1[[#This Row],[backers_count]],"0")</f>
        <v>29.975609756097562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16"/>
        <v>42605.208333333328</v>
      </c>
      <c r="O523" s="8">
        <f t="shared" si="17"/>
        <v>42611.208333333328</v>
      </c>
      <c r="P523" s="22">
        <f>Tabla1[[#This Row],[Date Ended Conversion]]-Tabla1[[#This Row],[Date Created Conversion]]</f>
        <v>6</v>
      </c>
      <c r="Q523" t="b">
        <v>0</v>
      </c>
      <c r="R523" t="b">
        <v>1</v>
      </c>
      <c r="S523" t="s">
        <v>53</v>
      </c>
      <c r="T523" t="s">
        <v>2036</v>
      </c>
      <c r="U523" t="s">
        <v>2044</v>
      </c>
    </row>
    <row r="524" spans="1:21" ht="31.2" x14ac:dyDescent="0.3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s="10">
        <f>Tabla1[[#This Row],[pledged]]/Tabla1[[#This Row],[goal]]</f>
        <v>0.32453465346534655</v>
      </c>
      <c r="G524" s="24">
        <f>IFERROR(Tabla1[[#This Row],[pledged]]/Tabla1[[#This Row],[backers_count]],"0")</f>
        <v>85.806282722513089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16"/>
        <v>41093.208333333336</v>
      </c>
      <c r="O524" s="8">
        <f t="shared" si="17"/>
        <v>41105.208333333336</v>
      </c>
      <c r="P524" s="22">
        <f>Tabla1[[#This Row],[Date Ended Conversion]]-Tabla1[[#This Row],[Date Created Conversion]]</f>
        <v>12</v>
      </c>
      <c r="Q524" t="b">
        <v>0</v>
      </c>
      <c r="R524" t="b">
        <v>0</v>
      </c>
      <c r="S524" t="s">
        <v>100</v>
      </c>
      <c r="T524" t="s">
        <v>2036</v>
      </c>
      <c r="U524" t="s">
        <v>2051</v>
      </c>
    </row>
    <row r="525" spans="1:21" x14ac:dyDescent="0.3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s="10">
        <f>Tabla1[[#This Row],[pledged]]/Tabla1[[#This Row],[goal]]</f>
        <v>7.003333333333333</v>
      </c>
      <c r="G525" s="24">
        <f>IFERROR(Tabla1[[#This Row],[pledged]]/Tabla1[[#This Row],[backers_count]],"0")</f>
        <v>70.82022471910112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16"/>
        <v>40241.25</v>
      </c>
      <c r="O525" s="8">
        <f t="shared" si="17"/>
        <v>40246.25</v>
      </c>
      <c r="P525" s="22">
        <f>Tabla1[[#This Row],[Date Ended Conversion]]-Tabla1[[#This Row],[Date Created Conversion]]</f>
        <v>5</v>
      </c>
      <c r="Q525" t="b">
        <v>0</v>
      </c>
      <c r="R525" t="b">
        <v>0</v>
      </c>
      <c r="S525" t="s">
        <v>100</v>
      </c>
      <c r="T525" t="s">
        <v>2036</v>
      </c>
      <c r="U525" t="s">
        <v>2051</v>
      </c>
    </row>
    <row r="526" spans="1:21" x14ac:dyDescent="0.3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s="10">
        <f>Tabla1[[#This Row],[pledged]]/Tabla1[[#This Row],[goal]]</f>
        <v>0.83904860392967939</v>
      </c>
      <c r="G526" s="24">
        <f>IFERROR(Tabla1[[#This Row],[pledged]]/Tabla1[[#This Row],[backers_count]],"0")</f>
        <v>40.998484082870135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16"/>
        <v>40294.208333333336</v>
      </c>
      <c r="O526" s="8">
        <f t="shared" si="17"/>
        <v>40307.208333333336</v>
      </c>
      <c r="P526" s="22">
        <f>Tabla1[[#This Row],[Date Ended Conversion]]-Tabla1[[#This Row],[Date Created Conversion]]</f>
        <v>13</v>
      </c>
      <c r="Q526" t="b">
        <v>0</v>
      </c>
      <c r="R526" t="b">
        <v>0</v>
      </c>
      <c r="S526" t="s">
        <v>33</v>
      </c>
      <c r="T526" t="s">
        <v>2035</v>
      </c>
      <c r="U526" t="s">
        <v>2041</v>
      </c>
    </row>
    <row r="527" spans="1:21" ht="31.2" x14ac:dyDescent="0.3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s="10">
        <f>Tabla1[[#This Row],[pledged]]/Tabla1[[#This Row],[goal]]</f>
        <v>0.84190476190476193</v>
      </c>
      <c r="G527" s="24">
        <f>IFERROR(Tabla1[[#This Row],[pledged]]/Tabla1[[#This Row],[backers_count]],"0")</f>
        <v>28.063492063492063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16"/>
        <v>40505.25</v>
      </c>
      <c r="O527" s="8">
        <f t="shared" si="17"/>
        <v>40509.25</v>
      </c>
      <c r="P527" s="22">
        <f>Tabla1[[#This Row],[Date Ended Conversion]]-Tabla1[[#This Row],[Date Created Conversion]]</f>
        <v>4</v>
      </c>
      <c r="Q527" t="b">
        <v>0</v>
      </c>
      <c r="R527" t="b">
        <v>0</v>
      </c>
      <c r="S527" t="s">
        <v>65</v>
      </c>
      <c r="T527" t="s">
        <v>2034</v>
      </c>
      <c r="U527" t="s">
        <v>2046</v>
      </c>
    </row>
    <row r="528" spans="1:21" ht="31.2" x14ac:dyDescent="0.3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s="10">
        <f>Tabla1[[#This Row],[pledged]]/Tabla1[[#This Row],[goal]]</f>
        <v>1.5595180722891566</v>
      </c>
      <c r="G528" s="24">
        <f>IFERROR(Tabla1[[#This Row],[pledged]]/Tabla1[[#This Row],[backers_count]],"0")</f>
        <v>88.054421768707485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16"/>
        <v>42364.25</v>
      </c>
      <c r="O528" s="8">
        <f t="shared" si="17"/>
        <v>42401.25</v>
      </c>
      <c r="P528" s="22">
        <f>Tabla1[[#This Row],[Date Ended Conversion]]-Tabla1[[#This Row],[Date Created Conversion]]</f>
        <v>37</v>
      </c>
      <c r="Q528" t="b">
        <v>0</v>
      </c>
      <c r="R528" t="b">
        <v>1</v>
      </c>
      <c r="S528" t="s">
        <v>33</v>
      </c>
      <c r="T528" t="s">
        <v>2035</v>
      </c>
      <c r="U528" t="s">
        <v>2041</v>
      </c>
    </row>
    <row r="529" spans="1:21" x14ac:dyDescent="0.3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s="10">
        <f>Tabla1[[#This Row],[pledged]]/Tabla1[[#This Row],[goal]]</f>
        <v>0.99619450317124736</v>
      </c>
      <c r="G529" s="24">
        <f>IFERROR(Tabla1[[#This Row],[pledged]]/Tabla1[[#This Row],[backers_count]],"0")</f>
        <v>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16"/>
        <v>42405.25</v>
      </c>
      <c r="O529" s="8">
        <f t="shared" si="17"/>
        <v>42441.25</v>
      </c>
      <c r="P529" s="22">
        <f>Tabla1[[#This Row],[Date Ended Conversion]]-Tabla1[[#This Row],[Date Created Conversion]]</f>
        <v>36</v>
      </c>
      <c r="Q529" t="b">
        <v>0</v>
      </c>
      <c r="R529" t="b">
        <v>0</v>
      </c>
      <c r="S529" t="s">
        <v>71</v>
      </c>
      <c r="T529" t="s">
        <v>2036</v>
      </c>
      <c r="U529" t="s">
        <v>2048</v>
      </c>
    </row>
    <row r="530" spans="1:21" x14ac:dyDescent="0.3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s="10">
        <f>Tabla1[[#This Row],[pledged]]/Tabla1[[#This Row],[goal]]</f>
        <v>0.80300000000000005</v>
      </c>
      <c r="G530" s="24">
        <f>IFERROR(Tabla1[[#This Row],[pledged]]/Tabla1[[#This Row],[backers_count]],"0")</f>
        <v>90.337500000000006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16"/>
        <v>41601.25</v>
      </c>
      <c r="O530" s="8">
        <f t="shared" si="17"/>
        <v>41646.25</v>
      </c>
      <c r="P530" s="22">
        <f>Tabla1[[#This Row],[Date Ended Conversion]]-Tabla1[[#This Row],[Date Created Conversion]]</f>
        <v>45</v>
      </c>
      <c r="Q530" t="b">
        <v>0</v>
      </c>
      <c r="R530" t="b">
        <v>0</v>
      </c>
      <c r="S530" t="s">
        <v>60</v>
      </c>
      <c r="T530" t="s">
        <v>2033</v>
      </c>
      <c r="U530" t="s">
        <v>2045</v>
      </c>
    </row>
    <row r="531" spans="1:21" x14ac:dyDescent="0.3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s="10">
        <f>Tabla1[[#This Row],[pledged]]/Tabla1[[#This Row],[goal]]</f>
        <v>0.11254901960784314</v>
      </c>
      <c r="G531" s="24">
        <f>IFERROR(Tabla1[[#This Row],[pledged]]/Tabla1[[#This Row],[backers_count]],"0")</f>
        <v>63.777777777777779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16"/>
        <v>41769.208333333336</v>
      </c>
      <c r="O531" s="8">
        <f t="shared" si="17"/>
        <v>41797.208333333336</v>
      </c>
      <c r="P531" s="22">
        <f>Tabla1[[#This Row],[Date Ended Conversion]]-Tabla1[[#This Row],[Date Created Conversion]]</f>
        <v>28</v>
      </c>
      <c r="Q531" t="b">
        <v>0</v>
      </c>
      <c r="R531" t="b">
        <v>0</v>
      </c>
      <c r="S531" t="s">
        <v>89</v>
      </c>
      <c r="T531" t="s">
        <v>2049</v>
      </c>
      <c r="U531" t="s">
        <v>2050</v>
      </c>
    </row>
    <row r="532" spans="1:21" ht="31.2" x14ac:dyDescent="0.3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s="10">
        <f>Tabla1[[#This Row],[pledged]]/Tabla1[[#This Row],[goal]]</f>
        <v>0.91740952380952379</v>
      </c>
      <c r="G532" s="24">
        <f>IFERROR(Tabla1[[#This Row],[pledged]]/Tabla1[[#This Row],[backers_count]],"0")</f>
        <v>53.995515695067262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16"/>
        <v>40421.208333333336</v>
      </c>
      <c r="O532" s="8">
        <f t="shared" si="17"/>
        <v>40435.208333333336</v>
      </c>
      <c r="P532" s="22">
        <f>Tabla1[[#This Row],[Date Ended Conversion]]-Tabla1[[#This Row],[Date Created Conversion]]</f>
        <v>14</v>
      </c>
      <c r="Q532" t="b">
        <v>0</v>
      </c>
      <c r="R532" t="b">
        <v>1</v>
      </c>
      <c r="S532" t="s">
        <v>119</v>
      </c>
      <c r="T532" t="s">
        <v>2037</v>
      </c>
      <c r="U532" t="s">
        <v>2052</v>
      </c>
    </row>
    <row r="533" spans="1:21" ht="31.2" x14ac:dyDescent="0.3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s="10">
        <f>Tabla1[[#This Row],[pledged]]/Tabla1[[#This Row],[goal]]</f>
        <v>0.95521156936261387</v>
      </c>
      <c r="G533" s="24">
        <f>IFERROR(Tabla1[[#This Row],[pledged]]/Tabla1[[#This Row],[backers_count]],"0")</f>
        <v>48.993956043956047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16"/>
        <v>41589.25</v>
      </c>
      <c r="O533" s="8">
        <f t="shared" si="17"/>
        <v>41645.25</v>
      </c>
      <c r="P533" s="22">
        <f>Tabla1[[#This Row],[Date Ended Conversion]]-Tabla1[[#This Row],[Date Created Conversion]]</f>
        <v>56</v>
      </c>
      <c r="Q533" t="b">
        <v>0</v>
      </c>
      <c r="R533" t="b">
        <v>0</v>
      </c>
      <c r="S533" t="s">
        <v>89</v>
      </c>
      <c r="T533" t="s">
        <v>2049</v>
      </c>
      <c r="U533" t="s">
        <v>2050</v>
      </c>
    </row>
    <row r="534" spans="1:21" x14ac:dyDescent="0.3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s="10">
        <f>Tabla1[[#This Row],[pledged]]/Tabla1[[#This Row],[goal]]</f>
        <v>5.0287499999999996</v>
      </c>
      <c r="G534" s="24">
        <f>IFERROR(Tabla1[[#This Row],[pledged]]/Tabla1[[#This Row],[backers_count]],"0")</f>
        <v>63.857142857142854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16"/>
        <v>43125.25</v>
      </c>
      <c r="O534" s="8">
        <f t="shared" si="17"/>
        <v>43126.25</v>
      </c>
      <c r="P534" s="22">
        <f>Tabla1[[#This Row],[Date Ended Conversion]]-Tabla1[[#This Row],[Date Created Conversion]]</f>
        <v>1</v>
      </c>
      <c r="Q534" t="b">
        <v>0</v>
      </c>
      <c r="R534" t="b">
        <v>0</v>
      </c>
      <c r="S534" t="s">
        <v>33</v>
      </c>
      <c r="T534" t="s">
        <v>2035</v>
      </c>
      <c r="U534" t="s">
        <v>2041</v>
      </c>
    </row>
    <row r="535" spans="1:21" x14ac:dyDescent="0.3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s="10">
        <f>Tabla1[[#This Row],[pledged]]/Tabla1[[#This Row],[goal]]</f>
        <v>1.5924394463667819</v>
      </c>
      <c r="G535" s="24">
        <f>IFERROR(Tabla1[[#This Row],[pledged]]/Tabla1[[#This Row],[backers_count]],"0")</f>
        <v>82.996393146979258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16"/>
        <v>41479.208333333336</v>
      </c>
      <c r="O535" s="8">
        <f t="shared" si="17"/>
        <v>41515.208333333336</v>
      </c>
      <c r="P535" s="22">
        <f>Tabla1[[#This Row],[Date Ended Conversion]]-Tabla1[[#This Row],[Date Created Conversion]]</f>
        <v>36</v>
      </c>
      <c r="Q535" t="b">
        <v>0</v>
      </c>
      <c r="R535" t="b">
        <v>0</v>
      </c>
      <c r="S535" t="s">
        <v>60</v>
      </c>
      <c r="T535" t="s">
        <v>2033</v>
      </c>
      <c r="U535" t="s">
        <v>2045</v>
      </c>
    </row>
    <row r="536" spans="1:21" x14ac:dyDescent="0.3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s="10">
        <f>Tabla1[[#This Row],[pledged]]/Tabla1[[#This Row],[goal]]</f>
        <v>0.15022446689113356</v>
      </c>
      <c r="G536" s="24">
        <f>IFERROR(Tabla1[[#This Row],[pledged]]/Tabla1[[#This Row],[backers_count]],"0")</f>
        <v>55.08230452674897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16"/>
        <v>43329.208333333328</v>
      </c>
      <c r="O536" s="8">
        <f t="shared" si="17"/>
        <v>43330.208333333328</v>
      </c>
      <c r="P536" s="22">
        <f>Tabla1[[#This Row],[Date Ended Conversion]]-Tabla1[[#This Row],[Date Created Conversion]]</f>
        <v>1</v>
      </c>
      <c r="Q536" t="b">
        <v>0</v>
      </c>
      <c r="R536" t="b">
        <v>1</v>
      </c>
      <c r="S536" t="s">
        <v>53</v>
      </c>
      <c r="T536" t="s">
        <v>2036</v>
      </c>
      <c r="U536" t="s">
        <v>2044</v>
      </c>
    </row>
    <row r="537" spans="1:21" x14ac:dyDescent="0.3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s="10">
        <f>Tabla1[[#This Row],[pledged]]/Tabla1[[#This Row],[goal]]</f>
        <v>4.820384615384615</v>
      </c>
      <c r="G537" s="24">
        <f>IFERROR(Tabla1[[#This Row],[pledged]]/Tabla1[[#This Row],[backers_count]],"0")</f>
        <v>62.044554455445542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16"/>
        <v>43259.208333333328</v>
      </c>
      <c r="O537" s="8">
        <f t="shared" si="17"/>
        <v>43261.208333333328</v>
      </c>
      <c r="P537" s="22">
        <f>Tabla1[[#This Row],[Date Ended Conversion]]-Tabla1[[#This Row],[Date Created Conversion]]</f>
        <v>2</v>
      </c>
      <c r="Q537" t="b">
        <v>0</v>
      </c>
      <c r="R537" t="b">
        <v>1</v>
      </c>
      <c r="S537" t="s">
        <v>33</v>
      </c>
      <c r="T537" t="s">
        <v>2035</v>
      </c>
      <c r="U537" t="s">
        <v>2041</v>
      </c>
    </row>
    <row r="538" spans="1:21" x14ac:dyDescent="0.3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s="10">
        <f>Tabla1[[#This Row],[pledged]]/Tabla1[[#This Row],[goal]]</f>
        <v>1.4996938775510205</v>
      </c>
      <c r="G538" s="24">
        <f>IFERROR(Tabla1[[#This Row],[pledged]]/Tabla1[[#This Row],[backers_count]],"0")</f>
        <v>104.97857142857143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16"/>
        <v>40414.208333333336</v>
      </c>
      <c r="O538" s="8">
        <f t="shared" si="17"/>
        <v>40440.208333333336</v>
      </c>
      <c r="P538" s="22">
        <f>Tabla1[[#This Row],[Date Ended Conversion]]-Tabla1[[#This Row],[Date Created Conversion]]</f>
        <v>26</v>
      </c>
      <c r="Q538" t="b">
        <v>0</v>
      </c>
      <c r="R538" t="b">
        <v>0</v>
      </c>
      <c r="S538" t="s">
        <v>119</v>
      </c>
      <c r="T538" t="s">
        <v>2037</v>
      </c>
      <c r="U538" t="s">
        <v>2052</v>
      </c>
    </row>
    <row r="539" spans="1:21" x14ac:dyDescent="0.3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s="10">
        <f>Tabla1[[#This Row],[pledged]]/Tabla1[[#This Row],[goal]]</f>
        <v>1.1722156398104266</v>
      </c>
      <c r="G539" s="24">
        <f>IFERROR(Tabla1[[#This Row],[pledged]]/Tabla1[[#This Row],[backers_count]],"0")</f>
        <v>94.044676806083643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16"/>
        <v>43342.208333333328</v>
      </c>
      <c r="O539" s="8">
        <f t="shared" si="17"/>
        <v>43365.208333333328</v>
      </c>
      <c r="P539" s="22">
        <f>Tabla1[[#This Row],[Date Ended Conversion]]-Tabla1[[#This Row],[Date Created Conversion]]</f>
        <v>23</v>
      </c>
      <c r="Q539" t="b">
        <v>1</v>
      </c>
      <c r="R539" t="b">
        <v>1</v>
      </c>
      <c r="S539" t="s">
        <v>42</v>
      </c>
      <c r="T539" t="s">
        <v>2036</v>
      </c>
      <c r="U539" t="s">
        <v>2042</v>
      </c>
    </row>
    <row r="540" spans="1:21" x14ac:dyDescent="0.3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s="10">
        <f>Tabla1[[#This Row],[pledged]]/Tabla1[[#This Row],[goal]]</f>
        <v>0.37695968274950431</v>
      </c>
      <c r="G540" s="24">
        <f>IFERROR(Tabla1[[#This Row],[pledged]]/Tabla1[[#This Row],[backers_count]],"0")</f>
        <v>44.007716049382715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16"/>
        <v>41539.208333333336</v>
      </c>
      <c r="O540" s="8">
        <f t="shared" si="17"/>
        <v>41555.208333333336</v>
      </c>
      <c r="P540" s="22">
        <f>Tabla1[[#This Row],[Date Ended Conversion]]-Tabla1[[#This Row],[Date Created Conversion]]</f>
        <v>16</v>
      </c>
      <c r="Q540" t="b">
        <v>0</v>
      </c>
      <c r="R540" t="b">
        <v>0</v>
      </c>
      <c r="S540" t="s">
        <v>292</v>
      </c>
      <c r="T540" t="s">
        <v>2049</v>
      </c>
      <c r="U540" t="s">
        <v>2060</v>
      </c>
    </row>
    <row r="541" spans="1:21" x14ac:dyDescent="0.3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s="10">
        <f>Tabla1[[#This Row],[pledged]]/Tabla1[[#This Row],[goal]]</f>
        <v>0.72653061224489801</v>
      </c>
      <c r="G541" s="24">
        <f>IFERROR(Tabla1[[#This Row],[pledged]]/Tabla1[[#This Row],[backers_count]],"0")</f>
        <v>92.467532467532465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16"/>
        <v>43647.208333333328</v>
      </c>
      <c r="O541" s="8">
        <f t="shared" si="17"/>
        <v>43653.208333333328</v>
      </c>
      <c r="P541" s="22">
        <f>Tabla1[[#This Row],[Date Ended Conversion]]-Tabla1[[#This Row],[Date Created Conversion]]</f>
        <v>6</v>
      </c>
      <c r="Q541" t="b">
        <v>0</v>
      </c>
      <c r="R541" t="b">
        <v>1</v>
      </c>
      <c r="S541" t="s">
        <v>17</v>
      </c>
      <c r="T541" t="s">
        <v>2032</v>
      </c>
      <c r="U541" t="s">
        <v>2038</v>
      </c>
    </row>
    <row r="542" spans="1:21" x14ac:dyDescent="0.3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s="10">
        <f>Tabla1[[#This Row],[pledged]]/Tabla1[[#This Row],[goal]]</f>
        <v>2.6598113207547169</v>
      </c>
      <c r="G542" s="24">
        <f>IFERROR(Tabla1[[#This Row],[pledged]]/Tabla1[[#This Row],[backers_count]],"0")</f>
        <v>57.072874493927124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16"/>
        <v>43225.208333333328</v>
      </c>
      <c r="O542" s="8">
        <f t="shared" si="17"/>
        <v>43247.208333333328</v>
      </c>
      <c r="P542" s="22">
        <f>Tabla1[[#This Row],[Date Ended Conversion]]-Tabla1[[#This Row],[Date Created Conversion]]</f>
        <v>22</v>
      </c>
      <c r="Q542" t="b">
        <v>0</v>
      </c>
      <c r="R542" t="b">
        <v>0</v>
      </c>
      <c r="S542" t="s">
        <v>122</v>
      </c>
      <c r="T542" t="s">
        <v>2053</v>
      </c>
      <c r="U542" t="s">
        <v>2054</v>
      </c>
    </row>
    <row r="543" spans="1:21" x14ac:dyDescent="0.3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s="10">
        <f>Tabla1[[#This Row],[pledged]]/Tabla1[[#This Row],[goal]]</f>
        <v>0.24205617977528091</v>
      </c>
      <c r="G543" s="24">
        <f>IFERROR(Tabla1[[#This Row],[pledged]]/Tabla1[[#This Row],[backers_count]],"0")</f>
        <v>109.07848101265823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16"/>
        <v>42165.208333333328</v>
      </c>
      <c r="O543" s="8">
        <f t="shared" si="17"/>
        <v>42191.208333333328</v>
      </c>
      <c r="P543" s="22">
        <f>Tabla1[[#This Row],[Date Ended Conversion]]-Tabla1[[#This Row],[Date Created Conversion]]</f>
        <v>26</v>
      </c>
      <c r="Q543" t="b">
        <v>0</v>
      </c>
      <c r="R543" t="b">
        <v>0</v>
      </c>
      <c r="S543" t="s">
        <v>292</v>
      </c>
      <c r="T543" t="s">
        <v>2049</v>
      </c>
      <c r="U543" t="s">
        <v>2060</v>
      </c>
    </row>
    <row r="544" spans="1:21" x14ac:dyDescent="0.3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s="10">
        <f>Tabla1[[#This Row],[pledged]]/Tabla1[[#This Row],[goal]]</f>
        <v>2.5064935064935064E-2</v>
      </c>
      <c r="G544" s="24">
        <f>IFERROR(Tabla1[[#This Row],[pledged]]/Tabla1[[#This Row],[backers_count]],"0")</f>
        <v>39.387755102040813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16"/>
        <v>42391.25</v>
      </c>
      <c r="O544" s="8">
        <f t="shared" si="17"/>
        <v>42421.25</v>
      </c>
      <c r="P544" s="22">
        <f>Tabla1[[#This Row],[Date Ended Conversion]]-Tabla1[[#This Row],[Date Created Conversion]]</f>
        <v>30</v>
      </c>
      <c r="Q544" t="b">
        <v>0</v>
      </c>
      <c r="R544" t="b">
        <v>0</v>
      </c>
      <c r="S544" t="s">
        <v>60</v>
      </c>
      <c r="T544" t="s">
        <v>2033</v>
      </c>
      <c r="U544" t="s">
        <v>2045</v>
      </c>
    </row>
    <row r="545" spans="1:21" x14ac:dyDescent="0.3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s="10">
        <f>Tabla1[[#This Row],[pledged]]/Tabla1[[#This Row],[goal]]</f>
        <v>0.1632979976442874</v>
      </c>
      <c r="G545" s="24">
        <f>IFERROR(Tabla1[[#This Row],[pledged]]/Tabla1[[#This Row],[backers_count]],"0")</f>
        <v>77.022222222222226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16"/>
        <v>41528.208333333336</v>
      </c>
      <c r="O545" s="8">
        <f t="shared" si="17"/>
        <v>41543.208333333336</v>
      </c>
      <c r="P545" s="22">
        <f>Tabla1[[#This Row],[Date Ended Conversion]]-Tabla1[[#This Row],[Date Created Conversion]]</f>
        <v>15</v>
      </c>
      <c r="Q545" t="b">
        <v>0</v>
      </c>
      <c r="R545" t="b">
        <v>0</v>
      </c>
      <c r="S545" t="s">
        <v>89</v>
      </c>
      <c r="T545" t="s">
        <v>2049</v>
      </c>
      <c r="U545" t="s">
        <v>2050</v>
      </c>
    </row>
    <row r="546" spans="1:21" ht="31.2" x14ac:dyDescent="0.3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s="10">
        <f>Tabla1[[#This Row],[pledged]]/Tabla1[[#This Row],[goal]]</f>
        <v>2.7650000000000001</v>
      </c>
      <c r="G546" s="24">
        <f>IFERROR(Tabla1[[#This Row],[pledged]]/Tabla1[[#This Row],[backers_count]],"0")</f>
        <v>92.166666666666671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16"/>
        <v>42377.25</v>
      </c>
      <c r="O546" s="8">
        <f t="shared" si="17"/>
        <v>42390.25</v>
      </c>
      <c r="P546" s="22">
        <f>Tabla1[[#This Row],[Date Ended Conversion]]-Tabla1[[#This Row],[Date Created Conversion]]</f>
        <v>13</v>
      </c>
      <c r="Q546" t="b">
        <v>0</v>
      </c>
      <c r="R546" t="b">
        <v>0</v>
      </c>
      <c r="S546" t="s">
        <v>23</v>
      </c>
      <c r="T546" t="s">
        <v>2033</v>
      </c>
      <c r="U546" t="s">
        <v>2039</v>
      </c>
    </row>
    <row r="547" spans="1:21" x14ac:dyDescent="0.3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s="10">
        <f>Tabla1[[#This Row],[pledged]]/Tabla1[[#This Row],[goal]]</f>
        <v>0.88803571428571426</v>
      </c>
      <c r="G547" s="24">
        <f>IFERROR(Tabla1[[#This Row],[pledged]]/Tabla1[[#This Row],[backers_count]],"0")</f>
        <v>61.007063197026021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16"/>
        <v>43824.25</v>
      </c>
      <c r="O547" s="8">
        <f t="shared" si="17"/>
        <v>43844.25</v>
      </c>
      <c r="P547" s="22">
        <f>Tabla1[[#This Row],[Date Ended Conversion]]-Tabla1[[#This Row],[Date Created Conversion]]</f>
        <v>20</v>
      </c>
      <c r="Q547" t="b">
        <v>0</v>
      </c>
      <c r="R547" t="b">
        <v>0</v>
      </c>
      <c r="S547" t="s">
        <v>33</v>
      </c>
      <c r="T547" t="s">
        <v>2035</v>
      </c>
      <c r="U547" t="s">
        <v>2041</v>
      </c>
    </row>
    <row r="548" spans="1:21" x14ac:dyDescent="0.3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s="10">
        <f>Tabla1[[#This Row],[pledged]]/Tabla1[[#This Row],[goal]]</f>
        <v>1.6357142857142857</v>
      </c>
      <c r="G548" s="24">
        <f>IFERROR(Tabla1[[#This Row],[pledged]]/Tabla1[[#This Row],[backers_count]],"0")</f>
        <v>78.068181818181813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16"/>
        <v>43360.208333333328</v>
      </c>
      <c r="O548" s="8">
        <f t="shared" si="17"/>
        <v>43363.208333333328</v>
      </c>
      <c r="P548" s="22">
        <f>Tabla1[[#This Row],[Date Ended Conversion]]-Tabla1[[#This Row],[Date Created Conversion]]</f>
        <v>3</v>
      </c>
      <c r="Q548" t="b">
        <v>0</v>
      </c>
      <c r="R548" t="b">
        <v>1</v>
      </c>
      <c r="S548" t="s">
        <v>33</v>
      </c>
      <c r="T548" t="s">
        <v>2035</v>
      </c>
      <c r="U548" t="s">
        <v>2041</v>
      </c>
    </row>
    <row r="549" spans="1:21" x14ac:dyDescent="0.3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s="10">
        <f>Tabla1[[#This Row],[pledged]]/Tabla1[[#This Row],[goal]]</f>
        <v>9.69</v>
      </c>
      <c r="G549" s="24">
        <f>IFERROR(Tabla1[[#This Row],[pledged]]/Tabla1[[#This Row],[backers_count]],"0")</f>
        <v>80.75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16"/>
        <v>42029.25</v>
      </c>
      <c r="O549" s="8">
        <f t="shared" si="17"/>
        <v>42041.25</v>
      </c>
      <c r="P549" s="22">
        <f>Tabla1[[#This Row],[Date Ended Conversion]]-Tabla1[[#This Row],[Date Created Conversion]]</f>
        <v>12</v>
      </c>
      <c r="Q549" t="b">
        <v>0</v>
      </c>
      <c r="R549" t="b">
        <v>0</v>
      </c>
      <c r="S549" t="s">
        <v>53</v>
      </c>
      <c r="T549" t="s">
        <v>2036</v>
      </c>
      <c r="U549" t="s">
        <v>2044</v>
      </c>
    </row>
    <row r="550" spans="1:21" x14ac:dyDescent="0.3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s="10">
        <f>Tabla1[[#This Row],[pledged]]/Tabla1[[#This Row],[goal]]</f>
        <v>2.7091376701966716</v>
      </c>
      <c r="G550" s="24">
        <f>IFERROR(Tabla1[[#This Row],[pledged]]/Tabla1[[#This Row],[backers_count]],"0")</f>
        <v>59.991289782244557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16"/>
        <v>42461.208333333328</v>
      </c>
      <c r="O550" s="8">
        <f t="shared" si="17"/>
        <v>42474.208333333328</v>
      </c>
      <c r="P550" s="22">
        <f>Tabla1[[#This Row],[Date Ended Conversion]]-Tabla1[[#This Row],[Date Created Conversion]]</f>
        <v>13</v>
      </c>
      <c r="Q550" t="b">
        <v>0</v>
      </c>
      <c r="R550" t="b">
        <v>0</v>
      </c>
      <c r="S550" t="s">
        <v>33</v>
      </c>
      <c r="T550" t="s">
        <v>2035</v>
      </c>
      <c r="U550" t="s">
        <v>2041</v>
      </c>
    </row>
    <row r="551" spans="1:21" ht="31.2" x14ac:dyDescent="0.3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s="10">
        <f>Tabla1[[#This Row],[pledged]]/Tabla1[[#This Row],[goal]]</f>
        <v>2.8421355932203389</v>
      </c>
      <c r="G551" s="24">
        <f>IFERROR(Tabla1[[#This Row],[pledged]]/Tabla1[[#This Row],[backers_count]],"0")</f>
        <v>110.03018372703411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16"/>
        <v>41422.208333333336</v>
      </c>
      <c r="O551" s="8">
        <f t="shared" si="17"/>
        <v>41431.208333333336</v>
      </c>
      <c r="P551" s="22">
        <f>Tabla1[[#This Row],[Date Ended Conversion]]-Tabla1[[#This Row],[Date Created Conversion]]</f>
        <v>9</v>
      </c>
      <c r="Q551" t="b">
        <v>0</v>
      </c>
      <c r="R551" t="b">
        <v>0</v>
      </c>
      <c r="S551" t="s">
        <v>65</v>
      </c>
      <c r="T551" t="s">
        <v>2034</v>
      </c>
      <c r="U551" t="s">
        <v>2046</v>
      </c>
    </row>
    <row r="552" spans="1:21" ht="31.2" x14ac:dyDescent="0.3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s="10">
        <f>Tabla1[[#This Row],[pledged]]/Tabla1[[#This Row],[goal]]</f>
        <v>0.04</v>
      </c>
      <c r="G552" s="24">
        <f>IFERROR(Tabla1[[#This Row],[pledged]]/Tabla1[[#This Row],[backers_count]],"0")</f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16"/>
        <v>40968.25</v>
      </c>
      <c r="O552" s="8">
        <f t="shared" si="17"/>
        <v>40989.208333333336</v>
      </c>
      <c r="P552" s="22">
        <f>Tabla1[[#This Row],[Date Ended Conversion]]-Tabla1[[#This Row],[Date Created Conversion]]</f>
        <v>20.958333333335759</v>
      </c>
      <c r="Q552" t="b">
        <v>0</v>
      </c>
      <c r="R552" t="b">
        <v>0</v>
      </c>
      <c r="S552" t="s">
        <v>60</v>
      </c>
      <c r="T552" t="s">
        <v>2033</v>
      </c>
      <c r="U552" t="s">
        <v>2045</v>
      </c>
    </row>
    <row r="553" spans="1:21" x14ac:dyDescent="0.3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s="10">
        <f>Tabla1[[#This Row],[pledged]]/Tabla1[[#This Row],[goal]]</f>
        <v>0.58632981676846196</v>
      </c>
      <c r="G553" s="24">
        <f>IFERROR(Tabla1[[#This Row],[pledged]]/Tabla1[[#This Row],[backers_count]],"0")</f>
        <v>37.99856063332134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16"/>
        <v>41993.25</v>
      </c>
      <c r="O553" s="8">
        <f t="shared" si="17"/>
        <v>42033.25</v>
      </c>
      <c r="P553" s="22">
        <f>Tabla1[[#This Row],[Date Ended Conversion]]-Tabla1[[#This Row],[Date Created Conversion]]</f>
        <v>40</v>
      </c>
      <c r="Q553" t="b">
        <v>0</v>
      </c>
      <c r="R553" t="b">
        <v>1</v>
      </c>
      <c r="S553" t="s">
        <v>28</v>
      </c>
      <c r="T553" t="s">
        <v>2034</v>
      </c>
      <c r="U553" t="s">
        <v>2040</v>
      </c>
    </row>
    <row r="554" spans="1:21" x14ac:dyDescent="0.3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s="10">
        <f>Tabla1[[#This Row],[pledged]]/Tabla1[[#This Row],[goal]]</f>
        <v>0.98511111111111116</v>
      </c>
      <c r="G554" s="24">
        <f>IFERROR(Tabla1[[#This Row],[pledged]]/Tabla1[[#This Row],[backers_count]],"0")</f>
        <v>96.369565217391298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16"/>
        <v>42700.25</v>
      </c>
      <c r="O554" s="8">
        <f t="shared" si="17"/>
        <v>42702.25</v>
      </c>
      <c r="P554" s="22">
        <f>Tabla1[[#This Row],[Date Ended Conversion]]-Tabla1[[#This Row],[Date Created Conversion]]</f>
        <v>2</v>
      </c>
      <c r="Q554" t="b">
        <v>0</v>
      </c>
      <c r="R554" t="b">
        <v>0</v>
      </c>
      <c r="S554" t="s">
        <v>33</v>
      </c>
      <c r="T554" t="s">
        <v>2035</v>
      </c>
      <c r="U554" t="s">
        <v>2041</v>
      </c>
    </row>
    <row r="555" spans="1:21" ht="31.2" x14ac:dyDescent="0.3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s="10">
        <f>Tabla1[[#This Row],[pledged]]/Tabla1[[#This Row],[goal]]</f>
        <v>0.43975381008206332</v>
      </c>
      <c r="G555" s="24">
        <f>IFERROR(Tabla1[[#This Row],[pledged]]/Tabla1[[#This Row],[backers_count]],"0")</f>
        <v>72.978599221789878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16"/>
        <v>40545.25</v>
      </c>
      <c r="O555" s="8">
        <f t="shared" si="17"/>
        <v>40546.25</v>
      </c>
      <c r="P555" s="22">
        <f>Tabla1[[#This Row],[Date Ended Conversion]]-Tabla1[[#This Row],[Date Created Conversion]]</f>
        <v>1</v>
      </c>
      <c r="Q555" t="b">
        <v>0</v>
      </c>
      <c r="R555" t="b">
        <v>0</v>
      </c>
      <c r="S555" t="s">
        <v>23</v>
      </c>
      <c r="T555" t="s">
        <v>2033</v>
      </c>
      <c r="U555" t="s">
        <v>2039</v>
      </c>
    </row>
    <row r="556" spans="1:21" ht="31.2" x14ac:dyDescent="0.3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s="10">
        <f>Tabla1[[#This Row],[pledged]]/Tabla1[[#This Row],[goal]]</f>
        <v>1.5166315789473683</v>
      </c>
      <c r="G556" s="24">
        <f>IFERROR(Tabla1[[#This Row],[pledged]]/Tabla1[[#This Row],[backers_count]],"0")</f>
        <v>26.007220216606498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16"/>
        <v>42723.25</v>
      </c>
      <c r="O556" s="8">
        <f t="shared" si="17"/>
        <v>42729.25</v>
      </c>
      <c r="P556" s="22">
        <f>Tabla1[[#This Row],[Date Ended Conversion]]-Tabla1[[#This Row],[Date Created Conversion]]</f>
        <v>6</v>
      </c>
      <c r="Q556" t="b">
        <v>0</v>
      </c>
      <c r="R556" t="b">
        <v>0</v>
      </c>
      <c r="S556" t="s">
        <v>60</v>
      </c>
      <c r="T556" t="s">
        <v>2033</v>
      </c>
      <c r="U556" t="s">
        <v>2045</v>
      </c>
    </row>
    <row r="557" spans="1:21" x14ac:dyDescent="0.3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s="10">
        <f>Tabla1[[#This Row],[pledged]]/Tabla1[[#This Row],[goal]]</f>
        <v>2.2363492063492063</v>
      </c>
      <c r="G557" s="24">
        <f>IFERROR(Tabla1[[#This Row],[pledged]]/Tabla1[[#This Row],[backers_count]],"0")</f>
        <v>104.36296296296297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16"/>
        <v>41731.208333333336</v>
      </c>
      <c r="O557" s="8">
        <f t="shared" si="17"/>
        <v>41762.208333333336</v>
      </c>
      <c r="P557" s="22">
        <f>Tabla1[[#This Row],[Date Ended Conversion]]-Tabla1[[#This Row],[Date Created Conversion]]</f>
        <v>31</v>
      </c>
      <c r="Q557" t="b">
        <v>0</v>
      </c>
      <c r="R557" t="b">
        <v>0</v>
      </c>
      <c r="S557" t="s">
        <v>23</v>
      </c>
      <c r="T557" t="s">
        <v>2033</v>
      </c>
      <c r="U557" t="s">
        <v>2039</v>
      </c>
    </row>
    <row r="558" spans="1:21" x14ac:dyDescent="0.3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s="10">
        <f>Tabla1[[#This Row],[pledged]]/Tabla1[[#This Row],[goal]]</f>
        <v>2.3975</v>
      </c>
      <c r="G558" s="24">
        <f>IFERROR(Tabla1[[#This Row],[pledged]]/Tabla1[[#This Row],[backers_count]],"0")</f>
        <v>102.18852459016394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16"/>
        <v>40792.208333333336</v>
      </c>
      <c r="O558" s="8">
        <f t="shared" si="17"/>
        <v>40799.208333333336</v>
      </c>
      <c r="P558" s="22">
        <f>Tabla1[[#This Row],[Date Ended Conversion]]-Tabla1[[#This Row],[Date Created Conversion]]</f>
        <v>7</v>
      </c>
      <c r="Q558" t="b">
        <v>0</v>
      </c>
      <c r="R558" t="b">
        <v>1</v>
      </c>
      <c r="S558" t="s">
        <v>206</v>
      </c>
      <c r="T558" t="s">
        <v>2037</v>
      </c>
      <c r="U558" t="s">
        <v>2058</v>
      </c>
    </row>
    <row r="559" spans="1:21" x14ac:dyDescent="0.3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s="10">
        <f>Tabla1[[#This Row],[pledged]]/Tabla1[[#This Row],[goal]]</f>
        <v>1.9933333333333334</v>
      </c>
      <c r="G559" s="24">
        <f>IFERROR(Tabla1[[#This Row],[pledged]]/Tabla1[[#This Row],[backers_count]],"0")</f>
        <v>54.117647058823529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16"/>
        <v>42279.208333333328</v>
      </c>
      <c r="O559" s="8">
        <f t="shared" si="17"/>
        <v>42282.208333333328</v>
      </c>
      <c r="P559" s="22">
        <f>Tabla1[[#This Row],[Date Ended Conversion]]-Tabla1[[#This Row],[Date Created Conversion]]</f>
        <v>3</v>
      </c>
      <c r="Q559" t="b">
        <v>0</v>
      </c>
      <c r="R559" t="b">
        <v>1</v>
      </c>
      <c r="S559" t="s">
        <v>474</v>
      </c>
      <c r="T559" t="s">
        <v>2036</v>
      </c>
      <c r="U559" t="s">
        <v>2062</v>
      </c>
    </row>
    <row r="560" spans="1:21" x14ac:dyDescent="0.3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s="10">
        <f>Tabla1[[#This Row],[pledged]]/Tabla1[[#This Row],[goal]]</f>
        <v>1.373448275862069</v>
      </c>
      <c r="G560" s="24">
        <f>IFERROR(Tabla1[[#This Row],[pledged]]/Tabla1[[#This Row],[backers_count]],"0")</f>
        <v>63.222222222222221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16"/>
        <v>42424.25</v>
      </c>
      <c r="O560" s="8">
        <f t="shared" si="17"/>
        <v>42467.208333333328</v>
      </c>
      <c r="P560" s="22">
        <f>Tabla1[[#This Row],[Date Ended Conversion]]-Tabla1[[#This Row],[Date Created Conversion]]</f>
        <v>42.958333333328483</v>
      </c>
      <c r="Q560" t="b">
        <v>0</v>
      </c>
      <c r="R560" t="b">
        <v>0</v>
      </c>
      <c r="S560" t="s">
        <v>33</v>
      </c>
      <c r="T560" t="s">
        <v>2035</v>
      </c>
      <c r="U560" t="s">
        <v>2041</v>
      </c>
    </row>
    <row r="561" spans="1:21" x14ac:dyDescent="0.3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s="10">
        <f>Tabla1[[#This Row],[pledged]]/Tabla1[[#This Row],[goal]]</f>
        <v>1.009696106362773</v>
      </c>
      <c r="G561" s="24">
        <f>IFERROR(Tabla1[[#This Row],[pledged]]/Tabla1[[#This Row],[backers_count]],"0")</f>
        <v>104.03228962818004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16"/>
        <v>42584.208333333328</v>
      </c>
      <c r="O561" s="8">
        <f t="shared" si="17"/>
        <v>42591.208333333328</v>
      </c>
      <c r="P561" s="22">
        <f>Tabla1[[#This Row],[Date Ended Conversion]]-Tabla1[[#This Row],[Date Created Conversion]]</f>
        <v>7</v>
      </c>
      <c r="Q561" t="b">
        <v>0</v>
      </c>
      <c r="R561" t="b">
        <v>0</v>
      </c>
      <c r="S561" t="s">
        <v>33</v>
      </c>
      <c r="T561" t="s">
        <v>2035</v>
      </c>
      <c r="U561" t="s">
        <v>2041</v>
      </c>
    </row>
    <row r="562" spans="1:21" x14ac:dyDescent="0.3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s="10">
        <f>Tabla1[[#This Row],[pledged]]/Tabla1[[#This Row],[goal]]</f>
        <v>7.9416000000000002</v>
      </c>
      <c r="G562" s="24">
        <f>IFERROR(Tabla1[[#This Row],[pledged]]/Tabla1[[#This Row],[backers_count]],"0")</f>
        <v>49.994334277620396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16"/>
        <v>40865.25</v>
      </c>
      <c r="O562" s="8">
        <f t="shared" si="17"/>
        <v>40905.25</v>
      </c>
      <c r="P562" s="22">
        <f>Tabla1[[#This Row],[Date Ended Conversion]]-Tabla1[[#This Row],[Date Created Conversion]]</f>
        <v>40</v>
      </c>
      <c r="Q562" t="b">
        <v>0</v>
      </c>
      <c r="R562" t="b">
        <v>0</v>
      </c>
      <c r="S562" t="s">
        <v>71</v>
      </c>
      <c r="T562" t="s">
        <v>2036</v>
      </c>
      <c r="U562" t="s">
        <v>2048</v>
      </c>
    </row>
    <row r="563" spans="1:21" x14ac:dyDescent="0.3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s="10">
        <f>Tabla1[[#This Row],[pledged]]/Tabla1[[#This Row],[goal]]</f>
        <v>3.6970000000000001</v>
      </c>
      <c r="G563" s="24">
        <f>IFERROR(Tabla1[[#This Row],[pledged]]/Tabla1[[#This Row],[backers_count]],"0")</f>
        <v>56.015151515151516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16"/>
        <v>40833.208333333336</v>
      </c>
      <c r="O563" s="8">
        <f t="shared" si="17"/>
        <v>40835.208333333336</v>
      </c>
      <c r="P563" s="22">
        <f>Tabla1[[#This Row],[Date Ended Conversion]]-Tabla1[[#This Row],[Date Created Conversion]]</f>
        <v>2</v>
      </c>
      <c r="Q563" t="b">
        <v>0</v>
      </c>
      <c r="R563" t="b">
        <v>0</v>
      </c>
      <c r="S563" t="s">
        <v>33</v>
      </c>
      <c r="T563" t="s">
        <v>2035</v>
      </c>
      <c r="U563" t="s">
        <v>2041</v>
      </c>
    </row>
    <row r="564" spans="1:21" ht="31.2" x14ac:dyDescent="0.3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s="10">
        <f>Tabla1[[#This Row],[pledged]]/Tabla1[[#This Row],[goal]]</f>
        <v>0.12818181818181817</v>
      </c>
      <c r="G564" s="24">
        <f>IFERROR(Tabla1[[#This Row],[pledged]]/Tabla1[[#This Row],[backers_count]],"0")</f>
        <v>48.807692307692307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16"/>
        <v>43536.208333333328</v>
      </c>
      <c r="O564" s="8">
        <f t="shared" si="17"/>
        <v>43538.208333333328</v>
      </c>
      <c r="P564" s="22">
        <f>Tabla1[[#This Row],[Date Ended Conversion]]-Tabla1[[#This Row],[Date Created Conversion]]</f>
        <v>2</v>
      </c>
      <c r="Q564" t="b">
        <v>0</v>
      </c>
      <c r="R564" t="b">
        <v>0</v>
      </c>
      <c r="S564" t="s">
        <v>23</v>
      </c>
      <c r="T564" t="s">
        <v>2033</v>
      </c>
      <c r="U564" t="s">
        <v>2039</v>
      </c>
    </row>
    <row r="565" spans="1:21" x14ac:dyDescent="0.3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s="10">
        <f>Tabla1[[#This Row],[pledged]]/Tabla1[[#This Row],[goal]]</f>
        <v>1.3802702702702703</v>
      </c>
      <c r="G565" s="24">
        <f>IFERROR(Tabla1[[#This Row],[pledged]]/Tabla1[[#This Row],[backers_count]],"0")</f>
        <v>60.082352941176474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16"/>
        <v>43417.25</v>
      </c>
      <c r="O565" s="8">
        <f t="shared" si="17"/>
        <v>43437.25</v>
      </c>
      <c r="P565" s="22">
        <f>Tabla1[[#This Row],[Date Ended Conversion]]-Tabla1[[#This Row],[Date Created Conversion]]</f>
        <v>20</v>
      </c>
      <c r="Q565" t="b">
        <v>0</v>
      </c>
      <c r="R565" t="b">
        <v>0</v>
      </c>
      <c r="S565" t="s">
        <v>42</v>
      </c>
      <c r="T565" t="s">
        <v>2036</v>
      </c>
      <c r="U565" t="s">
        <v>2042</v>
      </c>
    </row>
    <row r="566" spans="1:21" x14ac:dyDescent="0.3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s="10">
        <f>Tabla1[[#This Row],[pledged]]/Tabla1[[#This Row],[goal]]</f>
        <v>0.83813278008298753</v>
      </c>
      <c r="G566" s="24">
        <f>IFERROR(Tabla1[[#This Row],[pledged]]/Tabla1[[#This Row],[backers_count]],"0")</f>
        <v>78.990502793296088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16"/>
        <v>42078.208333333328</v>
      </c>
      <c r="O566" s="8">
        <f t="shared" si="17"/>
        <v>42086.208333333328</v>
      </c>
      <c r="P566" s="22">
        <f>Tabla1[[#This Row],[Date Ended Conversion]]-Tabla1[[#This Row],[Date Created Conversion]]</f>
        <v>8</v>
      </c>
      <c r="Q566" t="b">
        <v>0</v>
      </c>
      <c r="R566" t="b">
        <v>0</v>
      </c>
      <c r="S566" t="s">
        <v>33</v>
      </c>
      <c r="T566" t="s">
        <v>2035</v>
      </c>
      <c r="U566" t="s">
        <v>2041</v>
      </c>
    </row>
    <row r="567" spans="1:21" x14ac:dyDescent="0.3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s="10">
        <f>Tabla1[[#This Row],[pledged]]/Tabla1[[#This Row],[goal]]</f>
        <v>2.0460063224446787</v>
      </c>
      <c r="G567" s="24">
        <f>IFERROR(Tabla1[[#This Row],[pledged]]/Tabla1[[#This Row],[backers_count]],"0")</f>
        <v>53.99499443826474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16"/>
        <v>40862.25</v>
      </c>
      <c r="O567" s="8">
        <f t="shared" si="17"/>
        <v>40882.25</v>
      </c>
      <c r="P567" s="22">
        <f>Tabla1[[#This Row],[Date Ended Conversion]]-Tabla1[[#This Row],[Date Created Conversion]]</f>
        <v>20</v>
      </c>
      <c r="Q567" t="b">
        <v>0</v>
      </c>
      <c r="R567" t="b">
        <v>0</v>
      </c>
      <c r="S567" t="s">
        <v>33</v>
      </c>
      <c r="T567" t="s">
        <v>2035</v>
      </c>
      <c r="U567" t="s">
        <v>2041</v>
      </c>
    </row>
    <row r="568" spans="1:21" x14ac:dyDescent="0.3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s="10">
        <f>Tabla1[[#This Row],[pledged]]/Tabla1[[#This Row],[goal]]</f>
        <v>0.44344086021505374</v>
      </c>
      <c r="G568" s="24">
        <f>IFERROR(Tabla1[[#This Row],[pledged]]/Tabla1[[#This Row],[backers_count]],"0")</f>
        <v>111.45945945945945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16"/>
        <v>42424.25</v>
      </c>
      <c r="O568" s="8">
        <f t="shared" si="17"/>
        <v>42447.208333333328</v>
      </c>
      <c r="P568" s="22">
        <f>Tabla1[[#This Row],[Date Ended Conversion]]-Tabla1[[#This Row],[Date Created Conversion]]</f>
        <v>22.958333333328483</v>
      </c>
      <c r="Q568" t="b">
        <v>0</v>
      </c>
      <c r="R568" t="b">
        <v>1</v>
      </c>
      <c r="S568" t="s">
        <v>50</v>
      </c>
      <c r="T568" t="s">
        <v>2033</v>
      </c>
      <c r="U568" t="s">
        <v>2043</v>
      </c>
    </row>
    <row r="569" spans="1:21" ht="31.2" x14ac:dyDescent="0.3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s="10">
        <f>Tabla1[[#This Row],[pledged]]/Tabla1[[#This Row],[goal]]</f>
        <v>2.1860294117647059</v>
      </c>
      <c r="G569" s="24">
        <f>IFERROR(Tabla1[[#This Row],[pledged]]/Tabla1[[#This Row],[backers_count]],"0")</f>
        <v>60.922131147540981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16"/>
        <v>41830.208333333336</v>
      </c>
      <c r="O569" s="8">
        <f t="shared" si="17"/>
        <v>41832.208333333336</v>
      </c>
      <c r="P569" s="22">
        <f>Tabla1[[#This Row],[Date Ended Conversion]]-Tabla1[[#This Row],[Date Created Conversion]]</f>
        <v>2</v>
      </c>
      <c r="Q569" t="b">
        <v>0</v>
      </c>
      <c r="R569" t="b">
        <v>0</v>
      </c>
      <c r="S569" t="s">
        <v>23</v>
      </c>
      <c r="T569" t="s">
        <v>2033</v>
      </c>
      <c r="U569" t="s">
        <v>2039</v>
      </c>
    </row>
    <row r="570" spans="1:21" x14ac:dyDescent="0.3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s="10">
        <f>Tabla1[[#This Row],[pledged]]/Tabla1[[#This Row],[goal]]</f>
        <v>1.8603314917127072</v>
      </c>
      <c r="G570" s="24">
        <f>IFERROR(Tabla1[[#This Row],[pledged]]/Tabla1[[#This Row],[backers_count]],"0")</f>
        <v>26.0015444015444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16"/>
        <v>40374.208333333336</v>
      </c>
      <c r="O570" s="8">
        <f t="shared" si="17"/>
        <v>40419.208333333336</v>
      </c>
      <c r="P570" s="22">
        <f>Tabla1[[#This Row],[Date Ended Conversion]]-Tabla1[[#This Row],[Date Created Conversion]]</f>
        <v>45</v>
      </c>
      <c r="Q570" t="b">
        <v>0</v>
      </c>
      <c r="R570" t="b">
        <v>0</v>
      </c>
      <c r="S570" t="s">
        <v>33</v>
      </c>
      <c r="T570" t="s">
        <v>2035</v>
      </c>
      <c r="U570" t="s">
        <v>2041</v>
      </c>
    </row>
    <row r="571" spans="1:21" x14ac:dyDescent="0.3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s="10">
        <f>Tabla1[[#This Row],[pledged]]/Tabla1[[#This Row],[goal]]</f>
        <v>2.3733830845771142</v>
      </c>
      <c r="G571" s="24">
        <f>IFERROR(Tabla1[[#This Row],[pledged]]/Tabla1[[#This Row],[backers_count]],"0")</f>
        <v>80.993208828522924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16"/>
        <v>40554.25</v>
      </c>
      <c r="O571" s="8">
        <f t="shared" si="17"/>
        <v>40566.25</v>
      </c>
      <c r="P571" s="22">
        <f>Tabla1[[#This Row],[Date Ended Conversion]]-Tabla1[[#This Row],[Date Created Conversion]]</f>
        <v>12</v>
      </c>
      <c r="Q571" t="b">
        <v>0</v>
      </c>
      <c r="R571" t="b">
        <v>0</v>
      </c>
      <c r="S571" t="s">
        <v>71</v>
      </c>
      <c r="T571" t="s">
        <v>2036</v>
      </c>
      <c r="U571" t="s">
        <v>2048</v>
      </c>
    </row>
    <row r="572" spans="1:21" x14ac:dyDescent="0.3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s="10">
        <f>Tabla1[[#This Row],[pledged]]/Tabla1[[#This Row],[goal]]</f>
        <v>3.0565384615384614</v>
      </c>
      <c r="G572" s="24">
        <f>IFERROR(Tabla1[[#This Row],[pledged]]/Tabla1[[#This Row],[backers_count]],"0")</f>
        <v>34.995963302752294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16"/>
        <v>41993.25</v>
      </c>
      <c r="O572" s="8">
        <f t="shared" si="17"/>
        <v>41999.25</v>
      </c>
      <c r="P572" s="22">
        <f>Tabla1[[#This Row],[Date Ended Conversion]]-Tabla1[[#This Row],[Date Created Conversion]]</f>
        <v>6</v>
      </c>
      <c r="Q572" t="b">
        <v>0</v>
      </c>
      <c r="R572" t="b">
        <v>1</v>
      </c>
      <c r="S572" t="s">
        <v>23</v>
      </c>
      <c r="T572" t="s">
        <v>2033</v>
      </c>
      <c r="U572" t="s">
        <v>2039</v>
      </c>
    </row>
    <row r="573" spans="1:21" x14ac:dyDescent="0.3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s="10">
        <f>Tabla1[[#This Row],[pledged]]/Tabla1[[#This Row],[goal]]</f>
        <v>0.94142857142857139</v>
      </c>
      <c r="G573" s="24">
        <f>IFERROR(Tabla1[[#This Row],[pledged]]/Tabla1[[#This Row],[backers_count]],"0")</f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16"/>
        <v>42174.208333333328</v>
      </c>
      <c r="O573" s="8">
        <f t="shared" si="17"/>
        <v>42221.208333333328</v>
      </c>
      <c r="P573" s="22">
        <f>Tabla1[[#This Row],[Date Ended Conversion]]-Tabla1[[#This Row],[Date Created Conversion]]</f>
        <v>47</v>
      </c>
      <c r="Q573" t="b">
        <v>0</v>
      </c>
      <c r="R573" t="b">
        <v>0</v>
      </c>
      <c r="S573" t="s">
        <v>100</v>
      </c>
      <c r="T573" t="s">
        <v>2036</v>
      </c>
      <c r="U573" t="s">
        <v>2051</v>
      </c>
    </row>
    <row r="574" spans="1:21" x14ac:dyDescent="0.3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s="10">
        <f>Tabla1[[#This Row],[pledged]]/Tabla1[[#This Row],[goal]]</f>
        <v>0.54400000000000004</v>
      </c>
      <c r="G574" s="24">
        <f>IFERROR(Tabla1[[#This Row],[pledged]]/Tabla1[[#This Row],[backers_count]],"0")</f>
        <v>52.085106382978722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16"/>
        <v>42275.208333333328</v>
      </c>
      <c r="O574" s="8">
        <f t="shared" si="17"/>
        <v>42291.208333333328</v>
      </c>
      <c r="P574" s="22">
        <f>Tabla1[[#This Row],[Date Ended Conversion]]-Tabla1[[#This Row],[Date Created Conversion]]</f>
        <v>16</v>
      </c>
      <c r="Q574" t="b">
        <v>0</v>
      </c>
      <c r="R574" t="b">
        <v>1</v>
      </c>
      <c r="S574" t="s">
        <v>23</v>
      </c>
      <c r="T574" t="s">
        <v>2033</v>
      </c>
      <c r="U574" t="s">
        <v>2039</v>
      </c>
    </row>
    <row r="575" spans="1:21" x14ac:dyDescent="0.3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s="10">
        <f>Tabla1[[#This Row],[pledged]]/Tabla1[[#This Row],[goal]]</f>
        <v>1.1188059701492536</v>
      </c>
      <c r="G575" s="24">
        <f>IFERROR(Tabla1[[#This Row],[pledged]]/Tabla1[[#This Row],[backers_count]],"0")</f>
        <v>24.986666666666668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16"/>
        <v>41761.208333333336</v>
      </c>
      <c r="O575" s="8">
        <f t="shared" si="17"/>
        <v>41763.208333333336</v>
      </c>
      <c r="P575" s="22">
        <f>Tabla1[[#This Row],[Date Ended Conversion]]-Tabla1[[#This Row],[Date Created Conversion]]</f>
        <v>2</v>
      </c>
      <c r="Q575" t="b">
        <v>0</v>
      </c>
      <c r="R575" t="b">
        <v>0</v>
      </c>
      <c r="S575" t="s">
        <v>1029</v>
      </c>
      <c r="T575" t="s">
        <v>2063</v>
      </c>
      <c r="U575" t="s">
        <v>2064</v>
      </c>
    </row>
    <row r="576" spans="1:21" x14ac:dyDescent="0.3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s="10">
        <f>Tabla1[[#This Row],[pledged]]/Tabla1[[#This Row],[goal]]</f>
        <v>3.6914814814814814</v>
      </c>
      <c r="G576" s="24">
        <f>IFERROR(Tabla1[[#This Row],[pledged]]/Tabla1[[#This Row],[backers_count]],"0")</f>
        <v>69.215277777777771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16"/>
        <v>43806.25</v>
      </c>
      <c r="O576" s="8">
        <f t="shared" si="17"/>
        <v>43816.25</v>
      </c>
      <c r="P576" s="22">
        <f>Tabla1[[#This Row],[Date Ended Conversion]]-Tabla1[[#This Row],[Date Created Conversion]]</f>
        <v>10</v>
      </c>
      <c r="Q576" t="b">
        <v>0</v>
      </c>
      <c r="R576" t="b">
        <v>1</v>
      </c>
      <c r="S576" t="s">
        <v>17</v>
      </c>
      <c r="T576" t="s">
        <v>2032</v>
      </c>
      <c r="U576" t="s">
        <v>2038</v>
      </c>
    </row>
    <row r="577" spans="1:21" x14ac:dyDescent="0.3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s="10">
        <f>Tabla1[[#This Row],[pledged]]/Tabla1[[#This Row],[goal]]</f>
        <v>0.62930372148859548</v>
      </c>
      <c r="G577" s="24">
        <f>IFERROR(Tabla1[[#This Row],[pledged]]/Tabla1[[#This Row],[backers_count]],"0")</f>
        <v>93.944444444444443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16"/>
        <v>41779.208333333336</v>
      </c>
      <c r="O577" s="8">
        <f t="shared" si="17"/>
        <v>41782.208333333336</v>
      </c>
      <c r="P577" s="22">
        <f>Tabla1[[#This Row],[Date Ended Conversion]]-Tabla1[[#This Row],[Date Created Conversion]]</f>
        <v>3</v>
      </c>
      <c r="Q577" t="b">
        <v>0</v>
      </c>
      <c r="R577" t="b">
        <v>1</v>
      </c>
      <c r="S577" t="s">
        <v>33</v>
      </c>
      <c r="T577" t="s">
        <v>2035</v>
      </c>
      <c r="U577" t="s">
        <v>2041</v>
      </c>
    </row>
    <row r="578" spans="1:21" ht="31.2" x14ac:dyDescent="0.3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s="10">
        <f>Tabla1[[#This Row],[pledged]]/Tabla1[[#This Row],[goal]]</f>
        <v>0.6492783505154639</v>
      </c>
      <c r="G578" s="24">
        <f>IFERROR(Tabla1[[#This Row],[pledged]]/Tabla1[[#This Row],[backers_count]],"0")</f>
        <v>98.40625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ref="N578:N641" si="18">(((L578/60)/60)/24)+DATE(1970,1,1)</f>
        <v>43040.208333333328</v>
      </c>
      <c r="O578" s="8">
        <f t="shared" ref="O578:O641" si="19">(((M578/60)/60)/24)+DATE(1970,1,1)</f>
        <v>43057.25</v>
      </c>
      <c r="P578" s="22">
        <f>Tabla1[[#This Row],[Date Ended Conversion]]-Tabla1[[#This Row],[Date Created Conversion]]</f>
        <v>17.041666666671517</v>
      </c>
      <c r="Q578" t="b">
        <v>0</v>
      </c>
      <c r="R578" t="b">
        <v>0</v>
      </c>
      <c r="S578" t="s">
        <v>33</v>
      </c>
      <c r="T578" t="s">
        <v>2035</v>
      </c>
      <c r="U578" t="s">
        <v>2041</v>
      </c>
    </row>
    <row r="579" spans="1:21" x14ac:dyDescent="0.3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s="10">
        <f>Tabla1[[#This Row],[pledged]]/Tabla1[[#This Row],[goal]]</f>
        <v>0.18853658536585366</v>
      </c>
      <c r="G579" s="24">
        <f>IFERROR(Tabla1[[#This Row],[pledged]]/Tabla1[[#This Row],[backers_count]],"0")</f>
        <v>41.783783783783782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si="18"/>
        <v>40613.25</v>
      </c>
      <c r="O579" s="8">
        <f t="shared" si="19"/>
        <v>40639.208333333336</v>
      </c>
      <c r="P579" s="22">
        <f>Tabla1[[#This Row],[Date Ended Conversion]]-Tabla1[[#This Row],[Date Created Conversion]]</f>
        <v>25.958333333335759</v>
      </c>
      <c r="Q579" t="b">
        <v>0</v>
      </c>
      <c r="R579" t="b">
        <v>0</v>
      </c>
      <c r="S579" t="s">
        <v>159</v>
      </c>
      <c r="T579" t="s">
        <v>2033</v>
      </c>
      <c r="U579" t="s">
        <v>2057</v>
      </c>
    </row>
    <row r="580" spans="1:21" x14ac:dyDescent="0.3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s="10">
        <f>Tabla1[[#This Row],[pledged]]/Tabla1[[#This Row],[goal]]</f>
        <v>0.1675440414507772</v>
      </c>
      <c r="G580" s="24">
        <f>IFERROR(Tabla1[[#This Row],[pledged]]/Tabla1[[#This Row],[backers_count]],"0")</f>
        <v>65.991836734693877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18"/>
        <v>40878.25</v>
      </c>
      <c r="O580" s="8">
        <f t="shared" si="19"/>
        <v>40881.25</v>
      </c>
      <c r="P580" s="22">
        <f>Tabla1[[#This Row],[Date Ended Conversion]]-Tabla1[[#This Row],[Date Created Conversion]]</f>
        <v>3</v>
      </c>
      <c r="Q580" t="b">
        <v>0</v>
      </c>
      <c r="R580" t="b">
        <v>0</v>
      </c>
      <c r="S580" t="s">
        <v>474</v>
      </c>
      <c r="T580" t="s">
        <v>2036</v>
      </c>
      <c r="U580" t="s">
        <v>2062</v>
      </c>
    </row>
    <row r="581" spans="1:21" x14ac:dyDescent="0.3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s="10">
        <f>Tabla1[[#This Row],[pledged]]/Tabla1[[#This Row],[goal]]</f>
        <v>1.0111290322580646</v>
      </c>
      <c r="G581" s="24">
        <f>IFERROR(Tabla1[[#This Row],[pledged]]/Tabla1[[#This Row],[backers_count]],"0")</f>
        <v>72.05747126436782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18"/>
        <v>40762.208333333336</v>
      </c>
      <c r="O581" s="8">
        <f t="shared" si="19"/>
        <v>40774.208333333336</v>
      </c>
      <c r="P581" s="22">
        <f>Tabla1[[#This Row],[Date Ended Conversion]]-Tabla1[[#This Row],[Date Created Conversion]]</f>
        <v>12</v>
      </c>
      <c r="Q581" t="b">
        <v>0</v>
      </c>
      <c r="R581" t="b">
        <v>0</v>
      </c>
      <c r="S581" t="s">
        <v>159</v>
      </c>
      <c r="T581" t="s">
        <v>2033</v>
      </c>
      <c r="U581" t="s">
        <v>2057</v>
      </c>
    </row>
    <row r="582" spans="1:21" x14ac:dyDescent="0.3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s="10">
        <f>Tabla1[[#This Row],[pledged]]/Tabla1[[#This Row],[goal]]</f>
        <v>3.4150228310502282</v>
      </c>
      <c r="G582" s="24">
        <f>IFERROR(Tabla1[[#This Row],[pledged]]/Tabla1[[#This Row],[backers_count]],"0")</f>
        <v>48.003209242618745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18"/>
        <v>41696.25</v>
      </c>
      <c r="O582" s="8">
        <f t="shared" si="19"/>
        <v>41704.25</v>
      </c>
      <c r="P582" s="22">
        <f>Tabla1[[#This Row],[Date Ended Conversion]]-Tabla1[[#This Row],[Date Created Conversion]]</f>
        <v>8</v>
      </c>
      <c r="Q582" t="b">
        <v>0</v>
      </c>
      <c r="R582" t="b">
        <v>0</v>
      </c>
      <c r="S582" t="s">
        <v>33</v>
      </c>
      <c r="T582" t="s">
        <v>2035</v>
      </c>
      <c r="U582" t="s">
        <v>2041</v>
      </c>
    </row>
    <row r="583" spans="1:21" x14ac:dyDescent="0.3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s="10">
        <f>Tabla1[[#This Row],[pledged]]/Tabla1[[#This Row],[goal]]</f>
        <v>0.64016666666666666</v>
      </c>
      <c r="G583" s="24">
        <f>IFERROR(Tabla1[[#This Row],[pledged]]/Tabla1[[#This Row],[backers_count]],"0")</f>
        <v>54.098591549295776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18"/>
        <v>40662.208333333336</v>
      </c>
      <c r="O583" s="8">
        <f t="shared" si="19"/>
        <v>40677.208333333336</v>
      </c>
      <c r="P583" s="22">
        <f>Tabla1[[#This Row],[Date Ended Conversion]]-Tabla1[[#This Row],[Date Created Conversion]]</f>
        <v>15</v>
      </c>
      <c r="Q583" t="b">
        <v>0</v>
      </c>
      <c r="R583" t="b">
        <v>0</v>
      </c>
      <c r="S583" t="s">
        <v>28</v>
      </c>
      <c r="T583" t="s">
        <v>2034</v>
      </c>
      <c r="U583" t="s">
        <v>2040</v>
      </c>
    </row>
    <row r="584" spans="1:21" x14ac:dyDescent="0.3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s="10">
        <f>Tabla1[[#This Row],[pledged]]/Tabla1[[#This Row],[goal]]</f>
        <v>0.5208045977011494</v>
      </c>
      <c r="G584" s="24">
        <f>IFERROR(Tabla1[[#This Row],[pledged]]/Tabla1[[#This Row],[backers_count]],"0")</f>
        <v>107.88095238095238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18"/>
        <v>42165.208333333328</v>
      </c>
      <c r="O584" s="8">
        <f t="shared" si="19"/>
        <v>42170.208333333328</v>
      </c>
      <c r="P584" s="22">
        <f>Tabla1[[#This Row],[Date Ended Conversion]]-Tabla1[[#This Row],[Date Created Conversion]]</f>
        <v>5</v>
      </c>
      <c r="Q584" t="b">
        <v>0</v>
      </c>
      <c r="R584" t="b">
        <v>1</v>
      </c>
      <c r="S584" t="s">
        <v>89</v>
      </c>
      <c r="T584" t="s">
        <v>2049</v>
      </c>
      <c r="U584" t="s">
        <v>2050</v>
      </c>
    </row>
    <row r="585" spans="1:21" ht="31.2" x14ac:dyDescent="0.3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s="10">
        <f>Tabla1[[#This Row],[pledged]]/Tabla1[[#This Row],[goal]]</f>
        <v>3.2240211640211642</v>
      </c>
      <c r="G585" s="24">
        <f>IFERROR(Tabla1[[#This Row],[pledged]]/Tabla1[[#This Row],[backers_count]],"0")</f>
        <v>67.034103410341032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18"/>
        <v>40959.25</v>
      </c>
      <c r="O585" s="8">
        <f t="shared" si="19"/>
        <v>40976.25</v>
      </c>
      <c r="P585" s="22">
        <f>Tabla1[[#This Row],[Date Ended Conversion]]-Tabla1[[#This Row],[Date Created Conversion]]</f>
        <v>17</v>
      </c>
      <c r="Q585" t="b">
        <v>0</v>
      </c>
      <c r="R585" t="b">
        <v>0</v>
      </c>
      <c r="S585" t="s">
        <v>42</v>
      </c>
      <c r="T585" t="s">
        <v>2036</v>
      </c>
      <c r="U585" t="s">
        <v>2042</v>
      </c>
    </row>
    <row r="586" spans="1:21" ht="31.2" x14ac:dyDescent="0.3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s="10">
        <f>Tabla1[[#This Row],[pledged]]/Tabla1[[#This Row],[goal]]</f>
        <v>1.1950810185185186</v>
      </c>
      <c r="G586" s="24">
        <f>IFERROR(Tabla1[[#This Row],[pledged]]/Tabla1[[#This Row],[backers_count]],"0")</f>
        <v>64.01425914445133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18"/>
        <v>41024.208333333336</v>
      </c>
      <c r="O586" s="8">
        <f t="shared" si="19"/>
        <v>41038.208333333336</v>
      </c>
      <c r="P586" s="22">
        <f>Tabla1[[#This Row],[Date Ended Conversion]]-Tabla1[[#This Row],[Date Created Conversion]]</f>
        <v>14</v>
      </c>
      <c r="Q586" t="b">
        <v>0</v>
      </c>
      <c r="R586" t="b">
        <v>0</v>
      </c>
      <c r="S586" t="s">
        <v>28</v>
      </c>
      <c r="T586" t="s">
        <v>2034</v>
      </c>
      <c r="U586" t="s">
        <v>2040</v>
      </c>
    </row>
    <row r="587" spans="1:21" x14ac:dyDescent="0.3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s="10">
        <f>Tabla1[[#This Row],[pledged]]/Tabla1[[#This Row],[goal]]</f>
        <v>1.4679775280898877</v>
      </c>
      <c r="G587" s="24">
        <f>IFERROR(Tabla1[[#This Row],[pledged]]/Tabla1[[#This Row],[backers_count]],"0")</f>
        <v>96.066176470588232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18"/>
        <v>40255.208333333336</v>
      </c>
      <c r="O587" s="8">
        <f t="shared" si="19"/>
        <v>40265.208333333336</v>
      </c>
      <c r="P587" s="22">
        <f>Tabla1[[#This Row],[Date Ended Conversion]]-Tabla1[[#This Row],[Date Created Conversion]]</f>
        <v>10</v>
      </c>
      <c r="Q587" t="b">
        <v>0</v>
      </c>
      <c r="R587" t="b">
        <v>0</v>
      </c>
      <c r="S587" t="s">
        <v>206</v>
      </c>
      <c r="T587" t="s">
        <v>2037</v>
      </c>
      <c r="U587" t="s">
        <v>2058</v>
      </c>
    </row>
    <row r="588" spans="1:21" ht="31.2" x14ac:dyDescent="0.3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s="10">
        <f>Tabla1[[#This Row],[pledged]]/Tabla1[[#This Row],[goal]]</f>
        <v>9.5057142857142853</v>
      </c>
      <c r="G588" s="24">
        <f>IFERROR(Tabla1[[#This Row],[pledged]]/Tabla1[[#This Row],[backers_count]],"0")</f>
        <v>51.184615384615384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18"/>
        <v>40499.25</v>
      </c>
      <c r="O588" s="8">
        <f t="shared" si="19"/>
        <v>40518.25</v>
      </c>
      <c r="P588" s="22">
        <f>Tabla1[[#This Row],[Date Ended Conversion]]-Tabla1[[#This Row],[Date Created Conversion]]</f>
        <v>19</v>
      </c>
      <c r="Q588" t="b">
        <v>0</v>
      </c>
      <c r="R588" t="b">
        <v>0</v>
      </c>
      <c r="S588" t="s">
        <v>23</v>
      </c>
      <c r="T588" t="s">
        <v>2033</v>
      </c>
      <c r="U588" t="s">
        <v>2039</v>
      </c>
    </row>
    <row r="589" spans="1:21" x14ac:dyDescent="0.3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s="10">
        <f>Tabla1[[#This Row],[pledged]]/Tabla1[[#This Row],[goal]]</f>
        <v>0.72893617021276591</v>
      </c>
      <c r="G589" s="24">
        <f>IFERROR(Tabla1[[#This Row],[pledged]]/Tabla1[[#This Row],[backers_count]],"0")</f>
        <v>43.92307692307692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18"/>
        <v>43484.25</v>
      </c>
      <c r="O589" s="8">
        <f t="shared" si="19"/>
        <v>43536.208333333328</v>
      </c>
      <c r="P589" s="22">
        <f>Tabla1[[#This Row],[Date Ended Conversion]]-Tabla1[[#This Row],[Date Created Conversion]]</f>
        <v>51.958333333328483</v>
      </c>
      <c r="Q589" t="b">
        <v>0</v>
      </c>
      <c r="R589" t="b">
        <v>1</v>
      </c>
      <c r="S589" t="s">
        <v>17</v>
      </c>
      <c r="T589" t="s">
        <v>2032</v>
      </c>
      <c r="U589" t="s">
        <v>2038</v>
      </c>
    </row>
    <row r="590" spans="1:21" x14ac:dyDescent="0.3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s="10">
        <f>Tabla1[[#This Row],[pledged]]/Tabla1[[#This Row],[goal]]</f>
        <v>0.7900824873096447</v>
      </c>
      <c r="G590" s="24">
        <f>IFERROR(Tabla1[[#This Row],[pledged]]/Tabla1[[#This Row],[backers_count]],"0")</f>
        <v>91.021198830409361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18"/>
        <v>40262.208333333336</v>
      </c>
      <c r="O590" s="8">
        <f t="shared" si="19"/>
        <v>40293.208333333336</v>
      </c>
      <c r="P590" s="22">
        <f>Tabla1[[#This Row],[Date Ended Conversion]]-Tabla1[[#This Row],[Date Created Conversion]]</f>
        <v>31</v>
      </c>
      <c r="Q590" t="b">
        <v>0</v>
      </c>
      <c r="R590" t="b">
        <v>0</v>
      </c>
      <c r="S590" t="s">
        <v>33</v>
      </c>
      <c r="T590" t="s">
        <v>2035</v>
      </c>
      <c r="U590" t="s">
        <v>2041</v>
      </c>
    </row>
    <row r="591" spans="1:21" x14ac:dyDescent="0.3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s="10">
        <f>Tabla1[[#This Row],[pledged]]/Tabla1[[#This Row],[goal]]</f>
        <v>0.64721518987341775</v>
      </c>
      <c r="G591" s="24">
        <f>IFERROR(Tabla1[[#This Row],[pledged]]/Tabla1[[#This Row],[backers_count]],"0")</f>
        <v>50.127450980392155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18"/>
        <v>42190.208333333328</v>
      </c>
      <c r="O591" s="8">
        <f t="shared" si="19"/>
        <v>42197.208333333328</v>
      </c>
      <c r="P591" s="22">
        <f>Tabla1[[#This Row],[Date Ended Conversion]]-Tabla1[[#This Row],[Date Created Conversion]]</f>
        <v>7</v>
      </c>
      <c r="Q591" t="b">
        <v>0</v>
      </c>
      <c r="R591" t="b">
        <v>0</v>
      </c>
      <c r="S591" t="s">
        <v>42</v>
      </c>
      <c r="T591" t="s">
        <v>2036</v>
      </c>
      <c r="U591" t="s">
        <v>2042</v>
      </c>
    </row>
    <row r="592" spans="1:21" ht="31.2" x14ac:dyDescent="0.3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s="10">
        <f>Tabla1[[#This Row],[pledged]]/Tabla1[[#This Row],[goal]]</f>
        <v>0.82028169014084507</v>
      </c>
      <c r="G592" s="24">
        <f>IFERROR(Tabla1[[#This Row],[pledged]]/Tabla1[[#This Row],[backers_count]],"0")</f>
        <v>67.720930232558146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18"/>
        <v>41994.25</v>
      </c>
      <c r="O592" s="8">
        <f t="shared" si="19"/>
        <v>42005.25</v>
      </c>
      <c r="P592" s="22">
        <f>Tabla1[[#This Row],[Date Ended Conversion]]-Tabla1[[#This Row],[Date Created Conversion]]</f>
        <v>11</v>
      </c>
      <c r="Q592" t="b">
        <v>0</v>
      </c>
      <c r="R592" t="b">
        <v>0</v>
      </c>
      <c r="S592" t="s">
        <v>133</v>
      </c>
      <c r="T592" t="s">
        <v>2037</v>
      </c>
      <c r="U592" t="s">
        <v>2055</v>
      </c>
    </row>
    <row r="593" spans="1:21" x14ac:dyDescent="0.3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s="10">
        <f>Tabla1[[#This Row],[pledged]]/Tabla1[[#This Row],[goal]]</f>
        <v>10.376666666666667</v>
      </c>
      <c r="G593" s="24">
        <f>IFERROR(Tabla1[[#This Row],[pledged]]/Tabla1[[#This Row],[backers_count]],"0")</f>
        <v>61.03921568627451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18"/>
        <v>40373.208333333336</v>
      </c>
      <c r="O593" s="8">
        <f t="shared" si="19"/>
        <v>40383.208333333336</v>
      </c>
      <c r="P593" s="22">
        <f>Tabla1[[#This Row],[Date Ended Conversion]]-Tabla1[[#This Row],[Date Created Conversion]]</f>
        <v>10</v>
      </c>
      <c r="Q593" t="b">
        <v>0</v>
      </c>
      <c r="R593" t="b">
        <v>0</v>
      </c>
      <c r="S593" t="s">
        <v>89</v>
      </c>
      <c r="T593" t="s">
        <v>2049</v>
      </c>
      <c r="U593" t="s">
        <v>2050</v>
      </c>
    </row>
    <row r="594" spans="1:21" ht="31.2" x14ac:dyDescent="0.3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s="10">
        <f>Tabla1[[#This Row],[pledged]]/Tabla1[[#This Row],[goal]]</f>
        <v>0.12910076530612244</v>
      </c>
      <c r="G594" s="24">
        <f>IFERROR(Tabla1[[#This Row],[pledged]]/Tabla1[[#This Row],[backers_count]],"0")</f>
        <v>80.011857707509876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18"/>
        <v>41789.208333333336</v>
      </c>
      <c r="O594" s="8">
        <f t="shared" si="19"/>
        <v>41798.208333333336</v>
      </c>
      <c r="P594" s="22">
        <f>Tabla1[[#This Row],[Date Ended Conversion]]-Tabla1[[#This Row],[Date Created Conversion]]</f>
        <v>9</v>
      </c>
      <c r="Q594" t="b">
        <v>0</v>
      </c>
      <c r="R594" t="b">
        <v>0</v>
      </c>
      <c r="S594" t="s">
        <v>33</v>
      </c>
      <c r="T594" t="s">
        <v>2035</v>
      </c>
      <c r="U594" t="s">
        <v>2041</v>
      </c>
    </row>
    <row r="595" spans="1:21" ht="31.2" x14ac:dyDescent="0.3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s="10">
        <f>Tabla1[[#This Row],[pledged]]/Tabla1[[#This Row],[goal]]</f>
        <v>1.5484210526315789</v>
      </c>
      <c r="G595" s="24">
        <f>IFERROR(Tabla1[[#This Row],[pledged]]/Tabla1[[#This Row],[backers_count]],"0")</f>
        <v>47.001497753369947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18"/>
        <v>41724.208333333336</v>
      </c>
      <c r="O595" s="8">
        <f t="shared" si="19"/>
        <v>41737.208333333336</v>
      </c>
      <c r="P595" s="22">
        <f>Tabla1[[#This Row],[Date Ended Conversion]]-Tabla1[[#This Row],[Date Created Conversion]]</f>
        <v>13</v>
      </c>
      <c r="Q595" t="b">
        <v>0</v>
      </c>
      <c r="R595" t="b">
        <v>0</v>
      </c>
      <c r="S595" t="s">
        <v>71</v>
      </c>
      <c r="T595" t="s">
        <v>2036</v>
      </c>
      <c r="U595" t="s">
        <v>2048</v>
      </c>
    </row>
    <row r="596" spans="1:21" ht="31.2" x14ac:dyDescent="0.3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s="10">
        <f>Tabla1[[#This Row],[pledged]]/Tabla1[[#This Row],[goal]]</f>
        <v>7.0991735537190084E-2</v>
      </c>
      <c r="G596" s="24">
        <f>IFERROR(Tabla1[[#This Row],[pledged]]/Tabla1[[#This Row],[backers_count]],"0")</f>
        <v>71.127388535031841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18"/>
        <v>42548.208333333328</v>
      </c>
      <c r="O596" s="8">
        <f t="shared" si="19"/>
        <v>42551.208333333328</v>
      </c>
      <c r="P596" s="22">
        <f>Tabla1[[#This Row],[Date Ended Conversion]]-Tabla1[[#This Row],[Date Created Conversion]]</f>
        <v>3</v>
      </c>
      <c r="Q596" t="b">
        <v>0</v>
      </c>
      <c r="R596" t="b">
        <v>1</v>
      </c>
      <c r="S596" t="s">
        <v>33</v>
      </c>
      <c r="T596" t="s">
        <v>2035</v>
      </c>
      <c r="U596" t="s">
        <v>2041</v>
      </c>
    </row>
    <row r="597" spans="1:21" ht="31.2" x14ac:dyDescent="0.3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s="10">
        <f>Tabla1[[#This Row],[pledged]]/Tabla1[[#This Row],[goal]]</f>
        <v>2.0852773826458035</v>
      </c>
      <c r="G597" s="24">
        <f>IFERROR(Tabla1[[#This Row],[pledged]]/Tabla1[[#This Row],[backers_count]],"0")</f>
        <v>89.99079189686924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18"/>
        <v>40253.208333333336</v>
      </c>
      <c r="O597" s="8">
        <f t="shared" si="19"/>
        <v>40274.208333333336</v>
      </c>
      <c r="P597" s="22">
        <f>Tabla1[[#This Row],[Date Ended Conversion]]-Tabla1[[#This Row],[Date Created Conversion]]</f>
        <v>21</v>
      </c>
      <c r="Q597" t="b">
        <v>0</v>
      </c>
      <c r="R597" t="b">
        <v>1</v>
      </c>
      <c r="S597" t="s">
        <v>33</v>
      </c>
      <c r="T597" t="s">
        <v>2035</v>
      </c>
      <c r="U597" t="s">
        <v>2041</v>
      </c>
    </row>
    <row r="598" spans="1:21" x14ac:dyDescent="0.3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s="10">
        <f>Tabla1[[#This Row],[pledged]]/Tabla1[[#This Row],[goal]]</f>
        <v>0.99683544303797467</v>
      </c>
      <c r="G598" s="24">
        <f>IFERROR(Tabla1[[#This Row],[pledged]]/Tabla1[[#This Row],[backers_count]],"0")</f>
        <v>43.032786885245905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18"/>
        <v>42434.25</v>
      </c>
      <c r="O598" s="8">
        <f t="shared" si="19"/>
        <v>42441.25</v>
      </c>
      <c r="P598" s="22">
        <f>Tabla1[[#This Row],[Date Ended Conversion]]-Tabla1[[#This Row],[Date Created Conversion]]</f>
        <v>7</v>
      </c>
      <c r="Q598" t="b">
        <v>0</v>
      </c>
      <c r="R598" t="b">
        <v>1</v>
      </c>
      <c r="S598" t="s">
        <v>53</v>
      </c>
      <c r="T598" t="s">
        <v>2036</v>
      </c>
      <c r="U598" t="s">
        <v>2044</v>
      </c>
    </row>
    <row r="599" spans="1:21" x14ac:dyDescent="0.3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s="10">
        <f>Tabla1[[#This Row],[pledged]]/Tabla1[[#This Row],[goal]]</f>
        <v>2.0159756097560977</v>
      </c>
      <c r="G599" s="24">
        <f>IFERROR(Tabla1[[#This Row],[pledged]]/Tabla1[[#This Row],[backers_count]],"0")</f>
        <v>67.997714808043881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18"/>
        <v>43786.25</v>
      </c>
      <c r="O599" s="8">
        <f t="shared" si="19"/>
        <v>43804.25</v>
      </c>
      <c r="P599" s="22">
        <f>Tabla1[[#This Row],[Date Ended Conversion]]-Tabla1[[#This Row],[Date Created Conversion]]</f>
        <v>18</v>
      </c>
      <c r="Q599" t="b">
        <v>0</v>
      </c>
      <c r="R599" t="b">
        <v>0</v>
      </c>
      <c r="S599" t="s">
        <v>33</v>
      </c>
      <c r="T599" t="s">
        <v>2035</v>
      </c>
      <c r="U599" t="s">
        <v>2041</v>
      </c>
    </row>
    <row r="600" spans="1:21" x14ac:dyDescent="0.3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s="10">
        <f>Tabla1[[#This Row],[pledged]]/Tabla1[[#This Row],[goal]]</f>
        <v>1.6209032258064515</v>
      </c>
      <c r="G600" s="24">
        <f>IFERROR(Tabla1[[#This Row],[pledged]]/Tabla1[[#This Row],[backers_count]],"0")</f>
        <v>73.004566210045667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18"/>
        <v>40344.208333333336</v>
      </c>
      <c r="O600" s="8">
        <f t="shared" si="19"/>
        <v>40373.208333333336</v>
      </c>
      <c r="P600" s="22">
        <f>Tabla1[[#This Row],[Date Ended Conversion]]-Tabla1[[#This Row],[Date Created Conversion]]</f>
        <v>29</v>
      </c>
      <c r="Q600" t="b">
        <v>0</v>
      </c>
      <c r="R600" t="b">
        <v>0</v>
      </c>
      <c r="S600" t="s">
        <v>23</v>
      </c>
      <c r="T600" t="s">
        <v>2033</v>
      </c>
      <c r="U600" t="s">
        <v>2039</v>
      </c>
    </row>
    <row r="601" spans="1:21" ht="31.2" x14ac:dyDescent="0.3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s="10">
        <f>Tabla1[[#This Row],[pledged]]/Tabla1[[#This Row],[goal]]</f>
        <v>3.6436208125445471E-2</v>
      </c>
      <c r="G601" s="24">
        <f>IFERROR(Tabla1[[#This Row],[pledged]]/Tabla1[[#This Row],[backers_count]],"0")</f>
        <v>62.341463414634148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18"/>
        <v>42047.25</v>
      </c>
      <c r="O601" s="8">
        <f t="shared" si="19"/>
        <v>42055.25</v>
      </c>
      <c r="P601" s="22">
        <f>Tabla1[[#This Row],[Date Ended Conversion]]-Tabla1[[#This Row],[Date Created Conversion]]</f>
        <v>8</v>
      </c>
      <c r="Q601" t="b">
        <v>0</v>
      </c>
      <c r="R601" t="b">
        <v>0</v>
      </c>
      <c r="S601" t="s">
        <v>42</v>
      </c>
      <c r="T601" t="s">
        <v>2036</v>
      </c>
      <c r="U601" t="s">
        <v>2042</v>
      </c>
    </row>
    <row r="602" spans="1:21" x14ac:dyDescent="0.3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s="10">
        <f>Tabla1[[#This Row],[pledged]]/Tabla1[[#This Row],[goal]]</f>
        <v>0.05</v>
      </c>
      <c r="G602" s="24">
        <f>IFERROR(Tabla1[[#This Row],[pledged]]/Tabla1[[#This Row],[backers_count]],"0")</f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18"/>
        <v>41485.208333333336</v>
      </c>
      <c r="O602" s="8">
        <f t="shared" si="19"/>
        <v>41497.208333333336</v>
      </c>
      <c r="P602" s="22">
        <f>Tabla1[[#This Row],[Date Ended Conversion]]-Tabla1[[#This Row],[Date Created Conversion]]</f>
        <v>12</v>
      </c>
      <c r="Q602" t="b">
        <v>0</v>
      </c>
      <c r="R602" t="b">
        <v>0</v>
      </c>
      <c r="S602" t="s">
        <v>17</v>
      </c>
      <c r="T602" t="s">
        <v>2032</v>
      </c>
      <c r="U602" t="s">
        <v>2038</v>
      </c>
    </row>
    <row r="603" spans="1:21" x14ac:dyDescent="0.3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s="10">
        <f>Tabla1[[#This Row],[pledged]]/Tabla1[[#This Row],[goal]]</f>
        <v>2.0663492063492064</v>
      </c>
      <c r="G603" s="24">
        <f>IFERROR(Tabla1[[#This Row],[pledged]]/Tabla1[[#This Row],[backers_count]],"0")</f>
        <v>67.103092783505161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18"/>
        <v>41789.208333333336</v>
      </c>
      <c r="O603" s="8">
        <f t="shared" si="19"/>
        <v>41806.208333333336</v>
      </c>
      <c r="P603" s="22">
        <f>Tabla1[[#This Row],[Date Ended Conversion]]-Tabla1[[#This Row],[Date Created Conversion]]</f>
        <v>17</v>
      </c>
      <c r="Q603" t="b">
        <v>1</v>
      </c>
      <c r="R603" t="b">
        <v>0</v>
      </c>
      <c r="S603" t="s">
        <v>65</v>
      </c>
      <c r="T603" t="s">
        <v>2034</v>
      </c>
      <c r="U603" t="s">
        <v>2046</v>
      </c>
    </row>
    <row r="604" spans="1:21" ht="31.2" x14ac:dyDescent="0.3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s="10">
        <f>Tabla1[[#This Row],[pledged]]/Tabla1[[#This Row],[goal]]</f>
        <v>1.2823628691983122</v>
      </c>
      <c r="G604" s="24">
        <f>IFERROR(Tabla1[[#This Row],[pledged]]/Tabla1[[#This Row],[backers_count]],"0")</f>
        <v>79.978947368421046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18"/>
        <v>42160.208333333328</v>
      </c>
      <c r="O604" s="8">
        <f t="shared" si="19"/>
        <v>42171.208333333328</v>
      </c>
      <c r="P604" s="22">
        <f>Tabla1[[#This Row],[Date Ended Conversion]]-Tabla1[[#This Row],[Date Created Conversion]]</f>
        <v>11</v>
      </c>
      <c r="Q604" t="b">
        <v>0</v>
      </c>
      <c r="R604" t="b">
        <v>0</v>
      </c>
      <c r="S604" t="s">
        <v>33</v>
      </c>
      <c r="T604" t="s">
        <v>2035</v>
      </c>
      <c r="U604" t="s">
        <v>2041</v>
      </c>
    </row>
    <row r="605" spans="1:21" x14ac:dyDescent="0.3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s="10">
        <f>Tabla1[[#This Row],[pledged]]/Tabla1[[#This Row],[goal]]</f>
        <v>1.1966037735849056</v>
      </c>
      <c r="G605" s="24">
        <f>IFERROR(Tabla1[[#This Row],[pledged]]/Tabla1[[#This Row],[backers_count]],"0")</f>
        <v>62.176470588235297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18"/>
        <v>43573.208333333328</v>
      </c>
      <c r="O605" s="8">
        <f t="shared" si="19"/>
        <v>43600.208333333328</v>
      </c>
      <c r="P605" s="22">
        <f>Tabla1[[#This Row],[Date Ended Conversion]]-Tabla1[[#This Row],[Date Created Conversion]]</f>
        <v>27</v>
      </c>
      <c r="Q605" t="b">
        <v>0</v>
      </c>
      <c r="R605" t="b">
        <v>0</v>
      </c>
      <c r="S605" t="s">
        <v>33</v>
      </c>
      <c r="T605" t="s">
        <v>2035</v>
      </c>
      <c r="U605" t="s">
        <v>2041</v>
      </c>
    </row>
    <row r="606" spans="1:21" x14ac:dyDescent="0.3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s="10">
        <f>Tabla1[[#This Row],[pledged]]/Tabla1[[#This Row],[goal]]</f>
        <v>1.7073055242390078</v>
      </c>
      <c r="G606" s="24">
        <f>IFERROR(Tabla1[[#This Row],[pledged]]/Tabla1[[#This Row],[backers_count]],"0")</f>
        <v>53.005950297514879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18"/>
        <v>40565.25</v>
      </c>
      <c r="O606" s="8">
        <f t="shared" si="19"/>
        <v>40586.25</v>
      </c>
      <c r="P606" s="22">
        <f>Tabla1[[#This Row],[Date Ended Conversion]]-Tabla1[[#This Row],[Date Created Conversion]]</f>
        <v>21</v>
      </c>
      <c r="Q606" t="b">
        <v>0</v>
      </c>
      <c r="R606" t="b">
        <v>0</v>
      </c>
      <c r="S606" t="s">
        <v>33</v>
      </c>
      <c r="T606" t="s">
        <v>2035</v>
      </c>
      <c r="U606" t="s">
        <v>2041</v>
      </c>
    </row>
    <row r="607" spans="1:21" x14ac:dyDescent="0.3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s="10">
        <f>Tabla1[[#This Row],[pledged]]/Tabla1[[#This Row],[goal]]</f>
        <v>1.8721212121212121</v>
      </c>
      <c r="G607" s="24">
        <f>IFERROR(Tabla1[[#This Row],[pledged]]/Tabla1[[#This Row],[backers_count]],"0")</f>
        <v>57.738317757009348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18"/>
        <v>42280.208333333328</v>
      </c>
      <c r="O607" s="8">
        <f t="shared" si="19"/>
        <v>42321.25</v>
      </c>
      <c r="P607" s="22">
        <f>Tabla1[[#This Row],[Date Ended Conversion]]-Tabla1[[#This Row],[Date Created Conversion]]</f>
        <v>41.041666666671517</v>
      </c>
      <c r="Q607" t="b">
        <v>0</v>
      </c>
      <c r="R607" t="b">
        <v>0</v>
      </c>
      <c r="S607" t="s">
        <v>68</v>
      </c>
      <c r="T607" t="s">
        <v>2037</v>
      </c>
      <c r="U607" t="s">
        <v>2047</v>
      </c>
    </row>
    <row r="608" spans="1:21" x14ac:dyDescent="0.3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s="10">
        <f>Tabla1[[#This Row],[pledged]]/Tabla1[[#This Row],[goal]]</f>
        <v>1.8838235294117647</v>
      </c>
      <c r="G608" s="24">
        <f>IFERROR(Tabla1[[#This Row],[pledged]]/Tabla1[[#This Row],[backers_count]],"0")</f>
        <v>40.03125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18"/>
        <v>42436.25</v>
      </c>
      <c r="O608" s="8">
        <f t="shared" si="19"/>
        <v>42447.208333333328</v>
      </c>
      <c r="P608" s="22">
        <f>Tabla1[[#This Row],[Date Ended Conversion]]-Tabla1[[#This Row],[Date Created Conversion]]</f>
        <v>10.958333333328483</v>
      </c>
      <c r="Q608" t="b">
        <v>0</v>
      </c>
      <c r="R608" t="b">
        <v>0</v>
      </c>
      <c r="S608" t="s">
        <v>23</v>
      </c>
      <c r="T608" t="s">
        <v>2033</v>
      </c>
      <c r="U608" t="s">
        <v>2039</v>
      </c>
    </row>
    <row r="609" spans="1:21" x14ac:dyDescent="0.3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s="10">
        <f>Tabla1[[#This Row],[pledged]]/Tabla1[[#This Row],[goal]]</f>
        <v>1.3129869186046512</v>
      </c>
      <c r="G609" s="24">
        <f>IFERROR(Tabla1[[#This Row],[pledged]]/Tabla1[[#This Row],[backers_count]],"0")</f>
        <v>81.016591928251117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18"/>
        <v>41721.208333333336</v>
      </c>
      <c r="O609" s="8">
        <f t="shared" si="19"/>
        <v>41723.208333333336</v>
      </c>
      <c r="P609" s="22">
        <f>Tabla1[[#This Row],[Date Ended Conversion]]-Tabla1[[#This Row],[Date Created Conversion]]</f>
        <v>2</v>
      </c>
      <c r="Q609" t="b">
        <v>0</v>
      </c>
      <c r="R609" t="b">
        <v>0</v>
      </c>
      <c r="S609" t="s">
        <v>17</v>
      </c>
      <c r="T609" t="s">
        <v>2032</v>
      </c>
      <c r="U609" t="s">
        <v>2038</v>
      </c>
    </row>
    <row r="610" spans="1:21" x14ac:dyDescent="0.3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s="10">
        <f>Tabla1[[#This Row],[pledged]]/Tabla1[[#This Row],[goal]]</f>
        <v>2.8397435897435899</v>
      </c>
      <c r="G610" s="24">
        <f>IFERROR(Tabla1[[#This Row],[pledged]]/Tabla1[[#This Row],[backers_count]],"0")</f>
        <v>35.047468354430379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18"/>
        <v>43530.25</v>
      </c>
      <c r="O610" s="8">
        <f t="shared" si="19"/>
        <v>43534.25</v>
      </c>
      <c r="P610" s="22">
        <f>Tabla1[[#This Row],[Date Ended Conversion]]-Tabla1[[#This Row],[Date Created Conversion]]</f>
        <v>4</v>
      </c>
      <c r="Q610" t="b">
        <v>0</v>
      </c>
      <c r="R610" t="b">
        <v>1</v>
      </c>
      <c r="S610" t="s">
        <v>159</v>
      </c>
      <c r="T610" t="s">
        <v>2033</v>
      </c>
      <c r="U610" t="s">
        <v>2057</v>
      </c>
    </row>
    <row r="611" spans="1:21" x14ac:dyDescent="0.3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s="10">
        <f>Tabla1[[#This Row],[pledged]]/Tabla1[[#This Row],[goal]]</f>
        <v>1.2041999999999999</v>
      </c>
      <c r="G611" s="24">
        <f>IFERROR(Tabla1[[#This Row],[pledged]]/Tabla1[[#This Row],[backers_count]],"0")</f>
        <v>102.92307692307692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18"/>
        <v>43481.25</v>
      </c>
      <c r="O611" s="8">
        <f t="shared" si="19"/>
        <v>43498.25</v>
      </c>
      <c r="P611" s="22">
        <f>Tabla1[[#This Row],[Date Ended Conversion]]-Tabla1[[#This Row],[Date Created Conversion]]</f>
        <v>17</v>
      </c>
      <c r="Q611" t="b">
        <v>0</v>
      </c>
      <c r="R611" t="b">
        <v>0</v>
      </c>
      <c r="S611" t="s">
        <v>474</v>
      </c>
      <c r="T611" t="s">
        <v>2036</v>
      </c>
      <c r="U611" t="s">
        <v>2062</v>
      </c>
    </row>
    <row r="612" spans="1:21" ht="31.2" x14ac:dyDescent="0.3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s="10">
        <f>Tabla1[[#This Row],[pledged]]/Tabla1[[#This Row],[goal]]</f>
        <v>4.1905607476635511</v>
      </c>
      <c r="G612" s="24">
        <f>IFERROR(Tabla1[[#This Row],[pledged]]/Tabla1[[#This Row],[backers_count]],"0")</f>
        <v>27.998126756166094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18"/>
        <v>41259.25</v>
      </c>
      <c r="O612" s="8">
        <f t="shared" si="19"/>
        <v>41273.25</v>
      </c>
      <c r="P612" s="22">
        <f>Tabla1[[#This Row],[Date Ended Conversion]]-Tabla1[[#This Row],[Date Created Conversion]]</f>
        <v>14</v>
      </c>
      <c r="Q612" t="b">
        <v>0</v>
      </c>
      <c r="R612" t="b">
        <v>0</v>
      </c>
      <c r="S612" t="s">
        <v>33</v>
      </c>
      <c r="T612" t="s">
        <v>2035</v>
      </c>
      <c r="U612" t="s">
        <v>2041</v>
      </c>
    </row>
    <row r="613" spans="1:21" x14ac:dyDescent="0.3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s="10">
        <f>Tabla1[[#This Row],[pledged]]/Tabla1[[#This Row],[goal]]</f>
        <v>0.13853658536585367</v>
      </c>
      <c r="G613" s="24">
        <f>IFERROR(Tabla1[[#This Row],[pledged]]/Tabla1[[#This Row],[backers_count]],"0")</f>
        <v>75.733333333333334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18"/>
        <v>41480.208333333336</v>
      </c>
      <c r="O613" s="8">
        <f t="shared" si="19"/>
        <v>41492.208333333336</v>
      </c>
      <c r="P613" s="22">
        <f>Tabla1[[#This Row],[Date Ended Conversion]]-Tabla1[[#This Row],[Date Created Conversion]]</f>
        <v>12</v>
      </c>
      <c r="Q613" t="b">
        <v>0</v>
      </c>
      <c r="R613" t="b">
        <v>0</v>
      </c>
      <c r="S613" t="s">
        <v>33</v>
      </c>
      <c r="T613" t="s">
        <v>2035</v>
      </c>
      <c r="U613" t="s">
        <v>2041</v>
      </c>
    </row>
    <row r="614" spans="1:21" x14ac:dyDescent="0.3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s="10">
        <f>Tabla1[[#This Row],[pledged]]/Tabla1[[#This Row],[goal]]</f>
        <v>1.3943548387096774</v>
      </c>
      <c r="G614" s="24">
        <f>IFERROR(Tabla1[[#This Row],[pledged]]/Tabla1[[#This Row],[backers_count]],"0")</f>
        <v>45.026041666666664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18"/>
        <v>40474.208333333336</v>
      </c>
      <c r="O614" s="8">
        <f t="shared" si="19"/>
        <v>40497.25</v>
      </c>
      <c r="P614" s="22">
        <f>Tabla1[[#This Row],[Date Ended Conversion]]-Tabla1[[#This Row],[Date Created Conversion]]</f>
        <v>23.041666666664241</v>
      </c>
      <c r="Q614" t="b">
        <v>0</v>
      </c>
      <c r="R614" t="b">
        <v>0</v>
      </c>
      <c r="S614" t="s">
        <v>50</v>
      </c>
      <c r="T614" t="s">
        <v>2033</v>
      </c>
      <c r="U614" t="s">
        <v>2043</v>
      </c>
    </row>
    <row r="615" spans="1:21" ht="31.2" x14ac:dyDescent="0.3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s="10">
        <f>Tabla1[[#This Row],[pledged]]/Tabla1[[#This Row],[goal]]</f>
        <v>1.74</v>
      </c>
      <c r="G615" s="24">
        <f>IFERROR(Tabla1[[#This Row],[pledged]]/Tabla1[[#This Row],[backers_count]],"0")</f>
        <v>73.615384615384613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18"/>
        <v>42973.208333333328</v>
      </c>
      <c r="O615" s="8">
        <f t="shared" si="19"/>
        <v>42982.208333333328</v>
      </c>
      <c r="P615" s="22">
        <f>Tabla1[[#This Row],[Date Ended Conversion]]-Tabla1[[#This Row],[Date Created Conversion]]</f>
        <v>9</v>
      </c>
      <c r="Q615" t="b">
        <v>0</v>
      </c>
      <c r="R615" t="b">
        <v>0</v>
      </c>
      <c r="S615" t="s">
        <v>33</v>
      </c>
      <c r="T615" t="s">
        <v>2035</v>
      </c>
      <c r="U615" t="s">
        <v>2041</v>
      </c>
    </row>
    <row r="616" spans="1:21" ht="31.2" x14ac:dyDescent="0.3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s="10">
        <f>Tabla1[[#This Row],[pledged]]/Tabla1[[#This Row],[goal]]</f>
        <v>1.5549056603773586</v>
      </c>
      <c r="G616" s="24">
        <f>IFERROR(Tabla1[[#This Row],[pledged]]/Tabla1[[#This Row],[backers_count]],"0")</f>
        <v>56.991701244813278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18"/>
        <v>42746.25</v>
      </c>
      <c r="O616" s="8">
        <f t="shared" si="19"/>
        <v>42764.25</v>
      </c>
      <c r="P616" s="22">
        <f>Tabla1[[#This Row],[Date Ended Conversion]]-Tabla1[[#This Row],[Date Created Conversion]]</f>
        <v>18</v>
      </c>
      <c r="Q616" t="b">
        <v>0</v>
      </c>
      <c r="R616" t="b">
        <v>0</v>
      </c>
      <c r="S616" t="s">
        <v>33</v>
      </c>
      <c r="T616" t="s">
        <v>2035</v>
      </c>
      <c r="U616" t="s">
        <v>2041</v>
      </c>
    </row>
    <row r="617" spans="1:21" x14ac:dyDescent="0.3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s="10">
        <f>Tabla1[[#This Row],[pledged]]/Tabla1[[#This Row],[goal]]</f>
        <v>1.7044705882352942</v>
      </c>
      <c r="G617" s="24">
        <f>IFERROR(Tabla1[[#This Row],[pledged]]/Tabla1[[#This Row],[backers_count]],"0")</f>
        <v>85.223529411764702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18"/>
        <v>42489.208333333328</v>
      </c>
      <c r="O617" s="8">
        <f t="shared" si="19"/>
        <v>42499.208333333328</v>
      </c>
      <c r="P617" s="22">
        <f>Tabla1[[#This Row],[Date Ended Conversion]]-Tabla1[[#This Row],[Date Created Conversion]]</f>
        <v>10</v>
      </c>
      <c r="Q617" t="b">
        <v>0</v>
      </c>
      <c r="R617" t="b">
        <v>0</v>
      </c>
      <c r="S617" t="s">
        <v>33</v>
      </c>
      <c r="T617" t="s">
        <v>2035</v>
      </c>
      <c r="U617" t="s">
        <v>2041</v>
      </c>
    </row>
    <row r="618" spans="1:21" x14ac:dyDescent="0.3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s="10">
        <f>Tabla1[[#This Row],[pledged]]/Tabla1[[#This Row],[goal]]</f>
        <v>1.8951562500000001</v>
      </c>
      <c r="G618" s="24">
        <f>IFERROR(Tabla1[[#This Row],[pledged]]/Tabla1[[#This Row],[backers_count]],"0")</f>
        <v>50.962184873949582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18"/>
        <v>41537.208333333336</v>
      </c>
      <c r="O618" s="8">
        <f t="shared" si="19"/>
        <v>41538.208333333336</v>
      </c>
      <c r="P618" s="22">
        <f>Tabla1[[#This Row],[Date Ended Conversion]]-Tabla1[[#This Row],[Date Created Conversion]]</f>
        <v>1</v>
      </c>
      <c r="Q618" t="b">
        <v>0</v>
      </c>
      <c r="R618" t="b">
        <v>1</v>
      </c>
      <c r="S618" t="s">
        <v>60</v>
      </c>
      <c r="T618" t="s">
        <v>2033</v>
      </c>
      <c r="U618" t="s">
        <v>2045</v>
      </c>
    </row>
    <row r="619" spans="1:21" x14ac:dyDescent="0.3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s="10">
        <f>Tabla1[[#This Row],[pledged]]/Tabla1[[#This Row],[goal]]</f>
        <v>2.4971428571428573</v>
      </c>
      <c r="G619" s="24">
        <f>IFERROR(Tabla1[[#This Row],[pledged]]/Tabla1[[#This Row],[backers_count]],"0")</f>
        <v>63.563636363636363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18"/>
        <v>41794.208333333336</v>
      </c>
      <c r="O619" s="8">
        <f t="shared" si="19"/>
        <v>41804.208333333336</v>
      </c>
      <c r="P619" s="22">
        <f>Tabla1[[#This Row],[Date Ended Conversion]]-Tabla1[[#This Row],[Date Created Conversion]]</f>
        <v>10</v>
      </c>
      <c r="Q619" t="b">
        <v>0</v>
      </c>
      <c r="R619" t="b">
        <v>0</v>
      </c>
      <c r="S619" t="s">
        <v>33</v>
      </c>
      <c r="T619" t="s">
        <v>2035</v>
      </c>
      <c r="U619" t="s">
        <v>2041</v>
      </c>
    </row>
    <row r="620" spans="1:21" x14ac:dyDescent="0.3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s="10">
        <f>Tabla1[[#This Row],[pledged]]/Tabla1[[#This Row],[goal]]</f>
        <v>0.48860523665659616</v>
      </c>
      <c r="G620" s="24">
        <f>IFERROR(Tabla1[[#This Row],[pledged]]/Tabla1[[#This Row],[backers_count]],"0")</f>
        <v>80.999165275459092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18"/>
        <v>41396.208333333336</v>
      </c>
      <c r="O620" s="8">
        <f t="shared" si="19"/>
        <v>41417.208333333336</v>
      </c>
      <c r="P620" s="22">
        <f>Tabla1[[#This Row],[Date Ended Conversion]]-Tabla1[[#This Row],[Date Created Conversion]]</f>
        <v>21</v>
      </c>
      <c r="Q620" t="b">
        <v>0</v>
      </c>
      <c r="R620" t="b">
        <v>0</v>
      </c>
      <c r="S620" t="s">
        <v>68</v>
      </c>
      <c r="T620" t="s">
        <v>2037</v>
      </c>
      <c r="U620" t="s">
        <v>2047</v>
      </c>
    </row>
    <row r="621" spans="1:21" x14ac:dyDescent="0.3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s="10">
        <f>Tabla1[[#This Row],[pledged]]/Tabla1[[#This Row],[goal]]</f>
        <v>0.28461970393057684</v>
      </c>
      <c r="G621" s="24">
        <f>IFERROR(Tabla1[[#This Row],[pledged]]/Tabla1[[#This Row],[backers_count]],"0")</f>
        <v>86.044753086419746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18"/>
        <v>40669.208333333336</v>
      </c>
      <c r="O621" s="8">
        <f t="shared" si="19"/>
        <v>40670.208333333336</v>
      </c>
      <c r="P621" s="22">
        <f>Tabla1[[#This Row],[Date Ended Conversion]]-Tabla1[[#This Row],[Date Created Conversion]]</f>
        <v>1</v>
      </c>
      <c r="Q621" t="b">
        <v>1</v>
      </c>
      <c r="R621" t="b">
        <v>1</v>
      </c>
      <c r="S621" t="s">
        <v>33</v>
      </c>
      <c r="T621" t="s">
        <v>2035</v>
      </c>
      <c r="U621" t="s">
        <v>2041</v>
      </c>
    </row>
    <row r="622" spans="1:21" x14ac:dyDescent="0.3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s="10">
        <f>Tabla1[[#This Row],[pledged]]/Tabla1[[#This Row],[goal]]</f>
        <v>2.6802325581395348</v>
      </c>
      <c r="G622" s="24">
        <f>IFERROR(Tabla1[[#This Row],[pledged]]/Tabla1[[#This Row],[backers_count]],"0")</f>
        <v>90.0390625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18"/>
        <v>42559.208333333328</v>
      </c>
      <c r="O622" s="8">
        <f t="shared" si="19"/>
        <v>42563.208333333328</v>
      </c>
      <c r="P622" s="22">
        <f>Tabla1[[#This Row],[Date Ended Conversion]]-Tabla1[[#This Row],[Date Created Conversion]]</f>
        <v>4</v>
      </c>
      <c r="Q622" t="b">
        <v>0</v>
      </c>
      <c r="R622" t="b">
        <v>0</v>
      </c>
      <c r="S622" t="s">
        <v>122</v>
      </c>
      <c r="T622" t="s">
        <v>2053</v>
      </c>
      <c r="U622" t="s">
        <v>2054</v>
      </c>
    </row>
    <row r="623" spans="1:21" x14ac:dyDescent="0.3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s="10">
        <f>Tabla1[[#This Row],[pledged]]/Tabla1[[#This Row],[goal]]</f>
        <v>6.1980078125000002</v>
      </c>
      <c r="G623" s="24">
        <f>IFERROR(Tabla1[[#This Row],[pledged]]/Tabla1[[#This Row],[backers_count]],"0")</f>
        <v>74.006063432835816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18"/>
        <v>42626.208333333328</v>
      </c>
      <c r="O623" s="8">
        <f t="shared" si="19"/>
        <v>42631.208333333328</v>
      </c>
      <c r="P623" s="22">
        <f>Tabla1[[#This Row],[Date Ended Conversion]]-Tabla1[[#This Row],[Date Created Conversion]]</f>
        <v>5</v>
      </c>
      <c r="Q623" t="b">
        <v>0</v>
      </c>
      <c r="R623" t="b">
        <v>0</v>
      </c>
      <c r="S623" t="s">
        <v>33</v>
      </c>
      <c r="T623" t="s">
        <v>2035</v>
      </c>
      <c r="U623" t="s">
        <v>2041</v>
      </c>
    </row>
    <row r="624" spans="1:21" x14ac:dyDescent="0.3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s="10">
        <f>Tabla1[[#This Row],[pledged]]/Tabla1[[#This Row],[goal]]</f>
        <v>3.1301587301587303E-2</v>
      </c>
      <c r="G624" s="24">
        <f>IFERROR(Tabla1[[#This Row],[pledged]]/Tabla1[[#This Row],[backers_count]],"0")</f>
        <v>92.4375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18"/>
        <v>43205.208333333328</v>
      </c>
      <c r="O624" s="8">
        <f t="shared" si="19"/>
        <v>43231.208333333328</v>
      </c>
      <c r="P624" s="22">
        <f>Tabla1[[#This Row],[Date Ended Conversion]]-Tabla1[[#This Row],[Date Created Conversion]]</f>
        <v>26</v>
      </c>
      <c r="Q624" t="b">
        <v>0</v>
      </c>
      <c r="R624" t="b">
        <v>0</v>
      </c>
      <c r="S624" t="s">
        <v>60</v>
      </c>
      <c r="T624" t="s">
        <v>2033</v>
      </c>
      <c r="U624" t="s">
        <v>2045</v>
      </c>
    </row>
    <row r="625" spans="1:21" x14ac:dyDescent="0.3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s="10">
        <f>Tabla1[[#This Row],[pledged]]/Tabla1[[#This Row],[goal]]</f>
        <v>1.5992152704135738</v>
      </c>
      <c r="G625" s="24">
        <f>IFERROR(Tabla1[[#This Row],[pledged]]/Tabla1[[#This Row],[backers_count]],"0")</f>
        <v>55.999257333828446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18"/>
        <v>42201.208333333328</v>
      </c>
      <c r="O625" s="8">
        <f t="shared" si="19"/>
        <v>42206.208333333328</v>
      </c>
      <c r="P625" s="22">
        <f>Tabla1[[#This Row],[Date Ended Conversion]]-Tabla1[[#This Row],[Date Created Conversion]]</f>
        <v>5</v>
      </c>
      <c r="Q625" t="b">
        <v>0</v>
      </c>
      <c r="R625" t="b">
        <v>0</v>
      </c>
      <c r="S625" t="s">
        <v>33</v>
      </c>
      <c r="T625" t="s">
        <v>2035</v>
      </c>
      <c r="U625" t="s">
        <v>2041</v>
      </c>
    </row>
    <row r="626" spans="1:21" x14ac:dyDescent="0.3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s="10">
        <f>Tabla1[[#This Row],[pledged]]/Tabla1[[#This Row],[goal]]</f>
        <v>2.793921568627451</v>
      </c>
      <c r="G626" s="24">
        <f>IFERROR(Tabla1[[#This Row],[pledged]]/Tabla1[[#This Row],[backers_count]],"0")</f>
        <v>32.983796296296298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18"/>
        <v>42029.25</v>
      </c>
      <c r="O626" s="8">
        <f t="shared" si="19"/>
        <v>42035.25</v>
      </c>
      <c r="P626" s="22">
        <f>Tabla1[[#This Row],[Date Ended Conversion]]-Tabla1[[#This Row],[Date Created Conversion]]</f>
        <v>6</v>
      </c>
      <c r="Q626" t="b">
        <v>0</v>
      </c>
      <c r="R626" t="b">
        <v>0</v>
      </c>
      <c r="S626" t="s">
        <v>122</v>
      </c>
      <c r="T626" t="s">
        <v>2053</v>
      </c>
      <c r="U626" t="s">
        <v>2054</v>
      </c>
    </row>
    <row r="627" spans="1:21" ht="31.2" x14ac:dyDescent="0.3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s="10">
        <f>Tabla1[[#This Row],[pledged]]/Tabla1[[#This Row],[goal]]</f>
        <v>0.77373333333333338</v>
      </c>
      <c r="G627" s="24">
        <f>IFERROR(Tabla1[[#This Row],[pledged]]/Tabla1[[#This Row],[backers_count]],"0")</f>
        <v>93.596774193548384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18"/>
        <v>43857.25</v>
      </c>
      <c r="O627" s="8">
        <f t="shared" si="19"/>
        <v>43871.25</v>
      </c>
      <c r="P627" s="22">
        <f>Tabla1[[#This Row],[Date Ended Conversion]]-Tabla1[[#This Row],[Date Created Conversion]]</f>
        <v>14</v>
      </c>
      <c r="Q627" t="b">
        <v>0</v>
      </c>
      <c r="R627" t="b">
        <v>0</v>
      </c>
      <c r="S627" t="s">
        <v>33</v>
      </c>
      <c r="T627" t="s">
        <v>2035</v>
      </c>
      <c r="U627" t="s">
        <v>2041</v>
      </c>
    </row>
    <row r="628" spans="1:21" ht="31.2" x14ac:dyDescent="0.3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s="10">
        <f>Tabla1[[#This Row],[pledged]]/Tabla1[[#This Row],[goal]]</f>
        <v>2.0632812500000002</v>
      </c>
      <c r="G628" s="24">
        <f>IFERROR(Tabla1[[#This Row],[pledged]]/Tabla1[[#This Row],[backers_count]],"0")</f>
        <v>69.867724867724874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18"/>
        <v>40449.208333333336</v>
      </c>
      <c r="O628" s="8">
        <f t="shared" si="19"/>
        <v>40458.208333333336</v>
      </c>
      <c r="P628" s="22">
        <f>Tabla1[[#This Row],[Date Ended Conversion]]-Tabla1[[#This Row],[Date Created Conversion]]</f>
        <v>9</v>
      </c>
      <c r="Q628" t="b">
        <v>0</v>
      </c>
      <c r="R628" t="b">
        <v>1</v>
      </c>
      <c r="S628" t="s">
        <v>33</v>
      </c>
      <c r="T628" t="s">
        <v>2035</v>
      </c>
      <c r="U628" t="s">
        <v>2041</v>
      </c>
    </row>
    <row r="629" spans="1:21" x14ac:dyDescent="0.3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s="10">
        <f>Tabla1[[#This Row],[pledged]]/Tabla1[[#This Row],[goal]]</f>
        <v>6.9424999999999999</v>
      </c>
      <c r="G629" s="24">
        <f>IFERROR(Tabla1[[#This Row],[pledged]]/Tabla1[[#This Row],[backers_count]],"0")</f>
        <v>72.129870129870127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18"/>
        <v>40345.208333333336</v>
      </c>
      <c r="O629" s="8">
        <f t="shared" si="19"/>
        <v>40369.208333333336</v>
      </c>
      <c r="P629" s="22">
        <f>Tabla1[[#This Row],[Date Ended Conversion]]-Tabla1[[#This Row],[Date Created Conversion]]</f>
        <v>24</v>
      </c>
      <c r="Q629" t="b">
        <v>1</v>
      </c>
      <c r="R629" t="b">
        <v>0</v>
      </c>
      <c r="S629" t="s">
        <v>17</v>
      </c>
      <c r="T629" t="s">
        <v>2032</v>
      </c>
      <c r="U629" t="s">
        <v>2038</v>
      </c>
    </row>
    <row r="630" spans="1:21" x14ac:dyDescent="0.3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s="10">
        <f>Tabla1[[#This Row],[pledged]]/Tabla1[[#This Row],[goal]]</f>
        <v>1.5178947368421052</v>
      </c>
      <c r="G630" s="24">
        <f>IFERROR(Tabla1[[#This Row],[pledged]]/Tabla1[[#This Row],[backers_count]],"0")</f>
        <v>30.041666666666668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18"/>
        <v>40455.208333333336</v>
      </c>
      <c r="O630" s="8">
        <f t="shared" si="19"/>
        <v>40458.208333333336</v>
      </c>
      <c r="P630" s="22">
        <f>Tabla1[[#This Row],[Date Ended Conversion]]-Tabla1[[#This Row],[Date Created Conversion]]</f>
        <v>3</v>
      </c>
      <c r="Q630" t="b">
        <v>0</v>
      </c>
      <c r="R630" t="b">
        <v>0</v>
      </c>
      <c r="S630" t="s">
        <v>60</v>
      </c>
      <c r="T630" t="s">
        <v>2033</v>
      </c>
      <c r="U630" t="s">
        <v>2045</v>
      </c>
    </row>
    <row r="631" spans="1:21" x14ac:dyDescent="0.3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s="10">
        <f>Tabla1[[#This Row],[pledged]]/Tabla1[[#This Row],[goal]]</f>
        <v>0.64582072176949945</v>
      </c>
      <c r="G631" s="24">
        <f>IFERROR(Tabla1[[#This Row],[pledged]]/Tabla1[[#This Row],[backers_count]],"0")</f>
        <v>73.968000000000004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18"/>
        <v>42557.208333333328</v>
      </c>
      <c r="O631" s="8">
        <f t="shared" si="19"/>
        <v>42559.208333333328</v>
      </c>
      <c r="P631" s="22">
        <f>Tabla1[[#This Row],[Date Ended Conversion]]-Tabla1[[#This Row],[Date Created Conversion]]</f>
        <v>2</v>
      </c>
      <c r="Q631" t="b">
        <v>0</v>
      </c>
      <c r="R631" t="b">
        <v>1</v>
      </c>
      <c r="S631" t="s">
        <v>33</v>
      </c>
      <c r="T631" t="s">
        <v>2035</v>
      </c>
      <c r="U631" t="s">
        <v>2041</v>
      </c>
    </row>
    <row r="632" spans="1:21" x14ac:dyDescent="0.3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s="10">
        <f>Tabla1[[#This Row],[pledged]]/Tabla1[[#This Row],[goal]]</f>
        <v>0.62873684210526315</v>
      </c>
      <c r="G632" s="24">
        <f>IFERROR(Tabla1[[#This Row],[pledged]]/Tabla1[[#This Row],[backers_count]],"0")</f>
        <v>68.65517241379311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18"/>
        <v>43586.208333333328</v>
      </c>
      <c r="O632" s="8">
        <f t="shared" si="19"/>
        <v>43597.208333333328</v>
      </c>
      <c r="P632" s="22">
        <f>Tabla1[[#This Row],[Date Ended Conversion]]-Tabla1[[#This Row],[Date Created Conversion]]</f>
        <v>11</v>
      </c>
      <c r="Q632" t="b">
        <v>0</v>
      </c>
      <c r="R632" t="b">
        <v>1</v>
      </c>
      <c r="S632" t="s">
        <v>33</v>
      </c>
      <c r="T632" t="s">
        <v>2035</v>
      </c>
      <c r="U632" t="s">
        <v>2041</v>
      </c>
    </row>
    <row r="633" spans="1:21" x14ac:dyDescent="0.3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s="10">
        <f>Tabla1[[#This Row],[pledged]]/Tabla1[[#This Row],[goal]]</f>
        <v>3.1039864864864866</v>
      </c>
      <c r="G633" s="24">
        <f>IFERROR(Tabla1[[#This Row],[pledged]]/Tabla1[[#This Row],[backers_count]],"0")</f>
        <v>59.992164544564154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18"/>
        <v>43550.208333333328</v>
      </c>
      <c r="O633" s="8">
        <f t="shared" si="19"/>
        <v>43554.208333333328</v>
      </c>
      <c r="P633" s="22">
        <f>Tabla1[[#This Row],[Date Ended Conversion]]-Tabla1[[#This Row],[Date Created Conversion]]</f>
        <v>4</v>
      </c>
      <c r="Q633" t="b">
        <v>0</v>
      </c>
      <c r="R633" t="b">
        <v>0</v>
      </c>
      <c r="S633" t="s">
        <v>33</v>
      </c>
      <c r="T633" t="s">
        <v>2035</v>
      </c>
      <c r="U633" t="s">
        <v>2041</v>
      </c>
    </row>
    <row r="634" spans="1:21" x14ac:dyDescent="0.3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s="10">
        <f>Tabla1[[#This Row],[pledged]]/Tabla1[[#This Row],[goal]]</f>
        <v>0.42859916782246882</v>
      </c>
      <c r="G634" s="24">
        <f>IFERROR(Tabla1[[#This Row],[pledged]]/Tabla1[[#This Row],[backers_count]],"0")</f>
        <v>111.15827338129496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18"/>
        <v>41945.208333333336</v>
      </c>
      <c r="O634" s="8">
        <f t="shared" si="19"/>
        <v>41963.25</v>
      </c>
      <c r="P634" s="22">
        <f>Tabla1[[#This Row],[Date Ended Conversion]]-Tabla1[[#This Row],[Date Created Conversion]]</f>
        <v>18.041666666664241</v>
      </c>
      <c r="Q634" t="b">
        <v>0</v>
      </c>
      <c r="R634" t="b">
        <v>0</v>
      </c>
      <c r="S634" t="s">
        <v>33</v>
      </c>
      <c r="T634" t="s">
        <v>2035</v>
      </c>
      <c r="U634" t="s">
        <v>2041</v>
      </c>
    </row>
    <row r="635" spans="1:21" ht="31.2" x14ac:dyDescent="0.3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s="10">
        <f>Tabla1[[#This Row],[pledged]]/Tabla1[[#This Row],[goal]]</f>
        <v>0.83119402985074631</v>
      </c>
      <c r="G635" s="24">
        <f>IFERROR(Tabla1[[#This Row],[pledged]]/Tabla1[[#This Row],[backers_count]],"0")</f>
        <v>53.038095238095238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18"/>
        <v>42315.25</v>
      </c>
      <c r="O635" s="8">
        <f t="shared" si="19"/>
        <v>42319.25</v>
      </c>
      <c r="P635" s="22">
        <f>Tabla1[[#This Row],[Date Ended Conversion]]-Tabla1[[#This Row],[Date Created Conversion]]</f>
        <v>4</v>
      </c>
      <c r="Q635" t="b">
        <v>0</v>
      </c>
      <c r="R635" t="b">
        <v>0</v>
      </c>
      <c r="S635" t="s">
        <v>71</v>
      </c>
      <c r="T635" t="s">
        <v>2036</v>
      </c>
      <c r="U635" t="s">
        <v>2048</v>
      </c>
    </row>
    <row r="636" spans="1:21" x14ac:dyDescent="0.3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s="10">
        <f>Tabla1[[#This Row],[pledged]]/Tabla1[[#This Row],[goal]]</f>
        <v>0.78531302876480547</v>
      </c>
      <c r="G636" s="24">
        <f>IFERROR(Tabla1[[#This Row],[pledged]]/Tabla1[[#This Row],[backers_count]],"0")</f>
        <v>55.985524728588658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18"/>
        <v>42819.208333333328</v>
      </c>
      <c r="O636" s="8">
        <f t="shared" si="19"/>
        <v>42833.208333333328</v>
      </c>
      <c r="P636" s="22">
        <f>Tabla1[[#This Row],[Date Ended Conversion]]-Tabla1[[#This Row],[Date Created Conversion]]</f>
        <v>14</v>
      </c>
      <c r="Q636" t="b">
        <v>0</v>
      </c>
      <c r="R636" t="b">
        <v>0</v>
      </c>
      <c r="S636" t="s">
        <v>269</v>
      </c>
      <c r="T636" t="s">
        <v>2036</v>
      </c>
      <c r="U636" t="s">
        <v>2059</v>
      </c>
    </row>
    <row r="637" spans="1:21" x14ac:dyDescent="0.3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s="10">
        <f>Tabla1[[#This Row],[pledged]]/Tabla1[[#This Row],[goal]]</f>
        <v>1.1409352517985611</v>
      </c>
      <c r="G637" s="24">
        <f>IFERROR(Tabla1[[#This Row],[pledged]]/Tabla1[[#This Row],[backers_count]],"0")</f>
        <v>69.986760812003524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18"/>
        <v>41314.25</v>
      </c>
      <c r="O637" s="8">
        <f t="shared" si="19"/>
        <v>41346.208333333336</v>
      </c>
      <c r="P637" s="22">
        <f>Tabla1[[#This Row],[Date Ended Conversion]]-Tabla1[[#This Row],[Date Created Conversion]]</f>
        <v>31.958333333335759</v>
      </c>
      <c r="Q637" t="b">
        <v>0</v>
      </c>
      <c r="R637" t="b">
        <v>0</v>
      </c>
      <c r="S637" t="s">
        <v>269</v>
      </c>
      <c r="T637" t="s">
        <v>2036</v>
      </c>
      <c r="U637" t="s">
        <v>2059</v>
      </c>
    </row>
    <row r="638" spans="1:21" x14ac:dyDescent="0.3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s="10">
        <f>Tabla1[[#This Row],[pledged]]/Tabla1[[#This Row],[goal]]</f>
        <v>0.64537683358624176</v>
      </c>
      <c r="G638" s="24">
        <f>IFERROR(Tabla1[[#This Row],[pledged]]/Tabla1[[#This Row],[backers_count]],"0")</f>
        <v>48.998079877112133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18"/>
        <v>40926.25</v>
      </c>
      <c r="O638" s="8">
        <f t="shared" si="19"/>
        <v>40971.25</v>
      </c>
      <c r="P638" s="22">
        <f>Tabla1[[#This Row],[Date Ended Conversion]]-Tabla1[[#This Row],[Date Created Conversion]]</f>
        <v>45</v>
      </c>
      <c r="Q638" t="b">
        <v>0</v>
      </c>
      <c r="R638" t="b">
        <v>1</v>
      </c>
      <c r="S638" t="s">
        <v>71</v>
      </c>
      <c r="T638" t="s">
        <v>2036</v>
      </c>
      <c r="U638" t="s">
        <v>2048</v>
      </c>
    </row>
    <row r="639" spans="1:21" x14ac:dyDescent="0.3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s="10">
        <f>Tabla1[[#This Row],[pledged]]/Tabla1[[#This Row],[goal]]</f>
        <v>0.79411764705882348</v>
      </c>
      <c r="G639" s="24">
        <f>IFERROR(Tabla1[[#This Row],[pledged]]/Tabla1[[#This Row],[backers_count]],"0")</f>
        <v>103.84615384615384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18"/>
        <v>42688.25</v>
      </c>
      <c r="O639" s="8">
        <f t="shared" si="19"/>
        <v>42696.25</v>
      </c>
      <c r="P639" s="22">
        <f>Tabla1[[#This Row],[Date Ended Conversion]]-Tabla1[[#This Row],[Date Created Conversion]]</f>
        <v>8</v>
      </c>
      <c r="Q639" t="b">
        <v>0</v>
      </c>
      <c r="R639" t="b">
        <v>0</v>
      </c>
      <c r="S639" t="s">
        <v>33</v>
      </c>
      <c r="T639" t="s">
        <v>2035</v>
      </c>
      <c r="U639" t="s">
        <v>2041</v>
      </c>
    </row>
    <row r="640" spans="1:21" x14ac:dyDescent="0.3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s="10">
        <f>Tabla1[[#This Row],[pledged]]/Tabla1[[#This Row],[goal]]</f>
        <v>0.11419117647058824</v>
      </c>
      <c r="G640" s="24">
        <f>IFERROR(Tabla1[[#This Row],[pledged]]/Tabla1[[#This Row],[backers_count]],"0")</f>
        <v>99.127659574468083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18"/>
        <v>40386.208333333336</v>
      </c>
      <c r="O640" s="8">
        <f t="shared" si="19"/>
        <v>40398.208333333336</v>
      </c>
      <c r="P640" s="22">
        <f>Tabla1[[#This Row],[Date Ended Conversion]]-Tabla1[[#This Row],[Date Created Conversion]]</f>
        <v>12</v>
      </c>
      <c r="Q640" t="b">
        <v>0</v>
      </c>
      <c r="R640" t="b">
        <v>1</v>
      </c>
      <c r="S640" t="s">
        <v>33</v>
      </c>
      <c r="T640" t="s">
        <v>2035</v>
      </c>
      <c r="U640" t="s">
        <v>2041</v>
      </c>
    </row>
    <row r="641" spans="1:21" x14ac:dyDescent="0.3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s="10">
        <f>Tabla1[[#This Row],[pledged]]/Tabla1[[#This Row],[goal]]</f>
        <v>0.56186046511627907</v>
      </c>
      <c r="G641" s="24">
        <f>IFERROR(Tabla1[[#This Row],[pledged]]/Tabla1[[#This Row],[backers_count]],"0")</f>
        <v>107.37777777777778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18"/>
        <v>43309.208333333328</v>
      </c>
      <c r="O641" s="8">
        <f t="shared" si="19"/>
        <v>43309.208333333328</v>
      </c>
      <c r="P641" s="22">
        <f>Tabla1[[#This Row],[Date Ended Conversion]]-Tabla1[[#This Row],[Date Created Conversion]]</f>
        <v>0</v>
      </c>
      <c r="Q641" t="b">
        <v>0</v>
      </c>
      <c r="R641" t="b">
        <v>1</v>
      </c>
      <c r="S641" t="s">
        <v>53</v>
      </c>
      <c r="T641" t="s">
        <v>2036</v>
      </c>
      <c r="U641" t="s">
        <v>2044</v>
      </c>
    </row>
    <row r="642" spans="1:21" x14ac:dyDescent="0.3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s="10">
        <f>Tabla1[[#This Row],[pledged]]/Tabla1[[#This Row],[goal]]</f>
        <v>0.16501669449081802</v>
      </c>
      <c r="G642" s="24">
        <f>IFERROR(Tabla1[[#This Row],[pledged]]/Tabla1[[#This Row],[backers_count]],"0")</f>
        <v>76.922178988326849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ref="N642:N705" si="20">(((L642/60)/60)/24)+DATE(1970,1,1)</f>
        <v>42387.25</v>
      </c>
      <c r="O642" s="8">
        <f t="shared" ref="O642:O705" si="21">(((M642/60)/60)/24)+DATE(1970,1,1)</f>
        <v>42390.25</v>
      </c>
      <c r="P642" s="22">
        <f>Tabla1[[#This Row],[Date Ended Conversion]]-Tabla1[[#This Row],[Date Created Conversion]]</f>
        <v>3</v>
      </c>
      <c r="Q642" t="b">
        <v>0</v>
      </c>
      <c r="R642" t="b">
        <v>0</v>
      </c>
      <c r="S642" t="s">
        <v>33</v>
      </c>
      <c r="T642" t="s">
        <v>2035</v>
      </c>
      <c r="U642" t="s">
        <v>2041</v>
      </c>
    </row>
    <row r="643" spans="1:21" ht="31.2" x14ac:dyDescent="0.3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s="10">
        <f>Tabla1[[#This Row],[pledged]]/Tabla1[[#This Row],[goal]]</f>
        <v>1.1996808510638297</v>
      </c>
      <c r="G643" s="24">
        <f>IFERROR(Tabla1[[#This Row],[pledged]]/Tabla1[[#This Row],[backers_count]],"0")</f>
        <v>58.128865979381445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si="20"/>
        <v>42786.25</v>
      </c>
      <c r="O643" s="8">
        <f t="shared" si="21"/>
        <v>42814.208333333328</v>
      </c>
      <c r="P643" s="22">
        <f>Tabla1[[#This Row],[Date Ended Conversion]]-Tabla1[[#This Row],[Date Created Conversion]]</f>
        <v>27.958333333328483</v>
      </c>
      <c r="Q643" t="b">
        <v>0</v>
      </c>
      <c r="R643" t="b">
        <v>0</v>
      </c>
      <c r="S643" t="s">
        <v>33</v>
      </c>
      <c r="T643" t="s">
        <v>2035</v>
      </c>
      <c r="U643" t="s">
        <v>2041</v>
      </c>
    </row>
    <row r="644" spans="1:21" x14ac:dyDescent="0.3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s="10">
        <f>Tabla1[[#This Row],[pledged]]/Tabla1[[#This Row],[goal]]</f>
        <v>1.4545652173913044</v>
      </c>
      <c r="G644" s="24">
        <f>IFERROR(Tabla1[[#This Row],[pledged]]/Tabla1[[#This Row],[backers_count]],"0")</f>
        <v>103.73643410852713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20"/>
        <v>43451.25</v>
      </c>
      <c r="O644" s="8">
        <f t="shared" si="21"/>
        <v>43460.25</v>
      </c>
      <c r="P644" s="22">
        <f>Tabla1[[#This Row],[Date Ended Conversion]]-Tabla1[[#This Row],[Date Created Conversion]]</f>
        <v>9</v>
      </c>
      <c r="Q644" t="b">
        <v>0</v>
      </c>
      <c r="R644" t="b">
        <v>0</v>
      </c>
      <c r="S644" t="s">
        <v>65</v>
      </c>
      <c r="T644" t="s">
        <v>2034</v>
      </c>
      <c r="U644" t="s">
        <v>2046</v>
      </c>
    </row>
    <row r="645" spans="1:21" x14ac:dyDescent="0.3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s="10">
        <f>Tabla1[[#This Row],[pledged]]/Tabla1[[#This Row],[goal]]</f>
        <v>2.2138255033557046</v>
      </c>
      <c r="G645" s="24">
        <f>IFERROR(Tabla1[[#This Row],[pledged]]/Tabla1[[#This Row],[backers_count]],"0")</f>
        <v>87.962666666666664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20"/>
        <v>42795.25</v>
      </c>
      <c r="O645" s="8">
        <f t="shared" si="21"/>
        <v>42813.208333333328</v>
      </c>
      <c r="P645" s="22">
        <f>Tabla1[[#This Row],[Date Ended Conversion]]-Tabla1[[#This Row],[Date Created Conversion]]</f>
        <v>17.958333333328483</v>
      </c>
      <c r="Q645" t="b">
        <v>0</v>
      </c>
      <c r="R645" t="b">
        <v>0</v>
      </c>
      <c r="S645" t="s">
        <v>33</v>
      </c>
      <c r="T645" t="s">
        <v>2035</v>
      </c>
      <c r="U645" t="s">
        <v>2041</v>
      </c>
    </row>
    <row r="646" spans="1:21" x14ac:dyDescent="0.3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s="10">
        <f>Tabla1[[#This Row],[pledged]]/Tabla1[[#This Row],[goal]]</f>
        <v>0.48396694214876035</v>
      </c>
      <c r="G646" s="24">
        <f>IFERROR(Tabla1[[#This Row],[pledged]]/Tabla1[[#This Row],[backers_count]],"0")</f>
        <v>28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20"/>
        <v>43452.25</v>
      </c>
      <c r="O646" s="8">
        <f t="shared" si="21"/>
        <v>43468.25</v>
      </c>
      <c r="P646" s="22">
        <f>Tabla1[[#This Row],[Date Ended Conversion]]-Tabla1[[#This Row],[Date Created Conversion]]</f>
        <v>16</v>
      </c>
      <c r="Q646" t="b">
        <v>0</v>
      </c>
      <c r="R646" t="b">
        <v>0</v>
      </c>
      <c r="S646" t="s">
        <v>33</v>
      </c>
      <c r="T646" t="s">
        <v>2035</v>
      </c>
      <c r="U646" t="s">
        <v>2041</v>
      </c>
    </row>
    <row r="647" spans="1:21" x14ac:dyDescent="0.3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s="10">
        <f>Tabla1[[#This Row],[pledged]]/Tabla1[[#This Row],[goal]]</f>
        <v>0.92911504424778757</v>
      </c>
      <c r="G647" s="24">
        <f>IFERROR(Tabla1[[#This Row],[pledged]]/Tabla1[[#This Row],[backers_count]],"0")</f>
        <v>37.999361294443261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20"/>
        <v>43369.208333333328</v>
      </c>
      <c r="O647" s="8">
        <f t="shared" si="21"/>
        <v>43390.208333333328</v>
      </c>
      <c r="P647" s="22">
        <f>Tabla1[[#This Row],[Date Ended Conversion]]-Tabla1[[#This Row],[Date Created Conversion]]</f>
        <v>21</v>
      </c>
      <c r="Q647" t="b">
        <v>0</v>
      </c>
      <c r="R647" t="b">
        <v>1</v>
      </c>
      <c r="S647" t="s">
        <v>23</v>
      </c>
      <c r="T647" t="s">
        <v>2033</v>
      </c>
      <c r="U647" t="s">
        <v>2039</v>
      </c>
    </row>
    <row r="648" spans="1:21" x14ac:dyDescent="0.3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s="10">
        <f>Tabla1[[#This Row],[pledged]]/Tabla1[[#This Row],[goal]]</f>
        <v>0.88599797365754818</v>
      </c>
      <c r="G648" s="24">
        <f>IFERROR(Tabla1[[#This Row],[pledged]]/Tabla1[[#This Row],[backers_count]],"0")</f>
        <v>29.999313893653515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20"/>
        <v>41346.208333333336</v>
      </c>
      <c r="O648" s="8">
        <f t="shared" si="21"/>
        <v>41357.208333333336</v>
      </c>
      <c r="P648" s="22">
        <f>Tabla1[[#This Row],[Date Ended Conversion]]-Tabla1[[#This Row],[Date Created Conversion]]</f>
        <v>11</v>
      </c>
      <c r="Q648" t="b">
        <v>0</v>
      </c>
      <c r="R648" t="b">
        <v>0</v>
      </c>
      <c r="S648" t="s">
        <v>89</v>
      </c>
      <c r="T648" t="s">
        <v>2049</v>
      </c>
      <c r="U648" t="s">
        <v>2050</v>
      </c>
    </row>
    <row r="649" spans="1:21" x14ac:dyDescent="0.3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s="10">
        <f>Tabla1[[#This Row],[pledged]]/Tabla1[[#This Row],[goal]]</f>
        <v>0.41399999999999998</v>
      </c>
      <c r="G649" s="24">
        <f>IFERROR(Tabla1[[#This Row],[pledged]]/Tabla1[[#This Row],[backers_count]],"0")</f>
        <v>103.5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20"/>
        <v>43199.208333333328</v>
      </c>
      <c r="O649" s="8">
        <f t="shared" si="21"/>
        <v>43223.208333333328</v>
      </c>
      <c r="P649" s="22">
        <f>Tabla1[[#This Row],[Date Ended Conversion]]-Tabla1[[#This Row],[Date Created Conversion]]</f>
        <v>24</v>
      </c>
      <c r="Q649" t="b">
        <v>0</v>
      </c>
      <c r="R649" t="b">
        <v>0</v>
      </c>
      <c r="S649" t="s">
        <v>206</v>
      </c>
      <c r="T649" t="s">
        <v>2037</v>
      </c>
      <c r="U649" t="s">
        <v>2058</v>
      </c>
    </row>
    <row r="650" spans="1:21" x14ac:dyDescent="0.3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s="10">
        <f>Tabla1[[#This Row],[pledged]]/Tabla1[[#This Row],[goal]]</f>
        <v>0.63056795131845844</v>
      </c>
      <c r="G650" s="24">
        <f>IFERROR(Tabla1[[#This Row],[pledged]]/Tabla1[[#This Row],[backers_count]],"0")</f>
        <v>85.994467496542185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20"/>
        <v>42922.208333333328</v>
      </c>
      <c r="O650" s="8">
        <f t="shared" si="21"/>
        <v>42940.208333333328</v>
      </c>
      <c r="P650" s="22">
        <f>Tabla1[[#This Row],[Date Ended Conversion]]-Tabla1[[#This Row],[Date Created Conversion]]</f>
        <v>18</v>
      </c>
      <c r="Q650" t="b">
        <v>1</v>
      </c>
      <c r="R650" t="b">
        <v>0</v>
      </c>
      <c r="S650" t="s">
        <v>17</v>
      </c>
      <c r="T650" t="s">
        <v>2032</v>
      </c>
      <c r="U650" t="s">
        <v>2038</v>
      </c>
    </row>
    <row r="651" spans="1:21" x14ac:dyDescent="0.3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s="10">
        <f>Tabla1[[#This Row],[pledged]]/Tabla1[[#This Row],[goal]]</f>
        <v>0.48482333607230893</v>
      </c>
      <c r="G651" s="24">
        <f>IFERROR(Tabla1[[#This Row],[pledged]]/Tabla1[[#This Row],[backers_count]],"0")</f>
        <v>98.011627906976742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20"/>
        <v>40471.208333333336</v>
      </c>
      <c r="O651" s="8">
        <f t="shared" si="21"/>
        <v>40482.208333333336</v>
      </c>
      <c r="P651" s="22">
        <f>Tabla1[[#This Row],[Date Ended Conversion]]-Tabla1[[#This Row],[Date Created Conversion]]</f>
        <v>11</v>
      </c>
      <c r="Q651" t="b">
        <v>1</v>
      </c>
      <c r="R651" t="b">
        <v>1</v>
      </c>
      <c r="S651" t="s">
        <v>33</v>
      </c>
      <c r="T651" t="s">
        <v>2035</v>
      </c>
      <c r="U651" t="s">
        <v>2041</v>
      </c>
    </row>
    <row r="652" spans="1:21" x14ac:dyDescent="0.3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s="10">
        <f>Tabla1[[#This Row],[pledged]]/Tabla1[[#This Row],[goal]]</f>
        <v>0.02</v>
      </c>
      <c r="G652" s="24">
        <f>IFERROR(Tabla1[[#This Row],[pledged]]/Tabla1[[#This Row],[backers_count]],"0")</f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20"/>
        <v>41828.208333333336</v>
      </c>
      <c r="O652" s="8">
        <f t="shared" si="21"/>
        <v>41855.208333333336</v>
      </c>
      <c r="P652" s="22">
        <f>Tabla1[[#This Row],[Date Ended Conversion]]-Tabla1[[#This Row],[Date Created Conversion]]</f>
        <v>27</v>
      </c>
      <c r="Q652" t="b">
        <v>0</v>
      </c>
      <c r="R652" t="b">
        <v>0</v>
      </c>
      <c r="S652" t="s">
        <v>159</v>
      </c>
      <c r="T652" t="s">
        <v>2033</v>
      </c>
      <c r="U652" t="s">
        <v>2057</v>
      </c>
    </row>
    <row r="653" spans="1:21" x14ac:dyDescent="0.3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s="10">
        <f>Tabla1[[#This Row],[pledged]]/Tabla1[[#This Row],[goal]]</f>
        <v>0.88479410269445857</v>
      </c>
      <c r="G653" s="24">
        <f>IFERROR(Tabla1[[#This Row],[pledged]]/Tabla1[[#This Row],[backers_count]],"0")</f>
        <v>44.994570837642193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20"/>
        <v>41692.25</v>
      </c>
      <c r="O653" s="8">
        <f t="shared" si="21"/>
        <v>41707.25</v>
      </c>
      <c r="P653" s="22">
        <f>Tabla1[[#This Row],[Date Ended Conversion]]-Tabla1[[#This Row],[Date Created Conversion]]</f>
        <v>15</v>
      </c>
      <c r="Q653" t="b">
        <v>0</v>
      </c>
      <c r="R653" t="b">
        <v>0</v>
      </c>
      <c r="S653" t="s">
        <v>100</v>
      </c>
      <c r="T653" t="s">
        <v>2036</v>
      </c>
      <c r="U653" t="s">
        <v>2051</v>
      </c>
    </row>
    <row r="654" spans="1:21" x14ac:dyDescent="0.3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s="10">
        <f>Tabla1[[#This Row],[pledged]]/Tabla1[[#This Row],[goal]]</f>
        <v>1.2684</v>
      </c>
      <c r="G654" s="24">
        <f>IFERROR(Tabla1[[#This Row],[pledged]]/Tabla1[[#This Row],[backers_count]],"0")</f>
        <v>31.012224938875306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20"/>
        <v>42587.208333333328</v>
      </c>
      <c r="O654" s="8">
        <f t="shared" si="21"/>
        <v>42630.208333333328</v>
      </c>
      <c r="P654" s="22">
        <f>Tabla1[[#This Row],[Date Ended Conversion]]-Tabla1[[#This Row],[Date Created Conversion]]</f>
        <v>43</v>
      </c>
      <c r="Q654" t="b">
        <v>0</v>
      </c>
      <c r="R654" t="b">
        <v>0</v>
      </c>
      <c r="S654" t="s">
        <v>28</v>
      </c>
      <c r="T654" t="s">
        <v>2034</v>
      </c>
      <c r="U654" t="s">
        <v>2040</v>
      </c>
    </row>
    <row r="655" spans="1:21" x14ac:dyDescent="0.3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s="10">
        <f>Tabla1[[#This Row],[pledged]]/Tabla1[[#This Row],[goal]]</f>
        <v>23.388333333333332</v>
      </c>
      <c r="G655" s="24">
        <f>IFERROR(Tabla1[[#This Row],[pledged]]/Tabla1[[#This Row],[backers_count]],"0")</f>
        <v>59.970085470085472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20"/>
        <v>42468.208333333328</v>
      </c>
      <c r="O655" s="8">
        <f t="shared" si="21"/>
        <v>42470.208333333328</v>
      </c>
      <c r="P655" s="22">
        <f>Tabla1[[#This Row],[Date Ended Conversion]]-Tabla1[[#This Row],[Date Created Conversion]]</f>
        <v>2</v>
      </c>
      <c r="Q655" t="b">
        <v>0</v>
      </c>
      <c r="R655" t="b">
        <v>0</v>
      </c>
      <c r="S655" t="s">
        <v>28</v>
      </c>
      <c r="T655" t="s">
        <v>2034</v>
      </c>
      <c r="U655" t="s">
        <v>2040</v>
      </c>
    </row>
    <row r="656" spans="1:21" x14ac:dyDescent="0.3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s="10">
        <f>Tabla1[[#This Row],[pledged]]/Tabla1[[#This Row],[goal]]</f>
        <v>5.0838857142857146</v>
      </c>
      <c r="G656" s="24">
        <f>IFERROR(Tabla1[[#This Row],[pledged]]/Tabla1[[#This Row],[backers_count]],"0")</f>
        <v>58.9973474801061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20"/>
        <v>42240.208333333328</v>
      </c>
      <c r="O656" s="8">
        <f t="shared" si="21"/>
        <v>42245.208333333328</v>
      </c>
      <c r="P656" s="22">
        <f>Tabla1[[#This Row],[Date Ended Conversion]]-Tabla1[[#This Row],[Date Created Conversion]]</f>
        <v>5</v>
      </c>
      <c r="Q656" t="b">
        <v>0</v>
      </c>
      <c r="R656" t="b">
        <v>0</v>
      </c>
      <c r="S656" t="s">
        <v>148</v>
      </c>
      <c r="T656" t="s">
        <v>2033</v>
      </c>
      <c r="U656" t="s">
        <v>2056</v>
      </c>
    </row>
    <row r="657" spans="1:21" x14ac:dyDescent="0.3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s="10">
        <f>Tabla1[[#This Row],[pledged]]/Tabla1[[#This Row],[goal]]</f>
        <v>1.9147826086956521</v>
      </c>
      <c r="G657" s="24">
        <f>IFERROR(Tabla1[[#This Row],[pledged]]/Tabla1[[#This Row],[backers_count]],"0")</f>
        <v>50.045454545454547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20"/>
        <v>42796.25</v>
      </c>
      <c r="O657" s="8">
        <f t="shared" si="21"/>
        <v>42809.208333333328</v>
      </c>
      <c r="P657" s="22">
        <f>Tabla1[[#This Row],[Date Ended Conversion]]-Tabla1[[#This Row],[Date Created Conversion]]</f>
        <v>12.958333333328483</v>
      </c>
      <c r="Q657" t="b">
        <v>1</v>
      </c>
      <c r="R657" t="b">
        <v>0</v>
      </c>
      <c r="S657" t="s">
        <v>122</v>
      </c>
      <c r="T657" t="s">
        <v>2053</v>
      </c>
      <c r="U657" t="s">
        <v>2054</v>
      </c>
    </row>
    <row r="658" spans="1:21" ht="31.2" x14ac:dyDescent="0.3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s="10">
        <f>Tabla1[[#This Row],[pledged]]/Tabla1[[#This Row],[goal]]</f>
        <v>0.42127533783783783</v>
      </c>
      <c r="G658" s="24">
        <f>IFERROR(Tabla1[[#This Row],[pledged]]/Tabla1[[#This Row],[backers_count]],"0")</f>
        <v>98.966269841269835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20"/>
        <v>43097.25</v>
      </c>
      <c r="O658" s="8">
        <f t="shared" si="21"/>
        <v>43102.25</v>
      </c>
      <c r="P658" s="22">
        <f>Tabla1[[#This Row],[Date Ended Conversion]]-Tabla1[[#This Row],[Date Created Conversion]]</f>
        <v>5</v>
      </c>
      <c r="Q658" t="b">
        <v>0</v>
      </c>
      <c r="R658" t="b">
        <v>0</v>
      </c>
      <c r="S658" t="s">
        <v>17</v>
      </c>
      <c r="T658" t="s">
        <v>2032</v>
      </c>
      <c r="U658" t="s">
        <v>2038</v>
      </c>
    </row>
    <row r="659" spans="1:21" x14ac:dyDescent="0.3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s="10">
        <f>Tabla1[[#This Row],[pledged]]/Tabla1[[#This Row],[goal]]</f>
        <v>8.2400000000000001E-2</v>
      </c>
      <c r="G659" s="24">
        <f>IFERROR(Tabla1[[#This Row],[pledged]]/Tabla1[[#This Row],[backers_count]],"0")</f>
        <v>58.857142857142854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20"/>
        <v>43096.25</v>
      </c>
      <c r="O659" s="8">
        <f t="shared" si="21"/>
        <v>43112.25</v>
      </c>
      <c r="P659" s="22">
        <f>Tabla1[[#This Row],[Date Ended Conversion]]-Tabla1[[#This Row],[Date Created Conversion]]</f>
        <v>16</v>
      </c>
      <c r="Q659" t="b">
        <v>0</v>
      </c>
      <c r="R659" t="b">
        <v>0</v>
      </c>
      <c r="S659" t="s">
        <v>474</v>
      </c>
      <c r="T659" t="s">
        <v>2036</v>
      </c>
      <c r="U659" t="s">
        <v>2062</v>
      </c>
    </row>
    <row r="660" spans="1:21" x14ac:dyDescent="0.3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s="10">
        <f>Tabla1[[#This Row],[pledged]]/Tabla1[[#This Row],[goal]]</f>
        <v>0.60064638783269964</v>
      </c>
      <c r="G660" s="24">
        <f>IFERROR(Tabla1[[#This Row],[pledged]]/Tabla1[[#This Row],[backers_count]],"0")</f>
        <v>81.010256410256417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20"/>
        <v>42246.208333333328</v>
      </c>
      <c r="O660" s="8">
        <f t="shared" si="21"/>
        <v>42269.208333333328</v>
      </c>
      <c r="P660" s="22">
        <f>Tabla1[[#This Row],[Date Ended Conversion]]-Tabla1[[#This Row],[Date Created Conversion]]</f>
        <v>23</v>
      </c>
      <c r="Q660" t="b">
        <v>0</v>
      </c>
      <c r="R660" t="b">
        <v>0</v>
      </c>
      <c r="S660" t="s">
        <v>23</v>
      </c>
      <c r="T660" t="s">
        <v>2033</v>
      </c>
      <c r="U660" t="s">
        <v>2039</v>
      </c>
    </row>
    <row r="661" spans="1:21" x14ac:dyDescent="0.3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s="10">
        <f>Tabla1[[#This Row],[pledged]]/Tabla1[[#This Row],[goal]]</f>
        <v>0.47232808616404309</v>
      </c>
      <c r="G661" s="24">
        <f>IFERROR(Tabla1[[#This Row],[pledged]]/Tabla1[[#This Row],[backers_count]],"0")</f>
        <v>76.013333333333335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20"/>
        <v>40570.25</v>
      </c>
      <c r="O661" s="8">
        <f t="shared" si="21"/>
        <v>40571.25</v>
      </c>
      <c r="P661" s="22">
        <f>Tabla1[[#This Row],[Date Ended Conversion]]-Tabla1[[#This Row],[Date Created Conversion]]</f>
        <v>1</v>
      </c>
      <c r="Q661" t="b">
        <v>0</v>
      </c>
      <c r="R661" t="b">
        <v>0</v>
      </c>
      <c r="S661" t="s">
        <v>42</v>
      </c>
      <c r="T661" t="s">
        <v>2036</v>
      </c>
      <c r="U661" t="s">
        <v>2042</v>
      </c>
    </row>
    <row r="662" spans="1:21" x14ac:dyDescent="0.3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s="10">
        <f>Tabla1[[#This Row],[pledged]]/Tabla1[[#This Row],[goal]]</f>
        <v>0.81736263736263737</v>
      </c>
      <c r="G662" s="24">
        <f>IFERROR(Tabla1[[#This Row],[pledged]]/Tabla1[[#This Row],[backers_count]],"0")</f>
        <v>96.597402597402592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20"/>
        <v>42237.208333333328</v>
      </c>
      <c r="O662" s="8">
        <f t="shared" si="21"/>
        <v>42246.208333333328</v>
      </c>
      <c r="P662" s="22">
        <f>Tabla1[[#This Row],[Date Ended Conversion]]-Tabla1[[#This Row],[Date Created Conversion]]</f>
        <v>9</v>
      </c>
      <c r="Q662" t="b">
        <v>1</v>
      </c>
      <c r="R662" t="b">
        <v>0</v>
      </c>
      <c r="S662" t="s">
        <v>33</v>
      </c>
      <c r="T662" t="s">
        <v>2035</v>
      </c>
      <c r="U662" t="s">
        <v>2041</v>
      </c>
    </row>
    <row r="663" spans="1:21" x14ac:dyDescent="0.3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s="10">
        <f>Tabla1[[#This Row],[pledged]]/Tabla1[[#This Row],[goal]]</f>
        <v>0.54187265917603</v>
      </c>
      <c r="G663" s="24">
        <f>IFERROR(Tabla1[[#This Row],[pledged]]/Tabla1[[#This Row],[backers_count]],"0")</f>
        <v>76.957446808510639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20"/>
        <v>40996.208333333336</v>
      </c>
      <c r="O663" s="8">
        <f t="shared" si="21"/>
        <v>41026.208333333336</v>
      </c>
      <c r="P663" s="22">
        <f>Tabla1[[#This Row],[Date Ended Conversion]]-Tabla1[[#This Row],[Date Created Conversion]]</f>
        <v>30</v>
      </c>
      <c r="Q663" t="b">
        <v>0</v>
      </c>
      <c r="R663" t="b">
        <v>0</v>
      </c>
      <c r="S663" t="s">
        <v>159</v>
      </c>
      <c r="T663" t="s">
        <v>2033</v>
      </c>
      <c r="U663" t="s">
        <v>2057</v>
      </c>
    </row>
    <row r="664" spans="1:21" x14ac:dyDescent="0.3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s="10">
        <f>Tabla1[[#This Row],[pledged]]/Tabla1[[#This Row],[goal]]</f>
        <v>0.97868131868131869</v>
      </c>
      <c r="G664" s="24">
        <f>IFERROR(Tabla1[[#This Row],[pledged]]/Tabla1[[#This Row],[backers_count]],"0")</f>
        <v>67.984732824427482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20"/>
        <v>43443.25</v>
      </c>
      <c r="O664" s="8">
        <f t="shared" si="21"/>
        <v>43447.25</v>
      </c>
      <c r="P664" s="22">
        <f>Tabla1[[#This Row],[Date Ended Conversion]]-Tabla1[[#This Row],[Date Created Conversion]]</f>
        <v>4</v>
      </c>
      <c r="Q664" t="b">
        <v>0</v>
      </c>
      <c r="R664" t="b">
        <v>0</v>
      </c>
      <c r="S664" t="s">
        <v>33</v>
      </c>
      <c r="T664" t="s">
        <v>2035</v>
      </c>
      <c r="U664" t="s">
        <v>2041</v>
      </c>
    </row>
    <row r="665" spans="1:21" x14ac:dyDescent="0.3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s="10">
        <f>Tabla1[[#This Row],[pledged]]/Tabla1[[#This Row],[goal]]</f>
        <v>0.77239999999999998</v>
      </c>
      <c r="G665" s="24">
        <f>IFERROR(Tabla1[[#This Row],[pledged]]/Tabla1[[#This Row],[backers_count]],"0")</f>
        <v>88.781609195402297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20"/>
        <v>40458.208333333336</v>
      </c>
      <c r="O665" s="8">
        <f t="shared" si="21"/>
        <v>40481.208333333336</v>
      </c>
      <c r="P665" s="22">
        <f>Tabla1[[#This Row],[Date Ended Conversion]]-Tabla1[[#This Row],[Date Created Conversion]]</f>
        <v>23</v>
      </c>
      <c r="Q665" t="b">
        <v>0</v>
      </c>
      <c r="R665" t="b">
        <v>0</v>
      </c>
      <c r="S665" t="s">
        <v>33</v>
      </c>
      <c r="T665" t="s">
        <v>2035</v>
      </c>
      <c r="U665" t="s">
        <v>2041</v>
      </c>
    </row>
    <row r="666" spans="1:21" x14ac:dyDescent="0.3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s="10">
        <f>Tabla1[[#This Row],[pledged]]/Tabla1[[#This Row],[goal]]</f>
        <v>0.33464735516372796</v>
      </c>
      <c r="G666" s="24">
        <f>IFERROR(Tabla1[[#This Row],[pledged]]/Tabla1[[#This Row],[backers_count]],"0")</f>
        <v>24.99623706491063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20"/>
        <v>40959.25</v>
      </c>
      <c r="O666" s="8">
        <f t="shared" si="21"/>
        <v>40969.25</v>
      </c>
      <c r="P666" s="22">
        <f>Tabla1[[#This Row],[Date Ended Conversion]]-Tabla1[[#This Row],[Date Created Conversion]]</f>
        <v>10</v>
      </c>
      <c r="Q666" t="b">
        <v>0</v>
      </c>
      <c r="R666" t="b">
        <v>0</v>
      </c>
      <c r="S666" t="s">
        <v>159</v>
      </c>
      <c r="T666" t="s">
        <v>2033</v>
      </c>
      <c r="U666" t="s">
        <v>2057</v>
      </c>
    </row>
    <row r="667" spans="1:21" x14ac:dyDescent="0.3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s="10">
        <f>Tabla1[[#This Row],[pledged]]/Tabla1[[#This Row],[goal]]</f>
        <v>2.3958823529411766</v>
      </c>
      <c r="G667" s="24">
        <f>IFERROR(Tabla1[[#This Row],[pledged]]/Tabla1[[#This Row],[backers_count]],"0")</f>
        <v>44.922794117647058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20"/>
        <v>40733.208333333336</v>
      </c>
      <c r="O667" s="8">
        <f t="shared" si="21"/>
        <v>40747.208333333336</v>
      </c>
      <c r="P667" s="22">
        <f>Tabla1[[#This Row],[Date Ended Conversion]]-Tabla1[[#This Row],[Date Created Conversion]]</f>
        <v>14</v>
      </c>
      <c r="Q667" t="b">
        <v>0</v>
      </c>
      <c r="R667" t="b">
        <v>1</v>
      </c>
      <c r="S667" t="s">
        <v>42</v>
      </c>
      <c r="T667" t="s">
        <v>2036</v>
      </c>
      <c r="U667" t="s">
        <v>2042</v>
      </c>
    </row>
    <row r="668" spans="1:21" x14ac:dyDescent="0.3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s="10">
        <f>Tabla1[[#This Row],[pledged]]/Tabla1[[#This Row],[goal]]</f>
        <v>0.64032258064516134</v>
      </c>
      <c r="G668" s="24">
        <f>IFERROR(Tabla1[[#This Row],[pledged]]/Tabla1[[#This Row],[backers_count]],"0")</f>
        <v>79.400000000000006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20"/>
        <v>41516.208333333336</v>
      </c>
      <c r="O668" s="8">
        <f t="shared" si="21"/>
        <v>41522.208333333336</v>
      </c>
      <c r="P668" s="22">
        <f>Tabla1[[#This Row],[Date Ended Conversion]]-Tabla1[[#This Row],[Date Created Conversion]]</f>
        <v>6</v>
      </c>
      <c r="Q668" t="b">
        <v>0</v>
      </c>
      <c r="R668" t="b">
        <v>1</v>
      </c>
      <c r="S668" t="s">
        <v>33</v>
      </c>
      <c r="T668" t="s">
        <v>2035</v>
      </c>
      <c r="U668" t="s">
        <v>2041</v>
      </c>
    </row>
    <row r="669" spans="1:21" ht="31.2" x14ac:dyDescent="0.3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s="10">
        <f>Tabla1[[#This Row],[pledged]]/Tabla1[[#This Row],[goal]]</f>
        <v>1.7615942028985507</v>
      </c>
      <c r="G669" s="24">
        <f>IFERROR(Tabla1[[#This Row],[pledged]]/Tabla1[[#This Row],[backers_count]],"0")</f>
        <v>29.009546539379475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20"/>
        <v>41892.208333333336</v>
      </c>
      <c r="O669" s="8">
        <f t="shared" si="21"/>
        <v>41901.208333333336</v>
      </c>
      <c r="P669" s="22">
        <f>Tabla1[[#This Row],[Date Ended Conversion]]-Tabla1[[#This Row],[Date Created Conversion]]</f>
        <v>9</v>
      </c>
      <c r="Q669" t="b">
        <v>0</v>
      </c>
      <c r="R669" t="b">
        <v>0</v>
      </c>
      <c r="S669" t="s">
        <v>1029</v>
      </c>
      <c r="T669" t="s">
        <v>2063</v>
      </c>
      <c r="U669" t="s">
        <v>2064</v>
      </c>
    </row>
    <row r="670" spans="1:21" ht="31.2" x14ac:dyDescent="0.3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s="10">
        <f>Tabla1[[#This Row],[pledged]]/Tabla1[[#This Row],[goal]]</f>
        <v>0.20338181818181819</v>
      </c>
      <c r="G670" s="24">
        <f>IFERROR(Tabla1[[#This Row],[pledged]]/Tabla1[[#This Row],[backers_count]],"0")</f>
        <v>73.59210526315789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20"/>
        <v>41122.208333333336</v>
      </c>
      <c r="O670" s="8">
        <f t="shared" si="21"/>
        <v>41134.208333333336</v>
      </c>
      <c r="P670" s="22">
        <f>Tabla1[[#This Row],[Date Ended Conversion]]-Tabla1[[#This Row],[Date Created Conversion]]</f>
        <v>12</v>
      </c>
      <c r="Q670" t="b">
        <v>0</v>
      </c>
      <c r="R670" t="b">
        <v>0</v>
      </c>
      <c r="S670" t="s">
        <v>33</v>
      </c>
      <c r="T670" t="s">
        <v>2035</v>
      </c>
      <c r="U670" t="s">
        <v>2041</v>
      </c>
    </row>
    <row r="671" spans="1:21" x14ac:dyDescent="0.3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s="10">
        <f>Tabla1[[#This Row],[pledged]]/Tabla1[[#This Row],[goal]]</f>
        <v>3.5864754098360656</v>
      </c>
      <c r="G671" s="24">
        <f>IFERROR(Tabla1[[#This Row],[pledged]]/Tabla1[[#This Row],[backers_count]],"0")</f>
        <v>107.97038864898211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20"/>
        <v>42912.208333333328</v>
      </c>
      <c r="O671" s="8">
        <f t="shared" si="21"/>
        <v>42921.208333333328</v>
      </c>
      <c r="P671" s="22">
        <f>Tabla1[[#This Row],[Date Ended Conversion]]-Tabla1[[#This Row],[Date Created Conversion]]</f>
        <v>9</v>
      </c>
      <c r="Q671" t="b">
        <v>0</v>
      </c>
      <c r="R671" t="b">
        <v>0</v>
      </c>
      <c r="S671" t="s">
        <v>33</v>
      </c>
      <c r="T671" t="s">
        <v>2035</v>
      </c>
      <c r="U671" t="s">
        <v>2041</v>
      </c>
    </row>
    <row r="672" spans="1:21" ht="31.2" x14ac:dyDescent="0.3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s="10">
        <f>Tabla1[[#This Row],[pledged]]/Tabla1[[#This Row],[goal]]</f>
        <v>4.6885802469135802</v>
      </c>
      <c r="G672" s="24">
        <f>IFERROR(Tabla1[[#This Row],[pledged]]/Tabla1[[#This Row],[backers_count]],"0")</f>
        <v>68.987284287011803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20"/>
        <v>42425.25</v>
      </c>
      <c r="O672" s="8">
        <f t="shared" si="21"/>
        <v>42437.25</v>
      </c>
      <c r="P672" s="22">
        <f>Tabla1[[#This Row],[Date Ended Conversion]]-Tabla1[[#This Row],[Date Created Conversion]]</f>
        <v>12</v>
      </c>
      <c r="Q672" t="b">
        <v>0</v>
      </c>
      <c r="R672" t="b">
        <v>0</v>
      </c>
      <c r="S672" t="s">
        <v>60</v>
      </c>
      <c r="T672" t="s">
        <v>2033</v>
      </c>
      <c r="U672" t="s">
        <v>2045</v>
      </c>
    </row>
    <row r="673" spans="1:21" ht="31.2" x14ac:dyDescent="0.3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s="10">
        <f>Tabla1[[#This Row],[pledged]]/Tabla1[[#This Row],[goal]]</f>
        <v>1.220563524590164</v>
      </c>
      <c r="G673" s="24">
        <f>IFERROR(Tabla1[[#This Row],[pledged]]/Tabla1[[#This Row],[backers_count]],"0")</f>
        <v>111.02236719478098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20"/>
        <v>40390.208333333336</v>
      </c>
      <c r="O673" s="8">
        <f t="shared" si="21"/>
        <v>40394.208333333336</v>
      </c>
      <c r="P673" s="22">
        <f>Tabla1[[#This Row],[Date Ended Conversion]]-Tabla1[[#This Row],[Date Created Conversion]]</f>
        <v>4</v>
      </c>
      <c r="Q673" t="b">
        <v>0</v>
      </c>
      <c r="R673" t="b">
        <v>1</v>
      </c>
      <c r="S673" t="s">
        <v>33</v>
      </c>
      <c r="T673" t="s">
        <v>2035</v>
      </c>
      <c r="U673" t="s">
        <v>2041</v>
      </c>
    </row>
    <row r="674" spans="1:21" x14ac:dyDescent="0.3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s="10">
        <f>Tabla1[[#This Row],[pledged]]/Tabla1[[#This Row],[goal]]</f>
        <v>0.55931783729156137</v>
      </c>
      <c r="G674" s="24">
        <f>IFERROR(Tabla1[[#This Row],[pledged]]/Tabla1[[#This Row],[backers_count]],"0")</f>
        <v>24.997515808491418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20"/>
        <v>43180.208333333328</v>
      </c>
      <c r="O674" s="8">
        <f t="shared" si="21"/>
        <v>43190.208333333328</v>
      </c>
      <c r="P674" s="22">
        <f>Tabla1[[#This Row],[Date Ended Conversion]]-Tabla1[[#This Row],[Date Created Conversion]]</f>
        <v>10</v>
      </c>
      <c r="Q674" t="b">
        <v>0</v>
      </c>
      <c r="R674" t="b">
        <v>0</v>
      </c>
      <c r="S674" t="s">
        <v>33</v>
      </c>
      <c r="T674" t="s">
        <v>2035</v>
      </c>
      <c r="U674" t="s">
        <v>2041</v>
      </c>
    </row>
    <row r="675" spans="1:21" x14ac:dyDescent="0.3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s="10">
        <f>Tabla1[[#This Row],[pledged]]/Tabla1[[#This Row],[goal]]</f>
        <v>0.43660714285714286</v>
      </c>
      <c r="G675" s="24">
        <f>IFERROR(Tabla1[[#This Row],[pledged]]/Tabla1[[#This Row],[backers_count]],"0")</f>
        <v>42.155172413793103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20"/>
        <v>42475.208333333328</v>
      </c>
      <c r="O675" s="8">
        <f t="shared" si="21"/>
        <v>42496.208333333328</v>
      </c>
      <c r="P675" s="22">
        <f>Tabla1[[#This Row],[Date Ended Conversion]]-Tabla1[[#This Row],[Date Created Conversion]]</f>
        <v>21</v>
      </c>
      <c r="Q675" t="b">
        <v>0</v>
      </c>
      <c r="R675" t="b">
        <v>0</v>
      </c>
      <c r="S675" t="s">
        <v>60</v>
      </c>
      <c r="T675" t="s">
        <v>2033</v>
      </c>
      <c r="U675" t="s">
        <v>2045</v>
      </c>
    </row>
    <row r="676" spans="1:21" x14ac:dyDescent="0.3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s="10">
        <f>Tabla1[[#This Row],[pledged]]/Tabla1[[#This Row],[goal]]</f>
        <v>0.33538371411833628</v>
      </c>
      <c r="G676" s="24">
        <f>IFERROR(Tabla1[[#This Row],[pledged]]/Tabla1[[#This Row],[backers_count]],"0")</f>
        <v>47.003284072249592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20"/>
        <v>40774.208333333336</v>
      </c>
      <c r="O676" s="8">
        <f t="shared" si="21"/>
        <v>40821.208333333336</v>
      </c>
      <c r="P676" s="22">
        <f>Tabla1[[#This Row],[Date Ended Conversion]]-Tabla1[[#This Row],[Date Created Conversion]]</f>
        <v>47</v>
      </c>
      <c r="Q676" t="b">
        <v>0</v>
      </c>
      <c r="R676" t="b">
        <v>0</v>
      </c>
      <c r="S676" t="s">
        <v>122</v>
      </c>
      <c r="T676" t="s">
        <v>2053</v>
      </c>
      <c r="U676" t="s">
        <v>2054</v>
      </c>
    </row>
    <row r="677" spans="1:21" x14ac:dyDescent="0.3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s="10">
        <f>Tabla1[[#This Row],[pledged]]/Tabla1[[#This Row],[goal]]</f>
        <v>1.2297938144329896</v>
      </c>
      <c r="G677" s="24">
        <f>IFERROR(Tabla1[[#This Row],[pledged]]/Tabla1[[#This Row],[backers_count]],"0")</f>
        <v>36.0392749244713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20"/>
        <v>43719.208333333328</v>
      </c>
      <c r="O677" s="8">
        <f t="shared" si="21"/>
        <v>43726.208333333328</v>
      </c>
      <c r="P677" s="22">
        <f>Tabla1[[#This Row],[Date Ended Conversion]]-Tabla1[[#This Row],[Date Created Conversion]]</f>
        <v>7</v>
      </c>
      <c r="Q677" t="b">
        <v>0</v>
      </c>
      <c r="R677" t="b">
        <v>0</v>
      </c>
      <c r="S677" t="s">
        <v>1029</v>
      </c>
      <c r="T677" t="s">
        <v>2063</v>
      </c>
      <c r="U677" t="s">
        <v>2064</v>
      </c>
    </row>
    <row r="678" spans="1:21" x14ac:dyDescent="0.3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s="10">
        <f>Tabla1[[#This Row],[pledged]]/Tabla1[[#This Row],[goal]]</f>
        <v>1.8974959871589085</v>
      </c>
      <c r="G678" s="24">
        <f>IFERROR(Tabla1[[#This Row],[pledged]]/Tabla1[[#This Row],[backers_count]],"0")</f>
        <v>101.03760683760684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20"/>
        <v>41178.208333333336</v>
      </c>
      <c r="O678" s="8">
        <f t="shared" si="21"/>
        <v>41187.208333333336</v>
      </c>
      <c r="P678" s="22">
        <f>Tabla1[[#This Row],[Date Ended Conversion]]-Tabla1[[#This Row],[Date Created Conversion]]</f>
        <v>9</v>
      </c>
      <c r="Q678" t="b">
        <v>0</v>
      </c>
      <c r="R678" t="b">
        <v>0</v>
      </c>
      <c r="S678" t="s">
        <v>122</v>
      </c>
      <c r="T678" t="s">
        <v>2053</v>
      </c>
      <c r="U678" t="s">
        <v>2054</v>
      </c>
    </row>
    <row r="679" spans="1:21" x14ac:dyDescent="0.3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s="10">
        <f>Tabla1[[#This Row],[pledged]]/Tabla1[[#This Row],[goal]]</f>
        <v>0.83622641509433959</v>
      </c>
      <c r="G679" s="24">
        <f>IFERROR(Tabla1[[#This Row],[pledged]]/Tabla1[[#This Row],[backers_count]],"0")</f>
        <v>39.927927927927925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20"/>
        <v>42561.208333333328</v>
      </c>
      <c r="O679" s="8">
        <f t="shared" si="21"/>
        <v>42611.208333333328</v>
      </c>
      <c r="P679" s="22">
        <f>Tabla1[[#This Row],[Date Ended Conversion]]-Tabla1[[#This Row],[Date Created Conversion]]</f>
        <v>50</v>
      </c>
      <c r="Q679" t="b">
        <v>0</v>
      </c>
      <c r="R679" t="b">
        <v>0</v>
      </c>
      <c r="S679" t="s">
        <v>119</v>
      </c>
      <c r="T679" t="s">
        <v>2037</v>
      </c>
      <c r="U679" t="s">
        <v>2052</v>
      </c>
    </row>
    <row r="680" spans="1:21" x14ac:dyDescent="0.3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s="10">
        <f>Tabla1[[#This Row],[pledged]]/Tabla1[[#This Row],[goal]]</f>
        <v>0.17968844221105529</v>
      </c>
      <c r="G680" s="24">
        <f>IFERROR(Tabla1[[#This Row],[pledged]]/Tabla1[[#This Row],[backers_count]],"0")</f>
        <v>83.158139534883716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20"/>
        <v>43484.25</v>
      </c>
      <c r="O680" s="8">
        <f t="shared" si="21"/>
        <v>43486.25</v>
      </c>
      <c r="P680" s="22">
        <f>Tabla1[[#This Row],[Date Ended Conversion]]-Tabla1[[#This Row],[Date Created Conversion]]</f>
        <v>2</v>
      </c>
      <c r="Q680" t="b">
        <v>0</v>
      </c>
      <c r="R680" t="b">
        <v>0</v>
      </c>
      <c r="S680" t="s">
        <v>53</v>
      </c>
      <c r="T680" t="s">
        <v>2036</v>
      </c>
      <c r="U680" t="s">
        <v>2044</v>
      </c>
    </row>
    <row r="681" spans="1:21" x14ac:dyDescent="0.3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s="10">
        <f>Tabla1[[#This Row],[pledged]]/Tabla1[[#This Row],[goal]]</f>
        <v>10.365</v>
      </c>
      <c r="G681" s="24">
        <f>IFERROR(Tabla1[[#This Row],[pledged]]/Tabla1[[#This Row],[backers_count]],"0")</f>
        <v>39.97520661157025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20"/>
        <v>43756.208333333328</v>
      </c>
      <c r="O681" s="8">
        <f t="shared" si="21"/>
        <v>43761.208333333328</v>
      </c>
      <c r="P681" s="22">
        <f>Tabla1[[#This Row],[Date Ended Conversion]]-Tabla1[[#This Row],[Date Created Conversion]]</f>
        <v>5</v>
      </c>
      <c r="Q681" t="b">
        <v>0</v>
      </c>
      <c r="R681" t="b">
        <v>1</v>
      </c>
      <c r="S681" t="s">
        <v>17</v>
      </c>
      <c r="T681" t="s">
        <v>2032</v>
      </c>
      <c r="U681" t="s">
        <v>2038</v>
      </c>
    </row>
    <row r="682" spans="1:21" ht="31.2" x14ac:dyDescent="0.3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s="10">
        <f>Tabla1[[#This Row],[pledged]]/Tabla1[[#This Row],[goal]]</f>
        <v>0.97405219780219776</v>
      </c>
      <c r="G682" s="24">
        <f>IFERROR(Tabla1[[#This Row],[pledged]]/Tabla1[[#This Row],[backers_count]],"0")</f>
        <v>47.993908629441627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20"/>
        <v>43813.25</v>
      </c>
      <c r="O682" s="8">
        <f t="shared" si="21"/>
        <v>43815.25</v>
      </c>
      <c r="P682" s="22">
        <f>Tabla1[[#This Row],[Date Ended Conversion]]-Tabla1[[#This Row],[Date Created Conversion]]</f>
        <v>2</v>
      </c>
      <c r="Q682" t="b">
        <v>0</v>
      </c>
      <c r="R682" t="b">
        <v>1</v>
      </c>
      <c r="S682" t="s">
        <v>292</v>
      </c>
      <c r="T682" t="s">
        <v>2049</v>
      </c>
      <c r="U682" t="s">
        <v>2060</v>
      </c>
    </row>
    <row r="683" spans="1:21" ht="31.2" x14ac:dyDescent="0.3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s="10">
        <f>Tabla1[[#This Row],[pledged]]/Tabla1[[#This Row],[goal]]</f>
        <v>0.86386203150461705</v>
      </c>
      <c r="G683" s="24">
        <f>IFERROR(Tabla1[[#This Row],[pledged]]/Tabla1[[#This Row],[backers_count]],"0")</f>
        <v>95.978877489438744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20"/>
        <v>40898.25</v>
      </c>
      <c r="O683" s="8">
        <f t="shared" si="21"/>
        <v>40904.25</v>
      </c>
      <c r="P683" s="22">
        <f>Tabla1[[#This Row],[Date Ended Conversion]]-Tabla1[[#This Row],[Date Created Conversion]]</f>
        <v>6</v>
      </c>
      <c r="Q683" t="b">
        <v>0</v>
      </c>
      <c r="R683" t="b">
        <v>0</v>
      </c>
      <c r="S683" t="s">
        <v>33</v>
      </c>
      <c r="T683" t="s">
        <v>2035</v>
      </c>
      <c r="U683" t="s">
        <v>2041</v>
      </c>
    </row>
    <row r="684" spans="1:21" x14ac:dyDescent="0.3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s="10">
        <f>Tabla1[[#This Row],[pledged]]/Tabla1[[#This Row],[goal]]</f>
        <v>1.5016666666666667</v>
      </c>
      <c r="G684" s="24">
        <f>IFERROR(Tabla1[[#This Row],[pledged]]/Tabla1[[#This Row],[backers_count]],"0")</f>
        <v>78.728155339805824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20"/>
        <v>41619.25</v>
      </c>
      <c r="O684" s="8">
        <f t="shared" si="21"/>
        <v>41628.25</v>
      </c>
      <c r="P684" s="22">
        <f>Tabla1[[#This Row],[Date Ended Conversion]]-Tabla1[[#This Row],[Date Created Conversion]]</f>
        <v>9</v>
      </c>
      <c r="Q684" t="b">
        <v>0</v>
      </c>
      <c r="R684" t="b">
        <v>0</v>
      </c>
      <c r="S684" t="s">
        <v>33</v>
      </c>
      <c r="T684" t="s">
        <v>2035</v>
      </c>
      <c r="U684" t="s">
        <v>2041</v>
      </c>
    </row>
    <row r="685" spans="1:21" x14ac:dyDescent="0.3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s="10">
        <f>Tabla1[[#This Row],[pledged]]/Tabla1[[#This Row],[goal]]</f>
        <v>3.5843478260869563</v>
      </c>
      <c r="G685" s="24">
        <f>IFERROR(Tabla1[[#This Row],[pledged]]/Tabla1[[#This Row],[backers_count]],"0")</f>
        <v>56.081632653061227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20"/>
        <v>43359.208333333328</v>
      </c>
      <c r="O685" s="8">
        <f t="shared" si="21"/>
        <v>43361.208333333328</v>
      </c>
      <c r="P685" s="22">
        <f>Tabla1[[#This Row],[Date Ended Conversion]]-Tabla1[[#This Row],[Date Created Conversion]]</f>
        <v>2</v>
      </c>
      <c r="Q685" t="b">
        <v>0</v>
      </c>
      <c r="R685" t="b">
        <v>0</v>
      </c>
      <c r="S685" t="s">
        <v>33</v>
      </c>
      <c r="T685" t="s">
        <v>2035</v>
      </c>
      <c r="U685" t="s">
        <v>2041</v>
      </c>
    </row>
    <row r="686" spans="1:21" x14ac:dyDescent="0.3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s="10">
        <f>Tabla1[[#This Row],[pledged]]/Tabla1[[#This Row],[goal]]</f>
        <v>5.4285714285714288</v>
      </c>
      <c r="G686" s="24">
        <f>IFERROR(Tabla1[[#This Row],[pledged]]/Tabla1[[#This Row],[backers_count]],"0")</f>
        <v>69.090909090909093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20"/>
        <v>40358.208333333336</v>
      </c>
      <c r="O686" s="8">
        <f t="shared" si="21"/>
        <v>40378.208333333336</v>
      </c>
      <c r="P686" s="22">
        <f>Tabla1[[#This Row],[Date Ended Conversion]]-Tabla1[[#This Row],[Date Created Conversion]]</f>
        <v>20</v>
      </c>
      <c r="Q686" t="b">
        <v>0</v>
      </c>
      <c r="R686" t="b">
        <v>0</v>
      </c>
      <c r="S686" t="s">
        <v>68</v>
      </c>
      <c r="T686" t="s">
        <v>2037</v>
      </c>
      <c r="U686" t="s">
        <v>2047</v>
      </c>
    </row>
    <row r="687" spans="1:21" x14ac:dyDescent="0.3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s="10">
        <f>Tabla1[[#This Row],[pledged]]/Tabla1[[#This Row],[goal]]</f>
        <v>0.67500714285714281</v>
      </c>
      <c r="G687" s="24">
        <f>IFERROR(Tabla1[[#This Row],[pledged]]/Tabla1[[#This Row],[backers_count]],"0")</f>
        <v>102.05291576673866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20"/>
        <v>42239.208333333328</v>
      </c>
      <c r="O687" s="8">
        <f t="shared" si="21"/>
        <v>42263.208333333328</v>
      </c>
      <c r="P687" s="22">
        <f>Tabla1[[#This Row],[Date Ended Conversion]]-Tabla1[[#This Row],[Date Created Conversion]]</f>
        <v>24</v>
      </c>
      <c r="Q687" t="b">
        <v>0</v>
      </c>
      <c r="R687" t="b">
        <v>0</v>
      </c>
      <c r="S687" t="s">
        <v>33</v>
      </c>
      <c r="T687" t="s">
        <v>2035</v>
      </c>
      <c r="U687" t="s">
        <v>2041</v>
      </c>
    </row>
    <row r="688" spans="1:21" x14ac:dyDescent="0.3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s="10">
        <f>Tabla1[[#This Row],[pledged]]/Tabla1[[#This Row],[goal]]</f>
        <v>1.9174666666666667</v>
      </c>
      <c r="G688" s="24">
        <f>IFERROR(Tabla1[[#This Row],[pledged]]/Tabla1[[#This Row],[backers_count]],"0")</f>
        <v>107.32089552238806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20"/>
        <v>43186.208333333328</v>
      </c>
      <c r="O688" s="8">
        <f t="shared" si="21"/>
        <v>43197.208333333328</v>
      </c>
      <c r="P688" s="22">
        <f>Tabla1[[#This Row],[Date Ended Conversion]]-Tabla1[[#This Row],[Date Created Conversion]]</f>
        <v>11</v>
      </c>
      <c r="Q688" t="b">
        <v>0</v>
      </c>
      <c r="R688" t="b">
        <v>0</v>
      </c>
      <c r="S688" t="s">
        <v>65</v>
      </c>
      <c r="T688" t="s">
        <v>2034</v>
      </c>
      <c r="U688" t="s">
        <v>2046</v>
      </c>
    </row>
    <row r="689" spans="1:21" x14ac:dyDescent="0.3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s="10">
        <f>Tabla1[[#This Row],[pledged]]/Tabla1[[#This Row],[goal]]</f>
        <v>9.32</v>
      </c>
      <c r="G689" s="24">
        <f>IFERROR(Tabla1[[#This Row],[pledged]]/Tabla1[[#This Row],[backers_count]],"0")</f>
        <v>51.970260223048328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20"/>
        <v>42806.25</v>
      </c>
      <c r="O689" s="8">
        <f t="shared" si="21"/>
        <v>42809.208333333328</v>
      </c>
      <c r="P689" s="22">
        <f>Tabla1[[#This Row],[Date Ended Conversion]]-Tabla1[[#This Row],[Date Created Conversion]]</f>
        <v>2.9583333333284827</v>
      </c>
      <c r="Q689" t="b">
        <v>0</v>
      </c>
      <c r="R689" t="b">
        <v>0</v>
      </c>
      <c r="S689" t="s">
        <v>33</v>
      </c>
      <c r="T689" t="s">
        <v>2035</v>
      </c>
      <c r="U689" t="s">
        <v>2041</v>
      </c>
    </row>
    <row r="690" spans="1:21" x14ac:dyDescent="0.3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s="10">
        <f>Tabla1[[#This Row],[pledged]]/Tabla1[[#This Row],[goal]]</f>
        <v>4.2927586206896553</v>
      </c>
      <c r="G690" s="24">
        <f>IFERROR(Tabla1[[#This Row],[pledged]]/Tabla1[[#This Row],[backers_count]],"0")</f>
        <v>71.137142857142862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20"/>
        <v>43475.25</v>
      </c>
      <c r="O690" s="8">
        <f t="shared" si="21"/>
        <v>43491.25</v>
      </c>
      <c r="P690" s="22">
        <f>Tabla1[[#This Row],[Date Ended Conversion]]-Tabla1[[#This Row],[Date Created Conversion]]</f>
        <v>16</v>
      </c>
      <c r="Q690" t="b">
        <v>0</v>
      </c>
      <c r="R690" t="b">
        <v>1</v>
      </c>
      <c r="S690" t="s">
        <v>269</v>
      </c>
      <c r="T690" t="s">
        <v>2036</v>
      </c>
      <c r="U690" t="s">
        <v>2059</v>
      </c>
    </row>
    <row r="691" spans="1:21" x14ac:dyDescent="0.3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s="10">
        <f>Tabla1[[#This Row],[pledged]]/Tabla1[[#This Row],[goal]]</f>
        <v>1.0065753424657535</v>
      </c>
      <c r="G691" s="24">
        <f>IFERROR(Tabla1[[#This Row],[pledged]]/Tabla1[[#This Row],[backers_count]],"0")</f>
        <v>106.49275362318841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20"/>
        <v>41576.208333333336</v>
      </c>
      <c r="O691" s="8">
        <f t="shared" si="21"/>
        <v>41588.25</v>
      </c>
      <c r="P691" s="22">
        <f>Tabla1[[#This Row],[Date Ended Conversion]]-Tabla1[[#This Row],[Date Created Conversion]]</f>
        <v>12.041666666664241</v>
      </c>
      <c r="Q691" t="b">
        <v>0</v>
      </c>
      <c r="R691" t="b">
        <v>0</v>
      </c>
      <c r="S691" t="s">
        <v>28</v>
      </c>
      <c r="T691" t="s">
        <v>2034</v>
      </c>
      <c r="U691" t="s">
        <v>2040</v>
      </c>
    </row>
    <row r="692" spans="1:21" x14ac:dyDescent="0.3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s="10">
        <f>Tabla1[[#This Row],[pledged]]/Tabla1[[#This Row],[goal]]</f>
        <v>2.266111111111111</v>
      </c>
      <c r="G692" s="24">
        <f>IFERROR(Tabla1[[#This Row],[pledged]]/Tabla1[[#This Row],[backers_count]],"0")</f>
        <v>42.93684210526316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20"/>
        <v>40874.25</v>
      </c>
      <c r="O692" s="8">
        <f t="shared" si="21"/>
        <v>40880.25</v>
      </c>
      <c r="P692" s="22">
        <f>Tabla1[[#This Row],[Date Ended Conversion]]-Tabla1[[#This Row],[Date Created Conversion]]</f>
        <v>6</v>
      </c>
      <c r="Q692" t="b">
        <v>0</v>
      </c>
      <c r="R692" t="b">
        <v>1</v>
      </c>
      <c r="S692" t="s">
        <v>42</v>
      </c>
      <c r="T692" t="s">
        <v>2036</v>
      </c>
      <c r="U692" t="s">
        <v>2042</v>
      </c>
    </row>
    <row r="693" spans="1:21" x14ac:dyDescent="0.3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s="10">
        <f>Tabla1[[#This Row],[pledged]]/Tabla1[[#This Row],[goal]]</f>
        <v>1.4238</v>
      </c>
      <c r="G693" s="24">
        <f>IFERROR(Tabla1[[#This Row],[pledged]]/Tabla1[[#This Row],[backers_count]],"0")</f>
        <v>30.037974683544302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20"/>
        <v>41185.208333333336</v>
      </c>
      <c r="O693" s="8">
        <f t="shared" si="21"/>
        <v>41202.208333333336</v>
      </c>
      <c r="P693" s="22">
        <f>Tabla1[[#This Row],[Date Ended Conversion]]-Tabla1[[#This Row],[Date Created Conversion]]</f>
        <v>17</v>
      </c>
      <c r="Q693" t="b">
        <v>1</v>
      </c>
      <c r="R693" t="b">
        <v>1</v>
      </c>
      <c r="S693" t="s">
        <v>42</v>
      </c>
      <c r="T693" t="s">
        <v>2036</v>
      </c>
      <c r="U693" t="s">
        <v>2042</v>
      </c>
    </row>
    <row r="694" spans="1:21" x14ac:dyDescent="0.3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s="10">
        <f>Tabla1[[#This Row],[pledged]]/Tabla1[[#This Row],[goal]]</f>
        <v>0.90633333333333332</v>
      </c>
      <c r="G694" s="24">
        <f>IFERROR(Tabla1[[#This Row],[pledged]]/Tabla1[[#This Row],[backers_count]],"0")</f>
        <v>70.623376623376629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20"/>
        <v>43655.208333333328</v>
      </c>
      <c r="O694" s="8">
        <f t="shared" si="21"/>
        <v>43673.208333333328</v>
      </c>
      <c r="P694" s="22">
        <f>Tabla1[[#This Row],[Date Ended Conversion]]-Tabla1[[#This Row],[Date Created Conversion]]</f>
        <v>18</v>
      </c>
      <c r="Q694" t="b">
        <v>0</v>
      </c>
      <c r="R694" t="b">
        <v>0</v>
      </c>
      <c r="S694" t="s">
        <v>23</v>
      </c>
      <c r="T694" t="s">
        <v>2033</v>
      </c>
      <c r="U694" t="s">
        <v>2039</v>
      </c>
    </row>
    <row r="695" spans="1:21" ht="31.2" x14ac:dyDescent="0.3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s="10">
        <f>Tabla1[[#This Row],[pledged]]/Tabla1[[#This Row],[goal]]</f>
        <v>0.63966740576496672</v>
      </c>
      <c r="G695" s="24">
        <f>IFERROR(Tabla1[[#This Row],[pledged]]/Tabla1[[#This Row],[backers_count]],"0")</f>
        <v>66.016018306636155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20"/>
        <v>43025.208333333328</v>
      </c>
      <c r="O695" s="8">
        <f t="shared" si="21"/>
        <v>43042.208333333328</v>
      </c>
      <c r="P695" s="22">
        <f>Tabla1[[#This Row],[Date Ended Conversion]]-Tabla1[[#This Row],[Date Created Conversion]]</f>
        <v>17</v>
      </c>
      <c r="Q695" t="b">
        <v>0</v>
      </c>
      <c r="R695" t="b">
        <v>0</v>
      </c>
      <c r="S695" t="s">
        <v>33</v>
      </c>
      <c r="T695" t="s">
        <v>2035</v>
      </c>
      <c r="U695" t="s">
        <v>2041</v>
      </c>
    </row>
    <row r="696" spans="1:21" x14ac:dyDescent="0.3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s="10">
        <f>Tabla1[[#This Row],[pledged]]/Tabla1[[#This Row],[goal]]</f>
        <v>0.84131868131868137</v>
      </c>
      <c r="G696" s="24">
        <f>IFERROR(Tabla1[[#This Row],[pledged]]/Tabla1[[#This Row],[backers_count]],"0")</f>
        <v>96.911392405063296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20"/>
        <v>43066.25</v>
      </c>
      <c r="O696" s="8">
        <f t="shared" si="21"/>
        <v>43103.25</v>
      </c>
      <c r="P696" s="22">
        <f>Tabla1[[#This Row],[Date Ended Conversion]]-Tabla1[[#This Row],[Date Created Conversion]]</f>
        <v>37</v>
      </c>
      <c r="Q696" t="b">
        <v>0</v>
      </c>
      <c r="R696" t="b">
        <v>0</v>
      </c>
      <c r="S696" t="s">
        <v>33</v>
      </c>
      <c r="T696" t="s">
        <v>2035</v>
      </c>
      <c r="U696" t="s">
        <v>2041</v>
      </c>
    </row>
    <row r="697" spans="1:21" x14ac:dyDescent="0.3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s="10">
        <f>Tabla1[[#This Row],[pledged]]/Tabla1[[#This Row],[goal]]</f>
        <v>1.3393478260869565</v>
      </c>
      <c r="G697" s="24">
        <f>IFERROR(Tabla1[[#This Row],[pledged]]/Tabla1[[#This Row],[backers_count]],"0")</f>
        <v>62.867346938775512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20"/>
        <v>42322.25</v>
      </c>
      <c r="O697" s="8">
        <f t="shared" si="21"/>
        <v>42338.25</v>
      </c>
      <c r="P697" s="22">
        <f>Tabla1[[#This Row],[Date Ended Conversion]]-Tabla1[[#This Row],[Date Created Conversion]]</f>
        <v>16</v>
      </c>
      <c r="Q697" t="b">
        <v>1</v>
      </c>
      <c r="R697" t="b">
        <v>0</v>
      </c>
      <c r="S697" t="s">
        <v>23</v>
      </c>
      <c r="T697" t="s">
        <v>2033</v>
      </c>
      <c r="U697" t="s">
        <v>2039</v>
      </c>
    </row>
    <row r="698" spans="1:21" x14ac:dyDescent="0.3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s="10">
        <f>Tabla1[[#This Row],[pledged]]/Tabla1[[#This Row],[goal]]</f>
        <v>0.59042047531992692</v>
      </c>
      <c r="G698" s="24">
        <f>IFERROR(Tabla1[[#This Row],[pledged]]/Tabla1[[#This Row],[backers_count]],"0")</f>
        <v>108.98537682789652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20"/>
        <v>42114.208333333328</v>
      </c>
      <c r="O698" s="8">
        <f t="shared" si="21"/>
        <v>42115.208333333328</v>
      </c>
      <c r="P698" s="22">
        <f>Tabla1[[#This Row],[Date Ended Conversion]]-Tabla1[[#This Row],[Date Created Conversion]]</f>
        <v>1</v>
      </c>
      <c r="Q698" t="b">
        <v>0</v>
      </c>
      <c r="R698" t="b">
        <v>1</v>
      </c>
      <c r="S698" t="s">
        <v>33</v>
      </c>
      <c r="T698" t="s">
        <v>2035</v>
      </c>
      <c r="U698" t="s">
        <v>2041</v>
      </c>
    </row>
    <row r="699" spans="1:21" ht="31.2" x14ac:dyDescent="0.3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s="10">
        <f>Tabla1[[#This Row],[pledged]]/Tabla1[[#This Row],[goal]]</f>
        <v>1.5280062063615205</v>
      </c>
      <c r="G699" s="24">
        <f>IFERROR(Tabla1[[#This Row],[pledged]]/Tabla1[[#This Row],[backers_count]],"0")</f>
        <v>26.999314599040439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20"/>
        <v>43190.208333333328</v>
      </c>
      <c r="O699" s="8">
        <f t="shared" si="21"/>
        <v>43192.208333333328</v>
      </c>
      <c r="P699" s="22">
        <f>Tabla1[[#This Row],[Date Ended Conversion]]-Tabla1[[#This Row],[Date Created Conversion]]</f>
        <v>2</v>
      </c>
      <c r="Q699" t="b">
        <v>0</v>
      </c>
      <c r="R699" t="b">
        <v>0</v>
      </c>
      <c r="S699" t="s">
        <v>50</v>
      </c>
      <c r="T699" t="s">
        <v>2033</v>
      </c>
      <c r="U699" t="s">
        <v>2043</v>
      </c>
    </row>
    <row r="700" spans="1:21" x14ac:dyDescent="0.3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s="10">
        <f>Tabla1[[#This Row],[pledged]]/Tabla1[[#This Row],[goal]]</f>
        <v>4.466912114014252</v>
      </c>
      <c r="G700" s="24">
        <f>IFERROR(Tabla1[[#This Row],[pledged]]/Tabla1[[#This Row],[backers_count]],"0")</f>
        <v>65.004147943311438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20"/>
        <v>40871.25</v>
      </c>
      <c r="O700" s="8">
        <f t="shared" si="21"/>
        <v>40885.25</v>
      </c>
      <c r="P700" s="22">
        <f>Tabla1[[#This Row],[Date Ended Conversion]]-Tabla1[[#This Row],[Date Created Conversion]]</f>
        <v>14</v>
      </c>
      <c r="Q700" t="b">
        <v>0</v>
      </c>
      <c r="R700" t="b">
        <v>0</v>
      </c>
      <c r="S700" t="s">
        <v>65</v>
      </c>
      <c r="T700" t="s">
        <v>2034</v>
      </c>
      <c r="U700" t="s">
        <v>2046</v>
      </c>
    </row>
    <row r="701" spans="1:21" x14ac:dyDescent="0.3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s="10">
        <f>Tabla1[[#This Row],[pledged]]/Tabla1[[#This Row],[goal]]</f>
        <v>0.8439189189189189</v>
      </c>
      <c r="G701" s="24">
        <f>IFERROR(Tabla1[[#This Row],[pledged]]/Tabla1[[#This Row],[backers_count]],"0")</f>
        <v>111.51785714285714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20"/>
        <v>43641.208333333328</v>
      </c>
      <c r="O701" s="8">
        <f t="shared" si="21"/>
        <v>43642.208333333328</v>
      </c>
      <c r="P701" s="22">
        <f>Tabla1[[#This Row],[Date Ended Conversion]]-Tabla1[[#This Row],[Date Created Conversion]]</f>
        <v>1</v>
      </c>
      <c r="Q701" t="b">
        <v>0</v>
      </c>
      <c r="R701" t="b">
        <v>0</v>
      </c>
      <c r="S701" t="s">
        <v>53</v>
      </c>
      <c r="T701" t="s">
        <v>2036</v>
      </c>
      <c r="U701" t="s">
        <v>2044</v>
      </c>
    </row>
    <row r="702" spans="1:21" ht="31.2" x14ac:dyDescent="0.3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s="10">
        <f>Tabla1[[#This Row],[pledged]]/Tabla1[[#This Row],[goal]]</f>
        <v>0.03</v>
      </c>
      <c r="G702" s="24">
        <f>IFERROR(Tabla1[[#This Row],[pledged]]/Tabla1[[#This Row],[backers_count]],"0")</f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20"/>
        <v>40203.25</v>
      </c>
      <c r="O702" s="8">
        <f t="shared" si="21"/>
        <v>40218.25</v>
      </c>
      <c r="P702" s="22">
        <f>Tabla1[[#This Row],[Date Ended Conversion]]-Tabla1[[#This Row],[Date Created Conversion]]</f>
        <v>15</v>
      </c>
      <c r="Q702" t="b">
        <v>0</v>
      </c>
      <c r="R702" t="b">
        <v>0</v>
      </c>
      <c r="S702" t="s">
        <v>65</v>
      </c>
      <c r="T702" t="s">
        <v>2034</v>
      </c>
      <c r="U702" t="s">
        <v>2046</v>
      </c>
    </row>
    <row r="703" spans="1:21" ht="31.2" x14ac:dyDescent="0.3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s="10">
        <f>Tabla1[[#This Row],[pledged]]/Tabla1[[#This Row],[goal]]</f>
        <v>1.7502692307692307</v>
      </c>
      <c r="G703" s="24">
        <f>IFERROR(Tabla1[[#This Row],[pledged]]/Tabla1[[#This Row],[backers_count]],"0")</f>
        <v>110.99268292682927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20"/>
        <v>40629.208333333336</v>
      </c>
      <c r="O703" s="8">
        <f t="shared" si="21"/>
        <v>40636.208333333336</v>
      </c>
      <c r="P703" s="22">
        <f>Tabla1[[#This Row],[Date Ended Conversion]]-Tabla1[[#This Row],[Date Created Conversion]]</f>
        <v>7</v>
      </c>
      <c r="Q703" t="b">
        <v>1</v>
      </c>
      <c r="R703" t="b">
        <v>0</v>
      </c>
      <c r="S703" t="s">
        <v>33</v>
      </c>
      <c r="T703" t="s">
        <v>2035</v>
      </c>
      <c r="U703" t="s">
        <v>2041</v>
      </c>
    </row>
    <row r="704" spans="1:21" ht="31.2" x14ac:dyDescent="0.3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s="10">
        <f>Tabla1[[#This Row],[pledged]]/Tabla1[[#This Row],[goal]]</f>
        <v>0.54137931034482756</v>
      </c>
      <c r="G704" s="24">
        <f>IFERROR(Tabla1[[#This Row],[pledged]]/Tabla1[[#This Row],[backers_count]],"0")</f>
        <v>56.746987951807228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20"/>
        <v>41477.208333333336</v>
      </c>
      <c r="O704" s="8">
        <f t="shared" si="21"/>
        <v>41482.208333333336</v>
      </c>
      <c r="P704" s="22">
        <f>Tabla1[[#This Row],[Date Ended Conversion]]-Tabla1[[#This Row],[Date Created Conversion]]</f>
        <v>5</v>
      </c>
      <c r="Q704" t="b">
        <v>0</v>
      </c>
      <c r="R704" t="b">
        <v>0</v>
      </c>
      <c r="S704" t="s">
        <v>65</v>
      </c>
      <c r="T704" t="s">
        <v>2034</v>
      </c>
      <c r="U704" t="s">
        <v>2046</v>
      </c>
    </row>
    <row r="705" spans="1:21" x14ac:dyDescent="0.3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s="10">
        <f>Tabla1[[#This Row],[pledged]]/Tabla1[[#This Row],[goal]]</f>
        <v>3.1187381703470032</v>
      </c>
      <c r="G705" s="24">
        <f>IFERROR(Tabla1[[#This Row],[pledged]]/Tabla1[[#This Row],[backers_count]],"0")</f>
        <v>97.020608439646708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20"/>
        <v>41020.208333333336</v>
      </c>
      <c r="O705" s="8">
        <f t="shared" si="21"/>
        <v>41037.208333333336</v>
      </c>
      <c r="P705" s="22">
        <f>Tabla1[[#This Row],[Date Ended Conversion]]-Tabla1[[#This Row],[Date Created Conversion]]</f>
        <v>17</v>
      </c>
      <c r="Q705" t="b">
        <v>1</v>
      </c>
      <c r="R705" t="b">
        <v>1</v>
      </c>
      <c r="S705" t="s">
        <v>206</v>
      </c>
      <c r="T705" t="s">
        <v>2037</v>
      </c>
      <c r="U705" t="s">
        <v>2058</v>
      </c>
    </row>
    <row r="706" spans="1:21" ht="31.2" x14ac:dyDescent="0.3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s="10">
        <f>Tabla1[[#This Row],[pledged]]/Tabla1[[#This Row],[goal]]</f>
        <v>1.2278160919540231</v>
      </c>
      <c r="G706" s="24">
        <f>IFERROR(Tabla1[[#This Row],[pledged]]/Tabla1[[#This Row],[backers_count]],"0")</f>
        <v>92.08620689655173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ref="N706:N769" si="22">(((L706/60)/60)/24)+DATE(1970,1,1)</f>
        <v>42555.208333333328</v>
      </c>
      <c r="O706" s="8">
        <f t="shared" ref="O706:O769" si="23">(((M706/60)/60)/24)+DATE(1970,1,1)</f>
        <v>42570.208333333328</v>
      </c>
      <c r="P706" s="22">
        <f>Tabla1[[#This Row],[Date Ended Conversion]]-Tabla1[[#This Row],[Date Created Conversion]]</f>
        <v>15</v>
      </c>
      <c r="Q706" t="b">
        <v>0</v>
      </c>
      <c r="R706" t="b">
        <v>0</v>
      </c>
      <c r="S706" t="s">
        <v>71</v>
      </c>
      <c r="T706" t="s">
        <v>2036</v>
      </c>
      <c r="U706" t="s">
        <v>2048</v>
      </c>
    </row>
    <row r="707" spans="1:21" x14ac:dyDescent="0.3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s="10">
        <f>Tabla1[[#This Row],[pledged]]/Tabla1[[#This Row],[goal]]</f>
        <v>0.99026517383618151</v>
      </c>
      <c r="G707" s="24">
        <f>IFERROR(Tabla1[[#This Row],[pledged]]/Tabla1[[#This Row],[backers_count]],"0")</f>
        <v>82.986666666666665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si="22"/>
        <v>41619.25</v>
      </c>
      <c r="O707" s="8">
        <f t="shared" si="23"/>
        <v>41623.25</v>
      </c>
      <c r="P707" s="22">
        <f>Tabla1[[#This Row],[Date Ended Conversion]]-Tabla1[[#This Row],[Date Created Conversion]]</f>
        <v>4</v>
      </c>
      <c r="Q707" t="b">
        <v>0</v>
      </c>
      <c r="R707" t="b">
        <v>0</v>
      </c>
      <c r="S707" t="s">
        <v>68</v>
      </c>
      <c r="T707" t="s">
        <v>2037</v>
      </c>
      <c r="U707" t="s">
        <v>2047</v>
      </c>
    </row>
    <row r="708" spans="1:21" ht="31.2" x14ac:dyDescent="0.3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s="10">
        <f>Tabla1[[#This Row],[pledged]]/Tabla1[[#This Row],[goal]]</f>
        <v>1.278468634686347</v>
      </c>
      <c r="G708" s="24">
        <f>IFERROR(Tabla1[[#This Row],[pledged]]/Tabla1[[#This Row],[backers_count]],"0")</f>
        <v>103.03791821561339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22"/>
        <v>43471.25</v>
      </c>
      <c r="O708" s="8">
        <f t="shared" si="23"/>
        <v>43479.25</v>
      </c>
      <c r="P708" s="22">
        <f>Tabla1[[#This Row],[Date Ended Conversion]]-Tabla1[[#This Row],[Date Created Conversion]]</f>
        <v>8</v>
      </c>
      <c r="Q708" t="b">
        <v>0</v>
      </c>
      <c r="R708" t="b">
        <v>1</v>
      </c>
      <c r="S708" t="s">
        <v>28</v>
      </c>
      <c r="T708" t="s">
        <v>2034</v>
      </c>
      <c r="U708" t="s">
        <v>2040</v>
      </c>
    </row>
    <row r="709" spans="1:21" ht="31.2" x14ac:dyDescent="0.3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s="10">
        <f>Tabla1[[#This Row],[pledged]]/Tabla1[[#This Row],[goal]]</f>
        <v>1.5861643835616439</v>
      </c>
      <c r="G709" s="24">
        <f>IFERROR(Tabla1[[#This Row],[pledged]]/Tabla1[[#This Row],[backers_count]],"0")</f>
        <v>68.922619047619051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22"/>
        <v>43442.25</v>
      </c>
      <c r="O709" s="8">
        <f t="shared" si="23"/>
        <v>43478.25</v>
      </c>
      <c r="P709" s="22">
        <f>Tabla1[[#This Row],[Date Ended Conversion]]-Tabla1[[#This Row],[Date Created Conversion]]</f>
        <v>36</v>
      </c>
      <c r="Q709" t="b">
        <v>0</v>
      </c>
      <c r="R709" t="b">
        <v>0</v>
      </c>
      <c r="S709" t="s">
        <v>53</v>
      </c>
      <c r="T709" t="s">
        <v>2036</v>
      </c>
      <c r="U709" t="s">
        <v>2044</v>
      </c>
    </row>
    <row r="710" spans="1:21" x14ac:dyDescent="0.3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s="10">
        <f>Tabla1[[#This Row],[pledged]]/Tabla1[[#This Row],[goal]]</f>
        <v>7.0705882352941174</v>
      </c>
      <c r="G710" s="24">
        <f>IFERROR(Tabla1[[#This Row],[pledged]]/Tabla1[[#This Row],[backers_count]],"0")</f>
        <v>87.737226277372258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22"/>
        <v>42877.208333333328</v>
      </c>
      <c r="O710" s="8">
        <f t="shared" si="23"/>
        <v>42887.208333333328</v>
      </c>
      <c r="P710" s="22">
        <f>Tabla1[[#This Row],[Date Ended Conversion]]-Tabla1[[#This Row],[Date Created Conversion]]</f>
        <v>10</v>
      </c>
      <c r="Q710" t="b">
        <v>0</v>
      </c>
      <c r="R710" t="b">
        <v>0</v>
      </c>
      <c r="S710" t="s">
        <v>33</v>
      </c>
      <c r="T710" t="s">
        <v>2035</v>
      </c>
      <c r="U710" t="s">
        <v>2041</v>
      </c>
    </row>
    <row r="711" spans="1:21" x14ac:dyDescent="0.3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s="10">
        <f>Tabla1[[#This Row],[pledged]]/Tabla1[[#This Row],[goal]]</f>
        <v>1.4238775510204082</v>
      </c>
      <c r="G711" s="24">
        <f>IFERROR(Tabla1[[#This Row],[pledged]]/Tabla1[[#This Row],[backers_count]],"0")</f>
        <v>75.021505376344081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22"/>
        <v>41018.208333333336</v>
      </c>
      <c r="O711" s="8">
        <f t="shared" si="23"/>
        <v>41025.208333333336</v>
      </c>
      <c r="P711" s="22">
        <f>Tabla1[[#This Row],[Date Ended Conversion]]-Tabla1[[#This Row],[Date Created Conversion]]</f>
        <v>7</v>
      </c>
      <c r="Q711" t="b">
        <v>0</v>
      </c>
      <c r="R711" t="b">
        <v>0</v>
      </c>
      <c r="S711" t="s">
        <v>33</v>
      </c>
      <c r="T711" t="s">
        <v>2035</v>
      </c>
      <c r="U711" t="s">
        <v>2041</v>
      </c>
    </row>
    <row r="712" spans="1:21" ht="31.2" x14ac:dyDescent="0.3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s="10">
        <f>Tabla1[[#This Row],[pledged]]/Tabla1[[#This Row],[goal]]</f>
        <v>1.4786046511627906</v>
      </c>
      <c r="G712" s="24">
        <f>IFERROR(Tabla1[[#This Row],[pledged]]/Tabla1[[#This Row],[backers_count]],"0")</f>
        <v>50.863999999999997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22"/>
        <v>43295.208333333328</v>
      </c>
      <c r="O712" s="8">
        <f t="shared" si="23"/>
        <v>43302.208333333328</v>
      </c>
      <c r="P712" s="22">
        <f>Tabla1[[#This Row],[Date Ended Conversion]]-Tabla1[[#This Row],[Date Created Conversion]]</f>
        <v>7</v>
      </c>
      <c r="Q712" t="b">
        <v>0</v>
      </c>
      <c r="R712" t="b">
        <v>1</v>
      </c>
      <c r="S712" t="s">
        <v>33</v>
      </c>
      <c r="T712" t="s">
        <v>2035</v>
      </c>
      <c r="U712" t="s">
        <v>2041</v>
      </c>
    </row>
    <row r="713" spans="1:21" ht="31.2" x14ac:dyDescent="0.3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s="10">
        <f>Tabla1[[#This Row],[pledged]]/Tabla1[[#This Row],[goal]]</f>
        <v>0.20322580645161289</v>
      </c>
      <c r="G713" s="24">
        <f>IFERROR(Tabla1[[#This Row],[pledged]]/Tabla1[[#This Row],[backers_count]],"0")</f>
        <v>90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22"/>
        <v>42393.25</v>
      </c>
      <c r="O713" s="8">
        <f t="shared" si="23"/>
        <v>42395.25</v>
      </c>
      <c r="P713" s="22">
        <f>Tabla1[[#This Row],[Date Ended Conversion]]-Tabla1[[#This Row],[Date Created Conversion]]</f>
        <v>2</v>
      </c>
      <c r="Q713" t="b">
        <v>1</v>
      </c>
      <c r="R713" t="b">
        <v>1</v>
      </c>
      <c r="S713" t="s">
        <v>33</v>
      </c>
      <c r="T713" t="s">
        <v>2035</v>
      </c>
      <c r="U713" t="s">
        <v>2041</v>
      </c>
    </row>
    <row r="714" spans="1:21" ht="31.2" x14ac:dyDescent="0.3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s="10">
        <f>Tabla1[[#This Row],[pledged]]/Tabla1[[#This Row],[goal]]</f>
        <v>18.40625</v>
      </c>
      <c r="G714" s="24">
        <f>IFERROR(Tabla1[[#This Row],[pledged]]/Tabla1[[#This Row],[backers_count]],"0")</f>
        <v>72.896039603960389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22"/>
        <v>42559.208333333328</v>
      </c>
      <c r="O714" s="8">
        <f t="shared" si="23"/>
        <v>42600.208333333328</v>
      </c>
      <c r="P714" s="22">
        <f>Tabla1[[#This Row],[Date Ended Conversion]]-Tabla1[[#This Row],[Date Created Conversion]]</f>
        <v>41</v>
      </c>
      <c r="Q714" t="b">
        <v>0</v>
      </c>
      <c r="R714" t="b">
        <v>0</v>
      </c>
      <c r="S714" t="s">
        <v>33</v>
      </c>
      <c r="T714" t="s">
        <v>2035</v>
      </c>
      <c r="U714" t="s">
        <v>2041</v>
      </c>
    </row>
    <row r="715" spans="1:21" x14ac:dyDescent="0.3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s="10">
        <f>Tabla1[[#This Row],[pledged]]/Tabla1[[#This Row],[goal]]</f>
        <v>1.6194202898550725</v>
      </c>
      <c r="G715" s="24">
        <f>IFERROR(Tabla1[[#This Row],[pledged]]/Tabla1[[#This Row],[backers_count]],"0")</f>
        <v>108.48543689320388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22"/>
        <v>42604.208333333328</v>
      </c>
      <c r="O715" s="8">
        <f t="shared" si="23"/>
        <v>42616.208333333328</v>
      </c>
      <c r="P715" s="22">
        <f>Tabla1[[#This Row],[Date Ended Conversion]]-Tabla1[[#This Row],[Date Created Conversion]]</f>
        <v>12</v>
      </c>
      <c r="Q715" t="b">
        <v>0</v>
      </c>
      <c r="R715" t="b">
        <v>0</v>
      </c>
      <c r="S715" t="s">
        <v>133</v>
      </c>
      <c r="T715" t="s">
        <v>2037</v>
      </c>
      <c r="U715" t="s">
        <v>2055</v>
      </c>
    </row>
    <row r="716" spans="1:21" x14ac:dyDescent="0.3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s="10">
        <f>Tabla1[[#This Row],[pledged]]/Tabla1[[#This Row],[goal]]</f>
        <v>4.7282077922077921</v>
      </c>
      <c r="G716" s="24">
        <f>IFERROR(Tabla1[[#This Row],[pledged]]/Tabla1[[#This Row],[backers_count]],"0")</f>
        <v>101.98095238095237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22"/>
        <v>41870.208333333336</v>
      </c>
      <c r="O716" s="8">
        <f t="shared" si="23"/>
        <v>41871.208333333336</v>
      </c>
      <c r="P716" s="22">
        <f>Tabla1[[#This Row],[Date Ended Conversion]]-Tabla1[[#This Row],[Date Created Conversion]]</f>
        <v>1</v>
      </c>
      <c r="Q716" t="b">
        <v>0</v>
      </c>
      <c r="R716" t="b">
        <v>0</v>
      </c>
      <c r="S716" t="s">
        <v>23</v>
      </c>
      <c r="T716" t="s">
        <v>2033</v>
      </c>
      <c r="U716" t="s">
        <v>2039</v>
      </c>
    </row>
    <row r="717" spans="1:21" x14ac:dyDescent="0.3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s="10">
        <f>Tabla1[[#This Row],[pledged]]/Tabla1[[#This Row],[goal]]</f>
        <v>0.24466101694915254</v>
      </c>
      <c r="G717" s="24">
        <f>IFERROR(Tabla1[[#This Row],[pledged]]/Tabla1[[#This Row],[backers_count]],"0")</f>
        <v>44.009146341463413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22"/>
        <v>40397.208333333336</v>
      </c>
      <c r="O717" s="8">
        <f t="shared" si="23"/>
        <v>40402.208333333336</v>
      </c>
      <c r="P717" s="22">
        <f>Tabla1[[#This Row],[Date Ended Conversion]]-Tabla1[[#This Row],[Date Created Conversion]]</f>
        <v>5</v>
      </c>
      <c r="Q717" t="b">
        <v>0</v>
      </c>
      <c r="R717" t="b">
        <v>0</v>
      </c>
      <c r="S717" t="s">
        <v>292</v>
      </c>
      <c r="T717" t="s">
        <v>2049</v>
      </c>
      <c r="U717" t="s">
        <v>2060</v>
      </c>
    </row>
    <row r="718" spans="1:21" x14ac:dyDescent="0.3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s="10">
        <f>Tabla1[[#This Row],[pledged]]/Tabla1[[#This Row],[goal]]</f>
        <v>5.1764999999999999</v>
      </c>
      <c r="G718" s="24">
        <f>IFERROR(Tabla1[[#This Row],[pledged]]/Tabla1[[#This Row],[backers_count]],"0")</f>
        <v>65.942675159235662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22"/>
        <v>41465.208333333336</v>
      </c>
      <c r="O718" s="8">
        <f t="shared" si="23"/>
        <v>41493.208333333336</v>
      </c>
      <c r="P718" s="22">
        <f>Tabla1[[#This Row],[Date Ended Conversion]]-Tabla1[[#This Row],[Date Created Conversion]]</f>
        <v>28</v>
      </c>
      <c r="Q718" t="b">
        <v>0</v>
      </c>
      <c r="R718" t="b">
        <v>1</v>
      </c>
      <c r="S718" t="s">
        <v>33</v>
      </c>
      <c r="T718" t="s">
        <v>2035</v>
      </c>
      <c r="U718" t="s">
        <v>2041</v>
      </c>
    </row>
    <row r="719" spans="1:21" ht="31.2" x14ac:dyDescent="0.3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s="10">
        <f>Tabla1[[#This Row],[pledged]]/Tabla1[[#This Row],[goal]]</f>
        <v>2.4764285714285714</v>
      </c>
      <c r="G719" s="24">
        <f>IFERROR(Tabla1[[#This Row],[pledged]]/Tabla1[[#This Row],[backers_count]],"0")</f>
        <v>24.987387387387386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22"/>
        <v>40777.208333333336</v>
      </c>
      <c r="O719" s="8">
        <f t="shared" si="23"/>
        <v>40798.208333333336</v>
      </c>
      <c r="P719" s="22">
        <f>Tabla1[[#This Row],[Date Ended Conversion]]-Tabla1[[#This Row],[Date Created Conversion]]</f>
        <v>21</v>
      </c>
      <c r="Q719" t="b">
        <v>0</v>
      </c>
      <c r="R719" t="b">
        <v>0</v>
      </c>
      <c r="S719" t="s">
        <v>42</v>
      </c>
      <c r="T719" t="s">
        <v>2036</v>
      </c>
      <c r="U719" t="s">
        <v>2042</v>
      </c>
    </row>
    <row r="720" spans="1:21" x14ac:dyDescent="0.3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s="10">
        <f>Tabla1[[#This Row],[pledged]]/Tabla1[[#This Row],[goal]]</f>
        <v>1.0020481927710843</v>
      </c>
      <c r="G720" s="24">
        <f>IFERROR(Tabla1[[#This Row],[pledged]]/Tabla1[[#This Row],[backers_count]],"0")</f>
        <v>28.003367003367003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22"/>
        <v>41442.208333333336</v>
      </c>
      <c r="O720" s="8">
        <f t="shared" si="23"/>
        <v>41468.208333333336</v>
      </c>
      <c r="P720" s="22">
        <f>Tabla1[[#This Row],[Date Ended Conversion]]-Tabla1[[#This Row],[Date Created Conversion]]</f>
        <v>26</v>
      </c>
      <c r="Q720" t="b">
        <v>0</v>
      </c>
      <c r="R720" t="b">
        <v>0</v>
      </c>
      <c r="S720" t="s">
        <v>65</v>
      </c>
      <c r="T720" t="s">
        <v>2034</v>
      </c>
      <c r="U720" t="s">
        <v>2046</v>
      </c>
    </row>
    <row r="721" spans="1:21" x14ac:dyDescent="0.3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s="10">
        <f>Tabla1[[#This Row],[pledged]]/Tabla1[[#This Row],[goal]]</f>
        <v>1.53</v>
      </c>
      <c r="G721" s="24">
        <f>IFERROR(Tabla1[[#This Row],[pledged]]/Tabla1[[#This Row],[backers_count]],"0")</f>
        <v>85.829268292682926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22"/>
        <v>41058.208333333336</v>
      </c>
      <c r="O721" s="8">
        <f t="shared" si="23"/>
        <v>41069.208333333336</v>
      </c>
      <c r="P721" s="22">
        <f>Tabla1[[#This Row],[Date Ended Conversion]]-Tabla1[[#This Row],[Date Created Conversion]]</f>
        <v>11</v>
      </c>
      <c r="Q721" t="b">
        <v>0</v>
      </c>
      <c r="R721" t="b">
        <v>0</v>
      </c>
      <c r="S721" t="s">
        <v>119</v>
      </c>
      <c r="T721" t="s">
        <v>2037</v>
      </c>
      <c r="U721" t="s">
        <v>2052</v>
      </c>
    </row>
    <row r="722" spans="1:21" ht="31.2" x14ac:dyDescent="0.3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s="10">
        <f>Tabla1[[#This Row],[pledged]]/Tabla1[[#This Row],[goal]]</f>
        <v>0.37091954022988505</v>
      </c>
      <c r="G722" s="24">
        <f>IFERROR(Tabla1[[#This Row],[pledged]]/Tabla1[[#This Row],[backers_count]],"0")</f>
        <v>84.921052631578945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22"/>
        <v>43152.25</v>
      </c>
      <c r="O722" s="8">
        <f t="shared" si="23"/>
        <v>43166.25</v>
      </c>
      <c r="P722" s="22">
        <f>Tabla1[[#This Row],[Date Ended Conversion]]-Tabla1[[#This Row],[Date Created Conversion]]</f>
        <v>14</v>
      </c>
      <c r="Q722" t="b">
        <v>0</v>
      </c>
      <c r="R722" t="b">
        <v>1</v>
      </c>
      <c r="S722" t="s">
        <v>33</v>
      </c>
      <c r="T722" t="s">
        <v>2035</v>
      </c>
      <c r="U722" t="s">
        <v>2041</v>
      </c>
    </row>
    <row r="723" spans="1:21" x14ac:dyDescent="0.3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s="10">
        <f>Tabla1[[#This Row],[pledged]]/Tabla1[[#This Row],[goal]]</f>
        <v>4.3923948220064728E-2</v>
      </c>
      <c r="G723" s="24">
        <f>IFERROR(Tabla1[[#This Row],[pledged]]/Tabla1[[#This Row],[backers_count]],"0")</f>
        <v>90.483333333333334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22"/>
        <v>43194.208333333328</v>
      </c>
      <c r="O723" s="8">
        <f t="shared" si="23"/>
        <v>43200.208333333328</v>
      </c>
      <c r="P723" s="22">
        <f>Tabla1[[#This Row],[Date Ended Conversion]]-Tabla1[[#This Row],[Date Created Conversion]]</f>
        <v>6</v>
      </c>
      <c r="Q723" t="b">
        <v>0</v>
      </c>
      <c r="R723" t="b">
        <v>0</v>
      </c>
      <c r="S723" t="s">
        <v>23</v>
      </c>
      <c r="T723" t="s">
        <v>2033</v>
      </c>
      <c r="U723" t="s">
        <v>2039</v>
      </c>
    </row>
    <row r="724" spans="1:21" x14ac:dyDescent="0.3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s="10">
        <f>Tabla1[[#This Row],[pledged]]/Tabla1[[#This Row],[goal]]</f>
        <v>1.5650721649484536</v>
      </c>
      <c r="G724" s="24">
        <f>IFERROR(Tabla1[[#This Row],[pledged]]/Tabla1[[#This Row],[backers_count]],"0")</f>
        <v>25.00197628458498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22"/>
        <v>43045.25</v>
      </c>
      <c r="O724" s="8">
        <f t="shared" si="23"/>
        <v>43072.25</v>
      </c>
      <c r="P724" s="22">
        <f>Tabla1[[#This Row],[Date Ended Conversion]]-Tabla1[[#This Row],[Date Created Conversion]]</f>
        <v>27</v>
      </c>
      <c r="Q724" t="b">
        <v>0</v>
      </c>
      <c r="R724" t="b">
        <v>0</v>
      </c>
      <c r="S724" t="s">
        <v>42</v>
      </c>
      <c r="T724" t="s">
        <v>2036</v>
      </c>
      <c r="U724" t="s">
        <v>2042</v>
      </c>
    </row>
    <row r="725" spans="1:21" x14ac:dyDescent="0.3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s="10">
        <f>Tabla1[[#This Row],[pledged]]/Tabla1[[#This Row],[goal]]</f>
        <v>2.704081632653061</v>
      </c>
      <c r="G725" s="24">
        <f>IFERROR(Tabla1[[#This Row],[pledged]]/Tabla1[[#This Row],[backers_count]],"0")</f>
        <v>92.013888888888886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22"/>
        <v>42431.25</v>
      </c>
      <c r="O725" s="8">
        <f t="shared" si="23"/>
        <v>42452.208333333328</v>
      </c>
      <c r="P725" s="22">
        <f>Tabla1[[#This Row],[Date Ended Conversion]]-Tabla1[[#This Row],[Date Created Conversion]]</f>
        <v>20.958333333328483</v>
      </c>
      <c r="Q725" t="b">
        <v>0</v>
      </c>
      <c r="R725" t="b">
        <v>0</v>
      </c>
      <c r="S725" t="s">
        <v>33</v>
      </c>
      <c r="T725" t="s">
        <v>2035</v>
      </c>
      <c r="U725" t="s">
        <v>2041</v>
      </c>
    </row>
    <row r="726" spans="1:21" ht="31.2" x14ac:dyDescent="0.3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s="10">
        <f>Tabla1[[#This Row],[pledged]]/Tabla1[[#This Row],[goal]]</f>
        <v>1.3405952380952382</v>
      </c>
      <c r="G726" s="24">
        <f>IFERROR(Tabla1[[#This Row],[pledged]]/Tabla1[[#This Row],[backers_count]],"0")</f>
        <v>93.066115702479337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22"/>
        <v>41934.208333333336</v>
      </c>
      <c r="O726" s="8">
        <f t="shared" si="23"/>
        <v>41936.208333333336</v>
      </c>
      <c r="P726" s="22">
        <f>Tabla1[[#This Row],[Date Ended Conversion]]-Tabla1[[#This Row],[Date Created Conversion]]</f>
        <v>2</v>
      </c>
      <c r="Q726" t="b">
        <v>0</v>
      </c>
      <c r="R726" t="b">
        <v>1</v>
      </c>
      <c r="S726" t="s">
        <v>33</v>
      </c>
      <c r="T726" t="s">
        <v>2035</v>
      </c>
      <c r="U726" t="s">
        <v>2041</v>
      </c>
    </row>
    <row r="727" spans="1:21" x14ac:dyDescent="0.3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s="10">
        <f>Tabla1[[#This Row],[pledged]]/Tabla1[[#This Row],[goal]]</f>
        <v>0.50398033126293995</v>
      </c>
      <c r="G727" s="24">
        <f>IFERROR(Tabla1[[#This Row],[pledged]]/Tabla1[[#This Row],[backers_count]],"0")</f>
        <v>61.008145363408524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22"/>
        <v>41958.25</v>
      </c>
      <c r="O727" s="8">
        <f t="shared" si="23"/>
        <v>41960.25</v>
      </c>
      <c r="P727" s="22">
        <f>Tabla1[[#This Row],[Date Ended Conversion]]-Tabla1[[#This Row],[Date Created Conversion]]</f>
        <v>2</v>
      </c>
      <c r="Q727" t="b">
        <v>0</v>
      </c>
      <c r="R727" t="b">
        <v>0</v>
      </c>
      <c r="S727" t="s">
        <v>292</v>
      </c>
      <c r="T727" t="s">
        <v>2049</v>
      </c>
      <c r="U727" t="s">
        <v>2060</v>
      </c>
    </row>
    <row r="728" spans="1:21" x14ac:dyDescent="0.3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s="10">
        <f>Tabla1[[#This Row],[pledged]]/Tabla1[[#This Row],[goal]]</f>
        <v>0.88815837937384901</v>
      </c>
      <c r="G728" s="24">
        <f>IFERROR(Tabla1[[#This Row],[pledged]]/Tabla1[[#This Row],[backers_count]],"0")</f>
        <v>92.036259541984734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22"/>
        <v>40476.208333333336</v>
      </c>
      <c r="O728" s="8">
        <f t="shared" si="23"/>
        <v>40482.208333333336</v>
      </c>
      <c r="P728" s="22">
        <f>Tabla1[[#This Row],[Date Ended Conversion]]-Tabla1[[#This Row],[Date Created Conversion]]</f>
        <v>6</v>
      </c>
      <c r="Q728" t="b">
        <v>0</v>
      </c>
      <c r="R728" t="b">
        <v>1</v>
      </c>
      <c r="S728" t="s">
        <v>33</v>
      </c>
      <c r="T728" t="s">
        <v>2035</v>
      </c>
      <c r="U728" t="s">
        <v>2041</v>
      </c>
    </row>
    <row r="729" spans="1:21" x14ac:dyDescent="0.3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s="10">
        <f>Tabla1[[#This Row],[pledged]]/Tabla1[[#This Row],[goal]]</f>
        <v>1.65</v>
      </c>
      <c r="G729" s="24">
        <f>IFERROR(Tabla1[[#This Row],[pledged]]/Tabla1[[#This Row],[backers_count]],"0")</f>
        <v>81.132596685082873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22"/>
        <v>43485.25</v>
      </c>
      <c r="O729" s="8">
        <f t="shared" si="23"/>
        <v>43543.208333333328</v>
      </c>
      <c r="P729" s="22">
        <f>Tabla1[[#This Row],[Date Ended Conversion]]-Tabla1[[#This Row],[Date Created Conversion]]</f>
        <v>57.958333333328483</v>
      </c>
      <c r="Q729" t="b">
        <v>0</v>
      </c>
      <c r="R729" t="b">
        <v>0</v>
      </c>
      <c r="S729" t="s">
        <v>28</v>
      </c>
      <c r="T729" t="s">
        <v>2034</v>
      </c>
      <c r="U729" t="s">
        <v>2040</v>
      </c>
    </row>
    <row r="730" spans="1:21" ht="31.2" x14ac:dyDescent="0.3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s="10">
        <f>Tabla1[[#This Row],[pledged]]/Tabla1[[#This Row],[goal]]</f>
        <v>0.17499999999999999</v>
      </c>
      <c r="G730" s="24">
        <f>IFERROR(Tabla1[[#This Row],[pledged]]/Tabla1[[#This Row],[backers_count]],"0")</f>
        <v>73.5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22"/>
        <v>42515.208333333328</v>
      </c>
      <c r="O730" s="8">
        <f t="shared" si="23"/>
        <v>42526.208333333328</v>
      </c>
      <c r="P730" s="22">
        <f>Tabla1[[#This Row],[Date Ended Conversion]]-Tabla1[[#This Row],[Date Created Conversion]]</f>
        <v>11</v>
      </c>
      <c r="Q730" t="b">
        <v>0</v>
      </c>
      <c r="R730" t="b">
        <v>0</v>
      </c>
      <c r="S730" t="s">
        <v>33</v>
      </c>
      <c r="T730" t="s">
        <v>2035</v>
      </c>
      <c r="U730" t="s">
        <v>2041</v>
      </c>
    </row>
    <row r="731" spans="1:21" ht="31.2" x14ac:dyDescent="0.3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s="10">
        <f>Tabla1[[#This Row],[pledged]]/Tabla1[[#This Row],[goal]]</f>
        <v>1.8566071428571429</v>
      </c>
      <c r="G731" s="24">
        <f>IFERROR(Tabla1[[#This Row],[pledged]]/Tabla1[[#This Row],[backers_count]],"0")</f>
        <v>85.221311475409834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22"/>
        <v>41309.25</v>
      </c>
      <c r="O731" s="8">
        <f t="shared" si="23"/>
        <v>41311.25</v>
      </c>
      <c r="P731" s="22">
        <f>Tabla1[[#This Row],[Date Ended Conversion]]-Tabla1[[#This Row],[Date Created Conversion]]</f>
        <v>2</v>
      </c>
      <c r="Q731" t="b">
        <v>0</v>
      </c>
      <c r="R731" t="b">
        <v>0</v>
      </c>
      <c r="S731" t="s">
        <v>53</v>
      </c>
      <c r="T731" t="s">
        <v>2036</v>
      </c>
      <c r="U731" t="s">
        <v>2044</v>
      </c>
    </row>
    <row r="732" spans="1:21" x14ac:dyDescent="0.3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s="10">
        <f>Tabla1[[#This Row],[pledged]]/Tabla1[[#This Row],[goal]]</f>
        <v>4.1266319444444441</v>
      </c>
      <c r="G732" s="24">
        <f>IFERROR(Tabla1[[#This Row],[pledged]]/Tabla1[[#This Row],[backers_count]],"0")</f>
        <v>110.96825396825396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22"/>
        <v>42147.208333333328</v>
      </c>
      <c r="O732" s="8">
        <f t="shared" si="23"/>
        <v>42153.208333333328</v>
      </c>
      <c r="P732" s="22">
        <f>Tabla1[[#This Row],[Date Ended Conversion]]-Tabla1[[#This Row],[Date Created Conversion]]</f>
        <v>6</v>
      </c>
      <c r="Q732" t="b">
        <v>0</v>
      </c>
      <c r="R732" t="b">
        <v>0</v>
      </c>
      <c r="S732" t="s">
        <v>65</v>
      </c>
      <c r="T732" t="s">
        <v>2034</v>
      </c>
      <c r="U732" t="s">
        <v>2046</v>
      </c>
    </row>
    <row r="733" spans="1:21" x14ac:dyDescent="0.3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s="10">
        <f>Tabla1[[#This Row],[pledged]]/Tabla1[[#This Row],[goal]]</f>
        <v>0.90249999999999997</v>
      </c>
      <c r="G733" s="24">
        <f>IFERROR(Tabla1[[#This Row],[pledged]]/Tabla1[[#This Row],[backers_count]],"0")</f>
        <v>32.968036529680369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22"/>
        <v>42939.208333333328</v>
      </c>
      <c r="O733" s="8">
        <f t="shared" si="23"/>
        <v>42940.208333333328</v>
      </c>
      <c r="P733" s="22">
        <f>Tabla1[[#This Row],[Date Ended Conversion]]-Tabla1[[#This Row],[Date Created Conversion]]</f>
        <v>1</v>
      </c>
      <c r="Q733" t="b">
        <v>0</v>
      </c>
      <c r="R733" t="b">
        <v>0</v>
      </c>
      <c r="S733" t="s">
        <v>28</v>
      </c>
      <c r="T733" t="s">
        <v>2034</v>
      </c>
      <c r="U733" t="s">
        <v>2040</v>
      </c>
    </row>
    <row r="734" spans="1:21" x14ac:dyDescent="0.3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s="10">
        <f>Tabla1[[#This Row],[pledged]]/Tabla1[[#This Row],[goal]]</f>
        <v>0.91984615384615387</v>
      </c>
      <c r="G734" s="24">
        <f>IFERROR(Tabla1[[#This Row],[pledged]]/Tabla1[[#This Row],[backers_count]],"0")</f>
        <v>96.005352363960753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22"/>
        <v>42816.208333333328</v>
      </c>
      <c r="O734" s="8">
        <f t="shared" si="23"/>
        <v>42839.208333333328</v>
      </c>
      <c r="P734" s="22">
        <f>Tabla1[[#This Row],[Date Ended Conversion]]-Tabla1[[#This Row],[Date Created Conversion]]</f>
        <v>23</v>
      </c>
      <c r="Q734" t="b">
        <v>0</v>
      </c>
      <c r="R734" t="b">
        <v>1</v>
      </c>
      <c r="S734" t="s">
        <v>23</v>
      </c>
      <c r="T734" t="s">
        <v>2033</v>
      </c>
      <c r="U734" t="s">
        <v>2039</v>
      </c>
    </row>
    <row r="735" spans="1:21" x14ac:dyDescent="0.3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s="10">
        <f>Tabla1[[#This Row],[pledged]]/Tabla1[[#This Row],[goal]]</f>
        <v>5.2700632911392402</v>
      </c>
      <c r="G735" s="24">
        <f>IFERROR(Tabla1[[#This Row],[pledged]]/Tabla1[[#This Row],[backers_count]],"0")</f>
        <v>84.96632653061225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22"/>
        <v>41844.208333333336</v>
      </c>
      <c r="O735" s="8">
        <f t="shared" si="23"/>
        <v>41857.208333333336</v>
      </c>
      <c r="P735" s="22">
        <f>Tabla1[[#This Row],[Date Ended Conversion]]-Tabla1[[#This Row],[Date Created Conversion]]</f>
        <v>13</v>
      </c>
      <c r="Q735" t="b">
        <v>0</v>
      </c>
      <c r="R735" t="b">
        <v>0</v>
      </c>
      <c r="S735" t="s">
        <v>148</v>
      </c>
      <c r="T735" t="s">
        <v>2033</v>
      </c>
      <c r="U735" t="s">
        <v>2056</v>
      </c>
    </row>
    <row r="736" spans="1:21" x14ac:dyDescent="0.3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s="10">
        <f>Tabla1[[#This Row],[pledged]]/Tabla1[[#This Row],[goal]]</f>
        <v>3.1914285714285713</v>
      </c>
      <c r="G736" s="24">
        <f>IFERROR(Tabla1[[#This Row],[pledged]]/Tabla1[[#This Row],[backers_count]],"0")</f>
        <v>25.007462686567163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22"/>
        <v>42763.25</v>
      </c>
      <c r="O736" s="8">
        <f t="shared" si="23"/>
        <v>42775.25</v>
      </c>
      <c r="P736" s="22">
        <f>Tabla1[[#This Row],[Date Ended Conversion]]-Tabla1[[#This Row],[Date Created Conversion]]</f>
        <v>12</v>
      </c>
      <c r="Q736" t="b">
        <v>0</v>
      </c>
      <c r="R736" t="b">
        <v>1</v>
      </c>
      <c r="S736" t="s">
        <v>33</v>
      </c>
      <c r="T736" t="s">
        <v>2035</v>
      </c>
      <c r="U736" t="s">
        <v>2041</v>
      </c>
    </row>
    <row r="737" spans="1:21" ht="31.2" x14ac:dyDescent="0.3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s="10">
        <f>Tabla1[[#This Row],[pledged]]/Tabla1[[#This Row],[goal]]</f>
        <v>3.5418867924528303</v>
      </c>
      <c r="G737" s="24">
        <f>IFERROR(Tabla1[[#This Row],[pledged]]/Tabla1[[#This Row],[backers_count]],"0")</f>
        <v>65.998995479658461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22"/>
        <v>42459.208333333328</v>
      </c>
      <c r="O737" s="8">
        <f t="shared" si="23"/>
        <v>42466.208333333328</v>
      </c>
      <c r="P737" s="22">
        <f>Tabla1[[#This Row],[Date Ended Conversion]]-Tabla1[[#This Row],[Date Created Conversion]]</f>
        <v>7</v>
      </c>
      <c r="Q737" t="b">
        <v>0</v>
      </c>
      <c r="R737" t="b">
        <v>0</v>
      </c>
      <c r="S737" t="s">
        <v>122</v>
      </c>
      <c r="T737" t="s">
        <v>2053</v>
      </c>
      <c r="U737" t="s">
        <v>2054</v>
      </c>
    </row>
    <row r="738" spans="1:21" x14ac:dyDescent="0.3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s="10">
        <f>Tabla1[[#This Row],[pledged]]/Tabla1[[#This Row],[goal]]</f>
        <v>0.32896103896103895</v>
      </c>
      <c r="G738" s="24">
        <f>IFERROR(Tabla1[[#This Row],[pledged]]/Tabla1[[#This Row],[backers_count]],"0")</f>
        <v>87.34482758620689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22"/>
        <v>42055.25</v>
      </c>
      <c r="O738" s="8">
        <f t="shared" si="23"/>
        <v>42059.25</v>
      </c>
      <c r="P738" s="22">
        <f>Tabla1[[#This Row],[Date Ended Conversion]]-Tabla1[[#This Row],[Date Created Conversion]]</f>
        <v>4</v>
      </c>
      <c r="Q738" t="b">
        <v>0</v>
      </c>
      <c r="R738" t="b">
        <v>0</v>
      </c>
      <c r="S738" t="s">
        <v>68</v>
      </c>
      <c r="T738" t="s">
        <v>2037</v>
      </c>
      <c r="U738" t="s">
        <v>2047</v>
      </c>
    </row>
    <row r="739" spans="1:21" ht="31.2" x14ac:dyDescent="0.3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s="10">
        <f>Tabla1[[#This Row],[pledged]]/Tabla1[[#This Row],[goal]]</f>
        <v>1.358918918918919</v>
      </c>
      <c r="G739" s="24">
        <f>IFERROR(Tabla1[[#This Row],[pledged]]/Tabla1[[#This Row],[backers_count]],"0")</f>
        <v>27.933333333333334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22"/>
        <v>42685.25</v>
      </c>
      <c r="O739" s="8">
        <f t="shared" si="23"/>
        <v>42697.25</v>
      </c>
      <c r="P739" s="22">
        <f>Tabla1[[#This Row],[Date Ended Conversion]]-Tabla1[[#This Row],[Date Created Conversion]]</f>
        <v>12</v>
      </c>
      <c r="Q739" t="b">
        <v>0</v>
      </c>
      <c r="R739" t="b">
        <v>0</v>
      </c>
      <c r="S739" t="s">
        <v>60</v>
      </c>
      <c r="T739" t="s">
        <v>2033</v>
      </c>
      <c r="U739" t="s">
        <v>2045</v>
      </c>
    </row>
    <row r="740" spans="1:21" ht="31.2" x14ac:dyDescent="0.3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s="10">
        <f>Tabla1[[#This Row],[pledged]]/Tabla1[[#This Row],[goal]]</f>
        <v>2.0843373493975904E-2</v>
      </c>
      <c r="G740" s="24">
        <f>IFERROR(Tabla1[[#This Row],[pledged]]/Tabla1[[#This Row],[backers_count]],"0")</f>
        <v>103.8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22"/>
        <v>41959.25</v>
      </c>
      <c r="O740" s="8">
        <f t="shared" si="23"/>
        <v>41981.25</v>
      </c>
      <c r="P740" s="22">
        <f>Tabla1[[#This Row],[Date Ended Conversion]]-Tabla1[[#This Row],[Date Created Conversion]]</f>
        <v>22</v>
      </c>
      <c r="Q740" t="b">
        <v>0</v>
      </c>
      <c r="R740" t="b">
        <v>1</v>
      </c>
      <c r="S740" t="s">
        <v>33</v>
      </c>
      <c r="T740" t="s">
        <v>2035</v>
      </c>
      <c r="U740" t="s">
        <v>2041</v>
      </c>
    </row>
    <row r="741" spans="1:21" x14ac:dyDescent="0.3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s="10">
        <f>Tabla1[[#This Row],[pledged]]/Tabla1[[#This Row],[goal]]</f>
        <v>0.61</v>
      </c>
      <c r="G741" s="24">
        <f>IFERROR(Tabla1[[#This Row],[pledged]]/Tabla1[[#This Row],[backers_count]],"0")</f>
        <v>31.937172774869111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22"/>
        <v>41089.208333333336</v>
      </c>
      <c r="O741" s="8">
        <f t="shared" si="23"/>
        <v>41090.208333333336</v>
      </c>
      <c r="P741" s="22">
        <f>Tabla1[[#This Row],[Date Ended Conversion]]-Tabla1[[#This Row],[Date Created Conversion]]</f>
        <v>1</v>
      </c>
      <c r="Q741" t="b">
        <v>0</v>
      </c>
      <c r="R741" t="b">
        <v>0</v>
      </c>
      <c r="S741" t="s">
        <v>60</v>
      </c>
      <c r="T741" t="s">
        <v>2033</v>
      </c>
      <c r="U741" t="s">
        <v>2045</v>
      </c>
    </row>
    <row r="742" spans="1:21" ht="31.2" x14ac:dyDescent="0.3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s="10">
        <f>Tabla1[[#This Row],[pledged]]/Tabla1[[#This Row],[goal]]</f>
        <v>0.30037735849056602</v>
      </c>
      <c r="G742" s="24">
        <f>IFERROR(Tabla1[[#This Row],[pledged]]/Tabla1[[#This Row],[backers_count]],"0")</f>
        <v>99.5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22"/>
        <v>42769.25</v>
      </c>
      <c r="O742" s="8">
        <f t="shared" si="23"/>
        <v>42772.25</v>
      </c>
      <c r="P742" s="22">
        <f>Tabla1[[#This Row],[Date Ended Conversion]]-Tabla1[[#This Row],[Date Created Conversion]]</f>
        <v>3</v>
      </c>
      <c r="Q742" t="b">
        <v>0</v>
      </c>
      <c r="R742" t="b">
        <v>0</v>
      </c>
      <c r="S742" t="s">
        <v>33</v>
      </c>
      <c r="T742" t="s">
        <v>2035</v>
      </c>
      <c r="U742" t="s">
        <v>2041</v>
      </c>
    </row>
    <row r="743" spans="1:21" x14ac:dyDescent="0.3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s="10">
        <f>Tabla1[[#This Row],[pledged]]/Tabla1[[#This Row],[goal]]</f>
        <v>11.791666666666666</v>
      </c>
      <c r="G743" s="24">
        <f>IFERROR(Tabla1[[#This Row],[pledged]]/Tabla1[[#This Row],[backers_count]],"0")</f>
        <v>108.84615384615384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22"/>
        <v>40321.208333333336</v>
      </c>
      <c r="O743" s="8">
        <f t="shared" si="23"/>
        <v>40322.208333333336</v>
      </c>
      <c r="P743" s="22">
        <f>Tabla1[[#This Row],[Date Ended Conversion]]-Tabla1[[#This Row],[Date Created Conversion]]</f>
        <v>1</v>
      </c>
      <c r="Q743" t="b">
        <v>0</v>
      </c>
      <c r="R743" t="b">
        <v>0</v>
      </c>
      <c r="S743" t="s">
        <v>33</v>
      </c>
      <c r="T743" t="s">
        <v>2035</v>
      </c>
      <c r="U743" t="s">
        <v>2041</v>
      </c>
    </row>
    <row r="744" spans="1:21" x14ac:dyDescent="0.3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s="10">
        <f>Tabla1[[#This Row],[pledged]]/Tabla1[[#This Row],[goal]]</f>
        <v>11.260833333333334</v>
      </c>
      <c r="G744" s="24">
        <f>IFERROR(Tabla1[[#This Row],[pledged]]/Tabla1[[#This Row],[backers_count]],"0")</f>
        <v>110.76229508196721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22"/>
        <v>40197.25</v>
      </c>
      <c r="O744" s="8">
        <f t="shared" si="23"/>
        <v>40239.25</v>
      </c>
      <c r="P744" s="22">
        <f>Tabla1[[#This Row],[Date Ended Conversion]]-Tabla1[[#This Row],[Date Created Conversion]]</f>
        <v>42</v>
      </c>
      <c r="Q744" t="b">
        <v>0</v>
      </c>
      <c r="R744" t="b">
        <v>0</v>
      </c>
      <c r="S744" t="s">
        <v>50</v>
      </c>
      <c r="T744" t="s">
        <v>2033</v>
      </c>
      <c r="U744" t="s">
        <v>2043</v>
      </c>
    </row>
    <row r="745" spans="1:21" ht="31.2" x14ac:dyDescent="0.3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s="10">
        <f>Tabla1[[#This Row],[pledged]]/Tabla1[[#This Row],[goal]]</f>
        <v>0.12923076923076923</v>
      </c>
      <c r="G745" s="24">
        <f>IFERROR(Tabla1[[#This Row],[pledged]]/Tabla1[[#This Row],[backers_count]],"0")</f>
        <v>29.647058823529413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22"/>
        <v>42298.208333333328</v>
      </c>
      <c r="O745" s="8">
        <f t="shared" si="23"/>
        <v>42304.208333333328</v>
      </c>
      <c r="P745" s="22">
        <f>Tabla1[[#This Row],[Date Ended Conversion]]-Tabla1[[#This Row],[Date Created Conversion]]</f>
        <v>6</v>
      </c>
      <c r="Q745" t="b">
        <v>0</v>
      </c>
      <c r="R745" t="b">
        <v>1</v>
      </c>
      <c r="S745" t="s">
        <v>33</v>
      </c>
      <c r="T745" t="s">
        <v>2035</v>
      </c>
      <c r="U745" t="s">
        <v>2041</v>
      </c>
    </row>
    <row r="746" spans="1:21" x14ac:dyDescent="0.3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s="10">
        <f>Tabla1[[#This Row],[pledged]]/Tabla1[[#This Row],[goal]]</f>
        <v>7.12</v>
      </c>
      <c r="G746" s="24">
        <f>IFERROR(Tabla1[[#This Row],[pledged]]/Tabla1[[#This Row],[backers_count]],"0")</f>
        <v>101.71428571428571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22"/>
        <v>43322.208333333328</v>
      </c>
      <c r="O746" s="8">
        <f t="shared" si="23"/>
        <v>43324.208333333328</v>
      </c>
      <c r="P746" s="22">
        <f>Tabla1[[#This Row],[Date Ended Conversion]]-Tabla1[[#This Row],[Date Created Conversion]]</f>
        <v>2</v>
      </c>
      <c r="Q746" t="b">
        <v>0</v>
      </c>
      <c r="R746" t="b">
        <v>1</v>
      </c>
      <c r="S746" t="s">
        <v>33</v>
      </c>
      <c r="T746" t="s">
        <v>2035</v>
      </c>
      <c r="U746" t="s">
        <v>2041</v>
      </c>
    </row>
    <row r="747" spans="1:21" ht="31.2" x14ac:dyDescent="0.3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s="10">
        <f>Tabla1[[#This Row],[pledged]]/Tabla1[[#This Row],[goal]]</f>
        <v>0.30304347826086958</v>
      </c>
      <c r="G747" s="24">
        <f>IFERROR(Tabla1[[#This Row],[pledged]]/Tabla1[[#This Row],[backers_count]],"0")</f>
        <v>61.5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22"/>
        <v>40328.208333333336</v>
      </c>
      <c r="O747" s="8">
        <f t="shared" si="23"/>
        <v>40355.208333333336</v>
      </c>
      <c r="P747" s="22">
        <f>Tabla1[[#This Row],[Date Ended Conversion]]-Tabla1[[#This Row],[Date Created Conversion]]</f>
        <v>27</v>
      </c>
      <c r="Q747" t="b">
        <v>0</v>
      </c>
      <c r="R747" t="b">
        <v>0</v>
      </c>
      <c r="S747" t="s">
        <v>65</v>
      </c>
      <c r="T747" t="s">
        <v>2034</v>
      </c>
      <c r="U747" t="s">
        <v>2046</v>
      </c>
    </row>
    <row r="748" spans="1:21" x14ac:dyDescent="0.3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s="10">
        <f>Tabla1[[#This Row],[pledged]]/Tabla1[[#This Row],[goal]]</f>
        <v>2.1250896057347672</v>
      </c>
      <c r="G748" s="24">
        <f>IFERROR(Tabla1[[#This Row],[pledged]]/Tabla1[[#This Row],[backers_count]],"0")</f>
        <v>35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22"/>
        <v>40825.208333333336</v>
      </c>
      <c r="O748" s="8">
        <f t="shared" si="23"/>
        <v>40830.208333333336</v>
      </c>
      <c r="P748" s="22">
        <f>Tabla1[[#This Row],[Date Ended Conversion]]-Tabla1[[#This Row],[Date Created Conversion]]</f>
        <v>5</v>
      </c>
      <c r="Q748" t="b">
        <v>0</v>
      </c>
      <c r="R748" t="b">
        <v>0</v>
      </c>
      <c r="S748" t="s">
        <v>28</v>
      </c>
      <c r="T748" t="s">
        <v>2034</v>
      </c>
      <c r="U748" t="s">
        <v>2040</v>
      </c>
    </row>
    <row r="749" spans="1:21" x14ac:dyDescent="0.3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s="10">
        <f>Tabla1[[#This Row],[pledged]]/Tabla1[[#This Row],[goal]]</f>
        <v>2.2885714285714287</v>
      </c>
      <c r="G749" s="24">
        <f>IFERROR(Tabla1[[#This Row],[pledged]]/Tabla1[[#This Row],[backers_count]],"0")</f>
        <v>40.049999999999997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22"/>
        <v>40423.208333333336</v>
      </c>
      <c r="O749" s="8">
        <f t="shared" si="23"/>
        <v>40434.208333333336</v>
      </c>
      <c r="P749" s="22">
        <f>Tabla1[[#This Row],[Date Ended Conversion]]-Tabla1[[#This Row],[Date Created Conversion]]</f>
        <v>11</v>
      </c>
      <c r="Q749" t="b">
        <v>0</v>
      </c>
      <c r="R749" t="b">
        <v>0</v>
      </c>
      <c r="S749" t="s">
        <v>33</v>
      </c>
      <c r="T749" t="s">
        <v>2035</v>
      </c>
      <c r="U749" t="s">
        <v>2041</v>
      </c>
    </row>
    <row r="750" spans="1:21" x14ac:dyDescent="0.3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s="10">
        <f>Tabla1[[#This Row],[pledged]]/Tabla1[[#This Row],[goal]]</f>
        <v>0.34959979476654696</v>
      </c>
      <c r="G750" s="24">
        <f>IFERROR(Tabla1[[#This Row],[pledged]]/Tabla1[[#This Row],[backers_count]],"0")</f>
        <v>110.97231270358306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22"/>
        <v>40238.25</v>
      </c>
      <c r="O750" s="8">
        <f t="shared" si="23"/>
        <v>40263.208333333336</v>
      </c>
      <c r="P750" s="22">
        <f>Tabla1[[#This Row],[Date Ended Conversion]]-Tabla1[[#This Row],[Date Created Conversion]]</f>
        <v>24.958333333335759</v>
      </c>
      <c r="Q750" t="b">
        <v>0</v>
      </c>
      <c r="R750" t="b">
        <v>1</v>
      </c>
      <c r="S750" t="s">
        <v>71</v>
      </c>
      <c r="T750" t="s">
        <v>2036</v>
      </c>
      <c r="U750" t="s">
        <v>2048</v>
      </c>
    </row>
    <row r="751" spans="1:21" x14ac:dyDescent="0.3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s="10">
        <f>Tabla1[[#This Row],[pledged]]/Tabla1[[#This Row],[goal]]</f>
        <v>1.5729069767441861</v>
      </c>
      <c r="G751" s="24">
        <f>IFERROR(Tabla1[[#This Row],[pledged]]/Tabla1[[#This Row],[backers_count]],"0")</f>
        <v>36.959016393442624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22"/>
        <v>41920.208333333336</v>
      </c>
      <c r="O751" s="8">
        <f t="shared" si="23"/>
        <v>41932.208333333336</v>
      </c>
      <c r="P751" s="22">
        <f>Tabla1[[#This Row],[Date Ended Conversion]]-Tabla1[[#This Row],[Date Created Conversion]]</f>
        <v>12</v>
      </c>
      <c r="Q751" t="b">
        <v>0</v>
      </c>
      <c r="R751" t="b">
        <v>1</v>
      </c>
      <c r="S751" t="s">
        <v>65</v>
      </c>
      <c r="T751" t="s">
        <v>2034</v>
      </c>
      <c r="U751" t="s">
        <v>2046</v>
      </c>
    </row>
    <row r="752" spans="1:21" x14ac:dyDescent="0.3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s="10">
        <f>Tabla1[[#This Row],[pledged]]/Tabla1[[#This Row],[goal]]</f>
        <v>0.01</v>
      </c>
      <c r="G752" s="24">
        <f>IFERROR(Tabla1[[#This Row],[pledged]]/Tabla1[[#This Row],[backers_count]],"0")</f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22"/>
        <v>40360.208333333336</v>
      </c>
      <c r="O752" s="8">
        <f t="shared" si="23"/>
        <v>40385.208333333336</v>
      </c>
      <c r="P752" s="22">
        <f>Tabla1[[#This Row],[Date Ended Conversion]]-Tabla1[[#This Row],[Date Created Conversion]]</f>
        <v>25</v>
      </c>
      <c r="Q752" t="b">
        <v>0</v>
      </c>
      <c r="R752" t="b">
        <v>0</v>
      </c>
      <c r="S752" t="s">
        <v>50</v>
      </c>
      <c r="T752" t="s">
        <v>2033</v>
      </c>
      <c r="U752" t="s">
        <v>2043</v>
      </c>
    </row>
    <row r="753" spans="1:21" x14ac:dyDescent="0.3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s="10">
        <f>Tabla1[[#This Row],[pledged]]/Tabla1[[#This Row],[goal]]</f>
        <v>2.3230555555555554</v>
      </c>
      <c r="G753" s="24">
        <f>IFERROR(Tabla1[[#This Row],[pledged]]/Tabla1[[#This Row],[backers_count]],"0")</f>
        <v>30.974074074074075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22"/>
        <v>42446.208333333328</v>
      </c>
      <c r="O753" s="8">
        <f t="shared" si="23"/>
        <v>42461.208333333328</v>
      </c>
      <c r="P753" s="22">
        <f>Tabla1[[#This Row],[Date Ended Conversion]]-Tabla1[[#This Row],[Date Created Conversion]]</f>
        <v>15</v>
      </c>
      <c r="Q753" t="b">
        <v>1</v>
      </c>
      <c r="R753" t="b">
        <v>1</v>
      </c>
      <c r="S753" t="s">
        <v>68</v>
      </c>
      <c r="T753" t="s">
        <v>2037</v>
      </c>
      <c r="U753" t="s">
        <v>2047</v>
      </c>
    </row>
    <row r="754" spans="1:21" x14ac:dyDescent="0.3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s="10">
        <f>Tabla1[[#This Row],[pledged]]/Tabla1[[#This Row],[goal]]</f>
        <v>0.92448275862068963</v>
      </c>
      <c r="G754" s="24">
        <f>IFERROR(Tabla1[[#This Row],[pledged]]/Tabla1[[#This Row],[backers_count]],"0")</f>
        <v>47.035087719298247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22"/>
        <v>40395.208333333336</v>
      </c>
      <c r="O754" s="8">
        <f t="shared" si="23"/>
        <v>40413.208333333336</v>
      </c>
      <c r="P754" s="22">
        <f>Tabla1[[#This Row],[Date Ended Conversion]]-Tabla1[[#This Row],[Date Created Conversion]]</f>
        <v>18</v>
      </c>
      <c r="Q754" t="b">
        <v>0</v>
      </c>
      <c r="R754" t="b">
        <v>1</v>
      </c>
      <c r="S754" t="s">
        <v>33</v>
      </c>
      <c r="T754" t="s">
        <v>2035</v>
      </c>
      <c r="U754" t="s">
        <v>2041</v>
      </c>
    </row>
    <row r="755" spans="1:21" x14ac:dyDescent="0.3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s="10">
        <f>Tabla1[[#This Row],[pledged]]/Tabla1[[#This Row],[goal]]</f>
        <v>2.5670212765957445</v>
      </c>
      <c r="G755" s="24">
        <f>IFERROR(Tabla1[[#This Row],[pledged]]/Tabla1[[#This Row],[backers_count]],"0")</f>
        <v>88.065693430656935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22"/>
        <v>40321.208333333336</v>
      </c>
      <c r="O755" s="8">
        <f t="shared" si="23"/>
        <v>40336.208333333336</v>
      </c>
      <c r="P755" s="22">
        <f>Tabla1[[#This Row],[Date Ended Conversion]]-Tabla1[[#This Row],[Date Created Conversion]]</f>
        <v>15</v>
      </c>
      <c r="Q755" t="b">
        <v>0</v>
      </c>
      <c r="R755" t="b">
        <v>0</v>
      </c>
      <c r="S755" t="s">
        <v>122</v>
      </c>
      <c r="T755" t="s">
        <v>2053</v>
      </c>
      <c r="U755" t="s">
        <v>2054</v>
      </c>
    </row>
    <row r="756" spans="1:21" x14ac:dyDescent="0.3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s="10">
        <f>Tabla1[[#This Row],[pledged]]/Tabla1[[#This Row],[goal]]</f>
        <v>1.6847017045454546</v>
      </c>
      <c r="G756" s="24">
        <f>IFERROR(Tabla1[[#This Row],[pledged]]/Tabla1[[#This Row],[backers_count]],"0")</f>
        <v>37.005616224648989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22"/>
        <v>41210.208333333336</v>
      </c>
      <c r="O756" s="8">
        <f t="shared" si="23"/>
        <v>41263.25</v>
      </c>
      <c r="P756" s="22">
        <f>Tabla1[[#This Row],[Date Ended Conversion]]-Tabla1[[#This Row],[Date Created Conversion]]</f>
        <v>53.041666666664241</v>
      </c>
      <c r="Q756" t="b">
        <v>0</v>
      </c>
      <c r="R756" t="b">
        <v>0</v>
      </c>
      <c r="S756" t="s">
        <v>33</v>
      </c>
      <c r="T756" t="s">
        <v>2035</v>
      </c>
      <c r="U756" t="s">
        <v>2041</v>
      </c>
    </row>
    <row r="757" spans="1:21" x14ac:dyDescent="0.3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s="10">
        <f>Tabla1[[#This Row],[pledged]]/Tabla1[[#This Row],[goal]]</f>
        <v>1.6657777777777778</v>
      </c>
      <c r="G757" s="24">
        <f>IFERROR(Tabla1[[#This Row],[pledged]]/Tabla1[[#This Row],[backers_count]],"0")</f>
        <v>26.027777777777779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22"/>
        <v>43096.25</v>
      </c>
      <c r="O757" s="8">
        <f t="shared" si="23"/>
        <v>43108.25</v>
      </c>
      <c r="P757" s="22">
        <f>Tabla1[[#This Row],[Date Ended Conversion]]-Tabla1[[#This Row],[Date Created Conversion]]</f>
        <v>12</v>
      </c>
      <c r="Q757" t="b">
        <v>0</v>
      </c>
      <c r="R757" t="b">
        <v>1</v>
      </c>
      <c r="S757" t="s">
        <v>33</v>
      </c>
      <c r="T757" t="s">
        <v>2035</v>
      </c>
      <c r="U757" t="s">
        <v>2041</v>
      </c>
    </row>
    <row r="758" spans="1:21" ht="31.2" x14ac:dyDescent="0.3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s="10">
        <f>Tabla1[[#This Row],[pledged]]/Tabla1[[#This Row],[goal]]</f>
        <v>7.7207692307692311</v>
      </c>
      <c r="G758" s="24">
        <f>IFERROR(Tabla1[[#This Row],[pledged]]/Tabla1[[#This Row],[backers_count]],"0")</f>
        <v>67.817567567567565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22"/>
        <v>42024.25</v>
      </c>
      <c r="O758" s="8">
        <f t="shared" si="23"/>
        <v>42030.25</v>
      </c>
      <c r="P758" s="22">
        <f>Tabla1[[#This Row],[Date Ended Conversion]]-Tabla1[[#This Row],[Date Created Conversion]]</f>
        <v>6</v>
      </c>
      <c r="Q758" t="b">
        <v>0</v>
      </c>
      <c r="R758" t="b">
        <v>0</v>
      </c>
      <c r="S758" t="s">
        <v>33</v>
      </c>
      <c r="T758" t="s">
        <v>2035</v>
      </c>
      <c r="U758" t="s">
        <v>2041</v>
      </c>
    </row>
    <row r="759" spans="1:21" x14ac:dyDescent="0.3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s="10">
        <f>Tabla1[[#This Row],[pledged]]/Tabla1[[#This Row],[goal]]</f>
        <v>4.0685714285714285</v>
      </c>
      <c r="G759" s="24">
        <f>IFERROR(Tabla1[[#This Row],[pledged]]/Tabla1[[#This Row],[backers_count]],"0")</f>
        <v>49.964912280701753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22"/>
        <v>40675.208333333336</v>
      </c>
      <c r="O759" s="8">
        <f t="shared" si="23"/>
        <v>40679.208333333336</v>
      </c>
      <c r="P759" s="22">
        <f>Tabla1[[#This Row],[Date Ended Conversion]]-Tabla1[[#This Row],[Date Created Conversion]]</f>
        <v>4</v>
      </c>
      <c r="Q759" t="b">
        <v>0</v>
      </c>
      <c r="R759" t="b">
        <v>0</v>
      </c>
      <c r="S759" t="s">
        <v>53</v>
      </c>
      <c r="T759" t="s">
        <v>2036</v>
      </c>
      <c r="U759" t="s">
        <v>2044</v>
      </c>
    </row>
    <row r="760" spans="1:21" x14ac:dyDescent="0.3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s="10">
        <f>Tabla1[[#This Row],[pledged]]/Tabla1[[#This Row],[goal]]</f>
        <v>5.6420608108108112</v>
      </c>
      <c r="G760" s="24">
        <f>IFERROR(Tabla1[[#This Row],[pledged]]/Tabla1[[#This Row],[backers_count]],"0")</f>
        <v>110.01646903820817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22"/>
        <v>41936.208333333336</v>
      </c>
      <c r="O760" s="8">
        <f t="shared" si="23"/>
        <v>41945.208333333336</v>
      </c>
      <c r="P760" s="22">
        <f>Tabla1[[#This Row],[Date Ended Conversion]]-Tabla1[[#This Row],[Date Created Conversion]]</f>
        <v>9</v>
      </c>
      <c r="Q760" t="b">
        <v>0</v>
      </c>
      <c r="R760" t="b">
        <v>0</v>
      </c>
      <c r="S760" t="s">
        <v>23</v>
      </c>
      <c r="T760" t="s">
        <v>2033</v>
      </c>
      <c r="U760" t="s">
        <v>2039</v>
      </c>
    </row>
    <row r="761" spans="1:21" ht="31.2" x14ac:dyDescent="0.3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s="10">
        <f>Tabla1[[#This Row],[pledged]]/Tabla1[[#This Row],[goal]]</f>
        <v>0.6842686567164179</v>
      </c>
      <c r="G761" s="24">
        <f>IFERROR(Tabla1[[#This Row],[pledged]]/Tabla1[[#This Row],[backers_count]],"0")</f>
        <v>89.964678178963894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22"/>
        <v>43136.25</v>
      </c>
      <c r="O761" s="8">
        <f t="shared" si="23"/>
        <v>43166.25</v>
      </c>
      <c r="P761" s="22">
        <f>Tabla1[[#This Row],[Date Ended Conversion]]-Tabla1[[#This Row],[Date Created Conversion]]</f>
        <v>30</v>
      </c>
      <c r="Q761" t="b">
        <v>0</v>
      </c>
      <c r="R761" t="b">
        <v>0</v>
      </c>
      <c r="S761" t="s">
        <v>50</v>
      </c>
      <c r="T761" t="s">
        <v>2033</v>
      </c>
      <c r="U761" t="s">
        <v>2043</v>
      </c>
    </row>
    <row r="762" spans="1:21" x14ac:dyDescent="0.3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s="10">
        <f>Tabla1[[#This Row],[pledged]]/Tabla1[[#This Row],[goal]]</f>
        <v>0.34351966873706002</v>
      </c>
      <c r="G762" s="24">
        <f>IFERROR(Tabla1[[#This Row],[pledged]]/Tabla1[[#This Row],[backers_count]],"0")</f>
        <v>79.009523809523813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22"/>
        <v>43678.208333333328</v>
      </c>
      <c r="O762" s="8">
        <f t="shared" si="23"/>
        <v>43707.208333333328</v>
      </c>
      <c r="P762" s="22">
        <f>Tabla1[[#This Row],[Date Ended Conversion]]-Tabla1[[#This Row],[Date Created Conversion]]</f>
        <v>29</v>
      </c>
      <c r="Q762" t="b">
        <v>0</v>
      </c>
      <c r="R762" t="b">
        <v>1</v>
      </c>
      <c r="S762" t="s">
        <v>89</v>
      </c>
      <c r="T762" t="s">
        <v>2049</v>
      </c>
      <c r="U762" t="s">
        <v>2050</v>
      </c>
    </row>
    <row r="763" spans="1:21" x14ac:dyDescent="0.3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s="10">
        <f>Tabla1[[#This Row],[pledged]]/Tabla1[[#This Row],[goal]]</f>
        <v>6.5545454545454547</v>
      </c>
      <c r="G763" s="24">
        <f>IFERROR(Tabla1[[#This Row],[pledged]]/Tabla1[[#This Row],[backers_count]],"0")</f>
        <v>86.867469879518069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22"/>
        <v>42938.208333333328</v>
      </c>
      <c r="O763" s="8">
        <f t="shared" si="23"/>
        <v>42943.208333333328</v>
      </c>
      <c r="P763" s="22">
        <f>Tabla1[[#This Row],[Date Ended Conversion]]-Tabla1[[#This Row],[Date Created Conversion]]</f>
        <v>5</v>
      </c>
      <c r="Q763" t="b">
        <v>0</v>
      </c>
      <c r="R763" t="b">
        <v>0</v>
      </c>
      <c r="S763" t="s">
        <v>23</v>
      </c>
      <c r="T763" t="s">
        <v>2033</v>
      </c>
      <c r="U763" t="s">
        <v>2039</v>
      </c>
    </row>
    <row r="764" spans="1:21" x14ac:dyDescent="0.3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s="10">
        <f>Tabla1[[#This Row],[pledged]]/Tabla1[[#This Row],[goal]]</f>
        <v>1.7725714285714285</v>
      </c>
      <c r="G764" s="24">
        <f>IFERROR(Tabla1[[#This Row],[pledged]]/Tabla1[[#This Row],[backers_count]],"0")</f>
        <v>62.04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22"/>
        <v>41241.25</v>
      </c>
      <c r="O764" s="8">
        <f t="shared" si="23"/>
        <v>41252.25</v>
      </c>
      <c r="P764" s="22">
        <f>Tabla1[[#This Row],[Date Ended Conversion]]-Tabla1[[#This Row],[Date Created Conversion]]</f>
        <v>11</v>
      </c>
      <c r="Q764" t="b">
        <v>0</v>
      </c>
      <c r="R764" t="b">
        <v>0</v>
      </c>
      <c r="S764" t="s">
        <v>159</v>
      </c>
      <c r="T764" t="s">
        <v>2033</v>
      </c>
      <c r="U764" t="s">
        <v>2057</v>
      </c>
    </row>
    <row r="765" spans="1:21" x14ac:dyDescent="0.3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s="10">
        <f>Tabla1[[#This Row],[pledged]]/Tabla1[[#This Row],[goal]]</f>
        <v>1.1317857142857144</v>
      </c>
      <c r="G765" s="24">
        <f>IFERROR(Tabla1[[#This Row],[pledged]]/Tabla1[[#This Row],[backers_count]],"0")</f>
        <v>26.970212765957445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22"/>
        <v>41037.208333333336</v>
      </c>
      <c r="O765" s="8">
        <f t="shared" si="23"/>
        <v>41072.208333333336</v>
      </c>
      <c r="P765" s="22">
        <f>Tabla1[[#This Row],[Date Ended Conversion]]-Tabla1[[#This Row],[Date Created Conversion]]</f>
        <v>35</v>
      </c>
      <c r="Q765" t="b">
        <v>0</v>
      </c>
      <c r="R765" t="b">
        <v>1</v>
      </c>
      <c r="S765" t="s">
        <v>33</v>
      </c>
      <c r="T765" t="s">
        <v>2035</v>
      </c>
      <c r="U765" t="s">
        <v>2041</v>
      </c>
    </row>
    <row r="766" spans="1:21" ht="31.2" x14ac:dyDescent="0.3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s="10">
        <f>Tabla1[[#This Row],[pledged]]/Tabla1[[#This Row],[goal]]</f>
        <v>7.2818181818181822</v>
      </c>
      <c r="G766" s="24">
        <f>IFERROR(Tabla1[[#This Row],[pledged]]/Tabla1[[#This Row],[backers_count]],"0")</f>
        <v>54.121621621621621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22"/>
        <v>40676.208333333336</v>
      </c>
      <c r="O766" s="8">
        <f t="shared" si="23"/>
        <v>40684.208333333336</v>
      </c>
      <c r="P766" s="22">
        <f>Tabla1[[#This Row],[Date Ended Conversion]]-Tabla1[[#This Row],[Date Created Conversion]]</f>
        <v>8</v>
      </c>
      <c r="Q766" t="b">
        <v>0</v>
      </c>
      <c r="R766" t="b">
        <v>0</v>
      </c>
      <c r="S766" t="s">
        <v>23</v>
      </c>
      <c r="T766" t="s">
        <v>2033</v>
      </c>
      <c r="U766" t="s">
        <v>2039</v>
      </c>
    </row>
    <row r="767" spans="1:21" x14ac:dyDescent="0.3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s="10">
        <f>Tabla1[[#This Row],[pledged]]/Tabla1[[#This Row],[goal]]</f>
        <v>2.0833333333333335</v>
      </c>
      <c r="G767" s="24">
        <f>IFERROR(Tabla1[[#This Row],[pledged]]/Tabla1[[#This Row],[backers_count]],"0")</f>
        <v>41.035353535353536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22"/>
        <v>42840.208333333328</v>
      </c>
      <c r="O767" s="8">
        <f t="shared" si="23"/>
        <v>42865.208333333328</v>
      </c>
      <c r="P767" s="22">
        <f>Tabla1[[#This Row],[Date Ended Conversion]]-Tabla1[[#This Row],[Date Created Conversion]]</f>
        <v>25</v>
      </c>
      <c r="Q767" t="b">
        <v>1</v>
      </c>
      <c r="R767" t="b">
        <v>1</v>
      </c>
      <c r="S767" t="s">
        <v>60</v>
      </c>
      <c r="T767" t="s">
        <v>2033</v>
      </c>
      <c r="U767" t="s">
        <v>2045</v>
      </c>
    </row>
    <row r="768" spans="1:21" ht="31.2" x14ac:dyDescent="0.3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s="10">
        <f>Tabla1[[#This Row],[pledged]]/Tabla1[[#This Row],[goal]]</f>
        <v>0.31171232876712329</v>
      </c>
      <c r="G768" s="24">
        <f>IFERROR(Tabla1[[#This Row],[pledged]]/Tabla1[[#This Row],[backers_count]],"0")</f>
        <v>55.052419354838712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22"/>
        <v>43362.208333333328</v>
      </c>
      <c r="O768" s="8">
        <f t="shared" si="23"/>
        <v>43363.208333333328</v>
      </c>
      <c r="P768" s="22">
        <f>Tabla1[[#This Row],[Date Ended Conversion]]-Tabla1[[#This Row],[Date Created Conversion]]</f>
        <v>1</v>
      </c>
      <c r="Q768" t="b">
        <v>0</v>
      </c>
      <c r="R768" t="b">
        <v>0</v>
      </c>
      <c r="S768" t="s">
        <v>474</v>
      </c>
      <c r="T768" t="s">
        <v>2036</v>
      </c>
      <c r="U768" t="s">
        <v>2062</v>
      </c>
    </row>
    <row r="769" spans="1:21" x14ac:dyDescent="0.3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s="10">
        <f>Tabla1[[#This Row],[pledged]]/Tabla1[[#This Row],[goal]]</f>
        <v>0.56967078189300413</v>
      </c>
      <c r="G769" s="24">
        <f>IFERROR(Tabla1[[#This Row],[pledged]]/Tabla1[[#This Row],[backers_count]],"0")</f>
        <v>107.93762183235867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22"/>
        <v>42283.208333333328</v>
      </c>
      <c r="O769" s="8">
        <f t="shared" si="23"/>
        <v>42328.25</v>
      </c>
      <c r="P769" s="22">
        <f>Tabla1[[#This Row],[Date Ended Conversion]]-Tabla1[[#This Row],[Date Created Conversion]]</f>
        <v>45.041666666671517</v>
      </c>
      <c r="Q769" t="b">
        <v>0</v>
      </c>
      <c r="R769" t="b">
        <v>0</v>
      </c>
      <c r="S769" t="s">
        <v>206</v>
      </c>
      <c r="T769" t="s">
        <v>2037</v>
      </c>
      <c r="U769" t="s">
        <v>2058</v>
      </c>
    </row>
    <row r="770" spans="1:21" x14ac:dyDescent="0.3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s="10">
        <f>Tabla1[[#This Row],[pledged]]/Tabla1[[#This Row],[goal]]</f>
        <v>2.31</v>
      </c>
      <c r="G770" s="24">
        <f>IFERROR(Tabla1[[#This Row],[pledged]]/Tabla1[[#This Row],[backers_count]],"0")</f>
        <v>73.92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ref="N770:N833" si="24">(((L770/60)/60)/24)+DATE(1970,1,1)</f>
        <v>41619.25</v>
      </c>
      <c r="O770" s="8">
        <f t="shared" ref="O770:O833" si="25">(((M770/60)/60)/24)+DATE(1970,1,1)</f>
        <v>41634.25</v>
      </c>
      <c r="P770" s="22">
        <f>Tabla1[[#This Row],[Date Ended Conversion]]-Tabla1[[#This Row],[Date Created Conversion]]</f>
        <v>15</v>
      </c>
      <c r="Q770" t="b">
        <v>0</v>
      </c>
      <c r="R770" t="b">
        <v>0</v>
      </c>
      <c r="S770" t="s">
        <v>33</v>
      </c>
      <c r="T770" t="s">
        <v>2035</v>
      </c>
      <c r="U770" t="s">
        <v>2041</v>
      </c>
    </row>
    <row r="771" spans="1:21" x14ac:dyDescent="0.3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s="10">
        <f>Tabla1[[#This Row],[pledged]]/Tabla1[[#This Row],[goal]]</f>
        <v>0.86867834394904464</v>
      </c>
      <c r="G771" s="24">
        <f>IFERROR(Tabla1[[#This Row],[pledged]]/Tabla1[[#This Row],[backers_count]],"0")</f>
        <v>31.995894428152493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si="24"/>
        <v>41501.208333333336</v>
      </c>
      <c r="O771" s="8">
        <f t="shared" si="25"/>
        <v>41527.208333333336</v>
      </c>
      <c r="P771" s="22">
        <f>Tabla1[[#This Row],[Date Ended Conversion]]-Tabla1[[#This Row],[Date Created Conversion]]</f>
        <v>26</v>
      </c>
      <c r="Q771" t="b">
        <v>0</v>
      </c>
      <c r="R771" t="b">
        <v>0</v>
      </c>
      <c r="S771" t="s">
        <v>89</v>
      </c>
      <c r="T771" t="s">
        <v>2049</v>
      </c>
      <c r="U771" t="s">
        <v>2050</v>
      </c>
    </row>
    <row r="772" spans="1:21" ht="31.2" x14ac:dyDescent="0.3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s="10">
        <f>Tabla1[[#This Row],[pledged]]/Tabla1[[#This Row],[goal]]</f>
        <v>2.7074418604651163</v>
      </c>
      <c r="G772" s="24">
        <f>IFERROR(Tabla1[[#This Row],[pledged]]/Tabla1[[#This Row],[backers_count]],"0")</f>
        <v>53.898148148148145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24"/>
        <v>41743.208333333336</v>
      </c>
      <c r="O772" s="8">
        <f t="shared" si="25"/>
        <v>41750.208333333336</v>
      </c>
      <c r="P772" s="22">
        <f>Tabla1[[#This Row],[Date Ended Conversion]]-Tabla1[[#This Row],[Date Created Conversion]]</f>
        <v>7</v>
      </c>
      <c r="Q772" t="b">
        <v>0</v>
      </c>
      <c r="R772" t="b">
        <v>1</v>
      </c>
      <c r="S772" t="s">
        <v>33</v>
      </c>
      <c r="T772" t="s">
        <v>2035</v>
      </c>
      <c r="U772" t="s">
        <v>2041</v>
      </c>
    </row>
    <row r="773" spans="1:21" x14ac:dyDescent="0.3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s="10">
        <f>Tabla1[[#This Row],[pledged]]/Tabla1[[#This Row],[goal]]</f>
        <v>0.49446428571428569</v>
      </c>
      <c r="G773" s="24">
        <f>IFERROR(Tabla1[[#This Row],[pledged]]/Tabla1[[#This Row],[backers_count]],"0")</f>
        <v>106.5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24"/>
        <v>43491.25</v>
      </c>
      <c r="O773" s="8">
        <f t="shared" si="25"/>
        <v>43518.25</v>
      </c>
      <c r="P773" s="22">
        <f>Tabla1[[#This Row],[Date Ended Conversion]]-Tabla1[[#This Row],[Date Created Conversion]]</f>
        <v>27</v>
      </c>
      <c r="Q773" t="b">
        <v>0</v>
      </c>
      <c r="R773" t="b">
        <v>0</v>
      </c>
      <c r="S773" t="s">
        <v>33</v>
      </c>
      <c r="T773" t="s">
        <v>2035</v>
      </c>
      <c r="U773" t="s">
        <v>2041</v>
      </c>
    </row>
    <row r="774" spans="1:21" x14ac:dyDescent="0.3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s="10">
        <f>Tabla1[[#This Row],[pledged]]/Tabla1[[#This Row],[goal]]</f>
        <v>1.1335962566844919</v>
      </c>
      <c r="G774" s="24">
        <f>IFERROR(Tabla1[[#This Row],[pledged]]/Tabla1[[#This Row],[backers_count]],"0")</f>
        <v>32.999805409612762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24"/>
        <v>43505.25</v>
      </c>
      <c r="O774" s="8">
        <f t="shared" si="25"/>
        <v>43509.25</v>
      </c>
      <c r="P774" s="22">
        <f>Tabla1[[#This Row],[Date Ended Conversion]]-Tabla1[[#This Row],[Date Created Conversion]]</f>
        <v>4</v>
      </c>
      <c r="Q774" t="b">
        <v>0</v>
      </c>
      <c r="R774" t="b">
        <v>0</v>
      </c>
      <c r="S774" t="s">
        <v>60</v>
      </c>
      <c r="T774" t="s">
        <v>2033</v>
      </c>
      <c r="U774" t="s">
        <v>2045</v>
      </c>
    </row>
    <row r="775" spans="1:21" x14ac:dyDescent="0.3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s="10">
        <f>Tabla1[[#This Row],[pledged]]/Tabla1[[#This Row],[goal]]</f>
        <v>1.9055555555555554</v>
      </c>
      <c r="G775" s="24">
        <f>IFERROR(Tabla1[[#This Row],[pledged]]/Tabla1[[#This Row],[backers_count]],"0")</f>
        <v>43.00254993625159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24"/>
        <v>42838.208333333328</v>
      </c>
      <c r="O775" s="8">
        <f t="shared" si="25"/>
        <v>42848.208333333328</v>
      </c>
      <c r="P775" s="22">
        <f>Tabla1[[#This Row],[Date Ended Conversion]]-Tabla1[[#This Row],[Date Created Conversion]]</f>
        <v>10</v>
      </c>
      <c r="Q775" t="b">
        <v>0</v>
      </c>
      <c r="R775" t="b">
        <v>0</v>
      </c>
      <c r="S775" t="s">
        <v>33</v>
      </c>
      <c r="T775" t="s">
        <v>2035</v>
      </c>
      <c r="U775" t="s">
        <v>2041</v>
      </c>
    </row>
    <row r="776" spans="1:21" x14ac:dyDescent="0.3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s="10">
        <f>Tabla1[[#This Row],[pledged]]/Tabla1[[#This Row],[goal]]</f>
        <v>1.355</v>
      </c>
      <c r="G776" s="24">
        <f>IFERROR(Tabla1[[#This Row],[pledged]]/Tabla1[[#This Row],[backers_count]],"0")</f>
        <v>86.858974358974365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24"/>
        <v>42513.208333333328</v>
      </c>
      <c r="O776" s="8">
        <f t="shared" si="25"/>
        <v>42554.208333333328</v>
      </c>
      <c r="P776" s="22">
        <f>Tabla1[[#This Row],[Date Ended Conversion]]-Tabla1[[#This Row],[Date Created Conversion]]</f>
        <v>41</v>
      </c>
      <c r="Q776" t="b">
        <v>0</v>
      </c>
      <c r="R776" t="b">
        <v>0</v>
      </c>
      <c r="S776" t="s">
        <v>28</v>
      </c>
      <c r="T776" t="s">
        <v>2034</v>
      </c>
      <c r="U776" t="s">
        <v>2040</v>
      </c>
    </row>
    <row r="777" spans="1:21" ht="31.2" x14ac:dyDescent="0.3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s="10">
        <f>Tabla1[[#This Row],[pledged]]/Tabla1[[#This Row],[goal]]</f>
        <v>0.10297872340425532</v>
      </c>
      <c r="G777" s="24">
        <f>IFERROR(Tabla1[[#This Row],[pledged]]/Tabla1[[#This Row],[backers_count]],"0")</f>
        <v>96.8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24"/>
        <v>41949.25</v>
      </c>
      <c r="O777" s="8">
        <f t="shared" si="25"/>
        <v>41959.25</v>
      </c>
      <c r="P777" s="22">
        <f>Tabla1[[#This Row],[Date Ended Conversion]]-Tabla1[[#This Row],[Date Created Conversion]]</f>
        <v>10</v>
      </c>
      <c r="Q777" t="b">
        <v>0</v>
      </c>
      <c r="R777" t="b">
        <v>0</v>
      </c>
      <c r="S777" t="s">
        <v>23</v>
      </c>
      <c r="T777" t="s">
        <v>2033</v>
      </c>
      <c r="U777" t="s">
        <v>2039</v>
      </c>
    </row>
    <row r="778" spans="1:21" x14ac:dyDescent="0.3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s="10">
        <f>Tabla1[[#This Row],[pledged]]/Tabla1[[#This Row],[goal]]</f>
        <v>0.65544223826714798</v>
      </c>
      <c r="G778" s="24">
        <f>IFERROR(Tabla1[[#This Row],[pledged]]/Tabla1[[#This Row],[backers_count]],"0")</f>
        <v>32.995456610631528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24"/>
        <v>43650.208333333328</v>
      </c>
      <c r="O778" s="8">
        <f t="shared" si="25"/>
        <v>43668.208333333328</v>
      </c>
      <c r="P778" s="22">
        <f>Tabla1[[#This Row],[Date Ended Conversion]]-Tabla1[[#This Row],[Date Created Conversion]]</f>
        <v>18</v>
      </c>
      <c r="Q778" t="b">
        <v>0</v>
      </c>
      <c r="R778" t="b">
        <v>0</v>
      </c>
      <c r="S778" t="s">
        <v>33</v>
      </c>
      <c r="T778" t="s">
        <v>2035</v>
      </c>
      <c r="U778" t="s">
        <v>2041</v>
      </c>
    </row>
    <row r="779" spans="1:21" x14ac:dyDescent="0.3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s="10">
        <f>Tabla1[[#This Row],[pledged]]/Tabla1[[#This Row],[goal]]</f>
        <v>0.49026652452025588</v>
      </c>
      <c r="G779" s="24">
        <f>IFERROR(Tabla1[[#This Row],[pledged]]/Tabla1[[#This Row],[backers_count]],"0")</f>
        <v>68.028106508875737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24"/>
        <v>40809.208333333336</v>
      </c>
      <c r="O779" s="8">
        <f t="shared" si="25"/>
        <v>40838.208333333336</v>
      </c>
      <c r="P779" s="22">
        <f>Tabla1[[#This Row],[Date Ended Conversion]]-Tabla1[[#This Row],[Date Created Conversion]]</f>
        <v>29</v>
      </c>
      <c r="Q779" t="b">
        <v>0</v>
      </c>
      <c r="R779" t="b">
        <v>0</v>
      </c>
      <c r="S779" t="s">
        <v>33</v>
      </c>
      <c r="T779" t="s">
        <v>2035</v>
      </c>
      <c r="U779" t="s">
        <v>2041</v>
      </c>
    </row>
    <row r="780" spans="1:21" x14ac:dyDescent="0.3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s="10">
        <f>Tabla1[[#This Row],[pledged]]/Tabla1[[#This Row],[goal]]</f>
        <v>7.8792307692307695</v>
      </c>
      <c r="G780" s="24">
        <f>IFERROR(Tabla1[[#This Row],[pledged]]/Tabla1[[#This Row],[backers_count]],"0")</f>
        <v>58.867816091954026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24"/>
        <v>40768.208333333336</v>
      </c>
      <c r="O780" s="8">
        <f t="shared" si="25"/>
        <v>40773.208333333336</v>
      </c>
      <c r="P780" s="22">
        <f>Tabla1[[#This Row],[Date Ended Conversion]]-Tabla1[[#This Row],[Date Created Conversion]]</f>
        <v>5</v>
      </c>
      <c r="Q780" t="b">
        <v>0</v>
      </c>
      <c r="R780" t="b">
        <v>0</v>
      </c>
      <c r="S780" t="s">
        <v>71</v>
      </c>
      <c r="T780" t="s">
        <v>2036</v>
      </c>
      <c r="U780" t="s">
        <v>2048</v>
      </c>
    </row>
    <row r="781" spans="1:21" x14ac:dyDescent="0.3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s="10">
        <f>Tabla1[[#This Row],[pledged]]/Tabla1[[#This Row],[goal]]</f>
        <v>0.80306347746090156</v>
      </c>
      <c r="G781" s="24">
        <f>IFERROR(Tabla1[[#This Row],[pledged]]/Tabla1[[#This Row],[backers_count]],"0")</f>
        <v>105.04572803850782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24"/>
        <v>42230.208333333328</v>
      </c>
      <c r="O781" s="8">
        <f t="shared" si="25"/>
        <v>42239.208333333328</v>
      </c>
      <c r="P781" s="22">
        <f>Tabla1[[#This Row],[Date Ended Conversion]]-Tabla1[[#This Row],[Date Created Conversion]]</f>
        <v>9</v>
      </c>
      <c r="Q781" t="b">
        <v>0</v>
      </c>
      <c r="R781" t="b">
        <v>1</v>
      </c>
      <c r="S781" t="s">
        <v>33</v>
      </c>
      <c r="T781" t="s">
        <v>2035</v>
      </c>
      <c r="U781" t="s">
        <v>2041</v>
      </c>
    </row>
    <row r="782" spans="1:21" ht="31.2" x14ac:dyDescent="0.3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s="10">
        <f>Tabla1[[#This Row],[pledged]]/Tabla1[[#This Row],[goal]]</f>
        <v>1.0629411764705883</v>
      </c>
      <c r="G782" s="24">
        <f>IFERROR(Tabla1[[#This Row],[pledged]]/Tabla1[[#This Row],[backers_count]],"0")</f>
        <v>33.054878048780488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24"/>
        <v>42573.208333333328</v>
      </c>
      <c r="O782" s="8">
        <f t="shared" si="25"/>
        <v>42592.208333333328</v>
      </c>
      <c r="P782" s="22">
        <f>Tabla1[[#This Row],[Date Ended Conversion]]-Tabla1[[#This Row],[Date Created Conversion]]</f>
        <v>19</v>
      </c>
      <c r="Q782" t="b">
        <v>0</v>
      </c>
      <c r="R782" t="b">
        <v>1</v>
      </c>
      <c r="S782" t="s">
        <v>53</v>
      </c>
      <c r="T782" t="s">
        <v>2036</v>
      </c>
      <c r="U782" t="s">
        <v>2044</v>
      </c>
    </row>
    <row r="783" spans="1:21" x14ac:dyDescent="0.3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s="10">
        <f>Tabla1[[#This Row],[pledged]]/Tabla1[[#This Row],[goal]]</f>
        <v>0.50735632183908042</v>
      </c>
      <c r="G783" s="24">
        <f>IFERROR(Tabla1[[#This Row],[pledged]]/Tabla1[[#This Row],[backers_count]],"0")</f>
        <v>78.821428571428569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24"/>
        <v>40482.208333333336</v>
      </c>
      <c r="O783" s="8">
        <f t="shared" si="25"/>
        <v>40533.25</v>
      </c>
      <c r="P783" s="22">
        <f>Tabla1[[#This Row],[Date Ended Conversion]]-Tabla1[[#This Row],[Date Created Conversion]]</f>
        <v>51.041666666664241</v>
      </c>
      <c r="Q783" t="b">
        <v>0</v>
      </c>
      <c r="R783" t="b">
        <v>0</v>
      </c>
      <c r="S783" t="s">
        <v>33</v>
      </c>
      <c r="T783" t="s">
        <v>2035</v>
      </c>
      <c r="U783" t="s">
        <v>2041</v>
      </c>
    </row>
    <row r="784" spans="1:21" x14ac:dyDescent="0.3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s="10">
        <f>Tabla1[[#This Row],[pledged]]/Tabla1[[#This Row],[goal]]</f>
        <v>2.153137254901961</v>
      </c>
      <c r="G784" s="24">
        <f>IFERROR(Tabla1[[#This Row],[pledged]]/Tabla1[[#This Row],[backers_count]],"0")</f>
        <v>68.204968944099377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24"/>
        <v>40603.25</v>
      </c>
      <c r="O784" s="8">
        <f t="shared" si="25"/>
        <v>40631.208333333336</v>
      </c>
      <c r="P784" s="22">
        <f>Tabla1[[#This Row],[Date Ended Conversion]]-Tabla1[[#This Row],[Date Created Conversion]]</f>
        <v>27.958333333335759</v>
      </c>
      <c r="Q784" t="b">
        <v>0</v>
      </c>
      <c r="R784" t="b">
        <v>1</v>
      </c>
      <c r="S784" t="s">
        <v>71</v>
      </c>
      <c r="T784" t="s">
        <v>2036</v>
      </c>
      <c r="U784" t="s">
        <v>2048</v>
      </c>
    </row>
    <row r="785" spans="1:21" x14ac:dyDescent="0.3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s="10">
        <f>Tabla1[[#This Row],[pledged]]/Tabla1[[#This Row],[goal]]</f>
        <v>1.4122972972972974</v>
      </c>
      <c r="G785" s="24">
        <f>IFERROR(Tabla1[[#This Row],[pledged]]/Tabla1[[#This Row],[backers_count]],"0")</f>
        <v>75.731884057971016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24"/>
        <v>41625.25</v>
      </c>
      <c r="O785" s="8">
        <f t="shared" si="25"/>
        <v>41632.25</v>
      </c>
      <c r="P785" s="22">
        <f>Tabla1[[#This Row],[Date Ended Conversion]]-Tabla1[[#This Row],[Date Created Conversion]]</f>
        <v>7</v>
      </c>
      <c r="Q785" t="b">
        <v>0</v>
      </c>
      <c r="R785" t="b">
        <v>0</v>
      </c>
      <c r="S785" t="s">
        <v>23</v>
      </c>
      <c r="T785" t="s">
        <v>2033</v>
      </c>
      <c r="U785" t="s">
        <v>2039</v>
      </c>
    </row>
    <row r="786" spans="1:21" x14ac:dyDescent="0.3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s="10">
        <f>Tabla1[[#This Row],[pledged]]/Tabla1[[#This Row],[goal]]</f>
        <v>1.1533745781777278</v>
      </c>
      <c r="G786" s="24">
        <f>IFERROR(Tabla1[[#This Row],[pledged]]/Tabla1[[#This Row],[backers_count]],"0")</f>
        <v>30.996070133010882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24"/>
        <v>42435.25</v>
      </c>
      <c r="O786" s="8">
        <f t="shared" si="25"/>
        <v>42446.208333333328</v>
      </c>
      <c r="P786" s="22">
        <f>Tabla1[[#This Row],[Date Ended Conversion]]-Tabla1[[#This Row],[Date Created Conversion]]</f>
        <v>10.958333333328483</v>
      </c>
      <c r="Q786" t="b">
        <v>0</v>
      </c>
      <c r="R786" t="b">
        <v>0</v>
      </c>
      <c r="S786" t="s">
        <v>28</v>
      </c>
      <c r="T786" t="s">
        <v>2034</v>
      </c>
      <c r="U786" t="s">
        <v>2040</v>
      </c>
    </row>
    <row r="787" spans="1:21" ht="31.2" x14ac:dyDescent="0.3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s="10">
        <f>Tabla1[[#This Row],[pledged]]/Tabla1[[#This Row],[goal]]</f>
        <v>1.9311940298507462</v>
      </c>
      <c r="G787" s="24">
        <f>IFERROR(Tabla1[[#This Row],[pledged]]/Tabla1[[#This Row],[backers_count]],"0")</f>
        <v>101.88188976377953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24"/>
        <v>43582.208333333328</v>
      </c>
      <c r="O787" s="8">
        <f t="shared" si="25"/>
        <v>43616.208333333328</v>
      </c>
      <c r="P787" s="22">
        <f>Tabla1[[#This Row],[Date Ended Conversion]]-Tabla1[[#This Row],[Date Created Conversion]]</f>
        <v>34</v>
      </c>
      <c r="Q787" t="b">
        <v>0</v>
      </c>
      <c r="R787" t="b">
        <v>1</v>
      </c>
      <c r="S787" t="s">
        <v>71</v>
      </c>
      <c r="T787" t="s">
        <v>2036</v>
      </c>
      <c r="U787" t="s">
        <v>2048</v>
      </c>
    </row>
    <row r="788" spans="1:21" x14ac:dyDescent="0.3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s="10">
        <f>Tabla1[[#This Row],[pledged]]/Tabla1[[#This Row],[goal]]</f>
        <v>7.2973333333333334</v>
      </c>
      <c r="G788" s="24">
        <f>IFERROR(Tabla1[[#This Row],[pledged]]/Tabla1[[#This Row],[backers_count]],"0")</f>
        <v>52.879227053140099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24"/>
        <v>43186.208333333328</v>
      </c>
      <c r="O788" s="8">
        <f t="shared" si="25"/>
        <v>43193.208333333328</v>
      </c>
      <c r="P788" s="22">
        <f>Tabla1[[#This Row],[Date Ended Conversion]]-Tabla1[[#This Row],[Date Created Conversion]]</f>
        <v>7</v>
      </c>
      <c r="Q788" t="b">
        <v>0</v>
      </c>
      <c r="R788" t="b">
        <v>1</v>
      </c>
      <c r="S788" t="s">
        <v>159</v>
      </c>
      <c r="T788" t="s">
        <v>2033</v>
      </c>
      <c r="U788" t="s">
        <v>2057</v>
      </c>
    </row>
    <row r="789" spans="1:21" x14ac:dyDescent="0.3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s="10">
        <f>Tabla1[[#This Row],[pledged]]/Tabla1[[#This Row],[goal]]</f>
        <v>0.99663398692810456</v>
      </c>
      <c r="G789" s="24">
        <f>IFERROR(Tabla1[[#This Row],[pledged]]/Tabla1[[#This Row],[backers_count]],"0")</f>
        <v>71.005820721769496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24"/>
        <v>40684.208333333336</v>
      </c>
      <c r="O789" s="8">
        <f t="shared" si="25"/>
        <v>40693.208333333336</v>
      </c>
      <c r="P789" s="22">
        <f>Tabla1[[#This Row],[Date Ended Conversion]]-Tabla1[[#This Row],[Date Created Conversion]]</f>
        <v>9</v>
      </c>
      <c r="Q789" t="b">
        <v>0</v>
      </c>
      <c r="R789" t="b">
        <v>0</v>
      </c>
      <c r="S789" t="s">
        <v>23</v>
      </c>
      <c r="T789" t="s">
        <v>2033</v>
      </c>
      <c r="U789" t="s">
        <v>2039</v>
      </c>
    </row>
    <row r="790" spans="1:21" x14ac:dyDescent="0.3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s="10">
        <f>Tabla1[[#This Row],[pledged]]/Tabla1[[#This Row],[goal]]</f>
        <v>0.88166666666666671</v>
      </c>
      <c r="G790" s="24">
        <f>IFERROR(Tabla1[[#This Row],[pledged]]/Tabla1[[#This Row],[backers_count]],"0")</f>
        <v>102.38709677419355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24"/>
        <v>41202.208333333336</v>
      </c>
      <c r="O790" s="8">
        <f t="shared" si="25"/>
        <v>41223.25</v>
      </c>
      <c r="P790" s="22">
        <f>Tabla1[[#This Row],[Date Ended Conversion]]-Tabla1[[#This Row],[Date Created Conversion]]</f>
        <v>21.041666666664241</v>
      </c>
      <c r="Q790" t="b">
        <v>0</v>
      </c>
      <c r="R790" t="b">
        <v>0</v>
      </c>
      <c r="S790" t="s">
        <v>71</v>
      </c>
      <c r="T790" t="s">
        <v>2036</v>
      </c>
      <c r="U790" t="s">
        <v>2048</v>
      </c>
    </row>
    <row r="791" spans="1:21" x14ac:dyDescent="0.3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s="10">
        <f>Tabla1[[#This Row],[pledged]]/Tabla1[[#This Row],[goal]]</f>
        <v>0.37233333333333335</v>
      </c>
      <c r="G791" s="24">
        <f>IFERROR(Tabla1[[#This Row],[pledged]]/Tabla1[[#This Row],[backers_count]],"0")</f>
        <v>74.466666666666669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24"/>
        <v>41786.208333333336</v>
      </c>
      <c r="O791" s="8">
        <f t="shared" si="25"/>
        <v>41823.208333333336</v>
      </c>
      <c r="P791" s="22">
        <f>Tabla1[[#This Row],[Date Ended Conversion]]-Tabla1[[#This Row],[Date Created Conversion]]</f>
        <v>37</v>
      </c>
      <c r="Q791" t="b">
        <v>0</v>
      </c>
      <c r="R791" t="b">
        <v>0</v>
      </c>
      <c r="S791" t="s">
        <v>33</v>
      </c>
      <c r="T791" t="s">
        <v>2035</v>
      </c>
      <c r="U791" t="s">
        <v>2041</v>
      </c>
    </row>
    <row r="792" spans="1:21" x14ac:dyDescent="0.3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s="10">
        <f>Tabla1[[#This Row],[pledged]]/Tabla1[[#This Row],[goal]]</f>
        <v>0.30540075309306081</v>
      </c>
      <c r="G792" s="24">
        <f>IFERROR(Tabla1[[#This Row],[pledged]]/Tabla1[[#This Row],[backers_count]],"0")</f>
        <v>51.009883198562441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24"/>
        <v>40223.25</v>
      </c>
      <c r="O792" s="8">
        <f t="shared" si="25"/>
        <v>40229.25</v>
      </c>
      <c r="P792" s="22">
        <f>Tabla1[[#This Row],[Date Ended Conversion]]-Tabla1[[#This Row],[Date Created Conversion]]</f>
        <v>6</v>
      </c>
      <c r="Q792" t="b">
        <v>0</v>
      </c>
      <c r="R792" t="b">
        <v>0</v>
      </c>
      <c r="S792" t="s">
        <v>33</v>
      </c>
      <c r="T792" t="s">
        <v>2035</v>
      </c>
      <c r="U792" t="s">
        <v>2041</v>
      </c>
    </row>
    <row r="793" spans="1:21" x14ac:dyDescent="0.3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s="10">
        <f>Tabla1[[#This Row],[pledged]]/Tabla1[[#This Row],[goal]]</f>
        <v>0.25714285714285712</v>
      </c>
      <c r="G793" s="24">
        <f>IFERROR(Tabla1[[#This Row],[pledged]]/Tabla1[[#This Row],[backers_count]],"0")</f>
        <v>90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24"/>
        <v>42715.25</v>
      </c>
      <c r="O793" s="8">
        <f t="shared" si="25"/>
        <v>42731.25</v>
      </c>
      <c r="P793" s="22">
        <f>Tabla1[[#This Row],[Date Ended Conversion]]-Tabla1[[#This Row],[Date Created Conversion]]</f>
        <v>16</v>
      </c>
      <c r="Q793" t="b">
        <v>0</v>
      </c>
      <c r="R793" t="b">
        <v>0</v>
      </c>
      <c r="S793" t="s">
        <v>17</v>
      </c>
      <c r="T793" t="s">
        <v>2032</v>
      </c>
      <c r="U793" t="s">
        <v>2038</v>
      </c>
    </row>
    <row r="794" spans="1:21" x14ac:dyDescent="0.3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s="10">
        <f>Tabla1[[#This Row],[pledged]]/Tabla1[[#This Row],[goal]]</f>
        <v>0.34</v>
      </c>
      <c r="G794" s="24">
        <f>IFERROR(Tabla1[[#This Row],[pledged]]/Tabla1[[#This Row],[backers_count]],"0")</f>
        <v>97.142857142857139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24"/>
        <v>41451.208333333336</v>
      </c>
      <c r="O794" s="8">
        <f t="shared" si="25"/>
        <v>41479.208333333336</v>
      </c>
      <c r="P794" s="22">
        <f>Tabla1[[#This Row],[Date Ended Conversion]]-Tabla1[[#This Row],[Date Created Conversion]]</f>
        <v>28</v>
      </c>
      <c r="Q794" t="b">
        <v>0</v>
      </c>
      <c r="R794" t="b">
        <v>1</v>
      </c>
      <c r="S794" t="s">
        <v>33</v>
      </c>
      <c r="T794" t="s">
        <v>2035</v>
      </c>
      <c r="U794" t="s">
        <v>2041</v>
      </c>
    </row>
    <row r="795" spans="1:21" x14ac:dyDescent="0.3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s="10">
        <f>Tabla1[[#This Row],[pledged]]/Tabla1[[#This Row],[goal]]</f>
        <v>11.859090909090909</v>
      </c>
      <c r="G795" s="24">
        <f>IFERROR(Tabla1[[#This Row],[pledged]]/Tabla1[[#This Row],[backers_count]],"0")</f>
        <v>72.071823204419886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24"/>
        <v>41450.208333333336</v>
      </c>
      <c r="O795" s="8">
        <f t="shared" si="25"/>
        <v>41454.208333333336</v>
      </c>
      <c r="P795" s="22">
        <f>Tabla1[[#This Row],[Date Ended Conversion]]-Tabla1[[#This Row],[Date Created Conversion]]</f>
        <v>4</v>
      </c>
      <c r="Q795" t="b">
        <v>0</v>
      </c>
      <c r="R795" t="b">
        <v>0</v>
      </c>
      <c r="S795" t="s">
        <v>68</v>
      </c>
      <c r="T795" t="s">
        <v>2037</v>
      </c>
      <c r="U795" t="s">
        <v>2047</v>
      </c>
    </row>
    <row r="796" spans="1:21" x14ac:dyDescent="0.3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s="10">
        <f>Tabla1[[#This Row],[pledged]]/Tabla1[[#This Row],[goal]]</f>
        <v>1.2539393939393939</v>
      </c>
      <c r="G796" s="24">
        <f>IFERROR(Tabla1[[#This Row],[pledged]]/Tabla1[[#This Row],[backers_count]],"0")</f>
        <v>75.236363636363635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24"/>
        <v>43091.25</v>
      </c>
      <c r="O796" s="8">
        <f t="shared" si="25"/>
        <v>43103.25</v>
      </c>
      <c r="P796" s="22">
        <f>Tabla1[[#This Row],[Date Ended Conversion]]-Tabla1[[#This Row],[Date Created Conversion]]</f>
        <v>12</v>
      </c>
      <c r="Q796" t="b">
        <v>0</v>
      </c>
      <c r="R796" t="b">
        <v>0</v>
      </c>
      <c r="S796" t="s">
        <v>23</v>
      </c>
      <c r="T796" t="s">
        <v>2033</v>
      </c>
      <c r="U796" t="s">
        <v>2039</v>
      </c>
    </row>
    <row r="797" spans="1:21" ht="31.2" x14ac:dyDescent="0.3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s="10">
        <f>Tabla1[[#This Row],[pledged]]/Tabla1[[#This Row],[goal]]</f>
        <v>0.14394366197183098</v>
      </c>
      <c r="G797" s="24">
        <f>IFERROR(Tabla1[[#This Row],[pledged]]/Tabla1[[#This Row],[backers_count]],"0")</f>
        <v>32.967741935483872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24"/>
        <v>42675.208333333328</v>
      </c>
      <c r="O797" s="8">
        <f t="shared" si="25"/>
        <v>42678.208333333328</v>
      </c>
      <c r="P797" s="22">
        <f>Tabla1[[#This Row],[Date Ended Conversion]]-Tabla1[[#This Row],[Date Created Conversion]]</f>
        <v>3</v>
      </c>
      <c r="Q797" t="b">
        <v>0</v>
      </c>
      <c r="R797" t="b">
        <v>0</v>
      </c>
      <c r="S797" t="s">
        <v>53</v>
      </c>
      <c r="T797" t="s">
        <v>2036</v>
      </c>
      <c r="U797" t="s">
        <v>2044</v>
      </c>
    </row>
    <row r="798" spans="1:21" x14ac:dyDescent="0.3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s="10">
        <f>Tabla1[[#This Row],[pledged]]/Tabla1[[#This Row],[goal]]</f>
        <v>0.54807692307692313</v>
      </c>
      <c r="G798" s="24">
        <f>IFERROR(Tabla1[[#This Row],[pledged]]/Tabla1[[#This Row],[backers_count]],"0")</f>
        <v>54.807692307692307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24"/>
        <v>41859.208333333336</v>
      </c>
      <c r="O798" s="8">
        <f t="shared" si="25"/>
        <v>41866.208333333336</v>
      </c>
      <c r="P798" s="22">
        <f>Tabla1[[#This Row],[Date Ended Conversion]]-Tabla1[[#This Row],[Date Created Conversion]]</f>
        <v>7</v>
      </c>
      <c r="Q798" t="b">
        <v>0</v>
      </c>
      <c r="R798" t="b">
        <v>1</v>
      </c>
      <c r="S798" t="s">
        <v>292</v>
      </c>
      <c r="T798" t="s">
        <v>2049</v>
      </c>
      <c r="U798" t="s">
        <v>2060</v>
      </c>
    </row>
    <row r="799" spans="1:21" x14ac:dyDescent="0.3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s="10">
        <f>Tabla1[[#This Row],[pledged]]/Tabla1[[#This Row],[goal]]</f>
        <v>1.0963157894736841</v>
      </c>
      <c r="G799" s="24">
        <f>IFERROR(Tabla1[[#This Row],[pledged]]/Tabla1[[#This Row],[backers_count]],"0")</f>
        <v>45.037837837837834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24"/>
        <v>43464.25</v>
      </c>
      <c r="O799" s="8">
        <f t="shared" si="25"/>
        <v>43487.25</v>
      </c>
      <c r="P799" s="22">
        <f>Tabla1[[#This Row],[Date Ended Conversion]]-Tabla1[[#This Row],[Date Created Conversion]]</f>
        <v>23</v>
      </c>
      <c r="Q799" t="b">
        <v>0</v>
      </c>
      <c r="R799" t="b">
        <v>0</v>
      </c>
      <c r="S799" t="s">
        <v>28</v>
      </c>
      <c r="T799" t="s">
        <v>2034</v>
      </c>
      <c r="U799" t="s">
        <v>2040</v>
      </c>
    </row>
    <row r="800" spans="1:21" x14ac:dyDescent="0.3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s="10">
        <f>Tabla1[[#This Row],[pledged]]/Tabla1[[#This Row],[goal]]</f>
        <v>1.8847058823529412</v>
      </c>
      <c r="G800" s="24">
        <f>IFERROR(Tabla1[[#This Row],[pledged]]/Tabla1[[#This Row],[backers_count]],"0")</f>
        <v>52.958677685950413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24"/>
        <v>41060.208333333336</v>
      </c>
      <c r="O800" s="8">
        <f t="shared" si="25"/>
        <v>41088.208333333336</v>
      </c>
      <c r="P800" s="22">
        <f>Tabla1[[#This Row],[Date Ended Conversion]]-Tabla1[[#This Row],[Date Created Conversion]]</f>
        <v>28</v>
      </c>
      <c r="Q800" t="b">
        <v>0</v>
      </c>
      <c r="R800" t="b">
        <v>1</v>
      </c>
      <c r="S800" t="s">
        <v>33</v>
      </c>
      <c r="T800" t="s">
        <v>2035</v>
      </c>
      <c r="U800" t="s">
        <v>2041</v>
      </c>
    </row>
    <row r="801" spans="1:21" x14ac:dyDescent="0.3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s="10">
        <f>Tabla1[[#This Row],[pledged]]/Tabla1[[#This Row],[goal]]</f>
        <v>0.87008284023668636</v>
      </c>
      <c r="G801" s="24">
        <f>IFERROR(Tabla1[[#This Row],[pledged]]/Tabla1[[#This Row],[backers_count]],"0")</f>
        <v>60.017959183673469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24"/>
        <v>42399.25</v>
      </c>
      <c r="O801" s="8">
        <f t="shared" si="25"/>
        <v>42403.25</v>
      </c>
      <c r="P801" s="22">
        <f>Tabla1[[#This Row],[Date Ended Conversion]]-Tabla1[[#This Row],[Date Created Conversion]]</f>
        <v>4</v>
      </c>
      <c r="Q801" t="b">
        <v>0</v>
      </c>
      <c r="R801" t="b">
        <v>0</v>
      </c>
      <c r="S801" t="s">
        <v>33</v>
      </c>
      <c r="T801" t="s">
        <v>2035</v>
      </c>
      <c r="U801" t="s">
        <v>2041</v>
      </c>
    </row>
    <row r="802" spans="1:21" x14ac:dyDescent="0.3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s="10">
        <f>Tabla1[[#This Row],[pledged]]/Tabla1[[#This Row],[goal]]</f>
        <v>0.01</v>
      </c>
      <c r="G802" s="24">
        <f>IFERROR(Tabla1[[#This Row],[pledged]]/Tabla1[[#This Row],[backers_count]],"0")</f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24"/>
        <v>42167.208333333328</v>
      </c>
      <c r="O802" s="8">
        <f t="shared" si="25"/>
        <v>42171.208333333328</v>
      </c>
      <c r="P802" s="22">
        <f>Tabla1[[#This Row],[Date Ended Conversion]]-Tabla1[[#This Row],[Date Created Conversion]]</f>
        <v>4</v>
      </c>
      <c r="Q802" t="b">
        <v>0</v>
      </c>
      <c r="R802" t="b">
        <v>0</v>
      </c>
      <c r="S802" t="s">
        <v>23</v>
      </c>
      <c r="T802" t="s">
        <v>2033</v>
      </c>
      <c r="U802" t="s">
        <v>2039</v>
      </c>
    </row>
    <row r="803" spans="1:21" x14ac:dyDescent="0.3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s="10">
        <f>Tabla1[[#This Row],[pledged]]/Tabla1[[#This Row],[goal]]</f>
        <v>2.0291304347826089</v>
      </c>
      <c r="G803" s="24">
        <f>IFERROR(Tabla1[[#This Row],[pledged]]/Tabla1[[#This Row],[backers_count]],"0")</f>
        <v>44.028301886792455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24"/>
        <v>43830.25</v>
      </c>
      <c r="O803" s="8">
        <f t="shared" si="25"/>
        <v>43852.25</v>
      </c>
      <c r="P803" s="22">
        <f>Tabla1[[#This Row],[Date Ended Conversion]]-Tabla1[[#This Row],[Date Created Conversion]]</f>
        <v>22</v>
      </c>
      <c r="Q803" t="b">
        <v>0</v>
      </c>
      <c r="R803" t="b">
        <v>1</v>
      </c>
      <c r="S803" t="s">
        <v>122</v>
      </c>
      <c r="T803" t="s">
        <v>2053</v>
      </c>
      <c r="U803" t="s">
        <v>2054</v>
      </c>
    </row>
    <row r="804" spans="1:21" ht="31.2" x14ac:dyDescent="0.3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s="10">
        <f>Tabla1[[#This Row],[pledged]]/Tabla1[[#This Row],[goal]]</f>
        <v>1.9703225806451612</v>
      </c>
      <c r="G804" s="24">
        <f>IFERROR(Tabla1[[#This Row],[pledged]]/Tabla1[[#This Row],[backers_count]],"0")</f>
        <v>86.028169014084511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24"/>
        <v>43650.208333333328</v>
      </c>
      <c r="O804" s="8">
        <f t="shared" si="25"/>
        <v>43652.208333333328</v>
      </c>
      <c r="P804" s="22">
        <f>Tabla1[[#This Row],[Date Ended Conversion]]-Tabla1[[#This Row],[Date Created Conversion]]</f>
        <v>2</v>
      </c>
      <c r="Q804" t="b">
        <v>0</v>
      </c>
      <c r="R804" t="b">
        <v>0</v>
      </c>
      <c r="S804" t="s">
        <v>122</v>
      </c>
      <c r="T804" t="s">
        <v>2053</v>
      </c>
      <c r="U804" t="s">
        <v>2054</v>
      </c>
    </row>
    <row r="805" spans="1:21" ht="31.2" x14ac:dyDescent="0.3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s="10">
        <f>Tabla1[[#This Row],[pledged]]/Tabla1[[#This Row],[goal]]</f>
        <v>1.07</v>
      </c>
      <c r="G805" s="24">
        <f>IFERROR(Tabla1[[#This Row],[pledged]]/Tabla1[[#This Row],[backers_count]],"0")</f>
        <v>28.012875536480685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24"/>
        <v>43492.25</v>
      </c>
      <c r="O805" s="8">
        <f t="shared" si="25"/>
        <v>43526.25</v>
      </c>
      <c r="P805" s="22">
        <f>Tabla1[[#This Row],[Date Ended Conversion]]-Tabla1[[#This Row],[Date Created Conversion]]</f>
        <v>34</v>
      </c>
      <c r="Q805" t="b">
        <v>0</v>
      </c>
      <c r="R805" t="b">
        <v>0</v>
      </c>
      <c r="S805" t="s">
        <v>33</v>
      </c>
      <c r="T805" t="s">
        <v>2035</v>
      </c>
      <c r="U805" t="s">
        <v>2041</v>
      </c>
    </row>
    <row r="806" spans="1:21" x14ac:dyDescent="0.3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s="10">
        <f>Tabla1[[#This Row],[pledged]]/Tabla1[[#This Row],[goal]]</f>
        <v>2.6873076923076922</v>
      </c>
      <c r="G806" s="24">
        <f>IFERROR(Tabla1[[#This Row],[pledged]]/Tabla1[[#This Row],[backers_count]],"0")</f>
        <v>32.050458715596328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24"/>
        <v>43102.25</v>
      </c>
      <c r="O806" s="8">
        <f t="shared" si="25"/>
        <v>43122.25</v>
      </c>
      <c r="P806" s="22">
        <f>Tabla1[[#This Row],[Date Ended Conversion]]-Tabla1[[#This Row],[Date Created Conversion]]</f>
        <v>20</v>
      </c>
      <c r="Q806" t="b">
        <v>0</v>
      </c>
      <c r="R806" t="b">
        <v>0</v>
      </c>
      <c r="S806" t="s">
        <v>23</v>
      </c>
      <c r="T806" t="s">
        <v>2033</v>
      </c>
      <c r="U806" t="s">
        <v>2039</v>
      </c>
    </row>
    <row r="807" spans="1:21" ht="31.2" x14ac:dyDescent="0.3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s="10">
        <f>Tabla1[[#This Row],[pledged]]/Tabla1[[#This Row],[goal]]</f>
        <v>0.50845360824742269</v>
      </c>
      <c r="G807" s="24">
        <f>IFERROR(Tabla1[[#This Row],[pledged]]/Tabla1[[#This Row],[backers_count]],"0")</f>
        <v>73.611940298507463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24"/>
        <v>41958.25</v>
      </c>
      <c r="O807" s="8">
        <f t="shared" si="25"/>
        <v>42009.25</v>
      </c>
      <c r="P807" s="22">
        <f>Tabla1[[#This Row],[Date Ended Conversion]]-Tabla1[[#This Row],[Date Created Conversion]]</f>
        <v>51</v>
      </c>
      <c r="Q807" t="b">
        <v>0</v>
      </c>
      <c r="R807" t="b">
        <v>0</v>
      </c>
      <c r="S807" t="s">
        <v>42</v>
      </c>
      <c r="T807" t="s">
        <v>2036</v>
      </c>
      <c r="U807" t="s">
        <v>2042</v>
      </c>
    </row>
    <row r="808" spans="1:21" x14ac:dyDescent="0.3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s="10">
        <f>Tabla1[[#This Row],[pledged]]/Tabla1[[#This Row],[goal]]</f>
        <v>11.802857142857142</v>
      </c>
      <c r="G808" s="24">
        <f>IFERROR(Tabla1[[#This Row],[pledged]]/Tabla1[[#This Row],[backers_count]],"0")</f>
        <v>108.71052631578948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24"/>
        <v>40973.25</v>
      </c>
      <c r="O808" s="8">
        <f t="shared" si="25"/>
        <v>40997.208333333336</v>
      </c>
      <c r="P808" s="22">
        <f>Tabla1[[#This Row],[Date Ended Conversion]]-Tabla1[[#This Row],[Date Created Conversion]]</f>
        <v>23.958333333335759</v>
      </c>
      <c r="Q808" t="b">
        <v>0</v>
      </c>
      <c r="R808" t="b">
        <v>1</v>
      </c>
      <c r="S808" t="s">
        <v>53</v>
      </c>
      <c r="T808" t="s">
        <v>2036</v>
      </c>
      <c r="U808" t="s">
        <v>2044</v>
      </c>
    </row>
    <row r="809" spans="1:21" x14ac:dyDescent="0.3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s="10">
        <f>Tabla1[[#This Row],[pledged]]/Tabla1[[#This Row],[goal]]</f>
        <v>2.64</v>
      </c>
      <c r="G809" s="24">
        <f>IFERROR(Tabla1[[#This Row],[pledged]]/Tabla1[[#This Row],[backers_count]],"0")</f>
        <v>42.97674418604651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24"/>
        <v>43753.208333333328</v>
      </c>
      <c r="O809" s="8">
        <f t="shared" si="25"/>
        <v>43797.25</v>
      </c>
      <c r="P809" s="22">
        <f>Tabla1[[#This Row],[Date Ended Conversion]]-Tabla1[[#This Row],[Date Created Conversion]]</f>
        <v>44.041666666671517</v>
      </c>
      <c r="Q809" t="b">
        <v>0</v>
      </c>
      <c r="R809" t="b">
        <v>1</v>
      </c>
      <c r="S809" t="s">
        <v>33</v>
      </c>
      <c r="T809" t="s">
        <v>2035</v>
      </c>
      <c r="U809" t="s">
        <v>2041</v>
      </c>
    </row>
    <row r="810" spans="1:21" x14ac:dyDescent="0.3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s="10">
        <f>Tabla1[[#This Row],[pledged]]/Tabla1[[#This Row],[goal]]</f>
        <v>0.30442307692307691</v>
      </c>
      <c r="G810" s="24">
        <f>IFERROR(Tabla1[[#This Row],[pledged]]/Tabla1[[#This Row],[backers_count]],"0")</f>
        <v>83.315789473684205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24"/>
        <v>42507.208333333328</v>
      </c>
      <c r="O810" s="8">
        <f t="shared" si="25"/>
        <v>42524.208333333328</v>
      </c>
      <c r="P810" s="22">
        <f>Tabla1[[#This Row],[Date Ended Conversion]]-Tabla1[[#This Row],[Date Created Conversion]]</f>
        <v>17</v>
      </c>
      <c r="Q810" t="b">
        <v>0</v>
      </c>
      <c r="R810" t="b">
        <v>0</v>
      </c>
      <c r="S810" t="s">
        <v>17</v>
      </c>
      <c r="T810" t="s">
        <v>2032</v>
      </c>
      <c r="U810" t="s">
        <v>2038</v>
      </c>
    </row>
    <row r="811" spans="1:21" x14ac:dyDescent="0.3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s="10">
        <f>Tabla1[[#This Row],[pledged]]/Tabla1[[#This Row],[goal]]</f>
        <v>0.62880681818181816</v>
      </c>
      <c r="G811" s="24">
        <f>IFERROR(Tabla1[[#This Row],[pledged]]/Tabla1[[#This Row],[backers_count]],"0")</f>
        <v>42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24"/>
        <v>41135.208333333336</v>
      </c>
      <c r="O811" s="8">
        <f t="shared" si="25"/>
        <v>41136.208333333336</v>
      </c>
      <c r="P811" s="22">
        <f>Tabla1[[#This Row],[Date Ended Conversion]]-Tabla1[[#This Row],[Date Created Conversion]]</f>
        <v>1</v>
      </c>
      <c r="Q811" t="b">
        <v>0</v>
      </c>
      <c r="R811" t="b">
        <v>0</v>
      </c>
      <c r="S811" t="s">
        <v>42</v>
      </c>
      <c r="T811" t="s">
        <v>2036</v>
      </c>
      <c r="U811" t="s">
        <v>2042</v>
      </c>
    </row>
    <row r="812" spans="1:21" ht="31.2" x14ac:dyDescent="0.3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s="10">
        <f>Tabla1[[#This Row],[pledged]]/Tabla1[[#This Row],[goal]]</f>
        <v>1.9312499999999999</v>
      </c>
      <c r="G812" s="24">
        <f>IFERROR(Tabla1[[#This Row],[pledged]]/Tabla1[[#This Row],[backers_count]],"0")</f>
        <v>55.927601809954751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24"/>
        <v>43067.25</v>
      </c>
      <c r="O812" s="8">
        <f t="shared" si="25"/>
        <v>43077.25</v>
      </c>
      <c r="P812" s="22">
        <f>Tabla1[[#This Row],[Date Ended Conversion]]-Tabla1[[#This Row],[Date Created Conversion]]</f>
        <v>10</v>
      </c>
      <c r="Q812" t="b">
        <v>0</v>
      </c>
      <c r="R812" t="b">
        <v>1</v>
      </c>
      <c r="S812" t="s">
        <v>33</v>
      </c>
      <c r="T812" t="s">
        <v>2035</v>
      </c>
      <c r="U812" t="s">
        <v>2041</v>
      </c>
    </row>
    <row r="813" spans="1:21" x14ac:dyDescent="0.3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s="10">
        <f>Tabla1[[#This Row],[pledged]]/Tabla1[[#This Row],[goal]]</f>
        <v>0.77102702702702708</v>
      </c>
      <c r="G813" s="24">
        <f>IFERROR(Tabla1[[#This Row],[pledged]]/Tabla1[[#This Row],[backers_count]],"0")</f>
        <v>105.03681885125184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24"/>
        <v>42378.25</v>
      </c>
      <c r="O813" s="8">
        <f t="shared" si="25"/>
        <v>42380.25</v>
      </c>
      <c r="P813" s="22">
        <f>Tabla1[[#This Row],[Date Ended Conversion]]-Tabla1[[#This Row],[Date Created Conversion]]</f>
        <v>2</v>
      </c>
      <c r="Q813" t="b">
        <v>0</v>
      </c>
      <c r="R813" t="b">
        <v>1</v>
      </c>
      <c r="S813" t="s">
        <v>89</v>
      </c>
      <c r="T813" t="s">
        <v>2049</v>
      </c>
      <c r="U813" t="s">
        <v>2050</v>
      </c>
    </row>
    <row r="814" spans="1:21" x14ac:dyDescent="0.3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s="10">
        <f>Tabla1[[#This Row],[pledged]]/Tabla1[[#This Row],[goal]]</f>
        <v>2.2552763819095478</v>
      </c>
      <c r="G814" s="24">
        <f>IFERROR(Tabla1[[#This Row],[pledged]]/Tabla1[[#This Row],[backers_count]],"0")</f>
        <v>48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24"/>
        <v>43206.208333333328</v>
      </c>
      <c r="O814" s="8">
        <f t="shared" si="25"/>
        <v>43211.208333333328</v>
      </c>
      <c r="P814" s="22">
        <f>Tabla1[[#This Row],[Date Ended Conversion]]-Tabla1[[#This Row],[Date Created Conversion]]</f>
        <v>5</v>
      </c>
      <c r="Q814" t="b">
        <v>0</v>
      </c>
      <c r="R814" t="b">
        <v>0</v>
      </c>
      <c r="S814" t="s">
        <v>68</v>
      </c>
      <c r="T814" t="s">
        <v>2037</v>
      </c>
      <c r="U814" t="s">
        <v>2047</v>
      </c>
    </row>
    <row r="815" spans="1:21" x14ac:dyDescent="0.3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s="10">
        <f>Tabla1[[#This Row],[pledged]]/Tabla1[[#This Row],[goal]]</f>
        <v>2.3940625</v>
      </c>
      <c r="G815" s="24">
        <f>IFERROR(Tabla1[[#This Row],[pledged]]/Tabla1[[#This Row],[backers_count]],"0")</f>
        <v>112.66176470588235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24"/>
        <v>41148.208333333336</v>
      </c>
      <c r="O815" s="8">
        <f t="shared" si="25"/>
        <v>41158.208333333336</v>
      </c>
      <c r="P815" s="22">
        <f>Tabla1[[#This Row],[Date Ended Conversion]]-Tabla1[[#This Row],[Date Created Conversion]]</f>
        <v>10</v>
      </c>
      <c r="Q815" t="b">
        <v>0</v>
      </c>
      <c r="R815" t="b">
        <v>0</v>
      </c>
      <c r="S815" t="s">
        <v>89</v>
      </c>
      <c r="T815" t="s">
        <v>2049</v>
      </c>
      <c r="U815" t="s">
        <v>2050</v>
      </c>
    </row>
    <row r="816" spans="1:21" x14ac:dyDescent="0.3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s="10">
        <f>Tabla1[[#This Row],[pledged]]/Tabla1[[#This Row],[goal]]</f>
        <v>0.921875</v>
      </c>
      <c r="G816" s="24">
        <f>IFERROR(Tabla1[[#This Row],[pledged]]/Tabla1[[#This Row],[backers_count]],"0")</f>
        <v>81.944444444444443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24"/>
        <v>42517.208333333328</v>
      </c>
      <c r="O816" s="8">
        <f t="shared" si="25"/>
        <v>42519.208333333328</v>
      </c>
      <c r="P816" s="22">
        <f>Tabla1[[#This Row],[Date Ended Conversion]]-Tabla1[[#This Row],[Date Created Conversion]]</f>
        <v>2</v>
      </c>
      <c r="Q816" t="b">
        <v>0</v>
      </c>
      <c r="R816" t="b">
        <v>1</v>
      </c>
      <c r="S816" t="s">
        <v>23</v>
      </c>
      <c r="T816" t="s">
        <v>2033</v>
      </c>
      <c r="U816" t="s">
        <v>2039</v>
      </c>
    </row>
    <row r="817" spans="1:21" ht="31.2" x14ac:dyDescent="0.3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s="10">
        <f>Tabla1[[#This Row],[pledged]]/Tabla1[[#This Row],[goal]]</f>
        <v>1.3023333333333333</v>
      </c>
      <c r="G817" s="24">
        <f>IFERROR(Tabla1[[#This Row],[pledged]]/Tabla1[[#This Row],[backers_count]],"0")</f>
        <v>64.049180327868854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24"/>
        <v>43068.25</v>
      </c>
      <c r="O817" s="8">
        <f t="shared" si="25"/>
        <v>43094.25</v>
      </c>
      <c r="P817" s="22">
        <f>Tabla1[[#This Row],[Date Ended Conversion]]-Tabla1[[#This Row],[Date Created Conversion]]</f>
        <v>26</v>
      </c>
      <c r="Q817" t="b">
        <v>0</v>
      </c>
      <c r="R817" t="b">
        <v>0</v>
      </c>
      <c r="S817" t="s">
        <v>23</v>
      </c>
      <c r="T817" t="s">
        <v>2033</v>
      </c>
      <c r="U817" t="s">
        <v>2039</v>
      </c>
    </row>
    <row r="818" spans="1:21" ht="31.2" x14ac:dyDescent="0.3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s="10">
        <f>Tabla1[[#This Row],[pledged]]/Tabla1[[#This Row],[goal]]</f>
        <v>6.1521739130434785</v>
      </c>
      <c r="G818" s="24">
        <f>IFERROR(Tabla1[[#This Row],[pledged]]/Tabla1[[#This Row],[backers_count]],"0")</f>
        <v>106.39097744360902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24"/>
        <v>41680.25</v>
      </c>
      <c r="O818" s="8">
        <f t="shared" si="25"/>
        <v>41682.25</v>
      </c>
      <c r="P818" s="22">
        <f>Tabla1[[#This Row],[Date Ended Conversion]]-Tabla1[[#This Row],[Date Created Conversion]]</f>
        <v>2</v>
      </c>
      <c r="Q818" t="b">
        <v>1</v>
      </c>
      <c r="R818" t="b">
        <v>1</v>
      </c>
      <c r="S818" t="s">
        <v>33</v>
      </c>
      <c r="T818" t="s">
        <v>2035</v>
      </c>
      <c r="U818" t="s">
        <v>2041</v>
      </c>
    </row>
    <row r="819" spans="1:21" x14ac:dyDescent="0.3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s="10">
        <f>Tabla1[[#This Row],[pledged]]/Tabla1[[#This Row],[goal]]</f>
        <v>3.687953216374269</v>
      </c>
      <c r="G819" s="24">
        <f>IFERROR(Tabla1[[#This Row],[pledged]]/Tabla1[[#This Row],[backers_count]],"0")</f>
        <v>76.011249497790274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24"/>
        <v>43589.208333333328</v>
      </c>
      <c r="O819" s="8">
        <f t="shared" si="25"/>
        <v>43617.208333333328</v>
      </c>
      <c r="P819" s="22">
        <f>Tabla1[[#This Row],[Date Ended Conversion]]-Tabla1[[#This Row],[Date Created Conversion]]</f>
        <v>28</v>
      </c>
      <c r="Q819" t="b">
        <v>0</v>
      </c>
      <c r="R819" t="b">
        <v>1</v>
      </c>
      <c r="S819" t="s">
        <v>68</v>
      </c>
      <c r="T819" t="s">
        <v>2037</v>
      </c>
      <c r="U819" t="s">
        <v>2047</v>
      </c>
    </row>
    <row r="820" spans="1:21" x14ac:dyDescent="0.3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s="10">
        <f>Tabla1[[#This Row],[pledged]]/Tabla1[[#This Row],[goal]]</f>
        <v>10.948571428571428</v>
      </c>
      <c r="G820" s="24">
        <f>IFERROR(Tabla1[[#This Row],[pledged]]/Tabla1[[#This Row],[backers_count]],"0")</f>
        <v>111.07246376811594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24"/>
        <v>43486.25</v>
      </c>
      <c r="O820" s="8">
        <f t="shared" si="25"/>
        <v>43499.25</v>
      </c>
      <c r="P820" s="22">
        <f>Tabla1[[#This Row],[Date Ended Conversion]]-Tabla1[[#This Row],[Date Created Conversion]]</f>
        <v>13</v>
      </c>
      <c r="Q820" t="b">
        <v>0</v>
      </c>
      <c r="R820" t="b">
        <v>1</v>
      </c>
      <c r="S820" t="s">
        <v>33</v>
      </c>
      <c r="T820" t="s">
        <v>2035</v>
      </c>
      <c r="U820" t="s">
        <v>2041</v>
      </c>
    </row>
    <row r="821" spans="1:21" ht="31.2" x14ac:dyDescent="0.3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s="10">
        <f>Tabla1[[#This Row],[pledged]]/Tabla1[[#This Row],[goal]]</f>
        <v>0.50662921348314605</v>
      </c>
      <c r="G821" s="24">
        <f>IFERROR(Tabla1[[#This Row],[pledged]]/Tabla1[[#This Row],[backers_count]],"0")</f>
        <v>95.936170212765958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24"/>
        <v>41237.25</v>
      </c>
      <c r="O821" s="8">
        <f t="shared" si="25"/>
        <v>41252.25</v>
      </c>
      <c r="P821" s="22">
        <f>Tabla1[[#This Row],[Date Ended Conversion]]-Tabla1[[#This Row],[Date Created Conversion]]</f>
        <v>15</v>
      </c>
      <c r="Q821" t="b">
        <v>1</v>
      </c>
      <c r="R821" t="b">
        <v>0</v>
      </c>
      <c r="S821" t="s">
        <v>89</v>
      </c>
      <c r="T821" t="s">
        <v>2049</v>
      </c>
      <c r="U821" t="s">
        <v>2050</v>
      </c>
    </row>
    <row r="822" spans="1:21" x14ac:dyDescent="0.3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s="10">
        <f>Tabla1[[#This Row],[pledged]]/Tabla1[[#This Row],[goal]]</f>
        <v>8.0060000000000002</v>
      </c>
      <c r="G822" s="24">
        <f>IFERROR(Tabla1[[#This Row],[pledged]]/Tabla1[[#This Row],[backers_count]],"0")</f>
        <v>43.043010752688176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24"/>
        <v>43310.208333333328</v>
      </c>
      <c r="O822" s="8">
        <f t="shared" si="25"/>
        <v>43323.208333333328</v>
      </c>
      <c r="P822" s="22">
        <f>Tabla1[[#This Row],[Date Ended Conversion]]-Tabla1[[#This Row],[Date Created Conversion]]</f>
        <v>13</v>
      </c>
      <c r="Q822" t="b">
        <v>0</v>
      </c>
      <c r="R822" t="b">
        <v>1</v>
      </c>
      <c r="S822" t="s">
        <v>23</v>
      </c>
      <c r="T822" t="s">
        <v>2033</v>
      </c>
      <c r="U822" t="s">
        <v>2039</v>
      </c>
    </row>
    <row r="823" spans="1:21" x14ac:dyDescent="0.3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s="10">
        <f>Tabla1[[#This Row],[pledged]]/Tabla1[[#This Row],[goal]]</f>
        <v>2.9128571428571428</v>
      </c>
      <c r="G823" s="24">
        <f>IFERROR(Tabla1[[#This Row],[pledged]]/Tabla1[[#This Row],[backers_count]],"0")</f>
        <v>67.966666666666669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24"/>
        <v>42794.25</v>
      </c>
      <c r="O823" s="8">
        <f t="shared" si="25"/>
        <v>42807.208333333328</v>
      </c>
      <c r="P823" s="22">
        <f>Tabla1[[#This Row],[Date Ended Conversion]]-Tabla1[[#This Row],[Date Created Conversion]]</f>
        <v>12.958333333328483</v>
      </c>
      <c r="Q823" t="b">
        <v>0</v>
      </c>
      <c r="R823" t="b">
        <v>0</v>
      </c>
      <c r="S823" t="s">
        <v>42</v>
      </c>
      <c r="T823" t="s">
        <v>2036</v>
      </c>
      <c r="U823" t="s">
        <v>2042</v>
      </c>
    </row>
    <row r="824" spans="1:21" x14ac:dyDescent="0.3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s="10">
        <f>Tabla1[[#This Row],[pledged]]/Tabla1[[#This Row],[goal]]</f>
        <v>3.4996666666666667</v>
      </c>
      <c r="G824" s="24">
        <f>IFERROR(Tabla1[[#This Row],[pledged]]/Tabla1[[#This Row],[backers_count]],"0")</f>
        <v>89.991428571428571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24"/>
        <v>41698.25</v>
      </c>
      <c r="O824" s="8">
        <f t="shared" si="25"/>
        <v>41715.208333333336</v>
      </c>
      <c r="P824" s="22">
        <f>Tabla1[[#This Row],[Date Ended Conversion]]-Tabla1[[#This Row],[Date Created Conversion]]</f>
        <v>16.958333333335759</v>
      </c>
      <c r="Q824" t="b">
        <v>0</v>
      </c>
      <c r="R824" t="b">
        <v>0</v>
      </c>
      <c r="S824" t="s">
        <v>23</v>
      </c>
      <c r="T824" t="s">
        <v>2033</v>
      </c>
      <c r="U824" t="s">
        <v>2039</v>
      </c>
    </row>
    <row r="825" spans="1:21" ht="31.2" x14ac:dyDescent="0.3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s="10">
        <f>Tabla1[[#This Row],[pledged]]/Tabla1[[#This Row],[goal]]</f>
        <v>3.5707317073170732</v>
      </c>
      <c r="G825" s="24">
        <f>IFERROR(Tabla1[[#This Row],[pledged]]/Tabla1[[#This Row],[backers_count]],"0")</f>
        <v>58.095238095238095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24"/>
        <v>41892.208333333336</v>
      </c>
      <c r="O825" s="8">
        <f t="shared" si="25"/>
        <v>41917.208333333336</v>
      </c>
      <c r="P825" s="22">
        <f>Tabla1[[#This Row],[Date Ended Conversion]]-Tabla1[[#This Row],[Date Created Conversion]]</f>
        <v>25</v>
      </c>
      <c r="Q825" t="b">
        <v>1</v>
      </c>
      <c r="R825" t="b">
        <v>1</v>
      </c>
      <c r="S825" t="s">
        <v>23</v>
      </c>
      <c r="T825" t="s">
        <v>2033</v>
      </c>
      <c r="U825" t="s">
        <v>2039</v>
      </c>
    </row>
    <row r="826" spans="1:21" x14ac:dyDescent="0.3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s="10">
        <f>Tabla1[[#This Row],[pledged]]/Tabla1[[#This Row],[goal]]</f>
        <v>1.2648941176470587</v>
      </c>
      <c r="G826" s="24">
        <f>IFERROR(Tabla1[[#This Row],[pledged]]/Tabla1[[#This Row],[backers_count]],"0")</f>
        <v>83.996875000000003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24"/>
        <v>40348.208333333336</v>
      </c>
      <c r="O826" s="8">
        <f t="shared" si="25"/>
        <v>40380.208333333336</v>
      </c>
      <c r="P826" s="22">
        <f>Tabla1[[#This Row],[Date Ended Conversion]]-Tabla1[[#This Row],[Date Created Conversion]]</f>
        <v>32</v>
      </c>
      <c r="Q826" t="b">
        <v>0</v>
      </c>
      <c r="R826" t="b">
        <v>1</v>
      </c>
      <c r="S826" t="s">
        <v>68</v>
      </c>
      <c r="T826" t="s">
        <v>2037</v>
      </c>
      <c r="U826" t="s">
        <v>2047</v>
      </c>
    </row>
    <row r="827" spans="1:21" x14ac:dyDescent="0.3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s="10">
        <f>Tabla1[[#This Row],[pledged]]/Tabla1[[#This Row],[goal]]</f>
        <v>3.875</v>
      </c>
      <c r="G827" s="24">
        <f>IFERROR(Tabla1[[#This Row],[pledged]]/Tabla1[[#This Row],[backers_count]],"0")</f>
        <v>88.853503184713375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24"/>
        <v>42941.208333333328</v>
      </c>
      <c r="O827" s="8">
        <f t="shared" si="25"/>
        <v>42953.208333333328</v>
      </c>
      <c r="P827" s="22">
        <f>Tabla1[[#This Row],[Date Ended Conversion]]-Tabla1[[#This Row],[Date Created Conversion]]</f>
        <v>12</v>
      </c>
      <c r="Q827" t="b">
        <v>0</v>
      </c>
      <c r="R827" t="b">
        <v>0</v>
      </c>
      <c r="S827" t="s">
        <v>100</v>
      </c>
      <c r="T827" t="s">
        <v>2036</v>
      </c>
      <c r="U827" t="s">
        <v>2051</v>
      </c>
    </row>
    <row r="828" spans="1:21" ht="31.2" x14ac:dyDescent="0.3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s="10">
        <f>Tabla1[[#This Row],[pledged]]/Tabla1[[#This Row],[goal]]</f>
        <v>4.5703571428571426</v>
      </c>
      <c r="G828" s="24">
        <f>IFERROR(Tabla1[[#This Row],[pledged]]/Tabla1[[#This Row],[backers_count]],"0")</f>
        <v>65.963917525773198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24"/>
        <v>40525.25</v>
      </c>
      <c r="O828" s="8">
        <f t="shared" si="25"/>
        <v>40553.25</v>
      </c>
      <c r="P828" s="22">
        <f>Tabla1[[#This Row],[Date Ended Conversion]]-Tabla1[[#This Row],[Date Created Conversion]]</f>
        <v>28</v>
      </c>
      <c r="Q828" t="b">
        <v>0</v>
      </c>
      <c r="R828" t="b">
        <v>1</v>
      </c>
      <c r="S828" t="s">
        <v>33</v>
      </c>
      <c r="T828" t="s">
        <v>2035</v>
      </c>
      <c r="U828" t="s">
        <v>2041</v>
      </c>
    </row>
    <row r="829" spans="1:21" ht="31.2" x14ac:dyDescent="0.3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s="10">
        <f>Tabla1[[#This Row],[pledged]]/Tabla1[[#This Row],[goal]]</f>
        <v>2.6669565217391304</v>
      </c>
      <c r="G829" s="24">
        <f>IFERROR(Tabla1[[#This Row],[pledged]]/Tabla1[[#This Row],[backers_count]],"0")</f>
        <v>74.804878048780495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24"/>
        <v>40666.208333333336</v>
      </c>
      <c r="O829" s="8">
        <f t="shared" si="25"/>
        <v>40678.208333333336</v>
      </c>
      <c r="P829" s="22">
        <f>Tabla1[[#This Row],[Date Ended Conversion]]-Tabla1[[#This Row],[Date Created Conversion]]</f>
        <v>12</v>
      </c>
      <c r="Q829" t="b">
        <v>0</v>
      </c>
      <c r="R829" t="b">
        <v>1</v>
      </c>
      <c r="S829" t="s">
        <v>53</v>
      </c>
      <c r="T829" t="s">
        <v>2036</v>
      </c>
      <c r="U829" t="s">
        <v>2044</v>
      </c>
    </row>
    <row r="830" spans="1:21" ht="31.2" x14ac:dyDescent="0.3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s="10">
        <f>Tabla1[[#This Row],[pledged]]/Tabla1[[#This Row],[goal]]</f>
        <v>0.69</v>
      </c>
      <c r="G830" s="24">
        <f>IFERROR(Tabla1[[#This Row],[pledged]]/Tabla1[[#This Row],[backers_count]],"0")</f>
        <v>69.98571428571428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24"/>
        <v>43340.208333333328</v>
      </c>
      <c r="O830" s="8">
        <f t="shared" si="25"/>
        <v>43365.208333333328</v>
      </c>
      <c r="P830" s="22">
        <f>Tabla1[[#This Row],[Date Ended Conversion]]-Tabla1[[#This Row],[Date Created Conversion]]</f>
        <v>25</v>
      </c>
      <c r="Q830" t="b">
        <v>0</v>
      </c>
      <c r="R830" t="b">
        <v>0</v>
      </c>
      <c r="S830" t="s">
        <v>33</v>
      </c>
      <c r="T830" t="s">
        <v>2035</v>
      </c>
      <c r="U830" t="s">
        <v>2041</v>
      </c>
    </row>
    <row r="831" spans="1:21" x14ac:dyDescent="0.3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s="10">
        <f>Tabla1[[#This Row],[pledged]]/Tabla1[[#This Row],[goal]]</f>
        <v>0.51343749999999999</v>
      </c>
      <c r="G831" s="24">
        <f>IFERROR(Tabla1[[#This Row],[pledged]]/Tabla1[[#This Row],[backers_count]],"0")</f>
        <v>32.006493506493506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24"/>
        <v>42164.208333333328</v>
      </c>
      <c r="O831" s="8">
        <f t="shared" si="25"/>
        <v>42179.208333333328</v>
      </c>
      <c r="P831" s="22">
        <f>Tabla1[[#This Row],[Date Ended Conversion]]-Tabla1[[#This Row],[Date Created Conversion]]</f>
        <v>15</v>
      </c>
      <c r="Q831" t="b">
        <v>0</v>
      </c>
      <c r="R831" t="b">
        <v>0</v>
      </c>
      <c r="S831" t="s">
        <v>33</v>
      </c>
      <c r="T831" t="s">
        <v>2035</v>
      </c>
      <c r="U831" t="s">
        <v>2041</v>
      </c>
    </row>
    <row r="832" spans="1:21" ht="31.2" x14ac:dyDescent="0.3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s="10">
        <f>Tabla1[[#This Row],[pledged]]/Tabla1[[#This Row],[goal]]</f>
        <v>1.1710526315789473E-2</v>
      </c>
      <c r="G832" s="24">
        <f>IFERROR(Tabla1[[#This Row],[pledged]]/Tabla1[[#This Row],[backers_count]],"0")</f>
        <v>64.727272727272734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24"/>
        <v>43103.25</v>
      </c>
      <c r="O832" s="8">
        <f t="shared" si="25"/>
        <v>43162.25</v>
      </c>
      <c r="P832" s="22">
        <f>Tabla1[[#This Row],[Date Ended Conversion]]-Tabla1[[#This Row],[Date Created Conversion]]</f>
        <v>59</v>
      </c>
      <c r="Q832" t="b">
        <v>0</v>
      </c>
      <c r="R832" t="b">
        <v>0</v>
      </c>
      <c r="S832" t="s">
        <v>33</v>
      </c>
      <c r="T832" t="s">
        <v>2035</v>
      </c>
      <c r="U832" t="s">
        <v>2041</v>
      </c>
    </row>
    <row r="833" spans="1:21" ht="31.2" x14ac:dyDescent="0.3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s="10">
        <f>Tabla1[[#This Row],[pledged]]/Tabla1[[#This Row],[goal]]</f>
        <v>1.089773429454171</v>
      </c>
      <c r="G833" s="24">
        <f>IFERROR(Tabla1[[#This Row],[pledged]]/Tabla1[[#This Row],[backers_count]],"0")</f>
        <v>24.998110087408456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24"/>
        <v>40994.208333333336</v>
      </c>
      <c r="O833" s="8">
        <f t="shared" si="25"/>
        <v>41028.208333333336</v>
      </c>
      <c r="P833" s="22">
        <f>Tabla1[[#This Row],[Date Ended Conversion]]-Tabla1[[#This Row],[Date Created Conversion]]</f>
        <v>34</v>
      </c>
      <c r="Q833" t="b">
        <v>0</v>
      </c>
      <c r="R833" t="b">
        <v>0</v>
      </c>
      <c r="S833" t="s">
        <v>122</v>
      </c>
      <c r="T833" t="s">
        <v>2053</v>
      </c>
      <c r="U833" t="s">
        <v>2054</v>
      </c>
    </row>
    <row r="834" spans="1:21" x14ac:dyDescent="0.3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s="10">
        <f>Tabla1[[#This Row],[pledged]]/Tabla1[[#This Row],[goal]]</f>
        <v>3.1517592592592591</v>
      </c>
      <c r="G834" s="24">
        <f>IFERROR(Tabla1[[#This Row],[pledged]]/Tabla1[[#This Row],[backers_count]],"0")</f>
        <v>104.97764070932922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ref="N834:N897" si="26">(((L834/60)/60)/24)+DATE(1970,1,1)</f>
        <v>42299.208333333328</v>
      </c>
      <c r="O834" s="8">
        <f t="shared" ref="O834:O897" si="27">(((M834/60)/60)/24)+DATE(1970,1,1)</f>
        <v>42333.25</v>
      </c>
      <c r="P834" s="22">
        <f>Tabla1[[#This Row],[Date Ended Conversion]]-Tabla1[[#This Row],[Date Created Conversion]]</f>
        <v>34.041666666671517</v>
      </c>
      <c r="Q834" t="b">
        <v>1</v>
      </c>
      <c r="R834" t="b">
        <v>0</v>
      </c>
      <c r="S834" t="s">
        <v>206</v>
      </c>
      <c r="T834" t="s">
        <v>2037</v>
      </c>
      <c r="U834" t="s">
        <v>2058</v>
      </c>
    </row>
    <row r="835" spans="1:21" x14ac:dyDescent="0.3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s="10">
        <f>Tabla1[[#This Row],[pledged]]/Tabla1[[#This Row],[goal]]</f>
        <v>1.5769117647058823</v>
      </c>
      <c r="G835" s="24">
        <f>IFERROR(Tabla1[[#This Row],[pledged]]/Tabla1[[#This Row],[backers_count]],"0")</f>
        <v>64.987878787878785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si="26"/>
        <v>40588.25</v>
      </c>
      <c r="O835" s="8">
        <f t="shared" si="27"/>
        <v>40599.25</v>
      </c>
      <c r="P835" s="22">
        <f>Tabla1[[#This Row],[Date Ended Conversion]]-Tabla1[[#This Row],[Date Created Conversion]]</f>
        <v>11</v>
      </c>
      <c r="Q835" t="b">
        <v>0</v>
      </c>
      <c r="R835" t="b">
        <v>0</v>
      </c>
      <c r="S835" t="s">
        <v>206</v>
      </c>
      <c r="T835" t="s">
        <v>2037</v>
      </c>
      <c r="U835" t="s">
        <v>2058</v>
      </c>
    </row>
    <row r="836" spans="1:21" x14ac:dyDescent="0.3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s="10">
        <f>Tabla1[[#This Row],[pledged]]/Tabla1[[#This Row],[goal]]</f>
        <v>1.5380821917808218</v>
      </c>
      <c r="G836" s="24">
        <f>IFERROR(Tabla1[[#This Row],[pledged]]/Tabla1[[#This Row],[backers_count]],"0")</f>
        <v>94.352941176470594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26"/>
        <v>41448.208333333336</v>
      </c>
      <c r="O836" s="8">
        <f t="shared" si="27"/>
        <v>41454.208333333336</v>
      </c>
      <c r="P836" s="22">
        <f>Tabla1[[#This Row],[Date Ended Conversion]]-Tabla1[[#This Row],[Date Created Conversion]]</f>
        <v>6</v>
      </c>
      <c r="Q836" t="b">
        <v>0</v>
      </c>
      <c r="R836" t="b">
        <v>0</v>
      </c>
      <c r="S836" t="s">
        <v>33</v>
      </c>
      <c r="T836" t="s">
        <v>2035</v>
      </c>
      <c r="U836" t="s">
        <v>2041</v>
      </c>
    </row>
    <row r="837" spans="1:21" x14ac:dyDescent="0.3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s="10">
        <f>Tabla1[[#This Row],[pledged]]/Tabla1[[#This Row],[goal]]</f>
        <v>0.89738979118329465</v>
      </c>
      <c r="G837" s="24">
        <f>IFERROR(Tabla1[[#This Row],[pledged]]/Tabla1[[#This Row],[backers_count]],"0")</f>
        <v>44.001706484641637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26"/>
        <v>42063.25</v>
      </c>
      <c r="O837" s="8">
        <f t="shared" si="27"/>
        <v>42069.25</v>
      </c>
      <c r="P837" s="22">
        <f>Tabla1[[#This Row],[Date Ended Conversion]]-Tabla1[[#This Row],[Date Created Conversion]]</f>
        <v>6</v>
      </c>
      <c r="Q837" t="b">
        <v>0</v>
      </c>
      <c r="R837" t="b">
        <v>0</v>
      </c>
      <c r="S837" t="s">
        <v>28</v>
      </c>
      <c r="T837" t="s">
        <v>2034</v>
      </c>
      <c r="U837" t="s">
        <v>2040</v>
      </c>
    </row>
    <row r="838" spans="1:21" x14ac:dyDescent="0.3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s="10">
        <f>Tabla1[[#This Row],[pledged]]/Tabla1[[#This Row],[goal]]</f>
        <v>0.75135802469135804</v>
      </c>
      <c r="G838" s="24">
        <f>IFERROR(Tabla1[[#This Row],[pledged]]/Tabla1[[#This Row],[backers_count]],"0")</f>
        <v>64.744680851063833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26"/>
        <v>40214.25</v>
      </c>
      <c r="O838" s="8">
        <f t="shared" si="27"/>
        <v>40225.25</v>
      </c>
      <c r="P838" s="22">
        <f>Tabla1[[#This Row],[Date Ended Conversion]]-Tabla1[[#This Row],[Date Created Conversion]]</f>
        <v>11</v>
      </c>
      <c r="Q838" t="b">
        <v>0</v>
      </c>
      <c r="R838" t="b">
        <v>0</v>
      </c>
      <c r="S838" t="s">
        <v>60</v>
      </c>
      <c r="T838" t="s">
        <v>2033</v>
      </c>
      <c r="U838" t="s">
        <v>2045</v>
      </c>
    </row>
    <row r="839" spans="1:21" x14ac:dyDescent="0.3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s="10">
        <f>Tabla1[[#This Row],[pledged]]/Tabla1[[#This Row],[goal]]</f>
        <v>8.5288135593220336</v>
      </c>
      <c r="G839" s="24">
        <f>IFERROR(Tabla1[[#This Row],[pledged]]/Tabla1[[#This Row],[backers_count]],"0")</f>
        <v>84.00667779632721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26"/>
        <v>40629.208333333336</v>
      </c>
      <c r="O839" s="8">
        <f t="shared" si="27"/>
        <v>40683.208333333336</v>
      </c>
      <c r="P839" s="22">
        <f>Tabla1[[#This Row],[Date Ended Conversion]]-Tabla1[[#This Row],[Date Created Conversion]]</f>
        <v>54</v>
      </c>
      <c r="Q839" t="b">
        <v>0</v>
      </c>
      <c r="R839" t="b">
        <v>0</v>
      </c>
      <c r="S839" t="s">
        <v>159</v>
      </c>
      <c r="T839" t="s">
        <v>2033</v>
      </c>
      <c r="U839" t="s">
        <v>2057</v>
      </c>
    </row>
    <row r="840" spans="1:21" x14ac:dyDescent="0.3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s="10">
        <f>Tabla1[[#This Row],[pledged]]/Tabla1[[#This Row],[goal]]</f>
        <v>1.3890625000000001</v>
      </c>
      <c r="G840" s="24">
        <f>IFERROR(Tabla1[[#This Row],[pledged]]/Tabla1[[#This Row],[backers_count]],"0")</f>
        <v>34.061302681992338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26"/>
        <v>43370.208333333328</v>
      </c>
      <c r="O840" s="8">
        <f t="shared" si="27"/>
        <v>43379.208333333328</v>
      </c>
      <c r="P840" s="22">
        <f>Tabla1[[#This Row],[Date Ended Conversion]]-Tabla1[[#This Row],[Date Created Conversion]]</f>
        <v>9</v>
      </c>
      <c r="Q840" t="b">
        <v>0</v>
      </c>
      <c r="R840" t="b">
        <v>0</v>
      </c>
      <c r="S840" t="s">
        <v>33</v>
      </c>
      <c r="T840" t="s">
        <v>2035</v>
      </c>
      <c r="U840" t="s">
        <v>2041</v>
      </c>
    </row>
    <row r="841" spans="1:21" x14ac:dyDescent="0.3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s="10">
        <f>Tabla1[[#This Row],[pledged]]/Tabla1[[#This Row],[goal]]</f>
        <v>1.9018181818181819</v>
      </c>
      <c r="G841" s="24">
        <f>IFERROR(Tabla1[[#This Row],[pledged]]/Tabla1[[#This Row],[backers_count]],"0")</f>
        <v>93.273885350318466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26"/>
        <v>41715.208333333336</v>
      </c>
      <c r="O841" s="8">
        <f t="shared" si="27"/>
        <v>41760.208333333336</v>
      </c>
      <c r="P841" s="22">
        <f>Tabla1[[#This Row],[Date Ended Conversion]]-Tabla1[[#This Row],[Date Created Conversion]]</f>
        <v>45</v>
      </c>
      <c r="Q841" t="b">
        <v>0</v>
      </c>
      <c r="R841" t="b">
        <v>1</v>
      </c>
      <c r="S841" t="s">
        <v>42</v>
      </c>
      <c r="T841" t="s">
        <v>2036</v>
      </c>
      <c r="U841" t="s">
        <v>2042</v>
      </c>
    </row>
    <row r="842" spans="1:21" x14ac:dyDescent="0.3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s="10">
        <f>Tabla1[[#This Row],[pledged]]/Tabla1[[#This Row],[goal]]</f>
        <v>1.0024333619948409</v>
      </c>
      <c r="G842" s="24">
        <f>IFERROR(Tabla1[[#This Row],[pledged]]/Tabla1[[#This Row],[backers_count]],"0")</f>
        <v>32.998301726577978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26"/>
        <v>41836.208333333336</v>
      </c>
      <c r="O842" s="8">
        <f t="shared" si="27"/>
        <v>41838.208333333336</v>
      </c>
      <c r="P842" s="22">
        <f>Tabla1[[#This Row],[Date Ended Conversion]]-Tabla1[[#This Row],[Date Created Conversion]]</f>
        <v>2</v>
      </c>
      <c r="Q842" t="b">
        <v>0</v>
      </c>
      <c r="R842" t="b">
        <v>1</v>
      </c>
      <c r="S842" t="s">
        <v>33</v>
      </c>
      <c r="T842" t="s">
        <v>2035</v>
      </c>
      <c r="U842" t="s">
        <v>2041</v>
      </c>
    </row>
    <row r="843" spans="1:21" x14ac:dyDescent="0.3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s="10">
        <f>Tabla1[[#This Row],[pledged]]/Tabla1[[#This Row],[goal]]</f>
        <v>1.4275824175824177</v>
      </c>
      <c r="G843" s="24">
        <f>IFERROR(Tabla1[[#This Row],[pledged]]/Tabla1[[#This Row],[backers_count]],"0")</f>
        <v>83.812903225806451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26"/>
        <v>42419.25</v>
      </c>
      <c r="O843" s="8">
        <f t="shared" si="27"/>
        <v>42435.25</v>
      </c>
      <c r="P843" s="22">
        <f>Tabla1[[#This Row],[Date Ended Conversion]]-Tabla1[[#This Row],[Date Created Conversion]]</f>
        <v>16</v>
      </c>
      <c r="Q843" t="b">
        <v>0</v>
      </c>
      <c r="R843" t="b">
        <v>0</v>
      </c>
      <c r="S843" t="s">
        <v>28</v>
      </c>
      <c r="T843" t="s">
        <v>2034</v>
      </c>
      <c r="U843" t="s">
        <v>2040</v>
      </c>
    </row>
    <row r="844" spans="1:21" ht="31.2" x14ac:dyDescent="0.3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s="10">
        <f>Tabla1[[#This Row],[pledged]]/Tabla1[[#This Row],[goal]]</f>
        <v>5.6313333333333331</v>
      </c>
      <c r="G844" s="24">
        <f>IFERROR(Tabla1[[#This Row],[pledged]]/Tabla1[[#This Row],[backers_count]],"0")</f>
        <v>63.992424242424242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26"/>
        <v>43266.208333333328</v>
      </c>
      <c r="O844" s="8">
        <f t="shared" si="27"/>
        <v>43269.208333333328</v>
      </c>
      <c r="P844" s="22">
        <f>Tabla1[[#This Row],[Date Ended Conversion]]-Tabla1[[#This Row],[Date Created Conversion]]</f>
        <v>3</v>
      </c>
      <c r="Q844" t="b">
        <v>0</v>
      </c>
      <c r="R844" t="b">
        <v>0</v>
      </c>
      <c r="S844" t="s">
        <v>65</v>
      </c>
      <c r="T844" t="s">
        <v>2034</v>
      </c>
      <c r="U844" t="s">
        <v>2046</v>
      </c>
    </row>
    <row r="845" spans="1:21" ht="31.2" x14ac:dyDescent="0.3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s="10">
        <f>Tabla1[[#This Row],[pledged]]/Tabla1[[#This Row],[goal]]</f>
        <v>0.30715909090909088</v>
      </c>
      <c r="G845" s="24">
        <f>IFERROR(Tabla1[[#This Row],[pledged]]/Tabla1[[#This Row],[backers_count]],"0")</f>
        <v>81.909090909090907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26"/>
        <v>43338.208333333328</v>
      </c>
      <c r="O845" s="8">
        <f t="shared" si="27"/>
        <v>43344.208333333328</v>
      </c>
      <c r="P845" s="22">
        <f>Tabla1[[#This Row],[Date Ended Conversion]]-Tabla1[[#This Row],[Date Created Conversion]]</f>
        <v>6</v>
      </c>
      <c r="Q845" t="b">
        <v>0</v>
      </c>
      <c r="R845" t="b">
        <v>0</v>
      </c>
      <c r="S845" t="s">
        <v>122</v>
      </c>
      <c r="T845" t="s">
        <v>2053</v>
      </c>
      <c r="U845" t="s">
        <v>2054</v>
      </c>
    </row>
    <row r="846" spans="1:21" x14ac:dyDescent="0.3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s="10">
        <f>Tabla1[[#This Row],[pledged]]/Tabla1[[#This Row],[goal]]</f>
        <v>0.99397727272727276</v>
      </c>
      <c r="G846" s="24">
        <f>IFERROR(Tabla1[[#This Row],[pledged]]/Tabla1[[#This Row],[backers_count]],"0")</f>
        <v>93.053191489361708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26"/>
        <v>40930.25</v>
      </c>
      <c r="O846" s="8">
        <f t="shared" si="27"/>
        <v>40933.25</v>
      </c>
      <c r="P846" s="22">
        <f>Tabla1[[#This Row],[Date Ended Conversion]]-Tabla1[[#This Row],[Date Created Conversion]]</f>
        <v>3</v>
      </c>
      <c r="Q846" t="b">
        <v>0</v>
      </c>
      <c r="R846" t="b">
        <v>0</v>
      </c>
      <c r="S846" t="s">
        <v>42</v>
      </c>
      <c r="T846" t="s">
        <v>2036</v>
      </c>
      <c r="U846" t="s">
        <v>2042</v>
      </c>
    </row>
    <row r="847" spans="1:21" x14ac:dyDescent="0.3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s="10">
        <f>Tabla1[[#This Row],[pledged]]/Tabla1[[#This Row],[goal]]</f>
        <v>1.9754935622317598</v>
      </c>
      <c r="G847" s="24">
        <f>IFERROR(Tabla1[[#This Row],[pledged]]/Tabla1[[#This Row],[backers_count]],"0")</f>
        <v>101.98449039881831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26"/>
        <v>43235.208333333328</v>
      </c>
      <c r="O847" s="8">
        <f t="shared" si="27"/>
        <v>43272.208333333328</v>
      </c>
      <c r="P847" s="22">
        <f>Tabla1[[#This Row],[Date Ended Conversion]]-Tabla1[[#This Row],[Date Created Conversion]]</f>
        <v>37</v>
      </c>
      <c r="Q847" t="b">
        <v>0</v>
      </c>
      <c r="R847" t="b">
        <v>0</v>
      </c>
      <c r="S847" t="s">
        <v>28</v>
      </c>
      <c r="T847" t="s">
        <v>2034</v>
      </c>
      <c r="U847" t="s">
        <v>2040</v>
      </c>
    </row>
    <row r="848" spans="1:21" x14ac:dyDescent="0.3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s="10">
        <f>Tabla1[[#This Row],[pledged]]/Tabla1[[#This Row],[goal]]</f>
        <v>5.085</v>
      </c>
      <c r="G848" s="24">
        <f>IFERROR(Tabla1[[#This Row],[pledged]]/Tabla1[[#This Row],[backers_count]],"0")</f>
        <v>105.9375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26"/>
        <v>43302.208333333328</v>
      </c>
      <c r="O848" s="8">
        <f t="shared" si="27"/>
        <v>43338.208333333328</v>
      </c>
      <c r="P848" s="22">
        <f>Tabla1[[#This Row],[Date Ended Conversion]]-Tabla1[[#This Row],[Date Created Conversion]]</f>
        <v>36</v>
      </c>
      <c r="Q848" t="b">
        <v>1</v>
      </c>
      <c r="R848" t="b">
        <v>1</v>
      </c>
      <c r="S848" t="s">
        <v>28</v>
      </c>
      <c r="T848" t="s">
        <v>2034</v>
      </c>
      <c r="U848" t="s">
        <v>2040</v>
      </c>
    </row>
    <row r="849" spans="1:21" x14ac:dyDescent="0.3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s="10">
        <f>Tabla1[[#This Row],[pledged]]/Tabla1[[#This Row],[goal]]</f>
        <v>2.3774468085106384</v>
      </c>
      <c r="G849" s="24">
        <f>IFERROR(Tabla1[[#This Row],[pledged]]/Tabla1[[#This Row],[backers_count]],"0")</f>
        <v>101.58181818181818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26"/>
        <v>43107.25</v>
      </c>
      <c r="O849" s="8">
        <f t="shared" si="27"/>
        <v>43110.25</v>
      </c>
      <c r="P849" s="22">
        <f>Tabla1[[#This Row],[Date Ended Conversion]]-Tabla1[[#This Row],[Date Created Conversion]]</f>
        <v>3</v>
      </c>
      <c r="Q849" t="b">
        <v>0</v>
      </c>
      <c r="R849" t="b">
        <v>0</v>
      </c>
      <c r="S849" t="s">
        <v>17</v>
      </c>
      <c r="T849" t="s">
        <v>2032</v>
      </c>
      <c r="U849" t="s">
        <v>2038</v>
      </c>
    </row>
    <row r="850" spans="1:21" x14ac:dyDescent="0.3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s="10">
        <f>Tabla1[[#This Row],[pledged]]/Tabla1[[#This Row],[goal]]</f>
        <v>3.3846875000000001</v>
      </c>
      <c r="G850" s="24">
        <f>IFERROR(Tabla1[[#This Row],[pledged]]/Tabla1[[#This Row],[backers_count]],"0")</f>
        <v>62.970930232558139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26"/>
        <v>40341.208333333336</v>
      </c>
      <c r="O850" s="8">
        <f t="shared" si="27"/>
        <v>40350.208333333336</v>
      </c>
      <c r="P850" s="22">
        <f>Tabla1[[#This Row],[Date Ended Conversion]]-Tabla1[[#This Row],[Date Created Conversion]]</f>
        <v>9</v>
      </c>
      <c r="Q850" t="b">
        <v>0</v>
      </c>
      <c r="R850" t="b">
        <v>0</v>
      </c>
      <c r="S850" t="s">
        <v>53</v>
      </c>
      <c r="T850" t="s">
        <v>2036</v>
      </c>
      <c r="U850" t="s">
        <v>2044</v>
      </c>
    </row>
    <row r="851" spans="1:21" ht="31.2" x14ac:dyDescent="0.3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s="10">
        <f>Tabla1[[#This Row],[pledged]]/Tabla1[[#This Row],[goal]]</f>
        <v>1.3308955223880596</v>
      </c>
      <c r="G851" s="24">
        <f>IFERROR(Tabla1[[#This Row],[pledged]]/Tabla1[[#This Row],[backers_count]],"0")</f>
        <v>29.045602605863191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26"/>
        <v>40948.25</v>
      </c>
      <c r="O851" s="8">
        <f t="shared" si="27"/>
        <v>40951.25</v>
      </c>
      <c r="P851" s="22">
        <f>Tabla1[[#This Row],[Date Ended Conversion]]-Tabla1[[#This Row],[Date Created Conversion]]</f>
        <v>3</v>
      </c>
      <c r="Q851" t="b">
        <v>0</v>
      </c>
      <c r="R851" t="b">
        <v>1</v>
      </c>
      <c r="S851" t="s">
        <v>60</v>
      </c>
      <c r="T851" t="s">
        <v>2033</v>
      </c>
      <c r="U851" t="s">
        <v>2045</v>
      </c>
    </row>
    <row r="852" spans="1:21" ht="31.2" x14ac:dyDescent="0.3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s="10">
        <f>Tabla1[[#This Row],[pledged]]/Tabla1[[#This Row],[goal]]</f>
        <v>0.01</v>
      </c>
      <c r="G852" s="24">
        <f>IFERROR(Tabla1[[#This Row],[pledged]]/Tabla1[[#This Row],[backers_count]],"0")</f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26"/>
        <v>40866.25</v>
      </c>
      <c r="O852" s="8">
        <f t="shared" si="27"/>
        <v>40881.25</v>
      </c>
      <c r="P852" s="22">
        <f>Tabla1[[#This Row],[Date Ended Conversion]]-Tabla1[[#This Row],[Date Created Conversion]]</f>
        <v>15</v>
      </c>
      <c r="Q852" t="b">
        <v>1</v>
      </c>
      <c r="R852" t="b">
        <v>0</v>
      </c>
      <c r="S852" t="s">
        <v>23</v>
      </c>
      <c r="T852" t="s">
        <v>2033</v>
      </c>
      <c r="U852" t="s">
        <v>2039</v>
      </c>
    </row>
    <row r="853" spans="1:21" ht="31.2" x14ac:dyDescent="0.3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s="10">
        <f>Tabla1[[#This Row],[pledged]]/Tabla1[[#This Row],[goal]]</f>
        <v>2.0779999999999998</v>
      </c>
      <c r="G853" s="24">
        <f>IFERROR(Tabla1[[#This Row],[pledged]]/Tabla1[[#This Row],[backers_count]],"0")</f>
        <v>77.924999999999997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26"/>
        <v>41031.208333333336</v>
      </c>
      <c r="O853" s="8">
        <f t="shared" si="27"/>
        <v>41064.208333333336</v>
      </c>
      <c r="P853" s="22">
        <f>Tabla1[[#This Row],[Date Ended Conversion]]-Tabla1[[#This Row],[Date Created Conversion]]</f>
        <v>33</v>
      </c>
      <c r="Q853" t="b">
        <v>0</v>
      </c>
      <c r="R853" t="b">
        <v>0</v>
      </c>
      <c r="S853" t="s">
        <v>50</v>
      </c>
      <c r="T853" t="s">
        <v>2033</v>
      </c>
      <c r="U853" t="s">
        <v>2043</v>
      </c>
    </row>
    <row r="854" spans="1:21" ht="31.2" x14ac:dyDescent="0.3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s="10">
        <f>Tabla1[[#This Row],[pledged]]/Tabla1[[#This Row],[goal]]</f>
        <v>0.51122448979591839</v>
      </c>
      <c r="G854" s="24">
        <f>IFERROR(Tabla1[[#This Row],[pledged]]/Tabla1[[#This Row],[backers_count]],"0")</f>
        <v>80.806451612903231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26"/>
        <v>40740.208333333336</v>
      </c>
      <c r="O854" s="8">
        <f t="shared" si="27"/>
        <v>40750.208333333336</v>
      </c>
      <c r="P854" s="22">
        <f>Tabla1[[#This Row],[Date Ended Conversion]]-Tabla1[[#This Row],[Date Created Conversion]]</f>
        <v>10</v>
      </c>
      <c r="Q854" t="b">
        <v>0</v>
      </c>
      <c r="R854" t="b">
        <v>1</v>
      </c>
      <c r="S854" t="s">
        <v>89</v>
      </c>
      <c r="T854" t="s">
        <v>2049</v>
      </c>
      <c r="U854" t="s">
        <v>2050</v>
      </c>
    </row>
    <row r="855" spans="1:21" x14ac:dyDescent="0.3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s="10">
        <f>Tabla1[[#This Row],[pledged]]/Tabla1[[#This Row],[goal]]</f>
        <v>6.5205847953216374</v>
      </c>
      <c r="G855" s="24">
        <f>IFERROR(Tabla1[[#This Row],[pledged]]/Tabla1[[#This Row],[backers_count]],"0")</f>
        <v>76.006816632583508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26"/>
        <v>40714.208333333336</v>
      </c>
      <c r="O855" s="8">
        <f t="shared" si="27"/>
        <v>40719.208333333336</v>
      </c>
      <c r="P855" s="22">
        <f>Tabla1[[#This Row],[Date Ended Conversion]]-Tabla1[[#This Row],[Date Created Conversion]]</f>
        <v>5</v>
      </c>
      <c r="Q855" t="b">
        <v>0</v>
      </c>
      <c r="R855" t="b">
        <v>1</v>
      </c>
      <c r="S855" t="s">
        <v>60</v>
      </c>
      <c r="T855" t="s">
        <v>2033</v>
      </c>
      <c r="U855" t="s">
        <v>2045</v>
      </c>
    </row>
    <row r="856" spans="1:21" ht="31.2" x14ac:dyDescent="0.3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s="10">
        <f>Tabla1[[#This Row],[pledged]]/Tabla1[[#This Row],[goal]]</f>
        <v>1.1363099415204678</v>
      </c>
      <c r="G856" s="24">
        <f>IFERROR(Tabla1[[#This Row],[pledged]]/Tabla1[[#This Row],[backers_count]],"0")</f>
        <v>72.993613824192337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26"/>
        <v>43787.25</v>
      </c>
      <c r="O856" s="8">
        <f t="shared" si="27"/>
        <v>43814.25</v>
      </c>
      <c r="P856" s="22">
        <f>Tabla1[[#This Row],[Date Ended Conversion]]-Tabla1[[#This Row],[Date Created Conversion]]</f>
        <v>27</v>
      </c>
      <c r="Q856" t="b">
        <v>0</v>
      </c>
      <c r="R856" t="b">
        <v>0</v>
      </c>
      <c r="S856" t="s">
        <v>119</v>
      </c>
      <c r="T856" t="s">
        <v>2037</v>
      </c>
      <c r="U856" t="s">
        <v>2052</v>
      </c>
    </row>
    <row r="857" spans="1:21" x14ac:dyDescent="0.3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s="10">
        <f>Tabla1[[#This Row],[pledged]]/Tabla1[[#This Row],[goal]]</f>
        <v>1.0237606837606839</v>
      </c>
      <c r="G857" s="24">
        <f>IFERROR(Tabla1[[#This Row],[pledged]]/Tabla1[[#This Row],[backers_count]],"0")</f>
        <v>53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26"/>
        <v>40712.208333333336</v>
      </c>
      <c r="O857" s="8">
        <f t="shared" si="27"/>
        <v>40743.208333333336</v>
      </c>
      <c r="P857" s="22">
        <f>Tabla1[[#This Row],[Date Ended Conversion]]-Tabla1[[#This Row],[Date Created Conversion]]</f>
        <v>31</v>
      </c>
      <c r="Q857" t="b">
        <v>0</v>
      </c>
      <c r="R857" t="b">
        <v>0</v>
      </c>
      <c r="S857" t="s">
        <v>33</v>
      </c>
      <c r="T857" t="s">
        <v>2035</v>
      </c>
      <c r="U857" t="s">
        <v>2041</v>
      </c>
    </row>
    <row r="858" spans="1:21" x14ac:dyDescent="0.3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s="10">
        <f>Tabla1[[#This Row],[pledged]]/Tabla1[[#This Row],[goal]]</f>
        <v>3.5658333333333334</v>
      </c>
      <c r="G858" s="24">
        <f>IFERROR(Tabla1[[#This Row],[pledged]]/Tabla1[[#This Row],[backers_count]],"0")</f>
        <v>54.164556962025316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26"/>
        <v>41023.208333333336</v>
      </c>
      <c r="O858" s="8">
        <f t="shared" si="27"/>
        <v>41040.208333333336</v>
      </c>
      <c r="P858" s="22">
        <f>Tabla1[[#This Row],[Date Ended Conversion]]-Tabla1[[#This Row],[Date Created Conversion]]</f>
        <v>17</v>
      </c>
      <c r="Q858" t="b">
        <v>0</v>
      </c>
      <c r="R858" t="b">
        <v>0</v>
      </c>
      <c r="S858" t="s">
        <v>17</v>
      </c>
      <c r="T858" t="s">
        <v>2032</v>
      </c>
      <c r="U858" t="s">
        <v>2038</v>
      </c>
    </row>
    <row r="859" spans="1:21" ht="31.2" x14ac:dyDescent="0.3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s="10">
        <f>Tabla1[[#This Row],[pledged]]/Tabla1[[#This Row],[goal]]</f>
        <v>1.3986792452830188</v>
      </c>
      <c r="G859" s="24">
        <f>IFERROR(Tabla1[[#This Row],[pledged]]/Tabla1[[#This Row],[backers_count]],"0")</f>
        <v>32.946666666666665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26"/>
        <v>40944.25</v>
      </c>
      <c r="O859" s="8">
        <f t="shared" si="27"/>
        <v>40967.25</v>
      </c>
      <c r="P859" s="22">
        <f>Tabla1[[#This Row],[Date Ended Conversion]]-Tabla1[[#This Row],[Date Created Conversion]]</f>
        <v>23</v>
      </c>
      <c r="Q859" t="b">
        <v>1</v>
      </c>
      <c r="R859" t="b">
        <v>0</v>
      </c>
      <c r="S859" t="s">
        <v>100</v>
      </c>
      <c r="T859" t="s">
        <v>2036</v>
      </c>
      <c r="U859" t="s">
        <v>2051</v>
      </c>
    </row>
    <row r="860" spans="1:21" ht="31.2" x14ac:dyDescent="0.3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s="10">
        <f>Tabla1[[#This Row],[pledged]]/Tabla1[[#This Row],[goal]]</f>
        <v>0.69450000000000001</v>
      </c>
      <c r="G860" s="24">
        <f>IFERROR(Tabla1[[#This Row],[pledged]]/Tabla1[[#This Row],[backers_count]],"0")</f>
        <v>79.371428571428567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26"/>
        <v>43211.208333333328</v>
      </c>
      <c r="O860" s="8">
        <f t="shared" si="27"/>
        <v>43218.208333333328</v>
      </c>
      <c r="P860" s="22">
        <f>Tabla1[[#This Row],[Date Ended Conversion]]-Tabla1[[#This Row],[Date Created Conversion]]</f>
        <v>7</v>
      </c>
      <c r="Q860" t="b">
        <v>1</v>
      </c>
      <c r="R860" t="b">
        <v>0</v>
      </c>
      <c r="S860" t="s">
        <v>17</v>
      </c>
      <c r="T860" t="s">
        <v>2032</v>
      </c>
      <c r="U860" t="s">
        <v>2038</v>
      </c>
    </row>
    <row r="861" spans="1:21" ht="31.2" x14ac:dyDescent="0.3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s="10">
        <f>Tabla1[[#This Row],[pledged]]/Tabla1[[#This Row],[goal]]</f>
        <v>0.35534246575342465</v>
      </c>
      <c r="G861" s="24">
        <f>IFERROR(Tabla1[[#This Row],[pledged]]/Tabla1[[#This Row],[backers_count]],"0")</f>
        <v>41.174603174603178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26"/>
        <v>41334.25</v>
      </c>
      <c r="O861" s="8">
        <f t="shared" si="27"/>
        <v>41352.208333333336</v>
      </c>
      <c r="P861" s="22">
        <f>Tabla1[[#This Row],[Date Ended Conversion]]-Tabla1[[#This Row],[Date Created Conversion]]</f>
        <v>17.958333333335759</v>
      </c>
      <c r="Q861" t="b">
        <v>0</v>
      </c>
      <c r="R861" t="b">
        <v>1</v>
      </c>
      <c r="S861" t="s">
        <v>33</v>
      </c>
      <c r="T861" t="s">
        <v>2035</v>
      </c>
      <c r="U861" t="s">
        <v>2041</v>
      </c>
    </row>
    <row r="862" spans="1:21" ht="31.2" x14ac:dyDescent="0.3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s="10">
        <f>Tabla1[[#This Row],[pledged]]/Tabla1[[#This Row],[goal]]</f>
        <v>2.5165000000000002</v>
      </c>
      <c r="G862" s="24">
        <f>IFERROR(Tabla1[[#This Row],[pledged]]/Tabla1[[#This Row],[backers_count]],"0")</f>
        <v>77.430769230769229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26"/>
        <v>43515.25</v>
      </c>
      <c r="O862" s="8">
        <f t="shared" si="27"/>
        <v>43525.25</v>
      </c>
      <c r="P862" s="22">
        <f>Tabla1[[#This Row],[Date Ended Conversion]]-Tabla1[[#This Row],[Date Created Conversion]]</f>
        <v>10</v>
      </c>
      <c r="Q862" t="b">
        <v>0</v>
      </c>
      <c r="R862" t="b">
        <v>1</v>
      </c>
      <c r="S862" t="s">
        <v>65</v>
      </c>
      <c r="T862" t="s">
        <v>2034</v>
      </c>
      <c r="U862" t="s">
        <v>2046</v>
      </c>
    </row>
    <row r="863" spans="1:21" x14ac:dyDescent="0.3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s="10">
        <f>Tabla1[[#This Row],[pledged]]/Tabla1[[#This Row],[goal]]</f>
        <v>1.0587500000000001</v>
      </c>
      <c r="G863" s="24">
        <f>IFERROR(Tabla1[[#This Row],[pledged]]/Tabla1[[#This Row],[backers_count]],"0")</f>
        <v>57.159509202453989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26"/>
        <v>40258.208333333336</v>
      </c>
      <c r="O863" s="8">
        <f t="shared" si="27"/>
        <v>40266.208333333336</v>
      </c>
      <c r="P863" s="22">
        <f>Tabla1[[#This Row],[Date Ended Conversion]]-Tabla1[[#This Row],[Date Created Conversion]]</f>
        <v>8</v>
      </c>
      <c r="Q863" t="b">
        <v>0</v>
      </c>
      <c r="R863" t="b">
        <v>0</v>
      </c>
      <c r="S863" t="s">
        <v>33</v>
      </c>
      <c r="T863" t="s">
        <v>2035</v>
      </c>
      <c r="U863" t="s">
        <v>2041</v>
      </c>
    </row>
    <row r="864" spans="1:21" ht="31.2" x14ac:dyDescent="0.3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s="10">
        <f>Tabla1[[#This Row],[pledged]]/Tabla1[[#This Row],[goal]]</f>
        <v>1.8742857142857143</v>
      </c>
      <c r="G864" s="24">
        <f>IFERROR(Tabla1[[#This Row],[pledged]]/Tabla1[[#This Row],[backers_count]],"0")</f>
        <v>77.17647058823529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26"/>
        <v>40756.208333333336</v>
      </c>
      <c r="O864" s="8">
        <f t="shared" si="27"/>
        <v>40760.208333333336</v>
      </c>
      <c r="P864" s="22">
        <f>Tabla1[[#This Row],[Date Ended Conversion]]-Tabla1[[#This Row],[Date Created Conversion]]</f>
        <v>4</v>
      </c>
      <c r="Q864" t="b">
        <v>0</v>
      </c>
      <c r="R864" t="b">
        <v>0</v>
      </c>
      <c r="S864" t="s">
        <v>33</v>
      </c>
      <c r="T864" t="s">
        <v>2035</v>
      </c>
      <c r="U864" t="s">
        <v>2041</v>
      </c>
    </row>
    <row r="865" spans="1:21" x14ac:dyDescent="0.3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s="10">
        <f>Tabla1[[#This Row],[pledged]]/Tabla1[[#This Row],[goal]]</f>
        <v>3.8678571428571429</v>
      </c>
      <c r="G865" s="24">
        <f>IFERROR(Tabla1[[#This Row],[pledged]]/Tabla1[[#This Row],[backers_count]],"0")</f>
        <v>24.953917050691246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26"/>
        <v>42172.208333333328</v>
      </c>
      <c r="O865" s="8">
        <f t="shared" si="27"/>
        <v>42195.208333333328</v>
      </c>
      <c r="P865" s="22">
        <f>Tabla1[[#This Row],[Date Ended Conversion]]-Tabla1[[#This Row],[Date Created Conversion]]</f>
        <v>23</v>
      </c>
      <c r="Q865" t="b">
        <v>0</v>
      </c>
      <c r="R865" t="b">
        <v>1</v>
      </c>
      <c r="S865" t="s">
        <v>269</v>
      </c>
      <c r="T865" t="s">
        <v>2036</v>
      </c>
      <c r="U865" t="s">
        <v>2059</v>
      </c>
    </row>
    <row r="866" spans="1:21" x14ac:dyDescent="0.3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s="10">
        <f>Tabla1[[#This Row],[pledged]]/Tabla1[[#This Row],[goal]]</f>
        <v>3.4707142857142856</v>
      </c>
      <c r="G866" s="24">
        <f>IFERROR(Tabla1[[#This Row],[pledged]]/Tabla1[[#This Row],[backers_count]],"0")</f>
        <v>97.18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26"/>
        <v>42601.208333333328</v>
      </c>
      <c r="O866" s="8">
        <f t="shared" si="27"/>
        <v>42606.208333333328</v>
      </c>
      <c r="P866" s="22">
        <f>Tabla1[[#This Row],[Date Ended Conversion]]-Tabla1[[#This Row],[Date Created Conversion]]</f>
        <v>5</v>
      </c>
      <c r="Q866" t="b">
        <v>0</v>
      </c>
      <c r="R866" t="b">
        <v>0</v>
      </c>
      <c r="S866" t="s">
        <v>100</v>
      </c>
      <c r="T866" t="s">
        <v>2036</v>
      </c>
      <c r="U866" t="s">
        <v>2051</v>
      </c>
    </row>
    <row r="867" spans="1:21" ht="31.2" x14ac:dyDescent="0.3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s="10">
        <f>Tabla1[[#This Row],[pledged]]/Tabla1[[#This Row],[goal]]</f>
        <v>1.8582098765432098</v>
      </c>
      <c r="G867" s="24">
        <f>IFERROR(Tabla1[[#This Row],[pledged]]/Tabla1[[#This Row],[backers_count]],"0")</f>
        <v>46.000916870415651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26"/>
        <v>41897.208333333336</v>
      </c>
      <c r="O867" s="8">
        <f t="shared" si="27"/>
        <v>41906.208333333336</v>
      </c>
      <c r="P867" s="22">
        <f>Tabla1[[#This Row],[Date Ended Conversion]]-Tabla1[[#This Row],[Date Created Conversion]]</f>
        <v>9</v>
      </c>
      <c r="Q867" t="b">
        <v>0</v>
      </c>
      <c r="R867" t="b">
        <v>0</v>
      </c>
      <c r="S867" t="s">
        <v>33</v>
      </c>
      <c r="T867" t="s">
        <v>2035</v>
      </c>
      <c r="U867" t="s">
        <v>2041</v>
      </c>
    </row>
    <row r="868" spans="1:21" x14ac:dyDescent="0.3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s="10">
        <f>Tabla1[[#This Row],[pledged]]/Tabla1[[#This Row],[goal]]</f>
        <v>0.43241247264770238</v>
      </c>
      <c r="G868" s="24">
        <f>IFERROR(Tabla1[[#This Row],[pledged]]/Tabla1[[#This Row],[backers_count]],"0")</f>
        <v>88.023385300668153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26"/>
        <v>40671.208333333336</v>
      </c>
      <c r="O868" s="8">
        <f t="shared" si="27"/>
        <v>40672.208333333336</v>
      </c>
      <c r="P868" s="22">
        <f>Tabla1[[#This Row],[Date Ended Conversion]]-Tabla1[[#This Row],[Date Created Conversion]]</f>
        <v>1</v>
      </c>
      <c r="Q868" t="b">
        <v>0</v>
      </c>
      <c r="R868" t="b">
        <v>0</v>
      </c>
      <c r="S868" t="s">
        <v>122</v>
      </c>
      <c r="T868" t="s">
        <v>2053</v>
      </c>
      <c r="U868" t="s">
        <v>2054</v>
      </c>
    </row>
    <row r="869" spans="1:21" ht="31.2" x14ac:dyDescent="0.3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s="10">
        <f>Tabla1[[#This Row],[pledged]]/Tabla1[[#This Row],[goal]]</f>
        <v>1.6243749999999999</v>
      </c>
      <c r="G869" s="24">
        <f>IFERROR(Tabla1[[#This Row],[pledged]]/Tabla1[[#This Row],[backers_count]],"0")</f>
        <v>25.99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26"/>
        <v>43382.208333333328</v>
      </c>
      <c r="O869" s="8">
        <f t="shared" si="27"/>
        <v>43388.208333333328</v>
      </c>
      <c r="P869" s="22">
        <f>Tabla1[[#This Row],[Date Ended Conversion]]-Tabla1[[#This Row],[Date Created Conversion]]</f>
        <v>6</v>
      </c>
      <c r="Q869" t="b">
        <v>0</v>
      </c>
      <c r="R869" t="b">
        <v>0</v>
      </c>
      <c r="S869" t="s">
        <v>17</v>
      </c>
      <c r="T869" t="s">
        <v>2032</v>
      </c>
      <c r="U869" t="s">
        <v>2038</v>
      </c>
    </row>
    <row r="870" spans="1:21" x14ac:dyDescent="0.3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s="10">
        <f>Tabla1[[#This Row],[pledged]]/Tabla1[[#This Row],[goal]]</f>
        <v>1.8484285714285715</v>
      </c>
      <c r="G870" s="24">
        <f>IFERROR(Tabla1[[#This Row],[pledged]]/Tabla1[[#This Row],[backers_count]],"0")</f>
        <v>102.69047619047619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26"/>
        <v>41559.208333333336</v>
      </c>
      <c r="O870" s="8">
        <f t="shared" si="27"/>
        <v>41570.208333333336</v>
      </c>
      <c r="P870" s="22">
        <f>Tabla1[[#This Row],[Date Ended Conversion]]-Tabla1[[#This Row],[Date Created Conversion]]</f>
        <v>11</v>
      </c>
      <c r="Q870" t="b">
        <v>0</v>
      </c>
      <c r="R870" t="b">
        <v>0</v>
      </c>
      <c r="S870" t="s">
        <v>33</v>
      </c>
      <c r="T870" t="s">
        <v>2035</v>
      </c>
      <c r="U870" t="s">
        <v>2041</v>
      </c>
    </row>
    <row r="871" spans="1:21" x14ac:dyDescent="0.3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s="10">
        <f>Tabla1[[#This Row],[pledged]]/Tabla1[[#This Row],[goal]]</f>
        <v>0.23703520691785052</v>
      </c>
      <c r="G871" s="24">
        <f>IFERROR(Tabla1[[#This Row],[pledged]]/Tabla1[[#This Row],[backers_count]],"0")</f>
        <v>72.958174904942965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26"/>
        <v>40350.208333333336</v>
      </c>
      <c r="O871" s="8">
        <f t="shared" si="27"/>
        <v>40364.208333333336</v>
      </c>
      <c r="P871" s="22">
        <f>Tabla1[[#This Row],[Date Ended Conversion]]-Tabla1[[#This Row],[Date Created Conversion]]</f>
        <v>14</v>
      </c>
      <c r="Q871" t="b">
        <v>0</v>
      </c>
      <c r="R871" t="b">
        <v>0</v>
      </c>
      <c r="S871" t="s">
        <v>53</v>
      </c>
      <c r="T871" t="s">
        <v>2036</v>
      </c>
      <c r="U871" t="s">
        <v>2044</v>
      </c>
    </row>
    <row r="872" spans="1:21" x14ac:dyDescent="0.3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s="10">
        <f>Tabla1[[#This Row],[pledged]]/Tabla1[[#This Row],[goal]]</f>
        <v>0.89870129870129867</v>
      </c>
      <c r="G872" s="24">
        <f>IFERROR(Tabla1[[#This Row],[pledged]]/Tabla1[[#This Row],[backers_count]],"0")</f>
        <v>57.190082644628099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26"/>
        <v>42240.208333333328</v>
      </c>
      <c r="O872" s="8">
        <f t="shared" si="27"/>
        <v>42265.208333333328</v>
      </c>
      <c r="P872" s="22">
        <f>Tabla1[[#This Row],[Date Ended Conversion]]-Tabla1[[#This Row],[Date Created Conversion]]</f>
        <v>25</v>
      </c>
      <c r="Q872" t="b">
        <v>0</v>
      </c>
      <c r="R872" t="b">
        <v>0</v>
      </c>
      <c r="S872" t="s">
        <v>33</v>
      </c>
      <c r="T872" t="s">
        <v>2035</v>
      </c>
      <c r="U872" t="s">
        <v>2041</v>
      </c>
    </row>
    <row r="873" spans="1:21" ht="31.2" x14ac:dyDescent="0.3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s="10">
        <f>Tabla1[[#This Row],[pledged]]/Tabla1[[#This Row],[goal]]</f>
        <v>2.7260419580419581</v>
      </c>
      <c r="G873" s="24">
        <f>IFERROR(Tabla1[[#This Row],[pledged]]/Tabla1[[#This Row],[backers_count]],"0")</f>
        <v>84.013793103448279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26"/>
        <v>43040.208333333328</v>
      </c>
      <c r="O873" s="8">
        <f t="shared" si="27"/>
        <v>43058.25</v>
      </c>
      <c r="P873" s="22">
        <f>Tabla1[[#This Row],[Date Ended Conversion]]-Tabla1[[#This Row],[Date Created Conversion]]</f>
        <v>18.041666666671517</v>
      </c>
      <c r="Q873" t="b">
        <v>0</v>
      </c>
      <c r="R873" t="b">
        <v>1</v>
      </c>
      <c r="S873" t="s">
        <v>33</v>
      </c>
      <c r="T873" t="s">
        <v>2035</v>
      </c>
      <c r="U873" t="s">
        <v>2041</v>
      </c>
    </row>
    <row r="874" spans="1:21" x14ac:dyDescent="0.3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s="10">
        <f>Tabla1[[#This Row],[pledged]]/Tabla1[[#This Row],[goal]]</f>
        <v>1.7004255319148935</v>
      </c>
      <c r="G874" s="24">
        <f>IFERROR(Tabla1[[#This Row],[pledged]]/Tabla1[[#This Row],[backers_count]],"0")</f>
        <v>98.666666666666671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26"/>
        <v>43346.208333333328</v>
      </c>
      <c r="O874" s="8">
        <f t="shared" si="27"/>
        <v>43351.208333333328</v>
      </c>
      <c r="P874" s="22">
        <f>Tabla1[[#This Row],[Date Ended Conversion]]-Tabla1[[#This Row],[Date Created Conversion]]</f>
        <v>5</v>
      </c>
      <c r="Q874" t="b">
        <v>0</v>
      </c>
      <c r="R874" t="b">
        <v>0</v>
      </c>
      <c r="S874" t="s">
        <v>474</v>
      </c>
      <c r="T874" t="s">
        <v>2036</v>
      </c>
      <c r="U874" t="s">
        <v>2062</v>
      </c>
    </row>
    <row r="875" spans="1:21" x14ac:dyDescent="0.3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s="10">
        <f>Tabla1[[#This Row],[pledged]]/Tabla1[[#This Row],[goal]]</f>
        <v>1.8828503562945369</v>
      </c>
      <c r="G875" s="24">
        <f>IFERROR(Tabla1[[#This Row],[pledged]]/Tabla1[[#This Row],[backers_count]],"0")</f>
        <v>42.007419183889773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26"/>
        <v>41647.25</v>
      </c>
      <c r="O875" s="8">
        <f t="shared" si="27"/>
        <v>41652.25</v>
      </c>
      <c r="P875" s="22">
        <f>Tabla1[[#This Row],[Date Ended Conversion]]-Tabla1[[#This Row],[Date Created Conversion]]</f>
        <v>5</v>
      </c>
      <c r="Q875" t="b">
        <v>0</v>
      </c>
      <c r="R875" t="b">
        <v>0</v>
      </c>
      <c r="S875" t="s">
        <v>122</v>
      </c>
      <c r="T875" t="s">
        <v>2053</v>
      </c>
      <c r="U875" t="s">
        <v>2054</v>
      </c>
    </row>
    <row r="876" spans="1:21" x14ac:dyDescent="0.3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s="10">
        <f>Tabla1[[#This Row],[pledged]]/Tabla1[[#This Row],[goal]]</f>
        <v>3.4693532338308457</v>
      </c>
      <c r="G876" s="24">
        <f>IFERROR(Tabla1[[#This Row],[pledged]]/Tabla1[[#This Row],[backers_count]],"0")</f>
        <v>32.002753556677376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26"/>
        <v>40291.208333333336</v>
      </c>
      <c r="O876" s="8">
        <f t="shared" si="27"/>
        <v>40329.208333333336</v>
      </c>
      <c r="P876" s="22">
        <f>Tabla1[[#This Row],[Date Ended Conversion]]-Tabla1[[#This Row],[Date Created Conversion]]</f>
        <v>38</v>
      </c>
      <c r="Q876" t="b">
        <v>0</v>
      </c>
      <c r="R876" t="b">
        <v>1</v>
      </c>
      <c r="S876" t="s">
        <v>122</v>
      </c>
      <c r="T876" t="s">
        <v>2053</v>
      </c>
      <c r="U876" t="s">
        <v>2054</v>
      </c>
    </row>
    <row r="877" spans="1:21" x14ac:dyDescent="0.3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s="10">
        <f>Tabla1[[#This Row],[pledged]]/Tabla1[[#This Row],[goal]]</f>
        <v>0.6917721518987342</v>
      </c>
      <c r="G877" s="24">
        <f>IFERROR(Tabla1[[#This Row],[pledged]]/Tabla1[[#This Row],[backers_count]],"0")</f>
        <v>81.567164179104481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26"/>
        <v>40556.25</v>
      </c>
      <c r="O877" s="8">
        <f t="shared" si="27"/>
        <v>40557.25</v>
      </c>
      <c r="P877" s="22">
        <f>Tabla1[[#This Row],[Date Ended Conversion]]-Tabla1[[#This Row],[Date Created Conversion]]</f>
        <v>1</v>
      </c>
      <c r="Q877" t="b">
        <v>0</v>
      </c>
      <c r="R877" t="b">
        <v>0</v>
      </c>
      <c r="S877" t="s">
        <v>23</v>
      </c>
      <c r="T877" t="s">
        <v>2033</v>
      </c>
      <c r="U877" t="s">
        <v>2039</v>
      </c>
    </row>
    <row r="878" spans="1:21" ht="31.2" x14ac:dyDescent="0.3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s="10">
        <f>Tabla1[[#This Row],[pledged]]/Tabla1[[#This Row],[goal]]</f>
        <v>0.25433734939759034</v>
      </c>
      <c r="G878" s="24">
        <f>IFERROR(Tabla1[[#This Row],[pledged]]/Tabla1[[#This Row],[backers_count]],"0")</f>
        <v>37.035087719298247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26"/>
        <v>43624.208333333328</v>
      </c>
      <c r="O878" s="8">
        <f t="shared" si="27"/>
        <v>43648.208333333328</v>
      </c>
      <c r="P878" s="22">
        <f>Tabla1[[#This Row],[Date Ended Conversion]]-Tabla1[[#This Row],[Date Created Conversion]]</f>
        <v>24</v>
      </c>
      <c r="Q878" t="b">
        <v>0</v>
      </c>
      <c r="R878" t="b">
        <v>0</v>
      </c>
      <c r="S878" t="s">
        <v>122</v>
      </c>
      <c r="T878" t="s">
        <v>2053</v>
      </c>
      <c r="U878" t="s">
        <v>2054</v>
      </c>
    </row>
    <row r="879" spans="1:21" x14ac:dyDescent="0.3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s="10">
        <f>Tabla1[[#This Row],[pledged]]/Tabla1[[#This Row],[goal]]</f>
        <v>0.77400977995110021</v>
      </c>
      <c r="G879" s="24">
        <f>IFERROR(Tabla1[[#This Row],[pledged]]/Tabla1[[#This Row],[backers_count]],"0")</f>
        <v>103.033360455655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26"/>
        <v>42577.208333333328</v>
      </c>
      <c r="O879" s="8">
        <f t="shared" si="27"/>
        <v>42578.208333333328</v>
      </c>
      <c r="P879" s="22">
        <f>Tabla1[[#This Row],[Date Ended Conversion]]-Tabla1[[#This Row],[Date Created Conversion]]</f>
        <v>1</v>
      </c>
      <c r="Q879" t="b">
        <v>0</v>
      </c>
      <c r="R879" t="b">
        <v>0</v>
      </c>
      <c r="S879" t="s">
        <v>17</v>
      </c>
      <c r="T879" t="s">
        <v>2032</v>
      </c>
      <c r="U879" t="s">
        <v>2038</v>
      </c>
    </row>
    <row r="880" spans="1:21" x14ac:dyDescent="0.3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s="10">
        <f>Tabla1[[#This Row],[pledged]]/Tabla1[[#This Row],[goal]]</f>
        <v>0.37481481481481482</v>
      </c>
      <c r="G880" s="24">
        <f>IFERROR(Tabla1[[#This Row],[pledged]]/Tabla1[[#This Row],[backers_count]],"0")</f>
        <v>84.333333333333329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26"/>
        <v>43845.25</v>
      </c>
      <c r="O880" s="8">
        <f t="shared" si="27"/>
        <v>43869.25</v>
      </c>
      <c r="P880" s="22">
        <f>Tabla1[[#This Row],[Date Ended Conversion]]-Tabla1[[#This Row],[Date Created Conversion]]</f>
        <v>24</v>
      </c>
      <c r="Q880" t="b">
        <v>0</v>
      </c>
      <c r="R880" t="b">
        <v>0</v>
      </c>
      <c r="S880" t="s">
        <v>148</v>
      </c>
      <c r="T880" t="s">
        <v>2033</v>
      </c>
      <c r="U880" t="s">
        <v>2056</v>
      </c>
    </row>
    <row r="881" spans="1:21" x14ac:dyDescent="0.3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s="10">
        <f>Tabla1[[#This Row],[pledged]]/Tabla1[[#This Row],[goal]]</f>
        <v>5.4379999999999997</v>
      </c>
      <c r="G881" s="24">
        <f>IFERROR(Tabla1[[#This Row],[pledged]]/Tabla1[[#This Row],[backers_count]],"0")</f>
        <v>102.60377358490567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26"/>
        <v>42788.25</v>
      </c>
      <c r="O881" s="8">
        <f t="shared" si="27"/>
        <v>42797.25</v>
      </c>
      <c r="P881" s="22">
        <f>Tabla1[[#This Row],[Date Ended Conversion]]-Tabla1[[#This Row],[Date Created Conversion]]</f>
        <v>9</v>
      </c>
      <c r="Q881" t="b">
        <v>0</v>
      </c>
      <c r="R881" t="b">
        <v>0</v>
      </c>
      <c r="S881" t="s">
        <v>68</v>
      </c>
      <c r="T881" t="s">
        <v>2037</v>
      </c>
      <c r="U881" t="s">
        <v>2047</v>
      </c>
    </row>
    <row r="882" spans="1:21" x14ac:dyDescent="0.3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s="10">
        <f>Tabla1[[#This Row],[pledged]]/Tabla1[[#This Row],[goal]]</f>
        <v>2.2852189349112426</v>
      </c>
      <c r="G882" s="24">
        <f>IFERROR(Tabla1[[#This Row],[pledged]]/Tabla1[[#This Row],[backers_count]],"0")</f>
        <v>79.992129246064621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26"/>
        <v>43667.208333333328</v>
      </c>
      <c r="O882" s="8">
        <f t="shared" si="27"/>
        <v>43669.208333333328</v>
      </c>
      <c r="P882" s="22">
        <f>Tabla1[[#This Row],[Date Ended Conversion]]-Tabla1[[#This Row],[Date Created Conversion]]</f>
        <v>2</v>
      </c>
      <c r="Q882" t="b">
        <v>0</v>
      </c>
      <c r="R882" t="b">
        <v>0</v>
      </c>
      <c r="S882" t="s">
        <v>50</v>
      </c>
      <c r="T882" t="s">
        <v>2033</v>
      </c>
      <c r="U882" t="s">
        <v>2043</v>
      </c>
    </row>
    <row r="883" spans="1:21" x14ac:dyDescent="0.3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s="10">
        <f>Tabla1[[#This Row],[pledged]]/Tabla1[[#This Row],[goal]]</f>
        <v>0.38948339483394834</v>
      </c>
      <c r="G883" s="24">
        <f>IFERROR(Tabla1[[#This Row],[pledged]]/Tabla1[[#This Row],[backers_count]],"0")</f>
        <v>70.055309734513273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26"/>
        <v>42194.208333333328</v>
      </c>
      <c r="O883" s="8">
        <f t="shared" si="27"/>
        <v>42223.208333333328</v>
      </c>
      <c r="P883" s="22">
        <f>Tabla1[[#This Row],[Date Ended Conversion]]-Tabla1[[#This Row],[Date Created Conversion]]</f>
        <v>29</v>
      </c>
      <c r="Q883" t="b">
        <v>0</v>
      </c>
      <c r="R883" t="b">
        <v>1</v>
      </c>
      <c r="S883" t="s">
        <v>33</v>
      </c>
      <c r="T883" t="s">
        <v>2035</v>
      </c>
      <c r="U883" t="s">
        <v>2041</v>
      </c>
    </row>
    <row r="884" spans="1:21" x14ac:dyDescent="0.3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s="10">
        <f>Tabla1[[#This Row],[pledged]]/Tabla1[[#This Row],[goal]]</f>
        <v>3.7</v>
      </c>
      <c r="G884" s="24">
        <f>IFERROR(Tabla1[[#This Row],[pledged]]/Tabla1[[#This Row],[backers_count]],"0")</f>
        <v>37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26"/>
        <v>42025.25</v>
      </c>
      <c r="O884" s="8">
        <f t="shared" si="27"/>
        <v>42029.25</v>
      </c>
      <c r="P884" s="22">
        <f>Tabla1[[#This Row],[Date Ended Conversion]]-Tabla1[[#This Row],[Date Created Conversion]]</f>
        <v>4</v>
      </c>
      <c r="Q884" t="b">
        <v>0</v>
      </c>
      <c r="R884" t="b">
        <v>0</v>
      </c>
      <c r="S884" t="s">
        <v>33</v>
      </c>
      <c r="T884" t="s">
        <v>2035</v>
      </c>
      <c r="U884" t="s">
        <v>2041</v>
      </c>
    </row>
    <row r="885" spans="1:21" ht="31.2" x14ac:dyDescent="0.3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s="10">
        <f>Tabla1[[#This Row],[pledged]]/Tabla1[[#This Row],[goal]]</f>
        <v>2.3791176470588233</v>
      </c>
      <c r="G885" s="24">
        <f>IFERROR(Tabla1[[#This Row],[pledged]]/Tabla1[[#This Row],[backers_count]],"0")</f>
        <v>41.911917098445599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26"/>
        <v>40323.208333333336</v>
      </c>
      <c r="O885" s="8">
        <f t="shared" si="27"/>
        <v>40359.208333333336</v>
      </c>
      <c r="P885" s="22">
        <f>Tabla1[[#This Row],[Date Ended Conversion]]-Tabla1[[#This Row],[Date Created Conversion]]</f>
        <v>36</v>
      </c>
      <c r="Q885" t="b">
        <v>0</v>
      </c>
      <c r="R885" t="b">
        <v>0</v>
      </c>
      <c r="S885" t="s">
        <v>100</v>
      </c>
      <c r="T885" t="s">
        <v>2036</v>
      </c>
      <c r="U885" t="s">
        <v>2051</v>
      </c>
    </row>
    <row r="886" spans="1:21" x14ac:dyDescent="0.3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s="10">
        <f>Tabla1[[#This Row],[pledged]]/Tabla1[[#This Row],[goal]]</f>
        <v>0.64036299765807958</v>
      </c>
      <c r="G886" s="24">
        <f>IFERROR(Tabla1[[#This Row],[pledged]]/Tabla1[[#This Row],[backers_count]],"0")</f>
        <v>57.992576882290564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26"/>
        <v>41763.208333333336</v>
      </c>
      <c r="O886" s="8">
        <f t="shared" si="27"/>
        <v>41765.208333333336</v>
      </c>
      <c r="P886" s="22">
        <f>Tabla1[[#This Row],[Date Ended Conversion]]-Tabla1[[#This Row],[Date Created Conversion]]</f>
        <v>2</v>
      </c>
      <c r="Q886" t="b">
        <v>0</v>
      </c>
      <c r="R886" t="b">
        <v>1</v>
      </c>
      <c r="S886" t="s">
        <v>33</v>
      </c>
      <c r="T886" t="s">
        <v>2035</v>
      </c>
      <c r="U886" t="s">
        <v>2041</v>
      </c>
    </row>
    <row r="887" spans="1:21" x14ac:dyDescent="0.3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s="10">
        <f>Tabla1[[#This Row],[pledged]]/Tabla1[[#This Row],[goal]]</f>
        <v>1.1827777777777777</v>
      </c>
      <c r="G887" s="24">
        <f>IFERROR(Tabla1[[#This Row],[pledged]]/Tabla1[[#This Row],[backers_count]],"0")</f>
        <v>40.942307692307693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26"/>
        <v>40335.208333333336</v>
      </c>
      <c r="O887" s="8">
        <f t="shared" si="27"/>
        <v>40373.208333333336</v>
      </c>
      <c r="P887" s="22">
        <f>Tabla1[[#This Row],[Date Ended Conversion]]-Tabla1[[#This Row],[Date Created Conversion]]</f>
        <v>38</v>
      </c>
      <c r="Q887" t="b">
        <v>0</v>
      </c>
      <c r="R887" t="b">
        <v>0</v>
      </c>
      <c r="S887" t="s">
        <v>33</v>
      </c>
      <c r="T887" t="s">
        <v>2035</v>
      </c>
      <c r="U887" t="s">
        <v>2041</v>
      </c>
    </row>
    <row r="888" spans="1:21" x14ac:dyDescent="0.3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s="10">
        <f>Tabla1[[#This Row],[pledged]]/Tabla1[[#This Row],[goal]]</f>
        <v>0.84824037184594958</v>
      </c>
      <c r="G888" s="24">
        <f>IFERROR(Tabla1[[#This Row],[pledged]]/Tabla1[[#This Row],[backers_count]],"0")</f>
        <v>69.9972602739726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26"/>
        <v>40416.208333333336</v>
      </c>
      <c r="O888" s="8">
        <f t="shared" si="27"/>
        <v>40434.208333333336</v>
      </c>
      <c r="P888" s="22">
        <f>Tabla1[[#This Row],[Date Ended Conversion]]-Tabla1[[#This Row],[Date Created Conversion]]</f>
        <v>18</v>
      </c>
      <c r="Q888" t="b">
        <v>0</v>
      </c>
      <c r="R888" t="b">
        <v>0</v>
      </c>
      <c r="S888" t="s">
        <v>60</v>
      </c>
      <c r="T888" t="s">
        <v>2033</v>
      </c>
      <c r="U888" t="s">
        <v>2045</v>
      </c>
    </row>
    <row r="889" spans="1:21" ht="31.2" x14ac:dyDescent="0.3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s="10">
        <f>Tabla1[[#This Row],[pledged]]/Tabla1[[#This Row],[goal]]</f>
        <v>0.29346153846153844</v>
      </c>
      <c r="G889" s="24">
        <f>IFERROR(Tabla1[[#This Row],[pledged]]/Tabla1[[#This Row],[backers_count]],"0")</f>
        <v>73.838709677419359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26"/>
        <v>42202.208333333328</v>
      </c>
      <c r="O889" s="8">
        <f t="shared" si="27"/>
        <v>42249.208333333328</v>
      </c>
      <c r="P889" s="22">
        <f>Tabla1[[#This Row],[Date Ended Conversion]]-Tabla1[[#This Row],[Date Created Conversion]]</f>
        <v>47</v>
      </c>
      <c r="Q889" t="b">
        <v>0</v>
      </c>
      <c r="R889" t="b">
        <v>1</v>
      </c>
      <c r="S889" t="s">
        <v>33</v>
      </c>
      <c r="T889" t="s">
        <v>2035</v>
      </c>
      <c r="U889" t="s">
        <v>2041</v>
      </c>
    </row>
    <row r="890" spans="1:21" ht="31.2" x14ac:dyDescent="0.3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s="10">
        <f>Tabla1[[#This Row],[pledged]]/Tabla1[[#This Row],[goal]]</f>
        <v>2.0989655172413793</v>
      </c>
      <c r="G890" s="24">
        <f>IFERROR(Tabla1[[#This Row],[pledged]]/Tabla1[[#This Row],[backers_count]],"0")</f>
        <v>41.979310344827589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26"/>
        <v>42836.208333333328</v>
      </c>
      <c r="O890" s="8">
        <f t="shared" si="27"/>
        <v>42855.208333333328</v>
      </c>
      <c r="P890" s="22">
        <f>Tabla1[[#This Row],[Date Ended Conversion]]-Tabla1[[#This Row],[Date Created Conversion]]</f>
        <v>19</v>
      </c>
      <c r="Q890" t="b">
        <v>0</v>
      </c>
      <c r="R890" t="b">
        <v>0</v>
      </c>
      <c r="S890" t="s">
        <v>33</v>
      </c>
      <c r="T890" t="s">
        <v>2035</v>
      </c>
      <c r="U890" t="s">
        <v>2041</v>
      </c>
    </row>
    <row r="891" spans="1:21" x14ac:dyDescent="0.3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s="10">
        <f>Tabla1[[#This Row],[pledged]]/Tabla1[[#This Row],[goal]]</f>
        <v>1.697857142857143</v>
      </c>
      <c r="G891" s="24">
        <f>IFERROR(Tabla1[[#This Row],[pledged]]/Tabla1[[#This Row],[backers_count]],"0")</f>
        <v>77.93442622950819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26"/>
        <v>41710.208333333336</v>
      </c>
      <c r="O891" s="8">
        <f t="shared" si="27"/>
        <v>41717.208333333336</v>
      </c>
      <c r="P891" s="22">
        <f>Tabla1[[#This Row],[Date Ended Conversion]]-Tabla1[[#This Row],[Date Created Conversion]]</f>
        <v>7</v>
      </c>
      <c r="Q891" t="b">
        <v>0</v>
      </c>
      <c r="R891" t="b">
        <v>1</v>
      </c>
      <c r="S891" t="s">
        <v>50</v>
      </c>
      <c r="T891" t="s">
        <v>2033</v>
      </c>
      <c r="U891" t="s">
        <v>2043</v>
      </c>
    </row>
    <row r="892" spans="1:21" x14ac:dyDescent="0.3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s="10">
        <f>Tabla1[[#This Row],[pledged]]/Tabla1[[#This Row],[goal]]</f>
        <v>1.1595907738095239</v>
      </c>
      <c r="G892" s="24">
        <f>IFERROR(Tabla1[[#This Row],[pledged]]/Tabla1[[#This Row],[backers_count]],"0")</f>
        <v>106.01972789115646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26"/>
        <v>43640.208333333328</v>
      </c>
      <c r="O892" s="8">
        <f t="shared" si="27"/>
        <v>43641.208333333328</v>
      </c>
      <c r="P892" s="22">
        <f>Tabla1[[#This Row],[Date Ended Conversion]]-Tabla1[[#This Row],[Date Created Conversion]]</f>
        <v>1</v>
      </c>
      <c r="Q892" t="b">
        <v>0</v>
      </c>
      <c r="R892" t="b">
        <v>0</v>
      </c>
      <c r="S892" t="s">
        <v>60</v>
      </c>
      <c r="T892" t="s">
        <v>2033</v>
      </c>
      <c r="U892" t="s">
        <v>2045</v>
      </c>
    </row>
    <row r="893" spans="1:21" ht="31.2" x14ac:dyDescent="0.3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s="10">
        <f>Tabla1[[#This Row],[pledged]]/Tabla1[[#This Row],[goal]]</f>
        <v>2.5859999999999999</v>
      </c>
      <c r="G893" s="24">
        <f>IFERROR(Tabla1[[#This Row],[pledged]]/Tabla1[[#This Row],[backers_count]],"0")</f>
        <v>47.018181818181816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26"/>
        <v>40880.25</v>
      </c>
      <c r="O893" s="8">
        <f t="shared" si="27"/>
        <v>40924.25</v>
      </c>
      <c r="P893" s="22">
        <f>Tabla1[[#This Row],[Date Ended Conversion]]-Tabla1[[#This Row],[Date Created Conversion]]</f>
        <v>44</v>
      </c>
      <c r="Q893" t="b">
        <v>0</v>
      </c>
      <c r="R893" t="b">
        <v>0</v>
      </c>
      <c r="S893" t="s">
        <v>42</v>
      </c>
      <c r="T893" t="s">
        <v>2036</v>
      </c>
      <c r="U893" t="s">
        <v>2042</v>
      </c>
    </row>
    <row r="894" spans="1:21" x14ac:dyDescent="0.3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s="10">
        <f>Tabla1[[#This Row],[pledged]]/Tabla1[[#This Row],[goal]]</f>
        <v>2.3058333333333332</v>
      </c>
      <c r="G894" s="24">
        <f>IFERROR(Tabla1[[#This Row],[pledged]]/Tabla1[[#This Row],[backers_count]],"0")</f>
        <v>76.016483516483518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26"/>
        <v>40319.208333333336</v>
      </c>
      <c r="O894" s="8">
        <f t="shared" si="27"/>
        <v>40360.208333333336</v>
      </c>
      <c r="P894" s="22">
        <f>Tabla1[[#This Row],[Date Ended Conversion]]-Tabla1[[#This Row],[Date Created Conversion]]</f>
        <v>41</v>
      </c>
      <c r="Q894" t="b">
        <v>0</v>
      </c>
      <c r="R894" t="b">
        <v>0</v>
      </c>
      <c r="S894" t="s">
        <v>206</v>
      </c>
      <c r="T894" t="s">
        <v>2037</v>
      </c>
      <c r="U894" t="s">
        <v>2058</v>
      </c>
    </row>
    <row r="895" spans="1:21" x14ac:dyDescent="0.3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s="10">
        <f>Tabla1[[#This Row],[pledged]]/Tabla1[[#This Row],[goal]]</f>
        <v>1.2821428571428573</v>
      </c>
      <c r="G895" s="24">
        <f>IFERROR(Tabla1[[#This Row],[pledged]]/Tabla1[[#This Row],[backers_count]],"0")</f>
        <v>54.120603015075375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26"/>
        <v>42170.208333333328</v>
      </c>
      <c r="O895" s="8">
        <f t="shared" si="27"/>
        <v>42174.208333333328</v>
      </c>
      <c r="P895" s="22">
        <f>Tabla1[[#This Row],[Date Ended Conversion]]-Tabla1[[#This Row],[Date Created Conversion]]</f>
        <v>4</v>
      </c>
      <c r="Q895" t="b">
        <v>0</v>
      </c>
      <c r="R895" t="b">
        <v>1</v>
      </c>
      <c r="S895" t="s">
        <v>42</v>
      </c>
      <c r="T895" t="s">
        <v>2036</v>
      </c>
      <c r="U895" t="s">
        <v>2042</v>
      </c>
    </row>
    <row r="896" spans="1:21" x14ac:dyDescent="0.3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s="10">
        <f>Tabla1[[#This Row],[pledged]]/Tabla1[[#This Row],[goal]]</f>
        <v>1.8870588235294117</v>
      </c>
      <c r="G896" s="24">
        <f>IFERROR(Tabla1[[#This Row],[pledged]]/Tabla1[[#This Row],[backers_count]],"0")</f>
        <v>57.285714285714285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26"/>
        <v>41466.208333333336</v>
      </c>
      <c r="O896" s="8">
        <f t="shared" si="27"/>
        <v>41496.208333333336</v>
      </c>
      <c r="P896" s="22">
        <f>Tabla1[[#This Row],[Date Ended Conversion]]-Tabla1[[#This Row],[Date Created Conversion]]</f>
        <v>30</v>
      </c>
      <c r="Q896" t="b">
        <v>0</v>
      </c>
      <c r="R896" t="b">
        <v>1</v>
      </c>
      <c r="S896" t="s">
        <v>269</v>
      </c>
      <c r="T896" t="s">
        <v>2036</v>
      </c>
      <c r="U896" t="s">
        <v>2059</v>
      </c>
    </row>
    <row r="897" spans="1:21" ht="31.2" x14ac:dyDescent="0.3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s="10">
        <f>Tabla1[[#This Row],[pledged]]/Tabla1[[#This Row],[goal]]</f>
        <v>6.9511889862327911E-2</v>
      </c>
      <c r="G897" s="24">
        <f>IFERROR(Tabla1[[#This Row],[pledged]]/Tabla1[[#This Row],[backers_count]],"0")</f>
        <v>103.81308411214954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26"/>
        <v>43134.25</v>
      </c>
      <c r="O897" s="8">
        <f t="shared" si="27"/>
        <v>43143.25</v>
      </c>
      <c r="P897" s="22">
        <f>Tabla1[[#This Row],[Date Ended Conversion]]-Tabla1[[#This Row],[Date Created Conversion]]</f>
        <v>9</v>
      </c>
      <c r="Q897" t="b">
        <v>0</v>
      </c>
      <c r="R897" t="b">
        <v>0</v>
      </c>
      <c r="S897" t="s">
        <v>33</v>
      </c>
      <c r="T897" t="s">
        <v>2035</v>
      </c>
      <c r="U897" t="s">
        <v>2041</v>
      </c>
    </row>
    <row r="898" spans="1:21" ht="31.2" x14ac:dyDescent="0.3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s="10">
        <f>Tabla1[[#This Row],[pledged]]/Tabla1[[#This Row],[goal]]</f>
        <v>7.7443434343434348</v>
      </c>
      <c r="G898" s="24">
        <f>IFERROR(Tabla1[[#This Row],[pledged]]/Tabla1[[#This Row],[backers_count]],"0")</f>
        <v>105.02602739726028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ref="N898:N961" si="28">(((L898/60)/60)/24)+DATE(1970,1,1)</f>
        <v>40738.208333333336</v>
      </c>
      <c r="O898" s="8">
        <f t="shared" ref="O898:O961" si="29">(((M898/60)/60)/24)+DATE(1970,1,1)</f>
        <v>40741.208333333336</v>
      </c>
      <c r="P898" s="22">
        <f>Tabla1[[#This Row],[Date Ended Conversion]]-Tabla1[[#This Row],[Date Created Conversion]]</f>
        <v>3</v>
      </c>
      <c r="Q898" t="b">
        <v>0</v>
      </c>
      <c r="R898" t="b">
        <v>1</v>
      </c>
      <c r="S898" t="s">
        <v>17</v>
      </c>
      <c r="T898" t="s">
        <v>2032</v>
      </c>
      <c r="U898" t="s">
        <v>2038</v>
      </c>
    </row>
    <row r="899" spans="1:21" x14ac:dyDescent="0.3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s="10">
        <f>Tabla1[[#This Row],[pledged]]/Tabla1[[#This Row],[goal]]</f>
        <v>0.27693181818181817</v>
      </c>
      <c r="G899" s="24">
        <f>IFERROR(Tabla1[[#This Row],[pledged]]/Tabla1[[#This Row],[backers_count]],"0")</f>
        <v>90.259259259259252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si="28"/>
        <v>43583.208333333328</v>
      </c>
      <c r="O899" s="8">
        <f t="shared" si="29"/>
        <v>43585.208333333328</v>
      </c>
      <c r="P899" s="22">
        <f>Tabla1[[#This Row],[Date Ended Conversion]]-Tabla1[[#This Row],[Date Created Conversion]]</f>
        <v>2</v>
      </c>
      <c r="Q899" t="b">
        <v>0</v>
      </c>
      <c r="R899" t="b">
        <v>0</v>
      </c>
      <c r="S899" t="s">
        <v>33</v>
      </c>
      <c r="T899" t="s">
        <v>2035</v>
      </c>
      <c r="U899" t="s">
        <v>2041</v>
      </c>
    </row>
    <row r="900" spans="1:21" x14ac:dyDescent="0.3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s="10">
        <f>Tabla1[[#This Row],[pledged]]/Tabla1[[#This Row],[goal]]</f>
        <v>0.52479620323841425</v>
      </c>
      <c r="G900" s="24">
        <f>IFERROR(Tabla1[[#This Row],[pledged]]/Tabla1[[#This Row],[backers_count]],"0")</f>
        <v>76.978705978705975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28"/>
        <v>43815.25</v>
      </c>
      <c r="O900" s="8">
        <f t="shared" si="29"/>
        <v>43821.25</v>
      </c>
      <c r="P900" s="22">
        <f>Tabla1[[#This Row],[Date Ended Conversion]]-Tabla1[[#This Row],[Date Created Conversion]]</f>
        <v>6</v>
      </c>
      <c r="Q900" t="b">
        <v>0</v>
      </c>
      <c r="R900" t="b">
        <v>0</v>
      </c>
      <c r="S900" t="s">
        <v>42</v>
      </c>
      <c r="T900" t="s">
        <v>2036</v>
      </c>
      <c r="U900" t="s">
        <v>2042</v>
      </c>
    </row>
    <row r="901" spans="1:21" x14ac:dyDescent="0.3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s="10">
        <f>Tabla1[[#This Row],[pledged]]/Tabla1[[#This Row],[goal]]</f>
        <v>4.0709677419354842</v>
      </c>
      <c r="G901" s="24">
        <f>IFERROR(Tabla1[[#This Row],[pledged]]/Tabla1[[#This Row],[backers_count]],"0")</f>
        <v>102.60162601626017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28"/>
        <v>41554.208333333336</v>
      </c>
      <c r="O901" s="8">
        <f t="shared" si="29"/>
        <v>41572.208333333336</v>
      </c>
      <c r="P901" s="22">
        <f>Tabla1[[#This Row],[Date Ended Conversion]]-Tabla1[[#This Row],[Date Created Conversion]]</f>
        <v>18</v>
      </c>
      <c r="Q901" t="b">
        <v>0</v>
      </c>
      <c r="R901" t="b">
        <v>0</v>
      </c>
      <c r="S901" t="s">
        <v>159</v>
      </c>
      <c r="T901" t="s">
        <v>2033</v>
      </c>
      <c r="U901" t="s">
        <v>2057</v>
      </c>
    </row>
    <row r="902" spans="1:21" x14ac:dyDescent="0.3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s="10">
        <f>Tabla1[[#This Row],[pledged]]/Tabla1[[#This Row],[goal]]</f>
        <v>0.02</v>
      </c>
      <c r="G902" s="24">
        <f>IFERROR(Tabla1[[#This Row],[pledged]]/Tabla1[[#This Row],[backers_count]],"0")</f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28"/>
        <v>41901.208333333336</v>
      </c>
      <c r="O902" s="8">
        <f t="shared" si="29"/>
        <v>41902.208333333336</v>
      </c>
      <c r="P902" s="22">
        <f>Tabla1[[#This Row],[Date Ended Conversion]]-Tabla1[[#This Row],[Date Created Conversion]]</f>
        <v>1</v>
      </c>
      <c r="Q902" t="b">
        <v>0</v>
      </c>
      <c r="R902" t="b">
        <v>1</v>
      </c>
      <c r="S902" t="s">
        <v>28</v>
      </c>
      <c r="T902" t="s">
        <v>2034</v>
      </c>
      <c r="U902" t="s">
        <v>2040</v>
      </c>
    </row>
    <row r="903" spans="1:21" x14ac:dyDescent="0.3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s="10">
        <f>Tabla1[[#This Row],[pledged]]/Tabla1[[#This Row],[goal]]</f>
        <v>1.5617857142857143</v>
      </c>
      <c r="G903" s="24">
        <f>IFERROR(Tabla1[[#This Row],[pledged]]/Tabla1[[#This Row],[backers_count]],"0")</f>
        <v>55.0062893081761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28"/>
        <v>43298.208333333328</v>
      </c>
      <c r="O903" s="8">
        <f t="shared" si="29"/>
        <v>43331.208333333328</v>
      </c>
      <c r="P903" s="22">
        <f>Tabla1[[#This Row],[Date Ended Conversion]]-Tabla1[[#This Row],[Date Created Conversion]]</f>
        <v>33</v>
      </c>
      <c r="Q903" t="b">
        <v>0</v>
      </c>
      <c r="R903" t="b">
        <v>1</v>
      </c>
      <c r="S903" t="s">
        <v>23</v>
      </c>
      <c r="T903" t="s">
        <v>2033</v>
      </c>
      <c r="U903" t="s">
        <v>2039</v>
      </c>
    </row>
    <row r="904" spans="1:21" x14ac:dyDescent="0.3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s="10">
        <f>Tabla1[[#This Row],[pledged]]/Tabla1[[#This Row],[goal]]</f>
        <v>2.5242857142857145</v>
      </c>
      <c r="G904" s="24">
        <f>IFERROR(Tabla1[[#This Row],[pledged]]/Tabla1[[#This Row],[backers_count]],"0")</f>
        <v>32.127272727272725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28"/>
        <v>42399.25</v>
      </c>
      <c r="O904" s="8">
        <f t="shared" si="29"/>
        <v>42441.25</v>
      </c>
      <c r="P904" s="22">
        <f>Tabla1[[#This Row],[Date Ended Conversion]]-Tabla1[[#This Row],[Date Created Conversion]]</f>
        <v>42</v>
      </c>
      <c r="Q904" t="b">
        <v>0</v>
      </c>
      <c r="R904" t="b">
        <v>0</v>
      </c>
      <c r="S904" t="s">
        <v>28</v>
      </c>
      <c r="T904" t="s">
        <v>2034</v>
      </c>
      <c r="U904" t="s">
        <v>2040</v>
      </c>
    </row>
    <row r="905" spans="1:21" ht="31.2" x14ac:dyDescent="0.3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s="10">
        <f>Tabla1[[#This Row],[pledged]]/Tabla1[[#This Row],[goal]]</f>
        <v>1.729268292682927E-2</v>
      </c>
      <c r="G905" s="24">
        <f>IFERROR(Tabla1[[#This Row],[pledged]]/Tabla1[[#This Row],[backers_count]],"0")</f>
        <v>50.642857142857146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28"/>
        <v>41034.208333333336</v>
      </c>
      <c r="O905" s="8">
        <f t="shared" si="29"/>
        <v>41049.208333333336</v>
      </c>
      <c r="P905" s="22">
        <f>Tabla1[[#This Row],[Date Ended Conversion]]-Tabla1[[#This Row],[Date Created Conversion]]</f>
        <v>15</v>
      </c>
      <c r="Q905" t="b">
        <v>0</v>
      </c>
      <c r="R905" t="b">
        <v>1</v>
      </c>
      <c r="S905" t="s">
        <v>68</v>
      </c>
      <c r="T905" t="s">
        <v>2037</v>
      </c>
      <c r="U905" t="s">
        <v>2047</v>
      </c>
    </row>
    <row r="906" spans="1:21" x14ac:dyDescent="0.3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s="10">
        <f>Tabla1[[#This Row],[pledged]]/Tabla1[[#This Row],[goal]]</f>
        <v>0.12230769230769231</v>
      </c>
      <c r="G906" s="24">
        <f>IFERROR(Tabla1[[#This Row],[pledged]]/Tabla1[[#This Row],[backers_count]],"0")</f>
        <v>49.6875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28"/>
        <v>41186.208333333336</v>
      </c>
      <c r="O906" s="8">
        <f t="shared" si="29"/>
        <v>41190.208333333336</v>
      </c>
      <c r="P906" s="22">
        <f>Tabla1[[#This Row],[Date Ended Conversion]]-Tabla1[[#This Row],[Date Created Conversion]]</f>
        <v>4</v>
      </c>
      <c r="Q906" t="b">
        <v>0</v>
      </c>
      <c r="R906" t="b">
        <v>0</v>
      </c>
      <c r="S906" t="s">
        <v>133</v>
      </c>
      <c r="T906" t="s">
        <v>2037</v>
      </c>
      <c r="U906" t="s">
        <v>2055</v>
      </c>
    </row>
    <row r="907" spans="1:21" x14ac:dyDescent="0.3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s="10">
        <f>Tabla1[[#This Row],[pledged]]/Tabla1[[#This Row],[goal]]</f>
        <v>1.6398734177215191</v>
      </c>
      <c r="G907" s="24">
        <f>IFERROR(Tabla1[[#This Row],[pledged]]/Tabla1[[#This Row],[backers_count]],"0")</f>
        <v>54.894067796610166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28"/>
        <v>41536.208333333336</v>
      </c>
      <c r="O907" s="8">
        <f t="shared" si="29"/>
        <v>41539.208333333336</v>
      </c>
      <c r="P907" s="22">
        <f>Tabla1[[#This Row],[Date Ended Conversion]]-Tabla1[[#This Row],[Date Created Conversion]]</f>
        <v>3</v>
      </c>
      <c r="Q907" t="b">
        <v>0</v>
      </c>
      <c r="R907" t="b">
        <v>0</v>
      </c>
      <c r="S907" t="s">
        <v>33</v>
      </c>
      <c r="T907" t="s">
        <v>2035</v>
      </c>
      <c r="U907" t="s">
        <v>2041</v>
      </c>
    </row>
    <row r="908" spans="1:21" ht="31.2" x14ac:dyDescent="0.3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s="10">
        <f>Tabla1[[#This Row],[pledged]]/Tabla1[[#This Row],[goal]]</f>
        <v>1.6298181818181818</v>
      </c>
      <c r="G908" s="24">
        <f>IFERROR(Tabla1[[#This Row],[pledged]]/Tabla1[[#This Row],[backers_count]],"0")</f>
        <v>46.931937172774866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28"/>
        <v>42868.208333333328</v>
      </c>
      <c r="O908" s="8">
        <f t="shared" si="29"/>
        <v>42904.208333333328</v>
      </c>
      <c r="P908" s="22">
        <f>Tabla1[[#This Row],[Date Ended Conversion]]-Tabla1[[#This Row],[Date Created Conversion]]</f>
        <v>36</v>
      </c>
      <c r="Q908" t="b">
        <v>1</v>
      </c>
      <c r="R908" t="b">
        <v>1</v>
      </c>
      <c r="S908" t="s">
        <v>42</v>
      </c>
      <c r="T908" t="s">
        <v>2036</v>
      </c>
      <c r="U908" t="s">
        <v>2042</v>
      </c>
    </row>
    <row r="909" spans="1:21" x14ac:dyDescent="0.3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s="10">
        <f>Tabla1[[#This Row],[pledged]]/Tabla1[[#This Row],[goal]]</f>
        <v>0.20252747252747252</v>
      </c>
      <c r="G909" s="24">
        <f>IFERROR(Tabla1[[#This Row],[pledged]]/Tabla1[[#This Row],[backers_count]],"0")</f>
        <v>44.951219512195124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28"/>
        <v>40660.208333333336</v>
      </c>
      <c r="O909" s="8">
        <f t="shared" si="29"/>
        <v>40667.208333333336</v>
      </c>
      <c r="P909" s="22">
        <f>Tabla1[[#This Row],[Date Ended Conversion]]-Tabla1[[#This Row],[Date Created Conversion]]</f>
        <v>7</v>
      </c>
      <c r="Q909" t="b">
        <v>0</v>
      </c>
      <c r="R909" t="b">
        <v>0</v>
      </c>
      <c r="S909" t="s">
        <v>33</v>
      </c>
      <c r="T909" t="s">
        <v>2035</v>
      </c>
      <c r="U909" t="s">
        <v>2041</v>
      </c>
    </row>
    <row r="910" spans="1:21" x14ac:dyDescent="0.3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s="10">
        <f>Tabla1[[#This Row],[pledged]]/Tabla1[[#This Row],[goal]]</f>
        <v>3.1924083769633507</v>
      </c>
      <c r="G910" s="24">
        <f>IFERROR(Tabla1[[#This Row],[pledged]]/Tabla1[[#This Row],[backers_count]],"0")</f>
        <v>30.99898322318251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28"/>
        <v>41031.208333333336</v>
      </c>
      <c r="O910" s="8">
        <f t="shared" si="29"/>
        <v>41042.208333333336</v>
      </c>
      <c r="P910" s="22">
        <f>Tabla1[[#This Row],[Date Ended Conversion]]-Tabla1[[#This Row],[Date Created Conversion]]</f>
        <v>11</v>
      </c>
      <c r="Q910" t="b">
        <v>0</v>
      </c>
      <c r="R910" t="b">
        <v>0</v>
      </c>
      <c r="S910" t="s">
        <v>89</v>
      </c>
      <c r="T910" t="s">
        <v>2049</v>
      </c>
      <c r="U910" t="s">
        <v>2050</v>
      </c>
    </row>
    <row r="911" spans="1:21" x14ac:dyDescent="0.3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s="10">
        <f>Tabla1[[#This Row],[pledged]]/Tabla1[[#This Row],[goal]]</f>
        <v>4.7894444444444444</v>
      </c>
      <c r="G911" s="24">
        <f>IFERROR(Tabla1[[#This Row],[pledged]]/Tabla1[[#This Row],[backers_count]],"0")</f>
        <v>107.7625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28"/>
        <v>43255.208333333328</v>
      </c>
      <c r="O911" s="8">
        <f t="shared" si="29"/>
        <v>43282.208333333328</v>
      </c>
      <c r="P911" s="22">
        <f>Tabla1[[#This Row],[Date Ended Conversion]]-Tabla1[[#This Row],[Date Created Conversion]]</f>
        <v>27</v>
      </c>
      <c r="Q911" t="b">
        <v>0</v>
      </c>
      <c r="R911" t="b">
        <v>1</v>
      </c>
      <c r="S911" t="s">
        <v>33</v>
      </c>
      <c r="T911" t="s">
        <v>2035</v>
      </c>
      <c r="U911" t="s">
        <v>2041</v>
      </c>
    </row>
    <row r="912" spans="1:21" x14ac:dyDescent="0.3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s="10">
        <f>Tabla1[[#This Row],[pledged]]/Tabla1[[#This Row],[goal]]</f>
        <v>0.19556634304207121</v>
      </c>
      <c r="G912" s="24">
        <f>IFERROR(Tabla1[[#This Row],[pledged]]/Tabla1[[#This Row],[backers_count]],"0")</f>
        <v>102.07770270270271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28"/>
        <v>42026.25</v>
      </c>
      <c r="O912" s="8">
        <f t="shared" si="29"/>
        <v>42027.25</v>
      </c>
      <c r="P912" s="22">
        <f>Tabla1[[#This Row],[Date Ended Conversion]]-Tabla1[[#This Row],[Date Created Conversion]]</f>
        <v>1</v>
      </c>
      <c r="Q912" t="b">
        <v>0</v>
      </c>
      <c r="R912" t="b">
        <v>0</v>
      </c>
      <c r="S912" t="s">
        <v>33</v>
      </c>
      <c r="T912" t="s">
        <v>2035</v>
      </c>
      <c r="U912" t="s">
        <v>2041</v>
      </c>
    </row>
    <row r="913" spans="1:21" x14ac:dyDescent="0.3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s="10">
        <f>Tabla1[[#This Row],[pledged]]/Tabla1[[#This Row],[goal]]</f>
        <v>1.9894827586206896</v>
      </c>
      <c r="G913" s="24">
        <f>IFERROR(Tabla1[[#This Row],[pledged]]/Tabla1[[#This Row],[backers_count]],"0")</f>
        <v>24.976190476190474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28"/>
        <v>43717.208333333328</v>
      </c>
      <c r="O913" s="8">
        <f t="shared" si="29"/>
        <v>43719.208333333328</v>
      </c>
      <c r="P913" s="22">
        <f>Tabla1[[#This Row],[Date Ended Conversion]]-Tabla1[[#This Row],[Date Created Conversion]]</f>
        <v>2</v>
      </c>
      <c r="Q913" t="b">
        <v>1</v>
      </c>
      <c r="R913" t="b">
        <v>0</v>
      </c>
      <c r="S913" t="s">
        <v>28</v>
      </c>
      <c r="T913" t="s">
        <v>2034</v>
      </c>
      <c r="U913" t="s">
        <v>2040</v>
      </c>
    </row>
    <row r="914" spans="1:21" x14ac:dyDescent="0.3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s="10">
        <f>Tabla1[[#This Row],[pledged]]/Tabla1[[#This Row],[goal]]</f>
        <v>7.95</v>
      </c>
      <c r="G914" s="24">
        <f>IFERROR(Tabla1[[#This Row],[pledged]]/Tabla1[[#This Row],[backers_count]],"0")</f>
        <v>79.944134078212286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28"/>
        <v>41157.208333333336</v>
      </c>
      <c r="O914" s="8">
        <f t="shared" si="29"/>
        <v>41170.208333333336</v>
      </c>
      <c r="P914" s="22">
        <f>Tabla1[[#This Row],[Date Ended Conversion]]-Tabla1[[#This Row],[Date Created Conversion]]</f>
        <v>13</v>
      </c>
      <c r="Q914" t="b">
        <v>1</v>
      </c>
      <c r="R914" t="b">
        <v>0</v>
      </c>
      <c r="S914" t="s">
        <v>53</v>
      </c>
      <c r="T914" t="s">
        <v>2036</v>
      </c>
      <c r="U914" t="s">
        <v>2044</v>
      </c>
    </row>
    <row r="915" spans="1:21" x14ac:dyDescent="0.3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s="10">
        <f>Tabla1[[#This Row],[pledged]]/Tabla1[[#This Row],[goal]]</f>
        <v>0.50621082621082625</v>
      </c>
      <c r="G915" s="24">
        <f>IFERROR(Tabla1[[#This Row],[pledged]]/Tabla1[[#This Row],[backers_count]],"0")</f>
        <v>67.946462715105156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28"/>
        <v>43597.208333333328</v>
      </c>
      <c r="O915" s="8">
        <f t="shared" si="29"/>
        <v>43610.208333333328</v>
      </c>
      <c r="P915" s="22">
        <f>Tabla1[[#This Row],[Date Ended Conversion]]-Tabla1[[#This Row],[Date Created Conversion]]</f>
        <v>13</v>
      </c>
      <c r="Q915" t="b">
        <v>0</v>
      </c>
      <c r="R915" t="b">
        <v>0</v>
      </c>
      <c r="S915" t="s">
        <v>53</v>
      </c>
      <c r="T915" t="s">
        <v>2036</v>
      </c>
      <c r="U915" t="s">
        <v>2044</v>
      </c>
    </row>
    <row r="916" spans="1:21" x14ac:dyDescent="0.3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s="10">
        <f>Tabla1[[#This Row],[pledged]]/Tabla1[[#This Row],[goal]]</f>
        <v>0.57437499999999997</v>
      </c>
      <c r="G916" s="24">
        <f>IFERROR(Tabla1[[#This Row],[pledged]]/Tabla1[[#This Row],[backers_count]],"0")</f>
        <v>26.070921985815602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28"/>
        <v>41490.208333333336</v>
      </c>
      <c r="O916" s="8">
        <f t="shared" si="29"/>
        <v>41502.208333333336</v>
      </c>
      <c r="P916" s="22">
        <f>Tabla1[[#This Row],[Date Ended Conversion]]-Tabla1[[#This Row],[Date Created Conversion]]</f>
        <v>12</v>
      </c>
      <c r="Q916" t="b">
        <v>0</v>
      </c>
      <c r="R916" t="b">
        <v>0</v>
      </c>
      <c r="S916" t="s">
        <v>33</v>
      </c>
      <c r="T916" t="s">
        <v>2035</v>
      </c>
      <c r="U916" t="s">
        <v>2041</v>
      </c>
    </row>
    <row r="917" spans="1:21" ht="31.2" x14ac:dyDescent="0.3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s="10">
        <f>Tabla1[[#This Row],[pledged]]/Tabla1[[#This Row],[goal]]</f>
        <v>1.5562827640984909</v>
      </c>
      <c r="G917" s="24">
        <f>IFERROR(Tabla1[[#This Row],[pledged]]/Tabla1[[#This Row],[backers_count]],"0")</f>
        <v>105.0032154340836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28"/>
        <v>42976.208333333328</v>
      </c>
      <c r="O917" s="8">
        <f t="shared" si="29"/>
        <v>42985.208333333328</v>
      </c>
      <c r="P917" s="22">
        <f>Tabla1[[#This Row],[Date Ended Conversion]]-Tabla1[[#This Row],[Date Created Conversion]]</f>
        <v>9</v>
      </c>
      <c r="Q917" t="b">
        <v>0</v>
      </c>
      <c r="R917" t="b">
        <v>0</v>
      </c>
      <c r="S917" t="s">
        <v>269</v>
      </c>
      <c r="T917" t="s">
        <v>2036</v>
      </c>
      <c r="U917" t="s">
        <v>2059</v>
      </c>
    </row>
    <row r="918" spans="1:21" ht="31.2" x14ac:dyDescent="0.3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s="10">
        <f>Tabla1[[#This Row],[pledged]]/Tabla1[[#This Row],[goal]]</f>
        <v>0.36297297297297298</v>
      </c>
      <c r="G918" s="24">
        <f>IFERROR(Tabla1[[#This Row],[pledged]]/Tabla1[[#This Row],[backers_count]],"0")</f>
        <v>25.826923076923077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28"/>
        <v>41991.25</v>
      </c>
      <c r="O918" s="8">
        <f t="shared" si="29"/>
        <v>42000.25</v>
      </c>
      <c r="P918" s="22">
        <f>Tabla1[[#This Row],[Date Ended Conversion]]-Tabla1[[#This Row],[Date Created Conversion]]</f>
        <v>9</v>
      </c>
      <c r="Q918" t="b">
        <v>0</v>
      </c>
      <c r="R918" t="b">
        <v>0</v>
      </c>
      <c r="S918" t="s">
        <v>122</v>
      </c>
      <c r="T918" t="s">
        <v>2053</v>
      </c>
      <c r="U918" t="s">
        <v>2054</v>
      </c>
    </row>
    <row r="919" spans="1:21" x14ac:dyDescent="0.3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s="10">
        <f>Tabla1[[#This Row],[pledged]]/Tabla1[[#This Row],[goal]]</f>
        <v>0.58250000000000002</v>
      </c>
      <c r="G919" s="24">
        <f>IFERROR(Tabla1[[#This Row],[pledged]]/Tabla1[[#This Row],[backers_count]],"0")</f>
        <v>77.666666666666671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28"/>
        <v>40722.208333333336</v>
      </c>
      <c r="O919" s="8">
        <f t="shared" si="29"/>
        <v>40746.208333333336</v>
      </c>
      <c r="P919" s="22">
        <f>Tabla1[[#This Row],[Date Ended Conversion]]-Tabla1[[#This Row],[Date Created Conversion]]</f>
        <v>24</v>
      </c>
      <c r="Q919" t="b">
        <v>0</v>
      </c>
      <c r="R919" t="b">
        <v>1</v>
      </c>
      <c r="S919" t="s">
        <v>100</v>
      </c>
      <c r="T919" t="s">
        <v>2036</v>
      </c>
      <c r="U919" t="s">
        <v>2051</v>
      </c>
    </row>
    <row r="920" spans="1:21" x14ac:dyDescent="0.3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s="10">
        <f>Tabla1[[#This Row],[pledged]]/Tabla1[[#This Row],[goal]]</f>
        <v>2.3739473684210526</v>
      </c>
      <c r="G920" s="24">
        <f>IFERROR(Tabla1[[#This Row],[pledged]]/Tabla1[[#This Row],[backers_count]],"0")</f>
        <v>57.82692307692308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28"/>
        <v>41117.208333333336</v>
      </c>
      <c r="O920" s="8">
        <f t="shared" si="29"/>
        <v>41128.208333333336</v>
      </c>
      <c r="P920" s="22">
        <f>Tabla1[[#This Row],[Date Ended Conversion]]-Tabla1[[#This Row],[Date Created Conversion]]</f>
        <v>11</v>
      </c>
      <c r="Q920" t="b">
        <v>0</v>
      </c>
      <c r="R920" t="b">
        <v>0</v>
      </c>
      <c r="S920" t="s">
        <v>133</v>
      </c>
      <c r="T920" t="s">
        <v>2037</v>
      </c>
      <c r="U920" t="s">
        <v>2055</v>
      </c>
    </row>
    <row r="921" spans="1:21" x14ac:dyDescent="0.3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s="10">
        <f>Tabla1[[#This Row],[pledged]]/Tabla1[[#This Row],[goal]]</f>
        <v>0.58750000000000002</v>
      </c>
      <c r="G921" s="24">
        <f>IFERROR(Tabla1[[#This Row],[pledged]]/Tabla1[[#This Row],[backers_count]],"0")</f>
        <v>92.955555555555549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28"/>
        <v>43022.208333333328</v>
      </c>
      <c r="O921" s="8">
        <f t="shared" si="29"/>
        <v>43054.25</v>
      </c>
      <c r="P921" s="22">
        <f>Tabla1[[#This Row],[Date Ended Conversion]]-Tabla1[[#This Row],[Date Created Conversion]]</f>
        <v>32.041666666671517</v>
      </c>
      <c r="Q921" t="b">
        <v>0</v>
      </c>
      <c r="R921" t="b">
        <v>1</v>
      </c>
      <c r="S921" t="s">
        <v>33</v>
      </c>
      <c r="T921" t="s">
        <v>2035</v>
      </c>
      <c r="U921" t="s">
        <v>2041</v>
      </c>
    </row>
    <row r="922" spans="1:21" x14ac:dyDescent="0.3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s="10">
        <f>Tabla1[[#This Row],[pledged]]/Tabla1[[#This Row],[goal]]</f>
        <v>1.8256603773584905</v>
      </c>
      <c r="G922" s="24">
        <f>IFERROR(Tabla1[[#This Row],[pledged]]/Tabla1[[#This Row],[backers_count]],"0")</f>
        <v>37.945098039215686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28"/>
        <v>43503.25</v>
      </c>
      <c r="O922" s="8">
        <f t="shared" si="29"/>
        <v>43523.25</v>
      </c>
      <c r="P922" s="22">
        <f>Tabla1[[#This Row],[Date Ended Conversion]]-Tabla1[[#This Row],[Date Created Conversion]]</f>
        <v>20</v>
      </c>
      <c r="Q922" t="b">
        <v>1</v>
      </c>
      <c r="R922" t="b">
        <v>0</v>
      </c>
      <c r="S922" t="s">
        <v>71</v>
      </c>
      <c r="T922" t="s">
        <v>2036</v>
      </c>
      <c r="U922" t="s">
        <v>2048</v>
      </c>
    </row>
    <row r="923" spans="1:21" x14ac:dyDescent="0.3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s="10">
        <f>Tabla1[[#This Row],[pledged]]/Tabla1[[#This Row],[goal]]</f>
        <v>7.5436408977556111E-3</v>
      </c>
      <c r="G923" s="24">
        <f>IFERROR(Tabla1[[#This Row],[pledged]]/Tabla1[[#This Row],[backers_count]],"0")</f>
        <v>31.842105263157894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28"/>
        <v>40951.25</v>
      </c>
      <c r="O923" s="8">
        <f t="shared" si="29"/>
        <v>40965.25</v>
      </c>
      <c r="P923" s="22">
        <f>Tabla1[[#This Row],[Date Ended Conversion]]-Tabla1[[#This Row],[Date Created Conversion]]</f>
        <v>14</v>
      </c>
      <c r="Q923" t="b">
        <v>0</v>
      </c>
      <c r="R923" t="b">
        <v>0</v>
      </c>
      <c r="S923" t="s">
        <v>28</v>
      </c>
      <c r="T923" t="s">
        <v>2034</v>
      </c>
      <c r="U923" t="s">
        <v>2040</v>
      </c>
    </row>
    <row r="924" spans="1:21" x14ac:dyDescent="0.3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s="10">
        <f>Tabla1[[#This Row],[pledged]]/Tabla1[[#This Row],[goal]]</f>
        <v>1.7595330739299611</v>
      </c>
      <c r="G924" s="24">
        <f>IFERROR(Tabla1[[#This Row],[pledged]]/Tabla1[[#This Row],[backers_count]],"0")</f>
        <v>40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28"/>
        <v>43443.25</v>
      </c>
      <c r="O924" s="8">
        <f t="shared" si="29"/>
        <v>43452.25</v>
      </c>
      <c r="P924" s="22">
        <f>Tabla1[[#This Row],[Date Ended Conversion]]-Tabla1[[#This Row],[Date Created Conversion]]</f>
        <v>9</v>
      </c>
      <c r="Q924" t="b">
        <v>0</v>
      </c>
      <c r="R924" t="b">
        <v>1</v>
      </c>
      <c r="S924" t="s">
        <v>319</v>
      </c>
      <c r="T924" t="s">
        <v>2033</v>
      </c>
      <c r="U924" t="s">
        <v>2061</v>
      </c>
    </row>
    <row r="925" spans="1:21" x14ac:dyDescent="0.3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s="10">
        <f>Tabla1[[#This Row],[pledged]]/Tabla1[[#This Row],[goal]]</f>
        <v>2.3788235294117648</v>
      </c>
      <c r="G925" s="24">
        <f>IFERROR(Tabla1[[#This Row],[pledged]]/Tabla1[[#This Row],[backers_count]],"0")</f>
        <v>101.1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28"/>
        <v>40373.208333333336</v>
      </c>
      <c r="O925" s="8">
        <f t="shared" si="29"/>
        <v>40374.208333333336</v>
      </c>
      <c r="P925" s="22">
        <f>Tabla1[[#This Row],[Date Ended Conversion]]-Tabla1[[#This Row],[Date Created Conversion]]</f>
        <v>1</v>
      </c>
      <c r="Q925" t="b">
        <v>0</v>
      </c>
      <c r="R925" t="b">
        <v>0</v>
      </c>
      <c r="S925" t="s">
        <v>33</v>
      </c>
      <c r="T925" t="s">
        <v>2035</v>
      </c>
      <c r="U925" t="s">
        <v>2041</v>
      </c>
    </row>
    <row r="926" spans="1:21" x14ac:dyDescent="0.3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s="10">
        <f>Tabla1[[#This Row],[pledged]]/Tabla1[[#This Row],[goal]]</f>
        <v>4.8805076142131982</v>
      </c>
      <c r="G926" s="24">
        <f>IFERROR(Tabla1[[#This Row],[pledged]]/Tabla1[[#This Row],[backers_count]],"0")</f>
        <v>84.006989951944078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28"/>
        <v>43769.208333333328</v>
      </c>
      <c r="O926" s="8">
        <f t="shared" si="29"/>
        <v>43780.25</v>
      </c>
      <c r="P926" s="22">
        <f>Tabla1[[#This Row],[Date Ended Conversion]]-Tabla1[[#This Row],[Date Created Conversion]]</f>
        <v>11.041666666671517</v>
      </c>
      <c r="Q926" t="b">
        <v>0</v>
      </c>
      <c r="R926" t="b">
        <v>0</v>
      </c>
      <c r="S926" t="s">
        <v>33</v>
      </c>
      <c r="T926" t="s">
        <v>2035</v>
      </c>
      <c r="U926" t="s">
        <v>2041</v>
      </c>
    </row>
    <row r="927" spans="1:21" ht="31.2" x14ac:dyDescent="0.3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s="10">
        <f>Tabla1[[#This Row],[pledged]]/Tabla1[[#This Row],[goal]]</f>
        <v>2.2406666666666668</v>
      </c>
      <c r="G927" s="24">
        <f>IFERROR(Tabla1[[#This Row],[pledged]]/Tabla1[[#This Row],[backers_count]],"0")</f>
        <v>103.41538461538461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28"/>
        <v>43000.208333333328</v>
      </c>
      <c r="O927" s="8">
        <f t="shared" si="29"/>
        <v>43012.208333333328</v>
      </c>
      <c r="P927" s="22">
        <f>Tabla1[[#This Row],[Date Ended Conversion]]-Tabla1[[#This Row],[Date Created Conversion]]</f>
        <v>12</v>
      </c>
      <c r="Q927" t="b">
        <v>0</v>
      </c>
      <c r="R927" t="b">
        <v>0</v>
      </c>
      <c r="S927" t="s">
        <v>33</v>
      </c>
      <c r="T927" t="s">
        <v>2035</v>
      </c>
      <c r="U927" t="s">
        <v>2041</v>
      </c>
    </row>
    <row r="928" spans="1:21" x14ac:dyDescent="0.3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s="10">
        <f>Tabla1[[#This Row],[pledged]]/Tabla1[[#This Row],[goal]]</f>
        <v>0.18126436781609195</v>
      </c>
      <c r="G928" s="24">
        <f>IFERROR(Tabla1[[#This Row],[pledged]]/Tabla1[[#This Row],[backers_count]],"0")</f>
        <v>105.13333333333334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28"/>
        <v>42502.208333333328</v>
      </c>
      <c r="O928" s="8">
        <f t="shared" si="29"/>
        <v>42506.208333333328</v>
      </c>
      <c r="P928" s="22">
        <f>Tabla1[[#This Row],[Date Ended Conversion]]-Tabla1[[#This Row],[Date Created Conversion]]</f>
        <v>4</v>
      </c>
      <c r="Q928" t="b">
        <v>0</v>
      </c>
      <c r="R928" t="b">
        <v>0</v>
      </c>
      <c r="S928" t="s">
        <v>17</v>
      </c>
      <c r="T928" t="s">
        <v>2032</v>
      </c>
      <c r="U928" t="s">
        <v>2038</v>
      </c>
    </row>
    <row r="929" spans="1:21" x14ac:dyDescent="0.3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s="10">
        <f>Tabla1[[#This Row],[pledged]]/Tabla1[[#This Row],[goal]]</f>
        <v>0.45847222222222223</v>
      </c>
      <c r="G929" s="24">
        <f>IFERROR(Tabla1[[#This Row],[pledged]]/Tabla1[[#This Row],[backers_count]],"0")</f>
        <v>89.21621621621621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28"/>
        <v>41102.208333333336</v>
      </c>
      <c r="O929" s="8">
        <f t="shared" si="29"/>
        <v>41131.208333333336</v>
      </c>
      <c r="P929" s="22">
        <f>Tabla1[[#This Row],[Date Ended Conversion]]-Tabla1[[#This Row],[Date Created Conversion]]</f>
        <v>29</v>
      </c>
      <c r="Q929" t="b">
        <v>0</v>
      </c>
      <c r="R929" t="b">
        <v>0</v>
      </c>
      <c r="S929" t="s">
        <v>33</v>
      </c>
      <c r="T929" t="s">
        <v>2035</v>
      </c>
      <c r="U929" t="s">
        <v>2041</v>
      </c>
    </row>
    <row r="930" spans="1:21" x14ac:dyDescent="0.3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s="10">
        <f>Tabla1[[#This Row],[pledged]]/Tabla1[[#This Row],[goal]]</f>
        <v>1.1731541218637993</v>
      </c>
      <c r="G930" s="24">
        <f>IFERROR(Tabla1[[#This Row],[pledged]]/Tabla1[[#This Row],[backers_count]],"0")</f>
        <v>51.995234312946785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28"/>
        <v>41637.25</v>
      </c>
      <c r="O930" s="8">
        <f t="shared" si="29"/>
        <v>41646.25</v>
      </c>
      <c r="P930" s="22">
        <f>Tabla1[[#This Row],[Date Ended Conversion]]-Tabla1[[#This Row],[Date Created Conversion]]</f>
        <v>9</v>
      </c>
      <c r="Q930" t="b">
        <v>0</v>
      </c>
      <c r="R930" t="b">
        <v>0</v>
      </c>
      <c r="S930" t="s">
        <v>28</v>
      </c>
      <c r="T930" t="s">
        <v>2034</v>
      </c>
      <c r="U930" t="s">
        <v>2040</v>
      </c>
    </row>
    <row r="931" spans="1:21" x14ac:dyDescent="0.3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s="10">
        <f>Tabla1[[#This Row],[pledged]]/Tabla1[[#This Row],[goal]]</f>
        <v>2.173090909090909</v>
      </c>
      <c r="G931" s="24">
        <f>IFERROR(Tabla1[[#This Row],[pledged]]/Tabla1[[#This Row],[backers_count]],"0")</f>
        <v>64.956521739130437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28"/>
        <v>42858.208333333328</v>
      </c>
      <c r="O931" s="8">
        <f t="shared" si="29"/>
        <v>42872.208333333328</v>
      </c>
      <c r="P931" s="22">
        <f>Tabla1[[#This Row],[Date Ended Conversion]]-Tabla1[[#This Row],[Date Created Conversion]]</f>
        <v>14</v>
      </c>
      <c r="Q931" t="b">
        <v>0</v>
      </c>
      <c r="R931" t="b">
        <v>0</v>
      </c>
      <c r="S931" t="s">
        <v>33</v>
      </c>
      <c r="T931" t="s">
        <v>2035</v>
      </c>
      <c r="U931" t="s">
        <v>2041</v>
      </c>
    </row>
    <row r="932" spans="1:21" x14ac:dyDescent="0.3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s="10">
        <f>Tabla1[[#This Row],[pledged]]/Tabla1[[#This Row],[goal]]</f>
        <v>1.1228571428571428</v>
      </c>
      <c r="G932" s="24">
        <f>IFERROR(Tabla1[[#This Row],[pledged]]/Tabla1[[#This Row],[backers_count]],"0")</f>
        <v>46.235294117647058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28"/>
        <v>42060.25</v>
      </c>
      <c r="O932" s="8">
        <f t="shared" si="29"/>
        <v>42067.25</v>
      </c>
      <c r="P932" s="22">
        <f>Tabla1[[#This Row],[Date Ended Conversion]]-Tabla1[[#This Row],[Date Created Conversion]]</f>
        <v>7</v>
      </c>
      <c r="Q932" t="b">
        <v>0</v>
      </c>
      <c r="R932" t="b">
        <v>1</v>
      </c>
      <c r="S932" t="s">
        <v>33</v>
      </c>
      <c r="T932" t="s">
        <v>2035</v>
      </c>
      <c r="U932" t="s">
        <v>2041</v>
      </c>
    </row>
    <row r="933" spans="1:21" x14ac:dyDescent="0.3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s="10">
        <f>Tabla1[[#This Row],[pledged]]/Tabla1[[#This Row],[goal]]</f>
        <v>0.72518987341772156</v>
      </c>
      <c r="G933" s="24">
        <f>IFERROR(Tabla1[[#This Row],[pledged]]/Tabla1[[#This Row],[backers_count]],"0")</f>
        <v>51.151785714285715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28"/>
        <v>41818.208333333336</v>
      </c>
      <c r="O933" s="8">
        <f t="shared" si="29"/>
        <v>41820.208333333336</v>
      </c>
      <c r="P933" s="22">
        <f>Tabla1[[#This Row],[Date Ended Conversion]]-Tabla1[[#This Row],[Date Created Conversion]]</f>
        <v>2</v>
      </c>
      <c r="Q933" t="b">
        <v>0</v>
      </c>
      <c r="R933" t="b">
        <v>1</v>
      </c>
      <c r="S933" t="s">
        <v>33</v>
      </c>
      <c r="T933" t="s">
        <v>2035</v>
      </c>
      <c r="U933" t="s">
        <v>2041</v>
      </c>
    </row>
    <row r="934" spans="1:21" x14ac:dyDescent="0.3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s="10">
        <f>Tabla1[[#This Row],[pledged]]/Tabla1[[#This Row],[goal]]</f>
        <v>2.1230434782608696</v>
      </c>
      <c r="G934" s="24">
        <f>IFERROR(Tabla1[[#This Row],[pledged]]/Tabla1[[#This Row],[backers_count]],"0")</f>
        <v>33.909722222222221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28"/>
        <v>41709.208333333336</v>
      </c>
      <c r="O934" s="8">
        <f t="shared" si="29"/>
        <v>41712.208333333336</v>
      </c>
      <c r="P934" s="22">
        <f>Tabla1[[#This Row],[Date Ended Conversion]]-Tabla1[[#This Row],[Date Created Conversion]]</f>
        <v>3</v>
      </c>
      <c r="Q934" t="b">
        <v>0</v>
      </c>
      <c r="R934" t="b">
        <v>0</v>
      </c>
      <c r="S934" t="s">
        <v>23</v>
      </c>
      <c r="T934" t="s">
        <v>2033</v>
      </c>
      <c r="U934" t="s">
        <v>2039</v>
      </c>
    </row>
    <row r="935" spans="1:21" x14ac:dyDescent="0.3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s="10">
        <f>Tabla1[[#This Row],[pledged]]/Tabla1[[#This Row],[goal]]</f>
        <v>2.3974657534246577</v>
      </c>
      <c r="G935" s="24">
        <f>IFERROR(Tabla1[[#This Row],[pledged]]/Tabla1[[#This Row],[backers_count]],"0")</f>
        <v>92.016298633017882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28"/>
        <v>41372.208333333336</v>
      </c>
      <c r="O935" s="8">
        <f t="shared" si="29"/>
        <v>41385.208333333336</v>
      </c>
      <c r="P935" s="22">
        <f>Tabla1[[#This Row],[Date Ended Conversion]]-Tabla1[[#This Row],[Date Created Conversion]]</f>
        <v>13</v>
      </c>
      <c r="Q935" t="b">
        <v>0</v>
      </c>
      <c r="R935" t="b">
        <v>0</v>
      </c>
      <c r="S935" t="s">
        <v>33</v>
      </c>
      <c r="T935" t="s">
        <v>2035</v>
      </c>
      <c r="U935" t="s">
        <v>2041</v>
      </c>
    </row>
    <row r="936" spans="1:21" x14ac:dyDescent="0.3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s="10">
        <f>Tabla1[[#This Row],[pledged]]/Tabla1[[#This Row],[goal]]</f>
        <v>1.8193548387096774</v>
      </c>
      <c r="G936" s="24">
        <f>IFERROR(Tabla1[[#This Row],[pledged]]/Tabla1[[#This Row],[backers_count]],"0")</f>
        <v>107.42857142857143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28"/>
        <v>42422.25</v>
      </c>
      <c r="O936" s="8">
        <f t="shared" si="29"/>
        <v>42428.25</v>
      </c>
      <c r="P936" s="22">
        <f>Tabla1[[#This Row],[Date Ended Conversion]]-Tabla1[[#This Row],[Date Created Conversion]]</f>
        <v>6</v>
      </c>
      <c r="Q936" t="b">
        <v>0</v>
      </c>
      <c r="R936" t="b">
        <v>0</v>
      </c>
      <c r="S936" t="s">
        <v>33</v>
      </c>
      <c r="T936" t="s">
        <v>2035</v>
      </c>
      <c r="U936" t="s">
        <v>2041</v>
      </c>
    </row>
    <row r="937" spans="1:21" ht="31.2" x14ac:dyDescent="0.3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s="10">
        <f>Tabla1[[#This Row],[pledged]]/Tabla1[[#This Row],[goal]]</f>
        <v>1.6413114754098361</v>
      </c>
      <c r="G937" s="24">
        <f>IFERROR(Tabla1[[#This Row],[pledged]]/Tabla1[[#This Row],[backers_count]],"0")</f>
        <v>75.848484848484844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28"/>
        <v>42209.208333333328</v>
      </c>
      <c r="O937" s="8">
        <f t="shared" si="29"/>
        <v>42216.208333333328</v>
      </c>
      <c r="P937" s="22">
        <f>Tabla1[[#This Row],[Date Ended Conversion]]-Tabla1[[#This Row],[Date Created Conversion]]</f>
        <v>7</v>
      </c>
      <c r="Q937" t="b">
        <v>0</v>
      </c>
      <c r="R937" t="b">
        <v>0</v>
      </c>
      <c r="S937" t="s">
        <v>33</v>
      </c>
      <c r="T937" t="s">
        <v>2035</v>
      </c>
      <c r="U937" t="s">
        <v>2041</v>
      </c>
    </row>
    <row r="938" spans="1:21" x14ac:dyDescent="0.3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s="10">
        <f>Tabla1[[#This Row],[pledged]]/Tabla1[[#This Row],[goal]]</f>
        <v>1.6375968992248063E-2</v>
      </c>
      <c r="G938" s="24">
        <f>IFERROR(Tabla1[[#This Row],[pledged]]/Tabla1[[#This Row],[backers_count]],"0")</f>
        <v>80.476190476190482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28"/>
        <v>43668.208333333328</v>
      </c>
      <c r="O938" s="8">
        <f t="shared" si="29"/>
        <v>43671.208333333328</v>
      </c>
      <c r="P938" s="22">
        <f>Tabla1[[#This Row],[Date Ended Conversion]]-Tabla1[[#This Row],[Date Created Conversion]]</f>
        <v>3</v>
      </c>
      <c r="Q938" t="b">
        <v>1</v>
      </c>
      <c r="R938" t="b">
        <v>0</v>
      </c>
      <c r="S938" t="s">
        <v>33</v>
      </c>
      <c r="T938" t="s">
        <v>2035</v>
      </c>
      <c r="U938" t="s">
        <v>2041</v>
      </c>
    </row>
    <row r="939" spans="1:21" x14ac:dyDescent="0.3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s="10">
        <f>Tabla1[[#This Row],[pledged]]/Tabla1[[#This Row],[goal]]</f>
        <v>0.49643859649122807</v>
      </c>
      <c r="G939" s="24">
        <f>IFERROR(Tabla1[[#This Row],[pledged]]/Tabla1[[#This Row],[backers_count]],"0")</f>
        <v>86.978483606557376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28"/>
        <v>42334.25</v>
      </c>
      <c r="O939" s="8">
        <f t="shared" si="29"/>
        <v>42343.25</v>
      </c>
      <c r="P939" s="22">
        <f>Tabla1[[#This Row],[Date Ended Conversion]]-Tabla1[[#This Row],[Date Created Conversion]]</f>
        <v>9</v>
      </c>
      <c r="Q939" t="b">
        <v>0</v>
      </c>
      <c r="R939" t="b">
        <v>0</v>
      </c>
      <c r="S939" t="s">
        <v>42</v>
      </c>
      <c r="T939" t="s">
        <v>2036</v>
      </c>
      <c r="U939" t="s">
        <v>2042</v>
      </c>
    </row>
    <row r="940" spans="1:21" x14ac:dyDescent="0.3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s="10">
        <f>Tabla1[[#This Row],[pledged]]/Tabla1[[#This Row],[goal]]</f>
        <v>1.0970652173913042</v>
      </c>
      <c r="G940" s="24">
        <f>IFERROR(Tabla1[[#This Row],[pledged]]/Tabla1[[#This Row],[backers_count]],"0")</f>
        <v>105.13541666666667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28"/>
        <v>43263.208333333328</v>
      </c>
      <c r="O940" s="8">
        <f t="shared" si="29"/>
        <v>43299.208333333328</v>
      </c>
      <c r="P940" s="22">
        <f>Tabla1[[#This Row],[Date Ended Conversion]]-Tabla1[[#This Row],[Date Created Conversion]]</f>
        <v>36</v>
      </c>
      <c r="Q940" t="b">
        <v>0</v>
      </c>
      <c r="R940" t="b">
        <v>1</v>
      </c>
      <c r="S940" t="s">
        <v>119</v>
      </c>
      <c r="T940" t="s">
        <v>2037</v>
      </c>
      <c r="U940" t="s">
        <v>2052</v>
      </c>
    </row>
    <row r="941" spans="1:21" ht="31.2" x14ac:dyDescent="0.3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s="10">
        <f>Tabla1[[#This Row],[pledged]]/Tabla1[[#This Row],[goal]]</f>
        <v>0.49217948717948717</v>
      </c>
      <c r="G941" s="24">
        <f>IFERROR(Tabla1[[#This Row],[pledged]]/Tabla1[[#This Row],[backers_count]],"0")</f>
        <v>57.298507462686565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28"/>
        <v>40670.208333333336</v>
      </c>
      <c r="O941" s="8">
        <f t="shared" si="29"/>
        <v>40687.208333333336</v>
      </c>
      <c r="P941" s="22">
        <f>Tabla1[[#This Row],[Date Ended Conversion]]-Tabla1[[#This Row],[Date Created Conversion]]</f>
        <v>17</v>
      </c>
      <c r="Q941" t="b">
        <v>0</v>
      </c>
      <c r="R941" t="b">
        <v>1</v>
      </c>
      <c r="S941" t="s">
        <v>89</v>
      </c>
      <c r="T941" t="s">
        <v>2049</v>
      </c>
      <c r="U941" t="s">
        <v>2050</v>
      </c>
    </row>
    <row r="942" spans="1:21" x14ac:dyDescent="0.3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s="10">
        <f>Tabla1[[#This Row],[pledged]]/Tabla1[[#This Row],[goal]]</f>
        <v>0.62232323232323228</v>
      </c>
      <c r="G942" s="24">
        <f>IFERROR(Tabla1[[#This Row],[pledged]]/Tabla1[[#This Row],[backers_count]],"0")</f>
        <v>93.348484848484844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28"/>
        <v>41244.25</v>
      </c>
      <c r="O942" s="8">
        <f t="shared" si="29"/>
        <v>41266.25</v>
      </c>
      <c r="P942" s="22">
        <f>Tabla1[[#This Row],[Date Ended Conversion]]-Tabla1[[#This Row],[Date Created Conversion]]</f>
        <v>22</v>
      </c>
      <c r="Q942" t="b">
        <v>0</v>
      </c>
      <c r="R942" t="b">
        <v>0</v>
      </c>
      <c r="S942" t="s">
        <v>28</v>
      </c>
      <c r="T942" t="s">
        <v>2034</v>
      </c>
      <c r="U942" t="s">
        <v>2040</v>
      </c>
    </row>
    <row r="943" spans="1:21" x14ac:dyDescent="0.3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s="10">
        <f>Tabla1[[#This Row],[pledged]]/Tabla1[[#This Row],[goal]]</f>
        <v>0.1305813953488372</v>
      </c>
      <c r="G943" s="24">
        <f>IFERROR(Tabla1[[#This Row],[pledged]]/Tabla1[[#This Row],[backers_count]],"0")</f>
        <v>71.987179487179489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28"/>
        <v>40552.25</v>
      </c>
      <c r="O943" s="8">
        <f t="shared" si="29"/>
        <v>40587.25</v>
      </c>
      <c r="P943" s="22">
        <f>Tabla1[[#This Row],[Date Ended Conversion]]-Tabla1[[#This Row],[Date Created Conversion]]</f>
        <v>35</v>
      </c>
      <c r="Q943" t="b">
        <v>1</v>
      </c>
      <c r="R943" t="b">
        <v>0</v>
      </c>
      <c r="S943" t="s">
        <v>33</v>
      </c>
      <c r="T943" t="s">
        <v>2035</v>
      </c>
      <c r="U943" t="s">
        <v>2041</v>
      </c>
    </row>
    <row r="944" spans="1:21" x14ac:dyDescent="0.3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s="10">
        <f>Tabla1[[#This Row],[pledged]]/Tabla1[[#This Row],[goal]]</f>
        <v>0.64635416666666667</v>
      </c>
      <c r="G944" s="24">
        <f>IFERROR(Tabla1[[#This Row],[pledged]]/Tabla1[[#This Row],[backers_count]],"0")</f>
        <v>92.611940298507463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28"/>
        <v>40568.25</v>
      </c>
      <c r="O944" s="8">
        <f t="shared" si="29"/>
        <v>40571.25</v>
      </c>
      <c r="P944" s="22">
        <f>Tabla1[[#This Row],[Date Ended Conversion]]-Tabla1[[#This Row],[Date Created Conversion]]</f>
        <v>3</v>
      </c>
      <c r="Q944" t="b">
        <v>0</v>
      </c>
      <c r="R944" t="b">
        <v>0</v>
      </c>
      <c r="S944" t="s">
        <v>33</v>
      </c>
      <c r="T944" t="s">
        <v>2035</v>
      </c>
      <c r="U944" t="s">
        <v>2041</v>
      </c>
    </row>
    <row r="945" spans="1:21" x14ac:dyDescent="0.3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s="10">
        <f>Tabla1[[#This Row],[pledged]]/Tabla1[[#This Row],[goal]]</f>
        <v>1.5958666666666668</v>
      </c>
      <c r="G945" s="24">
        <f>IFERROR(Tabla1[[#This Row],[pledged]]/Tabla1[[#This Row],[backers_count]],"0")</f>
        <v>104.99122807017544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28"/>
        <v>41906.208333333336</v>
      </c>
      <c r="O945" s="8">
        <f t="shared" si="29"/>
        <v>41941.208333333336</v>
      </c>
      <c r="P945" s="22">
        <f>Tabla1[[#This Row],[Date Ended Conversion]]-Tabla1[[#This Row],[Date Created Conversion]]</f>
        <v>35</v>
      </c>
      <c r="Q945" t="b">
        <v>0</v>
      </c>
      <c r="R945" t="b">
        <v>0</v>
      </c>
      <c r="S945" t="s">
        <v>17</v>
      </c>
      <c r="T945" t="s">
        <v>2032</v>
      </c>
      <c r="U945" t="s">
        <v>2038</v>
      </c>
    </row>
    <row r="946" spans="1:21" x14ac:dyDescent="0.3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s="10">
        <f>Tabla1[[#This Row],[pledged]]/Tabla1[[#This Row],[goal]]</f>
        <v>0.81420000000000003</v>
      </c>
      <c r="G946" s="24">
        <f>IFERROR(Tabla1[[#This Row],[pledged]]/Tabla1[[#This Row],[backers_count]],"0")</f>
        <v>30.958174904942965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28"/>
        <v>42776.25</v>
      </c>
      <c r="O946" s="8">
        <f t="shared" si="29"/>
        <v>42795.25</v>
      </c>
      <c r="P946" s="22">
        <f>Tabla1[[#This Row],[Date Ended Conversion]]-Tabla1[[#This Row],[Date Created Conversion]]</f>
        <v>19</v>
      </c>
      <c r="Q946" t="b">
        <v>0</v>
      </c>
      <c r="R946" t="b">
        <v>0</v>
      </c>
      <c r="S946" t="s">
        <v>122</v>
      </c>
      <c r="T946" t="s">
        <v>2053</v>
      </c>
      <c r="U946" t="s">
        <v>2054</v>
      </c>
    </row>
    <row r="947" spans="1:21" x14ac:dyDescent="0.3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s="10">
        <f>Tabla1[[#This Row],[pledged]]/Tabla1[[#This Row],[goal]]</f>
        <v>0.32444767441860467</v>
      </c>
      <c r="G947" s="24">
        <f>IFERROR(Tabla1[[#This Row],[pledged]]/Tabla1[[#This Row],[backers_count]],"0")</f>
        <v>33.001182732111175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28"/>
        <v>41004.208333333336</v>
      </c>
      <c r="O947" s="8">
        <f t="shared" si="29"/>
        <v>41019.208333333336</v>
      </c>
      <c r="P947" s="22">
        <f>Tabla1[[#This Row],[Date Ended Conversion]]-Tabla1[[#This Row],[Date Created Conversion]]</f>
        <v>15</v>
      </c>
      <c r="Q947" t="b">
        <v>1</v>
      </c>
      <c r="R947" t="b">
        <v>0</v>
      </c>
      <c r="S947" t="s">
        <v>122</v>
      </c>
      <c r="T947" t="s">
        <v>2053</v>
      </c>
      <c r="U947" t="s">
        <v>2054</v>
      </c>
    </row>
    <row r="948" spans="1:21" ht="31.2" x14ac:dyDescent="0.3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s="10">
        <f>Tabla1[[#This Row],[pledged]]/Tabla1[[#This Row],[goal]]</f>
        <v>9.9141184124918666E-2</v>
      </c>
      <c r="G948" s="24">
        <f>IFERROR(Tabla1[[#This Row],[pledged]]/Tabla1[[#This Row],[backers_count]],"0")</f>
        <v>84.187845303867405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28"/>
        <v>40710.208333333336</v>
      </c>
      <c r="O948" s="8">
        <f t="shared" si="29"/>
        <v>40712.208333333336</v>
      </c>
      <c r="P948" s="22">
        <f>Tabla1[[#This Row],[Date Ended Conversion]]-Tabla1[[#This Row],[Date Created Conversion]]</f>
        <v>2</v>
      </c>
      <c r="Q948" t="b">
        <v>0</v>
      </c>
      <c r="R948" t="b">
        <v>0</v>
      </c>
      <c r="S948" t="s">
        <v>33</v>
      </c>
      <c r="T948" t="s">
        <v>2035</v>
      </c>
      <c r="U948" t="s">
        <v>2041</v>
      </c>
    </row>
    <row r="949" spans="1:21" x14ac:dyDescent="0.3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s="10">
        <f>Tabla1[[#This Row],[pledged]]/Tabla1[[#This Row],[goal]]</f>
        <v>0.26694444444444443</v>
      </c>
      <c r="G949" s="24">
        <f>IFERROR(Tabla1[[#This Row],[pledged]]/Tabla1[[#This Row],[backers_count]],"0")</f>
        <v>73.92307692307692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28"/>
        <v>41908.208333333336</v>
      </c>
      <c r="O949" s="8">
        <f t="shared" si="29"/>
        <v>41915.208333333336</v>
      </c>
      <c r="P949" s="22">
        <f>Tabla1[[#This Row],[Date Ended Conversion]]-Tabla1[[#This Row],[Date Created Conversion]]</f>
        <v>7</v>
      </c>
      <c r="Q949" t="b">
        <v>0</v>
      </c>
      <c r="R949" t="b">
        <v>0</v>
      </c>
      <c r="S949" t="s">
        <v>33</v>
      </c>
      <c r="T949" t="s">
        <v>2035</v>
      </c>
      <c r="U949" t="s">
        <v>2041</v>
      </c>
    </row>
    <row r="950" spans="1:21" x14ac:dyDescent="0.3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s="10">
        <f>Tabla1[[#This Row],[pledged]]/Tabla1[[#This Row],[goal]]</f>
        <v>0.62957446808510642</v>
      </c>
      <c r="G950" s="24">
        <f>IFERROR(Tabla1[[#This Row],[pledged]]/Tabla1[[#This Row],[backers_count]],"0")</f>
        <v>36.987499999999997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28"/>
        <v>41985.25</v>
      </c>
      <c r="O950" s="8">
        <f t="shared" si="29"/>
        <v>41995.25</v>
      </c>
      <c r="P950" s="22">
        <f>Tabla1[[#This Row],[Date Ended Conversion]]-Tabla1[[#This Row],[Date Created Conversion]]</f>
        <v>10</v>
      </c>
      <c r="Q950" t="b">
        <v>1</v>
      </c>
      <c r="R950" t="b">
        <v>1</v>
      </c>
      <c r="S950" t="s">
        <v>42</v>
      </c>
      <c r="T950" t="s">
        <v>2036</v>
      </c>
      <c r="U950" t="s">
        <v>2042</v>
      </c>
    </row>
    <row r="951" spans="1:21" ht="31.2" x14ac:dyDescent="0.3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s="10">
        <f>Tabla1[[#This Row],[pledged]]/Tabla1[[#This Row],[goal]]</f>
        <v>1.6135593220338984</v>
      </c>
      <c r="G951" s="24">
        <f>IFERROR(Tabla1[[#This Row],[pledged]]/Tabla1[[#This Row],[backers_count]],"0")</f>
        <v>46.896551724137929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28"/>
        <v>42112.208333333328</v>
      </c>
      <c r="O951" s="8">
        <f t="shared" si="29"/>
        <v>42131.208333333328</v>
      </c>
      <c r="P951" s="22">
        <f>Tabla1[[#This Row],[Date Ended Conversion]]-Tabla1[[#This Row],[Date Created Conversion]]</f>
        <v>19</v>
      </c>
      <c r="Q951" t="b">
        <v>0</v>
      </c>
      <c r="R951" t="b">
        <v>0</v>
      </c>
      <c r="S951" t="s">
        <v>28</v>
      </c>
      <c r="T951" t="s">
        <v>2034</v>
      </c>
      <c r="U951" t="s">
        <v>2040</v>
      </c>
    </row>
    <row r="952" spans="1:21" ht="31.2" x14ac:dyDescent="0.3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s="10">
        <f>Tabla1[[#This Row],[pledged]]/Tabla1[[#This Row],[goal]]</f>
        <v>0.05</v>
      </c>
      <c r="G952" s="24">
        <f>IFERROR(Tabla1[[#This Row],[pledged]]/Tabla1[[#This Row],[backers_count]],"0")</f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28"/>
        <v>43571.208333333328</v>
      </c>
      <c r="O952" s="8">
        <f t="shared" si="29"/>
        <v>43576.208333333328</v>
      </c>
      <c r="P952" s="22">
        <f>Tabla1[[#This Row],[Date Ended Conversion]]-Tabla1[[#This Row],[Date Created Conversion]]</f>
        <v>5</v>
      </c>
      <c r="Q952" t="b">
        <v>0</v>
      </c>
      <c r="R952" t="b">
        <v>1</v>
      </c>
      <c r="S952" t="s">
        <v>33</v>
      </c>
      <c r="T952" t="s">
        <v>2035</v>
      </c>
      <c r="U952" t="s">
        <v>2041</v>
      </c>
    </row>
    <row r="953" spans="1:21" x14ac:dyDescent="0.3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s="10">
        <f>Tabla1[[#This Row],[pledged]]/Tabla1[[#This Row],[goal]]</f>
        <v>10.969379310344827</v>
      </c>
      <c r="G953" s="24">
        <f>IFERROR(Tabla1[[#This Row],[pledged]]/Tabla1[[#This Row],[backers_count]],"0")</f>
        <v>102.02437459910199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28"/>
        <v>42730.25</v>
      </c>
      <c r="O953" s="8">
        <f t="shared" si="29"/>
        <v>42731.25</v>
      </c>
      <c r="P953" s="22">
        <f>Tabla1[[#This Row],[Date Ended Conversion]]-Tabla1[[#This Row],[Date Created Conversion]]</f>
        <v>1</v>
      </c>
      <c r="Q953" t="b">
        <v>0</v>
      </c>
      <c r="R953" t="b">
        <v>1</v>
      </c>
      <c r="S953" t="s">
        <v>23</v>
      </c>
      <c r="T953" t="s">
        <v>2033</v>
      </c>
      <c r="U953" t="s">
        <v>2039</v>
      </c>
    </row>
    <row r="954" spans="1:21" x14ac:dyDescent="0.3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s="10">
        <f>Tabla1[[#This Row],[pledged]]/Tabla1[[#This Row],[goal]]</f>
        <v>0.70094158075601376</v>
      </c>
      <c r="G954" s="24">
        <f>IFERROR(Tabla1[[#This Row],[pledged]]/Tabla1[[#This Row],[backers_count]],"0")</f>
        <v>45.007502206531335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28"/>
        <v>42591.208333333328</v>
      </c>
      <c r="O954" s="8">
        <f t="shared" si="29"/>
        <v>42605.208333333328</v>
      </c>
      <c r="P954" s="22">
        <f>Tabla1[[#This Row],[Date Ended Conversion]]-Tabla1[[#This Row],[Date Created Conversion]]</f>
        <v>14</v>
      </c>
      <c r="Q954" t="b">
        <v>0</v>
      </c>
      <c r="R954" t="b">
        <v>0</v>
      </c>
      <c r="S954" t="s">
        <v>42</v>
      </c>
      <c r="T954" t="s">
        <v>2036</v>
      </c>
      <c r="U954" t="s">
        <v>2042</v>
      </c>
    </row>
    <row r="955" spans="1:21" ht="31.2" x14ac:dyDescent="0.3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s="10">
        <f>Tabla1[[#This Row],[pledged]]/Tabla1[[#This Row],[goal]]</f>
        <v>0.6</v>
      </c>
      <c r="G955" s="24">
        <f>IFERROR(Tabla1[[#This Row],[pledged]]/Tabla1[[#This Row],[backers_count]],"0")</f>
        <v>94.285714285714292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28"/>
        <v>42358.25</v>
      </c>
      <c r="O955" s="8">
        <f t="shared" si="29"/>
        <v>42394.25</v>
      </c>
      <c r="P955" s="22">
        <f>Tabla1[[#This Row],[Date Ended Conversion]]-Tabla1[[#This Row],[Date Created Conversion]]</f>
        <v>36</v>
      </c>
      <c r="Q955" t="b">
        <v>0</v>
      </c>
      <c r="R955" t="b">
        <v>1</v>
      </c>
      <c r="S955" t="s">
        <v>474</v>
      </c>
      <c r="T955" t="s">
        <v>2036</v>
      </c>
      <c r="U955" t="s">
        <v>2062</v>
      </c>
    </row>
    <row r="956" spans="1:21" x14ac:dyDescent="0.3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s="10">
        <f>Tabla1[[#This Row],[pledged]]/Tabla1[[#This Row],[goal]]</f>
        <v>3.6709859154929578</v>
      </c>
      <c r="G956" s="24">
        <f>IFERROR(Tabla1[[#This Row],[pledged]]/Tabla1[[#This Row],[backers_count]],"0")</f>
        <v>101.02325581395348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28"/>
        <v>41174.208333333336</v>
      </c>
      <c r="O956" s="8">
        <f t="shared" si="29"/>
        <v>41198.208333333336</v>
      </c>
      <c r="P956" s="22">
        <f>Tabla1[[#This Row],[Date Ended Conversion]]-Tabla1[[#This Row],[Date Created Conversion]]</f>
        <v>24</v>
      </c>
      <c r="Q956" t="b">
        <v>0</v>
      </c>
      <c r="R956" t="b">
        <v>0</v>
      </c>
      <c r="S956" t="s">
        <v>28</v>
      </c>
      <c r="T956" t="s">
        <v>2034</v>
      </c>
      <c r="U956" t="s">
        <v>2040</v>
      </c>
    </row>
    <row r="957" spans="1:21" ht="31.2" x14ac:dyDescent="0.3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s="10">
        <f>Tabla1[[#This Row],[pledged]]/Tabla1[[#This Row],[goal]]</f>
        <v>11.09</v>
      </c>
      <c r="G957" s="24">
        <f>IFERROR(Tabla1[[#This Row],[pledged]]/Tabla1[[#This Row],[backers_count]],"0")</f>
        <v>97.037499999999994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28"/>
        <v>41238.25</v>
      </c>
      <c r="O957" s="8">
        <f t="shared" si="29"/>
        <v>41240.25</v>
      </c>
      <c r="P957" s="22">
        <f>Tabla1[[#This Row],[Date Ended Conversion]]-Tabla1[[#This Row],[Date Created Conversion]]</f>
        <v>2</v>
      </c>
      <c r="Q957" t="b">
        <v>0</v>
      </c>
      <c r="R957" t="b">
        <v>0</v>
      </c>
      <c r="S957" t="s">
        <v>33</v>
      </c>
      <c r="T957" t="s">
        <v>2035</v>
      </c>
      <c r="U957" t="s">
        <v>2041</v>
      </c>
    </row>
    <row r="958" spans="1:21" x14ac:dyDescent="0.3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s="10">
        <f>Tabla1[[#This Row],[pledged]]/Tabla1[[#This Row],[goal]]</f>
        <v>0.19028784648187633</v>
      </c>
      <c r="G958" s="24">
        <f>IFERROR(Tabla1[[#This Row],[pledged]]/Tabla1[[#This Row],[backers_count]],"0")</f>
        <v>43.00963855421687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28"/>
        <v>42360.25</v>
      </c>
      <c r="O958" s="8">
        <f t="shared" si="29"/>
        <v>42364.25</v>
      </c>
      <c r="P958" s="22">
        <f>Tabla1[[#This Row],[Date Ended Conversion]]-Tabla1[[#This Row],[Date Created Conversion]]</f>
        <v>4</v>
      </c>
      <c r="Q958" t="b">
        <v>0</v>
      </c>
      <c r="R958" t="b">
        <v>0</v>
      </c>
      <c r="S958" t="s">
        <v>474</v>
      </c>
      <c r="T958" t="s">
        <v>2036</v>
      </c>
      <c r="U958" t="s">
        <v>2062</v>
      </c>
    </row>
    <row r="959" spans="1:21" x14ac:dyDescent="0.3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s="10">
        <f>Tabla1[[#This Row],[pledged]]/Tabla1[[#This Row],[goal]]</f>
        <v>1.2687755102040816</v>
      </c>
      <c r="G959" s="24">
        <f>IFERROR(Tabla1[[#This Row],[pledged]]/Tabla1[[#This Row],[backers_count]],"0")</f>
        <v>94.916030534351151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28"/>
        <v>40955.25</v>
      </c>
      <c r="O959" s="8">
        <f t="shared" si="29"/>
        <v>40958.25</v>
      </c>
      <c r="P959" s="22">
        <f>Tabla1[[#This Row],[Date Ended Conversion]]-Tabla1[[#This Row],[Date Created Conversion]]</f>
        <v>3</v>
      </c>
      <c r="Q959" t="b">
        <v>0</v>
      </c>
      <c r="R959" t="b">
        <v>0</v>
      </c>
      <c r="S959" t="s">
        <v>33</v>
      </c>
      <c r="T959" t="s">
        <v>2035</v>
      </c>
      <c r="U959" t="s">
        <v>2041</v>
      </c>
    </row>
    <row r="960" spans="1:21" ht="31.2" x14ac:dyDescent="0.3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s="10">
        <f>Tabla1[[#This Row],[pledged]]/Tabla1[[#This Row],[goal]]</f>
        <v>7.3463636363636367</v>
      </c>
      <c r="G960" s="24">
        <f>IFERROR(Tabla1[[#This Row],[pledged]]/Tabla1[[#This Row],[backers_count]],"0")</f>
        <v>72.151785714285708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28"/>
        <v>40350.208333333336</v>
      </c>
      <c r="O960" s="8">
        <f t="shared" si="29"/>
        <v>40372.208333333336</v>
      </c>
      <c r="P960" s="22">
        <f>Tabla1[[#This Row],[Date Ended Conversion]]-Tabla1[[#This Row],[Date Created Conversion]]</f>
        <v>22</v>
      </c>
      <c r="Q960" t="b">
        <v>0</v>
      </c>
      <c r="R960" t="b">
        <v>0</v>
      </c>
      <c r="S960" t="s">
        <v>71</v>
      </c>
      <c r="T960" t="s">
        <v>2036</v>
      </c>
      <c r="U960" t="s">
        <v>2048</v>
      </c>
    </row>
    <row r="961" spans="1:21" x14ac:dyDescent="0.3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s="10">
        <f>Tabla1[[#This Row],[pledged]]/Tabla1[[#This Row],[goal]]</f>
        <v>4.5731034482758622E-2</v>
      </c>
      <c r="G961" s="24">
        <f>IFERROR(Tabla1[[#This Row],[pledged]]/Tabla1[[#This Row],[backers_count]],"0")</f>
        <v>51.007692307692309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28"/>
        <v>40357.208333333336</v>
      </c>
      <c r="O961" s="8">
        <f t="shared" si="29"/>
        <v>40385.208333333336</v>
      </c>
      <c r="P961" s="22">
        <f>Tabla1[[#This Row],[Date Ended Conversion]]-Tabla1[[#This Row],[Date Created Conversion]]</f>
        <v>28</v>
      </c>
      <c r="Q961" t="b">
        <v>0</v>
      </c>
      <c r="R961" t="b">
        <v>0</v>
      </c>
      <c r="S961" t="s">
        <v>206</v>
      </c>
      <c r="T961" t="s">
        <v>2037</v>
      </c>
      <c r="U961" t="s">
        <v>2058</v>
      </c>
    </row>
    <row r="962" spans="1:21" x14ac:dyDescent="0.3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s="10">
        <f>Tabla1[[#This Row],[pledged]]/Tabla1[[#This Row],[goal]]</f>
        <v>0.85054545454545449</v>
      </c>
      <c r="G962" s="24">
        <f>IFERROR(Tabla1[[#This Row],[pledged]]/Tabla1[[#This Row],[backers_count]],"0")</f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ref="N962:N1001" si="30">(((L962/60)/60)/24)+DATE(1970,1,1)</f>
        <v>42408.25</v>
      </c>
      <c r="O962" s="8">
        <f t="shared" ref="O962:O1001" si="31">(((M962/60)/60)/24)+DATE(1970,1,1)</f>
        <v>42445.208333333328</v>
      </c>
      <c r="P962" s="22">
        <f>Tabla1[[#This Row],[Date Ended Conversion]]-Tabla1[[#This Row],[Date Created Conversion]]</f>
        <v>36.958333333328483</v>
      </c>
      <c r="Q962" t="b">
        <v>0</v>
      </c>
      <c r="R962" t="b">
        <v>0</v>
      </c>
      <c r="S962" t="s">
        <v>28</v>
      </c>
      <c r="T962" t="s">
        <v>2034</v>
      </c>
      <c r="U962" t="s">
        <v>2040</v>
      </c>
    </row>
    <row r="963" spans="1:21" ht="31.2" x14ac:dyDescent="0.3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s="10">
        <f>Tabla1[[#This Row],[pledged]]/Tabla1[[#This Row],[goal]]</f>
        <v>1.1929824561403508</v>
      </c>
      <c r="G963" s="24">
        <f>IFERROR(Tabla1[[#This Row],[pledged]]/Tabla1[[#This Row],[backers_count]],"0")</f>
        <v>43.87096774193548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si="30"/>
        <v>40591.25</v>
      </c>
      <c r="O963" s="8">
        <f t="shared" si="31"/>
        <v>40595.25</v>
      </c>
      <c r="P963" s="22">
        <f>Tabla1[[#This Row],[Date Ended Conversion]]-Tabla1[[#This Row],[Date Created Conversion]]</f>
        <v>4</v>
      </c>
      <c r="Q963" t="b">
        <v>0</v>
      </c>
      <c r="R963" t="b">
        <v>0</v>
      </c>
      <c r="S963" t="s">
        <v>206</v>
      </c>
      <c r="T963" t="s">
        <v>2037</v>
      </c>
      <c r="U963" t="s">
        <v>2058</v>
      </c>
    </row>
    <row r="964" spans="1:21" x14ac:dyDescent="0.3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s="10">
        <f>Tabla1[[#This Row],[pledged]]/Tabla1[[#This Row],[goal]]</f>
        <v>2.9602777777777778</v>
      </c>
      <c r="G964" s="24">
        <f>IFERROR(Tabla1[[#This Row],[pledged]]/Tabla1[[#This Row],[backers_count]],"0")</f>
        <v>40.063909774436091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30"/>
        <v>41592.25</v>
      </c>
      <c r="O964" s="8">
        <f t="shared" si="31"/>
        <v>41613.25</v>
      </c>
      <c r="P964" s="22">
        <f>Tabla1[[#This Row],[Date Ended Conversion]]-Tabla1[[#This Row],[Date Created Conversion]]</f>
        <v>21</v>
      </c>
      <c r="Q964" t="b">
        <v>0</v>
      </c>
      <c r="R964" t="b">
        <v>0</v>
      </c>
      <c r="S964" t="s">
        <v>17</v>
      </c>
      <c r="T964" t="s">
        <v>2032</v>
      </c>
      <c r="U964" t="s">
        <v>2038</v>
      </c>
    </row>
    <row r="965" spans="1:21" x14ac:dyDescent="0.3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s="10">
        <f>Tabla1[[#This Row],[pledged]]/Tabla1[[#This Row],[goal]]</f>
        <v>0.84694915254237291</v>
      </c>
      <c r="G965" s="24">
        <f>IFERROR(Tabla1[[#This Row],[pledged]]/Tabla1[[#This Row],[backers_count]],"0")</f>
        <v>43.833333333333336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30"/>
        <v>40607.25</v>
      </c>
      <c r="O965" s="8">
        <f t="shared" si="31"/>
        <v>40613.25</v>
      </c>
      <c r="P965" s="22">
        <f>Tabla1[[#This Row],[Date Ended Conversion]]-Tabla1[[#This Row],[Date Created Conversion]]</f>
        <v>6</v>
      </c>
      <c r="Q965" t="b">
        <v>0</v>
      </c>
      <c r="R965" t="b">
        <v>1</v>
      </c>
      <c r="S965" t="s">
        <v>122</v>
      </c>
      <c r="T965" t="s">
        <v>2053</v>
      </c>
      <c r="U965" t="s">
        <v>2054</v>
      </c>
    </row>
    <row r="966" spans="1:21" x14ac:dyDescent="0.3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s="10">
        <f>Tabla1[[#This Row],[pledged]]/Tabla1[[#This Row],[goal]]</f>
        <v>3.5578378378378379</v>
      </c>
      <c r="G966" s="24">
        <f>IFERROR(Tabla1[[#This Row],[pledged]]/Tabla1[[#This Row],[backers_count]],"0")</f>
        <v>84.92903225806451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30"/>
        <v>42135.208333333328</v>
      </c>
      <c r="O966" s="8">
        <f t="shared" si="31"/>
        <v>42140.208333333328</v>
      </c>
      <c r="P966" s="22">
        <f>Tabla1[[#This Row],[Date Ended Conversion]]-Tabla1[[#This Row],[Date Created Conversion]]</f>
        <v>5</v>
      </c>
      <c r="Q966" t="b">
        <v>0</v>
      </c>
      <c r="R966" t="b">
        <v>0</v>
      </c>
      <c r="S966" t="s">
        <v>33</v>
      </c>
      <c r="T966" t="s">
        <v>2035</v>
      </c>
      <c r="U966" t="s">
        <v>2041</v>
      </c>
    </row>
    <row r="967" spans="1:21" x14ac:dyDescent="0.3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s="10">
        <f>Tabla1[[#This Row],[pledged]]/Tabla1[[#This Row],[goal]]</f>
        <v>3.8640909090909092</v>
      </c>
      <c r="G967" s="24">
        <f>IFERROR(Tabla1[[#This Row],[pledged]]/Tabla1[[#This Row],[backers_count]],"0")</f>
        <v>41.067632850241544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30"/>
        <v>40203.25</v>
      </c>
      <c r="O967" s="8">
        <f t="shared" si="31"/>
        <v>40243.25</v>
      </c>
      <c r="P967" s="22">
        <f>Tabla1[[#This Row],[Date Ended Conversion]]-Tabla1[[#This Row],[Date Created Conversion]]</f>
        <v>40</v>
      </c>
      <c r="Q967" t="b">
        <v>0</v>
      </c>
      <c r="R967" t="b">
        <v>0</v>
      </c>
      <c r="S967" t="s">
        <v>23</v>
      </c>
      <c r="T967" t="s">
        <v>2033</v>
      </c>
      <c r="U967" t="s">
        <v>2039</v>
      </c>
    </row>
    <row r="968" spans="1:21" x14ac:dyDescent="0.3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s="10">
        <f>Tabla1[[#This Row],[pledged]]/Tabla1[[#This Row],[goal]]</f>
        <v>7.9223529411764702</v>
      </c>
      <c r="G968" s="24">
        <f>IFERROR(Tabla1[[#This Row],[pledged]]/Tabla1[[#This Row],[backers_count]],"0")</f>
        <v>54.971428571428568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30"/>
        <v>42901.208333333328</v>
      </c>
      <c r="O968" s="8">
        <f t="shared" si="31"/>
        <v>42903.208333333328</v>
      </c>
      <c r="P968" s="22">
        <f>Tabla1[[#This Row],[Date Ended Conversion]]-Tabla1[[#This Row],[Date Created Conversion]]</f>
        <v>2</v>
      </c>
      <c r="Q968" t="b">
        <v>0</v>
      </c>
      <c r="R968" t="b">
        <v>0</v>
      </c>
      <c r="S968" t="s">
        <v>33</v>
      </c>
      <c r="T968" t="s">
        <v>2035</v>
      </c>
      <c r="U968" t="s">
        <v>2041</v>
      </c>
    </row>
    <row r="969" spans="1:21" x14ac:dyDescent="0.3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s="10">
        <f>Tabla1[[#This Row],[pledged]]/Tabla1[[#This Row],[goal]]</f>
        <v>1.3703393665158372</v>
      </c>
      <c r="G969" s="24">
        <f>IFERROR(Tabla1[[#This Row],[pledged]]/Tabla1[[#This Row],[backers_count]],"0")</f>
        <v>77.010807374443743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30"/>
        <v>41005.208333333336</v>
      </c>
      <c r="O969" s="8">
        <f t="shared" si="31"/>
        <v>41042.208333333336</v>
      </c>
      <c r="P969" s="22">
        <f>Tabla1[[#This Row],[Date Ended Conversion]]-Tabla1[[#This Row],[Date Created Conversion]]</f>
        <v>37</v>
      </c>
      <c r="Q969" t="b">
        <v>0</v>
      </c>
      <c r="R969" t="b">
        <v>0</v>
      </c>
      <c r="S969" t="s">
        <v>319</v>
      </c>
      <c r="T969" t="s">
        <v>2033</v>
      </c>
      <c r="U969" t="s">
        <v>2061</v>
      </c>
    </row>
    <row r="970" spans="1:21" ht="31.2" x14ac:dyDescent="0.3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s="10">
        <f>Tabla1[[#This Row],[pledged]]/Tabla1[[#This Row],[goal]]</f>
        <v>3.3820833333333336</v>
      </c>
      <c r="G970" s="24">
        <f>IFERROR(Tabla1[[#This Row],[pledged]]/Tabla1[[#This Row],[backers_count]],"0")</f>
        <v>71.201754385964918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30"/>
        <v>40544.25</v>
      </c>
      <c r="O970" s="8">
        <f t="shared" si="31"/>
        <v>40559.25</v>
      </c>
      <c r="P970" s="22">
        <f>Tabla1[[#This Row],[Date Ended Conversion]]-Tabla1[[#This Row],[Date Created Conversion]]</f>
        <v>15</v>
      </c>
      <c r="Q970" t="b">
        <v>0</v>
      </c>
      <c r="R970" t="b">
        <v>0</v>
      </c>
      <c r="S970" t="s">
        <v>17</v>
      </c>
      <c r="T970" t="s">
        <v>2032</v>
      </c>
      <c r="U970" t="s">
        <v>2038</v>
      </c>
    </row>
    <row r="971" spans="1:21" x14ac:dyDescent="0.3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s="10">
        <f>Tabla1[[#This Row],[pledged]]/Tabla1[[#This Row],[goal]]</f>
        <v>1.0822784810126582</v>
      </c>
      <c r="G971" s="24">
        <f>IFERROR(Tabla1[[#This Row],[pledged]]/Tabla1[[#This Row],[backers_count]],"0")</f>
        <v>91.935483870967744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30"/>
        <v>43821.25</v>
      </c>
      <c r="O971" s="8">
        <f t="shared" si="31"/>
        <v>43828.25</v>
      </c>
      <c r="P971" s="22">
        <f>Tabla1[[#This Row],[Date Ended Conversion]]-Tabla1[[#This Row],[Date Created Conversion]]</f>
        <v>7</v>
      </c>
      <c r="Q971" t="b">
        <v>0</v>
      </c>
      <c r="R971" t="b">
        <v>0</v>
      </c>
      <c r="S971" t="s">
        <v>33</v>
      </c>
      <c r="T971" t="s">
        <v>2035</v>
      </c>
      <c r="U971" t="s">
        <v>2041</v>
      </c>
    </row>
    <row r="972" spans="1:21" ht="31.2" x14ac:dyDescent="0.3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s="10">
        <f>Tabla1[[#This Row],[pledged]]/Tabla1[[#This Row],[goal]]</f>
        <v>0.60757639620653314</v>
      </c>
      <c r="G972" s="24">
        <f>IFERROR(Tabla1[[#This Row],[pledged]]/Tabla1[[#This Row],[backers_count]],"0")</f>
        <v>97.069023569023571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30"/>
        <v>40672.208333333336</v>
      </c>
      <c r="O972" s="8">
        <f t="shared" si="31"/>
        <v>40673.208333333336</v>
      </c>
      <c r="P972" s="22">
        <f>Tabla1[[#This Row],[Date Ended Conversion]]-Tabla1[[#This Row],[Date Created Conversion]]</f>
        <v>1</v>
      </c>
      <c r="Q972" t="b">
        <v>0</v>
      </c>
      <c r="R972" t="b">
        <v>0</v>
      </c>
      <c r="S972" t="s">
        <v>33</v>
      </c>
      <c r="T972" t="s">
        <v>2035</v>
      </c>
      <c r="U972" t="s">
        <v>2041</v>
      </c>
    </row>
    <row r="973" spans="1:21" x14ac:dyDescent="0.3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s="10">
        <f>Tabla1[[#This Row],[pledged]]/Tabla1[[#This Row],[goal]]</f>
        <v>0.27725490196078434</v>
      </c>
      <c r="G973" s="24">
        <f>IFERROR(Tabla1[[#This Row],[pledged]]/Tabla1[[#This Row],[backers_count]],"0")</f>
        <v>58.916666666666664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30"/>
        <v>41555.208333333336</v>
      </c>
      <c r="O973" s="8">
        <f t="shared" si="31"/>
        <v>41561.208333333336</v>
      </c>
      <c r="P973" s="22">
        <f>Tabla1[[#This Row],[Date Ended Conversion]]-Tabla1[[#This Row],[Date Created Conversion]]</f>
        <v>6</v>
      </c>
      <c r="Q973" t="b">
        <v>0</v>
      </c>
      <c r="R973" t="b">
        <v>0</v>
      </c>
      <c r="S973" t="s">
        <v>269</v>
      </c>
      <c r="T973" t="s">
        <v>2036</v>
      </c>
      <c r="U973" t="s">
        <v>2059</v>
      </c>
    </row>
    <row r="974" spans="1:21" ht="31.2" x14ac:dyDescent="0.3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s="10">
        <f>Tabla1[[#This Row],[pledged]]/Tabla1[[#This Row],[goal]]</f>
        <v>2.283934426229508</v>
      </c>
      <c r="G974" s="24">
        <f>IFERROR(Tabla1[[#This Row],[pledged]]/Tabla1[[#This Row],[backers_count]],"0")</f>
        <v>58.015466983938133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30"/>
        <v>41792.208333333336</v>
      </c>
      <c r="O974" s="8">
        <f t="shared" si="31"/>
        <v>41801.208333333336</v>
      </c>
      <c r="P974" s="22">
        <f>Tabla1[[#This Row],[Date Ended Conversion]]-Tabla1[[#This Row],[Date Created Conversion]]</f>
        <v>9</v>
      </c>
      <c r="Q974" t="b">
        <v>0</v>
      </c>
      <c r="R974" t="b">
        <v>1</v>
      </c>
      <c r="S974" t="s">
        <v>28</v>
      </c>
      <c r="T974" t="s">
        <v>2034</v>
      </c>
      <c r="U974" t="s">
        <v>2040</v>
      </c>
    </row>
    <row r="975" spans="1:21" x14ac:dyDescent="0.3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s="10">
        <f>Tabla1[[#This Row],[pledged]]/Tabla1[[#This Row],[goal]]</f>
        <v>0.21615194054500414</v>
      </c>
      <c r="G975" s="24">
        <f>IFERROR(Tabla1[[#This Row],[pledged]]/Tabla1[[#This Row],[backers_count]],"0")</f>
        <v>103.87301587301587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30"/>
        <v>40522.25</v>
      </c>
      <c r="O975" s="8">
        <f t="shared" si="31"/>
        <v>40524.25</v>
      </c>
      <c r="P975" s="22">
        <f>Tabla1[[#This Row],[Date Ended Conversion]]-Tabla1[[#This Row],[Date Created Conversion]]</f>
        <v>2</v>
      </c>
      <c r="Q975" t="b">
        <v>0</v>
      </c>
      <c r="R975" t="b">
        <v>1</v>
      </c>
      <c r="S975" t="s">
        <v>33</v>
      </c>
      <c r="T975" t="s">
        <v>2035</v>
      </c>
      <c r="U975" t="s">
        <v>2041</v>
      </c>
    </row>
    <row r="976" spans="1:21" x14ac:dyDescent="0.3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s="10">
        <f>Tabla1[[#This Row],[pledged]]/Tabla1[[#This Row],[goal]]</f>
        <v>3.73875</v>
      </c>
      <c r="G976" s="24">
        <f>IFERROR(Tabla1[[#This Row],[pledged]]/Tabla1[[#This Row],[backers_count]],"0")</f>
        <v>93.46875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30"/>
        <v>41412.208333333336</v>
      </c>
      <c r="O976" s="8">
        <f t="shared" si="31"/>
        <v>41413.208333333336</v>
      </c>
      <c r="P976" s="22">
        <f>Tabla1[[#This Row],[Date Ended Conversion]]-Tabla1[[#This Row],[Date Created Conversion]]</f>
        <v>1</v>
      </c>
      <c r="Q976" t="b">
        <v>0</v>
      </c>
      <c r="R976" t="b">
        <v>0</v>
      </c>
      <c r="S976" t="s">
        <v>60</v>
      </c>
      <c r="T976" t="s">
        <v>2033</v>
      </c>
      <c r="U976" t="s">
        <v>2045</v>
      </c>
    </row>
    <row r="977" spans="1:21" x14ac:dyDescent="0.3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s="10">
        <f>Tabla1[[#This Row],[pledged]]/Tabla1[[#This Row],[goal]]</f>
        <v>1.5492592592592593</v>
      </c>
      <c r="G977" s="24">
        <f>IFERROR(Tabla1[[#This Row],[pledged]]/Tabla1[[#This Row],[backers_count]],"0")</f>
        <v>61.970370370370368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30"/>
        <v>42337.25</v>
      </c>
      <c r="O977" s="8">
        <f t="shared" si="31"/>
        <v>42376.25</v>
      </c>
      <c r="P977" s="22">
        <f>Tabla1[[#This Row],[Date Ended Conversion]]-Tabla1[[#This Row],[Date Created Conversion]]</f>
        <v>39</v>
      </c>
      <c r="Q977" t="b">
        <v>0</v>
      </c>
      <c r="R977" t="b">
        <v>1</v>
      </c>
      <c r="S977" t="s">
        <v>33</v>
      </c>
      <c r="T977" t="s">
        <v>2035</v>
      </c>
      <c r="U977" t="s">
        <v>2041</v>
      </c>
    </row>
    <row r="978" spans="1:21" ht="31.2" x14ac:dyDescent="0.3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s="10">
        <f>Tabla1[[#This Row],[pledged]]/Tabla1[[#This Row],[goal]]</f>
        <v>3.2214999999999998</v>
      </c>
      <c r="G978" s="24">
        <f>IFERROR(Tabla1[[#This Row],[pledged]]/Tabla1[[#This Row],[backers_count]],"0")</f>
        <v>92.042857142857144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30"/>
        <v>40571.25</v>
      </c>
      <c r="O978" s="8">
        <f t="shared" si="31"/>
        <v>40577.25</v>
      </c>
      <c r="P978" s="22">
        <f>Tabla1[[#This Row],[Date Ended Conversion]]-Tabla1[[#This Row],[Date Created Conversion]]</f>
        <v>6</v>
      </c>
      <c r="Q978" t="b">
        <v>0</v>
      </c>
      <c r="R978" t="b">
        <v>1</v>
      </c>
      <c r="S978" t="s">
        <v>33</v>
      </c>
      <c r="T978" t="s">
        <v>2035</v>
      </c>
      <c r="U978" t="s">
        <v>2041</v>
      </c>
    </row>
    <row r="979" spans="1:21" x14ac:dyDescent="0.3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s="10">
        <f>Tabla1[[#This Row],[pledged]]/Tabla1[[#This Row],[goal]]</f>
        <v>0.73957142857142855</v>
      </c>
      <c r="G979" s="24">
        <f>IFERROR(Tabla1[[#This Row],[pledged]]/Tabla1[[#This Row],[backers_count]],"0")</f>
        <v>77.268656716417908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30"/>
        <v>43138.25</v>
      </c>
      <c r="O979" s="8">
        <f t="shared" si="31"/>
        <v>43170.25</v>
      </c>
      <c r="P979" s="22">
        <f>Tabla1[[#This Row],[Date Ended Conversion]]-Tabla1[[#This Row],[Date Created Conversion]]</f>
        <v>32</v>
      </c>
      <c r="Q979" t="b">
        <v>0</v>
      </c>
      <c r="R979" t="b">
        <v>0</v>
      </c>
      <c r="S979" t="s">
        <v>17</v>
      </c>
      <c r="T979" t="s">
        <v>2032</v>
      </c>
      <c r="U979" t="s">
        <v>2038</v>
      </c>
    </row>
    <row r="980" spans="1:21" x14ac:dyDescent="0.3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s="10">
        <f>Tabla1[[#This Row],[pledged]]/Tabla1[[#This Row],[goal]]</f>
        <v>8.641</v>
      </c>
      <c r="G980" s="24">
        <f>IFERROR(Tabla1[[#This Row],[pledged]]/Tabla1[[#This Row],[backers_count]],"0")</f>
        <v>93.923913043478265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30"/>
        <v>42686.25</v>
      </c>
      <c r="O980" s="8">
        <f t="shared" si="31"/>
        <v>42708.25</v>
      </c>
      <c r="P980" s="22">
        <f>Tabla1[[#This Row],[Date Ended Conversion]]-Tabla1[[#This Row],[Date Created Conversion]]</f>
        <v>22</v>
      </c>
      <c r="Q980" t="b">
        <v>0</v>
      </c>
      <c r="R980" t="b">
        <v>0</v>
      </c>
      <c r="S980" t="s">
        <v>89</v>
      </c>
      <c r="T980" t="s">
        <v>2049</v>
      </c>
      <c r="U980" t="s">
        <v>2050</v>
      </c>
    </row>
    <row r="981" spans="1:21" x14ac:dyDescent="0.3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s="10">
        <f>Tabla1[[#This Row],[pledged]]/Tabla1[[#This Row],[goal]]</f>
        <v>1.432624584717608</v>
      </c>
      <c r="G981" s="24">
        <f>IFERROR(Tabla1[[#This Row],[pledged]]/Tabla1[[#This Row],[backers_count]],"0")</f>
        <v>84.969458128078813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30"/>
        <v>42078.208333333328</v>
      </c>
      <c r="O981" s="8">
        <f t="shared" si="31"/>
        <v>42084.208333333328</v>
      </c>
      <c r="P981" s="22">
        <f>Tabla1[[#This Row],[Date Ended Conversion]]-Tabla1[[#This Row],[Date Created Conversion]]</f>
        <v>6</v>
      </c>
      <c r="Q981" t="b">
        <v>0</v>
      </c>
      <c r="R981" t="b">
        <v>0</v>
      </c>
      <c r="S981" t="s">
        <v>33</v>
      </c>
      <c r="T981" t="s">
        <v>2035</v>
      </c>
      <c r="U981" t="s">
        <v>2041</v>
      </c>
    </row>
    <row r="982" spans="1:21" x14ac:dyDescent="0.3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s="10">
        <f>Tabla1[[#This Row],[pledged]]/Tabla1[[#This Row],[goal]]</f>
        <v>0.40281762295081969</v>
      </c>
      <c r="G982" s="24">
        <f>IFERROR(Tabla1[[#This Row],[pledged]]/Tabla1[[#This Row],[backers_count]],"0")</f>
        <v>105.97035040431267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30"/>
        <v>42307.208333333328</v>
      </c>
      <c r="O982" s="8">
        <f t="shared" si="31"/>
        <v>42312.25</v>
      </c>
      <c r="P982" s="22">
        <f>Tabla1[[#This Row],[Date Ended Conversion]]-Tabla1[[#This Row],[Date Created Conversion]]</f>
        <v>5.0416666666715173</v>
      </c>
      <c r="Q982" t="b">
        <v>1</v>
      </c>
      <c r="R982" t="b">
        <v>0</v>
      </c>
      <c r="S982" t="s">
        <v>68</v>
      </c>
      <c r="T982" t="s">
        <v>2037</v>
      </c>
      <c r="U982" t="s">
        <v>2047</v>
      </c>
    </row>
    <row r="983" spans="1:21" x14ac:dyDescent="0.3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s="10">
        <f>Tabla1[[#This Row],[pledged]]/Tabla1[[#This Row],[goal]]</f>
        <v>1.7822388059701493</v>
      </c>
      <c r="G983" s="24">
        <f>IFERROR(Tabla1[[#This Row],[pledged]]/Tabla1[[#This Row],[backers_count]],"0")</f>
        <v>36.969040247678016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30"/>
        <v>43094.25</v>
      </c>
      <c r="O983" s="8">
        <f t="shared" si="31"/>
        <v>43127.25</v>
      </c>
      <c r="P983" s="22">
        <f>Tabla1[[#This Row],[Date Ended Conversion]]-Tabla1[[#This Row],[Date Created Conversion]]</f>
        <v>33</v>
      </c>
      <c r="Q983" t="b">
        <v>0</v>
      </c>
      <c r="R983" t="b">
        <v>0</v>
      </c>
      <c r="S983" t="s">
        <v>28</v>
      </c>
      <c r="T983" t="s">
        <v>2034</v>
      </c>
      <c r="U983" t="s">
        <v>2040</v>
      </c>
    </row>
    <row r="984" spans="1:21" x14ac:dyDescent="0.3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s="10">
        <f>Tabla1[[#This Row],[pledged]]/Tabla1[[#This Row],[goal]]</f>
        <v>0.84930555555555554</v>
      </c>
      <c r="G984" s="24">
        <f>IFERROR(Tabla1[[#This Row],[pledged]]/Tabla1[[#This Row],[backers_count]],"0")</f>
        <v>81.533333333333331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30"/>
        <v>40743.208333333336</v>
      </c>
      <c r="O984" s="8">
        <f t="shared" si="31"/>
        <v>40745.208333333336</v>
      </c>
      <c r="P984" s="22">
        <f>Tabla1[[#This Row],[Date Ended Conversion]]-Tabla1[[#This Row],[Date Created Conversion]]</f>
        <v>2</v>
      </c>
      <c r="Q984" t="b">
        <v>0</v>
      </c>
      <c r="R984" t="b">
        <v>1</v>
      </c>
      <c r="S984" t="s">
        <v>42</v>
      </c>
      <c r="T984" t="s">
        <v>2036</v>
      </c>
      <c r="U984" t="s">
        <v>2042</v>
      </c>
    </row>
    <row r="985" spans="1:21" x14ac:dyDescent="0.3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s="10">
        <f>Tabla1[[#This Row],[pledged]]/Tabla1[[#This Row],[goal]]</f>
        <v>1.4593648334624323</v>
      </c>
      <c r="G985" s="24">
        <f>IFERROR(Tabla1[[#This Row],[pledged]]/Tabla1[[#This Row],[backers_count]],"0")</f>
        <v>80.999140154772135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30"/>
        <v>43681.208333333328</v>
      </c>
      <c r="O985" s="8">
        <f t="shared" si="31"/>
        <v>43696.208333333328</v>
      </c>
      <c r="P985" s="22">
        <f>Tabla1[[#This Row],[Date Ended Conversion]]-Tabla1[[#This Row],[Date Created Conversion]]</f>
        <v>15</v>
      </c>
      <c r="Q985" t="b">
        <v>0</v>
      </c>
      <c r="R985" t="b">
        <v>0</v>
      </c>
      <c r="S985" t="s">
        <v>42</v>
      </c>
      <c r="T985" t="s">
        <v>2036</v>
      </c>
      <c r="U985" t="s">
        <v>2042</v>
      </c>
    </row>
    <row r="986" spans="1:21" ht="31.2" x14ac:dyDescent="0.3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s="10">
        <f>Tabla1[[#This Row],[pledged]]/Tabla1[[#This Row],[goal]]</f>
        <v>1.5246153846153847</v>
      </c>
      <c r="G986" s="24">
        <f>IFERROR(Tabla1[[#This Row],[pledged]]/Tabla1[[#This Row],[backers_count]],"0")</f>
        <v>26.010498687664043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30"/>
        <v>43716.208333333328</v>
      </c>
      <c r="O986" s="8">
        <f t="shared" si="31"/>
        <v>43742.208333333328</v>
      </c>
      <c r="P986" s="22">
        <f>Tabla1[[#This Row],[Date Ended Conversion]]-Tabla1[[#This Row],[Date Created Conversion]]</f>
        <v>26</v>
      </c>
      <c r="Q986" t="b">
        <v>0</v>
      </c>
      <c r="R986" t="b">
        <v>0</v>
      </c>
      <c r="S986" t="s">
        <v>33</v>
      </c>
      <c r="T986" t="s">
        <v>2035</v>
      </c>
      <c r="U986" t="s">
        <v>2041</v>
      </c>
    </row>
    <row r="987" spans="1:21" x14ac:dyDescent="0.3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s="10">
        <f>Tabla1[[#This Row],[pledged]]/Tabla1[[#This Row],[goal]]</f>
        <v>0.67129542790152408</v>
      </c>
      <c r="G987" s="24">
        <f>IFERROR(Tabla1[[#This Row],[pledged]]/Tabla1[[#This Row],[backers_count]],"0")</f>
        <v>25.998410896708286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30"/>
        <v>41614.25</v>
      </c>
      <c r="O987" s="8">
        <f t="shared" si="31"/>
        <v>41640.25</v>
      </c>
      <c r="P987" s="22">
        <f>Tabla1[[#This Row],[Date Ended Conversion]]-Tabla1[[#This Row],[Date Created Conversion]]</f>
        <v>26</v>
      </c>
      <c r="Q987" t="b">
        <v>0</v>
      </c>
      <c r="R987" t="b">
        <v>1</v>
      </c>
      <c r="S987" t="s">
        <v>23</v>
      </c>
      <c r="T987" t="s">
        <v>2033</v>
      </c>
      <c r="U987" t="s">
        <v>2039</v>
      </c>
    </row>
    <row r="988" spans="1:21" ht="31.2" x14ac:dyDescent="0.3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s="10">
        <f>Tabla1[[#This Row],[pledged]]/Tabla1[[#This Row],[goal]]</f>
        <v>0.40307692307692305</v>
      </c>
      <c r="G988" s="24">
        <f>IFERROR(Tabla1[[#This Row],[pledged]]/Tabla1[[#This Row],[backers_count]],"0")</f>
        <v>34.173913043478258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30"/>
        <v>40638.208333333336</v>
      </c>
      <c r="O988" s="8">
        <f t="shared" si="31"/>
        <v>40652.208333333336</v>
      </c>
      <c r="P988" s="22">
        <f>Tabla1[[#This Row],[Date Ended Conversion]]-Tabla1[[#This Row],[Date Created Conversion]]</f>
        <v>14</v>
      </c>
      <c r="Q988" t="b">
        <v>0</v>
      </c>
      <c r="R988" t="b">
        <v>0</v>
      </c>
      <c r="S988" t="s">
        <v>23</v>
      </c>
      <c r="T988" t="s">
        <v>2033</v>
      </c>
      <c r="U988" t="s">
        <v>2039</v>
      </c>
    </row>
    <row r="989" spans="1:21" x14ac:dyDescent="0.3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s="10">
        <f>Tabla1[[#This Row],[pledged]]/Tabla1[[#This Row],[goal]]</f>
        <v>2.1679032258064517</v>
      </c>
      <c r="G989" s="24">
        <f>IFERROR(Tabla1[[#This Row],[pledged]]/Tabla1[[#This Row],[backers_count]],"0")</f>
        <v>28.002083333333335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30"/>
        <v>42852.208333333328</v>
      </c>
      <c r="O989" s="8">
        <f t="shared" si="31"/>
        <v>42866.208333333328</v>
      </c>
      <c r="P989" s="22">
        <f>Tabla1[[#This Row],[Date Ended Conversion]]-Tabla1[[#This Row],[Date Created Conversion]]</f>
        <v>14</v>
      </c>
      <c r="Q989" t="b">
        <v>0</v>
      </c>
      <c r="R989" t="b">
        <v>0</v>
      </c>
      <c r="S989" t="s">
        <v>42</v>
      </c>
      <c r="T989" t="s">
        <v>2036</v>
      </c>
      <c r="U989" t="s">
        <v>2042</v>
      </c>
    </row>
    <row r="990" spans="1:21" x14ac:dyDescent="0.3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s="10">
        <f>Tabla1[[#This Row],[pledged]]/Tabla1[[#This Row],[goal]]</f>
        <v>0.52117021276595743</v>
      </c>
      <c r="G990" s="24">
        <f>IFERROR(Tabla1[[#This Row],[pledged]]/Tabla1[[#This Row],[backers_count]],"0")</f>
        <v>76.546875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30"/>
        <v>42686.25</v>
      </c>
      <c r="O990" s="8">
        <f t="shared" si="31"/>
        <v>42707.25</v>
      </c>
      <c r="P990" s="22">
        <f>Tabla1[[#This Row],[Date Ended Conversion]]-Tabla1[[#This Row],[Date Created Conversion]]</f>
        <v>21</v>
      </c>
      <c r="Q990" t="b">
        <v>0</v>
      </c>
      <c r="R990" t="b">
        <v>0</v>
      </c>
      <c r="S990" t="s">
        <v>133</v>
      </c>
      <c r="T990" t="s">
        <v>2037</v>
      </c>
      <c r="U990" t="s">
        <v>2055</v>
      </c>
    </row>
    <row r="991" spans="1:21" x14ac:dyDescent="0.3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s="10">
        <f>Tabla1[[#This Row],[pledged]]/Tabla1[[#This Row],[goal]]</f>
        <v>4.9958333333333336</v>
      </c>
      <c r="G991" s="24">
        <f>IFERROR(Tabla1[[#This Row],[pledged]]/Tabla1[[#This Row],[backers_count]],"0")</f>
        <v>53.053097345132741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30"/>
        <v>43571.208333333328</v>
      </c>
      <c r="O991" s="8">
        <f t="shared" si="31"/>
        <v>43576.208333333328</v>
      </c>
      <c r="P991" s="22">
        <f>Tabla1[[#This Row],[Date Ended Conversion]]-Tabla1[[#This Row],[Date Created Conversion]]</f>
        <v>5</v>
      </c>
      <c r="Q991" t="b">
        <v>0</v>
      </c>
      <c r="R991" t="b">
        <v>0</v>
      </c>
      <c r="S991" t="s">
        <v>206</v>
      </c>
      <c r="T991" t="s">
        <v>2037</v>
      </c>
      <c r="U991" t="s">
        <v>2058</v>
      </c>
    </row>
    <row r="992" spans="1:21" x14ac:dyDescent="0.3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s="10">
        <f>Tabla1[[#This Row],[pledged]]/Tabla1[[#This Row],[goal]]</f>
        <v>0.87679487179487181</v>
      </c>
      <c r="G992" s="24">
        <f>IFERROR(Tabla1[[#This Row],[pledged]]/Tabla1[[#This Row],[backers_count]],"0")</f>
        <v>106.859375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30"/>
        <v>42432.25</v>
      </c>
      <c r="O992" s="8">
        <f t="shared" si="31"/>
        <v>42454.208333333328</v>
      </c>
      <c r="P992" s="22">
        <f>Tabla1[[#This Row],[Date Ended Conversion]]-Tabla1[[#This Row],[Date Created Conversion]]</f>
        <v>21.958333333328483</v>
      </c>
      <c r="Q992" t="b">
        <v>0</v>
      </c>
      <c r="R992" t="b">
        <v>1</v>
      </c>
      <c r="S992" t="s">
        <v>53</v>
      </c>
      <c r="T992" t="s">
        <v>2036</v>
      </c>
      <c r="U992" t="s">
        <v>2044</v>
      </c>
    </row>
    <row r="993" spans="1:21" x14ac:dyDescent="0.3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s="10">
        <f>Tabla1[[#This Row],[pledged]]/Tabla1[[#This Row],[goal]]</f>
        <v>1.131734693877551</v>
      </c>
      <c r="G993" s="24">
        <f>IFERROR(Tabla1[[#This Row],[pledged]]/Tabla1[[#This Row],[backers_count]],"0")</f>
        <v>46.020746887966808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30"/>
        <v>41907.208333333336</v>
      </c>
      <c r="O993" s="8">
        <f t="shared" si="31"/>
        <v>41911.208333333336</v>
      </c>
      <c r="P993" s="22">
        <f>Tabla1[[#This Row],[Date Ended Conversion]]-Tabla1[[#This Row],[Date Created Conversion]]</f>
        <v>4</v>
      </c>
      <c r="Q993" t="b">
        <v>0</v>
      </c>
      <c r="R993" t="b">
        <v>1</v>
      </c>
      <c r="S993" t="s">
        <v>23</v>
      </c>
      <c r="T993" t="s">
        <v>2033</v>
      </c>
      <c r="U993" t="s">
        <v>2039</v>
      </c>
    </row>
    <row r="994" spans="1:21" x14ac:dyDescent="0.3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s="10">
        <f>Tabla1[[#This Row],[pledged]]/Tabla1[[#This Row],[goal]]</f>
        <v>4.2654838709677421</v>
      </c>
      <c r="G994" s="24">
        <f>IFERROR(Tabla1[[#This Row],[pledged]]/Tabla1[[#This Row],[backers_count]],"0")</f>
        <v>100.17424242424242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30"/>
        <v>43227.208333333328</v>
      </c>
      <c r="O994" s="8">
        <f t="shared" si="31"/>
        <v>43241.208333333328</v>
      </c>
      <c r="P994" s="22">
        <f>Tabla1[[#This Row],[Date Ended Conversion]]-Tabla1[[#This Row],[Date Created Conversion]]</f>
        <v>14</v>
      </c>
      <c r="Q994" t="b">
        <v>0</v>
      </c>
      <c r="R994" t="b">
        <v>1</v>
      </c>
      <c r="S994" t="s">
        <v>53</v>
      </c>
      <c r="T994" t="s">
        <v>2036</v>
      </c>
      <c r="U994" t="s">
        <v>2044</v>
      </c>
    </row>
    <row r="995" spans="1:21" x14ac:dyDescent="0.3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s="10">
        <f>Tabla1[[#This Row],[pledged]]/Tabla1[[#This Row],[goal]]</f>
        <v>0.77632653061224488</v>
      </c>
      <c r="G995" s="24">
        <f>IFERROR(Tabla1[[#This Row],[pledged]]/Tabla1[[#This Row],[backers_count]],"0")</f>
        <v>101.44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30"/>
        <v>42362.25</v>
      </c>
      <c r="O995" s="8">
        <f t="shared" si="31"/>
        <v>42379.25</v>
      </c>
      <c r="P995" s="22">
        <f>Tabla1[[#This Row],[Date Ended Conversion]]-Tabla1[[#This Row],[Date Created Conversion]]</f>
        <v>17</v>
      </c>
      <c r="Q995" t="b">
        <v>0</v>
      </c>
      <c r="R995" t="b">
        <v>1</v>
      </c>
      <c r="S995" t="s">
        <v>122</v>
      </c>
      <c r="T995" t="s">
        <v>2053</v>
      </c>
      <c r="U995" t="s">
        <v>2054</v>
      </c>
    </row>
    <row r="996" spans="1:21" x14ac:dyDescent="0.3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s="10">
        <f>Tabla1[[#This Row],[pledged]]/Tabla1[[#This Row],[goal]]</f>
        <v>0.52496810772501767</v>
      </c>
      <c r="G996" s="24">
        <f>IFERROR(Tabla1[[#This Row],[pledged]]/Tabla1[[#This Row],[backers_count]],"0")</f>
        <v>87.972684085510693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30"/>
        <v>41929.208333333336</v>
      </c>
      <c r="O996" s="8">
        <f t="shared" si="31"/>
        <v>41935.208333333336</v>
      </c>
      <c r="P996" s="22">
        <f>Tabla1[[#This Row],[Date Ended Conversion]]-Tabla1[[#This Row],[Date Created Conversion]]</f>
        <v>6</v>
      </c>
      <c r="Q996" t="b">
        <v>0</v>
      </c>
      <c r="R996" t="b">
        <v>1</v>
      </c>
      <c r="S996" t="s">
        <v>206</v>
      </c>
      <c r="T996" t="s">
        <v>2037</v>
      </c>
      <c r="U996" t="s">
        <v>2058</v>
      </c>
    </row>
    <row r="997" spans="1:21" x14ac:dyDescent="0.3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s="10">
        <f>Tabla1[[#This Row],[pledged]]/Tabla1[[#This Row],[goal]]</f>
        <v>1.5746762589928058</v>
      </c>
      <c r="G997" s="24">
        <f>IFERROR(Tabla1[[#This Row],[pledged]]/Tabla1[[#This Row],[backers_count]],"0")</f>
        <v>74.995594713656388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30"/>
        <v>43408.208333333328</v>
      </c>
      <c r="O997" s="8">
        <f t="shared" si="31"/>
        <v>43437.25</v>
      </c>
      <c r="P997" s="22">
        <f>Tabla1[[#This Row],[Date Ended Conversion]]-Tabla1[[#This Row],[Date Created Conversion]]</f>
        <v>29.041666666671517</v>
      </c>
      <c r="Q997" t="b">
        <v>0</v>
      </c>
      <c r="R997" t="b">
        <v>1</v>
      </c>
      <c r="S997" t="s">
        <v>17</v>
      </c>
      <c r="T997" t="s">
        <v>2032</v>
      </c>
      <c r="U997" t="s">
        <v>2038</v>
      </c>
    </row>
    <row r="998" spans="1:21" ht="31.2" x14ac:dyDescent="0.3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s="10">
        <f>Tabla1[[#This Row],[pledged]]/Tabla1[[#This Row],[goal]]</f>
        <v>0.72939393939393937</v>
      </c>
      <c r="G998" s="24">
        <f>IFERROR(Tabla1[[#This Row],[pledged]]/Tabla1[[#This Row],[backers_count]],"0")</f>
        <v>42.982142857142854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30"/>
        <v>41276.25</v>
      </c>
      <c r="O998" s="8">
        <f t="shared" si="31"/>
        <v>41306.25</v>
      </c>
      <c r="P998" s="22">
        <f>Tabla1[[#This Row],[Date Ended Conversion]]-Tabla1[[#This Row],[Date Created Conversion]]</f>
        <v>30</v>
      </c>
      <c r="Q998" t="b">
        <v>0</v>
      </c>
      <c r="R998" t="b">
        <v>0</v>
      </c>
      <c r="S998" t="s">
        <v>33</v>
      </c>
      <c r="T998" t="s">
        <v>2035</v>
      </c>
      <c r="U998" t="s">
        <v>2041</v>
      </c>
    </row>
    <row r="999" spans="1:21" x14ac:dyDescent="0.3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s="10">
        <f>Tabla1[[#This Row],[pledged]]/Tabla1[[#This Row],[goal]]</f>
        <v>0.60565789473684206</v>
      </c>
      <c r="G999" s="24">
        <f>IFERROR(Tabla1[[#This Row],[pledged]]/Tabla1[[#This Row],[backers_count]],"0")</f>
        <v>33.115107913669064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30"/>
        <v>41659.25</v>
      </c>
      <c r="O999" s="8">
        <f t="shared" si="31"/>
        <v>41664.25</v>
      </c>
      <c r="P999" s="22">
        <f>Tabla1[[#This Row],[Date Ended Conversion]]-Tabla1[[#This Row],[Date Created Conversion]]</f>
        <v>5</v>
      </c>
      <c r="Q999" t="b">
        <v>0</v>
      </c>
      <c r="R999" t="b">
        <v>0</v>
      </c>
      <c r="S999" t="s">
        <v>33</v>
      </c>
      <c r="T999" t="s">
        <v>2035</v>
      </c>
      <c r="U999" t="s">
        <v>2041</v>
      </c>
    </row>
    <row r="1000" spans="1:21" x14ac:dyDescent="0.3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s="10">
        <f>Tabla1[[#This Row],[pledged]]/Tabla1[[#This Row],[goal]]</f>
        <v>0.5679129129129129</v>
      </c>
      <c r="G1000" s="24">
        <f>IFERROR(Tabla1[[#This Row],[pledged]]/Tabla1[[#This Row],[backers_count]],"0")</f>
        <v>101.13101604278074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30"/>
        <v>40220.25</v>
      </c>
      <c r="O1000" s="8">
        <f t="shared" si="31"/>
        <v>40234.25</v>
      </c>
      <c r="P1000" s="22">
        <f>Tabla1[[#This Row],[Date Ended Conversion]]-Tabla1[[#This Row],[Date Created Conversion]]</f>
        <v>14</v>
      </c>
      <c r="Q1000" t="b">
        <v>0</v>
      </c>
      <c r="R1000" t="b">
        <v>1</v>
      </c>
      <c r="S1000" t="s">
        <v>60</v>
      </c>
      <c r="T1000" t="s">
        <v>2033</v>
      </c>
      <c r="U1000" t="s">
        <v>2045</v>
      </c>
    </row>
    <row r="1001" spans="1:21" x14ac:dyDescent="0.3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s="10">
        <f>Tabla1[[#This Row],[pledged]]/Tabla1[[#This Row],[goal]]</f>
        <v>0.56542754275427543</v>
      </c>
      <c r="G1001" s="24">
        <f>IFERROR(Tabla1[[#This Row],[pledged]]/Tabla1[[#This Row],[backers_count]],"0")</f>
        <v>55.98841354723708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30"/>
        <v>42550.208333333328</v>
      </c>
      <c r="O1001" s="8">
        <f t="shared" si="31"/>
        <v>42557.208333333328</v>
      </c>
      <c r="P1001" s="22">
        <f>Tabla1[[#This Row],[Date Ended Conversion]]-Tabla1[[#This Row],[Date Created Conversion]]</f>
        <v>7</v>
      </c>
      <c r="Q1001" t="b">
        <v>0</v>
      </c>
      <c r="R1001" t="b">
        <v>0</v>
      </c>
      <c r="S1001" t="s">
        <v>17</v>
      </c>
      <c r="T1001" t="s">
        <v>2032</v>
      </c>
      <c r="U1001" t="s">
        <v>2038</v>
      </c>
    </row>
  </sheetData>
  <conditionalFormatting sqref="F2:G2 F3:F1001">
    <cfRule type="colorScale" priority="2">
      <colorScale>
        <cfvo type="min"/>
        <cfvo type="percentile" val="50"/>
        <cfvo type="max"/>
        <color rgb="FFFF8585"/>
        <color rgb="FFABDB77"/>
        <color theme="4" tint="0.39997558519241921"/>
      </colorScale>
    </cfRule>
  </conditionalFormatting>
  <conditionalFormatting sqref="H2:H1001">
    <cfRule type="cellIs" dxfId="12" priority="3" operator="equal">
      <formula>"Live"</formula>
    </cfRule>
    <cfRule type="cellIs" dxfId="11" priority="4" operator="equal">
      <formula>"Canceled"</formula>
    </cfRule>
    <cfRule type="cellIs" dxfId="10" priority="5" operator="equal">
      <formula>"Successful"</formula>
    </cfRule>
    <cfRule type="cellIs" dxfId="9" priority="6" operator="equal">
      <formula>"Failed"</formula>
    </cfRule>
  </conditionalFormatting>
  <conditionalFormatting sqref="P2:P1001">
    <cfRule type="top10" dxfId="8" priority="1" rank="10"/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3405F-1AF5-4B8C-B044-D6654D6310DA}">
  <dimension ref="A1:H28"/>
  <sheetViews>
    <sheetView workbookViewId="0">
      <selection activeCell="H26" sqref="H26"/>
    </sheetView>
  </sheetViews>
  <sheetFormatPr baseColWidth="10" defaultRowHeight="15.6" x14ac:dyDescent="0.3"/>
  <cols>
    <col min="1" max="1" width="17.5" bestFit="1" customWidth="1"/>
    <col min="2" max="2" width="21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1.8984375" bestFit="1" customWidth="1"/>
  </cols>
  <sheetData>
    <row r="1" spans="1:8" x14ac:dyDescent="0.3">
      <c r="A1" s="6" t="s">
        <v>6</v>
      </c>
      <c r="B1" t="s">
        <v>2069</v>
      </c>
    </row>
    <row r="3" spans="1:8" x14ac:dyDescent="0.3">
      <c r="A3" s="6" t="s">
        <v>2067</v>
      </c>
      <c r="B3" s="6" t="s">
        <v>2068</v>
      </c>
    </row>
    <row r="4" spans="1:8" x14ac:dyDescent="0.3">
      <c r="A4" s="6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8" x14ac:dyDescent="0.3">
      <c r="A5" s="7" t="s">
        <v>2036</v>
      </c>
      <c r="B5">
        <v>11</v>
      </c>
      <c r="C5">
        <v>60</v>
      </c>
      <c r="D5">
        <v>5</v>
      </c>
      <c r="E5">
        <v>102</v>
      </c>
      <c r="F5">
        <v>178</v>
      </c>
      <c r="G5" s="10"/>
      <c r="H5" s="10"/>
    </row>
    <row r="6" spans="1:8" x14ac:dyDescent="0.3">
      <c r="A6" s="7" t="s">
        <v>2032</v>
      </c>
      <c r="B6">
        <v>4</v>
      </c>
      <c r="C6">
        <v>20</v>
      </c>
      <c r="E6">
        <v>22</v>
      </c>
      <c r="F6">
        <v>46</v>
      </c>
      <c r="G6" s="10"/>
      <c r="H6" s="10"/>
    </row>
    <row r="7" spans="1:8" x14ac:dyDescent="0.3">
      <c r="A7" s="7" t="s">
        <v>2049</v>
      </c>
      <c r="B7">
        <v>1</v>
      </c>
      <c r="C7">
        <v>23</v>
      </c>
      <c r="D7">
        <v>3</v>
      </c>
      <c r="E7">
        <v>21</v>
      </c>
      <c r="F7">
        <v>48</v>
      </c>
      <c r="G7" s="10"/>
      <c r="H7" s="10"/>
    </row>
    <row r="8" spans="1:8" x14ac:dyDescent="0.3">
      <c r="A8" s="7" t="s">
        <v>2063</v>
      </c>
      <c r="E8">
        <v>4</v>
      </c>
      <c r="F8">
        <v>4</v>
      </c>
      <c r="G8" s="10"/>
      <c r="H8" s="10"/>
    </row>
    <row r="9" spans="1:8" x14ac:dyDescent="0.3">
      <c r="A9" s="7" t="s">
        <v>2033</v>
      </c>
      <c r="B9">
        <v>10</v>
      </c>
      <c r="C9">
        <v>66</v>
      </c>
      <c r="E9">
        <v>99</v>
      </c>
      <c r="F9">
        <v>175</v>
      </c>
      <c r="G9" s="10"/>
      <c r="H9" s="10"/>
    </row>
    <row r="10" spans="1:8" x14ac:dyDescent="0.3">
      <c r="A10" s="7" t="s">
        <v>2053</v>
      </c>
      <c r="B10">
        <v>4</v>
      </c>
      <c r="C10">
        <v>11</v>
      </c>
      <c r="D10">
        <v>1</v>
      </c>
      <c r="E10">
        <v>26</v>
      </c>
      <c r="F10">
        <v>42</v>
      </c>
      <c r="G10" s="10"/>
      <c r="H10" s="10"/>
    </row>
    <row r="11" spans="1:8" x14ac:dyDescent="0.3">
      <c r="A11" s="7" t="s">
        <v>2037</v>
      </c>
      <c r="B11">
        <v>2</v>
      </c>
      <c r="C11">
        <v>24</v>
      </c>
      <c r="D11">
        <v>1</v>
      </c>
      <c r="E11">
        <v>40</v>
      </c>
      <c r="F11">
        <v>67</v>
      </c>
      <c r="G11" s="10"/>
      <c r="H11" s="10"/>
    </row>
    <row r="12" spans="1:8" x14ac:dyDescent="0.3">
      <c r="A12" s="7" t="s">
        <v>2034</v>
      </c>
      <c r="B12">
        <v>2</v>
      </c>
      <c r="C12">
        <v>28</v>
      </c>
      <c r="D12">
        <v>2</v>
      </c>
      <c r="E12">
        <v>64</v>
      </c>
      <c r="F12">
        <v>96</v>
      </c>
      <c r="G12" s="10"/>
      <c r="H12" s="10"/>
    </row>
    <row r="13" spans="1:8" x14ac:dyDescent="0.3">
      <c r="A13" s="7" t="s">
        <v>2035</v>
      </c>
      <c r="B13">
        <v>23</v>
      </c>
      <c r="C13">
        <v>132</v>
      </c>
      <c r="D13">
        <v>2</v>
      </c>
      <c r="E13">
        <v>187</v>
      </c>
      <c r="F13">
        <v>344</v>
      </c>
      <c r="G13" s="10"/>
      <c r="H13" s="10"/>
    </row>
    <row r="14" spans="1:8" x14ac:dyDescent="0.3">
      <c r="A14" s="7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  <row r="15" spans="1:8" x14ac:dyDescent="0.3">
      <c r="B15" s="10"/>
      <c r="C15" s="10">
        <f>GETPIVOTDATA("outcome",$A$3,"outcome","failed")/GETPIVOTDATA("outcome",$A$3)</f>
        <v>0.36399999999999999</v>
      </c>
      <c r="D15" s="10"/>
      <c r="E15" s="10">
        <f>GETPIVOTDATA("outcome",$A$3,"outcome","successful")/GETPIVOTDATA("outcome",$A$3)</f>
        <v>0.56499999999999995</v>
      </c>
    </row>
    <row r="19" spans="1:8" x14ac:dyDescent="0.3">
      <c r="A19" s="19" t="s">
        <v>2036</v>
      </c>
      <c r="B19" s="11">
        <v>11</v>
      </c>
      <c r="C19" s="11">
        <v>60</v>
      </c>
      <c r="D19" s="11">
        <v>5</v>
      </c>
      <c r="E19" s="11">
        <v>102</v>
      </c>
      <c r="F19" s="11">
        <v>178</v>
      </c>
      <c r="G19" s="12">
        <f>C19/$F19</f>
        <v>0.33707865168539325</v>
      </c>
      <c r="H19" s="13">
        <f>E19/$F19</f>
        <v>0.5730337078651685</v>
      </c>
    </row>
    <row r="20" spans="1:8" x14ac:dyDescent="0.3">
      <c r="A20" s="20" t="s">
        <v>2032</v>
      </c>
      <c r="B20">
        <v>4</v>
      </c>
      <c r="C20">
        <v>20</v>
      </c>
      <c r="E20">
        <v>22</v>
      </c>
      <c r="F20">
        <v>46</v>
      </c>
      <c r="G20" s="14">
        <f>C20/$F20</f>
        <v>0.43478260869565216</v>
      </c>
      <c r="H20" s="15">
        <f t="shared" ref="H20:H28" si="0">E20/$F20</f>
        <v>0.47826086956521741</v>
      </c>
    </row>
    <row r="21" spans="1:8" x14ac:dyDescent="0.3">
      <c r="A21" s="20" t="s">
        <v>2049</v>
      </c>
      <c r="B21">
        <v>1</v>
      </c>
      <c r="C21">
        <v>23</v>
      </c>
      <c r="D21">
        <v>3</v>
      </c>
      <c r="E21">
        <v>21</v>
      </c>
      <c r="F21">
        <v>48</v>
      </c>
      <c r="G21" s="14">
        <f t="shared" ref="G21:G28" si="1">C21/$F21</f>
        <v>0.47916666666666669</v>
      </c>
      <c r="H21" s="15">
        <f t="shared" si="0"/>
        <v>0.4375</v>
      </c>
    </row>
    <row r="22" spans="1:8" x14ac:dyDescent="0.3">
      <c r="A22" s="20" t="s">
        <v>2063</v>
      </c>
      <c r="E22">
        <v>4</v>
      </c>
      <c r="F22">
        <v>4</v>
      </c>
      <c r="G22" s="14">
        <f t="shared" si="1"/>
        <v>0</v>
      </c>
      <c r="H22" s="15">
        <f t="shared" si="0"/>
        <v>1</v>
      </c>
    </row>
    <row r="23" spans="1:8" x14ac:dyDescent="0.3">
      <c r="A23" s="20" t="s">
        <v>2033</v>
      </c>
      <c r="B23">
        <v>10</v>
      </c>
      <c r="C23">
        <v>66</v>
      </c>
      <c r="E23">
        <v>99</v>
      </c>
      <c r="F23">
        <v>175</v>
      </c>
      <c r="G23" s="14">
        <f t="shared" si="1"/>
        <v>0.37714285714285717</v>
      </c>
      <c r="H23" s="15">
        <f t="shared" si="0"/>
        <v>0.56571428571428573</v>
      </c>
    </row>
    <row r="24" spans="1:8" x14ac:dyDescent="0.3">
      <c r="A24" s="20" t="s">
        <v>2053</v>
      </c>
      <c r="B24">
        <v>4</v>
      </c>
      <c r="C24">
        <v>11</v>
      </c>
      <c r="D24">
        <v>1</v>
      </c>
      <c r="E24">
        <v>26</v>
      </c>
      <c r="F24">
        <v>42</v>
      </c>
      <c r="G24" s="14">
        <f t="shared" si="1"/>
        <v>0.26190476190476192</v>
      </c>
      <c r="H24" s="15">
        <f t="shared" si="0"/>
        <v>0.61904761904761907</v>
      </c>
    </row>
    <row r="25" spans="1:8" x14ac:dyDescent="0.3">
      <c r="A25" s="20" t="s">
        <v>2037</v>
      </c>
      <c r="B25">
        <v>2</v>
      </c>
      <c r="C25">
        <v>24</v>
      </c>
      <c r="D25">
        <v>1</v>
      </c>
      <c r="E25">
        <v>40</v>
      </c>
      <c r="F25">
        <v>67</v>
      </c>
      <c r="G25" s="14">
        <f t="shared" si="1"/>
        <v>0.35820895522388058</v>
      </c>
      <c r="H25" s="15">
        <f t="shared" si="0"/>
        <v>0.59701492537313428</v>
      </c>
    </row>
    <row r="26" spans="1:8" x14ac:dyDescent="0.3">
      <c r="A26" s="20" t="s">
        <v>2034</v>
      </c>
      <c r="B26">
        <v>2</v>
      </c>
      <c r="C26">
        <v>28</v>
      </c>
      <c r="D26">
        <v>2</v>
      </c>
      <c r="E26">
        <v>64</v>
      </c>
      <c r="F26">
        <v>96</v>
      </c>
      <c r="G26" s="14">
        <f t="shared" si="1"/>
        <v>0.29166666666666669</v>
      </c>
      <c r="H26" s="15">
        <f>E26/$F26</f>
        <v>0.66666666666666663</v>
      </c>
    </row>
    <row r="27" spans="1:8" x14ac:dyDescent="0.3">
      <c r="A27" s="20" t="s">
        <v>2035</v>
      </c>
      <c r="B27">
        <v>23</v>
      </c>
      <c r="C27">
        <v>132</v>
      </c>
      <c r="D27">
        <v>2</v>
      </c>
      <c r="E27">
        <v>187</v>
      </c>
      <c r="F27">
        <v>344</v>
      </c>
      <c r="G27" s="14">
        <f t="shared" si="1"/>
        <v>0.38372093023255816</v>
      </c>
      <c r="H27" s="15">
        <f t="shared" si="0"/>
        <v>0.54360465116279066</v>
      </c>
    </row>
    <row r="28" spans="1:8" x14ac:dyDescent="0.3">
      <c r="A28" s="21" t="s">
        <v>2066</v>
      </c>
      <c r="B28" s="16">
        <v>57</v>
      </c>
      <c r="C28" s="16">
        <v>364</v>
      </c>
      <c r="D28" s="16">
        <v>14</v>
      </c>
      <c r="E28" s="16">
        <v>565</v>
      </c>
      <c r="F28" s="16">
        <v>1000</v>
      </c>
      <c r="G28" s="17">
        <f t="shared" si="1"/>
        <v>0.36399999999999999</v>
      </c>
      <c r="H28" s="18">
        <f t="shared" si="0"/>
        <v>0.56499999999999995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763F-9234-4AF4-8C80-E2C41326CD41}">
  <dimension ref="A1:F30"/>
  <sheetViews>
    <sheetView workbookViewId="0">
      <selection activeCell="F2" sqref="F2"/>
    </sheetView>
  </sheetViews>
  <sheetFormatPr baseColWidth="10" defaultRowHeight="15.6" x14ac:dyDescent="0.3"/>
  <cols>
    <col min="1" max="1" width="17.5" bestFit="1" customWidth="1"/>
    <col min="2" max="2" width="21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1.8984375" bestFit="1" customWidth="1"/>
  </cols>
  <sheetData>
    <row r="1" spans="1:6" x14ac:dyDescent="0.3">
      <c r="A1" s="6" t="s">
        <v>6</v>
      </c>
      <c r="B1" t="s">
        <v>2069</v>
      </c>
    </row>
    <row r="2" spans="1:6" x14ac:dyDescent="0.3">
      <c r="A2" s="6" t="s">
        <v>2030</v>
      </c>
      <c r="B2" t="s">
        <v>2069</v>
      </c>
    </row>
    <row r="4" spans="1:6" x14ac:dyDescent="0.3">
      <c r="A4" s="6" t="s">
        <v>2067</v>
      </c>
      <c r="B4" s="6" t="s">
        <v>2068</v>
      </c>
    </row>
    <row r="5" spans="1:6" x14ac:dyDescent="0.3">
      <c r="A5" s="6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2064</v>
      </c>
      <c r="E7">
        <v>4</v>
      </c>
      <c r="F7">
        <v>4</v>
      </c>
    </row>
    <row r="8" spans="1:6" x14ac:dyDescent="0.3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2043</v>
      </c>
      <c r="C10">
        <v>8</v>
      </c>
      <c r="E10">
        <v>10</v>
      </c>
      <c r="F10">
        <v>18</v>
      </c>
    </row>
    <row r="11" spans="1:6" x14ac:dyDescent="0.3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2038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2056</v>
      </c>
      <c r="C15">
        <v>3</v>
      </c>
      <c r="E15">
        <v>4</v>
      </c>
      <c r="F15">
        <v>7</v>
      </c>
    </row>
    <row r="16" spans="1:6" x14ac:dyDescent="0.3">
      <c r="A16" s="7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2041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2055</v>
      </c>
      <c r="C20">
        <v>4</v>
      </c>
      <c r="E20">
        <v>4</v>
      </c>
      <c r="F20">
        <v>8</v>
      </c>
    </row>
    <row r="21" spans="1:6" x14ac:dyDescent="0.3">
      <c r="A21" s="7" t="s">
        <v>2039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2062</v>
      </c>
      <c r="C22">
        <v>9</v>
      </c>
      <c r="E22">
        <v>5</v>
      </c>
      <c r="F22">
        <v>14</v>
      </c>
    </row>
    <row r="23" spans="1:6" x14ac:dyDescent="0.3">
      <c r="A23" s="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2058</v>
      </c>
      <c r="C25">
        <v>7</v>
      </c>
      <c r="E25">
        <v>14</v>
      </c>
      <c r="F25">
        <v>21</v>
      </c>
    </row>
    <row r="26" spans="1:6" x14ac:dyDescent="0.3">
      <c r="A26" s="7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2040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2061</v>
      </c>
      <c r="E29">
        <v>3</v>
      </c>
      <c r="F29">
        <v>3</v>
      </c>
    </row>
    <row r="30" spans="1:6" x14ac:dyDescent="0.3">
      <c r="A30" s="7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044D-B32B-43D0-AA15-C6DAC3303DD2}">
  <dimension ref="A1:G32"/>
  <sheetViews>
    <sheetView workbookViewId="0">
      <selection activeCell="E12" sqref="E12"/>
    </sheetView>
  </sheetViews>
  <sheetFormatPr baseColWidth="10" defaultRowHeight="15.6" x14ac:dyDescent="0.3"/>
  <cols>
    <col min="1" max="1" width="17.5" bestFit="1" customWidth="1"/>
    <col min="2" max="2" width="21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1.8984375" bestFit="1" customWidth="1"/>
  </cols>
  <sheetData>
    <row r="1" spans="1:6" x14ac:dyDescent="0.3">
      <c r="A1" s="6" t="s">
        <v>2030</v>
      </c>
      <c r="B1" t="s">
        <v>2069</v>
      </c>
    </row>
    <row r="2" spans="1:6" x14ac:dyDescent="0.3">
      <c r="A2" s="6" t="s">
        <v>2084</v>
      </c>
      <c r="B2" t="s">
        <v>2069</v>
      </c>
    </row>
    <row r="4" spans="1:6" x14ac:dyDescent="0.3">
      <c r="A4" s="6" t="s">
        <v>2067</v>
      </c>
      <c r="B4" s="6" t="s">
        <v>2068</v>
      </c>
    </row>
    <row r="5" spans="1:6" x14ac:dyDescent="0.3">
      <c r="A5" s="6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">
      <c r="A6" s="9" t="s">
        <v>2072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9" t="s">
        <v>2073</v>
      </c>
      <c r="B7">
        <v>7</v>
      </c>
      <c r="C7">
        <v>28</v>
      </c>
      <c r="E7">
        <v>44</v>
      </c>
      <c r="F7">
        <v>79</v>
      </c>
    </row>
    <row r="8" spans="1:6" x14ac:dyDescent="0.3">
      <c r="A8" s="9" t="s">
        <v>2074</v>
      </c>
      <c r="B8">
        <v>4</v>
      </c>
      <c r="C8">
        <v>33</v>
      </c>
      <c r="E8">
        <v>49</v>
      </c>
      <c r="F8">
        <v>86</v>
      </c>
    </row>
    <row r="9" spans="1:6" x14ac:dyDescent="0.3">
      <c r="A9" s="9" t="s">
        <v>2075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9" t="s">
        <v>2076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9" t="s">
        <v>2077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9" t="s">
        <v>2078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9" t="s">
        <v>2079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9" t="s">
        <v>2080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9" t="s">
        <v>2081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9" t="s">
        <v>2082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7" x14ac:dyDescent="0.3">
      <c r="A17" s="9" t="s">
        <v>2083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7" x14ac:dyDescent="0.3">
      <c r="A18" s="9" t="s">
        <v>2066</v>
      </c>
      <c r="B18">
        <v>57</v>
      </c>
      <c r="C18">
        <v>364</v>
      </c>
      <c r="D18">
        <v>14</v>
      </c>
      <c r="E18">
        <v>565</v>
      </c>
      <c r="F18">
        <v>1000</v>
      </c>
    </row>
    <row r="21" spans="1:7" x14ac:dyDescent="0.3">
      <c r="A21" t="s">
        <v>2072</v>
      </c>
      <c r="B21">
        <v>6</v>
      </c>
      <c r="C21">
        <v>36</v>
      </c>
      <c r="D21">
        <v>1</v>
      </c>
      <c r="E21">
        <v>49</v>
      </c>
      <c r="F21">
        <v>92</v>
      </c>
      <c r="G21">
        <f>E21-C21</f>
        <v>13</v>
      </c>
    </row>
    <row r="22" spans="1:7" x14ac:dyDescent="0.3">
      <c r="A22" t="s">
        <v>2073</v>
      </c>
      <c r="B22">
        <v>7</v>
      </c>
      <c r="C22">
        <v>28</v>
      </c>
      <c r="E22">
        <v>44</v>
      </c>
      <c r="F22">
        <v>79</v>
      </c>
      <c r="G22">
        <f t="shared" ref="G22:G32" si="0">E22-C22</f>
        <v>16</v>
      </c>
    </row>
    <row r="23" spans="1:7" x14ac:dyDescent="0.3">
      <c r="A23" t="s">
        <v>2074</v>
      </c>
      <c r="B23">
        <v>4</v>
      </c>
      <c r="C23">
        <v>33</v>
      </c>
      <c r="E23">
        <v>49</v>
      </c>
      <c r="F23">
        <v>86</v>
      </c>
      <c r="G23">
        <f t="shared" si="0"/>
        <v>16</v>
      </c>
    </row>
    <row r="24" spans="1:7" x14ac:dyDescent="0.3">
      <c r="A24" t="s">
        <v>2075</v>
      </c>
      <c r="B24">
        <v>1</v>
      </c>
      <c r="C24">
        <v>30</v>
      </c>
      <c r="D24">
        <v>1</v>
      </c>
      <c r="E24">
        <v>46</v>
      </c>
      <c r="F24">
        <v>78</v>
      </c>
      <c r="G24">
        <f t="shared" si="0"/>
        <v>16</v>
      </c>
    </row>
    <row r="25" spans="1:7" x14ac:dyDescent="0.3">
      <c r="A25" t="s">
        <v>2076</v>
      </c>
      <c r="B25">
        <v>3</v>
      </c>
      <c r="C25">
        <v>35</v>
      </c>
      <c r="D25">
        <v>2</v>
      </c>
      <c r="E25">
        <v>46</v>
      </c>
      <c r="F25">
        <v>86</v>
      </c>
      <c r="G25">
        <f t="shared" si="0"/>
        <v>11</v>
      </c>
    </row>
    <row r="26" spans="1:7" x14ac:dyDescent="0.3">
      <c r="A26" t="s">
        <v>2077</v>
      </c>
      <c r="B26">
        <v>3</v>
      </c>
      <c r="C26">
        <v>28</v>
      </c>
      <c r="D26">
        <v>1</v>
      </c>
      <c r="E26">
        <v>55</v>
      </c>
      <c r="F26">
        <v>87</v>
      </c>
      <c r="G26">
        <f t="shared" si="0"/>
        <v>27</v>
      </c>
    </row>
    <row r="27" spans="1:7" x14ac:dyDescent="0.3">
      <c r="A27" t="s">
        <v>2078</v>
      </c>
      <c r="B27">
        <v>4</v>
      </c>
      <c r="C27">
        <v>31</v>
      </c>
      <c r="D27">
        <v>1</v>
      </c>
      <c r="E27">
        <v>58</v>
      </c>
      <c r="F27">
        <v>94</v>
      </c>
      <c r="G27">
        <f t="shared" si="0"/>
        <v>27</v>
      </c>
    </row>
    <row r="28" spans="1:7" x14ac:dyDescent="0.3">
      <c r="A28" t="s">
        <v>2079</v>
      </c>
      <c r="B28">
        <v>8</v>
      </c>
      <c r="C28">
        <v>35</v>
      </c>
      <c r="D28">
        <v>1</v>
      </c>
      <c r="E28">
        <v>41</v>
      </c>
      <c r="F28">
        <v>85</v>
      </c>
      <c r="G28">
        <f t="shared" si="0"/>
        <v>6</v>
      </c>
    </row>
    <row r="29" spans="1:7" x14ac:dyDescent="0.3">
      <c r="A29" t="s">
        <v>2080</v>
      </c>
      <c r="B29">
        <v>5</v>
      </c>
      <c r="C29">
        <v>23</v>
      </c>
      <c r="E29">
        <v>45</v>
      </c>
      <c r="F29">
        <v>73</v>
      </c>
      <c r="G29">
        <f t="shared" si="0"/>
        <v>22</v>
      </c>
    </row>
    <row r="30" spans="1:7" x14ac:dyDescent="0.3">
      <c r="A30" t="s">
        <v>2081</v>
      </c>
      <c r="B30">
        <v>6</v>
      </c>
      <c r="C30">
        <v>26</v>
      </c>
      <c r="D30">
        <v>1</v>
      </c>
      <c r="E30">
        <v>45</v>
      </c>
      <c r="F30">
        <v>78</v>
      </c>
      <c r="G30">
        <f t="shared" si="0"/>
        <v>19</v>
      </c>
    </row>
    <row r="31" spans="1:7" x14ac:dyDescent="0.3">
      <c r="A31" t="s">
        <v>2082</v>
      </c>
      <c r="B31">
        <v>3</v>
      </c>
      <c r="C31">
        <v>27</v>
      </c>
      <c r="D31">
        <v>3</v>
      </c>
      <c r="E31">
        <v>45</v>
      </c>
      <c r="F31">
        <v>78</v>
      </c>
      <c r="G31">
        <f t="shared" si="0"/>
        <v>18</v>
      </c>
    </row>
    <row r="32" spans="1:7" x14ac:dyDescent="0.3">
      <c r="A32" t="s">
        <v>2083</v>
      </c>
      <c r="B32">
        <v>7</v>
      </c>
      <c r="C32">
        <v>32</v>
      </c>
      <c r="D32">
        <v>3</v>
      </c>
      <c r="E32">
        <v>42</v>
      </c>
      <c r="F32">
        <v>84</v>
      </c>
      <c r="G32">
        <f t="shared" si="0"/>
        <v>10</v>
      </c>
    </row>
  </sheetData>
  <conditionalFormatting pivot="1" sqref="C6:C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6:E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2DCA-5109-4BE4-8DCE-47286B449222}">
  <dimension ref="A1:J14"/>
  <sheetViews>
    <sheetView workbookViewId="0">
      <selection activeCell="A18" sqref="A18"/>
    </sheetView>
  </sheetViews>
  <sheetFormatPr baseColWidth="10" defaultRowHeight="15.6" x14ac:dyDescent="0.3"/>
  <cols>
    <col min="1" max="1" width="27.796875" bestFit="1" customWidth="1"/>
    <col min="2" max="2" width="10.796875" customWidth="1"/>
    <col min="3" max="3" width="7.5" customWidth="1"/>
    <col min="4" max="4" width="16.69921875" bestFit="1" customWidth="1"/>
    <col min="5" max="5" width="13.19921875" bestFit="1" customWidth="1"/>
    <col min="6" max="6" width="15.796875" bestFit="1" customWidth="1"/>
    <col min="7" max="7" width="12.296875" bestFit="1" customWidth="1"/>
    <col min="8" max="8" width="19.09765625" bestFit="1" customWidth="1"/>
    <col min="9" max="9" width="15.59765625" bestFit="1" customWidth="1"/>
    <col min="10" max="10" width="18.296875" bestFit="1" customWidth="1"/>
  </cols>
  <sheetData>
    <row r="1" spans="1:10" x14ac:dyDescent="0.3">
      <c r="A1" s="25" t="s">
        <v>2088</v>
      </c>
      <c r="B1" s="25"/>
      <c r="C1" s="25"/>
      <c r="D1" s="25" t="s">
        <v>2089</v>
      </c>
      <c r="E1" s="25" t="s">
        <v>2090</v>
      </c>
      <c r="F1" s="25" t="s">
        <v>2091</v>
      </c>
      <c r="G1" s="25" t="s">
        <v>2092</v>
      </c>
      <c r="H1" s="25" t="s">
        <v>2093</v>
      </c>
      <c r="I1" s="25" t="s">
        <v>2094</v>
      </c>
      <c r="J1" s="25" t="s">
        <v>2095</v>
      </c>
    </row>
    <row r="2" spans="1:10" x14ac:dyDescent="0.3">
      <c r="A2" s="25"/>
      <c r="B2" s="25"/>
      <c r="C2" s="25"/>
      <c r="D2" s="25" t="s">
        <v>20</v>
      </c>
      <c r="E2" s="25" t="s">
        <v>14</v>
      </c>
      <c r="F2" s="25" t="s">
        <v>74</v>
      </c>
      <c r="G2" s="25"/>
      <c r="H2" s="25"/>
      <c r="I2" s="25"/>
      <c r="J2" s="25"/>
    </row>
    <row r="3" spans="1:10" x14ac:dyDescent="0.3">
      <c r="A3" t="s">
        <v>2100</v>
      </c>
      <c r="B3" s="26">
        <v>1000</v>
      </c>
      <c r="D3">
        <f>COUNTIFS(Tabla1[goal],"&lt;"&amp;$B3,Tabla1[outcome],$D$2)</f>
        <v>30</v>
      </c>
      <c r="E3">
        <f>COUNTIFS(Tabla1[goal],"&lt;"&amp;$B3,Tabla1[outcome],E2)</f>
        <v>20</v>
      </c>
      <c r="F3">
        <f>COUNTIFS(Tabla1[goal],"&lt;"&amp;$B3,Tabla1[outcome],F2)</f>
        <v>1</v>
      </c>
      <c r="G3">
        <f>SUM(D3:F3)</f>
        <v>51</v>
      </c>
      <c r="H3" s="10">
        <f>D3/$G3</f>
        <v>0.58823529411764708</v>
      </c>
      <c r="I3" s="10">
        <f>E3/$G3</f>
        <v>0.39215686274509803</v>
      </c>
      <c r="J3" s="10">
        <f>F3/$G3</f>
        <v>1.9607843137254902E-2</v>
      </c>
    </row>
    <row r="4" spans="1:10" x14ac:dyDescent="0.3">
      <c r="A4" t="s">
        <v>2099</v>
      </c>
      <c r="B4" s="26">
        <v>1000</v>
      </c>
      <c r="C4" s="26">
        <v>4999</v>
      </c>
      <c r="D4">
        <f>COUNTIFS(Tabla1[goal],"&gt;="&amp;$B4,Tabla1[goal],"&lt;="&amp;$C4,Tabla1[outcome],'Crowfunding Goal Analysis'!D$2)</f>
        <v>191</v>
      </c>
      <c r="E4">
        <f>COUNTIFS(Tabla1[goal],"&gt;="&amp;$B4,Tabla1[goal],"&lt;="&amp;$C4,Tabla1[outcome],'Crowfunding Goal Analysis'!E$2)</f>
        <v>38</v>
      </c>
      <c r="F4">
        <f>COUNTIFS(Tabla1[goal],"&gt;="&amp;$B4,Tabla1[goal],"&lt;="&amp;$C4,Tabla1[outcome],'Crowfunding Goal Analysis'!F$2)</f>
        <v>2</v>
      </c>
      <c r="G4">
        <f t="shared" ref="G4:G14" si="0">SUM(D4:F4)</f>
        <v>231</v>
      </c>
      <c r="H4" s="10">
        <f>D4/$G4</f>
        <v>0.82683982683982682</v>
      </c>
      <c r="I4" s="10">
        <f>E4/$G4</f>
        <v>0.16450216450216451</v>
      </c>
      <c r="J4" s="10">
        <f>F4/$G4</f>
        <v>8.658008658008658E-3</v>
      </c>
    </row>
    <row r="5" spans="1:10" x14ac:dyDescent="0.3">
      <c r="A5" t="s">
        <v>2098</v>
      </c>
      <c r="B5" s="26">
        <v>5000</v>
      </c>
      <c r="C5" s="26">
        <v>9999</v>
      </c>
      <c r="D5">
        <f>COUNTIFS(Tabla1[goal],"&gt;="&amp;B5,Tabla1[goal],"&lt;="&amp;C5,Tabla1[outcome],'Crowfunding Goal Analysis'!$D$2)</f>
        <v>164</v>
      </c>
      <c r="E5">
        <f>COUNTIFS(Tabla1[goal],"&gt;="&amp;$B5,Tabla1[goal],"&lt;="&amp;$C5,Tabla1[outcome],'Crowfunding Goal Analysis'!E$2)</f>
        <v>126</v>
      </c>
      <c r="F5">
        <f>COUNTIFS(Tabla1[goal],"&gt;="&amp;$B5,Tabla1[goal],"&lt;="&amp;$C5,Tabla1[outcome],'Crowfunding Goal Analysis'!F$2)</f>
        <v>25</v>
      </c>
      <c r="G5">
        <f t="shared" si="0"/>
        <v>315</v>
      </c>
      <c r="H5" s="10">
        <f t="shared" ref="H4:H14" si="1">D5/$G5</f>
        <v>0.52063492063492067</v>
      </c>
      <c r="I5" s="10">
        <f t="shared" ref="I3:I14" si="2">E5/$G5</f>
        <v>0.4</v>
      </c>
      <c r="J5" s="10">
        <f t="shared" ref="J3:J14" si="3">F5/$G5</f>
        <v>7.9365079365079361E-2</v>
      </c>
    </row>
    <row r="6" spans="1:10" x14ac:dyDescent="0.3">
      <c r="A6" t="s">
        <v>2097</v>
      </c>
      <c r="B6" s="26">
        <v>10000</v>
      </c>
      <c r="C6" s="26">
        <v>14999</v>
      </c>
      <c r="D6">
        <f>COUNTIFS(Tabla1[goal],"&gt;="&amp;B6,Tabla1[goal],"&lt;="&amp;C6,Tabla1[outcome],'Crowfunding Goal Analysis'!$D$2)</f>
        <v>4</v>
      </c>
      <c r="E6">
        <f>COUNTIFS(Tabla1[goal],"&gt;="&amp;$B6,Tabla1[goal],"&lt;="&amp;$C6,Tabla1[outcome],'Crowfunding Goal Analysis'!E$2)</f>
        <v>5</v>
      </c>
      <c r="F6">
        <f>COUNTIFS(Tabla1[goal],"&gt;="&amp;$B6,Tabla1[goal],"&lt;="&amp;$C6,Tabla1[outcome],'Crowfunding Goal Analysis'!F$2)</f>
        <v>0</v>
      </c>
      <c r="G6">
        <f t="shared" si="0"/>
        <v>9</v>
      </c>
      <c r="H6" s="10">
        <f t="shared" si="1"/>
        <v>0.44444444444444442</v>
      </c>
      <c r="I6" s="10">
        <f>E6/$G6</f>
        <v>0.55555555555555558</v>
      </c>
      <c r="J6" s="10">
        <f t="shared" si="3"/>
        <v>0</v>
      </c>
    </row>
    <row r="7" spans="1:10" x14ac:dyDescent="0.3">
      <c r="A7" t="s">
        <v>2096</v>
      </c>
      <c r="B7" s="26">
        <v>15000</v>
      </c>
      <c r="C7" s="26">
        <v>19999</v>
      </c>
      <c r="D7">
        <f>COUNTIFS(Tabla1[goal],"&gt;="&amp;B7,Tabla1[goal],"&lt;="&amp;C7,Tabla1[outcome],'Crowfunding Goal Analysis'!$D$2)</f>
        <v>10</v>
      </c>
      <c r="E7">
        <f>COUNTIFS(Tabla1[goal],"&gt;="&amp;$B7,Tabla1[goal],"&lt;="&amp;$C7,Tabla1[outcome],'Crowfunding Goal Analysis'!E$2)</f>
        <v>0</v>
      </c>
      <c r="F7">
        <f>COUNTIFS(Tabla1[goal],"&gt;="&amp;$B7,Tabla1[goal],"&lt;="&amp;$C7,Tabla1[outcome],'Crowfunding Goal Analysis'!F$2)</f>
        <v>0</v>
      </c>
      <c r="G7">
        <f t="shared" si="0"/>
        <v>10</v>
      </c>
      <c r="H7" s="10">
        <f t="shared" si="1"/>
        <v>1</v>
      </c>
      <c r="I7" s="10">
        <f>E7/$G7</f>
        <v>0</v>
      </c>
      <c r="J7" s="10">
        <f t="shared" si="3"/>
        <v>0</v>
      </c>
    </row>
    <row r="8" spans="1:10" x14ac:dyDescent="0.3">
      <c r="A8" t="s">
        <v>2106</v>
      </c>
      <c r="B8" s="26">
        <v>20000</v>
      </c>
      <c r="C8" s="26">
        <v>24999</v>
      </c>
      <c r="D8">
        <f>COUNTIFS(Tabla1[goal],"&gt;="&amp;B8,Tabla1[goal],"&lt;="&amp;C8,Tabla1[outcome],'Crowfunding Goal Analysis'!$D$2)</f>
        <v>7</v>
      </c>
      <c r="E8">
        <f>COUNTIFS(Tabla1[goal],"&gt;="&amp;$B8,Tabla1[goal],"&lt;="&amp;$C8,Tabla1[outcome],'Crowfunding Goal Analysis'!E$2)</f>
        <v>0</v>
      </c>
      <c r="F8">
        <f>COUNTIFS(Tabla1[goal],"&gt;="&amp;$B8,Tabla1[goal],"&lt;="&amp;$C8,Tabla1[outcome],'Crowfunding Goal Analysis'!F$2)</f>
        <v>0</v>
      </c>
      <c r="G8">
        <f t="shared" si="0"/>
        <v>7</v>
      </c>
      <c r="H8" s="10">
        <f t="shared" si="1"/>
        <v>1</v>
      </c>
      <c r="I8" s="10">
        <f t="shared" si="2"/>
        <v>0</v>
      </c>
      <c r="J8" s="10">
        <f t="shared" si="3"/>
        <v>0</v>
      </c>
    </row>
    <row r="9" spans="1:10" x14ac:dyDescent="0.3">
      <c r="A9" t="s">
        <v>2107</v>
      </c>
      <c r="B9" s="26">
        <v>25000</v>
      </c>
      <c r="C9" s="26">
        <v>29999</v>
      </c>
      <c r="D9">
        <f>COUNTIFS(Tabla1[goal],"&gt;="&amp;B9,Tabla1[goal],"&lt;="&amp;C9,Tabla1[outcome],'Crowfunding Goal Analysis'!$D$2)</f>
        <v>11</v>
      </c>
      <c r="E9">
        <f>COUNTIFS(Tabla1[goal],"&gt;="&amp;$B9,Tabla1[goal],"&lt;="&amp;$C9,Tabla1[outcome],'Crowfunding Goal Analysis'!E$2)</f>
        <v>3</v>
      </c>
      <c r="F9">
        <f>COUNTIFS(Tabla1[goal],"&gt;="&amp;$B9,Tabla1[goal],"&lt;="&amp;$C9,Tabla1[outcome],'Crowfunding Goal Analysis'!F$2)</f>
        <v>0</v>
      </c>
      <c r="G9">
        <f t="shared" si="0"/>
        <v>14</v>
      </c>
      <c r="H9" s="10">
        <f t="shared" si="1"/>
        <v>0.7857142857142857</v>
      </c>
      <c r="I9" s="10">
        <f t="shared" si="2"/>
        <v>0.21428571428571427</v>
      </c>
      <c r="J9" s="10">
        <f t="shared" si="3"/>
        <v>0</v>
      </c>
    </row>
    <row r="10" spans="1:10" x14ac:dyDescent="0.3">
      <c r="A10" t="s">
        <v>2101</v>
      </c>
      <c r="B10" s="26">
        <v>30000</v>
      </c>
      <c r="C10" s="26">
        <v>34999</v>
      </c>
      <c r="D10">
        <f>COUNTIFS(Tabla1[goal],"&gt;="&amp;B10,Tabla1[goal],"&lt;="&amp;C10,Tabla1[outcome],'Crowfunding Goal Analysis'!$D$2)</f>
        <v>7</v>
      </c>
      <c r="E10">
        <f>COUNTIFS(Tabla1[goal],"&gt;="&amp;$B10,Tabla1[goal],"&lt;="&amp;$C10,Tabla1[outcome],'Crowfunding Goal Analysis'!E$2)</f>
        <v>0</v>
      </c>
      <c r="F10">
        <f>COUNTIFS(Tabla1[goal],"&gt;="&amp;$B10,Tabla1[goal],"&lt;="&amp;$C10,Tabla1[outcome],'Crowfunding Goal Analysis'!F$2)</f>
        <v>0</v>
      </c>
      <c r="G10">
        <f t="shared" si="0"/>
        <v>7</v>
      </c>
      <c r="H10" s="10">
        <f t="shared" si="1"/>
        <v>1</v>
      </c>
      <c r="I10" s="10">
        <f t="shared" si="2"/>
        <v>0</v>
      </c>
      <c r="J10" s="10">
        <f t="shared" si="3"/>
        <v>0</v>
      </c>
    </row>
    <row r="11" spans="1:10" x14ac:dyDescent="0.3">
      <c r="A11" t="s">
        <v>2102</v>
      </c>
      <c r="B11" s="26">
        <v>35000</v>
      </c>
      <c r="C11" s="26">
        <v>39999</v>
      </c>
      <c r="D11">
        <f>COUNTIFS(Tabla1[goal],"&gt;="&amp;B11,Tabla1[goal],"&lt;="&amp;C11,Tabla1[outcome],'Crowfunding Goal Analysis'!$D$2)</f>
        <v>8</v>
      </c>
      <c r="E11">
        <f>COUNTIFS(Tabla1[goal],"&gt;="&amp;$B11,Tabla1[goal],"&lt;="&amp;$C11,Tabla1[outcome],'Crowfunding Goal Analysis'!E$2)</f>
        <v>3</v>
      </c>
      <c r="F11">
        <f>COUNTIFS(Tabla1[goal],"&gt;="&amp;$B11,Tabla1[goal],"&lt;="&amp;$C11,Tabla1[outcome],'Crowfunding Goal Analysis'!F$2)</f>
        <v>1</v>
      </c>
      <c r="G11">
        <f t="shared" si="0"/>
        <v>12</v>
      </c>
      <c r="H11" s="10">
        <f t="shared" si="1"/>
        <v>0.66666666666666663</v>
      </c>
      <c r="I11" s="10">
        <f t="shared" si="2"/>
        <v>0.25</v>
      </c>
      <c r="J11" s="10">
        <f t="shared" si="3"/>
        <v>8.3333333333333329E-2</v>
      </c>
    </row>
    <row r="12" spans="1:10" x14ac:dyDescent="0.3">
      <c r="A12" t="s">
        <v>2103</v>
      </c>
      <c r="B12" s="26">
        <v>40000</v>
      </c>
      <c r="C12" s="26">
        <v>44999</v>
      </c>
      <c r="D12">
        <f>COUNTIFS(Tabla1[goal],"&gt;="&amp;B12,Tabla1[goal],"&lt;="&amp;C12,Tabla1[outcome],'Crowfunding Goal Analysis'!$D$2)</f>
        <v>11</v>
      </c>
      <c r="E12">
        <f>COUNTIFS(Tabla1[goal],"&gt;="&amp;$B12,Tabla1[goal],"&lt;="&amp;$C12,Tabla1[outcome],'Crowfunding Goal Analysis'!E$2)</f>
        <v>3</v>
      </c>
      <c r="F12">
        <f>COUNTIFS(Tabla1[goal],"&gt;="&amp;$B12,Tabla1[goal],"&lt;="&amp;$C12,Tabla1[outcome],'Crowfunding Goal Analysis'!F$2)</f>
        <v>0</v>
      </c>
      <c r="G12">
        <f t="shared" si="0"/>
        <v>14</v>
      </c>
      <c r="H12" s="10">
        <f t="shared" si="1"/>
        <v>0.7857142857142857</v>
      </c>
      <c r="I12" s="10">
        <f t="shared" si="2"/>
        <v>0.21428571428571427</v>
      </c>
      <c r="J12" s="10">
        <f t="shared" si="3"/>
        <v>0</v>
      </c>
    </row>
    <row r="13" spans="1:10" x14ac:dyDescent="0.3">
      <c r="A13" t="s">
        <v>2104</v>
      </c>
      <c r="B13" s="26">
        <v>45000</v>
      </c>
      <c r="C13" s="26">
        <v>49999</v>
      </c>
      <c r="D13">
        <f>COUNTIFS(Tabla1[goal],"&gt;="&amp;B13,Tabla1[goal],"&lt;="&amp;C13,Tabla1[outcome],'Crowfunding Goal Analysis'!$D$2)</f>
        <v>8</v>
      </c>
      <c r="E13">
        <f>COUNTIFS(Tabla1[goal],"&gt;="&amp;$B13,Tabla1[goal],"&lt;="&amp;$C13,Tabla1[outcome],'Crowfunding Goal Analysis'!E$2)</f>
        <v>3</v>
      </c>
      <c r="F13">
        <f>COUNTIFS(Tabla1[goal],"&gt;="&amp;$B13,Tabla1[goal],"&lt;="&amp;$C13,Tabla1[outcome],'Crowfunding Goal Analysis'!F$2)</f>
        <v>0</v>
      </c>
      <c r="G13">
        <f t="shared" si="0"/>
        <v>11</v>
      </c>
      <c r="H13" s="10">
        <f t="shared" si="1"/>
        <v>0.72727272727272729</v>
      </c>
      <c r="I13" s="10">
        <f t="shared" si="2"/>
        <v>0.27272727272727271</v>
      </c>
      <c r="J13" s="10">
        <f t="shared" si="3"/>
        <v>0</v>
      </c>
    </row>
    <row r="14" spans="1:10" x14ac:dyDescent="0.3">
      <c r="A14" t="s">
        <v>2105</v>
      </c>
      <c r="B14" s="26">
        <v>50000</v>
      </c>
      <c r="D14">
        <f>COUNTIFS(Tabla1[goal],"&gt;"&amp;$B14,Tabla1[outcome],D$2)</f>
        <v>114</v>
      </c>
      <c r="E14">
        <f>COUNTIFS(Tabla1[goal],"&gt;"&amp;$B14,Tabla1[outcome],E$2)</f>
        <v>163</v>
      </c>
      <c r="F14">
        <f>COUNTIFS(Tabla1[goal],"&gt;"&amp;$B14,Tabla1[outcome],F$2)</f>
        <v>28</v>
      </c>
      <c r="G14">
        <f t="shared" si="0"/>
        <v>305</v>
      </c>
      <c r="H14" s="10">
        <f t="shared" si="1"/>
        <v>0.3737704918032787</v>
      </c>
      <c r="I14" s="10">
        <f t="shared" si="2"/>
        <v>0.53442622950819674</v>
      </c>
      <c r="J14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9DE1-5D82-4A95-8D0A-DD05EB5F3D2E}">
  <dimension ref="B1:M566"/>
  <sheetViews>
    <sheetView showGridLines="0" tabSelected="1" workbookViewId="0">
      <selection activeCell="F28" sqref="F28"/>
    </sheetView>
  </sheetViews>
  <sheetFormatPr baseColWidth="10" defaultRowHeight="15.6" x14ac:dyDescent="0.3"/>
  <cols>
    <col min="10" max="10" width="17.09765625" bestFit="1" customWidth="1"/>
  </cols>
  <sheetData>
    <row r="1" spans="2:13" x14ac:dyDescent="0.3">
      <c r="B1" t="s">
        <v>2108</v>
      </c>
      <c r="C1" t="s">
        <v>5</v>
      </c>
      <c r="L1" t="s">
        <v>2108</v>
      </c>
      <c r="M1" t="s">
        <v>5</v>
      </c>
    </row>
    <row r="2" spans="2:13" ht="16.2" thickBot="1" x14ac:dyDescent="0.35">
      <c r="B2" t="s">
        <v>20</v>
      </c>
      <c r="C2">
        <v>158</v>
      </c>
      <c r="L2" t="s">
        <v>14</v>
      </c>
      <c r="M2">
        <v>0</v>
      </c>
    </row>
    <row r="3" spans="2:13" x14ac:dyDescent="0.3">
      <c r="B3" t="s">
        <v>20</v>
      </c>
      <c r="C3">
        <v>1425</v>
      </c>
      <c r="E3" s="29" t="s">
        <v>2116</v>
      </c>
      <c r="F3" s="30"/>
      <c r="G3" s="30"/>
      <c r="H3" s="30"/>
      <c r="I3" s="30"/>
      <c r="J3" s="31"/>
      <c r="L3" t="s">
        <v>14</v>
      </c>
      <c r="M3">
        <v>24</v>
      </c>
    </row>
    <row r="4" spans="2:13" x14ac:dyDescent="0.3">
      <c r="B4" t="s">
        <v>20</v>
      </c>
      <c r="C4">
        <v>174</v>
      </c>
      <c r="E4" s="39" t="s">
        <v>2109</v>
      </c>
      <c r="F4" s="40" t="s">
        <v>2110</v>
      </c>
      <c r="G4" s="40" t="s">
        <v>2112</v>
      </c>
      <c r="H4" s="40" t="s">
        <v>2111</v>
      </c>
      <c r="I4" s="40" t="s">
        <v>2113</v>
      </c>
      <c r="J4" s="41" t="s">
        <v>2114</v>
      </c>
      <c r="L4" t="s">
        <v>14</v>
      </c>
      <c r="M4">
        <v>53</v>
      </c>
    </row>
    <row r="5" spans="2:13" ht="16.2" thickBot="1" x14ac:dyDescent="0.35">
      <c r="B5" t="s">
        <v>20</v>
      </c>
      <c r="C5">
        <v>227</v>
      </c>
      <c r="E5" s="32">
        <f>AVERAGE(Successful)</f>
        <v>851.14690265486729</v>
      </c>
      <c r="F5" s="33">
        <f>MEDIAN(Successful)</f>
        <v>201</v>
      </c>
      <c r="G5" s="33">
        <f>MIN(Successful)</f>
        <v>16</v>
      </c>
      <c r="H5" s="33">
        <f>MAX(Successful)</f>
        <v>7295</v>
      </c>
      <c r="I5" s="34">
        <f>_xlfn.VAR.P(Successful)</f>
        <v>1603373.7324019109</v>
      </c>
      <c r="J5" s="35">
        <f>_xlfn.STDEV.P(Successful)</f>
        <v>1266.2439466397898</v>
      </c>
      <c r="L5" t="s">
        <v>14</v>
      </c>
      <c r="M5">
        <v>18</v>
      </c>
    </row>
    <row r="6" spans="2:13" ht="16.2" thickBot="1" x14ac:dyDescent="0.35">
      <c r="B6" t="s">
        <v>20</v>
      </c>
      <c r="C6">
        <v>220</v>
      </c>
      <c r="L6" t="s">
        <v>14</v>
      </c>
      <c r="M6">
        <v>44</v>
      </c>
    </row>
    <row r="7" spans="2:13" x14ac:dyDescent="0.3">
      <c r="B7" t="s">
        <v>20</v>
      </c>
      <c r="C7">
        <v>98</v>
      </c>
      <c r="E7" s="36" t="s">
        <v>2115</v>
      </c>
      <c r="F7" s="37"/>
      <c r="G7" s="37"/>
      <c r="H7" s="37"/>
      <c r="I7" s="37"/>
      <c r="J7" s="38"/>
      <c r="L7" t="s">
        <v>14</v>
      </c>
      <c r="M7">
        <v>27</v>
      </c>
    </row>
    <row r="8" spans="2:13" x14ac:dyDescent="0.3">
      <c r="B8" t="s">
        <v>20</v>
      </c>
      <c r="C8">
        <v>100</v>
      </c>
      <c r="E8" s="39" t="s">
        <v>2109</v>
      </c>
      <c r="F8" s="40" t="s">
        <v>2110</v>
      </c>
      <c r="G8" s="40" t="s">
        <v>2112</v>
      </c>
      <c r="H8" s="40" t="s">
        <v>2111</v>
      </c>
      <c r="I8" s="40" t="s">
        <v>2113</v>
      </c>
      <c r="J8" s="41" t="s">
        <v>2114</v>
      </c>
      <c r="L8" t="s">
        <v>14</v>
      </c>
      <c r="M8">
        <v>55</v>
      </c>
    </row>
    <row r="9" spans="2:13" ht="16.2" thickBot="1" x14ac:dyDescent="0.35">
      <c r="B9" t="s">
        <v>20</v>
      </c>
      <c r="C9">
        <v>1249</v>
      </c>
      <c r="E9" s="32">
        <f>AVERAGE(Failed2)</f>
        <v>585.61538461538464</v>
      </c>
      <c r="F9" s="34">
        <f>MEDIAN(Failed2)</f>
        <v>114.5</v>
      </c>
      <c r="G9" s="33">
        <f>MIN(Failed2)</f>
        <v>0</v>
      </c>
      <c r="H9" s="33">
        <f>MAX(Failed2)</f>
        <v>6080</v>
      </c>
      <c r="I9" s="34">
        <f>_xlfn.VAR.P(Failed2)</f>
        <v>921574.68174133555</v>
      </c>
      <c r="J9" s="35">
        <f>_xlfn.STDEV.P(Failed2)</f>
        <v>959.98681331637863</v>
      </c>
      <c r="L9" t="s">
        <v>14</v>
      </c>
      <c r="M9">
        <v>200</v>
      </c>
    </row>
    <row r="10" spans="2:13" x14ac:dyDescent="0.3">
      <c r="B10" t="s">
        <v>20</v>
      </c>
      <c r="C10">
        <v>1396</v>
      </c>
      <c r="L10" t="s">
        <v>14</v>
      </c>
      <c r="M10">
        <v>452</v>
      </c>
    </row>
    <row r="11" spans="2:13" x14ac:dyDescent="0.3">
      <c r="B11" t="s">
        <v>20</v>
      </c>
      <c r="C11">
        <v>890</v>
      </c>
      <c r="E11" s="42" t="s">
        <v>2117</v>
      </c>
      <c r="F11" s="43"/>
      <c r="G11" s="43"/>
      <c r="H11" s="43"/>
      <c r="I11" s="43"/>
      <c r="J11" s="44"/>
      <c r="L11" t="s">
        <v>14</v>
      </c>
      <c r="M11">
        <v>674</v>
      </c>
    </row>
    <row r="12" spans="2:13" x14ac:dyDescent="0.3">
      <c r="B12" t="s">
        <v>20</v>
      </c>
      <c r="C12">
        <v>142</v>
      </c>
      <c r="E12" s="45"/>
      <c r="F12" s="46"/>
      <c r="G12" s="46"/>
      <c r="H12" s="46"/>
      <c r="I12" s="46"/>
      <c r="J12" s="47"/>
      <c r="K12" s="27"/>
      <c r="L12" t="s">
        <v>14</v>
      </c>
      <c r="M12">
        <v>558</v>
      </c>
    </row>
    <row r="13" spans="2:13" ht="15.6" customHeight="1" x14ac:dyDescent="0.3">
      <c r="B13" t="s">
        <v>20</v>
      </c>
      <c r="C13">
        <v>2673</v>
      </c>
      <c r="E13" s="51" t="s">
        <v>2120</v>
      </c>
      <c r="F13" s="52"/>
      <c r="G13" s="52"/>
      <c r="H13" s="52"/>
      <c r="I13" s="52"/>
      <c r="J13" s="53"/>
      <c r="L13" t="s">
        <v>14</v>
      </c>
      <c r="M13">
        <v>15</v>
      </c>
    </row>
    <row r="14" spans="2:13" x14ac:dyDescent="0.3">
      <c r="B14" t="s">
        <v>20</v>
      </c>
      <c r="C14">
        <v>163</v>
      </c>
      <c r="E14" s="51"/>
      <c r="F14" s="52"/>
      <c r="G14" s="52"/>
      <c r="H14" s="52"/>
      <c r="I14" s="52"/>
      <c r="J14" s="53"/>
      <c r="L14" t="s">
        <v>14</v>
      </c>
      <c r="M14">
        <v>2307</v>
      </c>
    </row>
    <row r="15" spans="2:13" x14ac:dyDescent="0.3">
      <c r="B15" t="s">
        <v>20</v>
      </c>
      <c r="C15">
        <v>2220</v>
      </c>
      <c r="E15" s="54"/>
      <c r="F15" s="55"/>
      <c r="G15" s="55"/>
      <c r="H15" s="55"/>
      <c r="I15" s="55"/>
      <c r="J15" s="56"/>
      <c r="L15" t="s">
        <v>14</v>
      </c>
      <c r="M15">
        <v>88</v>
      </c>
    </row>
    <row r="16" spans="2:13" x14ac:dyDescent="0.3">
      <c r="B16" t="s">
        <v>20</v>
      </c>
      <c r="C16">
        <v>1606</v>
      </c>
      <c r="E16" s="50"/>
      <c r="F16" s="50"/>
      <c r="G16" s="50"/>
      <c r="H16" s="50"/>
      <c r="I16" s="50"/>
      <c r="J16" s="50"/>
      <c r="L16" t="s">
        <v>14</v>
      </c>
      <c r="M16">
        <v>48</v>
      </c>
    </row>
    <row r="17" spans="2:13" x14ac:dyDescent="0.3">
      <c r="B17" t="s">
        <v>20</v>
      </c>
      <c r="C17">
        <v>129</v>
      </c>
      <c r="E17" s="42" t="s">
        <v>2118</v>
      </c>
      <c r="F17" s="43"/>
      <c r="G17" s="43"/>
      <c r="H17" s="43"/>
      <c r="I17" s="43"/>
      <c r="J17" s="44"/>
      <c r="L17" t="s">
        <v>14</v>
      </c>
      <c r="M17">
        <v>1</v>
      </c>
    </row>
    <row r="18" spans="2:13" x14ac:dyDescent="0.3">
      <c r="B18" t="s">
        <v>20</v>
      </c>
      <c r="C18">
        <v>226</v>
      </c>
      <c r="E18" s="45"/>
      <c r="F18" s="46"/>
      <c r="G18" s="46"/>
      <c r="H18" s="46"/>
      <c r="I18" s="46"/>
      <c r="J18" s="47"/>
      <c r="L18" t="s">
        <v>14</v>
      </c>
      <c r="M18">
        <v>1467</v>
      </c>
    </row>
    <row r="19" spans="2:13" ht="15.6" customHeight="1" x14ac:dyDescent="0.3">
      <c r="B19" t="s">
        <v>20</v>
      </c>
      <c r="C19">
        <v>5419</v>
      </c>
      <c r="E19" s="45"/>
      <c r="F19" s="46"/>
      <c r="G19" s="46"/>
      <c r="H19" s="46"/>
      <c r="I19" s="46"/>
      <c r="J19" s="47"/>
      <c r="L19" t="s">
        <v>14</v>
      </c>
      <c r="M19">
        <v>75</v>
      </c>
    </row>
    <row r="20" spans="2:13" x14ac:dyDescent="0.3">
      <c r="B20" t="s">
        <v>20</v>
      </c>
      <c r="C20">
        <v>165</v>
      </c>
      <c r="E20" s="57" t="s">
        <v>2121</v>
      </c>
      <c r="F20" s="58"/>
      <c r="G20" s="58"/>
      <c r="H20" s="58"/>
      <c r="I20" s="58"/>
      <c r="J20" s="59"/>
      <c r="L20" t="s">
        <v>14</v>
      </c>
      <c r="M20">
        <v>120</v>
      </c>
    </row>
    <row r="21" spans="2:13" x14ac:dyDescent="0.3">
      <c r="B21" t="s">
        <v>20</v>
      </c>
      <c r="C21">
        <v>1965</v>
      </c>
      <c r="E21" s="60"/>
      <c r="F21" s="61"/>
      <c r="G21" s="61"/>
      <c r="H21" s="61"/>
      <c r="I21" s="61"/>
      <c r="J21" s="62"/>
      <c r="L21" t="s">
        <v>14</v>
      </c>
      <c r="M21">
        <v>2253</v>
      </c>
    </row>
    <row r="22" spans="2:13" x14ac:dyDescent="0.3">
      <c r="B22" t="s">
        <v>20</v>
      </c>
      <c r="C22">
        <v>16</v>
      </c>
      <c r="L22" t="s">
        <v>14</v>
      </c>
      <c r="M22">
        <v>5</v>
      </c>
    </row>
    <row r="23" spans="2:13" x14ac:dyDescent="0.3">
      <c r="B23" t="s">
        <v>20</v>
      </c>
      <c r="C23">
        <v>107</v>
      </c>
      <c r="L23" t="s">
        <v>14</v>
      </c>
      <c r="M23">
        <v>38</v>
      </c>
    </row>
    <row r="24" spans="2:13" ht="15.6" customHeight="1" x14ac:dyDescent="0.3">
      <c r="B24" t="s">
        <v>20</v>
      </c>
      <c r="C24">
        <v>134</v>
      </c>
      <c r="L24" t="s">
        <v>14</v>
      </c>
      <c r="M24">
        <v>12</v>
      </c>
    </row>
    <row r="25" spans="2:13" x14ac:dyDescent="0.3">
      <c r="B25" t="s">
        <v>20</v>
      </c>
      <c r="C25">
        <v>198</v>
      </c>
      <c r="E25" s="28"/>
      <c r="F25" s="28"/>
      <c r="G25" s="28"/>
      <c r="H25" s="28"/>
      <c r="I25" s="28"/>
      <c r="J25" s="28"/>
      <c r="L25" t="s">
        <v>14</v>
      </c>
      <c r="M25">
        <v>1684</v>
      </c>
    </row>
    <row r="26" spans="2:13" x14ac:dyDescent="0.3">
      <c r="B26" t="s">
        <v>20</v>
      </c>
      <c r="C26">
        <v>111</v>
      </c>
      <c r="E26" s="49"/>
      <c r="F26" s="49"/>
      <c r="G26" s="49"/>
      <c r="H26" s="49"/>
      <c r="I26" s="49"/>
      <c r="J26" s="49"/>
      <c r="L26" t="s">
        <v>14</v>
      </c>
      <c r="M26">
        <v>56</v>
      </c>
    </row>
    <row r="27" spans="2:13" x14ac:dyDescent="0.3">
      <c r="B27" t="s">
        <v>20</v>
      </c>
      <c r="C27">
        <v>222</v>
      </c>
      <c r="E27" s="49"/>
      <c r="F27" s="49"/>
      <c r="G27" s="49"/>
      <c r="H27" s="49"/>
      <c r="I27" s="49"/>
      <c r="J27" s="49"/>
      <c r="L27" t="s">
        <v>14</v>
      </c>
      <c r="M27">
        <v>838</v>
      </c>
    </row>
    <row r="28" spans="2:13" x14ac:dyDescent="0.3">
      <c r="B28" t="s">
        <v>20</v>
      </c>
      <c r="C28">
        <v>6212</v>
      </c>
      <c r="E28" s="49"/>
      <c r="F28" s="49"/>
      <c r="G28" s="49"/>
      <c r="H28" s="49"/>
      <c r="I28" s="49"/>
      <c r="J28" s="49"/>
      <c r="L28" t="s">
        <v>14</v>
      </c>
      <c r="M28">
        <v>1000</v>
      </c>
    </row>
    <row r="29" spans="2:13" x14ac:dyDescent="0.3">
      <c r="B29" t="s">
        <v>20</v>
      </c>
      <c r="C29">
        <v>98</v>
      </c>
      <c r="E29" s="49"/>
      <c r="F29" s="49"/>
      <c r="G29" s="49"/>
      <c r="H29" s="49"/>
      <c r="I29" s="49"/>
      <c r="J29" s="49"/>
      <c r="L29" t="s">
        <v>14</v>
      </c>
      <c r="M29">
        <v>1482</v>
      </c>
    </row>
    <row r="30" spans="2:13" x14ac:dyDescent="0.3">
      <c r="B30" t="s">
        <v>20</v>
      </c>
      <c r="C30">
        <v>92</v>
      </c>
      <c r="E30" s="49"/>
      <c r="F30" s="49"/>
      <c r="G30" s="49"/>
      <c r="H30" s="49"/>
      <c r="I30" s="49"/>
      <c r="J30" s="49"/>
      <c r="L30" t="s">
        <v>14</v>
      </c>
      <c r="M30">
        <v>106</v>
      </c>
    </row>
    <row r="31" spans="2:13" x14ac:dyDescent="0.3">
      <c r="B31" t="s">
        <v>20</v>
      </c>
      <c r="C31">
        <v>149</v>
      </c>
      <c r="L31" t="s">
        <v>14</v>
      </c>
      <c r="M31">
        <v>679</v>
      </c>
    </row>
    <row r="32" spans="2:13" x14ac:dyDescent="0.3">
      <c r="B32" t="s">
        <v>20</v>
      </c>
      <c r="C32">
        <v>2431</v>
      </c>
      <c r="L32" t="s">
        <v>14</v>
      </c>
      <c r="M32">
        <v>1220</v>
      </c>
    </row>
    <row r="33" spans="2:13" x14ac:dyDescent="0.3">
      <c r="B33" t="s">
        <v>20</v>
      </c>
      <c r="C33">
        <v>303</v>
      </c>
      <c r="L33" t="s">
        <v>14</v>
      </c>
      <c r="M33">
        <v>1</v>
      </c>
    </row>
    <row r="34" spans="2:13" x14ac:dyDescent="0.3">
      <c r="B34" t="s">
        <v>20</v>
      </c>
      <c r="C34">
        <v>209</v>
      </c>
      <c r="L34" t="s">
        <v>14</v>
      </c>
      <c r="M34">
        <v>37</v>
      </c>
    </row>
    <row r="35" spans="2:13" x14ac:dyDescent="0.3">
      <c r="B35" t="s">
        <v>20</v>
      </c>
      <c r="C35">
        <v>131</v>
      </c>
      <c r="L35" t="s">
        <v>14</v>
      </c>
      <c r="M35">
        <v>60</v>
      </c>
    </row>
    <row r="36" spans="2:13" x14ac:dyDescent="0.3">
      <c r="B36" t="s">
        <v>20</v>
      </c>
      <c r="C36">
        <v>164</v>
      </c>
      <c r="L36" t="s">
        <v>14</v>
      </c>
      <c r="M36">
        <v>296</v>
      </c>
    </row>
    <row r="37" spans="2:13" x14ac:dyDescent="0.3">
      <c r="B37" t="s">
        <v>20</v>
      </c>
      <c r="C37">
        <v>201</v>
      </c>
      <c r="L37" t="s">
        <v>14</v>
      </c>
      <c r="M37">
        <v>3304</v>
      </c>
    </row>
    <row r="38" spans="2:13" x14ac:dyDescent="0.3">
      <c r="B38" t="s">
        <v>20</v>
      </c>
      <c r="C38">
        <v>211</v>
      </c>
      <c r="L38" t="s">
        <v>14</v>
      </c>
      <c r="M38">
        <v>73</v>
      </c>
    </row>
    <row r="39" spans="2:13" x14ac:dyDescent="0.3">
      <c r="B39" t="s">
        <v>20</v>
      </c>
      <c r="C39">
        <v>128</v>
      </c>
      <c r="L39" t="s">
        <v>14</v>
      </c>
      <c r="M39">
        <v>3387</v>
      </c>
    </row>
    <row r="40" spans="2:13" x14ac:dyDescent="0.3">
      <c r="B40" t="s">
        <v>20</v>
      </c>
      <c r="C40">
        <v>1600</v>
      </c>
      <c r="L40" t="s">
        <v>14</v>
      </c>
      <c r="M40">
        <v>662</v>
      </c>
    </row>
    <row r="41" spans="2:13" x14ac:dyDescent="0.3">
      <c r="B41" t="s">
        <v>20</v>
      </c>
      <c r="C41">
        <v>249</v>
      </c>
      <c r="L41" t="s">
        <v>14</v>
      </c>
      <c r="M41">
        <v>774</v>
      </c>
    </row>
    <row r="42" spans="2:13" x14ac:dyDescent="0.3">
      <c r="B42" t="s">
        <v>20</v>
      </c>
      <c r="C42">
        <v>236</v>
      </c>
      <c r="L42" t="s">
        <v>14</v>
      </c>
      <c r="M42">
        <v>672</v>
      </c>
    </row>
    <row r="43" spans="2:13" x14ac:dyDescent="0.3">
      <c r="B43" t="s">
        <v>20</v>
      </c>
      <c r="C43">
        <v>4065</v>
      </c>
      <c r="L43" t="s">
        <v>14</v>
      </c>
      <c r="M43">
        <v>940</v>
      </c>
    </row>
    <row r="44" spans="2:13" x14ac:dyDescent="0.3">
      <c r="B44" t="s">
        <v>20</v>
      </c>
      <c r="C44">
        <v>246</v>
      </c>
      <c r="L44" t="s">
        <v>14</v>
      </c>
      <c r="M44">
        <v>117</v>
      </c>
    </row>
    <row r="45" spans="2:13" x14ac:dyDescent="0.3">
      <c r="B45" t="s">
        <v>20</v>
      </c>
      <c r="C45">
        <v>2475</v>
      </c>
      <c r="L45" t="s">
        <v>14</v>
      </c>
      <c r="M45">
        <v>115</v>
      </c>
    </row>
    <row r="46" spans="2:13" x14ac:dyDescent="0.3">
      <c r="B46" t="s">
        <v>20</v>
      </c>
      <c r="C46">
        <v>76</v>
      </c>
      <c r="L46" t="s">
        <v>14</v>
      </c>
      <c r="M46">
        <v>326</v>
      </c>
    </row>
    <row r="47" spans="2:13" x14ac:dyDescent="0.3">
      <c r="B47" t="s">
        <v>20</v>
      </c>
      <c r="C47">
        <v>54</v>
      </c>
      <c r="L47" t="s">
        <v>14</v>
      </c>
      <c r="M47">
        <v>1</v>
      </c>
    </row>
    <row r="48" spans="2:13" x14ac:dyDescent="0.3">
      <c r="B48" t="s">
        <v>20</v>
      </c>
      <c r="C48">
        <v>88</v>
      </c>
      <c r="L48" t="s">
        <v>14</v>
      </c>
      <c r="M48">
        <v>1467</v>
      </c>
    </row>
    <row r="49" spans="2:13" x14ac:dyDescent="0.3">
      <c r="B49" t="s">
        <v>20</v>
      </c>
      <c r="C49">
        <v>85</v>
      </c>
      <c r="L49" t="s">
        <v>14</v>
      </c>
      <c r="M49">
        <v>5681</v>
      </c>
    </row>
    <row r="50" spans="2:13" x14ac:dyDescent="0.3">
      <c r="B50" t="s">
        <v>20</v>
      </c>
      <c r="C50">
        <v>170</v>
      </c>
      <c r="L50" t="s">
        <v>14</v>
      </c>
      <c r="M50">
        <v>1059</v>
      </c>
    </row>
    <row r="51" spans="2:13" x14ac:dyDescent="0.3">
      <c r="B51" t="s">
        <v>20</v>
      </c>
      <c r="C51">
        <v>330</v>
      </c>
      <c r="L51" t="s">
        <v>14</v>
      </c>
      <c r="M51">
        <v>1194</v>
      </c>
    </row>
    <row r="52" spans="2:13" x14ac:dyDescent="0.3">
      <c r="B52" t="s">
        <v>20</v>
      </c>
      <c r="C52">
        <v>127</v>
      </c>
      <c r="L52" t="s">
        <v>14</v>
      </c>
      <c r="M52">
        <v>30</v>
      </c>
    </row>
    <row r="53" spans="2:13" x14ac:dyDescent="0.3">
      <c r="B53" t="s">
        <v>20</v>
      </c>
      <c r="C53">
        <v>411</v>
      </c>
      <c r="L53" t="s">
        <v>14</v>
      </c>
      <c r="M53">
        <v>75</v>
      </c>
    </row>
    <row r="54" spans="2:13" x14ac:dyDescent="0.3">
      <c r="B54" t="s">
        <v>20</v>
      </c>
      <c r="C54">
        <v>180</v>
      </c>
      <c r="L54" t="s">
        <v>14</v>
      </c>
      <c r="M54">
        <v>955</v>
      </c>
    </row>
    <row r="55" spans="2:13" x14ac:dyDescent="0.3">
      <c r="B55" t="s">
        <v>20</v>
      </c>
      <c r="C55">
        <v>374</v>
      </c>
      <c r="L55" t="s">
        <v>14</v>
      </c>
      <c r="M55">
        <v>67</v>
      </c>
    </row>
    <row r="56" spans="2:13" x14ac:dyDescent="0.3">
      <c r="B56" t="s">
        <v>20</v>
      </c>
      <c r="C56">
        <v>71</v>
      </c>
      <c r="L56" t="s">
        <v>14</v>
      </c>
      <c r="M56">
        <v>5</v>
      </c>
    </row>
    <row r="57" spans="2:13" x14ac:dyDescent="0.3">
      <c r="B57" t="s">
        <v>20</v>
      </c>
      <c r="C57">
        <v>203</v>
      </c>
      <c r="L57" t="s">
        <v>14</v>
      </c>
      <c r="M57">
        <v>26</v>
      </c>
    </row>
    <row r="58" spans="2:13" x14ac:dyDescent="0.3">
      <c r="B58" t="s">
        <v>20</v>
      </c>
      <c r="C58">
        <v>113</v>
      </c>
      <c r="L58" t="s">
        <v>14</v>
      </c>
      <c r="M58">
        <v>1130</v>
      </c>
    </row>
    <row r="59" spans="2:13" x14ac:dyDescent="0.3">
      <c r="B59" t="s">
        <v>20</v>
      </c>
      <c r="C59">
        <v>96</v>
      </c>
      <c r="L59" t="s">
        <v>14</v>
      </c>
      <c r="M59">
        <v>782</v>
      </c>
    </row>
    <row r="60" spans="2:13" x14ac:dyDescent="0.3">
      <c r="B60" t="s">
        <v>20</v>
      </c>
      <c r="C60">
        <v>498</v>
      </c>
      <c r="L60" t="s">
        <v>14</v>
      </c>
      <c r="M60">
        <v>210</v>
      </c>
    </row>
    <row r="61" spans="2:13" x14ac:dyDescent="0.3">
      <c r="B61" t="s">
        <v>20</v>
      </c>
      <c r="C61">
        <v>180</v>
      </c>
      <c r="L61" t="s">
        <v>14</v>
      </c>
      <c r="M61">
        <v>136</v>
      </c>
    </row>
    <row r="62" spans="2:13" x14ac:dyDescent="0.3">
      <c r="B62" t="s">
        <v>20</v>
      </c>
      <c r="C62">
        <v>27</v>
      </c>
      <c r="L62" t="s">
        <v>14</v>
      </c>
      <c r="M62">
        <v>86</v>
      </c>
    </row>
    <row r="63" spans="2:13" x14ac:dyDescent="0.3">
      <c r="B63" t="s">
        <v>20</v>
      </c>
      <c r="C63">
        <v>2331</v>
      </c>
      <c r="L63" t="s">
        <v>14</v>
      </c>
      <c r="M63">
        <v>19</v>
      </c>
    </row>
    <row r="64" spans="2:13" x14ac:dyDescent="0.3">
      <c r="B64" t="s">
        <v>20</v>
      </c>
      <c r="C64">
        <v>113</v>
      </c>
      <c r="L64" t="s">
        <v>14</v>
      </c>
      <c r="M64">
        <v>886</v>
      </c>
    </row>
    <row r="65" spans="2:13" x14ac:dyDescent="0.3">
      <c r="B65" t="s">
        <v>20</v>
      </c>
      <c r="C65">
        <v>164</v>
      </c>
      <c r="L65" t="s">
        <v>14</v>
      </c>
      <c r="M65">
        <v>35</v>
      </c>
    </row>
    <row r="66" spans="2:13" x14ac:dyDescent="0.3">
      <c r="B66" t="s">
        <v>20</v>
      </c>
      <c r="C66">
        <v>164</v>
      </c>
      <c r="L66" t="s">
        <v>14</v>
      </c>
      <c r="M66">
        <v>24</v>
      </c>
    </row>
    <row r="67" spans="2:13" x14ac:dyDescent="0.3">
      <c r="B67" t="s">
        <v>20</v>
      </c>
      <c r="C67">
        <v>336</v>
      </c>
      <c r="L67" t="s">
        <v>14</v>
      </c>
      <c r="M67">
        <v>86</v>
      </c>
    </row>
    <row r="68" spans="2:13" x14ac:dyDescent="0.3">
      <c r="B68" t="s">
        <v>20</v>
      </c>
      <c r="C68">
        <v>1917</v>
      </c>
      <c r="L68" t="s">
        <v>14</v>
      </c>
      <c r="M68">
        <v>243</v>
      </c>
    </row>
    <row r="69" spans="2:13" x14ac:dyDescent="0.3">
      <c r="B69" t="s">
        <v>20</v>
      </c>
      <c r="C69">
        <v>95</v>
      </c>
      <c r="L69" t="s">
        <v>14</v>
      </c>
      <c r="M69">
        <v>65</v>
      </c>
    </row>
    <row r="70" spans="2:13" x14ac:dyDescent="0.3">
      <c r="B70" t="s">
        <v>20</v>
      </c>
      <c r="C70">
        <v>147</v>
      </c>
      <c r="L70" t="s">
        <v>14</v>
      </c>
      <c r="M70">
        <v>100</v>
      </c>
    </row>
    <row r="71" spans="2:13" x14ac:dyDescent="0.3">
      <c r="B71" t="s">
        <v>20</v>
      </c>
      <c r="C71">
        <v>86</v>
      </c>
      <c r="L71" t="s">
        <v>14</v>
      </c>
      <c r="M71">
        <v>168</v>
      </c>
    </row>
    <row r="72" spans="2:13" x14ac:dyDescent="0.3">
      <c r="B72" t="s">
        <v>20</v>
      </c>
      <c r="C72">
        <v>83</v>
      </c>
      <c r="L72" t="s">
        <v>14</v>
      </c>
      <c r="M72">
        <v>13</v>
      </c>
    </row>
    <row r="73" spans="2:13" x14ac:dyDescent="0.3">
      <c r="B73" t="s">
        <v>20</v>
      </c>
      <c r="C73">
        <v>676</v>
      </c>
      <c r="L73" t="s">
        <v>14</v>
      </c>
      <c r="M73">
        <v>1</v>
      </c>
    </row>
    <row r="74" spans="2:13" x14ac:dyDescent="0.3">
      <c r="B74" t="s">
        <v>20</v>
      </c>
      <c r="C74">
        <v>361</v>
      </c>
      <c r="L74" t="s">
        <v>14</v>
      </c>
      <c r="M74">
        <v>40</v>
      </c>
    </row>
    <row r="75" spans="2:13" x14ac:dyDescent="0.3">
      <c r="B75" t="s">
        <v>20</v>
      </c>
      <c r="C75">
        <v>131</v>
      </c>
      <c r="L75" t="s">
        <v>14</v>
      </c>
      <c r="M75">
        <v>226</v>
      </c>
    </row>
    <row r="76" spans="2:13" x14ac:dyDescent="0.3">
      <c r="B76" t="s">
        <v>20</v>
      </c>
      <c r="C76">
        <v>126</v>
      </c>
      <c r="L76" t="s">
        <v>14</v>
      </c>
      <c r="M76">
        <v>1625</v>
      </c>
    </row>
    <row r="77" spans="2:13" x14ac:dyDescent="0.3">
      <c r="B77" t="s">
        <v>20</v>
      </c>
      <c r="C77">
        <v>275</v>
      </c>
      <c r="L77" t="s">
        <v>14</v>
      </c>
      <c r="M77">
        <v>143</v>
      </c>
    </row>
    <row r="78" spans="2:13" x14ac:dyDescent="0.3">
      <c r="B78" t="s">
        <v>20</v>
      </c>
      <c r="C78">
        <v>67</v>
      </c>
      <c r="L78" t="s">
        <v>14</v>
      </c>
      <c r="M78">
        <v>934</v>
      </c>
    </row>
    <row r="79" spans="2:13" x14ac:dyDescent="0.3">
      <c r="B79" t="s">
        <v>20</v>
      </c>
      <c r="C79">
        <v>154</v>
      </c>
      <c r="L79" t="s">
        <v>14</v>
      </c>
      <c r="M79">
        <v>17</v>
      </c>
    </row>
    <row r="80" spans="2:13" x14ac:dyDescent="0.3">
      <c r="B80" t="s">
        <v>20</v>
      </c>
      <c r="C80">
        <v>1782</v>
      </c>
      <c r="L80" t="s">
        <v>14</v>
      </c>
      <c r="M80">
        <v>2179</v>
      </c>
    </row>
    <row r="81" spans="2:13" x14ac:dyDescent="0.3">
      <c r="B81" t="s">
        <v>20</v>
      </c>
      <c r="C81">
        <v>903</v>
      </c>
      <c r="L81" t="s">
        <v>14</v>
      </c>
      <c r="M81">
        <v>931</v>
      </c>
    </row>
    <row r="82" spans="2:13" x14ac:dyDescent="0.3">
      <c r="B82" t="s">
        <v>20</v>
      </c>
      <c r="C82">
        <v>94</v>
      </c>
      <c r="L82" t="s">
        <v>14</v>
      </c>
      <c r="M82">
        <v>92</v>
      </c>
    </row>
    <row r="83" spans="2:13" x14ac:dyDescent="0.3">
      <c r="B83" t="s">
        <v>20</v>
      </c>
      <c r="C83">
        <v>180</v>
      </c>
      <c r="L83" t="s">
        <v>14</v>
      </c>
      <c r="M83">
        <v>57</v>
      </c>
    </row>
    <row r="84" spans="2:13" x14ac:dyDescent="0.3">
      <c r="B84" t="s">
        <v>20</v>
      </c>
      <c r="C84">
        <v>533</v>
      </c>
      <c r="L84" t="s">
        <v>14</v>
      </c>
      <c r="M84">
        <v>41</v>
      </c>
    </row>
    <row r="85" spans="2:13" x14ac:dyDescent="0.3">
      <c r="B85" t="s">
        <v>20</v>
      </c>
      <c r="C85">
        <v>2443</v>
      </c>
      <c r="L85" t="s">
        <v>14</v>
      </c>
      <c r="M85">
        <v>1</v>
      </c>
    </row>
    <row r="86" spans="2:13" x14ac:dyDescent="0.3">
      <c r="B86" t="s">
        <v>20</v>
      </c>
      <c r="C86">
        <v>89</v>
      </c>
      <c r="L86" t="s">
        <v>14</v>
      </c>
      <c r="M86">
        <v>101</v>
      </c>
    </row>
    <row r="87" spans="2:13" x14ac:dyDescent="0.3">
      <c r="B87" t="s">
        <v>20</v>
      </c>
      <c r="C87">
        <v>159</v>
      </c>
      <c r="L87" t="s">
        <v>14</v>
      </c>
      <c r="M87">
        <v>1335</v>
      </c>
    </row>
    <row r="88" spans="2:13" x14ac:dyDescent="0.3">
      <c r="B88" t="s">
        <v>20</v>
      </c>
      <c r="C88">
        <v>50</v>
      </c>
      <c r="L88" t="s">
        <v>14</v>
      </c>
      <c r="M88">
        <v>15</v>
      </c>
    </row>
    <row r="89" spans="2:13" x14ac:dyDescent="0.3">
      <c r="B89" t="s">
        <v>20</v>
      </c>
      <c r="C89">
        <v>186</v>
      </c>
      <c r="L89" t="s">
        <v>14</v>
      </c>
      <c r="M89">
        <v>454</v>
      </c>
    </row>
    <row r="90" spans="2:13" x14ac:dyDescent="0.3">
      <c r="B90" t="s">
        <v>20</v>
      </c>
      <c r="C90">
        <v>1071</v>
      </c>
      <c r="L90" t="s">
        <v>14</v>
      </c>
      <c r="M90">
        <v>3182</v>
      </c>
    </row>
    <row r="91" spans="2:13" x14ac:dyDescent="0.3">
      <c r="B91" t="s">
        <v>20</v>
      </c>
      <c r="C91">
        <v>117</v>
      </c>
      <c r="L91" t="s">
        <v>14</v>
      </c>
      <c r="M91">
        <v>15</v>
      </c>
    </row>
    <row r="92" spans="2:13" x14ac:dyDescent="0.3">
      <c r="B92" t="s">
        <v>20</v>
      </c>
      <c r="C92">
        <v>70</v>
      </c>
      <c r="L92" t="s">
        <v>14</v>
      </c>
      <c r="M92">
        <v>133</v>
      </c>
    </row>
    <row r="93" spans="2:13" x14ac:dyDescent="0.3">
      <c r="B93" t="s">
        <v>20</v>
      </c>
      <c r="C93">
        <v>135</v>
      </c>
      <c r="L93" t="s">
        <v>14</v>
      </c>
      <c r="M93">
        <v>2062</v>
      </c>
    </row>
    <row r="94" spans="2:13" x14ac:dyDescent="0.3">
      <c r="B94" t="s">
        <v>20</v>
      </c>
      <c r="C94">
        <v>768</v>
      </c>
      <c r="L94" t="s">
        <v>14</v>
      </c>
      <c r="M94">
        <v>29</v>
      </c>
    </row>
    <row r="95" spans="2:13" x14ac:dyDescent="0.3">
      <c r="B95" t="s">
        <v>20</v>
      </c>
      <c r="C95">
        <v>199</v>
      </c>
      <c r="L95" t="s">
        <v>14</v>
      </c>
      <c r="M95">
        <v>132</v>
      </c>
    </row>
    <row r="96" spans="2:13" x14ac:dyDescent="0.3">
      <c r="B96" t="s">
        <v>20</v>
      </c>
      <c r="C96">
        <v>107</v>
      </c>
      <c r="L96" t="s">
        <v>14</v>
      </c>
      <c r="M96">
        <v>137</v>
      </c>
    </row>
    <row r="97" spans="2:13" x14ac:dyDescent="0.3">
      <c r="B97" t="s">
        <v>20</v>
      </c>
      <c r="C97">
        <v>195</v>
      </c>
      <c r="L97" t="s">
        <v>14</v>
      </c>
      <c r="M97">
        <v>908</v>
      </c>
    </row>
    <row r="98" spans="2:13" x14ac:dyDescent="0.3">
      <c r="B98" t="s">
        <v>20</v>
      </c>
      <c r="C98">
        <v>3376</v>
      </c>
      <c r="L98" t="s">
        <v>14</v>
      </c>
      <c r="M98">
        <v>10</v>
      </c>
    </row>
    <row r="99" spans="2:13" x14ac:dyDescent="0.3">
      <c r="B99" t="s">
        <v>20</v>
      </c>
      <c r="C99">
        <v>41</v>
      </c>
      <c r="L99" t="s">
        <v>14</v>
      </c>
      <c r="M99">
        <v>1910</v>
      </c>
    </row>
    <row r="100" spans="2:13" x14ac:dyDescent="0.3">
      <c r="B100" t="s">
        <v>20</v>
      </c>
      <c r="C100">
        <v>1821</v>
      </c>
      <c r="L100" t="s">
        <v>14</v>
      </c>
      <c r="M100">
        <v>38</v>
      </c>
    </row>
    <row r="101" spans="2:13" x14ac:dyDescent="0.3">
      <c r="B101" t="s">
        <v>20</v>
      </c>
      <c r="C101">
        <v>164</v>
      </c>
      <c r="L101" t="s">
        <v>14</v>
      </c>
      <c r="M101">
        <v>104</v>
      </c>
    </row>
    <row r="102" spans="2:13" x14ac:dyDescent="0.3">
      <c r="B102" t="s">
        <v>20</v>
      </c>
      <c r="C102">
        <v>157</v>
      </c>
      <c r="L102" t="s">
        <v>14</v>
      </c>
      <c r="M102">
        <v>49</v>
      </c>
    </row>
    <row r="103" spans="2:13" x14ac:dyDescent="0.3">
      <c r="B103" t="s">
        <v>20</v>
      </c>
      <c r="C103">
        <v>246</v>
      </c>
      <c r="L103" t="s">
        <v>14</v>
      </c>
      <c r="M103">
        <v>1</v>
      </c>
    </row>
    <row r="104" spans="2:13" x14ac:dyDescent="0.3">
      <c r="B104" t="s">
        <v>20</v>
      </c>
      <c r="C104">
        <v>1396</v>
      </c>
      <c r="L104" t="s">
        <v>14</v>
      </c>
      <c r="M104">
        <v>245</v>
      </c>
    </row>
    <row r="105" spans="2:13" x14ac:dyDescent="0.3">
      <c r="B105" t="s">
        <v>20</v>
      </c>
      <c r="C105">
        <v>2506</v>
      </c>
      <c r="L105" t="s">
        <v>14</v>
      </c>
      <c r="M105">
        <v>32</v>
      </c>
    </row>
    <row r="106" spans="2:13" x14ac:dyDescent="0.3">
      <c r="B106" t="s">
        <v>20</v>
      </c>
      <c r="C106">
        <v>244</v>
      </c>
      <c r="L106" t="s">
        <v>14</v>
      </c>
      <c r="M106">
        <v>7</v>
      </c>
    </row>
    <row r="107" spans="2:13" x14ac:dyDescent="0.3">
      <c r="B107" t="s">
        <v>20</v>
      </c>
      <c r="C107">
        <v>146</v>
      </c>
      <c r="L107" t="s">
        <v>14</v>
      </c>
      <c r="M107">
        <v>803</v>
      </c>
    </row>
    <row r="108" spans="2:13" x14ac:dyDescent="0.3">
      <c r="B108" t="s">
        <v>20</v>
      </c>
      <c r="C108">
        <v>1267</v>
      </c>
      <c r="L108" t="s">
        <v>14</v>
      </c>
      <c r="M108">
        <v>16</v>
      </c>
    </row>
    <row r="109" spans="2:13" x14ac:dyDescent="0.3">
      <c r="B109" t="s">
        <v>20</v>
      </c>
      <c r="C109">
        <v>1561</v>
      </c>
      <c r="L109" t="s">
        <v>14</v>
      </c>
      <c r="M109">
        <v>31</v>
      </c>
    </row>
    <row r="110" spans="2:13" x14ac:dyDescent="0.3">
      <c r="B110" t="s">
        <v>20</v>
      </c>
      <c r="C110">
        <v>48</v>
      </c>
      <c r="L110" t="s">
        <v>14</v>
      </c>
      <c r="M110">
        <v>108</v>
      </c>
    </row>
    <row r="111" spans="2:13" x14ac:dyDescent="0.3">
      <c r="B111" t="s">
        <v>20</v>
      </c>
      <c r="C111">
        <v>2739</v>
      </c>
      <c r="L111" t="s">
        <v>14</v>
      </c>
      <c r="M111">
        <v>30</v>
      </c>
    </row>
    <row r="112" spans="2:13" x14ac:dyDescent="0.3">
      <c r="B112" t="s">
        <v>20</v>
      </c>
      <c r="C112">
        <v>3537</v>
      </c>
      <c r="L112" t="s">
        <v>14</v>
      </c>
      <c r="M112">
        <v>17</v>
      </c>
    </row>
    <row r="113" spans="2:13" x14ac:dyDescent="0.3">
      <c r="B113" t="s">
        <v>20</v>
      </c>
      <c r="C113">
        <v>2107</v>
      </c>
      <c r="L113" t="s">
        <v>14</v>
      </c>
      <c r="M113">
        <v>80</v>
      </c>
    </row>
    <row r="114" spans="2:13" x14ac:dyDescent="0.3">
      <c r="B114" t="s">
        <v>20</v>
      </c>
      <c r="C114">
        <v>3318</v>
      </c>
      <c r="L114" t="s">
        <v>14</v>
      </c>
      <c r="M114">
        <v>2468</v>
      </c>
    </row>
    <row r="115" spans="2:13" x14ac:dyDescent="0.3">
      <c r="B115" t="s">
        <v>20</v>
      </c>
      <c r="C115">
        <v>340</v>
      </c>
      <c r="L115" t="s">
        <v>14</v>
      </c>
      <c r="M115">
        <v>26</v>
      </c>
    </row>
    <row r="116" spans="2:13" x14ac:dyDescent="0.3">
      <c r="B116" t="s">
        <v>20</v>
      </c>
      <c r="C116">
        <v>1442</v>
      </c>
      <c r="L116" t="s">
        <v>14</v>
      </c>
      <c r="M116">
        <v>73</v>
      </c>
    </row>
    <row r="117" spans="2:13" x14ac:dyDescent="0.3">
      <c r="B117" t="s">
        <v>20</v>
      </c>
      <c r="C117">
        <v>126</v>
      </c>
      <c r="L117" t="s">
        <v>14</v>
      </c>
      <c r="M117">
        <v>128</v>
      </c>
    </row>
    <row r="118" spans="2:13" x14ac:dyDescent="0.3">
      <c r="B118" t="s">
        <v>20</v>
      </c>
      <c r="C118">
        <v>524</v>
      </c>
      <c r="L118" t="s">
        <v>14</v>
      </c>
      <c r="M118">
        <v>33</v>
      </c>
    </row>
    <row r="119" spans="2:13" x14ac:dyDescent="0.3">
      <c r="B119" t="s">
        <v>20</v>
      </c>
      <c r="C119">
        <v>1989</v>
      </c>
      <c r="L119" t="s">
        <v>14</v>
      </c>
      <c r="M119">
        <v>1072</v>
      </c>
    </row>
    <row r="120" spans="2:13" x14ac:dyDescent="0.3">
      <c r="B120" t="s">
        <v>20</v>
      </c>
      <c r="C120">
        <v>157</v>
      </c>
      <c r="L120" t="s">
        <v>14</v>
      </c>
      <c r="M120">
        <v>393</v>
      </c>
    </row>
    <row r="121" spans="2:13" x14ac:dyDescent="0.3">
      <c r="B121" t="s">
        <v>20</v>
      </c>
      <c r="C121">
        <v>4498</v>
      </c>
      <c r="L121" t="s">
        <v>14</v>
      </c>
      <c r="M121">
        <v>1257</v>
      </c>
    </row>
    <row r="122" spans="2:13" x14ac:dyDescent="0.3">
      <c r="B122" t="s">
        <v>20</v>
      </c>
      <c r="C122">
        <v>80</v>
      </c>
      <c r="L122" t="s">
        <v>14</v>
      </c>
      <c r="M122">
        <v>328</v>
      </c>
    </row>
    <row r="123" spans="2:13" x14ac:dyDescent="0.3">
      <c r="B123" t="s">
        <v>20</v>
      </c>
      <c r="C123">
        <v>43</v>
      </c>
      <c r="L123" t="s">
        <v>14</v>
      </c>
      <c r="M123">
        <v>147</v>
      </c>
    </row>
    <row r="124" spans="2:13" x14ac:dyDescent="0.3">
      <c r="B124" t="s">
        <v>20</v>
      </c>
      <c r="C124">
        <v>2053</v>
      </c>
      <c r="L124" t="s">
        <v>14</v>
      </c>
      <c r="M124">
        <v>830</v>
      </c>
    </row>
    <row r="125" spans="2:13" x14ac:dyDescent="0.3">
      <c r="B125" t="s">
        <v>20</v>
      </c>
      <c r="C125">
        <v>168</v>
      </c>
      <c r="L125" t="s">
        <v>14</v>
      </c>
      <c r="M125">
        <v>331</v>
      </c>
    </row>
    <row r="126" spans="2:13" x14ac:dyDescent="0.3">
      <c r="B126" t="s">
        <v>20</v>
      </c>
      <c r="C126">
        <v>4289</v>
      </c>
      <c r="L126" t="s">
        <v>14</v>
      </c>
      <c r="M126">
        <v>25</v>
      </c>
    </row>
    <row r="127" spans="2:13" x14ac:dyDescent="0.3">
      <c r="B127" t="s">
        <v>20</v>
      </c>
      <c r="C127">
        <v>165</v>
      </c>
      <c r="L127" t="s">
        <v>14</v>
      </c>
      <c r="M127">
        <v>3483</v>
      </c>
    </row>
    <row r="128" spans="2:13" x14ac:dyDescent="0.3">
      <c r="B128" t="s">
        <v>20</v>
      </c>
      <c r="C128">
        <v>1815</v>
      </c>
      <c r="L128" t="s">
        <v>14</v>
      </c>
      <c r="M128">
        <v>923</v>
      </c>
    </row>
    <row r="129" spans="2:13" x14ac:dyDescent="0.3">
      <c r="B129" t="s">
        <v>20</v>
      </c>
      <c r="C129">
        <v>397</v>
      </c>
      <c r="L129" t="s">
        <v>14</v>
      </c>
      <c r="M129">
        <v>1</v>
      </c>
    </row>
    <row r="130" spans="2:13" x14ac:dyDescent="0.3">
      <c r="B130" t="s">
        <v>20</v>
      </c>
      <c r="C130">
        <v>1539</v>
      </c>
      <c r="L130" t="s">
        <v>14</v>
      </c>
      <c r="M130">
        <v>33</v>
      </c>
    </row>
    <row r="131" spans="2:13" x14ac:dyDescent="0.3">
      <c r="B131" t="s">
        <v>20</v>
      </c>
      <c r="C131">
        <v>138</v>
      </c>
      <c r="L131" t="s">
        <v>14</v>
      </c>
      <c r="M131">
        <v>40</v>
      </c>
    </row>
    <row r="132" spans="2:13" x14ac:dyDescent="0.3">
      <c r="B132" t="s">
        <v>20</v>
      </c>
      <c r="C132">
        <v>3594</v>
      </c>
      <c r="L132" t="s">
        <v>14</v>
      </c>
      <c r="M132">
        <v>23</v>
      </c>
    </row>
    <row r="133" spans="2:13" x14ac:dyDescent="0.3">
      <c r="B133" t="s">
        <v>20</v>
      </c>
      <c r="C133">
        <v>5880</v>
      </c>
      <c r="L133" t="s">
        <v>14</v>
      </c>
      <c r="M133">
        <v>75</v>
      </c>
    </row>
    <row r="134" spans="2:13" x14ac:dyDescent="0.3">
      <c r="B134" t="s">
        <v>20</v>
      </c>
      <c r="C134">
        <v>112</v>
      </c>
      <c r="L134" t="s">
        <v>14</v>
      </c>
      <c r="M134">
        <v>2176</v>
      </c>
    </row>
    <row r="135" spans="2:13" x14ac:dyDescent="0.3">
      <c r="B135" t="s">
        <v>20</v>
      </c>
      <c r="C135">
        <v>943</v>
      </c>
      <c r="L135" t="s">
        <v>14</v>
      </c>
      <c r="M135">
        <v>441</v>
      </c>
    </row>
    <row r="136" spans="2:13" x14ac:dyDescent="0.3">
      <c r="B136" t="s">
        <v>20</v>
      </c>
      <c r="C136">
        <v>2468</v>
      </c>
      <c r="L136" t="s">
        <v>14</v>
      </c>
      <c r="M136">
        <v>25</v>
      </c>
    </row>
    <row r="137" spans="2:13" x14ac:dyDescent="0.3">
      <c r="B137" t="s">
        <v>20</v>
      </c>
      <c r="C137">
        <v>2551</v>
      </c>
      <c r="L137" t="s">
        <v>14</v>
      </c>
      <c r="M137">
        <v>127</v>
      </c>
    </row>
    <row r="138" spans="2:13" x14ac:dyDescent="0.3">
      <c r="B138" t="s">
        <v>20</v>
      </c>
      <c r="C138">
        <v>101</v>
      </c>
      <c r="L138" t="s">
        <v>14</v>
      </c>
      <c r="M138">
        <v>355</v>
      </c>
    </row>
    <row r="139" spans="2:13" x14ac:dyDescent="0.3">
      <c r="B139" t="s">
        <v>20</v>
      </c>
      <c r="C139">
        <v>92</v>
      </c>
      <c r="L139" t="s">
        <v>14</v>
      </c>
      <c r="M139">
        <v>44</v>
      </c>
    </row>
    <row r="140" spans="2:13" x14ac:dyDescent="0.3">
      <c r="B140" t="s">
        <v>20</v>
      </c>
      <c r="C140">
        <v>62</v>
      </c>
      <c r="L140" t="s">
        <v>14</v>
      </c>
      <c r="M140">
        <v>67</v>
      </c>
    </row>
    <row r="141" spans="2:13" x14ac:dyDescent="0.3">
      <c r="B141" t="s">
        <v>20</v>
      </c>
      <c r="C141">
        <v>149</v>
      </c>
      <c r="L141" t="s">
        <v>14</v>
      </c>
      <c r="M141">
        <v>1068</v>
      </c>
    </row>
    <row r="142" spans="2:13" x14ac:dyDescent="0.3">
      <c r="B142" t="s">
        <v>20</v>
      </c>
      <c r="C142">
        <v>329</v>
      </c>
      <c r="L142" t="s">
        <v>14</v>
      </c>
      <c r="M142">
        <v>424</v>
      </c>
    </row>
    <row r="143" spans="2:13" x14ac:dyDescent="0.3">
      <c r="B143" t="s">
        <v>20</v>
      </c>
      <c r="C143">
        <v>97</v>
      </c>
      <c r="L143" t="s">
        <v>14</v>
      </c>
      <c r="M143">
        <v>151</v>
      </c>
    </row>
    <row r="144" spans="2:13" x14ac:dyDescent="0.3">
      <c r="B144" t="s">
        <v>20</v>
      </c>
      <c r="C144">
        <v>1784</v>
      </c>
      <c r="L144" t="s">
        <v>14</v>
      </c>
      <c r="M144">
        <v>1608</v>
      </c>
    </row>
    <row r="145" spans="2:13" x14ac:dyDescent="0.3">
      <c r="B145" t="s">
        <v>20</v>
      </c>
      <c r="C145">
        <v>1684</v>
      </c>
      <c r="L145" t="s">
        <v>14</v>
      </c>
      <c r="M145">
        <v>941</v>
      </c>
    </row>
    <row r="146" spans="2:13" x14ac:dyDescent="0.3">
      <c r="B146" t="s">
        <v>20</v>
      </c>
      <c r="C146">
        <v>250</v>
      </c>
      <c r="L146" t="s">
        <v>14</v>
      </c>
      <c r="M146">
        <v>1</v>
      </c>
    </row>
    <row r="147" spans="2:13" x14ac:dyDescent="0.3">
      <c r="B147" t="s">
        <v>20</v>
      </c>
      <c r="C147">
        <v>238</v>
      </c>
      <c r="L147" t="s">
        <v>14</v>
      </c>
      <c r="M147">
        <v>40</v>
      </c>
    </row>
    <row r="148" spans="2:13" x14ac:dyDescent="0.3">
      <c r="B148" t="s">
        <v>20</v>
      </c>
      <c r="C148">
        <v>53</v>
      </c>
      <c r="L148" t="s">
        <v>14</v>
      </c>
      <c r="M148">
        <v>3015</v>
      </c>
    </row>
    <row r="149" spans="2:13" x14ac:dyDescent="0.3">
      <c r="B149" t="s">
        <v>20</v>
      </c>
      <c r="C149">
        <v>214</v>
      </c>
      <c r="L149" t="s">
        <v>14</v>
      </c>
      <c r="M149">
        <v>435</v>
      </c>
    </row>
    <row r="150" spans="2:13" x14ac:dyDescent="0.3">
      <c r="B150" t="s">
        <v>20</v>
      </c>
      <c r="C150">
        <v>222</v>
      </c>
      <c r="L150" t="s">
        <v>14</v>
      </c>
      <c r="M150">
        <v>714</v>
      </c>
    </row>
    <row r="151" spans="2:13" x14ac:dyDescent="0.3">
      <c r="B151" t="s">
        <v>20</v>
      </c>
      <c r="C151">
        <v>1884</v>
      </c>
      <c r="L151" t="s">
        <v>14</v>
      </c>
      <c r="M151">
        <v>5497</v>
      </c>
    </row>
    <row r="152" spans="2:13" x14ac:dyDescent="0.3">
      <c r="B152" t="s">
        <v>20</v>
      </c>
      <c r="C152">
        <v>218</v>
      </c>
      <c r="L152" t="s">
        <v>14</v>
      </c>
      <c r="M152">
        <v>418</v>
      </c>
    </row>
    <row r="153" spans="2:13" x14ac:dyDescent="0.3">
      <c r="B153" t="s">
        <v>20</v>
      </c>
      <c r="C153">
        <v>6465</v>
      </c>
      <c r="L153" t="s">
        <v>14</v>
      </c>
      <c r="M153">
        <v>1439</v>
      </c>
    </row>
    <row r="154" spans="2:13" x14ac:dyDescent="0.3">
      <c r="B154" t="s">
        <v>20</v>
      </c>
      <c r="C154">
        <v>59</v>
      </c>
      <c r="L154" t="s">
        <v>14</v>
      </c>
      <c r="M154">
        <v>15</v>
      </c>
    </row>
    <row r="155" spans="2:13" x14ac:dyDescent="0.3">
      <c r="B155" t="s">
        <v>20</v>
      </c>
      <c r="C155">
        <v>88</v>
      </c>
      <c r="L155" t="s">
        <v>14</v>
      </c>
      <c r="M155">
        <v>1999</v>
      </c>
    </row>
    <row r="156" spans="2:13" x14ac:dyDescent="0.3">
      <c r="B156" t="s">
        <v>20</v>
      </c>
      <c r="C156">
        <v>1697</v>
      </c>
      <c r="L156" t="s">
        <v>14</v>
      </c>
      <c r="M156">
        <v>118</v>
      </c>
    </row>
    <row r="157" spans="2:13" x14ac:dyDescent="0.3">
      <c r="B157" t="s">
        <v>20</v>
      </c>
      <c r="C157">
        <v>92</v>
      </c>
      <c r="L157" t="s">
        <v>14</v>
      </c>
      <c r="M157">
        <v>162</v>
      </c>
    </row>
    <row r="158" spans="2:13" x14ac:dyDescent="0.3">
      <c r="B158" t="s">
        <v>20</v>
      </c>
      <c r="C158">
        <v>186</v>
      </c>
      <c r="L158" t="s">
        <v>14</v>
      </c>
      <c r="M158">
        <v>83</v>
      </c>
    </row>
    <row r="159" spans="2:13" x14ac:dyDescent="0.3">
      <c r="B159" t="s">
        <v>20</v>
      </c>
      <c r="C159">
        <v>138</v>
      </c>
      <c r="L159" t="s">
        <v>14</v>
      </c>
      <c r="M159">
        <v>747</v>
      </c>
    </row>
    <row r="160" spans="2:13" x14ac:dyDescent="0.3">
      <c r="B160" t="s">
        <v>20</v>
      </c>
      <c r="C160">
        <v>261</v>
      </c>
      <c r="L160" t="s">
        <v>14</v>
      </c>
      <c r="M160">
        <v>84</v>
      </c>
    </row>
    <row r="161" spans="2:13" x14ac:dyDescent="0.3">
      <c r="B161" t="s">
        <v>20</v>
      </c>
      <c r="C161">
        <v>107</v>
      </c>
      <c r="L161" t="s">
        <v>14</v>
      </c>
      <c r="M161">
        <v>91</v>
      </c>
    </row>
    <row r="162" spans="2:13" x14ac:dyDescent="0.3">
      <c r="B162" t="s">
        <v>20</v>
      </c>
      <c r="C162">
        <v>199</v>
      </c>
      <c r="L162" t="s">
        <v>14</v>
      </c>
      <c r="M162">
        <v>792</v>
      </c>
    </row>
    <row r="163" spans="2:13" x14ac:dyDescent="0.3">
      <c r="B163" t="s">
        <v>20</v>
      </c>
      <c r="C163">
        <v>5512</v>
      </c>
      <c r="L163" t="s">
        <v>14</v>
      </c>
      <c r="M163">
        <v>32</v>
      </c>
    </row>
    <row r="164" spans="2:13" x14ac:dyDescent="0.3">
      <c r="B164" t="s">
        <v>20</v>
      </c>
      <c r="C164">
        <v>86</v>
      </c>
      <c r="L164" t="s">
        <v>14</v>
      </c>
      <c r="M164">
        <v>186</v>
      </c>
    </row>
    <row r="165" spans="2:13" x14ac:dyDescent="0.3">
      <c r="B165" t="s">
        <v>20</v>
      </c>
      <c r="C165">
        <v>2768</v>
      </c>
      <c r="L165" t="s">
        <v>14</v>
      </c>
      <c r="M165">
        <v>605</v>
      </c>
    </row>
    <row r="166" spans="2:13" x14ac:dyDescent="0.3">
      <c r="B166" t="s">
        <v>20</v>
      </c>
      <c r="C166">
        <v>48</v>
      </c>
      <c r="L166" t="s">
        <v>14</v>
      </c>
      <c r="M166">
        <v>1</v>
      </c>
    </row>
    <row r="167" spans="2:13" x14ac:dyDescent="0.3">
      <c r="B167" t="s">
        <v>20</v>
      </c>
      <c r="C167">
        <v>87</v>
      </c>
      <c r="L167" t="s">
        <v>14</v>
      </c>
      <c r="M167">
        <v>31</v>
      </c>
    </row>
    <row r="168" spans="2:13" x14ac:dyDescent="0.3">
      <c r="B168" t="s">
        <v>20</v>
      </c>
      <c r="C168">
        <v>1894</v>
      </c>
      <c r="L168" t="s">
        <v>14</v>
      </c>
      <c r="M168">
        <v>1181</v>
      </c>
    </row>
    <row r="169" spans="2:13" x14ac:dyDescent="0.3">
      <c r="B169" t="s">
        <v>20</v>
      </c>
      <c r="C169">
        <v>282</v>
      </c>
      <c r="L169" t="s">
        <v>14</v>
      </c>
      <c r="M169">
        <v>39</v>
      </c>
    </row>
    <row r="170" spans="2:13" x14ac:dyDescent="0.3">
      <c r="B170" t="s">
        <v>20</v>
      </c>
      <c r="C170">
        <v>116</v>
      </c>
      <c r="L170" t="s">
        <v>14</v>
      </c>
      <c r="M170">
        <v>46</v>
      </c>
    </row>
    <row r="171" spans="2:13" x14ac:dyDescent="0.3">
      <c r="B171" t="s">
        <v>20</v>
      </c>
      <c r="C171">
        <v>83</v>
      </c>
      <c r="L171" t="s">
        <v>14</v>
      </c>
      <c r="M171">
        <v>105</v>
      </c>
    </row>
    <row r="172" spans="2:13" x14ac:dyDescent="0.3">
      <c r="B172" t="s">
        <v>20</v>
      </c>
      <c r="C172">
        <v>91</v>
      </c>
      <c r="L172" t="s">
        <v>14</v>
      </c>
      <c r="M172">
        <v>535</v>
      </c>
    </row>
    <row r="173" spans="2:13" x14ac:dyDescent="0.3">
      <c r="B173" t="s">
        <v>20</v>
      </c>
      <c r="C173">
        <v>546</v>
      </c>
      <c r="L173" t="s">
        <v>14</v>
      </c>
      <c r="M173">
        <v>16</v>
      </c>
    </row>
    <row r="174" spans="2:13" x14ac:dyDescent="0.3">
      <c r="B174" t="s">
        <v>20</v>
      </c>
      <c r="C174">
        <v>393</v>
      </c>
      <c r="L174" t="s">
        <v>14</v>
      </c>
      <c r="M174">
        <v>575</v>
      </c>
    </row>
    <row r="175" spans="2:13" x14ac:dyDescent="0.3">
      <c r="B175" t="s">
        <v>20</v>
      </c>
      <c r="C175">
        <v>133</v>
      </c>
      <c r="L175" t="s">
        <v>14</v>
      </c>
      <c r="M175">
        <v>1120</v>
      </c>
    </row>
    <row r="176" spans="2:13" x14ac:dyDescent="0.3">
      <c r="B176" t="s">
        <v>20</v>
      </c>
      <c r="C176">
        <v>254</v>
      </c>
      <c r="L176" t="s">
        <v>14</v>
      </c>
      <c r="M176">
        <v>113</v>
      </c>
    </row>
    <row r="177" spans="2:13" x14ac:dyDescent="0.3">
      <c r="B177" t="s">
        <v>20</v>
      </c>
      <c r="C177">
        <v>176</v>
      </c>
      <c r="L177" t="s">
        <v>14</v>
      </c>
      <c r="M177">
        <v>1538</v>
      </c>
    </row>
    <row r="178" spans="2:13" x14ac:dyDescent="0.3">
      <c r="B178" t="s">
        <v>20</v>
      </c>
      <c r="C178">
        <v>337</v>
      </c>
      <c r="L178" t="s">
        <v>14</v>
      </c>
      <c r="M178">
        <v>9</v>
      </c>
    </row>
    <row r="179" spans="2:13" x14ac:dyDescent="0.3">
      <c r="B179" t="s">
        <v>20</v>
      </c>
      <c r="C179">
        <v>107</v>
      </c>
      <c r="L179" t="s">
        <v>14</v>
      </c>
      <c r="M179">
        <v>554</v>
      </c>
    </row>
    <row r="180" spans="2:13" x14ac:dyDescent="0.3">
      <c r="B180" t="s">
        <v>20</v>
      </c>
      <c r="C180">
        <v>183</v>
      </c>
      <c r="L180" t="s">
        <v>14</v>
      </c>
      <c r="M180">
        <v>648</v>
      </c>
    </row>
    <row r="181" spans="2:13" x14ac:dyDescent="0.3">
      <c r="B181" t="s">
        <v>20</v>
      </c>
      <c r="C181">
        <v>72</v>
      </c>
      <c r="L181" t="s">
        <v>14</v>
      </c>
      <c r="M181">
        <v>21</v>
      </c>
    </row>
    <row r="182" spans="2:13" x14ac:dyDescent="0.3">
      <c r="B182" t="s">
        <v>20</v>
      </c>
      <c r="C182">
        <v>295</v>
      </c>
      <c r="L182" t="s">
        <v>14</v>
      </c>
      <c r="M182">
        <v>54</v>
      </c>
    </row>
    <row r="183" spans="2:13" x14ac:dyDescent="0.3">
      <c r="B183" t="s">
        <v>20</v>
      </c>
      <c r="C183">
        <v>142</v>
      </c>
      <c r="L183" t="s">
        <v>14</v>
      </c>
      <c r="M183">
        <v>120</v>
      </c>
    </row>
    <row r="184" spans="2:13" x14ac:dyDescent="0.3">
      <c r="B184" t="s">
        <v>20</v>
      </c>
      <c r="C184">
        <v>85</v>
      </c>
      <c r="L184" t="s">
        <v>14</v>
      </c>
      <c r="M184">
        <v>579</v>
      </c>
    </row>
    <row r="185" spans="2:13" x14ac:dyDescent="0.3">
      <c r="B185" t="s">
        <v>20</v>
      </c>
      <c r="C185">
        <v>659</v>
      </c>
      <c r="L185" t="s">
        <v>14</v>
      </c>
      <c r="M185">
        <v>2072</v>
      </c>
    </row>
    <row r="186" spans="2:13" x14ac:dyDescent="0.3">
      <c r="B186" t="s">
        <v>20</v>
      </c>
      <c r="C186">
        <v>121</v>
      </c>
      <c r="L186" t="s">
        <v>14</v>
      </c>
      <c r="M186">
        <v>0</v>
      </c>
    </row>
    <row r="187" spans="2:13" x14ac:dyDescent="0.3">
      <c r="B187" t="s">
        <v>20</v>
      </c>
      <c r="C187">
        <v>3742</v>
      </c>
      <c r="L187" t="s">
        <v>14</v>
      </c>
      <c r="M187">
        <v>1796</v>
      </c>
    </row>
    <row r="188" spans="2:13" x14ac:dyDescent="0.3">
      <c r="B188" t="s">
        <v>20</v>
      </c>
      <c r="C188">
        <v>223</v>
      </c>
      <c r="L188" t="s">
        <v>14</v>
      </c>
      <c r="M188">
        <v>62</v>
      </c>
    </row>
    <row r="189" spans="2:13" x14ac:dyDescent="0.3">
      <c r="B189" t="s">
        <v>20</v>
      </c>
      <c r="C189">
        <v>133</v>
      </c>
      <c r="L189" t="s">
        <v>14</v>
      </c>
      <c r="M189">
        <v>347</v>
      </c>
    </row>
    <row r="190" spans="2:13" x14ac:dyDescent="0.3">
      <c r="B190" t="s">
        <v>20</v>
      </c>
      <c r="C190">
        <v>5168</v>
      </c>
      <c r="L190" t="s">
        <v>14</v>
      </c>
      <c r="M190">
        <v>19</v>
      </c>
    </row>
    <row r="191" spans="2:13" x14ac:dyDescent="0.3">
      <c r="B191" t="s">
        <v>20</v>
      </c>
      <c r="C191">
        <v>307</v>
      </c>
      <c r="L191" t="s">
        <v>14</v>
      </c>
      <c r="M191">
        <v>1258</v>
      </c>
    </row>
    <row r="192" spans="2:13" x14ac:dyDescent="0.3">
      <c r="B192" t="s">
        <v>20</v>
      </c>
      <c r="C192">
        <v>2441</v>
      </c>
      <c r="L192" t="s">
        <v>14</v>
      </c>
      <c r="M192">
        <v>362</v>
      </c>
    </row>
    <row r="193" spans="2:13" x14ac:dyDescent="0.3">
      <c r="B193" t="s">
        <v>20</v>
      </c>
      <c r="C193">
        <v>1385</v>
      </c>
      <c r="L193" t="s">
        <v>14</v>
      </c>
      <c r="M193">
        <v>133</v>
      </c>
    </row>
    <row r="194" spans="2:13" x14ac:dyDescent="0.3">
      <c r="B194" t="s">
        <v>20</v>
      </c>
      <c r="C194">
        <v>190</v>
      </c>
      <c r="L194" t="s">
        <v>14</v>
      </c>
      <c r="M194">
        <v>846</v>
      </c>
    </row>
    <row r="195" spans="2:13" x14ac:dyDescent="0.3">
      <c r="B195" t="s">
        <v>20</v>
      </c>
      <c r="C195">
        <v>470</v>
      </c>
      <c r="L195" t="s">
        <v>14</v>
      </c>
      <c r="M195">
        <v>10</v>
      </c>
    </row>
    <row r="196" spans="2:13" x14ac:dyDescent="0.3">
      <c r="B196" t="s">
        <v>20</v>
      </c>
      <c r="C196">
        <v>253</v>
      </c>
      <c r="L196" t="s">
        <v>14</v>
      </c>
      <c r="M196">
        <v>191</v>
      </c>
    </row>
    <row r="197" spans="2:13" x14ac:dyDescent="0.3">
      <c r="B197" t="s">
        <v>20</v>
      </c>
      <c r="C197">
        <v>1113</v>
      </c>
      <c r="L197" t="s">
        <v>14</v>
      </c>
      <c r="M197">
        <v>1979</v>
      </c>
    </row>
    <row r="198" spans="2:13" x14ac:dyDescent="0.3">
      <c r="B198" t="s">
        <v>20</v>
      </c>
      <c r="C198">
        <v>2283</v>
      </c>
      <c r="L198" t="s">
        <v>14</v>
      </c>
      <c r="M198">
        <v>63</v>
      </c>
    </row>
    <row r="199" spans="2:13" x14ac:dyDescent="0.3">
      <c r="B199" t="s">
        <v>20</v>
      </c>
      <c r="C199">
        <v>1095</v>
      </c>
      <c r="L199" t="s">
        <v>14</v>
      </c>
      <c r="M199">
        <v>6080</v>
      </c>
    </row>
    <row r="200" spans="2:13" x14ac:dyDescent="0.3">
      <c r="B200" t="s">
        <v>20</v>
      </c>
      <c r="C200">
        <v>1690</v>
      </c>
      <c r="L200" t="s">
        <v>14</v>
      </c>
      <c r="M200">
        <v>80</v>
      </c>
    </row>
    <row r="201" spans="2:13" x14ac:dyDescent="0.3">
      <c r="B201" t="s">
        <v>20</v>
      </c>
      <c r="C201">
        <v>191</v>
      </c>
      <c r="L201" t="s">
        <v>14</v>
      </c>
      <c r="M201">
        <v>9</v>
      </c>
    </row>
    <row r="202" spans="2:13" x14ac:dyDescent="0.3">
      <c r="B202" t="s">
        <v>20</v>
      </c>
      <c r="C202">
        <v>2013</v>
      </c>
      <c r="L202" t="s">
        <v>14</v>
      </c>
      <c r="M202">
        <v>1784</v>
      </c>
    </row>
    <row r="203" spans="2:13" x14ac:dyDescent="0.3">
      <c r="B203" t="s">
        <v>20</v>
      </c>
      <c r="C203">
        <v>1703</v>
      </c>
      <c r="L203" t="s">
        <v>14</v>
      </c>
      <c r="M203">
        <v>243</v>
      </c>
    </row>
    <row r="204" spans="2:13" x14ac:dyDescent="0.3">
      <c r="B204" t="s">
        <v>20</v>
      </c>
      <c r="C204">
        <v>80</v>
      </c>
      <c r="L204" t="s">
        <v>14</v>
      </c>
      <c r="M204">
        <v>1296</v>
      </c>
    </row>
    <row r="205" spans="2:13" x14ac:dyDescent="0.3">
      <c r="B205" t="s">
        <v>20</v>
      </c>
      <c r="C205">
        <v>41</v>
      </c>
      <c r="L205" t="s">
        <v>14</v>
      </c>
      <c r="M205">
        <v>77</v>
      </c>
    </row>
    <row r="206" spans="2:13" x14ac:dyDescent="0.3">
      <c r="B206" t="s">
        <v>20</v>
      </c>
      <c r="C206">
        <v>187</v>
      </c>
      <c r="L206" t="s">
        <v>14</v>
      </c>
      <c r="M206">
        <v>395</v>
      </c>
    </row>
    <row r="207" spans="2:13" x14ac:dyDescent="0.3">
      <c r="B207" t="s">
        <v>20</v>
      </c>
      <c r="C207">
        <v>2875</v>
      </c>
      <c r="L207" t="s">
        <v>14</v>
      </c>
      <c r="M207">
        <v>49</v>
      </c>
    </row>
    <row r="208" spans="2:13" x14ac:dyDescent="0.3">
      <c r="B208" t="s">
        <v>20</v>
      </c>
      <c r="C208">
        <v>88</v>
      </c>
      <c r="L208" t="s">
        <v>14</v>
      </c>
      <c r="M208">
        <v>180</v>
      </c>
    </row>
    <row r="209" spans="2:13" x14ac:dyDescent="0.3">
      <c r="B209" t="s">
        <v>20</v>
      </c>
      <c r="C209">
        <v>191</v>
      </c>
      <c r="L209" t="s">
        <v>14</v>
      </c>
      <c r="M209">
        <v>2690</v>
      </c>
    </row>
    <row r="210" spans="2:13" x14ac:dyDescent="0.3">
      <c r="B210" t="s">
        <v>20</v>
      </c>
      <c r="C210">
        <v>139</v>
      </c>
      <c r="L210" t="s">
        <v>14</v>
      </c>
      <c r="M210">
        <v>2779</v>
      </c>
    </row>
    <row r="211" spans="2:13" x14ac:dyDescent="0.3">
      <c r="B211" t="s">
        <v>20</v>
      </c>
      <c r="C211">
        <v>186</v>
      </c>
      <c r="L211" t="s">
        <v>14</v>
      </c>
      <c r="M211">
        <v>92</v>
      </c>
    </row>
    <row r="212" spans="2:13" x14ac:dyDescent="0.3">
      <c r="B212" t="s">
        <v>20</v>
      </c>
      <c r="C212">
        <v>112</v>
      </c>
      <c r="L212" t="s">
        <v>14</v>
      </c>
      <c r="M212">
        <v>1028</v>
      </c>
    </row>
    <row r="213" spans="2:13" x14ac:dyDescent="0.3">
      <c r="B213" t="s">
        <v>20</v>
      </c>
      <c r="C213">
        <v>101</v>
      </c>
      <c r="L213" t="s">
        <v>14</v>
      </c>
      <c r="M213">
        <v>26</v>
      </c>
    </row>
    <row r="214" spans="2:13" x14ac:dyDescent="0.3">
      <c r="B214" t="s">
        <v>20</v>
      </c>
      <c r="C214">
        <v>206</v>
      </c>
      <c r="L214" t="s">
        <v>14</v>
      </c>
      <c r="M214">
        <v>1790</v>
      </c>
    </row>
    <row r="215" spans="2:13" x14ac:dyDescent="0.3">
      <c r="B215" t="s">
        <v>20</v>
      </c>
      <c r="C215">
        <v>154</v>
      </c>
      <c r="L215" t="s">
        <v>14</v>
      </c>
      <c r="M215">
        <v>37</v>
      </c>
    </row>
    <row r="216" spans="2:13" x14ac:dyDescent="0.3">
      <c r="B216" t="s">
        <v>20</v>
      </c>
      <c r="C216">
        <v>5966</v>
      </c>
      <c r="L216" t="s">
        <v>14</v>
      </c>
      <c r="M216">
        <v>35</v>
      </c>
    </row>
    <row r="217" spans="2:13" x14ac:dyDescent="0.3">
      <c r="B217" t="s">
        <v>20</v>
      </c>
      <c r="C217">
        <v>169</v>
      </c>
      <c r="L217" t="s">
        <v>14</v>
      </c>
      <c r="M217">
        <v>558</v>
      </c>
    </row>
    <row r="218" spans="2:13" x14ac:dyDescent="0.3">
      <c r="B218" t="s">
        <v>20</v>
      </c>
      <c r="C218">
        <v>2106</v>
      </c>
      <c r="L218" t="s">
        <v>14</v>
      </c>
      <c r="M218">
        <v>64</v>
      </c>
    </row>
    <row r="219" spans="2:13" x14ac:dyDescent="0.3">
      <c r="B219" t="s">
        <v>20</v>
      </c>
      <c r="C219">
        <v>131</v>
      </c>
      <c r="L219" t="s">
        <v>14</v>
      </c>
      <c r="M219">
        <v>245</v>
      </c>
    </row>
    <row r="220" spans="2:13" x14ac:dyDescent="0.3">
      <c r="B220" t="s">
        <v>20</v>
      </c>
      <c r="C220">
        <v>84</v>
      </c>
      <c r="L220" t="s">
        <v>14</v>
      </c>
      <c r="M220">
        <v>71</v>
      </c>
    </row>
    <row r="221" spans="2:13" x14ac:dyDescent="0.3">
      <c r="B221" t="s">
        <v>20</v>
      </c>
      <c r="C221">
        <v>155</v>
      </c>
      <c r="L221" t="s">
        <v>14</v>
      </c>
      <c r="M221">
        <v>42</v>
      </c>
    </row>
    <row r="222" spans="2:13" x14ac:dyDescent="0.3">
      <c r="B222" t="s">
        <v>20</v>
      </c>
      <c r="C222">
        <v>189</v>
      </c>
      <c r="L222" t="s">
        <v>14</v>
      </c>
      <c r="M222">
        <v>156</v>
      </c>
    </row>
    <row r="223" spans="2:13" x14ac:dyDescent="0.3">
      <c r="B223" t="s">
        <v>20</v>
      </c>
      <c r="C223">
        <v>4799</v>
      </c>
      <c r="L223" t="s">
        <v>14</v>
      </c>
      <c r="M223">
        <v>1368</v>
      </c>
    </row>
    <row r="224" spans="2:13" x14ac:dyDescent="0.3">
      <c r="B224" t="s">
        <v>20</v>
      </c>
      <c r="C224">
        <v>1137</v>
      </c>
      <c r="L224" t="s">
        <v>14</v>
      </c>
      <c r="M224">
        <v>102</v>
      </c>
    </row>
    <row r="225" spans="2:13" x14ac:dyDescent="0.3">
      <c r="B225" t="s">
        <v>20</v>
      </c>
      <c r="C225">
        <v>1152</v>
      </c>
      <c r="L225" t="s">
        <v>14</v>
      </c>
      <c r="M225">
        <v>86</v>
      </c>
    </row>
    <row r="226" spans="2:13" x14ac:dyDescent="0.3">
      <c r="B226" t="s">
        <v>20</v>
      </c>
      <c r="C226">
        <v>50</v>
      </c>
      <c r="L226" t="s">
        <v>14</v>
      </c>
      <c r="M226">
        <v>253</v>
      </c>
    </row>
    <row r="227" spans="2:13" x14ac:dyDescent="0.3">
      <c r="B227" t="s">
        <v>20</v>
      </c>
      <c r="C227">
        <v>3059</v>
      </c>
      <c r="L227" t="s">
        <v>14</v>
      </c>
      <c r="M227">
        <v>157</v>
      </c>
    </row>
    <row r="228" spans="2:13" x14ac:dyDescent="0.3">
      <c r="B228" t="s">
        <v>20</v>
      </c>
      <c r="C228">
        <v>34</v>
      </c>
      <c r="L228" t="s">
        <v>14</v>
      </c>
      <c r="M228">
        <v>183</v>
      </c>
    </row>
    <row r="229" spans="2:13" x14ac:dyDescent="0.3">
      <c r="B229" t="s">
        <v>20</v>
      </c>
      <c r="C229">
        <v>220</v>
      </c>
      <c r="L229" t="s">
        <v>14</v>
      </c>
      <c r="M229">
        <v>82</v>
      </c>
    </row>
    <row r="230" spans="2:13" x14ac:dyDescent="0.3">
      <c r="B230" t="s">
        <v>20</v>
      </c>
      <c r="C230">
        <v>1604</v>
      </c>
      <c r="L230" t="s">
        <v>14</v>
      </c>
      <c r="M230">
        <v>1</v>
      </c>
    </row>
    <row r="231" spans="2:13" x14ac:dyDescent="0.3">
      <c r="B231" t="s">
        <v>20</v>
      </c>
      <c r="C231">
        <v>454</v>
      </c>
      <c r="L231" t="s">
        <v>14</v>
      </c>
      <c r="M231">
        <v>1198</v>
      </c>
    </row>
    <row r="232" spans="2:13" x14ac:dyDescent="0.3">
      <c r="B232" t="s">
        <v>20</v>
      </c>
      <c r="C232">
        <v>123</v>
      </c>
      <c r="L232" t="s">
        <v>14</v>
      </c>
      <c r="M232">
        <v>648</v>
      </c>
    </row>
    <row r="233" spans="2:13" x14ac:dyDescent="0.3">
      <c r="B233" t="s">
        <v>20</v>
      </c>
      <c r="C233">
        <v>299</v>
      </c>
      <c r="L233" t="s">
        <v>14</v>
      </c>
      <c r="M233">
        <v>64</v>
      </c>
    </row>
    <row r="234" spans="2:13" x14ac:dyDescent="0.3">
      <c r="B234" t="s">
        <v>20</v>
      </c>
      <c r="C234">
        <v>2237</v>
      </c>
      <c r="L234" t="s">
        <v>14</v>
      </c>
      <c r="M234">
        <v>62</v>
      </c>
    </row>
    <row r="235" spans="2:13" x14ac:dyDescent="0.3">
      <c r="B235" t="s">
        <v>20</v>
      </c>
      <c r="C235">
        <v>645</v>
      </c>
      <c r="L235" t="s">
        <v>14</v>
      </c>
      <c r="M235">
        <v>750</v>
      </c>
    </row>
    <row r="236" spans="2:13" x14ac:dyDescent="0.3">
      <c r="B236" t="s">
        <v>20</v>
      </c>
      <c r="C236">
        <v>484</v>
      </c>
      <c r="L236" t="s">
        <v>14</v>
      </c>
      <c r="M236">
        <v>105</v>
      </c>
    </row>
    <row r="237" spans="2:13" x14ac:dyDescent="0.3">
      <c r="B237" t="s">
        <v>20</v>
      </c>
      <c r="C237">
        <v>154</v>
      </c>
      <c r="L237" t="s">
        <v>14</v>
      </c>
      <c r="M237">
        <v>2604</v>
      </c>
    </row>
    <row r="238" spans="2:13" x14ac:dyDescent="0.3">
      <c r="B238" t="s">
        <v>20</v>
      </c>
      <c r="C238">
        <v>82</v>
      </c>
      <c r="L238" t="s">
        <v>14</v>
      </c>
      <c r="M238">
        <v>65</v>
      </c>
    </row>
    <row r="239" spans="2:13" x14ac:dyDescent="0.3">
      <c r="B239" t="s">
        <v>20</v>
      </c>
      <c r="C239">
        <v>134</v>
      </c>
      <c r="L239" t="s">
        <v>14</v>
      </c>
      <c r="M239">
        <v>94</v>
      </c>
    </row>
    <row r="240" spans="2:13" x14ac:dyDescent="0.3">
      <c r="B240" t="s">
        <v>20</v>
      </c>
      <c r="C240">
        <v>5203</v>
      </c>
      <c r="L240" t="s">
        <v>14</v>
      </c>
      <c r="M240">
        <v>257</v>
      </c>
    </row>
    <row r="241" spans="2:13" x14ac:dyDescent="0.3">
      <c r="B241" t="s">
        <v>20</v>
      </c>
      <c r="C241">
        <v>94</v>
      </c>
      <c r="L241" t="s">
        <v>14</v>
      </c>
      <c r="M241">
        <v>2928</v>
      </c>
    </row>
    <row r="242" spans="2:13" x14ac:dyDescent="0.3">
      <c r="B242" t="s">
        <v>20</v>
      </c>
      <c r="C242">
        <v>205</v>
      </c>
      <c r="L242" t="s">
        <v>14</v>
      </c>
      <c r="M242">
        <v>4697</v>
      </c>
    </row>
    <row r="243" spans="2:13" x14ac:dyDescent="0.3">
      <c r="B243" t="s">
        <v>20</v>
      </c>
      <c r="C243">
        <v>92</v>
      </c>
      <c r="L243" t="s">
        <v>14</v>
      </c>
      <c r="M243">
        <v>2915</v>
      </c>
    </row>
    <row r="244" spans="2:13" x14ac:dyDescent="0.3">
      <c r="B244" t="s">
        <v>20</v>
      </c>
      <c r="C244">
        <v>219</v>
      </c>
      <c r="L244" t="s">
        <v>14</v>
      </c>
      <c r="M244">
        <v>18</v>
      </c>
    </row>
    <row r="245" spans="2:13" x14ac:dyDescent="0.3">
      <c r="B245" t="s">
        <v>20</v>
      </c>
      <c r="C245">
        <v>2526</v>
      </c>
      <c r="L245" t="s">
        <v>14</v>
      </c>
      <c r="M245">
        <v>602</v>
      </c>
    </row>
    <row r="246" spans="2:13" x14ac:dyDescent="0.3">
      <c r="B246" t="s">
        <v>20</v>
      </c>
      <c r="C246">
        <v>94</v>
      </c>
      <c r="L246" t="s">
        <v>14</v>
      </c>
      <c r="M246">
        <v>1</v>
      </c>
    </row>
    <row r="247" spans="2:13" x14ac:dyDescent="0.3">
      <c r="B247" t="s">
        <v>20</v>
      </c>
      <c r="C247">
        <v>1713</v>
      </c>
      <c r="L247" t="s">
        <v>14</v>
      </c>
      <c r="M247">
        <v>3868</v>
      </c>
    </row>
    <row r="248" spans="2:13" x14ac:dyDescent="0.3">
      <c r="B248" t="s">
        <v>20</v>
      </c>
      <c r="C248">
        <v>249</v>
      </c>
      <c r="L248" t="s">
        <v>14</v>
      </c>
      <c r="M248">
        <v>504</v>
      </c>
    </row>
    <row r="249" spans="2:13" x14ac:dyDescent="0.3">
      <c r="B249" t="s">
        <v>20</v>
      </c>
      <c r="C249">
        <v>192</v>
      </c>
      <c r="L249" t="s">
        <v>14</v>
      </c>
      <c r="M249">
        <v>14</v>
      </c>
    </row>
    <row r="250" spans="2:13" x14ac:dyDescent="0.3">
      <c r="B250" t="s">
        <v>20</v>
      </c>
      <c r="C250">
        <v>247</v>
      </c>
      <c r="L250" t="s">
        <v>14</v>
      </c>
      <c r="M250">
        <v>750</v>
      </c>
    </row>
    <row r="251" spans="2:13" x14ac:dyDescent="0.3">
      <c r="B251" t="s">
        <v>20</v>
      </c>
      <c r="C251">
        <v>2293</v>
      </c>
      <c r="L251" t="s">
        <v>14</v>
      </c>
      <c r="M251">
        <v>77</v>
      </c>
    </row>
    <row r="252" spans="2:13" x14ac:dyDescent="0.3">
      <c r="B252" t="s">
        <v>20</v>
      </c>
      <c r="C252">
        <v>3131</v>
      </c>
      <c r="L252" t="s">
        <v>14</v>
      </c>
      <c r="M252">
        <v>752</v>
      </c>
    </row>
    <row r="253" spans="2:13" x14ac:dyDescent="0.3">
      <c r="B253" t="s">
        <v>20</v>
      </c>
      <c r="C253">
        <v>143</v>
      </c>
      <c r="L253" t="s">
        <v>14</v>
      </c>
      <c r="M253">
        <v>131</v>
      </c>
    </row>
    <row r="254" spans="2:13" x14ac:dyDescent="0.3">
      <c r="B254" t="s">
        <v>20</v>
      </c>
      <c r="C254">
        <v>296</v>
      </c>
      <c r="L254" t="s">
        <v>14</v>
      </c>
      <c r="M254">
        <v>87</v>
      </c>
    </row>
    <row r="255" spans="2:13" x14ac:dyDescent="0.3">
      <c r="B255" t="s">
        <v>20</v>
      </c>
      <c r="C255">
        <v>170</v>
      </c>
      <c r="L255" t="s">
        <v>14</v>
      </c>
      <c r="M255">
        <v>1063</v>
      </c>
    </row>
    <row r="256" spans="2:13" x14ac:dyDescent="0.3">
      <c r="B256" t="s">
        <v>20</v>
      </c>
      <c r="C256">
        <v>86</v>
      </c>
      <c r="L256" t="s">
        <v>14</v>
      </c>
      <c r="M256">
        <v>76</v>
      </c>
    </row>
    <row r="257" spans="2:13" x14ac:dyDescent="0.3">
      <c r="B257" t="s">
        <v>20</v>
      </c>
      <c r="C257">
        <v>6286</v>
      </c>
      <c r="L257" t="s">
        <v>14</v>
      </c>
      <c r="M257">
        <v>4428</v>
      </c>
    </row>
    <row r="258" spans="2:13" x14ac:dyDescent="0.3">
      <c r="B258" t="s">
        <v>20</v>
      </c>
      <c r="C258">
        <v>3727</v>
      </c>
      <c r="L258" t="s">
        <v>14</v>
      </c>
      <c r="M258">
        <v>58</v>
      </c>
    </row>
    <row r="259" spans="2:13" x14ac:dyDescent="0.3">
      <c r="B259" t="s">
        <v>20</v>
      </c>
      <c r="C259">
        <v>1605</v>
      </c>
      <c r="L259" t="s">
        <v>14</v>
      </c>
      <c r="M259">
        <v>111</v>
      </c>
    </row>
    <row r="260" spans="2:13" x14ac:dyDescent="0.3">
      <c r="B260" t="s">
        <v>20</v>
      </c>
      <c r="C260">
        <v>2120</v>
      </c>
      <c r="L260" t="s">
        <v>14</v>
      </c>
      <c r="M260">
        <v>2955</v>
      </c>
    </row>
    <row r="261" spans="2:13" x14ac:dyDescent="0.3">
      <c r="B261" t="s">
        <v>20</v>
      </c>
      <c r="C261">
        <v>50</v>
      </c>
      <c r="L261" t="s">
        <v>14</v>
      </c>
      <c r="M261">
        <v>1657</v>
      </c>
    </row>
    <row r="262" spans="2:13" x14ac:dyDescent="0.3">
      <c r="B262" t="s">
        <v>20</v>
      </c>
      <c r="C262">
        <v>2080</v>
      </c>
      <c r="L262" t="s">
        <v>14</v>
      </c>
      <c r="M262">
        <v>926</v>
      </c>
    </row>
    <row r="263" spans="2:13" x14ac:dyDescent="0.3">
      <c r="B263" t="s">
        <v>20</v>
      </c>
      <c r="C263">
        <v>2105</v>
      </c>
      <c r="L263" t="s">
        <v>14</v>
      </c>
      <c r="M263">
        <v>77</v>
      </c>
    </row>
    <row r="264" spans="2:13" x14ac:dyDescent="0.3">
      <c r="B264" t="s">
        <v>20</v>
      </c>
      <c r="C264">
        <v>2436</v>
      </c>
      <c r="L264" t="s">
        <v>14</v>
      </c>
      <c r="M264">
        <v>1748</v>
      </c>
    </row>
    <row r="265" spans="2:13" x14ac:dyDescent="0.3">
      <c r="B265" t="s">
        <v>20</v>
      </c>
      <c r="C265">
        <v>80</v>
      </c>
      <c r="L265" t="s">
        <v>14</v>
      </c>
      <c r="M265">
        <v>79</v>
      </c>
    </row>
    <row r="266" spans="2:13" x14ac:dyDescent="0.3">
      <c r="B266" t="s">
        <v>20</v>
      </c>
      <c r="C266">
        <v>42</v>
      </c>
      <c r="L266" t="s">
        <v>14</v>
      </c>
      <c r="M266">
        <v>889</v>
      </c>
    </row>
    <row r="267" spans="2:13" x14ac:dyDescent="0.3">
      <c r="B267" t="s">
        <v>20</v>
      </c>
      <c r="C267">
        <v>139</v>
      </c>
      <c r="L267" t="s">
        <v>14</v>
      </c>
      <c r="M267">
        <v>56</v>
      </c>
    </row>
    <row r="268" spans="2:13" x14ac:dyDescent="0.3">
      <c r="B268" t="s">
        <v>20</v>
      </c>
      <c r="C268">
        <v>159</v>
      </c>
      <c r="L268" t="s">
        <v>14</v>
      </c>
      <c r="M268">
        <v>1</v>
      </c>
    </row>
    <row r="269" spans="2:13" x14ac:dyDescent="0.3">
      <c r="B269" t="s">
        <v>20</v>
      </c>
      <c r="C269">
        <v>381</v>
      </c>
      <c r="L269" t="s">
        <v>14</v>
      </c>
      <c r="M269">
        <v>83</v>
      </c>
    </row>
    <row r="270" spans="2:13" x14ac:dyDescent="0.3">
      <c r="B270" t="s">
        <v>20</v>
      </c>
      <c r="C270">
        <v>194</v>
      </c>
      <c r="L270" t="s">
        <v>14</v>
      </c>
      <c r="M270">
        <v>2025</v>
      </c>
    </row>
    <row r="271" spans="2:13" x14ac:dyDescent="0.3">
      <c r="B271" t="s">
        <v>20</v>
      </c>
      <c r="C271">
        <v>106</v>
      </c>
      <c r="L271" t="s">
        <v>14</v>
      </c>
      <c r="M271">
        <v>14</v>
      </c>
    </row>
    <row r="272" spans="2:13" x14ac:dyDescent="0.3">
      <c r="B272" t="s">
        <v>20</v>
      </c>
      <c r="C272">
        <v>142</v>
      </c>
      <c r="L272" t="s">
        <v>14</v>
      </c>
      <c r="M272">
        <v>656</v>
      </c>
    </row>
    <row r="273" spans="2:13" x14ac:dyDescent="0.3">
      <c r="B273" t="s">
        <v>20</v>
      </c>
      <c r="C273">
        <v>211</v>
      </c>
      <c r="L273" t="s">
        <v>14</v>
      </c>
      <c r="M273">
        <v>1596</v>
      </c>
    </row>
    <row r="274" spans="2:13" x14ac:dyDescent="0.3">
      <c r="B274" t="s">
        <v>20</v>
      </c>
      <c r="C274">
        <v>2756</v>
      </c>
      <c r="L274" t="s">
        <v>14</v>
      </c>
      <c r="M274">
        <v>10</v>
      </c>
    </row>
    <row r="275" spans="2:13" x14ac:dyDescent="0.3">
      <c r="B275" t="s">
        <v>20</v>
      </c>
      <c r="C275">
        <v>173</v>
      </c>
      <c r="L275" t="s">
        <v>14</v>
      </c>
      <c r="M275">
        <v>1121</v>
      </c>
    </row>
    <row r="276" spans="2:13" x14ac:dyDescent="0.3">
      <c r="B276" t="s">
        <v>20</v>
      </c>
      <c r="C276">
        <v>87</v>
      </c>
      <c r="L276" t="s">
        <v>14</v>
      </c>
      <c r="M276">
        <v>15</v>
      </c>
    </row>
    <row r="277" spans="2:13" x14ac:dyDescent="0.3">
      <c r="B277" t="s">
        <v>20</v>
      </c>
      <c r="C277">
        <v>1572</v>
      </c>
      <c r="L277" t="s">
        <v>14</v>
      </c>
      <c r="M277">
        <v>191</v>
      </c>
    </row>
    <row r="278" spans="2:13" x14ac:dyDescent="0.3">
      <c r="B278" t="s">
        <v>20</v>
      </c>
      <c r="C278">
        <v>2346</v>
      </c>
      <c r="L278" t="s">
        <v>14</v>
      </c>
      <c r="M278">
        <v>16</v>
      </c>
    </row>
    <row r="279" spans="2:13" x14ac:dyDescent="0.3">
      <c r="B279" t="s">
        <v>20</v>
      </c>
      <c r="C279">
        <v>115</v>
      </c>
      <c r="L279" t="s">
        <v>14</v>
      </c>
      <c r="M279">
        <v>17</v>
      </c>
    </row>
    <row r="280" spans="2:13" x14ac:dyDescent="0.3">
      <c r="B280" t="s">
        <v>20</v>
      </c>
      <c r="C280">
        <v>85</v>
      </c>
      <c r="L280" t="s">
        <v>14</v>
      </c>
      <c r="M280">
        <v>34</v>
      </c>
    </row>
    <row r="281" spans="2:13" x14ac:dyDescent="0.3">
      <c r="B281" t="s">
        <v>20</v>
      </c>
      <c r="C281">
        <v>144</v>
      </c>
      <c r="L281" t="s">
        <v>14</v>
      </c>
      <c r="M281">
        <v>1</v>
      </c>
    </row>
    <row r="282" spans="2:13" x14ac:dyDescent="0.3">
      <c r="B282" t="s">
        <v>20</v>
      </c>
      <c r="C282">
        <v>2443</v>
      </c>
      <c r="L282" t="s">
        <v>14</v>
      </c>
      <c r="M282">
        <v>1274</v>
      </c>
    </row>
    <row r="283" spans="2:13" x14ac:dyDescent="0.3">
      <c r="B283" t="s">
        <v>20</v>
      </c>
      <c r="C283">
        <v>64</v>
      </c>
      <c r="L283" t="s">
        <v>14</v>
      </c>
      <c r="M283">
        <v>210</v>
      </c>
    </row>
    <row r="284" spans="2:13" x14ac:dyDescent="0.3">
      <c r="B284" t="s">
        <v>20</v>
      </c>
      <c r="C284">
        <v>268</v>
      </c>
      <c r="L284" t="s">
        <v>14</v>
      </c>
      <c r="M284">
        <v>248</v>
      </c>
    </row>
    <row r="285" spans="2:13" x14ac:dyDescent="0.3">
      <c r="B285" t="s">
        <v>20</v>
      </c>
      <c r="C285">
        <v>195</v>
      </c>
      <c r="L285" t="s">
        <v>14</v>
      </c>
      <c r="M285">
        <v>513</v>
      </c>
    </row>
    <row r="286" spans="2:13" x14ac:dyDescent="0.3">
      <c r="B286" t="s">
        <v>20</v>
      </c>
      <c r="C286">
        <v>186</v>
      </c>
      <c r="L286" t="s">
        <v>14</v>
      </c>
      <c r="M286">
        <v>3410</v>
      </c>
    </row>
    <row r="287" spans="2:13" x14ac:dyDescent="0.3">
      <c r="B287" t="s">
        <v>20</v>
      </c>
      <c r="C287">
        <v>460</v>
      </c>
      <c r="L287" t="s">
        <v>14</v>
      </c>
      <c r="M287">
        <v>10</v>
      </c>
    </row>
    <row r="288" spans="2:13" x14ac:dyDescent="0.3">
      <c r="B288" t="s">
        <v>20</v>
      </c>
      <c r="C288">
        <v>2528</v>
      </c>
      <c r="L288" t="s">
        <v>14</v>
      </c>
      <c r="M288">
        <v>2201</v>
      </c>
    </row>
    <row r="289" spans="2:13" x14ac:dyDescent="0.3">
      <c r="B289" t="s">
        <v>20</v>
      </c>
      <c r="C289">
        <v>3657</v>
      </c>
      <c r="L289" t="s">
        <v>14</v>
      </c>
      <c r="M289">
        <v>676</v>
      </c>
    </row>
    <row r="290" spans="2:13" x14ac:dyDescent="0.3">
      <c r="B290" t="s">
        <v>20</v>
      </c>
      <c r="C290">
        <v>131</v>
      </c>
      <c r="L290" t="s">
        <v>14</v>
      </c>
      <c r="M290">
        <v>831</v>
      </c>
    </row>
    <row r="291" spans="2:13" x14ac:dyDescent="0.3">
      <c r="B291" t="s">
        <v>20</v>
      </c>
      <c r="C291">
        <v>239</v>
      </c>
      <c r="L291" t="s">
        <v>14</v>
      </c>
      <c r="M291">
        <v>859</v>
      </c>
    </row>
    <row r="292" spans="2:13" x14ac:dyDescent="0.3">
      <c r="B292" t="s">
        <v>20</v>
      </c>
      <c r="C292">
        <v>78</v>
      </c>
      <c r="L292" t="s">
        <v>14</v>
      </c>
      <c r="M292">
        <v>45</v>
      </c>
    </row>
    <row r="293" spans="2:13" x14ac:dyDescent="0.3">
      <c r="B293" t="s">
        <v>20</v>
      </c>
      <c r="C293">
        <v>1773</v>
      </c>
      <c r="L293" t="s">
        <v>14</v>
      </c>
      <c r="M293">
        <v>6</v>
      </c>
    </row>
    <row r="294" spans="2:13" x14ac:dyDescent="0.3">
      <c r="B294" t="s">
        <v>20</v>
      </c>
      <c r="C294">
        <v>32</v>
      </c>
      <c r="L294" t="s">
        <v>14</v>
      </c>
      <c r="M294">
        <v>7</v>
      </c>
    </row>
    <row r="295" spans="2:13" x14ac:dyDescent="0.3">
      <c r="B295" t="s">
        <v>20</v>
      </c>
      <c r="C295">
        <v>369</v>
      </c>
      <c r="L295" t="s">
        <v>14</v>
      </c>
      <c r="M295">
        <v>31</v>
      </c>
    </row>
    <row r="296" spans="2:13" x14ac:dyDescent="0.3">
      <c r="B296" t="s">
        <v>20</v>
      </c>
      <c r="C296">
        <v>89</v>
      </c>
      <c r="L296" t="s">
        <v>14</v>
      </c>
      <c r="M296">
        <v>78</v>
      </c>
    </row>
    <row r="297" spans="2:13" x14ac:dyDescent="0.3">
      <c r="B297" t="s">
        <v>20</v>
      </c>
      <c r="C297">
        <v>147</v>
      </c>
      <c r="L297" t="s">
        <v>14</v>
      </c>
      <c r="M297">
        <v>1225</v>
      </c>
    </row>
    <row r="298" spans="2:13" x14ac:dyDescent="0.3">
      <c r="B298" t="s">
        <v>20</v>
      </c>
      <c r="C298">
        <v>126</v>
      </c>
      <c r="L298" t="s">
        <v>14</v>
      </c>
      <c r="M298">
        <v>1</v>
      </c>
    </row>
    <row r="299" spans="2:13" x14ac:dyDescent="0.3">
      <c r="B299" t="s">
        <v>20</v>
      </c>
      <c r="C299">
        <v>2218</v>
      </c>
      <c r="L299" t="s">
        <v>14</v>
      </c>
      <c r="M299">
        <v>67</v>
      </c>
    </row>
    <row r="300" spans="2:13" x14ac:dyDescent="0.3">
      <c r="B300" t="s">
        <v>20</v>
      </c>
      <c r="C300">
        <v>202</v>
      </c>
      <c r="L300" t="s">
        <v>14</v>
      </c>
      <c r="M300">
        <v>19</v>
      </c>
    </row>
    <row r="301" spans="2:13" x14ac:dyDescent="0.3">
      <c r="B301" t="s">
        <v>20</v>
      </c>
      <c r="C301">
        <v>140</v>
      </c>
      <c r="L301" t="s">
        <v>14</v>
      </c>
      <c r="M301">
        <v>2108</v>
      </c>
    </row>
    <row r="302" spans="2:13" x14ac:dyDescent="0.3">
      <c r="B302" t="s">
        <v>20</v>
      </c>
      <c r="C302">
        <v>1052</v>
      </c>
      <c r="L302" t="s">
        <v>14</v>
      </c>
      <c r="M302">
        <v>679</v>
      </c>
    </row>
    <row r="303" spans="2:13" x14ac:dyDescent="0.3">
      <c r="B303" t="s">
        <v>20</v>
      </c>
      <c r="C303">
        <v>247</v>
      </c>
      <c r="L303" t="s">
        <v>14</v>
      </c>
      <c r="M303">
        <v>36</v>
      </c>
    </row>
    <row r="304" spans="2:13" x14ac:dyDescent="0.3">
      <c r="B304" t="s">
        <v>20</v>
      </c>
      <c r="C304">
        <v>84</v>
      </c>
      <c r="L304" t="s">
        <v>14</v>
      </c>
      <c r="M304">
        <v>47</v>
      </c>
    </row>
    <row r="305" spans="2:13" x14ac:dyDescent="0.3">
      <c r="B305" t="s">
        <v>20</v>
      </c>
      <c r="C305">
        <v>88</v>
      </c>
      <c r="L305" t="s">
        <v>14</v>
      </c>
      <c r="M305">
        <v>70</v>
      </c>
    </row>
    <row r="306" spans="2:13" x14ac:dyDescent="0.3">
      <c r="B306" t="s">
        <v>20</v>
      </c>
      <c r="C306">
        <v>156</v>
      </c>
      <c r="L306" t="s">
        <v>14</v>
      </c>
      <c r="M306">
        <v>154</v>
      </c>
    </row>
    <row r="307" spans="2:13" x14ac:dyDescent="0.3">
      <c r="B307" t="s">
        <v>20</v>
      </c>
      <c r="C307">
        <v>2985</v>
      </c>
      <c r="L307" t="s">
        <v>14</v>
      </c>
      <c r="M307">
        <v>22</v>
      </c>
    </row>
    <row r="308" spans="2:13" x14ac:dyDescent="0.3">
      <c r="B308" t="s">
        <v>20</v>
      </c>
      <c r="C308">
        <v>762</v>
      </c>
      <c r="L308" t="s">
        <v>14</v>
      </c>
      <c r="M308">
        <v>1758</v>
      </c>
    </row>
    <row r="309" spans="2:13" x14ac:dyDescent="0.3">
      <c r="B309" t="s">
        <v>20</v>
      </c>
      <c r="C309">
        <v>554</v>
      </c>
      <c r="L309" t="s">
        <v>14</v>
      </c>
      <c r="M309">
        <v>94</v>
      </c>
    </row>
    <row r="310" spans="2:13" x14ac:dyDescent="0.3">
      <c r="B310" t="s">
        <v>20</v>
      </c>
      <c r="C310">
        <v>135</v>
      </c>
      <c r="L310" t="s">
        <v>14</v>
      </c>
      <c r="M310">
        <v>33</v>
      </c>
    </row>
    <row r="311" spans="2:13" x14ac:dyDescent="0.3">
      <c r="B311" t="s">
        <v>20</v>
      </c>
      <c r="C311">
        <v>122</v>
      </c>
      <c r="L311" t="s">
        <v>14</v>
      </c>
      <c r="M311">
        <v>1</v>
      </c>
    </row>
    <row r="312" spans="2:13" x14ac:dyDescent="0.3">
      <c r="B312" t="s">
        <v>20</v>
      </c>
      <c r="C312">
        <v>221</v>
      </c>
      <c r="L312" t="s">
        <v>14</v>
      </c>
      <c r="M312">
        <v>31</v>
      </c>
    </row>
    <row r="313" spans="2:13" x14ac:dyDescent="0.3">
      <c r="B313" t="s">
        <v>20</v>
      </c>
      <c r="C313">
        <v>126</v>
      </c>
      <c r="L313" t="s">
        <v>14</v>
      </c>
      <c r="M313">
        <v>35</v>
      </c>
    </row>
    <row r="314" spans="2:13" x14ac:dyDescent="0.3">
      <c r="B314" t="s">
        <v>20</v>
      </c>
      <c r="C314">
        <v>1022</v>
      </c>
      <c r="L314" t="s">
        <v>14</v>
      </c>
      <c r="M314">
        <v>63</v>
      </c>
    </row>
    <row r="315" spans="2:13" x14ac:dyDescent="0.3">
      <c r="B315" t="s">
        <v>20</v>
      </c>
      <c r="C315">
        <v>3177</v>
      </c>
      <c r="L315" t="s">
        <v>14</v>
      </c>
      <c r="M315">
        <v>526</v>
      </c>
    </row>
    <row r="316" spans="2:13" x14ac:dyDescent="0.3">
      <c r="B316" t="s">
        <v>20</v>
      </c>
      <c r="C316">
        <v>198</v>
      </c>
      <c r="L316" t="s">
        <v>14</v>
      </c>
      <c r="M316">
        <v>121</v>
      </c>
    </row>
    <row r="317" spans="2:13" x14ac:dyDescent="0.3">
      <c r="B317" t="s">
        <v>20</v>
      </c>
      <c r="C317">
        <v>85</v>
      </c>
      <c r="L317" t="s">
        <v>14</v>
      </c>
      <c r="M317">
        <v>67</v>
      </c>
    </row>
    <row r="318" spans="2:13" x14ac:dyDescent="0.3">
      <c r="B318" t="s">
        <v>20</v>
      </c>
      <c r="C318">
        <v>3596</v>
      </c>
      <c r="L318" t="s">
        <v>14</v>
      </c>
      <c r="M318">
        <v>57</v>
      </c>
    </row>
    <row r="319" spans="2:13" x14ac:dyDescent="0.3">
      <c r="B319" t="s">
        <v>20</v>
      </c>
      <c r="C319">
        <v>244</v>
      </c>
      <c r="L319" t="s">
        <v>14</v>
      </c>
      <c r="M319">
        <v>1229</v>
      </c>
    </row>
    <row r="320" spans="2:13" x14ac:dyDescent="0.3">
      <c r="B320" t="s">
        <v>20</v>
      </c>
      <c r="C320">
        <v>5180</v>
      </c>
      <c r="L320" t="s">
        <v>14</v>
      </c>
      <c r="M320">
        <v>12</v>
      </c>
    </row>
    <row r="321" spans="2:13" x14ac:dyDescent="0.3">
      <c r="B321" t="s">
        <v>20</v>
      </c>
      <c r="C321">
        <v>589</v>
      </c>
      <c r="L321" t="s">
        <v>14</v>
      </c>
      <c r="M321">
        <v>452</v>
      </c>
    </row>
    <row r="322" spans="2:13" x14ac:dyDescent="0.3">
      <c r="B322" t="s">
        <v>20</v>
      </c>
      <c r="C322">
        <v>2725</v>
      </c>
      <c r="L322" t="s">
        <v>14</v>
      </c>
      <c r="M322">
        <v>1886</v>
      </c>
    </row>
    <row r="323" spans="2:13" x14ac:dyDescent="0.3">
      <c r="B323" t="s">
        <v>20</v>
      </c>
      <c r="C323">
        <v>300</v>
      </c>
      <c r="L323" t="s">
        <v>14</v>
      </c>
      <c r="M323">
        <v>1825</v>
      </c>
    </row>
    <row r="324" spans="2:13" x14ac:dyDescent="0.3">
      <c r="B324" t="s">
        <v>20</v>
      </c>
      <c r="C324">
        <v>144</v>
      </c>
      <c r="L324" t="s">
        <v>14</v>
      </c>
      <c r="M324">
        <v>31</v>
      </c>
    </row>
    <row r="325" spans="2:13" x14ac:dyDescent="0.3">
      <c r="B325" t="s">
        <v>20</v>
      </c>
      <c r="C325">
        <v>87</v>
      </c>
      <c r="L325" t="s">
        <v>14</v>
      </c>
      <c r="M325">
        <v>107</v>
      </c>
    </row>
    <row r="326" spans="2:13" x14ac:dyDescent="0.3">
      <c r="B326" t="s">
        <v>20</v>
      </c>
      <c r="C326">
        <v>3116</v>
      </c>
      <c r="L326" t="s">
        <v>14</v>
      </c>
      <c r="M326">
        <v>27</v>
      </c>
    </row>
    <row r="327" spans="2:13" x14ac:dyDescent="0.3">
      <c r="B327" t="s">
        <v>20</v>
      </c>
      <c r="C327">
        <v>909</v>
      </c>
      <c r="L327" t="s">
        <v>14</v>
      </c>
      <c r="M327">
        <v>1221</v>
      </c>
    </row>
    <row r="328" spans="2:13" x14ac:dyDescent="0.3">
      <c r="B328" t="s">
        <v>20</v>
      </c>
      <c r="C328">
        <v>1613</v>
      </c>
      <c r="L328" t="s">
        <v>14</v>
      </c>
      <c r="M328">
        <v>1</v>
      </c>
    </row>
    <row r="329" spans="2:13" x14ac:dyDescent="0.3">
      <c r="B329" t="s">
        <v>20</v>
      </c>
      <c r="C329">
        <v>136</v>
      </c>
      <c r="L329" t="s">
        <v>14</v>
      </c>
      <c r="M329">
        <v>16</v>
      </c>
    </row>
    <row r="330" spans="2:13" x14ac:dyDescent="0.3">
      <c r="B330" t="s">
        <v>20</v>
      </c>
      <c r="C330">
        <v>130</v>
      </c>
      <c r="L330" t="s">
        <v>14</v>
      </c>
      <c r="M330">
        <v>41</v>
      </c>
    </row>
    <row r="331" spans="2:13" x14ac:dyDescent="0.3">
      <c r="B331" t="s">
        <v>20</v>
      </c>
      <c r="C331">
        <v>102</v>
      </c>
      <c r="L331" t="s">
        <v>14</v>
      </c>
      <c r="M331">
        <v>523</v>
      </c>
    </row>
    <row r="332" spans="2:13" x14ac:dyDescent="0.3">
      <c r="B332" t="s">
        <v>20</v>
      </c>
      <c r="C332">
        <v>4006</v>
      </c>
      <c r="L332" t="s">
        <v>14</v>
      </c>
      <c r="M332">
        <v>141</v>
      </c>
    </row>
    <row r="333" spans="2:13" x14ac:dyDescent="0.3">
      <c r="B333" t="s">
        <v>20</v>
      </c>
      <c r="C333">
        <v>1629</v>
      </c>
      <c r="L333" t="s">
        <v>14</v>
      </c>
      <c r="M333">
        <v>52</v>
      </c>
    </row>
    <row r="334" spans="2:13" x14ac:dyDescent="0.3">
      <c r="B334" t="s">
        <v>20</v>
      </c>
      <c r="C334">
        <v>2188</v>
      </c>
      <c r="L334" t="s">
        <v>14</v>
      </c>
      <c r="M334">
        <v>225</v>
      </c>
    </row>
    <row r="335" spans="2:13" x14ac:dyDescent="0.3">
      <c r="B335" t="s">
        <v>20</v>
      </c>
      <c r="C335">
        <v>2409</v>
      </c>
      <c r="L335" t="s">
        <v>14</v>
      </c>
      <c r="M335">
        <v>38</v>
      </c>
    </row>
    <row r="336" spans="2:13" x14ac:dyDescent="0.3">
      <c r="B336" t="s">
        <v>20</v>
      </c>
      <c r="C336">
        <v>194</v>
      </c>
      <c r="L336" t="s">
        <v>14</v>
      </c>
      <c r="M336">
        <v>15</v>
      </c>
    </row>
    <row r="337" spans="2:13" x14ac:dyDescent="0.3">
      <c r="B337" t="s">
        <v>20</v>
      </c>
      <c r="C337">
        <v>1140</v>
      </c>
      <c r="L337" t="s">
        <v>14</v>
      </c>
      <c r="M337">
        <v>37</v>
      </c>
    </row>
    <row r="338" spans="2:13" x14ac:dyDescent="0.3">
      <c r="B338" t="s">
        <v>20</v>
      </c>
      <c r="C338">
        <v>102</v>
      </c>
      <c r="L338" t="s">
        <v>14</v>
      </c>
      <c r="M338">
        <v>112</v>
      </c>
    </row>
    <row r="339" spans="2:13" x14ac:dyDescent="0.3">
      <c r="B339" t="s">
        <v>20</v>
      </c>
      <c r="C339">
        <v>2857</v>
      </c>
      <c r="L339" t="s">
        <v>14</v>
      </c>
      <c r="M339">
        <v>21</v>
      </c>
    </row>
    <row r="340" spans="2:13" x14ac:dyDescent="0.3">
      <c r="B340" t="s">
        <v>20</v>
      </c>
      <c r="C340">
        <v>107</v>
      </c>
      <c r="L340" t="s">
        <v>14</v>
      </c>
      <c r="M340">
        <v>67</v>
      </c>
    </row>
    <row r="341" spans="2:13" x14ac:dyDescent="0.3">
      <c r="B341" t="s">
        <v>20</v>
      </c>
      <c r="C341">
        <v>160</v>
      </c>
      <c r="L341" t="s">
        <v>14</v>
      </c>
      <c r="M341">
        <v>78</v>
      </c>
    </row>
    <row r="342" spans="2:13" x14ac:dyDescent="0.3">
      <c r="B342" t="s">
        <v>20</v>
      </c>
      <c r="C342">
        <v>2230</v>
      </c>
      <c r="L342" t="s">
        <v>14</v>
      </c>
      <c r="M342">
        <v>67</v>
      </c>
    </row>
    <row r="343" spans="2:13" x14ac:dyDescent="0.3">
      <c r="B343" t="s">
        <v>20</v>
      </c>
      <c r="C343">
        <v>316</v>
      </c>
      <c r="L343" t="s">
        <v>14</v>
      </c>
      <c r="M343">
        <v>263</v>
      </c>
    </row>
    <row r="344" spans="2:13" x14ac:dyDescent="0.3">
      <c r="B344" t="s">
        <v>20</v>
      </c>
      <c r="C344">
        <v>117</v>
      </c>
      <c r="L344" t="s">
        <v>14</v>
      </c>
      <c r="M344">
        <v>1691</v>
      </c>
    </row>
    <row r="345" spans="2:13" x14ac:dyDescent="0.3">
      <c r="B345" t="s">
        <v>20</v>
      </c>
      <c r="C345">
        <v>6406</v>
      </c>
      <c r="L345" t="s">
        <v>14</v>
      </c>
      <c r="M345">
        <v>181</v>
      </c>
    </row>
    <row r="346" spans="2:13" x14ac:dyDescent="0.3">
      <c r="B346" t="s">
        <v>20</v>
      </c>
      <c r="C346">
        <v>192</v>
      </c>
      <c r="L346" t="s">
        <v>14</v>
      </c>
      <c r="M346">
        <v>13</v>
      </c>
    </row>
    <row r="347" spans="2:13" x14ac:dyDescent="0.3">
      <c r="B347" t="s">
        <v>20</v>
      </c>
      <c r="C347">
        <v>26</v>
      </c>
      <c r="L347" t="s">
        <v>14</v>
      </c>
      <c r="M347">
        <v>1</v>
      </c>
    </row>
    <row r="348" spans="2:13" x14ac:dyDescent="0.3">
      <c r="B348" t="s">
        <v>20</v>
      </c>
      <c r="C348">
        <v>723</v>
      </c>
      <c r="L348" t="s">
        <v>14</v>
      </c>
      <c r="M348">
        <v>21</v>
      </c>
    </row>
    <row r="349" spans="2:13" x14ac:dyDescent="0.3">
      <c r="B349" t="s">
        <v>20</v>
      </c>
      <c r="C349">
        <v>170</v>
      </c>
      <c r="L349" t="s">
        <v>14</v>
      </c>
      <c r="M349">
        <v>830</v>
      </c>
    </row>
    <row r="350" spans="2:13" x14ac:dyDescent="0.3">
      <c r="B350" t="s">
        <v>20</v>
      </c>
      <c r="C350">
        <v>238</v>
      </c>
      <c r="L350" t="s">
        <v>14</v>
      </c>
      <c r="M350">
        <v>130</v>
      </c>
    </row>
    <row r="351" spans="2:13" x14ac:dyDescent="0.3">
      <c r="B351" t="s">
        <v>20</v>
      </c>
      <c r="C351">
        <v>55</v>
      </c>
      <c r="L351" t="s">
        <v>14</v>
      </c>
      <c r="M351">
        <v>55</v>
      </c>
    </row>
    <row r="352" spans="2:13" x14ac:dyDescent="0.3">
      <c r="B352" t="s">
        <v>20</v>
      </c>
      <c r="C352">
        <v>128</v>
      </c>
      <c r="L352" t="s">
        <v>14</v>
      </c>
      <c r="M352">
        <v>114</v>
      </c>
    </row>
    <row r="353" spans="2:13" x14ac:dyDescent="0.3">
      <c r="B353" t="s">
        <v>20</v>
      </c>
      <c r="C353">
        <v>2144</v>
      </c>
      <c r="L353" t="s">
        <v>14</v>
      </c>
      <c r="M353">
        <v>594</v>
      </c>
    </row>
    <row r="354" spans="2:13" x14ac:dyDescent="0.3">
      <c r="B354" t="s">
        <v>20</v>
      </c>
      <c r="C354">
        <v>2693</v>
      </c>
      <c r="L354" t="s">
        <v>14</v>
      </c>
      <c r="M354">
        <v>24</v>
      </c>
    </row>
    <row r="355" spans="2:13" x14ac:dyDescent="0.3">
      <c r="B355" t="s">
        <v>20</v>
      </c>
      <c r="C355">
        <v>432</v>
      </c>
      <c r="L355" t="s">
        <v>14</v>
      </c>
      <c r="M355">
        <v>252</v>
      </c>
    </row>
    <row r="356" spans="2:13" x14ac:dyDescent="0.3">
      <c r="B356" t="s">
        <v>20</v>
      </c>
      <c r="C356">
        <v>189</v>
      </c>
      <c r="L356" t="s">
        <v>14</v>
      </c>
      <c r="M356">
        <v>67</v>
      </c>
    </row>
    <row r="357" spans="2:13" x14ac:dyDescent="0.3">
      <c r="B357" t="s">
        <v>20</v>
      </c>
      <c r="C357">
        <v>154</v>
      </c>
      <c r="L357" t="s">
        <v>14</v>
      </c>
      <c r="M357">
        <v>742</v>
      </c>
    </row>
    <row r="358" spans="2:13" x14ac:dyDescent="0.3">
      <c r="B358" t="s">
        <v>20</v>
      </c>
      <c r="C358">
        <v>96</v>
      </c>
      <c r="L358" t="s">
        <v>14</v>
      </c>
      <c r="M358">
        <v>75</v>
      </c>
    </row>
    <row r="359" spans="2:13" x14ac:dyDescent="0.3">
      <c r="B359" t="s">
        <v>20</v>
      </c>
      <c r="C359">
        <v>3063</v>
      </c>
      <c r="L359" t="s">
        <v>14</v>
      </c>
      <c r="M359">
        <v>4405</v>
      </c>
    </row>
    <row r="360" spans="2:13" x14ac:dyDescent="0.3">
      <c r="B360" t="s">
        <v>20</v>
      </c>
      <c r="C360">
        <v>2266</v>
      </c>
      <c r="L360" t="s">
        <v>14</v>
      </c>
      <c r="M360">
        <v>92</v>
      </c>
    </row>
    <row r="361" spans="2:13" x14ac:dyDescent="0.3">
      <c r="B361" t="s">
        <v>20</v>
      </c>
      <c r="C361">
        <v>194</v>
      </c>
      <c r="L361" t="s">
        <v>14</v>
      </c>
      <c r="M361">
        <v>64</v>
      </c>
    </row>
    <row r="362" spans="2:13" x14ac:dyDescent="0.3">
      <c r="B362" t="s">
        <v>20</v>
      </c>
      <c r="C362">
        <v>129</v>
      </c>
      <c r="L362" t="s">
        <v>14</v>
      </c>
      <c r="M362">
        <v>64</v>
      </c>
    </row>
    <row r="363" spans="2:13" x14ac:dyDescent="0.3">
      <c r="B363" t="s">
        <v>20</v>
      </c>
      <c r="C363">
        <v>375</v>
      </c>
      <c r="L363" t="s">
        <v>14</v>
      </c>
      <c r="M363">
        <v>842</v>
      </c>
    </row>
    <row r="364" spans="2:13" x14ac:dyDescent="0.3">
      <c r="B364" t="s">
        <v>20</v>
      </c>
      <c r="C364">
        <v>409</v>
      </c>
      <c r="L364" t="s">
        <v>14</v>
      </c>
      <c r="M364">
        <v>112</v>
      </c>
    </row>
    <row r="365" spans="2:13" x14ac:dyDescent="0.3">
      <c r="B365" t="s">
        <v>20</v>
      </c>
      <c r="C365">
        <v>234</v>
      </c>
      <c r="L365" t="s">
        <v>14</v>
      </c>
      <c r="M365">
        <v>374</v>
      </c>
    </row>
    <row r="366" spans="2:13" x14ac:dyDescent="0.3">
      <c r="B366" t="s">
        <v>20</v>
      </c>
      <c r="C366">
        <v>3016</v>
      </c>
    </row>
    <row r="367" spans="2:13" x14ac:dyDescent="0.3">
      <c r="B367" t="s">
        <v>20</v>
      </c>
      <c r="C367">
        <v>264</v>
      </c>
    </row>
    <row r="368" spans="2:13" x14ac:dyDescent="0.3">
      <c r="B368" t="s">
        <v>20</v>
      </c>
      <c r="C368">
        <v>272</v>
      </c>
    </row>
    <row r="369" spans="2:3" x14ac:dyDescent="0.3">
      <c r="B369" t="s">
        <v>20</v>
      </c>
      <c r="C369">
        <v>419</v>
      </c>
    </row>
    <row r="370" spans="2:3" x14ac:dyDescent="0.3">
      <c r="B370" t="s">
        <v>20</v>
      </c>
      <c r="C370">
        <v>1621</v>
      </c>
    </row>
    <row r="371" spans="2:3" x14ac:dyDescent="0.3">
      <c r="B371" t="s">
        <v>20</v>
      </c>
      <c r="C371">
        <v>1101</v>
      </c>
    </row>
    <row r="372" spans="2:3" x14ac:dyDescent="0.3">
      <c r="B372" t="s">
        <v>20</v>
      </c>
      <c r="C372">
        <v>1073</v>
      </c>
    </row>
    <row r="373" spans="2:3" x14ac:dyDescent="0.3">
      <c r="B373" t="s">
        <v>20</v>
      </c>
      <c r="C373">
        <v>331</v>
      </c>
    </row>
    <row r="374" spans="2:3" x14ac:dyDescent="0.3">
      <c r="B374" t="s">
        <v>20</v>
      </c>
      <c r="C374">
        <v>1170</v>
      </c>
    </row>
    <row r="375" spans="2:3" x14ac:dyDescent="0.3">
      <c r="B375" t="s">
        <v>20</v>
      </c>
      <c r="C375">
        <v>363</v>
      </c>
    </row>
    <row r="376" spans="2:3" x14ac:dyDescent="0.3">
      <c r="B376" t="s">
        <v>20</v>
      </c>
      <c r="C376">
        <v>103</v>
      </c>
    </row>
    <row r="377" spans="2:3" x14ac:dyDescent="0.3">
      <c r="B377" t="s">
        <v>20</v>
      </c>
      <c r="C377">
        <v>147</v>
      </c>
    </row>
    <row r="378" spans="2:3" x14ac:dyDescent="0.3">
      <c r="B378" t="s">
        <v>20</v>
      </c>
      <c r="C378">
        <v>110</v>
      </c>
    </row>
    <row r="379" spans="2:3" x14ac:dyDescent="0.3">
      <c r="B379" t="s">
        <v>20</v>
      </c>
      <c r="C379">
        <v>134</v>
      </c>
    </row>
    <row r="380" spans="2:3" x14ac:dyDescent="0.3">
      <c r="B380" t="s">
        <v>20</v>
      </c>
      <c r="C380">
        <v>269</v>
      </c>
    </row>
    <row r="381" spans="2:3" x14ac:dyDescent="0.3">
      <c r="B381" t="s">
        <v>20</v>
      </c>
      <c r="C381">
        <v>175</v>
      </c>
    </row>
    <row r="382" spans="2:3" x14ac:dyDescent="0.3">
      <c r="B382" t="s">
        <v>20</v>
      </c>
      <c r="C382">
        <v>69</v>
      </c>
    </row>
    <row r="383" spans="2:3" x14ac:dyDescent="0.3">
      <c r="B383" t="s">
        <v>20</v>
      </c>
      <c r="C383">
        <v>190</v>
      </c>
    </row>
    <row r="384" spans="2:3" x14ac:dyDescent="0.3">
      <c r="B384" t="s">
        <v>20</v>
      </c>
      <c r="C384">
        <v>237</v>
      </c>
    </row>
    <row r="385" spans="2:3" x14ac:dyDescent="0.3">
      <c r="B385" t="s">
        <v>20</v>
      </c>
      <c r="C385">
        <v>196</v>
      </c>
    </row>
    <row r="386" spans="2:3" x14ac:dyDescent="0.3">
      <c r="B386" t="s">
        <v>20</v>
      </c>
      <c r="C386">
        <v>7295</v>
      </c>
    </row>
    <row r="387" spans="2:3" x14ac:dyDescent="0.3">
      <c r="B387" t="s">
        <v>20</v>
      </c>
      <c r="C387">
        <v>2893</v>
      </c>
    </row>
    <row r="388" spans="2:3" x14ac:dyDescent="0.3">
      <c r="B388" t="s">
        <v>20</v>
      </c>
      <c r="C388">
        <v>820</v>
      </c>
    </row>
    <row r="389" spans="2:3" x14ac:dyDescent="0.3">
      <c r="B389" t="s">
        <v>20</v>
      </c>
      <c r="C389">
        <v>2038</v>
      </c>
    </row>
    <row r="390" spans="2:3" x14ac:dyDescent="0.3">
      <c r="B390" t="s">
        <v>20</v>
      </c>
      <c r="C390">
        <v>116</v>
      </c>
    </row>
    <row r="391" spans="2:3" x14ac:dyDescent="0.3">
      <c r="B391" t="s">
        <v>20</v>
      </c>
      <c r="C391">
        <v>1345</v>
      </c>
    </row>
    <row r="392" spans="2:3" x14ac:dyDescent="0.3">
      <c r="B392" t="s">
        <v>20</v>
      </c>
      <c r="C392">
        <v>168</v>
      </c>
    </row>
    <row r="393" spans="2:3" x14ac:dyDescent="0.3">
      <c r="B393" t="s">
        <v>20</v>
      </c>
      <c r="C393">
        <v>137</v>
      </c>
    </row>
    <row r="394" spans="2:3" x14ac:dyDescent="0.3">
      <c r="B394" t="s">
        <v>20</v>
      </c>
      <c r="C394">
        <v>186</v>
      </c>
    </row>
    <row r="395" spans="2:3" x14ac:dyDescent="0.3">
      <c r="B395" t="s">
        <v>20</v>
      </c>
      <c r="C395">
        <v>125</v>
      </c>
    </row>
    <row r="396" spans="2:3" x14ac:dyDescent="0.3">
      <c r="B396" t="s">
        <v>20</v>
      </c>
      <c r="C396">
        <v>202</v>
      </c>
    </row>
    <row r="397" spans="2:3" x14ac:dyDescent="0.3">
      <c r="B397" t="s">
        <v>20</v>
      </c>
      <c r="C397">
        <v>103</v>
      </c>
    </row>
    <row r="398" spans="2:3" x14ac:dyDescent="0.3">
      <c r="B398" t="s">
        <v>20</v>
      </c>
      <c r="C398">
        <v>1785</v>
      </c>
    </row>
    <row r="399" spans="2:3" x14ac:dyDescent="0.3">
      <c r="B399" t="s">
        <v>20</v>
      </c>
      <c r="C399">
        <v>157</v>
      </c>
    </row>
    <row r="400" spans="2:3" x14ac:dyDescent="0.3">
      <c r="B400" t="s">
        <v>20</v>
      </c>
      <c r="C400">
        <v>555</v>
      </c>
    </row>
    <row r="401" spans="2:3" x14ac:dyDescent="0.3">
      <c r="B401" t="s">
        <v>20</v>
      </c>
      <c r="C401">
        <v>297</v>
      </c>
    </row>
    <row r="402" spans="2:3" x14ac:dyDescent="0.3">
      <c r="B402" t="s">
        <v>20</v>
      </c>
      <c r="C402">
        <v>123</v>
      </c>
    </row>
    <row r="403" spans="2:3" x14ac:dyDescent="0.3">
      <c r="B403" t="s">
        <v>20</v>
      </c>
      <c r="C403">
        <v>3036</v>
      </c>
    </row>
    <row r="404" spans="2:3" x14ac:dyDescent="0.3">
      <c r="B404" t="s">
        <v>20</v>
      </c>
      <c r="C404">
        <v>144</v>
      </c>
    </row>
    <row r="405" spans="2:3" x14ac:dyDescent="0.3">
      <c r="B405" t="s">
        <v>20</v>
      </c>
      <c r="C405">
        <v>121</v>
      </c>
    </row>
    <row r="406" spans="2:3" x14ac:dyDescent="0.3">
      <c r="B406" t="s">
        <v>20</v>
      </c>
      <c r="C406">
        <v>181</v>
      </c>
    </row>
    <row r="407" spans="2:3" x14ac:dyDescent="0.3">
      <c r="B407" t="s">
        <v>20</v>
      </c>
      <c r="C407">
        <v>122</v>
      </c>
    </row>
    <row r="408" spans="2:3" x14ac:dyDescent="0.3">
      <c r="B408" t="s">
        <v>20</v>
      </c>
      <c r="C408">
        <v>1071</v>
      </c>
    </row>
    <row r="409" spans="2:3" x14ac:dyDescent="0.3">
      <c r="B409" t="s">
        <v>20</v>
      </c>
      <c r="C409">
        <v>980</v>
      </c>
    </row>
    <row r="410" spans="2:3" x14ac:dyDescent="0.3">
      <c r="B410" t="s">
        <v>20</v>
      </c>
      <c r="C410">
        <v>536</v>
      </c>
    </row>
    <row r="411" spans="2:3" x14ac:dyDescent="0.3">
      <c r="B411" t="s">
        <v>20</v>
      </c>
      <c r="C411">
        <v>1991</v>
      </c>
    </row>
    <row r="412" spans="2:3" x14ac:dyDescent="0.3">
      <c r="B412" t="s">
        <v>20</v>
      </c>
      <c r="C412">
        <v>180</v>
      </c>
    </row>
    <row r="413" spans="2:3" x14ac:dyDescent="0.3">
      <c r="B413" t="s">
        <v>20</v>
      </c>
      <c r="C413">
        <v>130</v>
      </c>
    </row>
    <row r="414" spans="2:3" x14ac:dyDescent="0.3">
      <c r="B414" t="s">
        <v>20</v>
      </c>
      <c r="C414">
        <v>122</v>
      </c>
    </row>
    <row r="415" spans="2:3" x14ac:dyDescent="0.3">
      <c r="B415" t="s">
        <v>20</v>
      </c>
      <c r="C415">
        <v>140</v>
      </c>
    </row>
    <row r="416" spans="2:3" x14ac:dyDescent="0.3">
      <c r="B416" t="s">
        <v>20</v>
      </c>
      <c r="C416">
        <v>3388</v>
      </c>
    </row>
    <row r="417" spans="2:3" x14ac:dyDescent="0.3">
      <c r="B417" t="s">
        <v>20</v>
      </c>
      <c r="C417">
        <v>280</v>
      </c>
    </row>
    <row r="418" spans="2:3" x14ac:dyDescent="0.3">
      <c r="B418" t="s">
        <v>20</v>
      </c>
      <c r="C418">
        <v>366</v>
      </c>
    </row>
    <row r="419" spans="2:3" x14ac:dyDescent="0.3">
      <c r="B419" t="s">
        <v>20</v>
      </c>
      <c r="C419">
        <v>270</v>
      </c>
    </row>
    <row r="420" spans="2:3" x14ac:dyDescent="0.3">
      <c r="B420" t="s">
        <v>20</v>
      </c>
      <c r="C420">
        <v>137</v>
      </c>
    </row>
    <row r="421" spans="2:3" x14ac:dyDescent="0.3">
      <c r="B421" t="s">
        <v>20</v>
      </c>
      <c r="C421">
        <v>3205</v>
      </c>
    </row>
    <row r="422" spans="2:3" x14ac:dyDescent="0.3">
      <c r="B422" t="s">
        <v>20</v>
      </c>
      <c r="C422">
        <v>288</v>
      </c>
    </row>
    <row r="423" spans="2:3" x14ac:dyDescent="0.3">
      <c r="B423" t="s">
        <v>20</v>
      </c>
      <c r="C423">
        <v>148</v>
      </c>
    </row>
    <row r="424" spans="2:3" x14ac:dyDescent="0.3">
      <c r="B424" t="s">
        <v>20</v>
      </c>
      <c r="C424">
        <v>114</v>
      </c>
    </row>
    <row r="425" spans="2:3" x14ac:dyDescent="0.3">
      <c r="B425" t="s">
        <v>20</v>
      </c>
      <c r="C425">
        <v>1518</v>
      </c>
    </row>
    <row r="426" spans="2:3" x14ac:dyDescent="0.3">
      <c r="B426" t="s">
        <v>20</v>
      </c>
      <c r="C426">
        <v>166</v>
      </c>
    </row>
    <row r="427" spans="2:3" x14ac:dyDescent="0.3">
      <c r="B427" t="s">
        <v>20</v>
      </c>
      <c r="C427">
        <v>100</v>
      </c>
    </row>
    <row r="428" spans="2:3" x14ac:dyDescent="0.3">
      <c r="B428" t="s">
        <v>20</v>
      </c>
      <c r="C428">
        <v>235</v>
      </c>
    </row>
    <row r="429" spans="2:3" x14ac:dyDescent="0.3">
      <c r="B429" t="s">
        <v>20</v>
      </c>
      <c r="C429">
        <v>148</v>
      </c>
    </row>
    <row r="430" spans="2:3" x14ac:dyDescent="0.3">
      <c r="B430" t="s">
        <v>20</v>
      </c>
      <c r="C430">
        <v>198</v>
      </c>
    </row>
    <row r="431" spans="2:3" x14ac:dyDescent="0.3">
      <c r="B431" t="s">
        <v>20</v>
      </c>
      <c r="C431">
        <v>150</v>
      </c>
    </row>
    <row r="432" spans="2:3" x14ac:dyDescent="0.3">
      <c r="B432" t="s">
        <v>20</v>
      </c>
      <c r="C432">
        <v>216</v>
      </c>
    </row>
    <row r="433" spans="2:3" x14ac:dyDescent="0.3">
      <c r="B433" t="s">
        <v>20</v>
      </c>
      <c r="C433">
        <v>5139</v>
      </c>
    </row>
    <row r="434" spans="2:3" x14ac:dyDescent="0.3">
      <c r="B434" t="s">
        <v>20</v>
      </c>
      <c r="C434">
        <v>2353</v>
      </c>
    </row>
    <row r="435" spans="2:3" x14ac:dyDescent="0.3">
      <c r="B435" t="s">
        <v>20</v>
      </c>
      <c r="C435">
        <v>78</v>
      </c>
    </row>
    <row r="436" spans="2:3" x14ac:dyDescent="0.3">
      <c r="B436" t="s">
        <v>20</v>
      </c>
      <c r="C436">
        <v>174</v>
      </c>
    </row>
    <row r="437" spans="2:3" x14ac:dyDescent="0.3">
      <c r="B437" t="s">
        <v>20</v>
      </c>
      <c r="C437">
        <v>164</v>
      </c>
    </row>
    <row r="438" spans="2:3" x14ac:dyDescent="0.3">
      <c r="B438" t="s">
        <v>20</v>
      </c>
      <c r="C438">
        <v>161</v>
      </c>
    </row>
    <row r="439" spans="2:3" x14ac:dyDescent="0.3">
      <c r="B439" t="s">
        <v>20</v>
      </c>
      <c r="C439">
        <v>138</v>
      </c>
    </row>
    <row r="440" spans="2:3" x14ac:dyDescent="0.3">
      <c r="B440" t="s">
        <v>20</v>
      </c>
      <c r="C440">
        <v>3308</v>
      </c>
    </row>
    <row r="441" spans="2:3" x14ac:dyDescent="0.3">
      <c r="B441" t="s">
        <v>20</v>
      </c>
      <c r="C441">
        <v>127</v>
      </c>
    </row>
    <row r="442" spans="2:3" x14ac:dyDescent="0.3">
      <c r="B442" t="s">
        <v>20</v>
      </c>
      <c r="C442">
        <v>207</v>
      </c>
    </row>
    <row r="443" spans="2:3" x14ac:dyDescent="0.3">
      <c r="B443" t="s">
        <v>20</v>
      </c>
      <c r="C443">
        <v>181</v>
      </c>
    </row>
    <row r="444" spans="2:3" x14ac:dyDescent="0.3">
      <c r="B444" t="s">
        <v>20</v>
      </c>
      <c r="C444">
        <v>110</v>
      </c>
    </row>
    <row r="445" spans="2:3" x14ac:dyDescent="0.3">
      <c r="B445" t="s">
        <v>20</v>
      </c>
      <c r="C445">
        <v>185</v>
      </c>
    </row>
    <row r="446" spans="2:3" x14ac:dyDescent="0.3">
      <c r="B446" t="s">
        <v>20</v>
      </c>
      <c r="C446">
        <v>121</v>
      </c>
    </row>
    <row r="447" spans="2:3" x14ac:dyDescent="0.3">
      <c r="B447" t="s">
        <v>20</v>
      </c>
      <c r="C447">
        <v>106</v>
      </c>
    </row>
    <row r="448" spans="2:3" x14ac:dyDescent="0.3">
      <c r="B448" t="s">
        <v>20</v>
      </c>
      <c r="C448">
        <v>142</v>
      </c>
    </row>
    <row r="449" spans="2:3" x14ac:dyDescent="0.3">
      <c r="B449" t="s">
        <v>20</v>
      </c>
      <c r="C449">
        <v>233</v>
      </c>
    </row>
    <row r="450" spans="2:3" x14ac:dyDescent="0.3">
      <c r="B450" t="s">
        <v>20</v>
      </c>
      <c r="C450">
        <v>218</v>
      </c>
    </row>
    <row r="451" spans="2:3" x14ac:dyDescent="0.3">
      <c r="B451" t="s">
        <v>20</v>
      </c>
      <c r="C451">
        <v>76</v>
      </c>
    </row>
    <row r="452" spans="2:3" x14ac:dyDescent="0.3">
      <c r="B452" t="s">
        <v>20</v>
      </c>
      <c r="C452">
        <v>43</v>
      </c>
    </row>
    <row r="453" spans="2:3" x14ac:dyDescent="0.3">
      <c r="B453" t="s">
        <v>20</v>
      </c>
      <c r="C453">
        <v>221</v>
      </c>
    </row>
    <row r="454" spans="2:3" x14ac:dyDescent="0.3">
      <c r="B454" t="s">
        <v>20</v>
      </c>
      <c r="C454">
        <v>2805</v>
      </c>
    </row>
    <row r="455" spans="2:3" x14ac:dyDescent="0.3">
      <c r="B455" t="s">
        <v>20</v>
      </c>
      <c r="C455">
        <v>68</v>
      </c>
    </row>
    <row r="456" spans="2:3" x14ac:dyDescent="0.3">
      <c r="B456" t="s">
        <v>20</v>
      </c>
      <c r="C456">
        <v>183</v>
      </c>
    </row>
    <row r="457" spans="2:3" x14ac:dyDescent="0.3">
      <c r="B457" t="s">
        <v>20</v>
      </c>
      <c r="C457">
        <v>133</v>
      </c>
    </row>
    <row r="458" spans="2:3" x14ac:dyDescent="0.3">
      <c r="B458" t="s">
        <v>20</v>
      </c>
      <c r="C458">
        <v>2489</v>
      </c>
    </row>
    <row r="459" spans="2:3" x14ac:dyDescent="0.3">
      <c r="B459" t="s">
        <v>20</v>
      </c>
      <c r="C459">
        <v>69</v>
      </c>
    </row>
    <row r="460" spans="2:3" x14ac:dyDescent="0.3">
      <c r="B460" t="s">
        <v>20</v>
      </c>
      <c r="C460">
        <v>279</v>
      </c>
    </row>
    <row r="461" spans="2:3" x14ac:dyDescent="0.3">
      <c r="B461" t="s">
        <v>20</v>
      </c>
      <c r="C461">
        <v>210</v>
      </c>
    </row>
    <row r="462" spans="2:3" x14ac:dyDescent="0.3">
      <c r="B462" t="s">
        <v>20</v>
      </c>
      <c r="C462">
        <v>2100</v>
      </c>
    </row>
    <row r="463" spans="2:3" x14ac:dyDescent="0.3">
      <c r="B463" t="s">
        <v>20</v>
      </c>
      <c r="C463">
        <v>252</v>
      </c>
    </row>
    <row r="464" spans="2:3" x14ac:dyDescent="0.3">
      <c r="B464" t="s">
        <v>20</v>
      </c>
      <c r="C464">
        <v>1280</v>
      </c>
    </row>
    <row r="465" spans="2:3" x14ac:dyDescent="0.3">
      <c r="B465" t="s">
        <v>20</v>
      </c>
      <c r="C465">
        <v>157</v>
      </c>
    </row>
    <row r="466" spans="2:3" x14ac:dyDescent="0.3">
      <c r="B466" t="s">
        <v>20</v>
      </c>
      <c r="C466">
        <v>194</v>
      </c>
    </row>
    <row r="467" spans="2:3" x14ac:dyDescent="0.3">
      <c r="B467" t="s">
        <v>20</v>
      </c>
      <c r="C467">
        <v>82</v>
      </c>
    </row>
    <row r="468" spans="2:3" x14ac:dyDescent="0.3">
      <c r="B468" t="s">
        <v>20</v>
      </c>
      <c r="C468">
        <v>4233</v>
      </c>
    </row>
    <row r="469" spans="2:3" x14ac:dyDescent="0.3">
      <c r="B469" t="s">
        <v>20</v>
      </c>
      <c r="C469">
        <v>1297</v>
      </c>
    </row>
    <row r="470" spans="2:3" x14ac:dyDescent="0.3">
      <c r="B470" t="s">
        <v>20</v>
      </c>
      <c r="C470">
        <v>165</v>
      </c>
    </row>
    <row r="471" spans="2:3" x14ac:dyDescent="0.3">
      <c r="B471" t="s">
        <v>20</v>
      </c>
      <c r="C471">
        <v>119</v>
      </c>
    </row>
    <row r="472" spans="2:3" x14ac:dyDescent="0.3">
      <c r="B472" t="s">
        <v>20</v>
      </c>
      <c r="C472">
        <v>1797</v>
      </c>
    </row>
    <row r="473" spans="2:3" x14ac:dyDescent="0.3">
      <c r="B473" t="s">
        <v>20</v>
      </c>
      <c r="C473">
        <v>261</v>
      </c>
    </row>
    <row r="474" spans="2:3" x14ac:dyDescent="0.3">
      <c r="B474" t="s">
        <v>20</v>
      </c>
      <c r="C474">
        <v>157</v>
      </c>
    </row>
    <row r="475" spans="2:3" x14ac:dyDescent="0.3">
      <c r="B475" t="s">
        <v>20</v>
      </c>
      <c r="C475">
        <v>3533</v>
      </c>
    </row>
    <row r="476" spans="2:3" x14ac:dyDescent="0.3">
      <c r="B476" t="s">
        <v>20</v>
      </c>
      <c r="C476">
        <v>155</v>
      </c>
    </row>
    <row r="477" spans="2:3" x14ac:dyDescent="0.3">
      <c r="B477" t="s">
        <v>20</v>
      </c>
      <c r="C477">
        <v>132</v>
      </c>
    </row>
    <row r="478" spans="2:3" x14ac:dyDescent="0.3">
      <c r="B478" t="s">
        <v>20</v>
      </c>
      <c r="C478">
        <v>1354</v>
      </c>
    </row>
    <row r="479" spans="2:3" x14ac:dyDescent="0.3">
      <c r="B479" t="s">
        <v>20</v>
      </c>
      <c r="C479">
        <v>48</v>
      </c>
    </row>
    <row r="480" spans="2:3" x14ac:dyDescent="0.3">
      <c r="B480" t="s">
        <v>20</v>
      </c>
      <c r="C480">
        <v>110</v>
      </c>
    </row>
    <row r="481" spans="2:3" x14ac:dyDescent="0.3">
      <c r="B481" t="s">
        <v>20</v>
      </c>
      <c r="C481">
        <v>172</v>
      </c>
    </row>
    <row r="482" spans="2:3" x14ac:dyDescent="0.3">
      <c r="B482" t="s">
        <v>20</v>
      </c>
      <c r="C482">
        <v>307</v>
      </c>
    </row>
    <row r="483" spans="2:3" x14ac:dyDescent="0.3">
      <c r="B483" t="s">
        <v>20</v>
      </c>
      <c r="C483">
        <v>160</v>
      </c>
    </row>
    <row r="484" spans="2:3" x14ac:dyDescent="0.3">
      <c r="B484" t="s">
        <v>20</v>
      </c>
      <c r="C484">
        <v>1467</v>
      </c>
    </row>
    <row r="485" spans="2:3" x14ac:dyDescent="0.3">
      <c r="B485" t="s">
        <v>20</v>
      </c>
      <c r="C485">
        <v>2662</v>
      </c>
    </row>
    <row r="486" spans="2:3" x14ac:dyDescent="0.3">
      <c r="B486" t="s">
        <v>20</v>
      </c>
      <c r="C486">
        <v>452</v>
      </c>
    </row>
    <row r="487" spans="2:3" x14ac:dyDescent="0.3">
      <c r="B487" t="s">
        <v>20</v>
      </c>
      <c r="C487">
        <v>158</v>
      </c>
    </row>
    <row r="488" spans="2:3" x14ac:dyDescent="0.3">
      <c r="B488" t="s">
        <v>20</v>
      </c>
      <c r="C488">
        <v>225</v>
      </c>
    </row>
    <row r="489" spans="2:3" x14ac:dyDescent="0.3">
      <c r="B489" t="s">
        <v>20</v>
      </c>
      <c r="C489">
        <v>65</v>
      </c>
    </row>
    <row r="490" spans="2:3" x14ac:dyDescent="0.3">
      <c r="B490" t="s">
        <v>20</v>
      </c>
      <c r="C490">
        <v>163</v>
      </c>
    </row>
    <row r="491" spans="2:3" x14ac:dyDescent="0.3">
      <c r="B491" t="s">
        <v>20</v>
      </c>
      <c r="C491">
        <v>85</v>
      </c>
    </row>
    <row r="492" spans="2:3" x14ac:dyDescent="0.3">
      <c r="B492" t="s">
        <v>20</v>
      </c>
      <c r="C492">
        <v>217</v>
      </c>
    </row>
    <row r="493" spans="2:3" x14ac:dyDescent="0.3">
      <c r="B493" t="s">
        <v>20</v>
      </c>
      <c r="C493">
        <v>150</v>
      </c>
    </row>
    <row r="494" spans="2:3" x14ac:dyDescent="0.3">
      <c r="B494" t="s">
        <v>20</v>
      </c>
      <c r="C494">
        <v>3272</v>
      </c>
    </row>
    <row r="495" spans="2:3" x14ac:dyDescent="0.3">
      <c r="B495" t="s">
        <v>20</v>
      </c>
      <c r="C495">
        <v>300</v>
      </c>
    </row>
    <row r="496" spans="2:3" x14ac:dyDescent="0.3">
      <c r="B496" t="s">
        <v>20</v>
      </c>
      <c r="C496">
        <v>126</v>
      </c>
    </row>
    <row r="497" spans="2:3" x14ac:dyDescent="0.3">
      <c r="B497" t="s">
        <v>20</v>
      </c>
      <c r="C497">
        <v>2320</v>
      </c>
    </row>
    <row r="498" spans="2:3" x14ac:dyDescent="0.3">
      <c r="B498" t="s">
        <v>20</v>
      </c>
      <c r="C498">
        <v>81</v>
      </c>
    </row>
    <row r="499" spans="2:3" x14ac:dyDescent="0.3">
      <c r="B499" t="s">
        <v>20</v>
      </c>
      <c r="C499">
        <v>1887</v>
      </c>
    </row>
    <row r="500" spans="2:3" x14ac:dyDescent="0.3">
      <c r="B500" t="s">
        <v>20</v>
      </c>
      <c r="C500">
        <v>4358</v>
      </c>
    </row>
    <row r="501" spans="2:3" x14ac:dyDescent="0.3">
      <c r="B501" t="s">
        <v>20</v>
      </c>
      <c r="C501">
        <v>53</v>
      </c>
    </row>
    <row r="502" spans="2:3" x14ac:dyDescent="0.3">
      <c r="B502" t="s">
        <v>20</v>
      </c>
      <c r="C502">
        <v>2414</v>
      </c>
    </row>
    <row r="503" spans="2:3" x14ac:dyDescent="0.3">
      <c r="B503" t="s">
        <v>20</v>
      </c>
      <c r="C503">
        <v>80</v>
      </c>
    </row>
    <row r="504" spans="2:3" x14ac:dyDescent="0.3">
      <c r="B504" t="s">
        <v>20</v>
      </c>
      <c r="C504">
        <v>193</v>
      </c>
    </row>
    <row r="505" spans="2:3" x14ac:dyDescent="0.3">
      <c r="B505" t="s">
        <v>20</v>
      </c>
      <c r="C505">
        <v>52</v>
      </c>
    </row>
    <row r="506" spans="2:3" x14ac:dyDescent="0.3">
      <c r="B506" t="s">
        <v>20</v>
      </c>
      <c r="C506">
        <v>290</v>
      </c>
    </row>
    <row r="507" spans="2:3" x14ac:dyDescent="0.3">
      <c r="B507" t="s">
        <v>20</v>
      </c>
      <c r="C507">
        <v>122</v>
      </c>
    </row>
    <row r="508" spans="2:3" x14ac:dyDescent="0.3">
      <c r="B508" t="s">
        <v>20</v>
      </c>
      <c r="C508">
        <v>1470</v>
      </c>
    </row>
    <row r="509" spans="2:3" x14ac:dyDescent="0.3">
      <c r="B509" t="s">
        <v>20</v>
      </c>
      <c r="C509">
        <v>165</v>
      </c>
    </row>
    <row r="510" spans="2:3" x14ac:dyDescent="0.3">
      <c r="B510" t="s">
        <v>20</v>
      </c>
      <c r="C510">
        <v>182</v>
      </c>
    </row>
    <row r="511" spans="2:3" x14ac:dyDescent="0.3">
      <c r="B511" t="s">
        <v>20</v>
      </c>
      <c r="C511">
        <v>199</v>
      </c>
    </row>
    <row r="512" spans="2:3" x14ac:dyDescent="0.3">
      <c r="B512" t="s">
        <v>20</v>
      </c>
      <c r="C512">
        <v>56</v>
      </c>
    </row>
    <row r="513" spans="2:3" x14ac:dyDescent="0.3">
      <c r="B513" t="s">
        <v>20</v>
      </c>
      <c r="C513">
        <v>1460</v>
      </c>
    </row>
    <row r="514" spans="2:3" x14ac:dyDescent="0.3">
      <c r="B514" t="s">
        <v>20</v>
      </c>
      <c r="C514">
        <v>123</v>
      </c>
    </row>
    <row r="515" spans="2:3" x14ac:dyDescent="0.3">
      <c r="B515" t="s">
        <v>20</v>
      </c>
      <c r="C515">
        <v>159</v>
      </c>
    </row>
    <row r="516" spans="2:3" x14ac:dyDescent="0.3">
      <c r="B516" t="s">
        <v>20</v>
      </c>
      <c r="C516">
        <v>110</v>
      </c>
    </row>
    <row r="517" spans="2:3" x14ac:dyDescent="0.3">
      <c r="B517" t="s">
        <v>20</v>
      </c>
      <c r="C517">
        <v>236</v>
      </c>
    </row>
    <row r="518" spans="2:3" x14ac:dyDescent="0.3">
      <c r="B518" t="s">
        <v>20</v>
      </c>
      <c r="C518">
        <v>191</v>
      </c>
    </row>
    <row r="519" spans="2:3" x14ac:dyDescent="0.3">
      <c r="B519" t="s">
        <v>20</v>
      </c>
      <c r="C519">
        <v>3934</v>
      </c>
    </row>
    <row r="520" spans="2:3" x14ac:dyDescent="0.3">
      <c r="B520" t="s">
        <v>20</v>
      </c>
      <c r="C520">
        <v>80</v>
      </c>
    </row>
    <row r="521" spans="2:3" x14ac:dyDescent="0.3">
      <c r="B521" t="s">
        <v>20</v>
      </c>
      <c r="C521">
        <v>462</v>
      </c>
    </row>
    <row r="522" spans="2:3" x14ac:dyDescent="0.3">
      <c r="B522" t="s">
        <v>20</v>
      </c>
      <c r="C522">
        <v>179</v>
      </c>
    </row>
    <row r="523" spans="2:3" x14ac:dyDescent="0.3">
      <c r="B523" t="s">
        <v>20</v>
      </c>
      <c r="C523">
        <v>1866</v>
      </c>
    </row>
    <row r="524" spans="2:3" x14ac:dyDescent="0.3">
      <c r="B524" t="s">
        <v>20</v>
      </c>
      <c r="C524">
        <v>156</v>
      </c>
    </row>
    <row r="525" spans="2:3" x14ac:dyDescent="0.3">
      <c r="B525" t="s">
        <v>20</v>
      </c>
      <c r="C525">
        <v>255</v>
      </c>
    </row>
    <row r="526" spans="2:3" x14ac:dyDescent="0.3">
      <c r="B526" t="s">
        <v>20</v>
      </c>
      <c r="C526">
        <v>2261</v>
      </c>
    </row>
    <row r="527" spans="2:3" x14ac:dyDescent="0.3">
      <c r="B527" t="s">
        <v>20</v>
      </c>
      <c r="C527">
        <v>40</v>
      </c>
    </row>
    <row r="528" spans="2:3" x14ac:dyDescent="0.3">
      <c r="B528" t="s">
        <v>20</v>
      </c>
      <c r="C528">
        <v>2289</v>
      </c>
    </row>
    <row r="529" spans="2:3" x14ac:dyDescent="0.3">
      <c r="B529" t="s">
        <v>20</v>
      </c>
      <c r="C529">
        <v>65</v>
      </c>
    </row>
    <row r="530" spans="2:3" x14ac:dyDescent="0.3">
      <c r="B530" t="s">
        <v>20</v>
      </c>
      <c r="C530">
        <v>3777</v>
      </c>
    </row>
    <row r="531" spans="2:3" x14ac:dyDescent="0.3">
      <c r="B531" t="s">
        <v>20</v>
      </c>
      <c r="C531">
        <v>184</v>
      </c>
    </row>
    <row r="532" spans="2:3" x14ac:dyDescent="0.3">
      <c r="B532" t="s">
        <v>20</v>
      </c>
      <c r="C532">
        <v>85</v>
      </c>
    </row>
    <row r="533" spans="2:3" x14ac:dyDescent="0.3">
      <c r="B533" t="s">
        <v>20</v>
      </c>
      <c r="C533">
        <v>144</v>
      </c>
    </row>
    <row r="534" spans="2:3" x14ac:dyDescent="0.3">
      <c r="B534" t="s">
        <v>20</v>
      </c>
      <c r="C534">
        <v>1902</v>
      </c>
    </row>
    <row r="535" spans="2:3" x14ac:dyDescent="0.3">
      <c r="B535" t="s">
        <v>20</v>
      </c>
      <c r="C535">
        <v>105</v>
      </c>
    </row>
    <row r="536" spans="2:3" x14ac:dyDescent="0.3">
      <c r="B536" t="s">
        <v>20</v>
      </c>
      <c r="C536">
        <v>132</v>
      </c>
    </row>
    <row r="537" spans="2:3" x14ac:dyDescent="0.3">
      <c r="B537" t="s">
        <v>20</v>
      </c>
      <c r="C537">
        <v>96</v>
      </c>
    </row>
    <row r="538" spans="2:3" x14ac:dyDescent="0.3">
      <c r="B538" t="s">
        <v>20</v>
      </c>
      <c r="C538">
        <v>114</v>
      </c>
    </row>
    <row r="539" spans="2:3" x14ac:dyDescent="0.3">
      <c r="B539" t="s">
        <v>20</v>
      </c>
      <c r="C539">
        <v>203</v>
      </c>
    </row>
    <row r="540" spans="2:3" x14ac:dyDescent="0.3">
      <c r="B540" t="s">
        <v>20</v>
      </c>
      <c r="C540">
        <v>1559</v>
      </c>
    </row>
    <row r="541" spans="2:3" x14ac:dyDescent="0.3">
      <c r="B541" t="s">
        <v>20</v>
      </c>
      <c r="C541">
        <v>1548</v>
      </c>
    </row>
    <row r="542" spans="2:3" x14ac:dyDescent="0.3">
      <c r="B542" t="s">
        <v>20</v>
      </c>
      <c r="C542">
        <v>80</v>
      </c>
    </row>
    <row r="543" spans="2:3" x14ac:dyDescent="0.3">
      <c r="B543" t="s">
        <v>20</v>
      </c>
      <c r="C543">
        <v>131</v>
      </c>
    </row>
    <row r="544" spans="2:3" x14ac:dyDescent="0.3">
      <c r="B544" t="s">
        <v>20</v>
      </c>
      <c r="C544">
        <v>112</v>
      </c>
    </row>
    <row r="545" spans="2:3" x14ac:dyDescent="0.3">
      <c r="B545" t="s">
        <v>20</v>
      </c>
      <c r="C545">
        <v>155</v>
      </c>
    </row>
    <row r="546" spans="2:3" x14ac:dyDescent="0.3">
      <c r="B546" t="s">
        <v>20</v>
      </c>
      <c r="C546">
        <v>266</v>
      </c>
    </row>
    <row r="547" spans="2:3" x14ac:dyDescent="0.3">
      <c r="B547" t="s">
        <v>20</v>
      </c>
      <c r="C547">
        <v>155</v>
      </c>
    </row>
    <row r="548" spans="2:3" x14ac:dyDescent="0.3">
      <c r="B548" t="s">
        <v>20</v>
      </c>
      <c r="C548">
        <v>207</v>
      </c>
    </row>
    <row r="549" spans="2:3" x14ac:dyDescent="0.3">
      <c r="B549" t="s">
        <v>20</v>
      </c>
      <c r="C549">
        <v>245</v>
      </c>
    </row>
    <row r="550" spans="2:3" x14ac:dyDescent="0.3">
      <c r="B550" t="s">
        <v>20</v>
      </c>
      <c r="C550">
        <v>1573</v>
      </c>
    </row>
    <row r="551" spans="2:3" x14ac:dyDescent="0.3">
      <c r="B551" t="s">
        <v>20</v>
      </c>
      <c r="C551">
        <v>114</v>
      </c>
    </row>
    <row r="552" spans="2:3" x14ac:dyDescent="0.3">
      <c r="B552" t="s">
        <v>20</v>
      </c>
      <c r="C552">
        <v>93</v>
      </c>
    </row>
    <row r="553" spans="2:3" x14ac:dyDescent="0.3">
      <c r="B553" t="s">
        <v>20</v>
      </c>
      <c r="C553">
        <v>1681</v>
      </c>
    </row>
    <row r="554" spans="2:3" x14ac:dyDescent="0.3">
      <c r="B554" t="s">
        <v>20</v>
      </c>
      <c r="C554">
        <v>32</v>
      </c>
    </row>
    <row r="555" spans="2:3" x14ac:dyDescent="0.3">
      <c r="B555" t="s">
        <v>20</v>
      </c>
      <c r="C555">
        <v>135</v>
      </c>
    </row>
    <row r="556" spans="2:3" x14ac:dyDescent="0.3">
      <c r="B556" t="s">
        <v>20</v>
      </c>
      <c r="C556">
        <v>140</v>
      </c>
    </row>
    <row r="557" spans="2:3" x14ac:dyDescent="0.3">
      <c r="B557" t="s">
        <v>20</v>
      </c>
      <c r="C557">
        <v>92</v>
      </c>
    </row>
    <row r="558" spans="2:3" x14ac:dyDescent="0.3">
      <c r="B558" t="s">
        <v>20</v>
      </c>
      <c r="C558">
        <v>1015</v>
      </c>
    </row>
    <row r="559" spans="2:3" x14ac:dyDescent="0.3">
      <c r="B559" t="s">
        <v>20</v>
      </c>
      <c r="C559">
        <v>323</v>
      </c>
    </row>
    <row r="560" spans="2:3" x14ac:dyDescent="0.3">
      <c r="B560" t="s">
        <v>20</v>
      </c>
      <c r="C560">
        <v>2326</v>
      </c>
    </row>
    <row r="561" spans="2:3" x14ac:dyDescent="0.3">
      <c r="B561" t="s">
        <v>20</v>
      </c>
      <c r="C561">
        <v>381</v>
      </c>
    </row>
    <row r="562" spans="2:3" x14ac:dyDescent="0.3">
      <c r="B562" t="s">
        <v>20</v>
      </c>
      <c r="C562">
        <v>480</v>
      </c>
    </row>
    <row r="563" spans="2:3" x14ac:dyDescent="0.3">
      <c r="B563" t="s">
        <v>20</v>
      </c>
      <c r="C563">
        <v>226</v>
      </c>
    </row>
    <row r="564" spans="2:3" x14ac:dyDescent="0.3">
      <c r="B564" t="s">
        <v>20</v>
      </c>
      <c r="C564">
        <v>241</v>
      </c>
    </row>
    <row r="565" spans="2:3" x14ac:dyDescent="0.3">
      <c r="B565" t="s">
        <v>20</v>
      </c>
      <c r="C565">
        <v>132</v>
      </c>
    </row>
    <row r="566" spans="2:3" x14ac:dyDescent="0.3">
      <c r="B566" t="s">
        <v>20</v>
      </c>
      <c r="C566">
        <v>2043</v>
      </c>
    </row>
  </sheetData>
  <mergeCells count="6">
    <mergeCell ref="E20:J21"/>
    <mergeCell ref="E13:J15"/>
    <mergeCell ref="E7:J7"/>
    <mergeCell ref="E3:J3"/>
    <mergeCell ref="E11:J12"/>
    <mergeCell ref="E17:J19"/>
  </mergeCells>
  <conditionalFormatting sqref="B2:B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L2:L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Hoja1</vt:lpstr>
      <vt:lpstr>Crowdfunding</vt:lpstr>
      <vt:lpstr>PT Parent Category</vt:lpstr>
      <vt:lpstr>PT Sub-Category</vt:lpstr>
      <vt:lpstr>Outcome per year</vt:lpstr>
      <vt:lpstr>Crowfunding Goal Analysis</vt:lpstr>
      <vt:lpstr>Statistical Analysis</vt:lpstr>
      <vt:lpstr>Failed</vt:lpstr>
      <vt:lpstr>Failed2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Diego Rodriguez</cp:lastModifiedBy>
  <dcterms:created xsi:type="dcterms:W3CDTF">2021-09-29T18:52:28Z</dcterms:created>
  <dcterms:modified xsi:type="dcterms:W3CDTF">2023-03-27T18:36:52Z</dcterms:modified>
</cp:coreProperties>
</file>