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8"/>
  <workbookPr/>
  <xr:revisionPtr revIDLastSave="0" documentId="11_99D5388F90FF96459CB15B45F9C32643EF35AD45" xr6:coauthVersionLast="43" xr6:coauthVersionMax="43" xr10:uidLastSave="{00000000-0000-0000-0000-000000000000}"/>
  <bookViews>
    <workbookView xWindow="0" yWindow="0" windowWidth="10140" windowHeight="7935" xr2:uid="{00000000-000D-0000-FFFF-FFFF00000000}"/>
  </bookViews>
  <sheets>
    <sheet name="Flujo de caj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0" i="1" l="1"/>
  <c r="M30" i="1"/>
  <c r="L30" i="1"/>
  <c r="K30" i="1"/>
  <c r="J30" i="1"/>
  <c r="I30" i="1"/>
  <c r="H30" i="1"/>
  <c r="G30" i="1"/>
  <c r="F30" i="1"/>
  <c r="E30" i="1"/>
  <c r="D30" i="1"/>
  <c r="C30" i="1"/>
  <c r="O30" i="1" s="1"/>
  <c r="O29" i="1"/>
  <c r="O28" i="1"/>
  <c r="N23" i="1"/>
  <c r="M23" i="1"/>
  <c r="L23" i="1"/>
  <c r="K23" i="1"/>
  <c r="J23" i="1"/>
  <c r="I23" i="1"/>
  <c r="H23" i="1"/>
  <c r="G23" i="1"/>
  <c r="F23" i="1"/>
  <c r="E23" i="1"/>
  <c r="D23" i="1"/>
  <c r="C23" i="1"/>
  <c r="O23" i="1" s="1"/>
  <c r="O22" i="1"/>
  <c r="O21" i="1"/>
  <c r="O20" i="1"/>
  <c r="O19" i="1"/>
  <c r="O18" i="1"/>
  <c r="O17" i="1"/>
  <c r="O16" i="1"/>
  <c r="O15" i="1"/>
  <c r="N12" i="1"/>
  <c r="M12" i="1"/>
  <c r="L12" i="1"/>
  <c r="K12" i="1"/>
  <c r="J12" i="1"/>
  <c r="I12" i="1"/>
  <c r="H12" i="1"/>
  <c r="G12" i="1"/>
  <c r="F12" i="1"/>
  <c r="E12" i="1"/>
  <c r="D12" i="1"/>
  <c r="C12" i="1"/>
  <c r="O11" i="1"/>
  <c r="O10" i="1"/>
  <c r="O9" i="1"/>
  <c r="O8" i="1"/>
  <c r="C25" i="1" l="1"/>
  <c r="C32" i="1" s="1"/>
  <c r="D5" i="1" s="1"/>
  <c r="D25" i="1" s="1"/>
  <c r="D32" i="1" s="1"/>
  <c r="E5" i="1" s="1"/>
  <c r="E25" i="1" s="1"/>
  <c r="E32" i="1" s="1"/>
  <c r="F5" i="1" s="1"/>
  <c r="F25" i="1" s="1"/>
  <c r="F32" i="1" s="1"/>
  <c r="G5" i="1" s="1"/>
  <c r="G25" i="1" s="1"/>
  <c r="G32" i="1" s="1"/>
  <c r="H5" i="1" s="1"/>
  <c r="H25" i="1" s="1"/>
  <c r="H32" i="1" s="1"/>
  <c r="I5" i="1" s="1"/>
  <c r="I25" i="1" s="1"/>
  <c r="I32" i="1" s="1"/>
  <c r="J5" i="1" s="1"/>
  <c r="J25" i="1" s="1"/>
  <c r="J32" i="1" s="1"/>
  <c r="K5" i="1" s="1"/>
  <c r="K25" i="1" s="1"/>
  <c r="K32" i="1" s="1"/>
  <c r="L5" i="1" s="1"/>
  <c r="L25" i="1" s="1"/>
  <c r="L32" i="1" s="1"/>
  <c r="M5" i="1" s="1"/>
  <c r="M25" i="1" s="1"/>
  <c r="M32" i="1" s="1"/>
  <c r="N5" i="1" s="1"/>
  <c r="N25" i="1" s="1"/>
  <c r="N32" i="1" s="1"/>
  <c r="O12" i="1"/>
</calcChain>
</file>

<file path=xl/sharedStrings.xml><?xml version="1.0" encoding="utf-8"?>
<sst xmlns="http://schemas.openxmlformats.org/spreadsheetml/2006/main" count="36" uniqueCount="36">
  <si>
    <t>Flujo de caja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</si>
  <si>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</si>
  <si>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</si>
  <si>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</si>
  <si>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</si>
  <si>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</si>
  <si>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</si>
  <si>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</si>
  <si>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</si>
  <si>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</si>
  <si>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</si>
  <si>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</si>
  <si>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</si>
  <si>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</si>
  <si>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Saldo inicial</t>
  </si>
  <si>
    <t>Ingresos</t>
  </si>
  <si>
    <t>inversionista deConputadores</t>
  </si>
  <si>
    <t>inversionista de Patrocinador</t>
  </si>
  <si>
    <t>Cobros por ventas de activo fijo</t>
  </si>
  <si>
    <t>Total Ingresos</t>
  </si>
  <si>
    <t>Egresos</t>
  </si>
  <si>
    <t>Alquiler de Computadores</t>
  </si>
  <si>
    <t>Pago de nómina</t>
  </si>
  <si>
    <t>Pago de Seguridad social</t>
  </si>
  <si>
    <t>Pago de muebles de oficina</t>
  </si>
  <si>
    <t>Pago de servicios públicos</t>
  </si>
  <si>
    <t>Pago de alquiler</t>
  </si>
  <si>
    <t>Pago de mantenimiento</t>
  </si>
  <si>
    <t>Pago de publicidad</t>
  </si>
  <si>
    <t>Total Egresos</t>
  </si>
  <si>
    <t>Flujo de caja económico</t>
  </si>
  <si>
    <t>Financiamiento</t>
  </si>
  <si>
    <t>Préstamo recibido</t>
  </si>
  <si>
    <t>Pago de préstamos</t>
  </si>
  <si>
    <t>Total Financiamiento</t>
  </si>
  <si>
    <t>Flujo de caja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</si>
</sst>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1"/>
      <color theme="1"/>
      <name val="Franklin Gothic Medium"/>
      <charset val="134"/>
    </font>
    <font>
      <sz val="28"/>
      <color theme="8" tint="-0.249977111117893"/>
      <name val="Franklin Gothic Demi Cond"/>
      <charset val="134"/>
    </font>
    <font>
      <sz val="16"/>
      <color theme="1"/>
      <name val="Franklin Gothic Medium"/>
      <charset val="134"/>
    </font>
    <font>
      <sz val="11"/>
      <color theme="1"/>
      <name val="Franklin Gothic Medium"/>
      <charset val="134"/>
    </font>
    <font>
      <sz val="10"/>
      <color theme="0" tint="-0.499984740745262"/>
      <name val="Franklin Gothic Medium"/>
      <charset val="134"/>
    </font>
    <font>
      <sz val="10"/>
      <color theme="1" tint="0.499984740745262"/>
      <name val="Franklin Gothic Medium"/>
      <charset val="134"/>
    </font>
    <font>
      <sz val="11"/>
      <name val="Franklin Gothic Medium"/>
      <charset val="134"/>
    </font>
    <font>
      <sz val="1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rgb="FFF6FAFC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theme="1" tint="0.24994659260841701"/>
      </bottom>
      <diagonal/>
    </border>
    <border>
      <left style="dotted">
        <color theme="1" tint="0.24994659260841701"/>
      </left>
      <right style="dotted">
        <color theme="1" tint="0.24994659260841701"/>
      </right>
      <top/>
      <bottom style="thick">
        <color theme="8"/>
      </bottom>
      <diagonal/>
    </border>
    <border>
      <left/>
      <right/>
      <top/>
      <bottom style="medium">
        <color theme="8"/>
      </bottom>
      <diagonal/>
    </border>
    <border>
      <left/>
      <right/>
      <top/>
      <bottom style="medium">
        <color theme="6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2" xfId="0" applyFont="1" applyBorder="1" applyAlignment="1">
      <alignment horizontal="center"/>
    </xf>
    <xf numFmtId="0" fontId="4" fillId="2" borderId="3" xfId="0" applyFont="1" applyFill="1" applyBorder="1"/>
    <xf numFmtId="0" fontId="0" fillId="2" borderId="3" xfId="0" applyFill="1" applyBorder="1"/>
    <xf numFmtId="0" fontId="4" fillId="3" borderId="0" xfId="0" applyFont="1" applyFill="1"/>
    <xf numFmtId="0" fontId="0" fillId="3" borderId="0" xfId="0" applyFill="1"/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4" borderId="4" xfId="0" applyFont="1" applyFill="1" applyBorder="1"/>
    <xf numFmtId="0" fontId="8" fillId="4" borderId="4" xfId="0" applyFont="1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FAFC"/>
      <color rgb="FFF3F9FB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gresos" displayName="Ingresos" ref="C8:N12" headerRowCount="0" totalsRowCount="1">
  <tableColumns count="12">
    <tableColumn id="1" xr3:uid="{00000000-0010-0000-0000-000001000000}" name="Columna1" totalsRowFunction="custom">
      <totalsRowFormula>SUM(Ingresos[Columna1])</totalsRowFormula>
    </tableColumn>
    <tableColumn id="2" xr3:uid="{00000000-0010-0000-0000-000002000000}" name="Columna2" totalsRowFunction="custom">
      <totalsRowFormula>SUM(Ingresos[Columna2])</totalsRowFormula>
    </tableColumn>
    <tableColumn id="3" xr3:uid="{00000000-0010-0000-0000-000003000000}" name="Columna3" totalsRowFunction="custom">
      <totalsRowFormula>SUM(Ingresos[Columna3])</totalsRowFormula>
    </tableColumn>
    <tableColumn id="4" xr3:uid="{00000000-0010-0000-0000-000004000000}" name="Columna4" totalsRowFunction="custom">
      <totalsRowFormula>SUM(Ingresos[Columna4])</totalsRowFormula>
    </tableColumn>
    <tableColumn id="5" xr3:uid="{00000000-0010-0000-0000-000005000000}" name="Columna5" totalsRowFunction="custom">
      <totalsRowFormula>SUM(Ingresos[Columna5])</totalsRowFormula>
    </tableColumn>
    <tableColumn id="6" xr3:uid="{00000000-0010-0000-0000-000006000000}" name="Columna6" totalsRowFunction="custom">
      <totalsRowFormula>SUM(Ingresos[Columna6])</totalsRowFormula>
    </tableColumn>
    <tableColumn id="7" xr3:uid="{00000000-0010-0000-0000-000007000000}" name="Columna7" totalsRowFunction="custom">
      <totalsRowFormula>SUM(Ingresos[Columna7])</totalsRowFormula>
    </tableColumn>
    <tableColumn id="8" xr3:uid="{00000000-0010-0000-0000-000008000000}" name="Columna8" totalsRowFunction="custom">
      <totalsRowFormula>SUM(Ingresos[Columna8])</totalsRowFormula>
    </tableColumn>
    <tableColumn id="9" xr3:uid="{00000000-0010-0000-0000-000009000000}" name="Columna9" totalsRowFunction="custom">
      <totalsRowFormula>SUM(Ingresos[Columna9])</totalsRowFormula>
    </tableColumn>
    <tableColumn id="10" xr3:uid="{00000000-0010-0000-0000-00000A000000}" name="Columna10" totalsRowFunction="custom">
      <totalsRowFormula>SUM(Ingresos[Columna10])</totalsRowFormula>
    </tableColumn>
    <tableColumn id="11" xr3:uid="{00000000-0010-0000-0000-00000B000000}" name="Columna11" totalsRowFunction="custom">
      <totalsRowFormula>SUM(Ingresos[Columna11])</totalsRowFormula>
    </tableColumn>
    <tableColumn id="12" xr3:uid="{00000000-0010-0000-0000-00000C000000}" name="Columna12" totalsRowFunction="custom">
      <totalsRowFormula>SUM(Ingresos[Columna12])</totalsRow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Egresos" displayName="Egresos" ref="C15:N23" headerRowCount="0" totalsRowCount="1">
  <tableColumns count="12">
    <tableColumn id="1" xr3:uid="{00000000-0010-0000-0100-000001000000}" name="Columna1" totalsRowFunction="custom">
      <totalsRowFormula>SUM(Egresos[Columna1])</totalsRowFormula>
    </tableColumn>
    <tableColumn id="2" xr3:uid="{00000000-0010-0000-0100-000002000000}" name="Columna2" totalsRowFunction="custom">
      <totalsRowFormula>SUM(Egresos[Columna2])</totalsRowFormula>
    </tableColumn>
    <tableColumn id="3" xr3:uid="{00000000-0010-0000-0100-000003000000}" name="Columna3" totalsRowFunction="custom">
      <totalsRowFormula>SUM(Egresos[Columna3])</totalsRowFormula>
    </tableColumn>
    <tableColumn id="4" xr3:uid="{00000000-0010-0000-0100-000004000000}" name="Columna4" totalsRowFunction="custom">
      <totalsRowFormula>SUM(Egresos[Columna4])</totalsRowFormula>
    </tableColumn>
    <tableColumn id="5" xr3:uid="{00000000-0010-0000-0100-000005000000}" name="Columna5" totalsRowFunction="custom">
      <totalsRowFormula>SUM(Egresos[Columna5])</totalsRowFormula>
    </tableColumn>
    <tableColumn id="6" xr3:uid="{00000000-0010-0000-0100-000006000000}" name="Columna6" totalsRowFunction="custom">
      <totalsRowFormula>SUM(Egresos[Columna6])</totalsRowFormula>
    </tableColumn>
    <tableColumn id="7" xr3:uid="{00000000-0010-0000-0100-000007000000}" name="Columna7" totalsRowFunction="custom">
      <totalsRowFormula>SUM(Egresos[Columna7])</totalsRowFormula>
    </tableColumn>
    <tableColumn id="8" xr3:uid="{00000000-0010-0000-0100-000008000000}" name="Columna8" totalsRowFunction="custom">
      <totalsRowFormula>SUM(Egresos[Columna8])</totalsRowFormula>
    </tableColumn>
    <tableColumn id="9" xr3:uid="{00000000-0010-0000-0100-000009000000}" name="Columna9" totalsRowFunction="custom">
      <totalsRowFormula>SUM(Egresos[Columna9])</totalsRowFormula>
    </tableColumn>
    <tableColumn id="10" xr3:uid="{00000000-0010-0000-0100-00000A000000}" name="Columna10" totalsRowFunction="custom">
      <totalsRowFormula>SUM(Egresos[Columna10])</totalsRowFormula>
    </tableColumn>
    <tableColumn id="11" xr3:uid="{00000000-0010-0000-0100-00000B000000}" name="Columna11" totalsRowFunction="custom">
      <totalsRowFormula>SUM(Egresos[Columna11])</totalsRowFormula>
    </tableColumn>
    <tableColumn id="12" xr3:uid="{00000000-0010-0000-0100-00000C000000}" name="Columna12" totalsRowFunction="custom">
      <totalsRowFormula>SUM(Egresos[Columna12])</totalsRow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Financiamiento" displayName="Financiamiento" ref="C28:N30" headerRowCount="0" totalsRowCount="1">
  <tableColumns count="12">
    <tableColumn id="1" xr3:uid="{00000000-0010-0000-0200-000001000000}" name="Columna1" totalsRowFunction="custom">
      <totalsRowFormula>SUM(Financiamiento[Columna1])</totalsRowFormula>
    </tableColumn>
    <tableColumn id="2" xr3:uid="{00000000-0010-0000-0200-000002000000}" name="Columna2" totalsRowFunction="custom">
      <totalsRowFormula>SUM(Financiamiento[Columna2])</totalsRowFormula>
    </tableColumn>
    <tableColumn id="3" xr3:uid="{00000000-0010-0000-0200-000003000000}" name="Columna3" totalsRowFunction="custom">
      <totalsRowFormula>SUM(Financiamiento[Columna3])</totalsRowFormula>
    </tableColumn>
    <tableColumn id="4" xr3:uid="{00000000-0010-0000-0200-000004000000}" name="Columna4" totalsRowFunction="custom">
      <totalsRowFormula>SUM(Financiamiento[Columna4])</totalsRowFormula>
    </tableColumn>
    <tableColumn id="5" xr3:uid="{00000000-0010-0000-0200-000005000000}" name="Columna5" totalsRowFunction="custom">
      <totalsRowFormula>SUM(Financiamiento[Columna5])</totalsRowFormula>
    </tableColumn>
    <tableColumn id="6" xr3:uid="{00000000-0010-0000-0200-000006000000}" name="Columna6" totalsRowFunction="custom">
      <totalsRowFormula>SUM(Financiamiento[Columna6])</totalsRowFormula>
    </tableColumn>
    <tableColumn id="7" xr3:uid="{00000000-0010-0000-0200-000007000000}" name="Columna7" totalsRowFunction="custom">
      <totalsRowFormula>SUM(Financiamiento[Columna7])</totalsRowFormula>
    </tableColumn>
    <tableColumn id="8" xr3:uid="{00000000-0010-0000-0200-000008000000}" name="Columna8" totalsRowFunction="custom">
      <totalsRowFormula>SUM(Financiamiento[Columna8])</totalsRowFormula>
    </tableColumn>
    <tableColumn id="9" xr3:uid="{00000000-0010-0000-0200-000009000000}" name="Columna9" totalsRowFunction="custom">
      <totalsRowFormula>SUM(Financiamiento[Columna9])</totalsRowFormula>
    </tableColumn>
    <tableColumn id="10" xr3:uid="{00000000-0010-0000-0200-00000A000000}" name="Columna10" totalsRowFunction="custom">
      <totalsRowFormula>SUM(Financiamiento[Columna10])</totalsRowFormula>
    </tableColumn>
    <tableColumn id="11" xr3:uid="{00000000-0010-0000-0200-00000B000000}" name="Columna11" totalsRowFunction="custom">
      <totalsRowFormula>SUM(Financiamiento[Columna11])</totalsRowFormula>
    </tableColumn>
    <tableColumn id="12" xr3:uid="{00000000-0010-0000-0200-00000C000000}" name="Columna12" totalsRowFunction="custom">
      <totalsRowFormula>SUM(Financiamiento[Columna12])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2"/>
  <sheetViews>
    <sheetView showGridLines="0" tabSelected="1" topLeftCell="D1" workbookViewId="0">
      <pane ySplit="3" topLeftCell="A9" activePane="bottomLeft" state="frozen"/>
      <selection pane="bottomLeft" activeCell="M14" sqref="M14"/>
    </sheetView>
  </sheetViews>
  <sheetFormatPr defaultColWidth="11" defaultRowHeight="15.75"/>
  <cols>
    <col min="1" max="1" width="3.75" customWidth="1"/>
    <col min="2" max="2" width="27.375" style="1" customWidth="1"/>
    <col min="3" max="13" width="8.75" customWidth="1"/>
    <col min="14" max="14" width="9.875" customWidth="1"/>
    <col min="15" max="15" width="8.75" customWidth="1"/>
  </cols>
  <sheetData>
    <row r="1" spans="2:15" ht="35.25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3" spans="2:15" ht="21.75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</row>
    <row r="5" spans="2:15" ht="16.5">
      <c r="B5" s="3" t="s">
        <v>14</v>
      </c>
      <c r="C5" s="4">
        <v>0</v>
      </c>
      <c r="D5" s="4">
        <f>C32</f>
        <v>0</v>
      </c>
      <c r="E5" s="4">
        <f>D32</f>
        <v>0</v>
      </c>
      <c r="F5" s="4">
        <f t="shared" ref="F5:N5" si="0">E32</f>
        <v>3600000</v>
      </c>
      <c r="G5" s="4">
        <f t="shared" si="0"/>
        <v>3700000</v>
      </c>
      <c r="H5" s="4">
        <f t="shared" si="0"/>
        <v>3800000</v>
      </c>
      <c r="I5" s="4">
        <f t="shared" si="0"/>
        <v>3900000</v>
      </c>
      <c r="J5" s="4">
        <f t="shared" si="0"/>
        <v>0</v>
      </c>
      <c r="K5" s="4">
        <f t="shared" si="0"/>
        <v>100000</v>
      </c>
      <c r="L5" s="4">
        <f t="shared" si="0"/>
        <v>200000</v>
      </c>
      <c r="M5" s="4">
        <f t="shared" si="0"/>
        <v>300000</v>
      </c>
      <c r="N5" s="4">
        <f t="shared" si="0"/>
        <v>0</v>
      </c>
      <c r="O5" s="4"/>
    </row>
    <row r="7" spans="2:15">
      <c r="B7" s="5" t="s">
        <v>15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15" ht="15">
      <c r="B8" s="7" t="s">
        <v>16</v>
      </c>
      <c r="C8">
        <v>0</v>
      </c>
      <c r="D8">
        <v>0</v>
      </c>
      <c r="E8">
        <v>3600000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SUM(Ingresos[[#This Row],[Columna1]:[Columna12]])</f>
        <v>3600000</v>
      </c>
    </row>
    <row r="9" spans="2:15" ht="15">
      <c r="B9" s="7" t="s">
        <v>17</v>
      </c>
      <c r="C9">
        <v>0</v>
      </c>
      <c r="D9">
        <v>0</v>
      </c>
      <c r="E9">
        <v>6840000</v>
      </c>
      <c r="F9">
        <v>5040000</v>
      </c>
      <c r="G9">
        <v>5040000</v>
      </c>
      <c r="H9">
        <v>5040000</v>
      </c>
      <c r="I9">
        <v>5040000</v>
      </c>
      <c r="J9">
        <v>5040000</v>
      </c>
      <c r="K9">
        <v>5040000</v>
      </c>
      <c r="L9">
        <v>5040000</v>
      </c>
      <c r="M9">
        <v>5040000</v>
      </c>
      <c r="N9">
        <v>0</v>
      </c>
      <c r="O9">
        <f>SUM(Ingresos[[#This Row],[Columna1]:[Columna12]])</f>
        <v>47160000</v>
      </c>
    </row>
    <row r="10" spans="2:15" ht="15">
      <c r="B10" s="7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SUM(Ingresos[[#This Row],[Columna1]:[Columna12]])</f>
        <v>0</v>
      </c>
    </row>
    <row r="11" spans="2:15" ht="15">
      <c r="B11" s="7" t="s">
        <v>18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SUM(Ingresos[[#This Row],[Columna1]:[Columna12]])</f>
        <v>0</v>
      </c>
    </row>
    <row r="12" spans="2:15" ht="16.5">
      <c r="B12" s="3" t="s">
        <v>19</v>
      </c>
      <c r="C12" s="4">
        <f>SUM(Ingresos[Columna1])</f>
        <v>0</v>
      </c>
      <c r="D12" s="4">
        <f>SUM(Ingresos[Columna2])</f>
        <v>0</v>
      </c>
      <c r="E12" s="4">
        <f>SUM(Ingresos[Columna3])</f>
        <v>10440000</v>
      </c>
      <c r="F12" s="4">
        <f>SUM(Ingresos[Columna4])</f>
        <v>5040000</v>
      </c>
      <c r="G12" s="4">
        <f>SUM(Ingresos[Columna5])</f>
        <v>5040000</v>
      </c>
      <c r="H12" s="4">
        <f>SUM(Ingresos[Columna6])</f>
        <v>5040000</v>
      </c>
      <c r="I12" s="4">
        <f>SUM(Ingresos[Columna7])</f>
        <v>5040000</v>
      </c>
      <c r="J12" s="4">
        <f>SUM(Ingresos[Columna8])</f>
        <v>5040000</v>
      </c>
      <c r="K12" s="4">
        <f>SUM(Ingresos[Columna9])</f>
        <v>5040000</v>
      </c>
      <c r="L12" s="4">
        <f>SUM(Ingresos[Columna10])</f>
        <v>5040000</v>
      </c>
      <c r="M12" s="4">
        <f>SUM(Ingresos[Columna11])</f>
        <v>5040000</v>
      </c>
      <c r="N12" s="4">
        <f>SUM(Ingresos[Columna12])</f>
        <v>0</v>
      </c>
      <c r="O12" s="4">
        <f>SUM(Ingresos[#Totals])</f>
        <v>50760000</v>
      </c>
    </row>
    <row r="14" spans="2:15">
      <c r="B14" s="5" t="s">
        <v>20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2:15" ht="15">
      <c r="B15" s="7" t="s">
        <v>21</v>
      </c>
      <c r="C15">
        <v>0</v>
      </c>
      <c r="D15">
        <v>0</v>
      </c>
      <c r="E15">
        <v>400000</v>
      </c>
      <c r="F15">
        <v>400000</v>
      </c>
      <c r="G15">
        <v>400000</v>
      </c>
      <c r="H15">
        <v>400000</v>
      </c>
      <c r="I15">
        <v>400000</v>
      </c>
      <c r="J15">
        <v>400000</v>
      </c>
      <c r="K15">
        <v>400000</v>
      </c>
      <c r="L15">
        <v>400000</v>
      </c>
      <c r="M15">
        <v>400000</v>
      </c>
      <c r="N15">
        <v>0</v>
      </c>
      <c r="O15">
        <f>SUM(Egresos[[#This Row],[Columna1]:[Columna12]])</f>
        <v>3600000</v>
      </c>
    </row>
    <row r="16" spans="2:15" ht="15">
      <c r="B16" s="7" t="s">
        <v>22</v>
      </c>
      <c r="C16">
        <v>0</v>
      </c>
      <c r="D16">
        <v>0</v>
      </c>
      <c r="E16">
        <v>3000000</v>
      </c>
      <c r="F16">
        <v>3000000</v>
      </c>
      <c r="G16">
        <v>3000000</v>
      </c>
      <c r="H16">
        <v>3000000</v>
      </c>
      <c r="I16">
        <v>3000000</v>
      </c>
      <c r="J16">
        <v>3000000</v>
      </c>
      <c r="K16">
        <v>3000000</v>
      </c>
      <c r="L16">
        <v>3000000</v>
      </c>
      <c r="M16">
        <v>3000000</v>
      </c>
      <c r="N16">
        <v>0</v>
      </c>
      <c r="O16">
        <f>SUM(Egresos[[#This Row],[Columna1]:[Columna12]])</f>
        <v>27000000</v>
      </c>
    </row>
    <row r="17" spans="2:15" ht="15">
      <c r="B17" s="7" t="s">
        <v>23</v>
      </c>
      <c r="C17">
        <v>0</v>
      </c>
      <c r="D17">
        <v>0</v>
      </c>
      <c r="E17">
        <v>840000</v>
      </c>
      <c r="F17">
        <v>840000</v>
      </c>
      <c r="G17">
        <v>840000</v>
      </c>
      <c r="H17">
        <v>840000</v>
      </c>
      <c r="I17">
        <v>840000</v>
      </c>
      <c r="J17">
        <v>840000</v>
      </c>
      <c r="K17">
        <v>840000</v>
      </c>
      <c r="L17">
        <v>840000</v>
      </c>
      <c r="M17">
        <v>840000</v>
      </c>
      <c r="N17">
        <v>0</v>
      </c>
      <c r="O17">
        <f>SUM(Egresos[[#This Row],[Columna1]:[Columna12]])</f>
        <v>7560000</v>
      </c>
    </row>
    <row r="18" spans="2:15" ht="15">
      <c r="B18" s="7" t="s">
        <v>24</v>
      </c>
      <c r="C18">
        <v>0</v>
      </c>
      <c r="D18">
        <v>0</v>
      </c>
      <c r="E18">
        <v>1500000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SUM(Egresos[[#This Row],[Columna1]:[Columna12]])</f>
        <v>1500000</v>
      </c>
    </row>
    <row r="19" spans="2:15">
      <c r="B19" s="7" t="s">
        <v>25</v>
      </c>
      <c r="C19">
        <v>0</v>
      </c>
      <c r="D19">
        <v>0</v>
      </c>
      <c r="E19">
        <v>300000</v>
      </c>
      <c r="F19">
        <v>300000</v>
      </c>
      <c r="G19">
        <v>300000</v>
      </c>
      <c r="H19">
        <v>300000</v>
      </c>
      <c r="I19">
        <v>300000</v>
      </c>
      <c r="J19">
        <v>300000</v>
      </c>
      <c r="K19">
        <v>300000</v>
      </c>
      <c r="L19">
        <v>300000</v>
      </c>
      <c r="M19">
        <v>300000</v>
      </c>
      <c r="N19">
        <v>0</v>
      </c>
      <c r="O19">
        <f>SUM(Egresos[[#This Row],[Columna1]:[Columna12]])</f>
        <v>2700000</v>
      </c>
    </row>
    <row r="20" spans="2:15">
      <c r="B20" s="7" t="s">
        <v>26</v>
      </c>
      <c r="C20">
        <v>0</v>
      </c>
      <c r="D20">
        <v>0</v>
      </c>
      <c r="E20">
        <v>400000</v>
      </c>
      <c r="F20">
        <v>400000</v>
      </c>
      <c r="G20">
        <v>400000</v>
      </c>
      <c r="H20">
        <v>400000</v>
      </c>
      <c r="I20">
        <v>400000</v>
      </c>
      <c r="J20">
        <v>400000</v>
      </c>
      <c r="K20">
        <v>400000</v>
      </c>
      <c r="L20">
        <v>400000</v>
      </c>
      <c r="M20">
        <v>400000</v>
      </c>
      <c r="N20">
        <v>0</v>
      </c>
      <c r="O20">
        <f>SUM(Egresos[[#This Row],[Columna1]:[Columna12]])</f>
        <v>3600000</v>
      </c>
    </row>
    <row r="21" spans="2:15" ht="15">
      <c r="B21" s="7" t="s">
        <v>27</v>
      </c>
      <c r="C21">
        <v>0</v>
      </c>
      <c r="D21">
        <v>0</v>
      </c>
      <c r="E21">
        <v>400000</v>
      </c>
      <c r="F21">
        <v>0</v>
      </c>
      <c r="G21">
        <v>0</v>
      </c>
      <c r="H21">
        <v>0</v>
      </c>
      <c r="I21">
        <v>4000000</v>
      </c>
      <c r="J21">
        <v>0</v>
      </c>
      <c r="K21">
        <v>0</v>
      </c>
      <c r="L21">
        <v>0</v>
      </c>
      <c r="M21">
        <v>400000</v>
      </c>
      <c r="N21">
        <v>0</v>
      </c>
      <c r="O21">
        <f>SUM(Egresos[[#This Row],[Columna1]:[Columna12]])</f>
        <v>4800000</v>
      </c>
    </row>
    <row r="22" spans="2:15" ht="15">
      <c r="B22" s="7" t="s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SUM(Egresos[[#This Row],[Columna1]:[Columna12]])</f>
        <v>0</v>
      </c>
    </row>
    <row r="23" spans="2:15" ht="16.5">
      <c r="B23" s="3" t="s">
        <v>29</v>
      </c>
      <c r="C23" s="4">
        <f>SUM(Egresos[Columna1])</f>
        <v>0</v>
      </c>
      <c r="D23" s="4">
        <f>SUM(Egresos[Columna2])</f>
        <v>0</v>
      </c>
      <c r="E23" s="4">
        <f>SUM(Egresos[Columna3])</f>
        <v>6840000</v>
      </c>
      <c r="F23" s="4">
        <f>SUM(Egresos[Columna4])</f>
        <v>4940000</v>
      </c>
      <c r="G23" s="4">
        <f>SUM(Egresos[Columna5])</f>
        <v>4940000</v>
      </c>
      <c r="H23" s="4">
        <f>SUM(Egresos[Columna6])</f>
        <v>4940000</v>
      </c>
      <c r="I23" s="4">
        <f>SUM(Egresos[Columna7])</f>
        <v>8940000</v>
      </c>
      <c r="J23" s="4">
        <f>SUM(Egresos[Columna8])</f>
        <v>4940000</v>
      </c>
      <c r="K23" s="4">
        <f>SUM(Egresos[Columna9])</f>
        <v>4940000</v>
      </c>
      <c r="L23" s="4">
        <f>SUM(Egresos[Columna10])</f>
        <v>4940000</v>
      </c>
      <c r="M23" s="4">
        <f>SUM(Egresos[Columna11])</f>
        <v>5340000</v>
      </c>
      <c r="N23" s="4">
        <f>SUM(Egresos[Columna12])</f>
        <v>0</v>
      </c>
      <c r="O23" s="4">
        <f>SUM(Egresos[#Totals])</f>
        <v>50760000</v>
      </c>
    </row>
    <row r="24" spans="2:15" ht="15">
      <c r="B24" s="8"/>
    </row>
    <row r="25" spans="2:15" ht="16.5">
      <c r="B25" s="9" t="s">
        <v>30</v>
      </c>
      <c r="C25" s="10">
        <f>C5+Ingresos[[#Totals],[Columna1]]-Egresos[[#Totals],[Columna1]]</f>
        <v>0</v>
      </c>
      <c r="D25" s="10">
        <f>D5+Ingresos[[#Totals],[Columna2]]-Egresos[[#Totals],[Columna2]]</f>
        <v>0</v>
      </c>
      <c r="E25" s="10">
        <f>E5+Ingresos[[#Totals],[Columna3]]-Egresos[[#Totals],[Columna3]]</f>
        <v>3600000</v>
      </c>
      <c r="F25" s="10">
        <f>F5+Ingresos[[#Totals],[Columna4]]-Egresos[[#Totals],[Columna4]]</f>
        <v>3700000</v>
      </c>
      <c r="G25" s="10">
        <f>G5+Ingresos[[#Totals],[Columna5]]-Egresos[[#Totals],[Columna5]]</f>
        <v>3800000</v>
      </c>
      <c r="H25" s="10">
        <f>H5+Ingresos[[#Totals],[Columna6]]-Egresos[[#Totals],[Columna6]]</f>
        <v>3900000</v>
      </c>
      <c r="I25" s="10">
        <f>I5+Ingresos[[#Totals],[Columna7]]-Egresos[[#Totals],[Columna7]]</f>
        <v>0</v>
      </c>
      <c r="J25" s="10">
        <f>J5+Ingresos[[#Totals],[Columna8]]-Egresos[[#Totals],[Columna8]]</f>
        <v>100000</v>
      </c>
      <c r="K25" s="10">
        <f>K5+Ingresos[[#Totals],[Columna9]]-Egresos[[#Totals],[Columna9]]</f>
        <v>200000</v>
      </c>
      <c r="L25" s="10">
        <f>L5+Ingresos[[#Totals],[Columna10]]-Egresos[[#Totals],[Columna10]]</f>
        <v>300000</v>
      </c>
      <c r="M25" s="10">
        <f>M5+Ingresos[[#Totals],[Columna11]]-Egresos[[#Totals],[Columna11]]</f>
        <v>0</v>
      </c>
      <c r="N25" s="10">
        <f>N5+Ingresos[[#Totals],[Columna12]]-Egresos[[#Totals],[Columna12]]</f>
        <v>0</v>
      </c>
      <c r="O25" s="10"/>
    </row>
    <row r="27" spans="2:15">
      <c r="B27" s="5" t="s">
        <v>31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 ht="15">
      <c r="B28" s="7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>SUM(Financiamiento[[#This Row],[Columna1]:[Columna12]])</f>
        <v>0</v>
      </c>
    </row>
    <row r="29" spans="2:15" ht="15">
      <c r="B29" s="7" t="s">
        <v>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>SUM(Financiamiento[[#This Row],[Columna1]:[Columna12]])</f>
        <v>0</v>
      </c>
    </row>
    <row r="30" spans="2:15" ht="16.5">
      <c r="B30" s="3" t="s">
        <v>34</v>
      </c>
      <c r="C30" s="4">
        <f>SUM(Financiamiento[Columna1])</f>
        <v>0</v>
      </c>
      <c r="D30" s="4">
        <f>SUM(Financiamiento[Columna2])</f>
        <v>0</v>
      </c>
      <c r="E30" s="4">
        <f>SUM(Financiamiento[Columna3])</f>
        <v>0</v>
      </c>
      <c r="F30" s="4">
        <f>SUM(Financiamiento[Columna4])</f>
        <v>0</v>
      </c>
      <c r="G30" s="4">
        <f>SUM(Financiamiento[Columna5])</f>
        <v>0</v>
      </c>
      <c r="H30" s="4">
        <f>SUM(Financiamiento[Columna6])</f>
        <v>0</v>
      </c>
      <c r="I30" s="4">
        <f>SUM(Financiamiento[Columna7])</f>
        <v>0</v>
      </c>
      <c r="J30" s="4">
        <f>SUM(Financiamiento[Columna8])</f>
        <v>0</v>
      </c>
      <c r="K30" s="4">
        <f>SUM(Financiamiento[Columna9])</f>
        <v>0</v>
      </c>
      <c r="L30" s="4">
        <f>SUM(Financiamiento[Columna10])</f>
        <v>0</v>
      </c>
      <c r="M30" s="4">
        <f>SUM(Financiamiento[Columna11])</f>
        <v>0</v>
      </c>
      <c r="N30" s="4">
        <f>SUM(Financiamiento[Columna12])</f>
        <v>0</v>
      </c>
      <c r="O30" s="4">
        <f>SUM(Financiamiento[#Totals])</f>
        <v>0</v>
      </c>
    </row>
    <row r="32" spans="2:15" ht="16.5">
      <c r="B32" s="9" t="s">
        <v>35</v>
      </c>
      <c r="C32" s="10">
        <f>C25-Financiamiento[[#Totals],[Columna1]]</f>
        <v>0</v>
      </c>
      <c r="D32" s="10">
        <f>D25-Financiamiento[[#Totals],[Columna2]]</f>
        <v>0</v>
      </c>
      <c r="E32" s="10">
        <f>E25-Financiamiento[[#Totals],[Columna3]]</f>
        <v>3600000</v>
      </c>
      <c r="F32" s="10">
        <f>F25-Financiamiento[[#Totals],[Columna4]]</f>
        <v>3700000</v>
      </c>
      <c r="G32" s="10">
        <f>G25-Financiamiento[[#Totals],[Columna5]]</f>
        <v>3800000</v>
      </c>
      <c r="H32" s="10">
        <f>H25-Financiamiento[[#Totals],[Columna6]]</f>
        <v>3900000</v>
      </c>
      <c r="I32" s="10">
        <f>I25-Financiamiento[[#Totals],[Columna7]]</f>
        <v>0</v>
      </c>
      <c r="J32" s="10">
        <f>J25-Financiamiento[[#Totals],[Columna8]]</f>
        <v>100000</v>
      </c>
      <c r="K32" s="10">
        <f>K25-Financiamiento[[#Totals],[Columna9]]</f>
        <v>200000</v>
      </c>
      <c r="L32" s="10">
        <f>L25-Financiamiento[[#Totals],[Columna10]]</f>
        <v>300000</v>
      </c>
      <c r="M32" s="10">
        <f>M25-Financiamiento[[#Totals],[Columna11]]</f>
        <v>0</v>
      </c>
      <c r="N32" s="10">
        <f>N25-Financiamiento[[#Totals],[Columna12]]</f>
        <v>0</v>
      </c>
      <c r="O32" s="10"/>
    </row>
  </sheetData>
  <mergeCells count="1">
    <mergeCell ref="B1:O1"/>
  </mergeCells>
  <pageMargins left="0.69930555555555596" right="0.69930555555555596" top="0.75" bottom="0.75" header="0.3" footer="0.3"/>
  <pageSetup orientation="portrait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Moises</dc:creator>
  <cp:keywords/>
  <dc:description/>
  <cp:lastModifiedBy>Daniel Ricardo Mesa Garcia</cp:lastModifiedBy>
  <cp:revision/>
  <dcterms:created xsi:type="dcterms:W3CDTF">2014-04-13T22:02:00Z</dcterms:created>
  <dcterms:modified xsi:type="dcterms:W3CDTF">2019-05-31T02:29:41Z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3082-10.2.0.7635</vt:lpwstr>
  </property>
</Properties>
</file>