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K9HZ_LPF_Module\K9HZ_LPF_V1.00_BOMs\"/>
    </mc:Choice>
  </mc:AlternateContent>
  <xr:revisionPtr revIDLastSave="0" documentId="13_ncr:1_{B1D67881-0566-4922-9F20-E6D1BA2026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41-WJS-10-band-LPF-filter" sheetId="1" r:id="rId1"/>
    <sheet name="Inductor Calcs" sheetId="2" r:id="rId2"/>
    <sheet name="Basis" sheetId="3" r:id="rId3"/>
    <sheet name="VN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3" i="1"/>
  <c r="A51" i="1"/>
  <c r="Z26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3" i="2"/>
  <c r="V4" i="2"/>
  <c r="W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3" i="2"/>
  <c r="W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3" i="2"/>
  <c r="P26" i="2"/>
  <c r="K26" i="2"/>
  <c r="H26" i="2"/>
  <c r="A26" i="2"/>
  <c r="P24" i="2"/>
  <c r="O24" i="2"/>
  <c r="N24" i="2"/>
  <c r="M24" i="2"/>
  <c r="L24" i="2"/>
  <c r="K24" i="2"/>
  <c r="I24" i="2"/>
  <c r="H24" i="2"/>
  <c r="G24" i="2"/>
  <c r="F24" i="2"/>
  <c r="P23" i="2"/>
  <c r="O23" i="2"/>
  <c r="N23" i="2"/>
  <c r="M23" i="2"/>
  <c r="L23" i="2"/>
  <c r="K23" i="2"/>
  <c r="I23" i="2"/>
  <c r="H23" i="2"/>
  <c r="G23" i="2"/>
  <c r="F23" i="2"/>
  <c r="P22" i="2"/>
  <c r="O22" i="2"/>
  <c r="N22" i="2"/>
  <c r="M22" i="2"/>
  <c r="L22" i="2"/>
  <c r="K22" i="2"/>
  <c r="I22" i="2"/>
  <c r="H22" i="2"/>
  <c r="G22" i="2"/>
  <c r="F22" i="2"/>
  <c r="P21" i="2"/>
  <c r="O21" i="2"/>
  <c r="N21" i="2"/>
  <c r="M21" i="2"/>
  <c r="L21" i="2"/>
  <c r="K21" i="2"/>
  <c r="I21" i="2"/>
  <c r="H21" i="2"/>
  <c r="G21" i="2"/>
  <c r="F21" i="2"/>
  <c r="P20" i="2"/>
  <c r="O20" i="2"/>
  <c r="N20" i="2"/>
  <c r="M20" i="2"/>
  <c r="L20" i="2"/>
  <c r="K20" i="2"/>
  <c r="I20" i="2"/>
  <c r="H20" i="2"/>
  <c r="G20" i="2"/>
  <c r="F20" i="2"/>
  <c r="P19" i="2"/>
  <c r="O19" i="2"/>
  <c r="N19" i="2"/>
  <c r="M19" i="2"/>
  <c r="L19" i="2"/>
  <c r="K19" i="2"/>
  <c r="I19" i="2"/>
  <c r="H19" i="2"/>
  <c r="G19" i="2"/>
  <c r="F19" i="2"/>
  <c r="P18" i="2"/>
  <c r="O18" i="2"/>
  <c r="N18" i="2"/>
  <c r="M18" i="2"/>
  <c r="L18" i="2"/>
  <c r="K18" i="2"/>
  <c r="I18" i="2"/>
  <c r="H18" i="2"/>
  <c r="G18" i="2"/>
  <c r="F18" i="2"/>
  <c r="P17" i="2"/>
  <c r="O17" i="2"/>
  <c r="N17" i="2"/>
  <c r="M17" i="2"/>
  <c r="L17" i="2"/>
  <c r="K17" i="2"/>
  <c r="I17" i="2"/>
  <c r="H17" i="2"/>
  <c r="G17" i="2"/>
  <c r="F17" i="2"/>
  <c r="P16" i="2"/>
  <c r="O16" i="2"/>
  <c r="N16" i="2"/>
  <c r="M16" i="2"/>
  <c r="L16" i="2"/>
  <c r="K16" i="2"/>
  <c r="I16" i="2"/>
  <c r="H16" i="2"/>
  <c r="G16" i="2"/>
  <c r="F16" i="2"/>
  <c r="P15" i="2"/>
  <c r="O15" i="2"/>
  <c r="N15" i="2"/>
  <c r="M15" i="2"/>
  <c r="L15" i="2"/>
  <c r="K15" i="2"/>
  <c r="I15" i="2"/>
  <c r="H15" i="2"/>
  <c r="G15" i="2"/>
  <c r="F15" i="2"/>
  <c r="P14" i="2"/>
  <c r="O14" i="2"/>
  <c r="N14" i="2"/>
  <c r="M14" i="2"/>
  <c r="L14" i="2"/>
  <c r="K14" i="2"/>
  <c r="I14" i="2"/>
  <c r="H14" i="2"/>
  <c r="G14" i="2"/>
  <c r="F14" i="2"/>
  <c r="P13" i="2"/>
  <c r="O13" i="2"/>
  <c r="N13" i="2"/>
  <c r="M13" i="2"/>
  <c r="L13" i="2"/>
  <c r="K13" i="2"/>
  <c r="I13" i="2"/>
  <c r="H13" i="2"/>
  <c r="G13" i="2"/>
  <c r="F13" i="2"/>
  <c r="P12" i="2"/>
  <c r="O12" i="2"/>
  <c r="N12" i="2"/>
  <c r="M12" i="2"/>
  <c r="L12" i="2"/>
  <c r="K12" i="2"/>
  <c r="I12" i="2"/>
  <c r="H12" i="2"/>
  <c r="G12" i="2"/>
  <c r="F12" i="2"/>
  <c r="P11" i="2"/>
  <c r="O11" i="2"/>
  <c r="N11" i="2"/>
  <c r="M11" i="2"/>
  <c r="L11" i="2"/>
  <c r="K11" i="2"/>
  <c r="I11" i="2"/>
  <c r="H11" i="2"/>
  <c r="G11" i="2"/>
  <c r="F11" i="2"/>
  <c r="P10" i="2"/>
  <c r="O10" i="2"/>
  <c r="N10" i="2"/>
  <c r="M10" i="2"/>
  <c r="L10" i="2"/>
  <c r="K10" i="2"/>
  <c r="I10" i="2"/>
  <c r="H10" i="2"/>
  <c r="G10" i="2"/>
  <c r="F10" i="2"/>
  <c r="P9" i="2"/>
  <c r="O9" i="2"/>
  <c r="N9" i="2"/>
  <c r="M9" i="2"/>
  <c r="L9" i="2"/>
  <c r="K9" i="2"/>
  <c r="I9" i="2"/>
  <c r="H9" i="2"/>
  <c r="G9" i="2"/>
  <c r="F9" i="2"/>
  <c r="P8" i="2"/>
  <c r="O8" i="2"/>
  <c r="N8" i="2"/>
  <c r="M8" i="2"/>
  <c r="L8" i="2"/>
  <c r="K8" i="2"/>
  <c r="I8" i="2"/>
  <c r="H8" i="2"/>
  <c r="G8" i="2"/>
  <c r="F8" i="2"/>
  <c r="P7" i="2"/>
  <c r="O7" i="2"/>
  <c r="N7" i="2"/>
  <c r="M7" i="2"/>
  <c r="L7" i="2"/>
  <c r="K7" i="2"/>
  <c r="I7" i="2"/>
  <c r="H7" i="2"/>
  <c r="G7" i="2"/>
  <c r="F7" i="2"/>
  <c r="P6" i="2"/>
  <c r="O6" i="2"/>
  <c r="N6" i="2"/>
  <c r="M6" i="2"/>
  <c r="L6" i="2"/>
  <c r="K6" i="2"/>
  <c r="I6" i="2"/>
  <c r="H6" i="2"/>
  <c r="G6" i="2"/>
  <c r="F6" i="2"/>
  <c r="P5" i="2"/>
  <c r="O5" i="2"/>
  <c r="N5" i="2"/>
  <c r="M5" i="2"/>
  <c r="L5" i="2"/>
  <c r="K5" i="2"/>
  <c r="I5" i="2"/>
  <c r="H5" i="2"/>
  <c r="G5" i="2"/>
  <c r="F5" i="2"/>
  <c r="P4" i="2"/>
  <c r="O4" i="2"/>
  <c r="N4" i="2"/>
  <c r="M4" i="2"/>
  <c r="L4" i="2"/>
  <c r="K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Y26" i="2" l="1"/>
</calcChain>
</file>

<file path=xl/sharedStrings.xml><?xml version="1.0" encoding="utf-8"?>
<sst xmlns="http://schemas.openxmlformats.org/spreadsheetml/2006/main" count="334" uniqueCount="190">
  <si>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</si>
  <si>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</si>
  <si>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</si>
  <si>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</si>
  <si>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</si>
  <si>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</si>
  <si>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</si>
  <si>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</si>
  <si>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</si>
  <si>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</si>
  <si>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</si>
  <si>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</si>
  <si>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</si>
  <si>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</si>
  <si>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</si>
  <si>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</si>
  <si>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</si>
  <si>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</si>
  <si>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</si>
  <si>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</si>
  <si>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</si>
  <si>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</si>
  <si>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581-12062A560KAT2A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</si>
  <si>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</si>
  <si>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</si>
  <si>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</si>
  <si>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</si>
  <si>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</si>
  <si>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</si>
  <si>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</si>
  <si>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</si>
  <si>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</si>
  <si>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</si>
  <si>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</si>
  <si>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</si>
  <si>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</si>
  <si>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</si>
  <si>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</si>
  <si>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</si>
  <si>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</si>
  <si>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</si>
  <si>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</si>
  <si>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</si>
  <si>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</si>
  <si>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</si>
  <si>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</si>
  <si>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</si>
  <si>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</si>
  <si>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</si>
  <si>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</si>
  <si>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</si>
  <si>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</si>
  <si>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</si>
  <si>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</si>
  <si>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</si>
  <si>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</si>
  <si>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</si>
  <si>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</si>
  <si>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</si>
  <si>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</si>
  <si>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</si>
  <si>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</si>
  <si>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</si>
  <si>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</si>
  <si>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</si>
  <si>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</si>
  <si>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</si>
  <si>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</si>
  <si>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</si>
  <si>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</si>
  <si>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</si>
  <si>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</si>
  <si>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</si>
  <si>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</si>
  <si>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</si>
  <si>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712-CONREVSMA001-G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</si>
  <si>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</si>
  <si>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</si>
  <si>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</si>
  <si>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</si>
  <si>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</si>
  <si>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</si>
  <si>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</si>
  <si>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</si>
  <si>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</si>
  <si>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</si>
  <si>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</si>
  <si>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</si>
  <si>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</si>
  <si>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</si>
  <si>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</si>
  <si>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</si>
  <si>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</si>
  <si>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</si>
  <si>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</si>
  <si>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</si>
  <si>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</si>
  <si>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</si>
  <si>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</si>
  <si>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</si>
  <si>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</si>
  <si>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</si>
  <si>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</si>
  <si>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</si>
  <si>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</si>
  <si>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</si>
  <si>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</si>
  <si>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</si>
  <si>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</si>
  <si>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</si>
  <si>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</si>
  <si>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</si>
  <si>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</si>
  <si>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</si>
  <si>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</si>
  <si>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</si>
  <si>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</si>
  <si>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</si>
  <si>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</si>
  <si>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</si>
  <si>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</si>
  <si>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</si>
  <si>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</si>
  <si>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</si>
  <si>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</si>
  <si>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</si>
  <si>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</si>
  <si>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</si>
  <si>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</si>
  <si>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Inductance</t>
  </si>
  <si>
    <t>uH</t>
  </si>
  <si>
    <t>T68-2</t>
  </si>
  <si>
    <t>T68-6</t>
  </si>
  <si>
    <t>T68-17</t>
  </si>
  <si>
    <t>T68-1</t>
  </si>
  <si>
    <t>T68-7</t>
  </si>
  <si>
    <t>T68-10</t>
  </si>
  <si>
    <t>Quantity</t>
  </si>
  <si>
    <t>Designator</t>
  </si>
  <si>
    <t>Freq Low</t>
  </si>
  <si>
    <t>Freq Hi</t>
  </si>
  <si>
    <t>Core</t>
  </si>
  <si>
    <t>Turns</t>
  </si>
  <si>
    <t>T68-0</t>
  </si>
  <si>
    <t>T68-3</t>
  </si>
  <si>
    <t>T68-4</t>
  </si>
  <si>
    <t>T68-8</t>
  </si>
  <si>
    <t>T68-15</t>
  </si>
  <si>
    <t>Selected</t>
  </si>
  <si>
    <t>AL</t>
  </si>
  <si>
    <t>Target</t>
  </si>
  <si>
    <t>Calc</t>
  </si>
  <si>
    <t>%</t>
  </si>
  <si>
    <t>Delta</t>
  </si>
  <si>
    <t>Wire</t>
  </si>
  <si>
    <t>In</t>
  </si>
  <si>
    <t>Total Wire</t>
  </si>
  <si>
    <t>Ft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</si>
  <si>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</si>
  <si>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</si>
  <si>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</si>
  <si>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</si>
  <si>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</si>
  <si>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14 Turns of #20 Wire on a T68-6 Core.</t>
  </si>
  <si>
    <t>16 Turns of #20 Wire on a T68-6 Core.</t>
  </si>
  <si>
    <t>17 Turns of #20 Wire on a T68-6 Core.</t>
  </si>
  <si>
    <t>9 Turns of #20 Wire on a T68-17 Core.</t>
  </si>
  <si>
    <t>10 Turns of #20 Wire on a T68-17 Core.</t>
  </si>
  <si>
    <t>29 Turns of #20 Wire on a T68-2 Core.</t>
  </si>
  <si>
    <t>30 Turns of #20 Wire on a T68-2 Core.</t>
  </si>
  <si>
    <t>8 Turns of #20 Wire on a T68-6 Core.</t>
  </si>
  <si>
    <t>17 Turns of #20 Wire on a T68-2 Core.</t>
  </si>
  <si>
    <t>18 Turns of #20 Wire on a T68-2 Core.</t>
  </si>
  <si>
    <t>21 Turns of #20 Wire on a T68-2 Core.</t>
  </si>
  <si>
    <t>22 Turns of #20 Wire on a T68-2 Core.</t>
  </si>
  <si>
    <t>T68-2 Cores</t>
  </si>
  <si>
    <t>T68-6 Cores</t>
  </si>
  <si>
    <t>T68-17 Cores</t>
  </si>
  <si>
    <t>KitsAndParts.com T41 V012.6 LPF Kit</t>
  </si>
  <si>
    <t>Feet #30 Transformer Wire</t>
  </si>
  <si>
    <t>For L3-L35</t>
  </si>
  <si>
    <t>C39, C67, C100 (made from above A and B parts stacked)</t>
  </si>
  <si>
    <r>
      <rPr>
        <sz val="11"/>
        <color rgb="FFFF0000"/>
        <rFont val="Calibri"/>
        <family val="2"/>
        <scheme val="minor"/>
      </rPr>
      <t>L13,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L35</t>
    </r>
  </si>
  <si>
    <r>
      <t xml:space="preserve">L10, </t>
    </r>
    <r>
      <rPr>
        <sz val="11"/>
        <rFont val="Calibri"/>
        <family val="2"/>
        <scheme val="minor"/>
      </rPr>
      <t>L32</t>
    </r>
  </si>
  <si>
    <r>
      <t xml:space="preserve">L8, </t>
    </r>
    <r>
      <rPr>
        <sz val="11"/>
        <rFont val="Calibri"/>
        <family val="2"/>
        <scheme val="minor"/>
      </rPr>
      <t>L30</t>
    </r>
  </si>
  <si>
    <r>
      <t xml:space="preserve">L9, </t>
    </r>
    <r>
      <rPr>
        <sz val="11"/>
        <color rgb="FF0070C0"/>
        <rFont val="Calibri"/>
        <family val="2"/>
        <scheme val="minor"/>
      </rPr>
      <t>L31</t>
    </r>
  </si>
  <si>
    <t>Freq</t>
  </si>
  <si>
    <t>Low</t>
  </si>
  <si>
    <t>High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</si>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</sst>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34" borderId="0" xfId="0" applyNumberFormat="1" applyFont="1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64" fontId="16" fillId="33" borderId="0" xfId="0" applyNumberFormat="1" applyFont="1" applyFill="1" applyAlignment="1">
      <alignment horizontal="center"/>
    </xf>
    <xf numFmtId="164" fontId="16" fillId="36" borderId="0" xfId="0" applyNumberFormat="1" applyFont="1" applyFill="1" applyAlignment="1">
      <alignment horizontal="center"/>
    </xf>
    <xf numFmtId="164" fontId="16" fillId="37" borderId="0" xfId="0" applyNumberFormat="1" applyFont="1" applyFill="1" applyAlignment="1">
      <alignment horizontal="center"/>
    </xf>
    <xf numFmtId="164" fontId="16" fillId="38" borderId="0" xfId="0" applyNumberFormat="1" applyFont="1" applyFill="1" applyAlignment="1">
      <alignment horizontal="center"/>
    </xf>
    <xf numFmtId="0" fontId="0" fillId="0" borderId="10" xfId="0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16" fillId="38" borderId="10" xfId="0" applyNumberFormat="1" applyFont="1" applyFill="1" applyBorder="1" applyAlignment="1">
      <alignment horizontal="center"/>
    </xf>
    <xf numFmtId="164" fontId="16" fillId="37" borderId="10" xfId="0" applyNumberFormat="1" applyFont="1" applyFill="1" applyBorder="1" applyAlignment="1">
      <alignment horizontal="center"/>
    </xf>
    <xf numFmtId="164" fontId="16" fillId="36" borderId="10" xfId="0" applyNumberFormat="1" applyFont="1" applyFill="1" applyBorder="1" applyAlignment="1">
      <alignment horizontal="center"/>
    </xf>
    <xf numFmtId="164" fontId="16" fillId="34" borderId="10" xfId="0" applyNumberFormat="1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39" borderId="0" xfId="0" applyFill="1"/>
    <xf numFmtId="0" fontId="18" fillId="39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40" borderId="0" xfId="0" applyFill="1" applyAlignment="1">
      <alignment horizontal="center"/>
    </xf>
    <xf numFmtId="165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42" applyNumberFormat="1" applyFont="1" applyBorder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0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164" fontId="0" fillId="41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1" xfId="42" applyNumberFormat="1" applyFont="1" applyBorder="1" applyAlignment="1">
      <alignment horizontal="center"/>
    </xf>
    <xf numFmtId="164" fontId="0" fillId="33" borderId="11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37" borderId="11" xfId="0" applyFill="1" applyBorder="1" applyAlignment="1">
      <alignment horizontal="center"/>
    </xf>
    <xf numFmtId="164" fontId="0" fillId="37" borderId="11" xfId="0" applyNumberFormat="1" applyFill="1" applyBorder="1" applyAlignment="1">
      <alignment horizontal="center"/>
    </xf>
    <xf numFmtId="164" fontId="0" fillId="37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31750</xdr:rowOff>
    </xdr:from>
    <xdr:to>
      <xdr:col>9</xdr:col>
      <xdr:colOff>142374</xdr:colOff>
      <xdr:row>25</xdr:row>
      <xdr:rowOff>97478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74E79-40C4-F552-8A7D-F79906BB7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31750"/>
          <a:ext cx="5603374" cy="4669478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0</xdr:row>
      <xdr:rowOff>12700</xdr:rowOff>
    </xdr:from>
    <xdr:to>
      <xdr:col>18</xdr:col>
      <xdr:colOff>201115</xdr:colOff>
      <xdr:row>25</xdr:row>
      <xdr:rowOff>59433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1CB87B-DAE2-036F-B8D4-694BB852D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2750" y="12700"/>
          <a:ext cx="5681165" cy="4650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F11" sqref="F11"/>
    </sheetView>
  </sheetViews>
  <sheetFormatPr defaultRowHeight="14.5" x14ac:dyDescent="0.35"/>
  <cols>
    <col min="1" max="1" width="8.7265625" style="5"/>
    <col min="2" max="2" width="24.08984375" bestFit="1" customWidth="1"/>
    <col min="3" max="3" width="53.08984375" style="1" customWidth="1"/>
    <col min="4" max="4" width="22.2695312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57" customFormat="1" x14ac:dyDescent="0.35">
      <c r="A1" s="4" t="s">
        <v>0</v>
      </c>
      <c r="B1" s="57" t="s">
        <v>1</v>
      </c>
      <c r="C1" s="58" t="s">
        <v>2</v>
      </c>
      <c r="D1" s="57" t="s">
        <v>3</v>
      </c>
      <c r="E1" s="57" t="s">
        <v>4</v>
      </c>
      <c r="F1" s="57" t="s">
        <v>5</v>
      </c>
      <c r="G1" s="57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127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128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22</v>
      </c>
    </row>
    <row r="8" spans="1:7" x14ac:dyDescent="0.35">
      <c r="A8" s="31" t="s">
        <v>126</v>
      </c>
      <c r="B8" s="2" t="s">
        <v>23</v>
      </c>
      <c r="C8" s="3" t="s">
        <v>181</v>
      </c>
      <c r="D8" s="2" t="s">
        <v>126</v>
      </c>
      <c r="G8" t="s">
        <v>24</v>
      </c>
    </row>
    <row r="9" spans="1:7" x14ac:dyDescent="0.35">
      <c r="A9" s="5">
        <v>2</v>
      </c>
      <c r="B9" t="s">
        <v>25</v>
      </c>
      <c r="C9" s="1" t="s">
        <v>26</v>
      </c>
      <c r="D9" t="s">
        <v>27</v>
      </c>
    </row>
    <row r="10" spans="1:7" x14ac:dyDescent="0.35">
      <c r="A10" s="5">
        <v>8</v>
      </c>
      <c r="B10" t="s">
        <v>28</v>
      </c>
      <c r="C10" s="1" t="s">
        <v>29</v>
      </c>
      <c r="D10" t="s">
        <v>30</v>
      </c>
    </row>
    <row r="11" spans="1:7" x14ac:dyDescent="0.35">
      <c r="A11" s="5">
        <v>2</v>
      </c>
      <c r="B11" t="s">
        <v>31</v>
      </c>
      <c r="C11" s="1" t="s">
        <v>32</v>
      </c>
      <c r="E11" t="s">
        <v>33</v>
      </c>
    </row>
    <row r="12" spans="1:7" x14ac:dyDescent="0.35">
      <c r="A12" s="5">
        <v>9</v>
      </c>
      <c r="B12" t="s">
        <v>34</v>
      </c>
      <c r="C12" s="1" t="s">
        <v>35</v>
      </c>
      <c r="D12" t="s">
        <v>36</v>
      </c>
    </row>
    <row r="13" spans="1:7" x14ac:dyDescent="0.35">
      <c r="A13" s="5">
        <v>2</v>
      </c>
      <c r="B13" t="s">
        <v>37</v>
      </c>
      <c r="C13" s="1" t="s">
        <v>38</v>
      </c>
      <c r="D13" t="s">
        <v>39</v>
      </c>
    </row>
    <row r="14" spans="1:7" x14ac:dyDescent="0.35">
      <c r="A14" s="5">
        <v>11</v>
      </c>
      <c r="B14" t="s">
        <v>40</v>
      </c>
      <c r="C14" s="1" t="s">
        <v>41</v>
      </c>
      <c r="D14" t="s">
        <v>42</v>
      </c>
    </row>
    <row r="15" spans="1:7" x14ac:dyDescent="0.35">
      <c r="A15" s="5">
        <v>2</v>
      </c>
      <c r="B15" t="s">
        <v>43</v>
      </c>
      <c r="C15" s="1" t="s">
        <v>44</v>
      </c>
      <c r="D15" t="s">
        <v>45</v>
      </c>
    </row>
    <row r="16" spans="1:7" x14ac:dyDescent="0.35">
      <c r="A16" s="5">
        <v>4</v>
      </c>
      <c r="B16" t="s">
        <v>46</v>
      </c>
      <c r="C16" s="1" t="s">
        <v>47</v>
      </c>
      <c r="D16" t="s">
        <v>48</v>
      </c>
    </row>
    <row r="17" spans="1:7" ht="29" x14ac:dyDescent="0.35">
      <c r="A17" s="5">
        <v>13</v>
      </c>
      <c r="B17" t="s">
        <v>49</v>
      </c>
      <c r="C17" s="1" t="s">
        <v>50</v>
      </c>
      <c r="D17" t="s">
        <v>51</v>
      </c>
    </row>
    <row r="18" spans="1:7" x14ac:dyDescent="0.35">
      <c r="A18" s="5">
        <v>2</v>
      </c>
      <c r="B18" t="s">
        <v>52</v>
      </c>
      <c r="C18" s="1" t="s">
        <v>53</v>
      </c>
      <c r="D18" t="s">
        <v>54</v>
      </c>
    </row>
    <row r="19" spans="1:7" x14ac:dyDescent="0.35">
      <c r="A19" s="5">
        <v>6</v>
      </c>
      <c r="B19" t="s">
        <v>55</v>
      </c>
      <c r="C19" s="1" t="s">
        <v>56</v>
      </c>
      <c r="D19" t="s">
        <v>57</v>
      </c>
    </row>
    <row r="20" spans="1:7" x14ac:dyDescent="0.35">
      <c r="A20" s="5">
        <v>2</v>
      </c>
      <c r="B20" t="s">
        <v>58</v>
      </c>
      <c r="C20" s="1" t="s">
        <v>59</v>
      </c>
      <c r="D20" t="s">
        <v>60</v>
      </c>
    </row>
    <row r="21" spans="1:7" x14ac:dyDescent="0.35">
      <c r="A21" s="5">
        <v>2</v>
      </c>
      <c r="B21" t="s">
        <v>61</v>
      </c>
      <c r="C21" s="1" t="s">
        <v>62</v>
      </c>
      <c r="D21" t="s">
        <v>63</v>
      </c>
    </row>
    <row r="22" spans="1:7" x14ac:dyDescent="0.35">
      <c r="A22" s="5">
        <v>2</v>
      </c>
      <c r="B22" t="s">
        <v>64</v>
      </c>
      <c r="C22" s="1" t="s">
        <v>65</v>
      </c>
      <c r="D22" t="s">
        <v>66</v>
      </c>
    </row>
    <row r="23" spans="1:7" x14ac:dyDescent="0.35">
      <c r="A23" s="5">
        <v>2</v>
      </c>
      <c r="B23" t="s">
        <v>67</v>
      </c>
      <c r="C23" s="1" t="s">
        <v>68</v>
      </c>
      <c r="D23" t="s">
        <v>69</v>
      </c>
    </row>
    <row r="25" spans="1:7" ht="43.5" x14ac:dyDescent="0.35">
      <c r="A25" s="5">
        <v>24</v>
      </c>
      <c r="B25" t="s">
        <v>70</v>
      </c>
      <c r="C25" s="1" t="s">
        <v>71</v>
      </c>
      <c r="D25" t="s">
        <v>72</v>
      </c>
    </row>
    <row r="26" spans="1:7" x14ac:dyDescent="0.35">
      <c r="A26" s="5">
        <v>2</v>
      </c>
      <c r="B26" t="s">
        <v>73</v>
      </c>
      <c r="C26" s="1" t="s">
        <v>74</v>
      </c>
      <c r="D26" t="s">
        <v>75</v>
      </c>
    </row>
    <row r="27" spans="1:7" x14ac:dyDescent="0.35">
      <c r="A27" s="5">
        <v>1</v>
      </c>
      <c r="B27" t="s">
        <v>76</v>
      </c>
      <c r="C27" s="1" t="s">
        <v>77</v>
      </c>
      <c r="F27" t="s">
        <v>78</v>
      </c>
    </row>
    <row r="28" spans="1:7" ht="29" x14ac:dyDescent="0.35">
      <c r="A28" s="5">
        <v>24</v>
      </c>
      <c r="B28" t="s">
        <v>79</v>
      </c>
      <c r="C28" s="1" t="s">
        <v>80</v>
      </c>
      <c r="G28" t="s">
        <v>81</v>
      </c>
    </row>
    <row r="29" spans="1:7" x14ac:dyDescent="0.35">
      <c r="A29" s="5">
        <v>1</v>
      </c>
      <c r="B29" t="s">
        <v>82</v>
      </c>
      <c r="C29" s="1" t="s">
        <v>83</v>
      </c>
      <c r="G29" s="34" t="s">
        <v>166</v>
      </c>
    </row>
    <row r="30" spans="1:7" x14ac:dyDescent="0.35">
      <c r="A30" s="5">
        <v>2</v>
      </c>
      <c r="B30" t="s">
        <v>84</v>
      </c>
      <c r="C30" s="1" t="s">
        <v>85</v>
      </c>
      <c r="F30" s="34" t="s">
        <v>126</v>
      </c>
      <c r="G30" s="34" t="s">
        <v>167</v>
      </c>
    </row>
    <row r="31" spans="1:7" x14ac:dyDescent="0.35">
      <c r="A31" s="5">
        <v>1</v>
      </c>
      <c r="B31" t="s">
        <v>86</v>
      </c>
      <c r="C31" s="1" t="s">
        <v>87</v>
      </c>
      <c r="F31" s="34" t="s">
        <v>126</v>
      </c>
      <c r="G31" s="34" t="s">
        <v>170</v>
      </c>
    </row>
    <row r="32" spans="1:7" x14ac:dyDescent="0.35">
      <c r="A32" s="5">
        <v>2</v>
      </c>
      <c r="B32" t="s">
        <v>88</v>
      </c>
      <c r="C32" s="1" t="s">
        <v>89</v>
      </c>
      <c r="F32" s="34" t="s">
        <v>126</v>
      </c>
      <c r="G32" s="34" t="s">
        <v>170</v>
      </c>
    </row>
    <row r="33" spans="1:7" x14ac:dyDescent="0.35">
      <c r="A33" s="5">
        <v>2</v>
      </c>
      <c r="B33" t="s">
        <v>90</v>
      </c>
      <c r="C33" s="1" t="s">
        <v>91</v>
      </c>
      <c r="F33" s="34" t="s">
        <v>126</v>
      </c>
      <c r="G33" s="34" t="s">
        <v>170</v>
      </c>
    </row>
    <row r="34" spans="1:7" x14ac:dyDescent="0.35">
      <c r="A34" s="5">
        <v>1</v>
      </c>
      <c r="B34" t="s">
        <v>92</v>
      </c>
      <c r="C34" s="1" t="s">
        <v>93</v>
      </c>
      <c r="F34" s="34" t="s">
        <v>126</v>
      </c>
      <c r="G34" s="34" t="s">
        <v>170</v>
      </c>
    </row>
    <row r="35" spans="1:7" x14ac:dyDescent="0.35">
      <c r="A35" s="5">
        <v>1</v>
      </c>
      <c r="B35" t="s">
        <v>94</v>
      </c>
      <c r="C35" s="1" t="s">
        <v>95</v>
      </c>
      <c r="F35" s="34" t="s">
        <v>126</v>
      </c>
      <c r="G35" s="34" t="s">
        <v>158</v>
      </c>
    </row>
    <row r="36" spans="1:7" x14ac:dyDescent="0.35">
      <c r="A36" s="5">
        <v>2</v>
      </c>
      <c r="B36" t="s">
        <v>96</v>
      </c>
      <c r="C36" s="1" t="s">
        <v>97</v>
      </c>
      <c r="F36" s="34" t="s">
        <v>126</v>
      </c>
      <c r="G36" s="34" t="s">
        <v>159</v>
      </c>
    </row>
    <row r="37" spans="1:7" x14ac:dyDescent="0.35">
      <c r="A37" s="5">
        <v>1</v>
      </c>
      <c r="B37" t="s">
        <v>98</v>
      </c>
      <c r="C37" s="1" t="s">
        <v>99</v>
      </c>
      <c r="F37" s="34" t="s">
        <v>126</v>
      </c>
      <c r="G37" s="34" t="s">
        <v>159</v>
      </c>
    </row>
    <row r="38" spans="1:7" x14ac:dyDescent="0.35">
      <c r="A38" s="5">
        <v>2</v>
      </c>
      <c r="B38" t="s">
        <v>100</v>
      </c>
      <c r="C38" s="1" t="s">
        <v>101</v>
      </c>
      <c r="F38" s="34" t="s">
        <v>126</v>
      </c>
      <c r="G38" s="34" t="s">
        <v>160</v>
      </c>
    </row>
    <row r="39" spans="1:7" x14ac:dyDescent="0.35">
      <c r="A39" s="5">
        <v>1</v>
      </c>
      <c r="B39" t="s">
        <v>102</v>
      </c>
      <c r="C39" s="1" t="s">
        <v>103</v>
      </c>
      <c r="F39" s="34" t="s">
        <v>126</v>
      </c>
      <c r="G39" s="34" t="s">
        <v>160</v>
      </c>
    </row>
    <row r="40" spans="1:7" x14ac:dyDescent="0.35">
      <c r="A40" s="5">
        <v>2</v>
      </c>
      <c r="B40" t="s">
        <v>104</v>
      </c>
      <c r="C40" s="1" t="s">
        <v>105</v>
      </c>
      <c r="F40" s="34" t="s">
        <v>126</v>
      </c>
      <c r="G40" s="34" t="s">
        <v>161</v>
      </c>
    </row>
    <row r="41" spans="1:7" x14ac:dyDescent="0.35">
      <c r="A41" s="5">
        <v>1</v>
      </c>
      <c r="B41" t="s">
        <v>106</v>
      </c>
      <c r="C41" s="1" t="s">
        <v>107</v>
      </c>
      <c r="F41" s="34" t="s">
        <v>126</v>
      </c>
      <c r="G41" s="34" t="s">
        <v>162</v>
      </c>
    </row>
    <row r="42" spans="1:7" x14ac:dyDescent="0.35">
      <c r="A42" s="5">
        <v>2</v>
      </c>
      <c r="B42" t="s">
        <v>108</v>
      </c>
      <c r="C42" s="1" t="s">
        <v>109</v>
      </c>
      <c r="F42" s="34" t="s">
        <v>126</v>
      </c>
      <c r="G42" s="34" t="s">
        <v>163</v>
      </c>
    </row>
    <row r="43" spans="1:7" x14ac:dyDescent="0.35">
      <c r="A43" s="5">
        <v>1</v>
      </c>
      <c r="B43" t="s">
        <v>110</v>
      </c>
      <c r="C43" s="1" t="s">
        <v>111</v>
      </c>
      <c r="F43" s="34" t="s">
        <v>126</v>
      </c>
      <c r="G43" s="34" t="s">
        <v>164</v>
      </c>
    </row>
    <row r="44" spans="1:7" x14ac:dyDescent="0.35">
      <c r="A44" s="5">
        <v>2</v>
      </c>
      <c r="B44" t="s">
        <v>112</v>
      </c>
      <c r="C44" s="1" t="s">
        <v>113</v>
      </c>
      <c r="F44" s="34" t="s">
        <v>126</v>
      </c>
      <c r="G44" s="34" t="s">
        <v>165</v>
      </c>
    </row>
    <row r="45" spans="1:7" x14ac:dyDescent="0.35">
      <c r="A45" s="5">
        <v>1</v>
      </c>
      <c r="B45" t="s">
        <v>114</v>
      </c>
      <c r="C45" s="1" t="s">
        <v>115</v>
      </c>
      <c r="F45" s="34" t="s">
        <v>126</v>
      </c>
      <c r="G45" s="34" t="s">
        <v>171</v>
      </c>
    </row>
    <row r="46" spans="1:7" x14ac:dyDescent="0.35">
      <c r="A46" s="5">
        <v>2</v>
      </c>
      <c r="B46" t="s">
        <v>116</v>
      </c>
      <c r="C46" s="1" t="s">
        <v>117</v>
      </c>
      <c r="F46" s="34" t="s">
        <v>126</v>
      </c>
      <c r="G46" s="34" t="s">
        <v>172</v>
      </c>
    </row>
    <row r="47" spans="1:7" x14ac:dyDescent="0.35">
      <c r="A47" s="5">
        <v>1</v>
      </c>
      <c r="B47" t="s">
        <v>118</v>
      </c>
      <c r="C47" s="1" t="s">
        <v>119</v>
      </c>
      <c r="F47" s="34" t="s">
        <v>126</v>
      </c>
      <c r="G47" s="34" t="s">
        <v>173</v>
      </c>
    </row>
    <row r="48" spans="1:7" x14ac:dyDescent="0.35">
      <c r="A48" s="5">
        <v>2</v>
      </c>
      <c r="B48" t="s">
        <v>120</v>
      </c>
      <c r="C48" s="1" t="s">
        <v>121</v>
      </c>
      <c r="F48" s="34" t="s">
        <v>126</v>
      </c>
      <c r="G48" s="34" t="s">
        <v>174</v>
      </c>
    </row>
    <row r="49" spans="1:7" x14ac:dyDescent="0.35">
      <c r="A49" s="5">
        <v>1</v>
      </c>
      <c r="B49" t="s">
        <v>122</v>
      </c>
      <c r="C49" s="1" t="s">
        <v>123</v>
      </c>
      <c r="F49" s="34" t="s">
        <v>126</v>
      </c>
      <c r="G49" s="34" t="s">
        <v>168</v>
      </c>
    </row>
    <row r="50" spans="1:7" x14ac:dyDescent="0.35">
      <c r="A50" s="5">
        <v>2</v>
      </c>
      <c r="B50" t="s">
        <v>124</v>
      </c>
      <c r="C50" s="1" t="s">
        <v>125</v>
      </c>
      <c r="F50" s="34" t="s">
        <v>126</v>
      </c>
      <c r="G50" s="34" t="s">
        <v>169</v>
      </c>
    </row>
    <row r="51" spans="1:7" x14ac:dyDescent="0.35">
      <c r="A51" s="5">
        <f>A29+A30</f>
        <v>3</v>
      </c>
      <c r="B51" t="s">
        <v>177</v>
      </c>
      <c r="C51" s="1" t="s">
        <v>180</v>
      </c>
      <c r="F51" s="34" t="s">
        <v>126</v>
      </c>
      <c r="G51" s="34" t="s">
        <v>178</v>
      </c>
    </row>
    <row r="52" spans="1:7" x14ac:dyDescent="0.35">
      <c r="A52" s="5">
        <f>SUM(A31:A44)</f>
        <v>21</v>
      </c>
      <c r="B52" t="s">
        <v>176</v>
      </c>
      <c r="C52" s="1" t="s">
        <v>180</v>
      </c>
      <c r="G52" s="34" t="s">
        <v>178</v>
      </c>
    </row>
    <row r="53" spans="1:7" x14ac:dyDescent="0.35">
      <c r="A53" s="5">
        <f>A45+A46+A47+A48+A49+A50</f>
        <v>9</v>
      </c>
      <c r="B53" t="s">
        <v>175</v>
      </c>
      <c r="C53" s="1" t="s">
        <v>180</v>
      </c>
      <c r="G53" s="34" t="s">
        <v>178</v>
      </c>
    </row>
    <row r="54" spans="1:7" x14ac:dyDescent="0.35">
      <c r="A54" s="5">
        <v>38</v>
      </c>
      <c r="B54" t="s">
        <v>179</v>
      </c>
      <c r="C54" s="1" t="s">
        <v>180</v>
      </c>
      <c r="G54" s="34" t="s">
        <v>178</v>
      </c>
    </row>
  </sheetData>
  <phoneticPr fontId="19" type="noConversion"/>
  <pageMargins left="0.7" right="0.7" top="0.75" bottom="0.75" header="0.3" footer="0.3"/>
  <pageSetup paperSize="1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881-8117-4FCF-A08E-B5E61CEF681B}">
  <dimension ref="A1:Z27"/>
  <sheetViews>
    <sheetView topLeftCell="A11" workbookViewId="0">
      <selection activeCell="W26" sqref="W2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36328125" style="5" bestFit="1" customWidth="1"/>
    <col min="5" max="5" width="6.7265625" style="5" bestFit="1" customWidth="1"/>
    <col min="6" max="6" width="0" hidden="1" customWidth="1"/>
    <col min="7" max="8" width="5.453125" bestFit="1" customWidth="1"/>
    <col min="9" max="9" width="9.54296875" hidden="1" customWidth="1"/>
    <col min="10" max="10" width="0" hidden="1" customWidth="1"/>
    <col min="11" max="11" width="5.453125" bestFit="1" customWidth="1"/>
    <col min="12" max="15" width="0" hidden="1" customWidth="1"/>
    <col min="16" max="16" width="6.453125" bestFit="1" customWidth="1"/>
    <col min="17" max="17" width="2.453125" customWidth="1"/>
    <col min="18" max="18" width="8.54296875" customWidth="1"/>
    <col min="19" max="19" width="5.54296875" bestFit="1" customWidth="1"/>
    <col min="20" max="20" width="3.81640625" style="5" bestFit="1" customWidth="1"/>
    <col min="21" max="21" width="6.1796875" style="5" bestFit="1" customWidth="1"/>
    <col min="22" max="22" width="5.6328125" style="5" customWidth="1"/>
    <col min="23" max="23" width="8.54296875" style="5" customWidth="1"/>
    <col min="24" max="24" width="8.7265625" style="5"/>
    <col min="25" max="25" width="9.54296875" style="5" bestFit="1" customWidth="1"/>
  </cols>
  <sheetData>
    <row r="1" spans="1:25" x14ac:dyDescent="0.35">
      <c r="A1" s="4" t="s">
        <v>137</v>
      </c>
      <c r="B1" s="4" t="s">
        <v>129</v>
      </c>
      <c r="C1" s="4" t="s">
        <v>138</v>
      </c>
      <c r="D1" s="4" t="s">
        <v>139</v>
      </c>
      <c r="E1" s="4" t="s">
        <v>140</v>
      </c>
      <c r="F1" s="4" t="s">
        <v>143</v>
      </c>
      <c r="G1" s="4" t="s">
        <v>134</v>
      </c>
      <c r="H1" s="4" t="s">
        <v>131</v>
      </c>
      <c r="I1" s="4" t="s">
        <v>144</v>
      </c>
      <c r="J1" s="4" t="s">
        <v>145</v>
      </c>
      <c r="K1" s="4" t="s">
        <v>132</v>
      </c>
      <c r="L1" s="4" t="s">
        <v>135</v>
      </c>
      <c r="M1" s="4" t="s">
        <v>146</v>
      </c>
      <c r="N1" s="4" t="s">
        <v>136</v>
      </c>
      <c r="O1" s="4" t="s">
        <v>147</v>
      </c>
      <c r="P1" s="4" t="s">
        <v>133</v>
      </c>
      <c r="Q1" s="27"/>
      <c r="R1" s="4" t="s">
        <v>141</v>
      </c>
      <c r="S1" s="4" t="s">
        <v>142</v>
      </c>
      <c r="T1" s="4" t="s">
        <v>149</v>
      </c>
      <c r="U1" s="4" t="s">
        <v>150</v>
      </c>
      <c r="V1" s="4" t="s">
        <v>151</v>
      </c>
      <c r="W1" s="4" t="s">
        <v>152</v>
      </c>
      <c r="X1" s="4" t="s">
        <v>154</v>
      </c>
      <c r="Y1" s="4" t="s">
        <v>156</v>
      </c>
    </row>
    <row r="2" spans="1:25" x14ac:dyDescent="0.35">
      <c r="A2" s="4"/>
      <c r="B2" s="4" t="s">
        <v>130</v>
      </c>
      <c r="C2" s="4"/>
      <c r="D2" s="4"/>
      <c r="E2" s="4"/>
      <c r="F2" s="6">
        <v>0.75</v>
      </c>
      <c r="G2" s="6">
        <v>11.5</v>
      </c>
      <c r="H2" s="6">
        <v>5.7</v>
      </c>
      <c r="I2" s="6">
        <v>19.5</v>
      </c>
      <c r="J2" s="6"/>
      <c r="K2" s="6">
        <v>4.7</v>
      </c>
      <c r="L2" s="6">
        <v>5.2</v>
      </c>
      <c r="M2" s="6">
        <v>19.5</v>
      </c>
      <c r="N2" s="6">
        <v>3.2</v>
      </c>
      <c r="O2" s="6"/>
      <c r="P2" s="6">
        <v>2.1</v>
      </c>
      <c r="Q2" s="28" t="s">
        <v>126</v>
      </c>
      <c r="R2" s="4" t="s">
        <v>148</v>
      </c>
      <c r="S2" s="4"/>
      <c r="U2" s="4" t="s">
        <v>130</v>
      </c>
      <c r="V2" s="4" t="s">
        <v>130</v>
      </c>
      <c r="W2" s="4" t="s">
        <v>153</v>
      </c>
      <c r="X2" s="4" t="s">
        <v>155</v>
      </c>
      <c r="Y2" s="4" t="s">
        <v>155</v>
      </c>
    </row>
    <row r="3" spans="1:25" x14ac:dyDescent="0.35">
      <c r="A3" s="5">
        <v>1</v>
      </c>
      <c r="B3" s="5">
        <v>0.17</v>
      </c>
      <c r="C3" s="5" t="s">
        <v>83</v>
      </c>
      <c r="D3" s="7">
        <v>50</v>
      </c>
      <c r="E3" s="8">
        <v>54</v>
      </c>
      <c r="F3" s="9">
        <f>SQRT($B3*1000/F$2)</f>
        <v>15.055453054181619</v>
      </c>
      <c r="G3" s="9">
        <f t="shared" ref="G3:P18" si="0">SQRT($B3*1000/G$2)</f>
        <v>3.8448158207711556</v>
      </c>
      <c r="H3" s="9">
        <f t="shared" si="0"/>
        <v>5.4611868127275018</v>
      </c>
      <c r="I3" s="9">
        <f t="shared" si="0"/>
        <v>2.9526172657404679</v>
      </c>
      <c r="J3" s="10" t="e">
        <f t="shared" si="0"/>
        <v>#DIV/0!</v>
      </c>
      <c r="K3" s="9">
        <f t="shared" si="0"/>
        <v>6.0141676702564126</v>
      </c>
      <c r="L3" s="9">
        <f t="shared" si="0"/>
        <v>5.7177187489686565</v>
      </c>
      <c r="M3" s="9">
        <f t="shared" si="0"/>
        <v>2.9526172657404679</v>
      </c>
      <c r="N3" s="10">
        <f t="shared" si="0"/>
        <v>7.2886898685566255</v>
      </c>
      <c r="O3" s="9" t="e">
        <f t="shared" si="0"/>
        <v>#DIV/0!</v>
      </c>
      <c r="P3" s="11">
        <f t="shared" si="0"/>
        <v>8.9973541084243731</v>
      </c>
      <c r="Q3" s="27"/>
      <c r="R3" s="32" t="s">
        <v>133</v>
      </c>
      <c r="S3" s="5">
        <v>9</v>
      </c>
      <c r="T3" s="5">
        <v>2.1</v>
      </c>
      <c r="U3" s="5">
        <f>B3</f>
        <v>0.17</v>
      </c>
      <c r="V3" s="8">
        <f t="shared" ref="V3:V24" si="1">S3*S3*T3/1000</f>
        <v>0.1701</v>
      </c>
      <c r="W3" s="33">
        <f>(V3-U3)/V3</f>
        <v>5.8788947677830094E-4</v>
      </c>
      <c r="X3" s="5">
        <v>10</v>
      </c>
      <c r="Y3" s="5">
        <f>A3*X3</f>
        <v>10</v>
      </c>
    </row>
    <row r="4" spans="1:25" x14ac:dyDescent="0.35">
      <c r="A4" s="5">
        <v>2</v>
      </c>
      <c r="B4" s="5">
        <v>0.188</v>
      </c>
      <c r="C4" s="5" t="s">
        <v>85</v>
      </c>
      <c r="D4" s="7">
        <v>50</v>
      </c>
      <c r="E4" s="8">
        <v>54</v>
      </c>
      <c r="F4" s="9">
        <f t="shared" ref="F4:I24" si="2">SQRT($B4*1000/F$2)</f>
        <v>15.832456116050556</v>
      </c>
      <c r="G4" s="9">
        <f t="shared" si="0"/>
        <v>4.0432445000217987</v>
      </c>
      <c r="H4" s="9">
        <f t="shared" si="0"/>
        <v>5.743035446551839</v>
      </c>
      <c r="I4" s="9">
        <f t="shared" si="0"/>
        <v>3.105000103224739</v>
      </c>
      <c r="J4" s="10"/>
      <c r="K4" s="9">
        <f t="shared" si="0"/>
        <v>6.324555320336759</v>
      </c>
      <c r="L4" s="9">
        <f t="shared" si="0"/>
        <v>6.0128068448808625</v>
      </c>
      <c r="M4" s="9">
        <f t="shared" si="0"/>
        <v>3.105000103224739</v>
      </c>
      <c r="N4" s="10">
        <f t="shared" si="0"/>
        <v>7.6648548583779457</v>
      </c>
      <c r="O4" s="9" t="e">
        <f t="shared" si="0"/>
        <v>#DIV/0!</v>
      </c>
      <c r="P4" s="11">
        <f t="shared" si="0"/>
        <v>9.461702252967461</v>
      </c>
      <c r="Q4" s="27"/>
      <c r="R4" s="32" t="s">
        <v>133</v>
      </c>
      <c r="S4" s="5">
        <v>9</v>
      </c>
      <c r="T4" s="5">
        <v>2.1</v>
      </c>
      <c r="U4" s="5">
        <f t="shared" ref="U4:U24" si="3">B4</f>
        <v>0.188</v>
      </c>
      <c r="V4" s="8">
        <f t="shared" si="1"/>
        <v>0.1701</v>
      </c>
      <c r="W4" s="33">
        <f t="shared" ref="W4:W24" si="4">(V4-U4)/V4</f>
        <v>-0.10523221634332745</v>
      </c>
      <c r="X4" s="5">
        <v>10</v>
      </c>
      <c r="Y4" s="5">
        <f t="shared" ref="Y4:Y24" si="5">A4*X4</f>
        <v>20</v>
      </c>
    </row>
    <row r="5" spans="1:25" x14ac:dyDescent="0.35">
      <c r="A5" s="5">
        <v>1</v>
      </c>
      <c r="B5" s="5">
        <v>0.30499999999999999</v>
      </c>
      <c r="C5" s="5" t="s">
        <v>87</v>
      </c>
      <c r="D5" s="7">
        <v>28</v>
      </c>
      <c r="E5" s="8">
        <v>29.7</v>
      </c>
      <c r="F5" s="12">
        <f t="shared" si="2"/>
        <v>20.165977949672232</v>
      </c>
      <c r="G5" s="9">
        <f t="shared" si="0"/>
        <v>5.1499261286386213</v>
      </c>
      <c r="H5" s="9">
        <f t="shared" si="0"/>
        <v>7.3149690313646962</v>
      </c>
      <c r="I5" s="9">
        <f t="shared" si="0"/>
        <v>3.9548736567715586</v>
      </c>
      <c r="J5" s="10"/>
      <c r="K5" s="12">
        <f t="shared" si="0"/>
        <v>8.0556574543159787</v>
      </c>
      <c r="L5" s="12">
        <f t="shared" si="0"/>
        <v>7.6585799045153369</v>
      </c>
      <c r="M5" s="9">
        <f t="shared" si="0"/>
        <v>3.9548736567715586</v>
      </c>
      <c r="N5" s="10">
        <f t="shared" si="0"/>
        <v>9.7628120948833175</v>
      </c>
      <c r="O5" s="9" t="e">
        <f t="shared" si="0"/>
        <v>#DIV/0!</v>
      </c>
      <c r="P5" s="11">
        <f t="shared" si="0"/>
        <v>12.051476890327395</v>
      </c>
      <c r="Q5" s="27"/>
      <c r="R5" s="31" t="s">
        <v>132</v>
      </c>
      <c r="S5" s="5">
        <v>8</v>
      </c>
      <c r="T5" s="5">
        <v>4.7</v>
      </c>
      <c r="U5" s="5">
        <f t="shared" si="3"/>
        <v>0.30499999999999999</v>
      </c>
      <c r="V5" s="8">
        <f t="shared" si="1"/>
        <v>0.30080000000000001</v>
      </c>
      <c r="W5" s="33">
        <f t="shared" si="4"/>
        <v>-1.3962765957446747E-2</v>
      </c>
      <c r="X5" s="5">
        <v>9</v>
      </c>
      <c r="Y5" s="5">
        <f t="shared" si="5"/>
        <v>9</v>
      </c>
    </row>
    <row r="6" spans="1:25" x14ac:dyDescent="0.35">
      <c r="A6" s="5">
        <v>2</v>
      </c>
      <c r="B6" s="5">
        <v>0.33500000000000002</v>
      </c>
      <c r="C6" s="5" t="s">
        <v>89</v>
      </c>
      <c r="D6" s="7">
        <v>28</v>
      </c>
      <c r="E6" s="8">
        <v>29.7</v>
      </c>
      <c r="F6" s="12">
        <f t="shared" si="2"/>
        <v>21.134489978863144</v>
      </c>
      <c r="G6" s="9">
        <f t="shared" si="0"/>
        <v>5.397261785628773</v>
      </c>
      <c r="H6" s="9">
        <f t="shared" si="0"/>
        <v>7.666285268926627</v>
      </c>
      <c r="I6" s="9">
        <f t="shared" si="0"/>
        <v>4.1448144927713209</v>
      </c>
      <c r="J6" s="10"/>
      <c r="K6" s="12">
        <f t="shared" si="0"/>
        <v>8.4425467570325505</v>
      </c>
      <c r="L6" s="12">
        <f t="shared" si="0"/>
        <v>8.0263987518112323</v>
      </c>
      <c r="M6" s="9">
        <f t="shared" si="0"/>
        <v>4.1448144927713209</v>
      </c>
      <c r="N6" s="10">
        <f t="shared" si="0"/>
        <v>10.231690964840562</v>
      </c>
      <c r="O6" s="9" t="e">
        <f t="shared" si="0"/>
        <v>#DIV/0!</v>
      </c>
      <c r="P6" s="11">
        <f t="shared" si="0"/>
        <v>12.630273533214137</v>
      </c>
      <c r="Q6" s="27"/>
      <c r="R6" s="31" t="s">
        <v>132</v>
      </c>
      <c r="S6" s="5">
        <v>8</v>
      </c>
      <c r="T6" s="5">
        <v>4.7</v>
      </c>
      <c r="U6" s="5">
        <f t="shared" si="3"/>
        <v>0.33500000000000002</v>
      </c>
      <c r="V6" s="8">
        <f t="shared" si="1"/>
        <v>0.30080000000000001</v>
      </c>
      <c r="W6" s="33">
        <f t="shared" si="4"/>
        <v>-0.11369680851063832</v>
      </c>
      <c r="X6" s="5">
        <v>9</v>
      </c>
      <c r="Y6" s="5">
        <f t="shared" si="5"/>
        <v>18</v>
      </c>
    </row>
    <row r="7" spans="1:25" x14ac:dyDescent="0.35">
      <c r="A7" s="5">
        <v>2</v>
      </c>
      <c r="B7" s="5">
        <v>0.33700000000000002</v>
      </c>
      <c r="C7" s="5" t="s">
        <v>91</v>
      </c>
      <c r="D7" s="7">
        <v>24.89</v>
      </c>
      <c r="E7" s="8">
        <v>24.99</v>
      </c>
      <c r="F7" s="12">
        <f t="shared" si="2"/>
        <v>21.197484127446195</v>
      </c>
      <c r="G7" s="9">
        <f t="shared" si="0"/>
        <v>5.4133490397430455</v>
      </c>
      <c r="H7" s="9">
        <f t="shared" si="0"/>
        <v>7.6891356482730782</v>
      </c>
      <c r="I7" s="9">
        <f t="shared" si="0"/>
        <v>4.1571686617277486</v>
      </c>
      <c r="J7" s="10"/>
      <c r="K7" s="12">
        <f t="shared" si="0"/>
        <v>8.4677108866313144</v>
      </c>
      <c r="L7" s="12">
        <f t="shared" si="0"/>
        <v>8.0503224971234726</v>
      </c>
      <c r="M7" s="9">
        <f t="shared" si="0"/>
        <v>4.1571686617277486</v>
      </c>
      <c r="N7" s="10">
        <f t="shared" si="0"/>
        <v>10.262187875886896</v>
      </c>
      <c r="O7" s="9" t="e">
        <f t="shared" si="0"/>
        <v>#DIV/0!</v>
      </c>
      <c r="P7" s="11">
        <f t="shared" si="0"/>
        <v>12.667919737517698</v>
      </c>
      <c r="Q7" s="27"/>
      <c r="R7" s="31" t="s">
        <v>132</v>
      </c>
      <c r="S7" s="5">
        <v>8</v>
      </c>
      <c r="T7" s="5">
        <v>4.7</v>
      </c>
      <c r="U7" s="5">
        <f t="shared" si="3"/>
        <v>0.33700000000000002</v>
      </c>
      <c r="V7" s="8">
        <f t="shared" si="1"/>
        <v>0.30080000000000001</v>
      </c>
      <c r="W7" s="33">
        <f t="shared" si="4"/>
        <v>-0.12034574468085109</v>
      </c>
      <c r="X7" s="5">
        <v>9</v>
      </c>
      <c r="Y7" s="5">
        <f t="shared" si="5"/>
        <v>18</v>
      </c>
    </row>
    <row r="8" spans="1:25" x14ac:dyDescent="0.35">
      <c r="A8" s="5">
        <v>1</v>
      </c>
      <c r="B8" s="5">
        <v>0.34200000000000003</v>
      </c>
      <c r="C8" s="5" t="s">
        <v>93</v>
      </c>
      <c r="D8" s="7">
        <v>24.89</v>
      </c>
      <c r="E8" s="8">
        <v>24.99</v>
      </c>
      <c r="F8" s="12">
        <f t="shared" si="2"/>
        <v>21.354156504062622</v>
      </c>
      <c r="G8" s="9">
        <f t="shared" si="0"/>
        <v>5.4533595548783147</v>
      </c>
      <c r="H8" s="9">
        <f t="shared" si="0"/>
        <v>7.745966692414834</v>
      </c>
      <c r="I8" s="9">
        <f t="shared" si="0"/>
        <v>4.1878946427126769</v>
      </c>
      <c r="J8" s="10"/>
      <c r="K8" s="12">
        <f t="shared" si="0"/>
        <v>8.5302964454237173</v>
      </c>
      <c r="L8" s="12">
        <f t="shared" si="0"/>
        <v>8.1098231034487291</v>
      </c>
      <c r="M8" s="9">
        <f t="shared" si="0"/>
        <v>4.1878946427126769</v>
      </c>
      <c r="N8" s="10">
        <f t="shared" si="0"/>
        <v>10.338036564067666</v>
      </c>
      <c r="O8" s="9" t="e">
        <f t="shared" si="0"/>
        <v>#DIV/0!</v>
      </c>
      <c r="P8" s="11">
        <f t="shared" si="0"/>
        <v>12.761549390929883</v>
      </c>
      <c r="Q8" s="27"/>
      <c r="R8" s="31" t="s">
        <v>132</v>
      </c>
      <c r="S8" s="5">
        <v>9</v>
      </c>
      <c r="T8" s="5">
        <v>4.7</v>
      </c>
      <c r="U8" s="5">
        <f t="shared" si="3"/>
        <v>0.34200000000000003</v>
      </c>
      <c r="V8" s="8">
        <f t="shared" si="1"/>
        <v>0.38069999999999998</v>
      </c>
      <c r="W8" s="33">
        <f t="shared" si="4"/>
        <v>0.1016548463356973</v>
      </c>
      <c r="X8" s="5">
        <v>9</v>
      </c>
      <c r="Y8" s="5">
        <f t="shared" si="5"/>
        <v>9</v>
      </c>
    </row>
    <row r="9" spans="1:25" x14ac:dyDescent="0.35">
      <c r="A9" s="5">
        <v>1</v>
      </c>
      <c r="B9" s="5">
        <v>0.40600000000000003</v>
      </c>
      <c r="C9" s="5" t="s">
        <v>95</v>
      </c>
      <c r="D9" s="7">
        <v>21</v>
      </c>
      <c r="E9" s="8">
        <v>21.45</v>
      </c>
      <c r="F9" s="12">
        <f t="shared" si="2"/>
        <v>23.266571155486865</v>
      </c>
      <c r="G9" s="9">
        <f t="shared" si="0"/>
        <v>5.9417461933413946</v>
      </c>
      <c r="H9" s="9">
        <f t="shared" si="0"/>
        <v>8.4396723974001855</v>
      </c>
      <c r="I9" s="9">
        <f t="shared" si="0"/>
        <v>4.562950012931636</v>
      </c>
      <c r="J9" s="10"/>
      <c r="K9" s="12">
        <f t="shared" si="0"/>
        <v>9.2942443868990363</v>
      </c>
      <c r="L9" s="12">
        <f t="shared" si="0"/>
        <v>8.8361147048305728</v>
      </c>
      <c r="M9" s="9">
        <f t="shared" si="0"/>
        <v>4.562950012931636</v>
      </c>
      <c r="N9" s="10">
        <f t="shared" si="0"/>
        <v>11.26388032606881</v>
      </c>
      <c r="O9" s="9" t="e">
        <f t="shared" si="0"/>
        <v>#DIV/0!</v>
      </c>
      <c r="P9" s="11">
        <f t="shared" si="0"/>
        <v>13.904435743076139</v>
      </c>
      <c r="Q9" s="27"/>
      <c r="R9" s="31" t="s">
        <v>132</v>
      </c>
      <c r="S9" s="5">
        <v>9</v>
      </c>
      <c r="T9" s="5">
        <v>4.7</v>
      </c>
      <c r="U9" s="5">
        <f t="shared" si="3"/>
        <v>0.40600000000000003</v>
      </c>
      <c r="V9" s="8">
        <f t="shared" si="1"/>
        <v>0.38069999999999998</v>
      </c>
      <c r="W9" s="33">
        <f t="shared" si="4"/>
        <v>-6.6456527449435365E-2</v>
      </c>
      <c r="X9" s="5">
        <v>10</v>
      </c>
      <c r="Y9" s="5">
        <f t="shared" si="5"/>
        <v>10</v>
      </c>
    </row>
    <row r="10" spans="1:25" x14ac:dyDescent="0.35">
      <c r="A10" s="5">
        <v>2</v>
      </c>
      <c r="B10" s="5">
        <v>0.44700000000000001</v>
      </c>
      <c r="C10" s="5" t="s">
        <v>97</v>
      </c>
      <c r="D10" s="7">
        <v>21</v>
      </c>
      <c r="E10" s="8">
        <v>21.45</v>
      </c>
      <c r="F10" s="12">
        <f t="shared" si="2"/>
        <v>24.413111231467404</v>
      </c>
      <c r="G10" s="9">
        <f t="shared" si="0"/>
        <v>6.2345461115779157</v>
      </c>
      <c r="H10" s="9">
        <f t="shared" si="0"/>
        <v>8.8555661948617921</v>
      </c>
      <c r="I10" s="9">
        <f t="shared" si="0"/>
        <v>4.7878050214139805</v>
      </c>
      <c r="J10" s="10"/>
      <c r="K10" s="12">
        <f t="shared" si="0"/>
        <v>9.7522501495154135</v>
      </c>
      <c r="L10" s="12">
        <f t="shared" si="0"/>
        <v>9.2715445564122945</v>
      </c>
      <c r="M10" s="9">
        <f t="shared" si="0"/>
        <v>4.7878050214139805</v>
      </c>
      <c r="N10" s="10">
        <f t="shared" si="0"/>
        <v>11.818946653572814</v>
      </c>
      <c r="O10" s="9" t="e">
        <f t="shared" si="0"/>
        <v>#DIV/0!</v>
      </c>
      <c r="P10" s="11">
        <f t="shared" si="0"/>
        <v>14.589624493356327</v>
      </c>
      <c r="Q10" s="27"/>
      <c r="R10" s="31" t="s">
        <v>132</v>
      </c>
      <c r="S10" s="5">
        <v>10</v>
      </c>
      <c r="T10" s="5">
        <v>4.7</v>
      </c>
      <c r="U10" s="5">
        <f t="shared" si="3"/>
        <v>0.44700000000000001</v>
      </c>
      <c r="V10" s="8">
        <f t="shared" si="1"/>
        <v>0.47</v>
      </c>
      <c r="W10" s="33">
        <f t="shared" si="4"/>
        <v>4.8936170212765882E-2</v>
      </c>
      <c r="X10" s="5">
        <v>10</v>
      </c>
      <c r="Y10" s="5">
        <f t="shared" si="5"/>
        <v>20</v>
      </c>
    </row>
    <row r="11" spans="1:25" x14ac:dyDescent="0.35">
      <c r="A11" s="5">
        <v>1</v>
      </c>
      <c r="B11" s="5">
        <v>0.47099999999999997</v>
      </c>
      <c r="C11" s="5" t="s">
        <v>99</v>
      </c>
      <c r="D11" s="7">
        <v>18.068000000000001</v>
      </c>
      <c r="E11" s="8">
        <v>18.167999999999999</v>
      </c>
      <c r="F11" s="12">
        <f t="shared" si="2"/>
        <v>25.059928172283335</v>
      </c>
      <c r="G11" s="9">
        <f t="shared" si="0"/>
        <v>6.3997282551004018</v>
      </c>
      <c r="H11" s="9">
        <f t="shared" si="0"/>
        <v>9.0901913592271768</v>
      </c>
      <c r="I11" s="9">
        <f t="shared" si="0"/>
        <v>4.9146562599887034</v>
      </c>
      <c r="J11" s="10"/>
      <c r="K11" s="12">
        <f t="shared" si="0"/>
        <v>10.010632645215127</v>
      </c>
      <c r="L11" s="12">
        <f t="shared" si="0"/>
        <v>9.5171909236351393</v>
      </c>
      <c r="M11" s="9">
        <f t="shared" si="0"/>
        <v>4.9146562599887034</v>
      </c>
      <c r="N11" s="10">
        <f t="shared" si="0"/>
        <v>12.132085558550928</v>
      </c>
      <c r="O11" s="9" t="e">
        <f t="shared" si="0"/>
        <v>#DIV/0!</v>
      </c>
      <c r="P11" s="9">
        <f t="shared" si="0"/>
        <v>14.976171549689003</v>
      </c>
      <c r="Q11" s="27"/>
      <c r="R11" s="31" t="s">
        <v>132</v>
      </c>
      <c r="S11" s="5">
        <v>10</v>
      </c>
      <c r="T11" s="5">
        <v>4.7</v>
      </c>
      <c r="U11" s="5">
        <f t="shared" si="3"/>
        <v>0.47099999999999997</v>
      </c>
      <c r="V11" s="8">
        <f t="shared" si="1"/>
        <v>0.47</v>
      </c>
      <c r="W11" s="33">
        <f t="shared" si="4"/>
        <v>-2.1276595744680873E-3</v>
      </c>
      <c r="X11" s="5">
        <v>10</v>
      </c>
      <c r="Y11" s="5">
        <f t="shared" si="5"/>
        <v>10</v>
      </c>
    </row>
    <row r="12" spans="1:25" x14ac:dyDescent="0.35">
      <c r="A12" s="5">
        <v>2</v>
      </c>
      <c r="B12" s="5">
        <v>0.51900000000000002</v>
      </c>
      <c r="C12" s="5" t="s">
        <v>101</v>
      </c>
      <c r="D12" s="7">
        <v>18.068000000000001</v>
      </c>
      <c r="E12" s="8">
        <v>18.167999999999999</v>
      </c>
      <c r="F12" s="12">
        <f t="shared" si="2"/>
        <v>26.305892875931811</v>
      </c>
      <c r="G12" s="9">
        <f t="shared" si="0"/>
        <v>6.7179189324230979</v>
      </c>
      <c r="H12" s="9">
        <f t="shared" si="0"/>
        <v>9.5421502597133401</v>
      </c>
      <c r="I12" s="9">
        <f t="shared" si="0"/>
        <v>5.1590100421868357</v>
      </c>
      <c r="J12" s="10"/>
      <c r="K12" s="12">
        <f t="shared" si="0"/>
        <v>10.508355338248398</v>
      </c>
      <c r="L12" s="12">
        <f t="shared" si="0"/>
        <v>9.9903799881532187</v>
      </c>
      <c r="M12" s="9">
        <f t="shared" si="0"/>
        <v>5.1590100421868357</v>
      </c>
      <c r="N12" s="10">
        <f t="shared" si="0"/>
        <v>12.735285626950029</v>
      </c>
      <c r="O12" s="9" t="e">
        <f t="shared" si="0"/>
        <v>#DIV/0!</v>
      </c>
      <c r="P12" s="9">
        <f t="shared" si="0"/>
        <v>15.720777879699755</v>
      </c>
      <c r="Q12" s="27"/>
      <c r="R12" s="31" t="s">
        <v>132</v>
      </c>
      <c r="S12" s="5">
        <v>11</v>
      </c>
      <c r="T12" s="5">
        <v>4.7</v>
      </c>
      <c r="U12" s="5">
        <f t="shared" si="3"/>
        <v>0.51900000000000002</v>
      </c>
      <c r="V12" s="8">
        <f t="shared" si="1"/>
        <v>0.56870000000000009</v>
      </c>
      <c r="W12" s="33">
        <f t="shared" si="4"/>
        <v>8.739229822401981E-2</v>
      </c>
      <c r="X12" s="5">
        <v>11</v>
      </c>
      <c r="Y12" s="5">
        <f t="shared" si="5"/>
        <v>22</v>
      </c>
    </row>
    <row r="13" spans="1:25" x14ac:dyDescent="0.35">
      <c r="A13" s="5">
        <v>1</v>
      </c>
      <c r="B13" s="5">
        <v>0.60799999999999998</v>
      </c>
      <c r="C13" s="5" t="s">
        <v>103</v>
      </c>
      <c r="D13" s="7">
        <v>14</v>
      </c>
      <c r="E13" s="8">
        <v>14.35</v>
      </c>
      <c r="F13" s="12">
        <f t="shared" si="2"/>
        <v>28.472208672083497</v>
      </c>
      <c r="G13" s="9">
        <f t="shared" si="0"/>
        <v>7.271146073171086</v>
      </c>
      <c r="H13" s="9">
        <f t="shared" si="0"/>
        <v>10.327955589886445</v>
      </c>
      <c r="I13" s="13">
        <f t="shared" si="0"/>
        <v>5.5838595236169022</v>
      </c>
      <c r="J13" s="10"/>
      <c r="K13" s="12">
        <f t="shared" si="0"/>
        <v>11.37372859389829</v>
      </c>
      <c r="L13" s="12">
        <f t="shared" si="0"/>
        <v>10.813097471264971</v>
      </c>
      <c r="M13" s="9">
        <f t="shared" si="0"/>
        <v>5.5838595236169022</v>
      </c>
      <c r="N13" s="10">
        <f t="shared" si="0"/>
        <v>13.784048752090222</v>
      </c>
      <c r="O13" s="9" t="e">
        <f t="shared" si="0"/>
        <v>#DIV/0!</v>
      </c>
      <c r="P13" s="9">
        <f t="shared" si="0"/>
        <v>17.01539918790651</v>
      </c>
      <c r="Q13" s="27"/>
      <c r="R13" s="31" t="s">
        <v>132</v>
      </c>
      <c r="S13" s="5">
        <v>11</v>
      </c>
      <c r="T13" s="5">
        <v>4.7</v>
      </c>
      <c r="U13" s="5">
        <f t="shared" si="3"/>
        <v>0.60799999999999998</v>
      </c>
      <c r="V13" s="8">
        <f t="shared" si="1"/>
        <v>0.56870000000000009</v>
      </c>
      <c r="W13" s="33">
        <f t="shared" si="4"/>
        <v>-6.9104976261649173E-2</v>
      </c>
      <c r="X13" s="5">
        <v>11</v>
      </c>
      <c r="Y13" s="5">
        <f t="shared" si="5"/>
        <v>11</v>
      </c>
    </row>
    <row r="14" spans="1:25" x14ac:dyDescent="0.35">
      <c r="A14" s="5">
        <v>2</v>
      </c>
      <c r="B14" s="5">
        <v>0.67</v>
      </c>
      <c r="C14" s="5" t="s">
        <v>105</v>
      </c>
      <c r="D14" s="7">
        <v>14</v>
      </c>
      <c r="E14" s="8">
        <v>14.35</v>
      </c>
      <c r="F14" s="12">
        <f t="shared" si="2"/>
        <v>29.888682361946525</v>
      </c>
      <c r="G14" s="9">
        <f t="shared" si="0"/>
        <v>7.6328808169142395</v>
      </c>
      <c r="H14" s="9">
        <f t="shared" si="0"/>
        <v>10.841764600337106</v>
      </c>
      <c r="I14" s="13">
        <f t="shared" si="0"/>
        <v>5.8616528691977621</v>
      </c>
      <c r="J14" s="10"/>
      <c r="K14" s="12">
        <f t="shared" si="0"/>
        <v>11.939564124764425</v>
      </c>
      <c r="L14" s="12">
        <f t="shared" si="0"/>
        <v>11.351041971825927</v>
      </c>
      <c r="M14" s="9">
        <f t="shared" si="0"/>
        <v>5.8616528691977621</v>
      </c>
      <c r="N14" s="10">
        <f t="shared" si="0"/>
        <v>14.469796128487781</v>
      </c>
      <c r="O14" s="9" t="e">
        <f t="shared" si="0"/>
        <v>#DIV/0!</v>
      </c>
      <c r="P14" s="9">
        <f t="shared" si="0"/>
        <v>17.861904127153384</v>
      </c>
      <c r="Q14" s="27"/>
      <c r="R14" s="31" t="s">
        <v>132</v>
      </c>
      <c r="S14" s="5">
        <v>12</v>
      </c>
      <c r="T14" s="5">
        <v>4.7</v>
      </c>
      <c r="U14" s="5">
        <f t="shared" si="3"/>
        <v>0.67</v>
      </c>
      <c r="V14" s="8">
        <f t="shared" si="1"/>
        <v>0.67680000000000007</v>
      </c>
      <c r="W14" s="33">
        <f t="shared" si="4"/>
        <v>1.0047281323877109E-2</v>
      </c>
      <c r="X14" s="5">
        <v>12</v>
      </c>
      <c r="Y14" s="5">
        <f t="shared" si="5"/>
        <v>24</v>
      </c>
    </row>
    <row r="15" spans="1:25" x14ac:dyDescent="0.35">
      <c r="A15" s="5">
        <v>1</v>
      </c>
      <c r="B15" s="5">
        <v>0.84299999999999997</v>
      </c>
      <c r="C15" s="5" t="s">
        <v>107</v>
      </c>
      <c r="D15" s="7">
        <v>10.1</v>
      </c>
      <c r="E15" s="8">
        <v>10.15</v>
      </c>
      <c r="F15" s="12">
        <f t="shared" si="2"/>
        <v>33.526109228480422</v>
      </c>
      <c r="G15" s="9">
        <f t="shared" si="0"/>
        <v>8.5617958295025325</v>
      </c>
      <c r="H15" s="9">
        <f t="shared" si="0"/>
        <v>12.161198001928316</v>
      </c>
      <c r="I15" s="13">
        <f t="shared" si="0"/>
        <v>6.5750109681101847</v>
      </c>
      <c r="J15" s="10"/>
      <c r="K15" s="12">
        <f t="shared" si="0"/>
        <v>13.39259878170251</v>
      </c>
      <c r="L15" s="12">
        <f t="shared" si="0"/>
        <v>12.732453990310926</v>
      </c>
      <c r="M15" s="9">
        <f t="shared" si="0"/>
        <v>6.5750109681101847</v>
      </c>
      <c r="N15" s="10">
        <f t="shared" si="0"/>
        <v>16.230757838129431</v>
      </c>
      <c r="O15" s="9" t="e">
        <f t="shared" si="0"/>
        <v>#DIV/0!</v>
      </c>
      <c r="P15" s="9">
        <f t="shared" si="0"/>
        <v>20.035682454774815</v>
      </c>
      <c r="Q15" s="27"/>
      <c r="R15" s="31" t="s">
        <v>132</v>
      </c>
      <c r="S15" s="5">
        <v>13</v>
      </c>
      <c r="T15" s="5">
        <v>4.7</v>
      </c>
      <c r="U15" s="5">
        <f t="shared" si="3"/>
        <v>0.84299999999999997</v>
      </c>
      <c r="V15" s="8">
        <f t="shared" si="1"/>
        <v>0.79430000000000012</v>
      </c>
      <c r="W15" s="33">
        <f t="shared" si="4"/>
        <v>-6.1311846909228057E-2</v>
      </c>
      <c r="X15" s="5">
        <v>13</v>
      </c>
      <c r="Y15" s="5">
        <f t="shared" si="5"/>
        <v>13</v>
      </c>
    </row>
    <row r="16" spans="1:25" x14ac:dyDescent="0.35">
      <c r="A16" s="5">
        <v>2</v>
      </c>
      <c r="B16" s="5">
        <v>0.92800000000000005</v>
      </c>
      <c r="C16" s="5" t="s">
        <v>109</v>
      </c>
      <c r="D16" s="7">
        <v>10.1</v>
      </c>
      <c r="E16" s="8">
        <v>10.15</v>
      </c>
      <c r="F16" s="12">
        <f t="shared" si="2"/>
        <v>35.175749222061114</v>
      </c>
      <c r="G16" s="9">
        <f t="shared" si="0"/>
        <v>8.9830758748834487</v>
      </c>
      <c r="H16" s="9">
        <f t="shared" si="0"/>
        <v>12.75958532021553</v>
      </c>
      <c r="I16" s="13">
        <f t="shared" si="0"/>
        <v>6.8985319880206104</v>
      </c>
      <c r="J16" s="10"/>
      <c r="K16" s="12">
        <f t="shared" si="0"/>
        <v>14.05157672685305</v>
      </c>
      <c r="L16" s="12">
        <f t="shared" si="0"/>
        <v>13.358949751441482</v>
      </c>
      <c r="M16" s="9">
        <f t="shared" si="0"/>
        <v>6.8985319880206104</v>
      </c>
      <c r="N16" s="10">
        <f t="shared" si="0"/>
        <v>17.029386365926403</v>
      </c>
      <c r="O16" s="9" t="e">
        <f t="shared" si="0"/>
        <v>#DIV/0!</v>
      </c>
      <c r="P16" s="9">
        <f t="shared" si="0"/>
        <v>21.021530912489744</v>
      </c>
      <c r="Q16" s="27"/>
      <c r="R16" s="31" t="s">
        <v>132</v>
      </c>
      <c r="S16" s="5">
        <v>14</v>
      </c>
      <c r="T16" s="5">
        <v>4.7</v>
      </c>
      <c r="U16" s="5">
        <f t="shared" si="3"/>
        <v>0.92800000000000005</v>
      </c>
      <c r="V16" s="8">
        <f t="shared" si="1"/>
        <v>0.92120000000000002</v>
      </c>
      <c r="W16" s="33">
        <f t="shared" si="4"/>
        <v>-7.3816760746852235E-3</v>
      </c>
      <c r="X16" s="5">
        <v>14</v>
      </c>
      <c r="Y16" s="5">
        <f t="shared" si="5"/>
        <v>28</v>
      </c>
    </row>
    <row r="17" spans="1:26" x14ac:dyDescent="0.35">
      <c r="A17" s="5">
        <v>1</v>
      </c>
      <c r="B17" s="5">
        <v>1.22</v>
      </c>
      <c r="C17" s="5" t="s">
        <v>111</v>
      </c>
      <c r="D17" s="7">
        <v>7</v>
      </c>
      <c r="E17" s="8">
        <v>7.3</v>
      </c>
      <c r="F17" s="12">
        <f t="shared" si="2"/>
        <v>40.331955899344464</v>
      </c>
      <c r="G17" s="9">
        <f t="shared" si="0"/>
        <v>10.299852257277243</v>
      </c>
      <c r="H17" s="14">
        <f t="shared" si="0"/>
        <v>14.629938062729392</v>
      </c>
      <c r="I17" s="13">
        <f t="shared" si="0"/>
        <v>7.9097473135431171</v>
      </c>
      <c r="J17" s="10"/>
      <c r="K17" s="12">
        <f t="shared" si="0"/>
        <v>16.111314908631957</v>
      </c>
      <c r="L17" s="12">
        <f t="shared" si="0"/>
        <v>15.317159809030674</v>
      </c>
      <c r="M17" s="9">
        <f t="shared" si="0"/>
        <v>7.9097473135431171</v>
      </c>
      <c r="N17" s="10">
        <f t="shared" si="0"/>
        <v>19.525624189766635</v>
      </c>
      <c r="O17" s="14" t="e">
        <f t="shared" si="0"/>
        <v>#DIV/0!</v>
      </c>
      <c r="P17" s="9">
        <f t="shared" si="0"/>
        <v>24.10295378065479</v>
      </c>
      <c r="Q17" s="27"/>
      <c r="R17" s="31" t="s">
        <v>132</v>
      </c>
      <c r="S17" s="5">
        <v>16</v>
      </c>
      <c r="T17" s="5">
        <v>4.7</v>
      </c>
      <c r="U17" s="5">
        <f t="shared" si="3"/>
        <v>1.22</v>
      </c>
      <c r="V17" s="8">
        <f t="shared" si="1"/>
        <v>1.2032</v>
      </c>
      <c r="W17" s="33">
        <f t="shared" si="4"/>
        <v>-1.3962765957446747E-2</v>
      </c>
      <c r="X17" s="5">
        <v>15</v>
      </c>
      <c r="Y17" s="5">
        <f t="shared" si="5"/>
        <v>15</v>
      </c>
    </row>
    <row r="18" spans="1:26" x14ac:dyDescent="0.35">
      <c r="A18" s="5">
        <v>2</v>
      </c>
      <c r="B18" s="5">
        <v>1.34</v>
      </c>
      <c r="C18" s="5" t="s">
        <v>113</v>
      </c>
      <c r="D18" s="7">
        <v>7</v>
      </c>
      <c r="E18" s="8">
        <v>7.3</v>
      </c>
      <c r="F18" s="12">
        <f t="shared" si="2"/>
        <v>42.268979957726287</v>
      </c>
      <c r="G18" s="9">
        <f t="shared" si="0"/>
        <v>10.794523571257546</v>
      </c>
      <c r="H18" s="14">
        <f t="shared" si="0"/>
        <v>15.332570537853254</v>
      </c>
      <c r="I18" s="13">
        <f t="shared" si="0"/>
        <v>8.2896289855426417</v>
      </c>
      <c r="J18" s="10"/>
      <c r="K18" s="12">
        <f t="shared" si="0"/>
        <v>16.885093514065101</v>
      </c>
      <c r="L18" s="12">
        <f t="shared" si="0"/>
        <v>16.052797503622465</v>
      </c>
      <c r="M18" s="9">
        <f t="shared" si="0"/>
        <v>8.2896289855426417</v>
      </c>
      <c r="N18" s="10">
        <f t="shared" si="0"/>
        <v>20.463381929681123</v>
      </c>
      <c r="O18" s="14" t="e">
        <f t="shared" si="0"/>
        <v>#DIV/0!</v>
      </c>
      <c r="P18" s="9">
        <f t="shared" si="0"/>
        <v>25.260547066428273</v>
      </c>
      <c r="Q18" s="27"/>
      <c r="R18" s="31" t="s">
        <v>132</v>
      </c>
      <c r="S18" s="5">
        <v>17</v>
      </c>
      <c r="T18" s="5">
        <v>4.7</v>
      </c>
      <c r="U18" s="5">
        <f t="shared" si="3"/>
        <v>1.34</v>
      </c>
      <c r="V18" s="8">
        <f t="shared" si="1"/>
        <v>1.3583000000000001</v>
      </c>
      <c r="W18" s="33">
        <f>(V18-U18)/V18</f>
        <v>1.3472723257012429E-2</v>
      </c>
      <c r="X18" s="5">
        <v>16</v>
      </c>
      <c r="Y18" s="5">
        <f t="shared" si="5"/>
        <v>32</v>
      </c>
    </row>
    <row r="19" spans="1:26" x14ac:dyDescent="0.35">
      <c r="A19" s="5">
        <v>1</v>
      </c>
      <c r="B19" s="5">
        <v>1.6</v>
      </c>
      <c r="C19" s="5" t="s">
        <v>115</v>
      </c>
      <c r="D19" s="7">
        <v>5.3</v>
      </c>
      <c r="E19" s="8">
        <v>5.5</v>
      </c>
      <c r="F19" s="12">
        <f t="shared" si="2"/>
        <v>46.188021535170066</v>
      </c>
      <c r="G19" s="9">
        <f t="shared" si="2"/>
        <v>11.79535649239177</v>
      </c>
      <c r="H19" s="14">
        <f t="shared" si="2"/>
        <v>16.754156331667819</v>
      </c>
      <c r="I19" s="13">
        <f t="shared" si="2"/>
        <v>9.0582162731567664</v>
      </c>
      <c r="J19" s="10"/>
      <c r="K19" s="12">
        <f t="shared" ref="K19:P24" si="6">SQRT($B19*1000/K$2)</f>
        <v>18.4506241605777</v>
      </c>
      <c r="L19" s="12">
        <f t="shared" si="6"/>
        <v>17.541160386140582</v>
      </c>
      <c r="M19" s="9">
        <f t="shared" si="6"/>
        <v>9.0582162731567664</v>
      </c>
      <c r="N19" s="10">
        <f t="shared" si="6"/>
        <v>22.360679774997898</v>
      </c>
      <c r="O19" s="14" t="e">
        <f t="shared" si="6"/>
        <v>#DIV/0!</v>
      </c>
      <c r="P19" s="9">
        <f t="shared" si="6"/>
        <v>27.602622373694167</v>
      </c>
      <c r="Q19" s="27"/>
      <c r="R19" s="29" t="s">
        <v>131</v>
      </c>
      <c r="S19" s="5">
        <v>17</v>
      </c>
      <c r="T19" s="5">
        <v>5.7</v>
      </c>
      <c r="U19" s="5">
        <f t="shared" si="3"/>
        <v>1.6</v>
      </c>
      <c r="V19" s="8">
        <f t="shared" si="1"/>
        <v>1.6473</v>
      </c>
      <c r="W19" s="33">
        <f t="shared" si="4"/>
        <v>2.8713652643719965E-2</v>
      </c>
      <c r="X19" s="5">
        <v>16</v>
      </c>
      <c r="Y19" s="5">
        <f t="shared" si="5"/>
        <v>16</v>
      </c>
    </row>
    <row r="20" spans="1:26" x14ac:dyDescent="0.35">
      <c r="A20" s="5">
        <v>2</v>
      </c>
      <c r="B20" s="5">
        <v>1.76</v>
      </c>
      <c r="C20" s="5" t="s">
        <v>117</v>
      </c>
      <c r="D20" s="7">
        <v>5.3</v>
      </c>
      <c r="E20" s="8">
        <v>5.5</v>
      </c>
      <c r="F20" s="12">
        <f t="shared" si="2"/>
        <v>48.442405665559868</v>
      </c>
      <c r="G20" s="15">
        <f t="shared" si="2"/>
        <v>12.371074256541732</v>
      </c>
      <c r="H20" s="14">
        <f t="shared" si="2"/>
        <v>17.571907404279177</v>
      </c>
      <c r="I20" s="13">
        <f t="shared" si="2"/>
        <v>9.5003373759256711</v>
      </c>
      <c r="J20" s="10"/>
      <c r="K20" s="12">
        <f t="shared" si="6"/>
        <v>19.351177873875869</v>
      </c>
      <c r="L20" s="12">
        <f t="shared" si="6"/>
        <v>18.397324220155998</v>
      </c>
      <c r="M20" s="9">
        <f t="shared" si="6"/>
        <v>9.5003373759256711</v>
      </c>
      <c r="N20" s="10">
        <f t="shared" si="6"/>
        <v>23.45207879911715</v>
      </c>
      <c r="O20" s="14" t="e">
        <f t="shared" si="6"/>
        <v>#DIV/0!</v>
      </c>
      <c r="P20" s="9">
        <f t="shared" si="6"/>
        <v>28.949874578229835</v>
      </c>
      <c r="Q20" s="27"/>
      <c r="R20" s="29" t="s">
        <v>131</v>
      </c>
      <c r="S20" s="5">
        <v>18</v>
      </c>
      <c r="T20" s="5">
        <v>5.7</v>
      </c>
      <c r="U20" s="5">
        <f t="shared" si="3"/>
        <v>1.76</v>
      </c>
      <c r="V20" s="8">
        <f t="shared" si="1"/>
        <v>1.8468</v>
      </c>
      <c r="W20" s="33">
        <f t="shared" si="4"/>
        <v>4.7000216590859858E-2</v>
      </c>
      <c r="X20" s="5">
        <v>17</v>
      </c>
      <c r="Y20" s="5">
        <f t="shared" si="5"/>
        <v>34</v>
      </c>
    </row>
    <row r="21" spans="1:26" x14ac:dyDescent="0.35">
      <c r="A21" s="5">
        <v>1</v>
      </c>
      <c r="B21" s="5">
        <v>2.4300000000000002</v>
      </c>
      <c r="C21" s="5" t="s">
        <v>119</v>
      </c>
      <c r="D21" s="7">
        <v>3.5</v>
      </c>
      <c r="E21" s="8">
        <v>4</v>
      </c>
      <c r="F21" s="9">
        <f t="shared" si="2"/>
        <v>56.920997883030829</v>
      </c>
      <c r="G21" s="15">
        <f t="shared" si="2"/>
        <v>14.536311355570469</v>
      </c>
      <c r="H21" s="14">
        <f t="shared" si="2"/>
        <v>20.647416048350561</v>
      </c>
      <c r="I21" s="13">
        <f t="shared" si="2"/>
        <v>11.163126113028762</v>
      </c>
      <c r="J21" s="10"/>
      <c r="K21" s="9">
        <f t="shared" si="6"/>
        <v>22.738101868796011</v>
      </c>
      <c r="L21" s="12">
        <f t="shared" si="6"/>
        <v>21.61730076368676</v>
      </c>
      <c r="M21" s="15">
        <f t="shared" si="6"/>
        <v>11.163126113028762</v>
      </c>
      <c r="N21" s="10">
        <f t="shared" si="6"/>
        <v>27.556759606310752</v>
      </c>
      <c r="O21" s="14" t="e">
        <f t="shared" si="6"/>
        <v>#DIV/0!</v>
      </c>
      <c r="P21" s="9">
        <f t="shared" si="6"/>
        <v>34.01680257083045</v>
      </c>
      <c r="Q21" s="27"/>
      <c r="R21" s="29" t="s">
        <v>131</v>
      </c>
      <c r="S21" s="5">
        <v>21</v>
      </c>
      <c r="T21" s="5">
        <v>5.7</v>
      </c>
      <c r="U21" s="5">
        <f t="shared" si="3"/>
        <v>2.4300000000000002</v>
      </c>
      <c r="V21" s="8">
        <f t="shared" si="1"/>
        <v>2.5137000000000005</v>
      </c>
      <c r="W21" s="33">
        <f t="shared" si="4"/>
        <v>3.3297529538131164E-2</v>
      </c>
      <c r="X21" s="5">
        <v>19</v>
      </c>
      <c r="Y21" s="5">
        <f t="shared" si="5"/>
        <v>19</v>
      </c>
    </row>
    <row r="22" spans="1:26" x14ac:dyDescent="0.35">
      <c r="A22" s="5">
        <v>2</v>
      </c>
      <c r="B22" s="5">
        <v>2.68</v>
      </c>
      <c r="C22" s="5" t="s">
        <v>121</v>
      </c>
      <c r="D22" s="7">
        <v>3.5</v>
      </c>
      <c r="E22" s="8">
        <v>4</v>
      </c>
      <c r="F22" s="9">
        <f t="shared" si="2"/>
        <v>59.777364723893051</v>
      </c>
      <c r="G22" s="15">
        <f t="shared" si="2"/>
        <v>15.265761633828479</v>
      </c>
      <c r="H22" s="14">
        <f t="shared" si="2"/>
        <v>21.683529200674212</v>
      </c>
      <c r="I22" s="13">
        <f t="shared" si="2"/>
        <v>11.723305738395524</v>
      </c>
      <c r="J22" s="10"/>
      <c r="K22" s="9">
        <f t="shared" si="6"/>
        <v>23.879128249528851</v>
      </c>
      <c r="L22" s="12">
        <f t="shared" si="6"/>
        <v>22.702083943651854</v>
      </c>
      <c r="M22" s="15">
        <f t="shared" si="6"/>
        <v>11.723305738395524</v>
      </c>
      <c r="N22" s="10">
        <f t="shared" si="6"/>
        <v>28.939592256975562</v>
      </c>
      <c r="O22" s="14" t="e">
        <f t="shared" si="6"/>
        <v>#DIV/0!</v>
      </c>
      <c r="P22" s="9">
        <f t="shared" si="6"/>
        <v>35.723808254306768</v>
      </c>
      <c r="Q22" s="27"/>
      <c r="R22" s="29" t="s">
        <v>131</v>
      </c>
      <c r="S22" s="5">
        <v>22</v>
      </c>
      <c r="T22" s="5">
        <v>5.7</v>
      </c>
      <c r="U22" s="5">
        <f t="shared" si="3"/>
        <v>2.68</v>
      </c>
      <c r="V22" s="8">
        <f t="shared" si="1"/>
        <v>2.7588000000000004</v>
      </c>
      <c r="W22" s="33">
        <f t="shared" si="4"/>
        <v>2.856314339567935E-2</v>
      </c>
      <c r="X22" s="5">
        <v>20</v>
      </c>
      <c r="Y22" s="5">
        <f t="shared" si="5"/>
        <v>40</v>
      </c>
    </row>
    <row r="23" spans="1:26" x14ac:dyDescent="0.35">
      <c r="A23" s="5">
        <v>1</v>
      </c>
      <c r="B23" s="5">
        <v>4.7300000000000004</v>
      </c>
      <c r="C23" s="5" t="s">
        <v>123</v>
      </c>
      <c r="D23" s="7">
        <v>1.8</v>
      </c>
      <c r="E23" s="8">
        <v>2</v>
      </c>
      <c r="F23" s="9">
        <f t="shared" si="2"/>
        <v>79.414524280301947</v>
      </c>
      <c r="G23" s="15">
        <f t="shared" si="2"/>
        <v>20.28063972921187</v>
      </c>
      <c r="H23" s="14">
        <f t="shared" si="2"/>
        <v>28.806675639571964</v>
      </c>
      <c r="I23" s="13">
        <f t="shared" si="2"/>
        <v>15.574469575690292</v>
      </c>
      <c r="J23" s="10"/>
      <c r="K23" s="9">
        <f t="shared" si="6"/>
        <v>31.723539820193526</v>
      </c>
      <c r="L23" s="12">
        <f t="shared" si="6"/>
        <v>30.159830646331297</v>
      </c>
      <c r="M23" s="15">
        <f t="shared" si="6"/>
        <v>15.574469575690292</v>
      </c>
      <c r="N23" s="10">
        <f t="shared" si="6"/>
        <v>38.446391248074249</v>
      </c>
      <c r="O23" s="14" t="e">
        <f t="shared" si="6"/>
        <v>#DIV/0!</v>
      </c>
      <c r="P23" s="9">
        <f t="shared" si="6"/>
        <v>47.459255708248861</v>
      </c>
      <c r="Q23" s="27"/>
      <c r="R23" s="29" t="s">
        <v>131</v>
      </c>
      <c r="S23" s="5">
        <v>29</v>
      </c>
      <c r="T23" s="5">
        <v>5.7</v>
      </c>
      <c r="U23" s="5">
        <f t="shared" si="3"/>
        <v>4.7300000000000004</v>
      </c>
      <c r="V23" s="8">
        <f t="shared" si="1"/>
        <v>4.7936999999999994</v>
      </c>
      <c r="W23" s="33">
        <f t="shared" si="4"/>
        <v>1.3288274193211713E-2</v>
      </c>
      <c r="X23" s="5">
        <v>26</v>
      </c>
      <c r="Y23" s="5">
        <f t="shared" si="5"/>
        <v>26</v>
      </c>
    </row>
    <row r="24" spans="1:26" x14ac:dyDescent="0.35">
      <c r="A24" s="16">
        <v>2</v>
      </c>
      <c r="B24" s="16">
        <v>5.21</v>
      </c>
      <c r="C24" s="16" t="s">
        <v>125</v>
      </c>
      <c r="D24" s="17">
        <v>1.8</v>
      </c>
      <c r="E24" s="18">
        <v>2</v>
      </c>
      <c r="F24" s="19">
        <f t="shared" si="2"/>
        <v>83.346665600170638</v>
      </c>
      <c r="G24" s="20">
        <f t="shared" si="2"/>
        <v>21.284818022733237</v>
      </c>
      <c r="H24" s="21">
        <f t="shared" si="2"/>
        <v>30.233013209392446</v>
      </c>
      <c r="I24" s="22">
        <f t="shared" si="2"/>
        <v>16.345625934160097</v>
      </c>
      <c r="J24" s="23"/>
      <c r="K24" s="19">
        <f t="shared" si="6"/>
        <v>33.294303391088874</v>
      </c>
      <c r="L24" s="24">
        <f t="shared" si="6"/>
        <v>31.653168513169057</v>
      </c>
      <c r="M24" s="20">
        <f t="shared" si="6"/>
        <v>16.345625934160097</v>
      </c>
      <c r="N24" s="23">
        <f t="shared" si="6"/>
        <v>40.350030978922433</v>
      </c>
      <c r="O24" s="21" t="e">
        <f t="shared" si="6"/>
        <v>#DIV/0!</v>
      </c>
      <c r="P24" s="19">
        <f t="shared" si="6"/>
        <v>49.809159608975342</v>
      </c>
      <c r="Q24" s="27"/>
      <c r="R24" s="30" t="s">
        <v>131</v>
      </c>
      <c r="S24" s="16">
        <v>30</v>
      </c>
      <c r="T24" s="5">
        <v>5.7</v>
      </c>
      <c r="U24" s="5">
        <f t="shared" si="3"/>
        <v>5.21</v>
      </c>
      <c r="V24" s="8">
        <f t="shared" si="1"/>
        <v>5.13</v>
      </c>
      <c r="W24" s="33">
        <f t="shared" si="4"/>
        <v>-1.5594541910331399E-2</v>
      </c>
      <c r="X24" s="5">
        <v>26</v>
      </c>
      <c r="Y24" s="5">
        <f t="shared" si="5"/>
        <v>52</v>
      </c>
    </row>
    <row r="25" spans="1:26" x14ac:dyDescent="0.35">
      <c r="R25" s="5"/>
    </row>
    <row r="26" spans="1:26" x14ac:dyDescent="0.35">
      <c r="A26" s="4">
        <f>SUM(A3:A24)</f>
        <v>33</v>
      </c>
      <c r="H26" s="25">
        <f>SUM(A19:A24)</f>
        <v>9</v>
      </c>
      <c r="I26" s="26"/>
      <c r="J26" s="26"/>
      <c r="K26" s="25">
        <f>SUM(A5:A18)</f>
        <v>21</v>
      </c>
      <c r="L26" s="26"/>
      <c r="M26" s="26"/>
      <c r="N26" s="26"/>
      <c r="O26" s="26"/>
      <c r="P26" s="25">
        <f>SUM(A3:A4)</f>
        <v>3</v>
      </c>
      <c r="Y26" s="5">
        <f>SUM(Y3:Y24)</f>
        <v>456</v>
      </c>
      <c r="Z26" s="5">
        <f>Y26/12</f>
        <v>38</v>
      </c>
    </row>
    <row r="27" spans="1:26" x14ac:dyDescent="0.35">
      <c r="Y27" s="5" t="s">
        <v>155</v>
      </c>
      <c r="Z27" s="5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BBB3-1038-47EE-B098-CB95D7364046}">
  <dimension ref="A1"/>
  <sheetViews>
    <sheetView workbookViewId="0">
      <selection activeCell="V11" sqref="V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9532-201D-4964-AA8F-E4D7A92471E4}">
  <dimension ref="A1:N27"/>
  <sheetViews>
    <sheetView topLeftCell="A5" workbookViewId="0">
      <selection activeCell="Q26" sqref="Q26"/>
    </sheetView>
  </sheetViews>
  <sheetFormatPr defaultRowHeight="14.5" x14ac:dyDescent="0.35"/>
  <cols>
    <col min="1" max="1" width="8.1796875" style="5" bestFit="1" customWidth="1"/>
    <col min="2" max="2" width="10.08984375" style="5" bestFit="1" customWidth="1"/>
    <col min="3" max="3" width="9.90625" style="5" bestFit="1" customWidth="1"/>
    <col min="4" max="4" width="8.54296875" customWidth="1"/>
    <col min="5" max="5" width="5.54296875" bestFit="1" customWidth="1"/>
    <col min="6" max="6" width="3.81640625" style="5" bestFit="1" customWidth="1"/>
    <col min="7" max="7" width="6.1796875" style="5" bestFit="1" customWidth="1"/>
    <col min="8" max="8" width="4.36328125" style="5" bestFit="1" customWidth="1"/>
    <col min="9" max="9" width="6.453125" style="5" bestFit="1" customWidth="1"/>
    <col min="10" max="10" width="4.81640625" style="5" bestFit="1" customWidth="1"/>
    <col min="11" max="11" width="9.54296875" style="5" bestFit="1" customWidth="1"/>
    <col min="12" max="12" width="6.26953125" customWidth="1"/>
    <col min="13" max="13" width="6.6328125" customWidth="1"/>
  </cols>
  <sheetData>
    <row r="1" spans="1:14" x14ac:dyDescent="0.35">
      <c r="A1" s="4" t="s">
        <v>137</v>
      </c>
      <c r="B1" s="4" t="s">
        <v>129</v>
      </c>
      <c r="C1" s="4" t="s">
        <v>138</v>
      </c>
      <c r="D1" s="4" t="s">
        <v>141</v>
      </c>
      <c r="E1" s="4" t="s">
        <v>142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154</v>
      </c>
      <c r="K1" s="4" t="s">
        <v>156</v>
      </c>
      <c r="L1" s="4" t="s">
        <v>187</v>
      </c>
      <c r="M1" s="4" t="s">
        <v>188</v>
      </c>
    </row>
    <row r="2" spans="1:14" x14ac:dyDescent="0.35">
      <c r="A2" s="4"/>
      <c r="B2" s="4" t="s">
        <v>130</v>
      </c>
      <c r="C2" s="4"/>
      <c r="D2" s="4" t="s">
        <v>148</v>
      </c>
      <c r="E2" s="4"/>
      <c r="G2" s="4" t="s">
        <v>130</v>
      </c>
      <c r="H2" s="4" t="s">
        <v>130</v>
      </c>
      <c r="I2" s="4" t="s">
        <v>153</v>
      </c>
      <c r="J2" s="4" t="s">
        <v>155</v>
      </c>
      <c r="K2" s="4" t="s">
        <v>155</v>
      </c>
      <c r="L2" s="4" t="s">
        <v>186</v>
      </c>
      <c r="M2" s="4" t="s">
        <v>186</v>
      </c>
    </row>
    <row r="3" spans="1:14" x14ac:dyDescent="0.35">
      <c r="A3" s="5">
        <v>1</v>
      </c>
      <c r="B3" s="56">
        <v>0.17</v>
      </c>
      <c r="C3" s="36" t="s">
        <v>83</v>
      </c>
      <c r="D3" s="32" t="s">
        <v>133</v>
      </c>
      <c r="E3" s="4">
        <v>9</v>
      </c>
      <c r="F3" s="5">
        <v>2.1</v>
      </c>
      <c r="G3" s="5">
        <v>0.17</v>
      </c>
      <c r="H3" s="8">
        <v>0.1701</v>
      </c>
      <c r="I3" s="37">
        <v>5.8788947677830094E-4</v>
      </c>
      <c r="J3" s="5">
        <v>10</v>
      </c>
      <c r="K3" s="5">
        <v>10</v>
      </c>
      <c r="L3" s="38">
        <v>50</v>
      </c>
      <c r="M3" s="38">
        <v>54</v>
      </c>
    </row>
    <row r="4" spans="1:14" x14ac:dyDescent="0.35">
      <c r="A4" s="16">
        <v>2</v>
      </c>
      <c r="B4" s="16">
        <v>0.188</v>
      </c>
      <c r="C4" s="16" t="s">
        <v>182</v>
      </c>
      <c r="D4" s="39" t="s">
        <v>133</v>
      </c>
      <c r="E4" s="54">
        <v>9</v>
      </c>
      <c r="F4" s="16">
        <v>2.1</v>
      </c>
      <c r="G4" s="16">
        <v>0.188</v>
      </c>
      <c r="H4" s="18">
        <v>0.1701</v>
      </c>
      <c r="I4" s="40">
        <v>-0.10523221634332745</v>
      </c>
      <c r="J4" s="16">
        <v>10</v>
      </c>
      <c r="K4" s="16">
        <v>20</v>
      </c>
      <c r="L4" s="41">
        <v>50</v>
      </c>
      <c r="M4" s="41">
        <v>54</v>
      </c>
    </row>
    <row r="5" spans="1:14" x14ac:dyDescent="0.35">
      <c r="A5" s="42">
        <v>1</v>
      </c>
      <c r="B5" s="42">
        <v>0.30499999999999999</v>
      </c>
      <c r="C5" s="43" t="s">
        <v>87</v>
      </c>
      <c r="D5" s="44" t="s">
        <v>132</v>
      </c>
      <c r="E5" s="55">
        <v>8</v>
      </c>
      <c r="F5" s="42">
        <v>4.7</v>
      </c>
      <c r="G5" s="42">
        <v>0.30499999999999999</v>
      </c>
      <c r="H5" s="45">
        <v>0.30080000000000001</v>
      </c>
      <c r="I5" s="46">
        <v>-1.3962765957446747E-2</v>
      </c>
      <c r="J5" s="42">
        <v>9</v>
      </c>
      <c r="K5" s="42">
        <v>9</v>
      </c>
      <c r="L5" s="47">
        <v>28</v>
      </c>
      <c r="M5" s="47">
        <v>30</v>
      </c>
    </row>
    <row r="6" spans="1:14" x14ac:dyDescent="0.35">
      <c r="A6" s="16">
        <v>2</v>
      </c>
      <c r="B6" s="16">
        <v>0.33500000000000002</v>
      </c>
      <c r="C6" s="35" t="s">
        <v>89</v>
      </c>
      <c r="D6" s="48" t="s">
        <v>132</v>
      </c>
      <c r="E6" s="54">
        <v>8</v>
      </c>
      <c r="F6" s="16">
        <v>4.7</v>
      </c>
      <c r="G6" s="16">
        <v>0.33500000000000002</v>
      </c>
      <c r="H6" s="18">
        <v>0.30080000000000001</v>
      </c>
      <c r="I6" s="40">
        <v>-0.11369680851063832</v>
      </c>
      <c r="J6" s="16">
        <v>9</v>
      </c>
      <c r="K6" s="16">
        <v>18</v>
      </c>
      <c r="L6" s="49">
        <v>28</v>
      </c>
      <c r="M6" s="49">
        <v>30</v>
      </c>
    </row>
    <row r="7" spans="1:14" x14ac:dyDescent="0.35">
      <c r="A7" s="42">
        <v>2</v>
      </c>
      <c r="B7" s="42">
        <v>0.33700000000000002</v>
      </c>
      <c r="C7" s="43" t="s">
        <v>91</v>
      </c>
      <c r="D7" s="44" t="s">
        <v>132</v>
      </c>
      <c r="E7" s="55">
        <v>8</v>
      </c>
      <c r="F7" s="42">
        <v>4.7</v>
      </c>
      <c r="G7" s="42">
        <v>0.33700000000000002</v>
      </c>
      <c r="H7" s="45">
        <v>0.30080000000000001</v>
      </c>
      <c r="I7" s="46">
        <v>-0.12034574468085109</v>
      </c>
      <c r="J7" s="42">
        <v>9</v>
      </c>
      <c r="K7" s="42">
        <v>18</v>
      </c>
      <c r="L7" s="47">
        <v>24</v>
      </c>
      <c r="M7" s="47">
        <v>24.5</v>
      </c>
    </row>
    <row r="8" spans="1:14" x14ac:dyDescent="0.35">
      <c r="A8" s="16">
        <v>1</v>
      </c>
      <c r="B8" s="16">
        <v>0.34200000000000003</v>
      </c>
      <c r="C8" s="35" t="s">
        <v>93</v>
      </c>
      <c r="D8" s="48" t="s">
        <v>132</v>
      </c>
      <c r="E8" s="54">
        <v>9</v>
      </c>
      <c r="F8" s="16">
        <v>4.7</v>
      </c>
      <c r="G8" s="16">
        <v>0.34200000000000003</v>
      </c>
      <c r="H8" s="18">
        <v>0.38069999999999998</v>
      </c>
      <c r="I8" s="40">
        <v>0.1016548463356973</v>
      </c>
      <c r="J8" s="16">
        <v>9</v>
      </c>
      <c r="K8" s="16">
        <v>9</v>
      </c>
      <c r="L8" s="49">
        <v>24</v>
      </c>
      <c r="M8" s="49">
        <v>24.5</v>
      </c>
    </row>
    <row r="9" spans="1:14" x14ac:dyDescent="0.35">
      <c r="A9" s="42">
        <v>1</v>
      </c>
      <c r="B9" s="42">
        <v>0.40600000000000003</v>
      </c>
      <c r="C9" s="43" t="s">
        <v>95</v>
      </c>
      <c r="D9" s="44" t="s">
        <v>132</v>
      </c>
      <c r="E9" s="55">
        <v>9</v>
      </c>
      <c r="F9" s="42">
        <v>4.7</v>
      </c>
      <c r="G9" s="42">
        <v>0.40600000000000003</v>
      </c>
      <c r="H9" s="45">
        <v>0.38069999999999998</v>
      </c>
      <c r="I9" s="46">
        <v>-6.6456527449435365E-2</v>
      </c>
      <c r="J9" s="42">
        <v>10</v>
      </c>
      <c r="K9" s="42">
        <v>10</v>
      </c>
      <c r="L9" s="47">
        <v>21</v>
      </c>
      <c r="M9" s="47">
        <v>21.5</v>
      </c>
    </row>
    <row r="10" spans="1:14" x14ac:dyDescent="0.35">
      <c r="A10" s="16">
        <v>2</v>
      </c>
      <c r="B10" s="16">
        <v>0.44700000000000001</v>
      </c>
      <c r="C10" s="35" t="s">
        <v>183</v>
      </c>
      <c r="D10" s="48" t="s">
        <v>132</v>
      </c>
      <c r="E10" s="54">
        <v>10</v>
      </c>
      <c r="F10" s="16">
        <v>4.7</v>
      </c>
      <c r="G10" s="16">
        <v>0.44700000000000001</v>
      </c>
      <c r="H10" s="18">
        <v>0.47</v>
      </c>
      <c r="I10" s="40">
        <v>4.8936170212765882E-2</v>
      </c>
      <c r="J10" s="16">
        <v>10</v>
      </c>
      <c r="K10" s="16">
        <v>20</v>
      </c>
      <c r="L10" s="49">
        <v>21</v>
      </c>
      <c r="M10" s="49">
        <v>21.5</v>
      </c>
    </row>
    <row r="11" spans="1:14" x14ac:dyDescent="0.35">
      <c r="A11" s="42">
        <v>1</v>
      </c>
      <c r="B11" s="42">
        <v>0.47099999999999997</v>
      </c>
      <c r="C11" s="43" t="s">
        <v>99</v>
      </c>
      <c r="D11" s="44" t="s">
        <v>132</v>
      </c>
      <c r="E11" s="55">
        <v>10</v>
      </c>
      <c r="F11" s="42">
        <v>4.7</v>
      </c>
      <c r="G11" s="42">
        <v>0.47099999999999997</v>
      </c>
      <c r="H11" s="45">
        <v>0.47</v>
      </c>
      <c r="I11" s="46">
        <v>-2.1276595744680873E-3</v>
      </c>
      <c r="J11" s="42">
        <v>10</v>
      </c>
      <c r="K11" s="42">
        <v>10</v>
      </c>
      <c r="L11" s="47">
        <v>18</v>
      </c>
      <c r="M11" s="47">
        <v>18.5</v>
      </c>
    </row>
    <row r="12" spans="1:14" x14ac:dyDescent="0.35">
      <c r="A12" s="16">
        <v>2</v>
      </c>
      <c r="B12" s="16">
        <v>0.51900000000000002</v>
      </c>
      <c r="C12" s="35" t="s">
        <v>185</v>
      </c>
      <c r="D12" s="48" t="s">
        <v>132</v>
      </c>
      <c r="E12" s="54">
        <v>11</v>
      </c>
      <c r="F12" s="16">
        <v>4.7</v>
      </c>
      <c r="G12" s="16">
        <v>0.51900000000000002</v>
      </c>
      <c r="H12" s="18">
        <v>0.56870000000000009</v>
      </c>
      <c r="I12" s="40">
        <v>8.739229822401981E-2</v>
      </c>
      <c r="J12" s="16">
        <v>11</v>
      </c>
      <c r="K12" s="16">
        <v>22</v>
      </c>
      <c r="L12" s="49">
        <v>18</v>
      </c>
      <c r="M12" s="49">
        <v>18.5</v>
      </c>
      <c r="N12" t="s">
        <v>189</v>
      </c>
    </row>
    <row r="13" spans="1:14" x14ac:dyDescent="0.35">
      <c r="A13" s="42">
        <v>1</v>
      </c>
      <c r="B13" s="42">
        <v>0.60799999999999998</v>
      </c>
      <c r="C13" s="50" t="s">
        <v>103</v>
      </c>
      <c r="D13" s="44" t="s">
        <v>132</v>
      </c>
      <c r="E13" s="55">
        <v>11</v>
      </c>
      <c r="F13" s="42">
        <v>4.7</v>
      </c>
      <c r="G13" s="42">
        <v>0.60799999999999998</v>
      </c>
      <c r="H13" s="45">
        <v>0.56870000000000009</v>
      </c>
      <c r="I13" s="46">
        <v>-6.9104976261649173E-2</v>
      </c>
      <c r="J13" s="42">
        <v>11</v>
      </c>
      <c r="K13" s="42">
        <v>11</v>
      </c>
      <c r="L13" s="47">
        <v>14</v>
      </c>
      <c r="M13" s="47">
        <v>14.5</v>
      </c>
    </row>
    <row r="14" spans="1:14" x14ac:dyDescent="0.35">
      <c r="A14" s="16">
        <v>2</v>
      </c>
      <c r="B14" s="16">
        <v>0.67</v>
      </c>
      <c r="C14" s="35" t="s">
        <v>184</v>
      </c>
      <c r="D14" s="48" t="s">
        <v>132</v>
      </c>
      <c r="E14" s="54">
        <v>12</v>
      </c>
      <c r="F14" s="16">
        <v>4.7</v>
      </c>
      <c r="G14" s="16">
        <v>0.67</v>
      </c>
      <c r="H14" s="18">
        <v>0.67680000000000007</v>
      </c>
      <c r="I14" s="40">
        <v>1.0047281323877109E-2</v>
      </c>
      <c r="J14" s="16">
        <v>12</v>
      </c>
      <c r="K14" s="16">
        <v>24</v>
      </c>
      <c r="L14" s="49">
        <v>14</v>
      </c>
      <c r="M14" s="49">
        <v>14.5</v>
      </c>
    </row>
    <row r="15" spans="1:14" x14ac:dyDescent="0.35">
      <c r="A15" s="42">
        <v>1</v>
      </c>
      <c r="B15" s="42">
        <v>0.84299999999999997</v>
      </c>
      <c r="C15" s="43" t="s">
        <v>107</v>
      </c>
      <c r="D15" s="44" t="s">
        <v>132</v>
      </c>
      <c r="E15" s="55">
        <v>13</v>
      </c>
      <c r="F15" s="42">
        <v>4.7</v>
      </c>
      <c r="G15" s="42">
        <v>0.84299999999999997</v>
      </c>
      <c r="H15" s="45">
        <v>0.79430000000000012</v>
      </c>
      <c r="I15" s="46">
        <v>-6.1311846909228057E-2</v>
      </c>
      <c r="J15" s="42">
        <v>13</v>
      </c>
      <c r="K15" s="42">
        <v>13</v>
      </c>
      <c r="L15" s="47">
        <v>10</v>
      </c>
      <c r="M15" s="47">
        <v>10.3</v>
      </c>
    </row>
    <row r="16" spans="1:14" x14ac:dyDescent="0.35">
      <c r="A16" s="16">
        <v>2</v>
      </c>
      <c r="B16" s="16">
        <v>0.92800000000000005</v>
      </c>
      <c r="C16" s="35" t="s">
        <v>109</v>
      </c>
      <c r="D16" s="48" t="s">
        <v>132</v>
      </c>
      <c r="E16" s="54">
        <v>14</v>
      </c>
      <c r="F16" s="16">
        <v>4.7</v>
      </c>
      <c r="G16" s="16">
        <v>0.92800000000000005</v>
      </c>
      <c r="H16" s="18">
        <v>0.92120000000000002</v>
      </c>
      <c r="I16" s="40">
        <v>-7.3816760746852235E-3</v>
      </c>
      <c r="J16" s="16">
        <v>14</v>
      </c>
      <c r="K16" s="16">
        <v>28</v>
      </c>
      <c r="L16" s="49">
        <v>10</v>
      </c>
      <c r="M16" s="49">
        <v>10.3</v>
      </c>
    </row>
    <row r="17" spans="1:13" x14ac:dyDescent="0.35">
      <c r="A17" s="42">
        <v>1</v>
      </c>
      <c r="B17" s="42">
        <v>1.22</v>
      </c>
      <c r="C17" s="43" t="s">
        <v>111</v>
      </c>
      <c r="D17" s="44" t="s">
        <v>132</v>
      </c>
      <c r="E17" s="55">
        <v>16</v>
      </c>
      <c r="F17" s="42">
        <v>4.7</v>
      </c>
      <c r="G17" s="42">
        <v>1.22</v>
      </c>
      <c r="H17" s="45">
        <v>1.2032</v>
      </c>
      <c r="I17" s="46">
        <v>-1.3962765957446747E-2</v>
      </c>
      <c r="J17" s="42">
        <v>15</v>
      </c>
      <c r="K17" s="42">
        <v>15</v>
      </c>
      <c r="L17" s="47">
        <v>7</v>
      </c>
      <c r="M17" s="47">
        <v>7.3</v>
      </c>
    </row>
    <row r="18" spans="1:13" x14ac:dyDescent="0.35">
      <c r="A18" s="16">
        <v>2</v>
      </c>
      <c r="B18" s="16">
        <v>1.34</v>
      </c>
      <c r="C18" s="35" t="s">
        <v>113</v>
      </c>
      <c r="D18" s="48" t="s">
        <v>132</v>
      </c>
      <c r="E18" s="54">
        <v>17</v>
      </c>
      <c r="F18" s="16">
        <v>4.7</v>
      </c>
      <c r="G18" s="16">
        <v>1.34</v>
      </c>
      <c r="H18" s="18">
        <v>1.3583000000000001</v>
      </c>
      <c r="I18" s="40">
        <v>1.3472723257012429E-2</v>
      </c>
      <c r="J18" s="16">
        <v>16</v>
      </c>
      <c r="K18" s="16">
        <v>32</v>
      </c>
      <c r="L18" s="49">
        <v>7</v>
      </c>
      <c r="M18" s="49">
        <v>7.3</v>
      </c>
    </row>
    <row r="19" spans="1:13" x14ac:dyDescent="0.35">
      <c r="A19" s="42">
        <v>1</v>
      </c>
      <c r="B19" s="42">
        <v>1.6</v>
      </c>
      <c r="C19" s="43" t="s">
        <v>115</v>
      </c>
      <c r="D19" s="51" t="s">
        <v>131</v>
      </c>
      <c r="E19" s="55">
        <v>17</v>
      </c>
      <c r="F19" s="42">
        <v>5.7</v>
      </c>
      <c r="G19" s="42">
        <v>1.6</v>
      </c>
      <c r="H19" s="45">
        <v>1.6473</v>
      </c>
      <c r="I19" s="46">
        <v>2.8713652643719965E-2</v>
      </c>
      <c r="J19" s="42">
        <v>16</v>
      </c>
      <c r="K19" s="42">
        <v>16</v>
      </c>
      <c r="L19" s="52">
        <v>5</v>
      </c>
      <c r="M19" s="52">
        <v>5.5</v>
      </c>
    </row>
    <row r="20" spans="1:13" x14ac:dyDescent="0.35">
      <c r="A20" s="16">
        <v>2</v>
      </c>
      <c r="B20" s="16">
        <v>1.76</v>
      </c>
      <c r="C20" s="35" t="s">
        <v>117</v>
      </c>
      <c r="D20" s="30" t="s">
        <v>131</v>
      </c>
      <c r="E20" s="54">
        <v>18</v>
      </c>
      <c r="F20" s="16">
        <v>5.7</v>
      </c>
      <c r="G20" s="16">
        <v>1.76</v>
      </c>
      <c r="H20" s="18">
        <v>1.8468</v>
      </c>
      <c r="I20" s="40">
        <v>4.7000216590859858E-2</v>
      </c>
      <c r="J20" s="16">
        <v>17</v>
      </c>
      <c r="K20" s="16">
        <v>34</v>
      </c>
      <c r="L20" s="53">
        <v>5</v>
      </c>
      <c r="M20" s="53">
        <v>5.5</v>
      </c>
    </row>
    <row r="21" spans="1:13" x14ac:dyDescent="0.35">
      <c r="A21" s="42">
        <v>1</v>
      </c>
      <c r="B21" s="42">
        <v>2.4300000000000002</v>
      </c>
      <c r="C21" s="43" t="s">
        <v>119</v>
      </c>
      <c r="D21" s="51" t="s">
        <v>131</v>
      </c>
      <c r="E21" s="55">
        <v>21</v>
      </c>
      <c r="F21" s="42">
        <v>5.7</v>
      </c>
      <c r="G21" s="42">
        <v>2.4300000000000002</v>
      </c>
      <c r="H21" s="45">
        <v>2.5137000000000005</v>
      </c>
      <c r="I21" s="46">
        <v>3.3297529538131164E-2</v>
      </c>
      <c r="J21" s="42">
        <v>19</v>
      </c>
      <c r="K21" s="42">
        <v>19</v>
      </c>
      <c r="L21" s="52">
        <v>3.5</v>
      </c>
      <c r="M21" s="52">
        <v>4</v>
      </c>
    </row>
    <row r="22" spans="1:13" x14ac:dyDescent="0.35">
      <c r="A22" s="16">
        <v>2</v>
      </c>
      <c r="B22" s="16">
        <v>2.68</v>
      </c>
      <c r="C22" s="35" t="s">
        <v>121</v>
      </c>
      <c r="D22" s="30" t="s">
        <v>131</v>
      </c>
      <c r="E22" s="54">
        <v>22</v>
      </c>
      <c r="F22" s="16">
        <v>5.7</v>
      </c>
      <c r="G22" s="16">
        <v>2.68</v>
      </c>
      <c r="H22" s="18">
        <v>2.7588000000000004</v>
      </c>
      <c r="I22" s="40">
        <v>2.856314339567935E-2</v>
      </c>
      <c r="J22" s="16">
        <v>20</v>
      </c>
      <c r="K22" s="16">
        <v>40</v>
      </c>
      <c r="L22" s="53">
        <v>3.5</v>
      </c>
      <c r="M22" s="53">
        <v>4</v>
      </c>
    </row>
    <row r="23" spans="1:13" x14ac:dyDescent="0.35">
      <c r="A23" s="42">
        <v>1</v>
      </c>
      <c r="B23" s="42">
        <v>4.7300000000000004</v>
      </c>
      <c r="C23" s="43" t="s">
        <v>123</v>
      </c>
      <c r="D23" s="51" t="s">
        <v>131</v>
      </c>
      <c r="E23" s="55">
        <v>29</v>
      </c>
      <c r="F23" s="42">
        <v>5.7</v>
      </c>
      <c r="G23" s="42">
        <v>4.7300000000000004</v>
      </c>
      <c r="H23" s="45">
        <v>4.7936999999999994</v>
      </c>
      <c r="I23" s="46">
        <v>1.3288274193211713E-2</v>
      </c>
      <c r="J23" s="42">
        <v>26</v>
      </c>
      <c r="K23" s="42">
        <v>26</v>
      </c>
      <c r="L23" s="52">
        <v>1.8</v>
      </c>
      <c r="M23" s="52">
        <v>2</v>
      </c>
    </row>
    <row r="24" spans="1:13" x14ac:dyDescent="0.35">
      <c r="A24" s="16">
        <v>2</v>
      </c>
      <c r="B24" s="16">
        <v>5.21</v>
      </c>
      <c r="C24" s="35" t="s">
        <v>125</v>
      </c>
      <c r="D24" s="30" t="s">
        <v>131</v>
      </c>
      <c r="E24" s="54">
        <v>30</v>
      </c>
      <c r="F24" s="16">
        <v>5.7</v>
      </c>
      <c r="G24" s="16">
        <v>5.21</v>
      </c>
      <c r="H24" s="18">
        <v>5.13</v>
      </c>
      <c r="I24" s="40">
        <v>-1.5594541910331399E-2</v>
      </c>
      <c r="J24" s="16">
        <v>26</v>
      </c>
      <c r="K24" s="16">
        <v>52</v>
      </c>
      <c r="L24" s="53">
        <v>1.8</v>
      </c>
      <c r="M24" s="53">
        <v>2</v>
      </c>
    </row>
    <row r="25" spans="1:13" x14ac:dyDescent="0.35">
      <c r="D25" s="5"/>
    </row>
    <row r="26" spans="1:13" x14ac:dyDescent="0.35">
      <c r="A26" s="4">
        <v>33</v>
      </c>
      <c r="K26" s="5">
        <v>456</v>
      </c>
      <c r="L26" s="5">
        <v>38</v>
      </c>
    </row>
    <row r="27" spans="1:13" x14ac:dyDescent="0.35">
      <c r="K27" s="5" t="s">
        <v>155</v>
      </c>
      <c r="L27" s="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T41-WJS-10-band-LPF-filter</vt:lpstr>
      <vt:lpstr>Inductor Calcs</vt:lpstr>
      <vt:lpstr>Basis</vt:lpstr>
      <vt:lpstr>VNA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2024-02-14T23:56:03Z</dcterms:modified>
</cp:coreProperties>
</file>