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\T41_V012_BPF_Design_Files\"/>
    </mc:Choice>
  </mc:AlternateContent>
  <xr:revisionPtr revIDLastSave="0" documentId="13_ncr:1_{4CC07537-1875-46EF-9A6F-A417DF04E54E}" xr6:coauthVersionLast="47" xr6:coauthVersionMax="47" xr10:uidLastSave="{00000000-0000-0000-0000-000000000000}"/>
  <bookViews>
    <workbookView xWindow="-110" yWindow="-110" windowWidth="19420" windowHeight="10420" xr2:uid="{38EC9C45-36FD-4F4D-8C94-EB347BA41964}"/>
  </bookViews>
  <sheets>
    <sheet name="T41_BPF" sheetId="4" r:id="rId1"/>
    <sheet name="Sheet2" sheetId="6" r:id="rId2"/>
    <sheet name="Sheet1" sheetId="5" r:id="rId3"/>
    <sheet name="Sheet3" sheetId="7" r:id="rId4"/>
    <sheet name="Sheet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6" l="1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1" i="6"/>
  <c r="S32" i="6"/>
  <c r="S34" i="6"/>
  <c r="S36" i="6"/>
  <c r="S39" i="6"/>
  <c r="S41" i="6"/>
  <c r="S44" i="6"/>
  <c r="S46" i="6"/>
  <c r="S51" i="6"/>
  <c r="S49" i="6"/>
  <c r="AA51" i="4"/>
  <c r="AA49" i="4"/>
  <c r="AA47" i="4"/>
  <c r="AA46" i="4"/>
  <c r="AA44" i="4"/>
  <c r="AA42" i="4"/>
  <c r="AA41" i="4"/>
  <c r="AA39" i="4"/>
  <c r="AA37" i="4"/>
  <c r="AA36" i="4"/>
  <c r="AA34" i="4"/>
  <c r="AA32" i="4"/>
  <c r="AA29" i="4"/>
  <c r="Y51" i="4"/>
  <c r="Y49" i="4"/>
  <c r="Y47" i="4"/>
  <c r="Y46" i="4"/>
  <c r="Y44" i="4"/>
  <c r="Y42" i="4"/>
  <c r="Y41" i="4"/>
  <c r="Y39" i="4"/>
  <c r="Y37" i="4"/>
  <c r="Y36" i="4"/>
  <c r="Y34" i="4"/>
  <c r="Y32" i="4"/>
  <c r="Y29" i="4"/>
  <c r="V50" i="4"/>
  <c r="V48" i="4"/>
  <c r="Y48" i="4" s="1"/>
  <c r="V45" i="4"/>
  <c r="Y45" i="4" s="1"/>
  <c r="V43" i="4"/>
  <c r="Y43" i="4" s="1"/>
  <c r="V40" i="4"/>
  <c r="Y40" i="4" s="1"/>
  <c r="V38" i="4"/>
  <c r="Y38" i="4" s="1"/>
  <c r="V35" i="4"/>
  <c r="Y35" i="4" s="1"/>
  <c r="V33" i="4"/>
  <c r="Y33" i="4" s="1"/>
  <c r="X50" i="4"/>
  <c r="W50" i="4"/>
  <c r="Y50" i="4"/>
  <c r="U50" i="4"/>
  <c r="T50" i="4"/>
  <c r="S50" i="4"/>
  <c r="X48" i="4"/>
  <c r="W48" i="4"/>
  <c r="U48" i="4"/>
  <c r="T48" i="4"/>
  <c r="S48" i="4"/>
  <c r="X45" i="4"/>
  <c r="W45" i="4"/>
  <c r="U45" i="4"/>
  <c r="T45" i="4"/>
  <c r="S45" i="4"/>
  <c r="X43" i="4"/>
  <c r="W43" i="4"/>
  <c r="U43" i="4"/>
  <c r="T43" i="4"/>
  <c r="S43" i="4"/>
  <c r="X40" i="4"/>
  <c r="W40" i="4"/>
  <c r="U40" i="4"/>
  <c r="T40" i="4"/>
  <c r="S40" i="4"/>
  <c r="X38" i="4"/>
  <c r="W38" i="4"/>
  <c r="U38" i="4"/>
  <c r="T38" i="4"/>
  <c r="S38" i="4"/>
  <c r="X35" i="4"/>
  <c r="W35" i="4"/>
  <c r="U35" i="4"/>
  <c r="T35" i="4"/>
  <c r="S35" i="4"/>
  <c r="X33" i="4"/>
  <c r="W33" i="4"/>
  <c r="Z33" i="4" s="1"/>
  <c r="U33" i="4"/>
  <c r="T33" i="4"/>
  <c r="S33" i="4"/>
  <c r="X31" i="4"/>
  <c r="W31" i="4"/>
  <c r="V31" i="4"/>
  <c r="Y31" i="4" s="1"/>
  <c r="U31" i="4"/>
  <c r="T31" i="4"/>
  <c r="S31" i="4"/>
  <c r="X30" i="4"/>
  <c r="W30" i="4"/>
  <c r="V30" i="4"/>
  <c r="Y30" i="4" s="1"/>
  <c r="U30" i="4"/>
  <c r="T30" i="4"/>
  <c r="S30" i="4"/>
  <c r="X28" i="4"/>
  <c r="W28" i="4"/>
  <c r="V28" i="4"/>
  <c r="Y28" i="4" s="1"/>
  <c r="U28" i="4"/>
  <c r="T28" i="4"/>
  <c r="S28" i="4"/>
  <c r="X27" i="4"/>
  <c r="W27" i="4"/>
  <c r="V27" i="4"/>
  <c r="Y27" i="4" s="1"/>
  <c r="U27" i="4"/>
  <c r="T27" i="4"/>
  <c r="S27" i="4"/>
  <c r="X26" i="4"/>
  <c r="W26" i="4"/>
  <c r="V26" i="4"/>
  <c r="Y26" i="4" s="1"/>
  <c r="U26" i="4"/>
  <c r="T26" i="4"/>
  <c r="S26" i="4"/>
  <c r="X25" i="4"/>
  <c r="W25" i="4"/>
  <c r="V25" i="4"/>
  <c r="Y25" i="4" s="1"/>
  <c r="U25" i="4"/>
  <c r="T25" i="4"/>
  <c r="S25" i="4"/>
  <c r="X24" i="4"/>
  <c r="W24" i="4"/>
  <c r="V24" i="4"/>
  <c r="Y24" i="4" s="1"/>
  <c r="U24" i="4"/>
  <c r="T24" i="4"/>
  <c r="S24" i="4"/>
  <c r="X23" i="4"/>
  <c r="W23" i="4"/>
  <c r="V23" i="4"/>
  <c r="Y23" i="4" s="1"/>
  <c r="U23" i="4"/>
  <c r="T23" i="4"/>
  <c r="S23" i="4"/>
  <c r="X22" i="4"/>
  <c r="W22" i="4"/>
  <c r="V22" i="4"/>
  <c r="Y22" i="4" s="1"/>
  <c r="U22" i="4"/>
  <c r="T22" i="4"/>
  <c r="S22" i="4"/>
  <c r="X21" i="4"/>
  <c r="W21" i="4"/>
  <c r="V21" i="4"/>
  <c r="Y21" i="4" s="1"/>
  <c r="U21" i="4"/>
  <c r="T21" i="4"/>
  <c r="S21" i="4"/>
  <c r="X20" i="4"/>
  <c r="W20" i="4"/>
  <c r="V20" i="4"/>
  <c r="Y20" i="4" s="1"/>
  <c r="U20" i="4"/>
  <c r="T20" i="4"/>
  <c r="S20" i="4"/>
  <c r="X19" i="4"/>
  <c r="W19" i="4"/>
  <c r="V19" i="4"/>
  <c r="Y19" i="4" s="1"/>
  <c r="U19" i="4"/>
  <c r="T19" i="4"/>
  <c r="S19" i="4"/>
  <c r="Y18" i="4"/>
  <c r="X18" i="4"/>
  <c r="W18" i="4"/>
  <c r="V18" i="4"/>
  <c r="U18" i="4"/>
  <c r="T18" i="4"/>
  <c r="S18" i="4"/>
  <c r="X17" i="4"/>
  <c r="W17" i="4"/>
  <c r="V17" i="4"/>
  <c r="Y17" i="4" s="1"/>
  <c r="U17" i="4"/>
  <c r="T17" i="4"/>
  <c r="S17" i="4"/>
  <c r="X16" i="4"/>
  <c r="W16" i="4"/>
  <c r="Z16" i="4" s="1"/>
  <c r="V16" i="4"/>
  <c r="Y16" i="4" s="1"/>
  <c r="U16" i="4"/>
  <c r="T16" i="4"/>
  <c r="S16" i="4"/>
  <c r="X15" i="4"/>
  <c r="W15" i="4"/>
  <c r="Z15" i="4" s="1"/>
  <c r="V15" i="4"/>
  <c r="Y15" i="4" s="1"/>
  <c r="U15" i="4"/>
  <c r="T15" i="4"/>
  <c r="S15" i="4"/>
  <c r="X14" i="4"/>
  <c r="W14" i="4"/>
  <c r="Z14" i="4" s="1"/>
  <c r="V14" i="4"/>
  <c r="Y14" i="4" s="1"/>
  <c r="U14" i="4"/>
  <c r="T14" i="4"/>
  <c r="S14" i="4"/>
  <c r="X13" i="4"/>
  <c r="W13" i="4"/>
  <c r="Z13" i="4" s="1"/>
  <c r="V13" i="4"/>
  <c r="Y13" i="4" s="1"/>
  <c r="U13" i="4"/>
  <c r="T13" i="4"/>
  <c r="S13" i="4"/>
  <c r="X12" i="4"/>
  <c r="W12" i="4"/>
  <c r="Z12" i="4" s="1"/>
  <c r="V12" i="4"/>
  <c r="Y12" i="4" s="1"/>
  <c r="U12" i="4"/>
  <c r="T12" i="4"/>
  <c r="S12" i="4"/>
  <c r="X11" i="4"/>
  <c r="W11" i="4"/>
  <c r="Z11" i="4" s="1"/>
  <c r="V11" i="4"/>
  <c r="Y11" i="4" s="1"/>
  <c r="U11" i="4"/>
  <c r="T11" i="4"/>
  <c r="S11" i="4"/>
  <c r="X10" i="4"/>
  <c r="W10" i="4"/>
  <c r="Z10" i="4" s="1"/>
  <c r="V10" i="4"/>
  <c r="Y10" i="4" s="1"/>
  <c r="U10" i="4"/>
  <c r="T10" i="4"/>
  <c r="S10" i="4"/>
  <c r="X9" i="4"/>
  <c r="W9" i="4"/>
  <c r="Z9" i="4" s="1"/>
  <c r="V9" i="4"/>
  <c r="Y9" i="4" s="1"/>
  <c r="AA9" i="4" s="1"/>
  <c r="U9" i="4"/>
  <c r="T9" i="4"/>
  <c r="S9" i="4"/>
  <c r="X8" i="4"/>
  <c r="W8" i="4"/>
  <c r="V8" i="4"/>
  <c r="Y8" i="4" s="1"/>
  <c r="U8" i="4"/>
  <c r="T8" i="4"/>
  <c r="S8" i="4"/>
  <c r="X7" i="4"/>
  <c r="W7" i="4"/>
  <c r="V7" i="4"/>
  <c r="Y7" i="4" s="1"/>
  <c r="U7" i="4"/>
  <c r="T7" i="4"/>
  <c r="S7" i="4"/>
  <c r="Z8" i="4" l="1"/>
  <c r="Z18" i="4"/>
  <c r="Z20" i="4"/>
  <c r="Z22" i="4"/>
  <c r="Z26" i="4"/>
  <c r="Z19" i="4"/>
  <c r="Z23" i="4"/>
  <c r="Z30" i="4"/>
  <c r="Z38" i="4"/>
  <c r="Z35" i="4"/>
  <c r="Z28" i="4"/>
  <c r="Z7" i="4"/>
  <c r="Z24" i="4"/>
  <c r="Z25" i="4"/>
  <c r="Z31" i="4"/>
  <c r="AA17" i="4"/>
  <c r="AA26" i="4"/>
  <c r="AA27" i="4"/>
  <c r="AA13" i="4"/>
  <c r="AA14" i="4"/>
  <c r="AA22" i="4"/>
  <c r="AA8" i="4"/>
  <c r="AA31" i="4"/>
  <c r="AA23" i="4"/>
  <c r="Z27" i="4"/>
  <c r="Z40" i="4"/>
  <c r="AA40" i="4"/>
  <c r="AA24" i="4"/>
  <c r="AA7" i="4"/>
  <c r="AA19" i="4"/>
  <c r="AA45" i="4"/>
  <c r="AA20" i="4"/>
  <c r="AA33" i="4"/>
  <c r="AA15" i="4"/>
  <c r="AA35" i="4"/>
  <c r="AA25" i="4"/>
  <c r="AA16" i="4"/>
  <c r="AA28" i="4"/>
  <c r="AA11" i="4"/>
  <c r="AA10" i="4"/>
  <c r="AA43" i="4"/>
  <c r="AA38" i="4"/>
  <c r="AA30" i="4"/>
  <c r="AA12" i="4"/>
  <c r="AA50" i="4"/>
  <c r="AA21" i="4"/>
  <c r="AA48" i="4"/>
  <c r="AA18" i="4"/>
</calcChain>
</file>

<file path=xl/sharedStrings.xml><?xml version="1.0" encoding="utf-8"?>
<sst xmlns="http://schemas.openxmlformats.org/spreadsheetml/2006/main" count="1103" uniqueCount="268">
  <si>
    <t>T37-0</t>
  </si>
  <si>
    <t>T37-1</t>
  </si>
  <si>
    <t>T37-2</t>
  </si>
  <si>
    <t>T37-6</t>
  </si>
  <si>
    <t>T37-7</t>
  </si>
  <si>
    <t>T37-10</t>
  </si>
  <si>
    <t>FT37-61</t>
  </si>
  <si>
    <t>Type</t>
  </si>
  <si>
    <t>AL</t>
  </si>
  <si>
    <t>17/15</t>
  </si>
  <si>
    <t>12/10</t>
  </si>
  <si>
    <t>Band</t>
  </si>
  <si>
    <t>T37-17</t>
  </si>
  <si>
    <t>Inductance (uH)</t>
  </si>
  <si>
    <t>Min F</t>
  </si>
  <si>
    <t>Max F</t>
  </si>
  <si>
    <t>Min</t>
  </si>
  <si>
    <t>Max</t>
  </si>
  <si>
    <t>.2 MHz</t>
  </si>
  <si>
    <t>10 MHz</t>
  </si>
  <si>
    <t>50 MHz</t>
  </si>
  <si>
    <t>300 MHz</t>
  </si>
  <si>
    <t>.15 MHz</t>
  </si>
  <si>
    <t>15 MHz</t>
  </si>
  <si>
    <t>100 MHz</t>
  </si>
  <si>
    <t>20 MHz</t>
  </si>
  <si>
    <t>200 MHz</t>
  </si>
  <si>
    <t>30 MHz</t>
  </si>
  <si>
    <t>3 MHz</t>
  </si>
  <si>
    <t>1 MHz</t>
  </si>
  <si>
    <t>Color</t>
  </si>
  <si>
    <t>White/Clear</t>
  </si>
  <si>
    <t>Blue/Yellow</t>
  </si>
  <si>
    <t>Blue/Clear</t>
  </si>
  <si>
    <t>Black/Clear</t>
  </si>
  <si>
    <t>Tan/Tan</t>
  </si>
  <si>
    <t>Red/Clear</t>
  </si>
  <si>
    <t>Yellow/Clear</t>
  </si>
  <si>
    <t>Recommended</t>
  </si>
  <si>
    <t>turns</t>
  </si>
  <si>
    <t>calculated</t>
  </si>
  <si>
    <t>Toroid</t>
  </si>
  <si>
    <t>Center Mhz</t>
  </si>
  <si>
    <t>FT37-67</t>
  </si>
  <si>
    <t>.5 MHz</t>
  </si>
  <si>
    <t>Dull Black</t>
  </si>
  <si>
    <t>Air Core Coil</t>
  </si>
  <si>
    <t>6 turns on 3/16" form</t>
  </si>
  <si>
    <t>6 turns on .25" form</t>
  </si>
  <si>
    <t>OD</t>
  </si>
  <si>
    <t>ID</t>
  </si>
  <si>
    <t>Height</t>
  </si>
  <si>
    <t>.25 MHz</t>
  </si>
  <si>
    <t>40 MHz</t>
  </si>
  <si>
    <t>25 MHz</t>
  </si>
  <si>
    <t>Length (in.)</t>
  </si>
  <si>
    <t>AWG Enamel Wire Diam</t>
  </si>
  <si>
    <t>mm</t>
  </si>
  <si>
    <t>50 MHz - 300 MHz   (100M - 300M)</t>
  </si>
  <si>
    <t>150 KHz - 3 MHz      (.5M-5M)</t>
  </si>
  <si>
    <t>15 MHz - 100 MHz    (30M - 100M)</t>
  </si>
  <si>
    <t>20 MHz - 200 MHz    (40M - 180M)</t>
  </si>
  <si>
    <t>250 KHz - 10 MHz     (2M- 30M)</t>
  </si>
  <si>
    <t>3 MHz - 40 MHz        (10M - 50M)</t>
  </si>
  <si>
    <t>T68-2</t>
  </si>
  <si>
    <t>T68-6</t>
  </si>
  <si>
    <t>T68-17</t>
  </si>
  <si>
    <t>T68-10</t>
  </si>
  <si>
    <t>T68-7</t>
  </si>
  <si>
    <t>T68-1</t>
  </si>
  <si>
    <t xml:space="preserve">                                                                                                                                                               </t>
  </si>
  <si>
    <t>.5 MHz - 30 MHz       (15M-25M)</t>
  </si>
  <si>
    <t>.2 MHz - 10 MHz       (.2M-10M)</t>
  </si>
  <si>
    <t>Toroids.Info      (2018 ARRL)</t>
  </si>
  <si>
    <t>T50-0</t>
  </si>
  <si>
    <t>T50-1</t>
  </si>
  <si>
    <t>T50-10</t>
  </si>
  <si>
    <t>T50-17</t>
  </si>
  <si>
    <t>T50-2</t>
  </si>
  <si>
    <t>T50-6</t>
  </si>
  <si>
    <t>T50-7</t>
  </si>
  <si>
    <t>L091</t>
  </si>
  <si>
    <t>L092</t>
  </si>
  <si>
    <t>L093</t>
  </si>
  <si>
    <t>L094</t>
  </si>
  <si>
    <t>L095</t>
  </si>
  <si>
    <t>L101</t>
  </si>
  <si>
    <t>L102</t>
  </si>
  <si>
    <t>L103</t>
  </si>
  <si>
    <t>L104</t>
  </si>
  <si>
    <t>L105</t>
  </si>
  <si>
    <t>L191</t>
  </si>
  <si>
    <t>L192</t>
  </si>
  <si>
    <t>L193</t>
  </si>
  <si>
    <t>L194</t>
  </si>
  <si>
    <t>L195</t>
  </si>
  <si>
    <t>L201</t>
  </si>
  <si>
    <t>L202</t>
  </si>
  <si>
    <t>L203</t>
  </si>
  <si>
    <t>L204</t>
  </si>
  <si>
    <t>L205</t>
  </si>
  <si>
    <t>L291</t>
  </si>
  <si>
    <t>L292</t>
  </si>
  <si>
    <t>L293</t>
  </si>
  <si>
    <t>L294</t>
  </si>
  <si>
    <t>L295</t>
  </si>
  <si>
    <t>L301</t>
  </si>
  <si>
    <t>L302</t>
  </si>
  <si>
    <t>L303</t>
  </si>
  <si>
    <t>L304</t>
  </si>
  <si>
    <t>L305</t>
  </si>
  <si>
    <t>L401</t>
  </si>
  <si>
    <t>L402</t>
  </si>
  <si>
    <t>L403</t>
  </si>
  <si>
    <t>L404</t>
  </si>
  <si>
    <t>L405</t>
  </si>
  <si>
    <t>L501</t>
  </si>
  <si>
    <t>L502</t>
  </si>
  <si>
    <t>L503</t>
  </si>
  <si>
    <t>L504</t>
  </si>
  <si>
    <t>L505</t>
  </si>
  <si>
    <t>L601</t>
  </si>
  <si>
    <t>L602</t>
  </si>
  <si>
    <t>L603</t>
  </si>
  <si>
    <t>L604</t>
  </si>
  <si>
    <t>L605</t>
  </si>
  <si>
    <t>Air Coil Len</t>
  </si>
  <si>
    <t>From Elsie</t>
  </si>
  <si>
    <t>(assuming C's as built)</t>
  </si>
  <si>
    <t>BPF Inductor</t>
  </si>
  <si>
    <t>@ avg AL</t>
  </si>
  <si>
    <t>Average</t>
  </si>
  <si>
    <t>Low</t>
  </si>
  <si>
    <t>High</t>
  </si>
  <si>
    <t>Measured</t>
  </si>
  <si>
    <t>Turns</t>
  </si>
  <si>
    <t>Pct. (+)</t>
  </si>
  <si>
    <t>Pct. (-)</t>
  </si>
  <si>
    <t>Tolerance</t>
  </si>
  <si>
    <t>uH Range</t>
  </si>
  <si>
    <t>**(FT values are for when toroid used as high-Q inductor)</t>
  </si>
  <si>
    <t>Recommended Freq.  Range**</t>
  </si>
  <si>
    <t>1 MHz - 25 MHz        (7M - 35M)</t>
  </si>
  <si>
    <t>Rec. Freq.</t>
  </si>
  <si>
    <t>Air Core Coil Formula</t>
  </si>
  <si>
    <t xml:space="preserve">L = </t>
  </si>
  <si>
    <t xml:space="preserve">d = </t>
  </si>
  <si>
    <t xml:space="preserve">n = </t>
  </si>
  <si>
    <t xml:space="preserve">l = </t>
  </si>
  <si>
    <t>number of turns</t>
  </si>
  <si>
    <t>coil diameter (in)</t>
  </si>
  <si>
    <t>coil length (in)</t>
  </si>
  <si>
    <t>uH</t>
  </si>
  <si>
    <t>n = sqrt ((L * (18d + 40l) / (d^2))</t>
  </si>
  <si>
    <t>Air Coil Diam</t>
  </si>
  <si>
    <t xml:space="preserve"> </t>
  </si>
  <si>
    <t>Calc. Turn</t>
  </si>
  <si>
    <t>(&amp; corrected)</t>
  </si>
  <si>
    <t>5 turns on .25" form</t>
  </si>
  <si>
    <t>Approximate</t>
  </si>
  <si>
    <t>3 turns on .25" form</t>
  </si>
  <si>
    <t>3 turns on 3/16" form</t>
  </si>
  <si>
    <t>24 # spread coil</t>
  </si>
  <si>
    <t>24 # ~1/2" long coil</t>
  </si>
  <si>
    <t>22 # ~1/4"  long coil</t>
  </si>
  <si>
    <t>22 # ~1/4" + long coil</t>
  </si>
  <si>
    <t>T41 V12.6 BPF Inductors</t>
  </si>
  <si>
    <t>22 # ~1/4"  +long coil</t>
  </si>
  <si>
    <t>24 # ~3/16"  + long coil</t>
  </si>
  <si>
    <t>22 # ~1/4"  + long coil</t>
  </si>
  <si>
    <t>4 turns on 3/16" form</t>
  </si>
  <si>
    <t>22 # ~1/2"  long coil</t>
  </si>
  <si>
    <t>22 # ~3/8" long coil</t>
  </si>
  <si>
    <t>Using</t>
  </si>
  <si>
    <t>avg AL</t>
  </si>
  <si>
    <t>Designed</t>
  </si>
  <si>
    <t>As Built &amp;</t>
  </si>
  <si>
    <t>Approx Wire</t>
  </si>
  <si>
    <t>Wire Gauge</t>
  </si>
  <si>
    <t>28</t>
  </si>
  <si>
    <t>22</t>
  </si>
  <si>
    <t>24</t>
  </si>
  <si>
    <t>Enamel</t>
  </si>
  <si>
    <t>(C's as built)</t>
  </si>
  <si>
    <t>BPF</t>
  </si>
  <si>
    <t>Inductor</t>
  </si>
  <si>
    <t>(C's as built)*</t>
  </si>
  <si>
    <t>* C92,C96 = 3.2nf</t>
  </si>
  <si>
    <t>(on AI6YM RF Board)</t>
  </si>
  <si>
    <t xml:space="preserve">(these are 3.1nf </t>
  </si>
  <si>
    <t>on K9HZ RF Board)</t>
  </si>
  <si>
    <t>* C294 = 1.9nf</t>
  </si>
  <si>
    <t xml:space="preserve">(this is shown as 1.6nf </t>
  </si>
  <si>
    <t>5 turns; .25" form; ~1/4" long</t>
  </si>
  <si>
    <t>6 turns; .25" form; ~1/4+" long</t>
  </si>
  <si>
    <t>6 turns; 3/16" form; ~1/2" long</t>
  </si>
  <si>
    <t>3 turns; .25" form; spread coil</t>
  </si>
  <si>
    <t>3 turns; 3/16" form; spread coil</t>
  </si>
  <si>
    <t>5 turns; .25" form; ~1/2" long</t>
  </si>
  <si>
    <t>4 turns; 3/16" form; ~3/8" long</t>
  </si>
  <si>
    <t>6 turns; 3/16" form; ~3/16+" long</t>
  </si>
  <si>
    <t>Center</t>
  </si>
  <si>
    <t>Mhz</t>
  </si>
  <si>
    <t>Approx</t>
  </si>
  <si>
    <t>Wire</t>
  </si>
  <si>
    <t>Gauge</t>
  </si>
  <si>
    <t>Material</t>
  </si>
  <si>
    <t>AE0AM T41 V12.6 BPF Inductors</t>
  </si>
  <si>
    <t>11 uH</t>
  </si>
  <si>
    <t>14"of  #28 wire, 15T on FT37-61</t>
  </si>
  <si>
    <t>5.6 uH</t>
  </si>
  <si>
    <t>14" of  #28 wire, 27T on T37-1</t>
  </si>
  <si>
    <t>5.2 uH</t>
  </si>
  <si>
    <t>13" of  #28 wire, 26T on T37-1</t>
  </si>
  <si>
    <t>3.9 uH</t>
  </si>
  <si>
    <t>12" of  #28 wire, 22T on T37-1</t>
  </si>
  <si>
    <t>3.6 uH</t>
  </si>
  <si>
    <t>20" of  #28 wire, 38T on T37-10</t>
  </si>
  <si>
    <t>2.2 uH</t>
  </si>
  <si>
    <t>14" of  #28 wire, 25T on T37-6</t>
  </si>
  <si>
    <t>2 uH</t>
  </si>
  <si>
    <t>14" of  #28 wire, 26T on T37-6</t>
  </si>
  <si>
    <t>1.2 uH</t>
  </si>
  <si>
    <t>12" of  #28 wire, 21T on T37-10</t>
  </si>
  <si>
    <t>L93</t>
  </si>
  <si>
    <t>1 uh</t>
  </si>
  <si>
    <t>11" of  #28 wire, 20T on T37-10</t>
  </si>
  <si>
    <t>840 nH</t>
  </si>
  <si>
    <t>10" of  #28 wire, 17T on T37-10</t>
  </si>
  <si>
    <t>820 nH</t>
  </si>
  <si>
    <t>810 nH</t>
  </si>
  <si>
    <t>720 nH</t>
  </si>
  <si>
    <t>11" of  #28 wire, 16T on T37-10</t>
  </si>
  <si>
    <t>560 nH</t>
  </si>
  <si>
    <t>18" of #28 wire, 32T on T37-0</t>
  </si>
  <si>
    <t xml:space="preserve">L103 </t>
  </si>
  <si>
    <t>440 nH</t>
  </si>
  <si>
    <t>400 nH</t>
  </si>
  <si>
    <t>6" of #28 wire, 9T on T37-2</t>
  </si>
  <si>
    <t>330 nH</t>
  </si>
  <si>
    <t>14" of #28 wire, 23T on T37-0</t>
  </si>
  <si>
    <t>245 nH</t>
  </si>
  <si>
    <t>12" of #28 wire, 19T on T37-0</t>
  </si>
  <si>
    <t>220 nH</t>
  </si>
  <si>
    <t>11" of #28 wire, 17T on T37-0</t>
  </si>
  <si>
    <t>150 nH</t>
  </si>
  <si>
    <t>9" of #28 wire, 14T on T37-0</t>
  </si>
  <si>
    <t>132 nH</t>
  </si>
  <si>
    <t>9" of #28 wire, 13T on T37-0</t>
  </si>
  <si>
    <t>120 nH</t>
  </si>
  <si>
    <t>9" of #28 wire, 12T on T37-0</t>
  </si>
  <si>
    <t>82 nH</t>
  </si>
  <si>
    <t>7" of #28 wire, 10T on T37-0</t>
  </si>
  <si>
    <t>39 nH</t>
  </si>
  <si>
    <t>5" of #28 wire, 5T on 1/8" Drill</t>
  </si>
  <si>
    <t>24 nH</t>
  </si>
  <si>
    <t>4" of #28 wire, 7T on 1/8" Drill</t>
  </si>
  <si>
    <t>L92</t>
  </si>
  <si>
    <t>L94</t>
  </si>
  <si>
    <t xml:space="preserve">L102 </t>
  </si>
  <si>
    <t>L91</t>
  </si>
  <si>
    <t>L95</t>
  </si>
  <si>
    <t>#</t>
  </si>
  <si>
    <t>Value</t>
  </si>
  <si>
    <t>Desig</t>
  </si>
  <si>
    <t>Descr</t>
  </si>
  <si>
    <t>Core</t>
  </si>
  <si>
    <t>1/8"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</si>
</sst>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u/>
      <sz val="12"/>
      <color theme="1"/>
      <name val="Aptos Display"/>
      <family val="2"/>
      <scheme val="major"/>
    </font>
    <font>
      <b/>
      <u/>
      <sz val="11"/>
      <color theme="1"/>
      <name val="Aptos Display"/>
      <family val="2"/>
      <scheme val="major"/>
    </font>
    <font>
      <b/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3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 vertical="center" wrapText="1"/>
    </xf>
    <xf numFmtId="16" fontId="4" fillId="0" borderId="2" xfId="0" quotePrefix="1" applyNumberFormat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1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14" borderId="3" xfId="0" applyFill="1" applyBorder="1"/>
    <xf numFmtId="0" fontId="2" fillId="14" borderId="4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14" borderId="7" xfId="0" applyFont="1" applyFill="1" applyBorder="1" applyAlignment="1">
      <alignment horizontal="center"/>
    </xf>
    <xf numFmtId="49" fontId="1" fillId="14" borderId="6" xfId="0" applyNumberFormat="1" applyFont="1" applyFill="1" applyBorder="1"/>
    <xf numFmtId="0" fontId="0" fillId="14" borderId="0" xfId="0" applyFill="1"/>
    <xf numFmtId="165" fontId="1" fillId="14" borderId="0" xfId="0" applyNumberFormat="1" applyFont="1" applyFill="1" applyAlignment="1">
      <alignment horizontal="center"/>
    </xf>
    <xf numFmtId="9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49" fontId="1" fillId="14" borderId="8" xfId="0" applyNumberFormat="1" applyFont="1" applyFill="1" applyBorder="1"/>
    <xf numFmtId="0" fontId="0" fillId="14" borderId="9" xfId="0" applyFill="1" applyBorder="1"/>
    <xf numFmtId="165" fontId="1" fillId="14" borderId="9" xfId="0" applyNumberFormat="1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16" fillId="0" borderId="0" xfId="0" applyFont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6" fillId="0" borderId="0" xfId="0" applyFont="1"/>
    <xf numFmtId="166" fontId="0" fillId="0" borderId="0" xfId="0" applyNumberFormat="1"/>
    <xf numFmtId="0" fontId="1" fillId="12" borderId="2" xfId="0" applyFont="1" applyFill="1" applyBorder="1" applyAlignment="1">
      <alignment horizontal="center"/>
    </xf>
    <xf numFmtId="166" fontId="5" fillId="7" borderId="2" xfId="0" applyNumberFormat="1" applyFont="1" applyFill="1" applyBorder="1" applyAlignment="1">
      <alignment horizontal="center"/>
    </xf>
    <xf numFmtId="166" fontId="17" fillId="7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1" fontId="5" fillId="16" borderId="2" xfId="0" applyNumberFormat="1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12" borderId="11" xfId="0" applyNumberFormat="1" applyFont="1" applyFill="1" applyBorder="1" applyAlignment="1">
      <alignment horizontal="center"/>
    </xf>
    <xf numFmtId="164" fontId="1" fillId="12" borderId="12" xfId="0" applyNumberFormat="1" applyFont="1" applyFill="1" applyBorder="1" applyAlignment="1">
      <alignment horizontal="center"/>
    </xf>
    <xf numFmtId="164" fontId="1" fillId="12" borderId="13" xfId="0" applyNumberFormat="1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FF99FF"/>
      <color rgb="FF66FF33"/>
      <color rgb="FF66FF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1</xdr:rowOff>
    </xdr:from>
    <xdr:to>
      <xdr:col>2</xdr:col>
      <xdr:colOff>1529444</xdr:colOff>
      <xdr:row>40</xdr:row>
      <xdr:rowOff>170291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9D1970-16A2-4BA7-83D4-33FCB6E41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0157" y="13422087"/>
          <a:ext cx="2226129" cy="349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</xdr:rowOff>
    </xdr:from>
    <xdr:to>
      <xdr:col>2</xdr:col>
      <xdr:colOff>1529444</xdr:colOff>
      <xdr:row>42</xdr:row>
      <xdr:rowOff>7005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A6401-90BB-4CAA-96A1-B25FF89C2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686" y="7685315"/>
          <a:ext cx="2226129" cy="366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737E-6110-453F-8A86-04A7A5CFFD0F}">
  <dimension ref="A1:AG95"/>
  <sheetViews>
    <sheetView tabSelected="1" topLeftCell="R38" workbookViewId="0">
      <selection activeCell="Z52" sqref="Z52"/>
    </sheetView>
  </sheetViews>
  <sheetFormatPr defaultRowHeight="16" x14ac:dyDescent="0.4"/>
  <cols>
    <col min="3" max="3" width="32.81640625" customWidth="1"/>
    <col min="7" max="7" width="9.453125" customWidth="1"/>
    <col min="8" max="8" width="10.7265625" style="2" customWidth="1"/>
    <col min="9" max="9" width="11.81640625" style="2" customWidth="1"/>
    <col min="10" max="12" width="6.26953125" style="2" customWidth="1"/>
    <col min="13" max="13" width="4.1796875" customWidth="1"/>
    <col min="14" max="14" width="7.1796875" style="7" customWidth="1"/>
    <col min="15" max="15" width="13.1796875" style="39" customWidth="1"/>
    <col min="16" max="16" width="22.08984375" style="2" customWidth="1"/>
    <col min="17" max="17" width="11.26953125" style="2" customWidth="1"/>
    <col min="18" max="18" width="15.453125" style="4" customWidth="1"/>
    <col min="19" max="19" width="8.7265625" style="2" customWidth="1"/>
    <col min="20" max="20" width="7.81640625" customWidth="1"/>
    <col min="21" max="21" width="20.54296875" style="5" customWidth="1"/>
    <col min="22" max="22" width="10.26953125" style="2" customWidth="1"/>
    <col min="23" max="24" width="6.90625" style="2" customWidth="1"/>
    <col min="25" max="25" width="9.7265625" style="2" customWidth="1"/>
    <col min="26" max="26" width="12" style="2" customWidth="1"/>
    <col min="27" max="28" width="15.26953125" style="2" customWidth="1"/>
    <col min="29" max="29" width="12.7265625" style="7" customWidth="1"/>
    <col min="30" max="30" width="13.7265625" customWidth="1"/>
  </cols>
  <sheetData>
    <row r="1" spans="1:33" x14ac:dyDescent="0.4">
      <c r="B1" s="51"/>
      <c r="C1" s="52" t="s">
        <v>141</v>
      </c>
      <c r="D1" s="52" t="s">
        <v>131</v>
      </c>
      <c r="E1" s="52" t="s">
        <v>138</v>
      </c>
      <c r="F1" s="52" t="s">
        <v>138</v>
      </c>
      <c r="G1" s="107" t="s">
        <v>143</v>
      </c>
      <c r="H1" s="107"/>
      <c r="I1" s="53"/>
      <c r="J1" s="53"/>
      <c r="K1" s="53"/>
      <c r="L1" s="54"/>
      <c r="M1" s="6"/>
    </row>
    <row r="2" spans="1:33" s="1" customFormat="1" ht="19" thickBot="1" x14ac:dyDescent="0.5">
      <c r="B2" s="55" t="s">
        <v>7</v>
      </c>
      <c r="C2" s="56" t="s">
        <v>73</v>
      </c>
      <c r="D2" s="57" t="s">
        <v>8</v>
      </c>
      <c r="E2" s="57" t="s">
        <v>136</v>
      </c>
      <c r="F2" s="57" t="s">
        <v>137</v>
      </c>
      <c r="G2" s="57" t="s">
        <v>16</v>
      </c>
      <c r="H2" s="57" t="s">
        <v>17</v>
      </c>
      <c r="I2" s="57" t="s">
        <v>30</v>
      </c>
      <c r="J2" s="57" t="s">
        <v>49</v>
      </c>
      <c r="K2" s="57" t="s">
        <v>50</v>
      </c>
      <c r="L2" s="58" t="s">
        <v>51</v>
      </c>
      <c r="N2" s="7"/>
      <c r="O2" s="108" t="s">
        <v>166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70"/>
      <c r="AC2" s="7"/>
    </row>
    <row r="3" spans="1:33" ht="18.5" x14ac:dyDescent="0.45">
      <c r="B3" s="59" t="s">
        <v>6</v>
      </c>
      <c r="C3" s="60" t="s">
        <v>72</v>
      </c>
      <c r="D3" s="61">
        <v>55.3</v>
      </c>
      <c r="E3" s="62">
        <v>0.25</v>
      </c>
      <c r="F3" s="62">
        <v>0.25</v>
      </c>
      <c r="G3" s="60" t="s">
        <v>18</v>
      </c>
      <c r="H3" s="60" t="s">
        <v>19</v>
      </c>
      <c r="I3" s="63" t="s">
        <v>45</v>
      </c>
      <c r="J3" s="63">
        <v>0.375</v>
      </c>
      <c r="K3" s="63">
        <v>0.187</v>
      </c>
      <c r="L3" s="64">
        <v>0.125</v>
      </c>
      <c r="M3" s="2"/>
      <c r="N3" s="8"/>
      <c r="O3" s="75"/>
      <c r="P3" s="75"/>
      <c r="Q3" s="75"/>
      <c r="R3" s="75"/>
      <c r="S3" s="75"/>
      <c r="T3" s="75"/>
      <c r="U3" s="75"/>
      <c r="V3" s="1" t="s">
        <v>173</v>
      </c>
      <c r="W3" s="75"/>
      <c r="X3" s="75"/>
      <c r="Y3" s="1" t="s">
        <v>175</v>
      </c>
      <c r="Z3" s="93" t="s">
        <v>176</v>
      </c>
      <c r="AA3" s="8"/>
      <c r="AB3" s="8"/>
      <c r="AC3" s="75"/>
      <c r="AD3" s="75"/>
    </row>
    <row r="4" spans="1:33" x14ac:dyDescent="0.4">
      <c r="B4" s="59" t="s">
        <v>43</v>
      </c>
      <c r="C4" s="60" t="s">
        <v>71</v>
      </c>
      <c r="D4" s="61">
        <v>17.600000000000001</v>
      </c>
      <c r="E4" s="62">
        <v>0.35</v>
      </c>
      <c r="F4" s="62">
        <v>0.25</v>
      </c>
      <c r="G4" s="60" t="s">
        <v>44</v>
      </c>
      <c r="H4" s="60" t="s">
        <v>27</v>
      </c>
      <c r="I4" s="63" t="s">
        <v>45</v>
      </c>
      <c r="J4" s="63">
        <v>0.375</v>
      </c>
      <c r="K4" s="63">
        <v>0.187</v>
      </c>
      <c r="L4" s="64">
        <v>0.125</v>
      </c>
      <c r="M4" s="2"/>
      <c r="N4" s="1"/>
      <c r="O4" s="41"/>
      <c r="P4" s="1" t="s">
        <v>127</v>
      </c>
      <c r="Q4" s="1"/>
      <c r="R4" s="86"/>
      <c r="S4" s="1"/>
      <c r="T4" s="1"/>
      <c r="U4" s="1"/>
      <c r="V4" s="42" t="s">
        <v>174</v>
      </c>
      <c r="W4" s="103" t="s">
        <v>156</v>
      </c>
      <c r="X4" s="103"/>
      <c r="Y4" s="42" t="s">
        <v>130</v>
      </c>
      <c r="Z4" s="93" t="s">
        <v>134</v>
      </c>
      <c r="AA4" s="1"/>
      <c r="AB4" s="1"/>
      <c r="AC4" s="1"/>
      <c r="AD4" s="1"/>
    </row>
    <row r="5" spans="1:33" ht="14.5" x14ac:dyDescent="0.35">
      <c r="B5" s="59" t="s">
        <v>0</v>
      </c>
      <c r="C5" s="60" t="s">
        <v>58</v>
      </c>
      <c r="D5" s="61">
        <v>0.49</v>
      </c>
      <c r="E5" s="62">
        <v>0.05</v>
      </c>
      <c r="F5" s="62">
        <v>0.05</v>
      </c>
      <c r="G5" s="60" t="s">
        <v>20</v>
      </c>
      <c r="H5" s="60" t="s">
        <v>21</v>
      </c>
      <c r="I5" s="63" t="s">
        <v>35</v>
      </c>
      <c r="J5" s="63">
        <v>0.375</v>
      </c>
      <c r="K5" s="63">
        <v>0.20499999999999999</v>
      </c>
      <c r="L5" s="64">
        <v>0.128</v>
      </c>
      <c r="M5" s="2"/>
      <c r="N5" s="1"/>
      <c r="O5" s="41"/>
      <c r="P5" s="1" t="s">
        <v>128</v>
      </c>
      <c r="Q5" s="46"/>
      <c r="R5" s="47"/>
      <c r="S5" s="103" t="s">
        <v>38</v>
      </c>
      <c r="T5" s="103"/>
      <c r="U5" s="1"/>
      <c r="V5" s="1" t="s">
        <v>40</v>
      </c>
      <c r="W5" s="103" t="s">
        <v>139</v>
      </c>
      <c r="X5" s="103"/>
      <c r="Y5" s="46" t="s">
        <v>40</v>
      </c>
      <c r="Z5" s="94" t="s">
        <v>157</v>
      </c>
      <c r="AA5" s="1" t="s">
        <v>177</v>
      </c>
      <c r="AB5" s="1" t="s">
        <v>182</v>
      </c>
      <c r="AC5" s="102" t="s">
        <v>159</v>
      </c>
      <c r="AD5" s="102"/>
    </row>
    <row r="6" spans="1:33" ht="14.5" x14ac:dyDescent="0.35">
      <c r="A6" t="s">
        <v>70</v>
      </c>
      <c r="B6" s="59" t="s">
        <v>1</v>
      </c>
      <c r="C6" s="60" t="s">
        <v>59</v>
      </c>
      <c r="D6" s="61">
        <v>8</v>
      </c>
      <c r="E6" s="62">
        <v>0.1</v>
      </c>
      <c r="F6" s="62">
        <v>0.1</v>
      </c>
      <c r="G6" s="60" t="s">
        <v>22</v>
      </c>
      <c r="H6" s="60" t="s">
        <v>28</v>
      </c>
      <c r="I6" s="63" t="s">
        <v>33</v>
      </c>
      <c r="J6" s="63">
        <v>0.375</v>
      </c>
      <c r="K6" s="63">
        <v>0.20499999999999999</v>
      </c>
      <c r="L6" s="64">
        <v>0.128</v>
      </c>
      <c r="M6" s="2"/>
      <c r="N6" s="1" t="s">
        <v>11</v>
      </c>
      <c r="O6" s="41" t="s">
        <v>129</v>
      </c>
      <c r="P6" s="1" t="s">
        <v>13</v>
      </c>
      <c r="Q6" s="1" t="s">
        <v>42</v>
      </c>
      <c r="R6" s="48" t="s">
        <v>41</v>
      </c>
      <c r="S6" s="1" t="s">
        <v>14</v>
      </c>
      <c r="T6" s="1" t="s">
        <v>15</v>
      </c>
      <c r="U6" s="49" t="s">
        <v>30</v>
      </c>
      <c r="V6" s="1" t="s">
        <v>39</v>
      </c>
      <c r="W6" s="1" t="s">
        <v>132</v>
      </c>
      <c r="X6" s="1" t="s">
        <v>133</v>
      </c>
      <c r="Y6" s="1" t="s">
        <v>135</v>
      </c>
      <c r="Z6" s="93" t="s">
        <v>135</v>
      </c>
      <c r="AA6" s="1" t="s">
        <v>55</v>
      </c>
      <c r="AB6" s="1" t="s">
        <v>178</v>
      </c>
      <c r="AC6" s="98" t="s">
        <v>154</v>
      </c>
      <c r="AD6" s="98" t="s">
        <v>126</v>
      </c>
      <c r="AE6" t="s">
        <v>263</v>
      </c>
      <c r="AF6" s="2" t="s">
        <v>135</v>
      </c>
      <c r="AG6" s="2" t="s">
        <v>266</v>
      </c>
    </row>
    <row r="7" spans="1:33" x14ac:dyDescent="0.4">
      <c r="B7" s="59" t="s">
        <v>5</v>
      </c>
      <c r="C7" s="60" t="s">
        <v>60</v>
      </c>
      <c r="D7" s="61">
        <v>2.5</v>
      </c>
      <c r="E7" s="62">
        <v>0.05</v>
      </c>
      <c r="F7" s="62">
        <v>0.05</v>
      </c>
      <c r="G7" s="60" t="s">
        <v>23</v>
      </c>
      <c r="H7" s="60" t="s">
        <v>24</v>
      </c>
      <c r="I7" s="63" t="s">
        <v>34</v>
      </c>
      <c r="J7" s="63">
        <v>0.375</v>
      </c>
      <c r="K7" s="63">
        <v>0.20499999999999999</v>
      </c>
      <c r="L7" s="64">
        <v>0.128</v>
      </c>
      <c r="M7" s="2"/>
      <c r="N7" s="19">
        <v>160</v>
      </c>
      <c r="O7" s="40" t="s">
        <v>81</v>
      </c>
      <c r="P7" s="20">
        <v>2.17</v>
      </c>
      <c r="Q7" s="21">
        <v>1.9</v>
      </c>
      <c r="R7" s="17" t="s">
        <v>4</v>
      </c>
      <c r="S7" s="24" t="str">
        <f t="shared" ref="S7:S28" si="0">LOOKUP(R7,$B$3:$B$11,$G$3:$G$11)</f>
        <v>1 MHz</v>
      </c>
      <c r="T7" s="24" t="str">
        <f t="shared" ref="T7:T28" si="1">LOOKUP(R7,$B$3:$B$11,$H$3:$H$11)</f>
        <v>25 MHz</v>
      </c>
      <c r="U7" s="11" t="str">
        <f t="shared" ref="U7:U27" si="2">LOOKUP(R7,$B$3:$B$11,$I$3:$I$11)</f>
        <v>White/Clear</v>
      </c>
      <c r="V7" s="9">
        <f>SQRT((1000*P7)/LOOKUP(R7,$B$3:$B$24,$D$3:$D$24))</f>
        <v>26.040833319999575</v>
      </c>
      <c r="W7" s="43">
        <f>SQRT((1000*P7)/(LOOKUP(R7,$B$3:$B$24,$D$3:$D$24))*(1-LOOKUP(R7,$B$3:$B$24,$F$3:$F$24)))</f>
        <v>25.381464693748466</v>
      </c>
      <c r="X7" s="43">
        <f>SQRT((1000*P7)/(LOOKUP(R7,$B$3:$B$24,$D$3:$D$24))*(1+LOOKUP(R7,$B$3:$B$24,$E$3:$E$24)))</f>
        <v>26.683913693459587</v>
      </c>
      <c r="Y7" s="95">
        <f>ROUND(V7,0)</f>
        <v>26</v>
      </c>
      <c r="Z7" s="45">
        <f>AVERAGE(W7:X7)</f>
        <v>26.032689193604028</v>
      </c>
      <c r="AA7" s="81">
        <f>ROUNDUP(Y7*(2*(LOOKUP(R7,$B$3:$B$11,$J$3:$J$11) - LOOKUP(R7,$B$3:$B$11,$K$3:$K$11)) + 2*(LOOKUP(R7,$B$3:$B$11,$L$3:$L$11))),0) -2</f>
        <v>14</v>
      </c>
      <c r="AB7" s="81" t="s">
        <v>179</v>
      </c>
      <c r="AC7" s="71"/>
      <c r="AD7" s="71"/>
      <c r="AE7" s="109" t="s">
        <v>220</v>
      </c>
      <c r="AF7" s="2">
        <v>26</v>
      </c>
      <c r="AG7" s="2" t="s">
        <v>3</v>
      </c>
    </row>
    <row r="8" spans="1:33" x14ac:dyDescent="0.4">
      <c r="B8" s="59" t="s">
        <v>12</v>
      </c>
      <c r="C8" s="60" t="s">
        <v>61</v>
      </c>
      <c r="D8" s="61">
        <v>1.5</v>
      </c>
      <c r="E8" s="62">
        <v>0.05</v>
      </c>
      <c r="F8" s="62">
        <v>0.05</v>
      </c>
      <c r="G8" s="60" t="s">
        <v>25</v>
      </c>
      <c r="H8" s="60" t="s">
        <v>26</v>
      </c>
      <c r="I8" s="63" t="s">
        <v>32</v>
      </c>
      <c r="J8" s="63">
        <v>0.375</v>
      </c>
      <c r="K8" s="63">
        <v>0.20499999999999999</v>
      </c>
      <c r="L8" s="64">
        <v>0.128</v>
      </c>
      <c r="M8" s="2"/>
      <c r="N8" s="19"/>
      <c r="O8" s="40" t="s">
        <v>82</v>
      </c>
      <c r="P8" s="20">
        <v>12</v>
      </c>
      <c r="Q8" s="21"/>
      <c r="R8" s="17" t="s">
        <v>43</v>
      </c>
      <c r="S8" s="24" t="str">
        <f t="shared" si="0"/>
        <v>.5 MHz</v>
      </c>
      <c r="T8" s="24" t="str">
        <f t="shared" si="1"/>
        <v>30 MHz</v>
      </c>
      <c r="U8" s="12" t="str">
        <f t="shared" si="2"/>
        <v>Dull Black</v>
      </c>
      <c r="V8" s="9">
        <f t="shared" ref="V8:V28" si="3">SQRT((1000*P8)/LOOKUP(R8,$B$3:$B$11,$D$3:$D$11))</f>
        <v>26.111648393354674</v>
      </c>
      <c r="W8" s="44">
        <f t="shared" ref="W8:W28" si="4">SQRT((1000*P8)/(LOOKUP(R8,$B$3:$B$24,$D$3:$D$24))*(1-LOOKUP(R8,$B$3:$B$24,$F$3:$F$24)))</f>
        <v>22.61335084333227</v>
      </c>
      <c r="X8" s="44">
        <f t="shared" ref="X8:X28" si="5">SQRT((1000*P8)/(LOOKUP(R8,$B$3:$B$24,$D$3:$D$24))*(1+LOOKUP(R8,$B$3:$B$24,$E$3:$E$24)))</f>
        <v>30.338993810845892</v>
      </c>
      <c r="Y8" s="95">
        <f t="shared" ref="Y8:Y50" si="6">ROUND(V8,0)</f>
        <v>26</v>
      </c>
      <c r="Z8" s="45">
        <f t="shared" ref="Z8:Z35" si="7">AVERAGE(W8:X8)</f>
        <v>26.476172327089081</v>
      </c>
      <c r="AA8" s="19">
        <f t="shared" ref="AA8:AA28" si="8">ROUNDUP(Y8*(2*(LOOKUP(R8,$B$3:$B$11,$J$3:$J$11) - LOOKUP(R8,$B$3:$B$11,$K$3:$K$11)) + 2*(LOOKUP(R8,$B$3:$B$11,$L$3:$L$11))),0)</f>
        <v>17</v>
      </c>
      <c r="AB8" s="81" t="s">
        <v>179</v>
      </c>
      <c r="AC8" s="71"/>
      <c r="AD8" s="71"/>
      <c r="AE8" s="109" t="s">
        <v>208</v>
      </c>
      <c r="AF8" s="2">
        <v>15</v>
      </c>
      <c r="AG8" s="2" t="s">
        <v>6</v>
      </c>
    </row>
    <row r="9" spans="1:33" x14ac:dyDescent="0.4">
      <c r="B9" s="59" t="s">
        <v>2</v>
      </c>
      <c r="C9" s="60" t="s">
        <v>62</v>
      </c>
      <c r="D9" s="61">
        <v>4</v>
      </c>
      <c r="E9" s="62">
        <v>0.05</v>
      </c>
      <c r="F9" s="62">
        <v>0.05</v>
      </c>
      <c r="G9" s="60" t="s">
        <v>52</v>
      </c>
      <c r="H9" s="60" t="s">
        <v>19</v>
      </c>
      <c r="I9" s="63" t="s">
        <v>36</v>
      </c>
      <c r="J9" s="63">
        <v>0.375</v>
      </c>
      <c r="K9" s="63">
        <v>0.20499999999999999</v>
      </c>
      <c r="L9" s="64">
        <v>0.128</v>
      </c>
      <c r="M9" s="2"/>
      <c r="N9" s="19"/>
      <c r="O9" s="40" t="s">
        <v>83</v>
      </c>
      <c r="P9" s="20">
        <v>1.22</v>
      </c>
      <c r="Q9" s="21"/>
      <c r="R9" s="17" t="s">
        <v>1</v>
      </c>
      <c r="S9" s="24" t="str">
        <f t="shared" si="0"/>
        <v>.15 MHz</v>
      </c>
      <c r="T9" s="24" t="str">
        <f t="shared" si="1"/>
        <v>3 MHz</v>
      </c>
      <c r="U9" s="50" t="str">
        <f t="shared" si="2"/>
        <v>Blue/Clear</v>
      </c>
      <c r="V9" s="9">
        <f t="shared" si="3"/>
        <v>12.349089035228468</v>
      </c>
      <c r="W9" s="43">
        <f t="shared" si="4"/>
        <v>11.715374513859981</v>
      </c>
      <c r="X9" s="43">
        <f t="shared" si="5"/>
        <v>12.951833846988619</v>
      </c>
      <c r="Y9" s="95">
        <f t="shared" si="6"/>
        <v>12</v>
      </c>
      <c r="Z9" s="45">
        <f t="shared" si="7"/>
        <v>12.333604180424299</v>
      </c>
      <c r="AA9" s="19">
        <f t="shared" si="8"/>
        <v>8</v>
      </c>
      <c r="AB9" s="81" t="s">
        <v>179</v>
      </c>
      <c r="AC9" s="71"/>
      <c r="AD9" s="71"/>
      <c r="AE9" s="109" t="s">
        <v>225</v>
      </c>
      <c r="AF9" s="2">
        <v>20</v>
      </c>
      <c r="AG9" s="2" t="s">
        <v>5</v>
      </c>
    </row>
    <row r="10" spans="1:33" x14ac:dyDescent="0.4">
      <c r="B10" s="59" t="s">
        <v>3</v>
      </c>
      <c r="C10" s="60" t="s">
        <v>63</v>
      </c>
      <c r="D10" s="61">
        <v>3</v>
      </c>
      <c r="E10" s="62">
        <v>0.05</v>
      </c>
      <c r="F10" s="62">
        <v>0.05</v>
      </c>
      <c r="G10" s="60" t="s">
        <v>28</v>
      </c>
      <c r="H10" s="60" t="s">
        <v>53</v>
      </c>
      <c r="I10" s="63" t="s">
        <v>37</v>
      </c>
      <c r="J10" s="63">
        <v>0.375</v>
      </c>
      <c r="K10" s="63">
        <v>0.20499999999999999</v>
      </c>
      <c r="L10" s="64">
        <v>0.128</v>
      </c>
      <c r="M10" s="2"/>
      <c r="N10" s="19"/>
      <c r="O10" s="40" t="s">
        <v>84</v>
      </c>
      <c r="P10" s="20">
        <v>12</v>
      </c>
      <c r="Q10" s="21"/>
      <c r="R10" s="17" t="s">
        <v>43</v>
      </c>
      <c r="S10" s="24" t="str">
        <f t="shared" si="0"/>
        <v>.5 MHz</v>
      </c>
      <c r="T10" s="24" t="str">
        <f t="shared" si="1"/>
        <v>30 MHz</v>
      </c>
      <c r="U10" s="12" t="str">
        <f t="shared" si="2"/>
        <v>Dull Black</v>
      </c>
      <c r="V10" s="9">
        <f t="shared" si="3"/>
        <v>26.111648393354674</v>
      </c>
      <c r="W10" s="44">
        <f t="shared" si="4"/>
        <v>22.61335084333227</v>
      </c>
      <c r="X10" s="44">
        <f t="shared" si="5"/>
        <v>30.338993810845892</v>
      </c>
      <c r="Y10" s="95">
        <f t="shared" si="6"/>
        <v>26</v>
      </c>
      <c r="Z10" s="45">
        <f t="shared" si="7"/>
        <v>26.476172327089081</v>
      </c>
      <c r="AA10" s="19">
        <f t="shared" si="8"/>
        <v>17</v>
      </c>
      <c r="AB10" s="81" t="s">
        <v>179</v>
      </c>
      <c r="AC10" s="71"/>
      <c r="AD10" s="71"/>
      <c r="AE10" s="109" t="s">
        <v>208</v>
      </c>
      <c r="AF10" s="2">
        <v>15</v>
      </c>
      <c r="AG10" s="2" t="s">
        <v>6</v>
      </c>
    </row>
    <row r="11" spans="1:33" x14ac:dyDescent="0.4">
      <c r="B11" s="59" t="s">
        <v>4</v>
      </c>
      <c r="C11" s="60" t="s">
        <v>142</v>
      </c>
      <c r="D11" s="61">
        <v>3.2</v>
      </c>
      <c r="E11" s="62">
        <v>0.05</v>
      </c>
      <c r="F11" s="62">
        <v>0.05</v>
      </c>
      <c r="G11" s="60" t="s">
        <v>29</v>
      </c>
      <c r="H11" s="60" t="s">
        <v>54</v>
      </c>
      <c r="I11" s="63" t="s">
        <v>31</v>
      </c>
      <c r="J11" s="63">
        <v>0.375</v>
      </c>
      <c r="K11" s="63">
        <v>0.20499999999999999</v>
      </c>
      <c r="L11" s="64">
        <v>0.128</v>
      </c>
      <c r="M11" s="2"/>
      <c r="N11" s="19"/>
      <c r="O11" s="40" t="s">
        <v>85</v>
      </c>
      <c r="P11" s="20">
        <v>2.17</v>
      </c>
      <c r="Q11" s="21"/>
      <c r="R11" s="17" t="s">
        <v>4</v>
      </c>
      <c r="S11" s="24" t="str">
        <f t="shared" si="0"/>
        <v>1 MHz</v>
      </c>
      <c r="T11" s="24" t="str">
        <f t="shared" si="1"/>
        <v>25 MHz</v>
      </c>
      <c r="U11" s="11" t="str">
        <f t="shared" si="2"/>
        <v>White/Clear</v>
      </c>
      <c r="V11" s="9">
        <f t="shared" si="3"/>
        <v>26.040833319999575</v>
      </c>
      <c r="W11" s="43">
        <f t="shared" si="4"/>
        <v>25.381464693748466</v>
      </c>
      <c r="X11" s="43">
        <f t="shared" si="5"/>
        <v>26.683913693459587</v>
      </c>
      <c r="Y11" s="95">
        <f t="shared" si="6"/>
        <v>26</v>
      </c>
      <c r="Z11" s="45">
        <f t="shared" si="7"/>
        <v>26.032689193604028</v>
      </c>
      <c r="AA11" s="19">
        <f t="shared" si="8"/>
        <v>16</v>
      </c>
      <c r="AB11" s="81" t="s">
        <v>179</v>
      </c>
      <c r="AC11" s="71"/>
      <c r="AD11" s="71"/>
      <c r="AE11" s="109" t="s">
        <v>220</v>
      </c>
      <c r="AF11" s="2">
        <v>26</v>
      </c>
      <c r="AG11" s="2" t="s">
        <v>3</v>
      </c>
    </row>
    <row r="12" spans="1:33" x14ac:dyDescent="0.4">
      <c r="B12" s="59" t="s">
        <v>74</v>
      </c>
      <c r="C12" s="60" t="s">
        <v>58</v>
      </c>
      <c r="D12" s="61">
        <v>0.64</v>
      </c>
      <c r="E12" s="62">
        <v>0.05</v>
      </c>
      <c r="F12" s="62">
        <v>0.05</v>
      </c>
      <c r="G12" s="60" t="s">
        <v>20</v>
      </c>
      <c r="H12" s="60" t="s">
        <v>21</v>
      </c>
      <c r="I12" s="63" t="s">
        <v>35</v>
      </c>
      <c r="J12" s="63">
        <v>0.375</v>
      </c>
      <c r="K12" s="63">
        <v>0.20499999999999999</v>
      </c>
      <c r="L12" s="64">
        <v>0.128</v>
      </c>
      <c r="M12" s="2"/>
      <c r="N12" s="19">
        <v>80</v>
      </c>
      <c r="O12" s="40" t="s">
        <v>86</v>
      </c>
      <c r="P12" s="22">
        <v>1</v>
      </c>
      <c r="Q12" s="21">
        <v>3.75</v>
      </c>
      <c r="R12" s="25" t="s">
        <v>2</v>
      </c>
      <c r="S12" s="24" t="str">
        <f t="shared" si="0"/>
        <v>.25 MHz</v>
      </c>
      <c r="T12" s="24" t="str">
        <f t="shared" si="1"/>
        <v>10 MHz</v>
      </c>
      <c r="U12" s="14" t="str">
        <f t="shared" si="2"/>
        <v>Red/Clear</v>
      </c>
      <c r="V12" s="9">
        <f t="shared" si="3"/>
        <v>15.811388300841896</v>
      </c>
      <c r="W12" s="43">
        <f t="shared" si="4"/>
        <v>15.411035007422441</v>
      </c>
      <c r="X12" s="43">
        <f t="shared" si="5"/>
        <v>16.201851746019649</v>
      </c>
      <c r="Y12" s="95">
        <f t="shared" si="6"/>
        <v>16</v>
      </c>
      <c r="Z12" s="45">
        <f t="shared" si="7"/>
        <v>15.806443376721045</v>
      </c>
      <c r="AA12" s="19">
        <f t="shared" si="8"/>
        <v>10</v>
      </c>
      <c r="AB12" s="81" t="s">
        <v>179</v>
      </c>
      <c r="AC12" s="71"/>
      <c r="AD12" s="71"/>
      <c r="AE12" s="109" t="s">
        <v>230</v>
      </c>
      <c r="AF12" s="2">
        <v>20</v>
      </c>
      <c r="AG12" s="2" t="s">
        <v>5</v>
      </c>
    </row>
    <row r="13" spans="1:33" x14ac:dyDescent="0.4">
      <c r="B13" s="59" t="s">
        <v>75</v>
      </c>
      <c r="C13" s="60" t="s">
        <v>59</v>
      </c>
      <c r="D13" s="61">
        <v>10</v>
      </c>
      <c r="E13" s="62">
        <v>0.1</v>
      </c>
      <c r="F13" s="62">
        <v>0.1</v>
      </c>
      <c r="G13" s="60" t="s">
        <v>22</v>
      </c>
      <c r="H13" s="60" t="s">
        <v>28</v>
      </c>
      <c r="I13" s="63" t="s">
        <v>33</v>
      </c>
      <c r="J13" s="63">
        <v>0.375</v>
      </c>
      <c r="K13" s="63">
        <v>0.20499999999999999</v>
      </c>
      <c r="L13" s="64">
        <v>0.128</v>
      </c>
      <c r="M13" s="2"/>
      <c r="N13" s="19"/>
      <c r="O13" s="40" t="s">
        <v>87</v>
      </c>
      <c r="P13" s="22">
        <v>6</v>
      </c>
      <c r="Q13" s="21"/>
      <c r="R13" s="25" t="s">
        <v>43</v>
      </c>
      <c r="S13" s="24" t="str">
        <f t="shared" si="0"/>
        <v>.5 MHz</v>
      </c>
      <c r="T13" s="24" t="str">
        <f t="shared" si="1"/>
        <v>30 MHz</v>
      </c>
      <c r="U13" s="12" t="str">
        <f t="shared" si="2"/>
        <v>Dull Black</v>
      </c>
      <c r="V13" s="10">
        <f t="shared" si="3"/>
        <v>18.463723646899908</v>
      </c>
      <c r="W13" s="44">
        <f t="shared" si="4"/>
        <v>15.990053726670782</v>
      </c>
      <c r="X13" s="44">
        <f t="shared" si="5"/>
        <v>21.452908258025825</v>
      </c>
      <c r="Y13" s="96">
        <f t="shared" si="6"/>
        <v>18</v>
      </c>
      <c r="Z13" s="45">
        <f t="shared" si="7"/>
        <v>18.721480992348305</v>
      </c>
      <c r="AA13" s="19">
        <f t="shared" si="8"/>
        <v>12</v>
      </c>
      <c r="AB13" s="81" t="s">
        <v>179</v>
      </c>
      <c r="AC13" s="71"/>
      <c r="AD13" s="71"/>
      <c r="AE13" s="109" t="s">
        <v>210</v>
      </c>
      <c r="AF13" s="2">
        <v>27</v>
      </c>
      <c r="AG13" s="2" t="s">
        <v>1</v>
      </c>
    </row>
    <row r="14" spans="1:33" x14ac:dyDescent="0.4">
      <c r="B14" s="59" t="s">
        <v>76</v>
      </c>
      <c r="C14" s="60" t="s">
        <v>60</v>
      </c>
      <c r="D14" s="61">
        <v>3.1</v>
      </c>
      <c r="E14" s="62">
        <v>0.05</v>
      </c>
      <c r="F14" s="62">
        <v>0.05</v>
      </c>
      <c r="G14" s="60" t="s">
        <v>23</v>
      </c>
      <c r="H14" s="60" t="s">
        <v>24</v>
      </c>
      <c r="I14" s="63" t="s">
        <v>34</v>
      </c>
      <c r="J14" s="63">
        <v>0.375</v>
      </c>
      <c r="K14" s="63">
        <v>0.20499999999999999</v>
      </c>
      <c r="L14" s="64">
        <v>0.128</v>
      </c>
      <c r="M14" s="2"/>
      <c r="N14" s="19"/>
      <c r="O14" s="40" t="s">
        <v>88</v>
      </c>
      <c r="P14" s="22">
        <v>0.6</v>
      </c>
      <c r="Q14" s="21"/>
      <c r="R14" s="25" t="s">
        <v>3</v>
      </c>
      <c r="S14" s="24" t="str">
        <f t="shared" si="0"/>
        <v>3 MHz</v>
      </c>
      <c r="T14" s="24" t="str">
        <f t="shared" si="1"/>
        <v>40 MHz</v>
      </c>
      <c r="U14" s="13" t="str">
        <f t="shared" si="2"/>
        <v>Yellow/Clear</v>
      </c>
      <c r="V14" s="9">
        <f t="shared" si="3"/>
        <v>14.142135623730951</v>
      </c>
      <c r="W14" s="43">
        <f t="shared" si="4"/>
        <v>13.784048752090222</v>
      </c>
      <c r="X14" s="43">
        <f t="shared" si="5"/>
        <v>14.491376746189438</v>
      </c>
      <c r="Y14" s="95">
        <f t="shared" si="6"/>
        <v>14</v>
      </c>
      <c r="Z14" s="45">
        <f t="shared" si="7"/>
        <v>14.13771274913983</v>
      </c>
      <c r="AA14" s="19">
        <f t="shared" si="8"/>
        <v>9</v>
      </c>
      <c r="AB14" s="81" t="s">
        <v>179</v>
      </c>
      <c r="AC14" s="71"/>
      <c r="AD14" s="71"/>
      <c r="AE14" s="109" t="s">
        <v>236</v>
      </c>
      <c r="AF14" s="2">
        <v>32</v>
      </c>
      <c r="AG14" s="2" t="s">
        <v>0</v>
      </c>
    </row>
    <row r="15" spans="1:33" x14ac:dyDescent="0.4">
      <c r="B15" s="59" t="s">
        <v>77</v>
      </c>
      <c r="C15" s="60" t="s">
        <v>61</v>
      </c>
      <c r="D15" s="61">
        <v>1.8</v>
      </c>
      <c r="E15" s="62">
        <v>0.05</v>
      </c>
      <c r="F15" s="62">
        <v>0.05</v>
      </c>
      <c r="G15" s="60" t="s">
        <v>25</v>
      </c>
      <c r="H15" s="60" t="s">
        <v>26</v>
      </c>
      <c r="I15" s="63" t="s">
        <v>32</v>
      </c>
      <c r="J15" s="63">
        <v>0.375</v>
      </c>
      <c r="K15" s="63">
        <v>0.20499999999999999</v>
      </c>
      <c r="L15" s="64">
        <v>0.128</v>
      </c>
      <c r="M15" s="2"/>
      <c r="N15" s="19"/>
      <c r="O15" s="40" t="s">
        <v>89</v>
      </c>
      <c r="P15" s="22">
        <v>6</v>
      </c>
      <c r="Q15" s="21"/>
      <c r="R15" s="25" t="s">
        <v>43</v>
      </c>
      <c r="S15" s="24" t="str">
        <f t="shared" si="0"/>
        <v>.5 MHz</v>
      </c>
      <c r="T15" s="24" t="str">
        <f t="shared" si="1"/>
        <v>30 MHz</v>
      </c>
      <c r="U15" s="12" t="str">
        <f t="shared" si="2"/>
        <v>Dull Black</v>
      </c>
      <c r="V15" s="10">
        <f t="shared" si="3"/>
        <v>18.463723646899908</v>
      </c>
      <c r="W15" s="44">
        <f t="shared" si="4"/>
        <v>15.990053726670782</v>
      </c>
      <c r="X15" s="44">
        <f t="shared" si="5"/>
        <v>21.452908258025825</v>
      </c>
      <c r="Y15" s="96">
        <f t="shared" si="6"/>
        <v>18</v>
      </c>
      <c r="Z15" s="45">
        <f t="shared" si="7"/>
        <v>18.721480992348305</v>
      </c>
      <c r="AA15" s="19">
        <f t="shared" si="8"/>
        <v>12</v>
      </c>
      <c r="AB15" s="81" t="s">
        <v>179</v>
      </c>
      <c r="AC15" s="71" t="s">
        <v>155</v>
      </c>
      <c r="AD15" s="71"/>
      <c r="AE15" s="109" t="s">
        <v>210</v>
      </c>
      <c r="AF15" s="2">
        <v>27</v>
      </c>
      <c r="AG15" s="2" t="s">
        <v>1</v>
      </c>
    </row>
    <row r="16" spans="1:33" x14ac:dyDescent="0.4">
      <c r="B16" s="59" t="s">
        <v>78</v>
      </c>
      <c r="C16" s="60" t="s">
        <v>62</v>
      </c>
      <c r="D16" s="61">
        <v>4.9000000000000004</v>
      </c>
      <c r="E16" s="62">
        <v>0.05</v>
      </c>
      <c r="F16" s="62">
        <v>0.05</v>
      </c>
      <c r="G16" s="60" t="s">
        <v>52</v>
      </c>
      <c r="H16" s="60" t="s">
        <v>19</v>
      </c>
      <c r="I16" s="63" t="s">
        <v>36</v>
      </c>
      <c r="J16" s="63">
        <v>0.375</v>
      </c>
      <c r="K16" s="63">
        <v>0.20499999999999999</v>
      </c>
      <c r="L16" s="64">
        <v>0.128</v>
      </c>
      <c r="M16" s="2"/>
      <c r="N16" s="19"/>
      <c r="O16" s="40" t="s">
        <v>90</v>
      </c>
      <c r="P16" s="22">
        <v>1</v>
      </c>
      <c r="Q16" s="21"/>
      <c r="R16" s="25" t="s">
        <v>2</v>
      </c>
      <c r="S16" s="24" t="str">
        <f t="shared" si="0"/>
        <v>.25 MHz</v>
      </c>
      <c r="T16" s="24" t="str">
        <f t="shared" si="1"/>
        <v>10 MHz</v>
      </c>
      <c r="U16" s="14" t="str">
        <f t="shared" si="2"/>
        <v>Red/Clear</v>
      </c>
      <c r="V16" s="9">
        <f t="shared" si="3"/>
        <v>15.811388300841896</v>
      </c>
      <c r="W16" s="43">
        <f t="shared" si="4"/>
        <v>15.411035007422441</v>
      </c>
      <c r="X16" s="43">
        <f t="shared" si="5"/>
        <v>16.201851746019649</v>
      </c>
      <c r="Y16" s="95">
        <f t="shared" si="6"/>
        <v>16</v>
      </c>
      <c r="Z16" s="45">
        <f t="shared" si="7"/>
        <v>15.806443376721045</v>
      </c>
      <c r="AA16" s="19">
        <f t="shared" si="8"/>
        <v>10</v>
      </c>
      <c r="AB16" s="81" t="s">
        <v>179</v>
      </c>
      <c r="AC16" s="71"/>
      <c r="AD16" s="71"/>
      <c r="AE16" s="109" t="s">
        <v>230</v>
      </c>
      <c r="AF16" s="2">
        <v>20</v>
      </c>
      <c r="AG16" s="2" t="s">
        <v>5</v>
      </c>
    </row>
    <row r="17" spans="2:33" x14ac:dyDescent="0.4">
      <c r="B17" s="59" t="s">
        <v>79</v>
      </c>
      <c r="C17" s="60" t="s">
        <v>63</v>
      </c>
      <c r="D17" s="61">
        <v>4</v>
      </c>
      <c r="E17" s="62">
        <v>0.05</v>
      </c>
      <c r="F17" s="62">
        <v>0.05</v>
      </c>
      <c r="G17" s="60" t="s">
        <v>28</v>
      </c>
      <c r="H17" s="60" t="s">
        <v>53</v>
      </c>
      <c r="I17" s="63" t="s">
        <v>37</v>
      </c>
      <c r="J17" s="63">
        <v>0.375</v>
      </c>
      <c r="K17" s="63">
        <v>0.20499999999999999</v>
      </c>
      <c r="L17" s="64">
        <v>0.128</v>
      </c>
      <c r="M17" s="2"/>
      <c r="N17" s="19">
        <v>60</v>
      </c>
      <c r="O17" s="40" t="s">
        <v>91</v>
      </c>
      <c r="P17" s="20">
        <v>0.73499999999999999</v>
      </c>
      <c r="Q17" s="21">
        <v>5.3585000000000003</v>
      </c>
      <c r="R17" s="17" t="s">
        <v>4</v>
      </c>
      <c r="S17" s="24" t="str">
        <f t="shared" si="0"/>
        <v>1 MHz</v>
      </c>
      <c r="T17" s="24" t="str">
        <f t="shared" si="1"/>
        <v>25 MHz</v>
      </c>
      <c r="U17" s="11" t="str">
        <f t="shared" si="2"/>
        <v>White/Clear</v>
      </c>
      <c r="V17" s="9">
        <f t="shared" si="3"/>
        <v>15.155444566227676</v>
      </c>
      <c r="W17" s="43">
        <f t="shared" si="4"/>
        <v>14.771700139117366</v>
      </c>
      <c r="X17" s="43">
        <f t="shared" si="5"/>
        <v>15.529709430636492</v>
      </c>
      <c r="Y17" s="96">
        <f t="shared" si="6"/>
        <v>15</v>
      </c>
      <c r="Z17" s="45">
        <v>14</v>
      </c>
      <c r="AA17" s="19">
        <f t="shared" si="8"/>
        <v>9</v>
      </c>
      <c r="AB17" s="81" t="s">
        <v>179</v>
      </c>
      <c r="AC17" s="71"/>
      <c r="AD17" s="71"/>
      <c r="AE17" s="109" t="s">
        <v>227</v>
      </c>
      <c r="AF17" s="2">
        <v>17</v>
      </c>
      <c r="AG17" s="2" t="s">
        <v>5</v>
      </c>
    </row>
    <row r="18" spans="2:33" x14ac:dyDescent="0.4">
      <c r="B18" s="59" t="s">
        <v>80</v>
      </c>
      <c r="C18" s="60" t="s">
        <v>142</v>
      </c>
      <c r="D18" s="61">
        <v>4.3</v>
      </c>
      <c r="E18" s="62">
        <v>0.05</v>
      </c>
      <c r="F18" s="62">
        <v>0.05</v>
      </c>
      <c r="G18" s="60" t="s">
        <v>29</v>
      </c>
      <c r="H18" s="60" t="s">
        <v>54</v>
      </c>
      <c r="I18" s="63" t="s">
        <v>31</v>
      </c>
      <c r="J18" s="63">
        <v>0.375</v>
      </c>
      <c r="K18" s="63">
        <v>0.20499999999999999</v>
      </c>
      <c r="L18" s="64">
        <v>0.128</v>
      </c>
      <c r="M18" s="2"/>
      <c r="N18" s="19"/>
      <c r="O18" s="40" t="s">
        <v>92</v>
      </c>
      <c r="P18" s="20">
        <v>4.5199999999999996</v>
      </c>
      <c r="Q18" s="21"/>
      <c r="R18" s="17" t="s">
        <v>43</v>
      </c>
      <c r="S18" s="24" t="str">
        <f t="shared" si="0"/>
        <v>.5 MHz</v>
      </c>
      <c r="T18" s="24" t="str">
        <f t="shared" si="1"/>
        <v>30 MHz</v>
      </c>
      <c r="U18" s="12" t="str">
        <f t="shared" si="2"/>
        <v>Dull Black</v>
      </c>
      <c r="V18" s="9">
        <f t="shared" si="3"/>
        <v>16.02554778527654</v>
      </c>
      <c r="W18" s="44">
        <f t="shared" si="4"/>
        <v>13.878531491610932</v>
      </c>
      <c r="X18" s="44">
        <f t="shared" si="5"/>
        <v>18.62000390586816</v>
      </c>
      <c r="Y18" s="95">
        <f t="shared" si="6"/>
        <v>16</v>
      </c>
      <c r="Z18" s="45">
        <f t="shared" si="7"/>
        <v>16.249267698739544</v>
      </c>
      <c r="AA18" s="19">
        <f t="shared" si="8"/>
        <v>11</v>
      </c>
      <c r="AB18" s="81" t="s">
        <v>179</v>
      </c>
      <c r="AC18" s="71"/>
      <c r="AD18" s="71"/>
      <c r="AE18" s="109" t="s">
        <v>212</v>
      </c>
      <c r="AF18" s="2">
        <v>26</v>
      </c>
      <c r="AG18" s="2" t="s">
        <v>1</v>
      </c>
    </row>
    <row r="19" spans="2:33" x14ac:dyDescent="0.4">
      <c r="B19" s="59" t="s">
        <v>69</v>
      </c>
      <c r="C19" s="60" t="s">
        <v>59</v>
      </c>
      <c r="D19" s="61">
        <v>11.5</v>
      </c>
      <c r="E19" s="62">
        <v>0.1</v>
      </c>
      <c r="F19" s="62">
        <v>0.1</v>
      </c>
      <c r="G19" s="60" t="s">
        <v>22</v>
      </c>
      <c r="H19" s="60" t="s">
        <v>28</v>
      </c>
      <c r="I19" s="63" t="s">
        <v>33</v>
      </c>
      <c r="J19" s="63">
        <v>0.69</v>
      </c>
      <c r="K19" s="63">
        <v>0.37</v>
      </c>
      <c r="L19" s="64">
        <v>0.19</v>
      </c>
      <c r="M19" s="2"/>
      <c r="N19" s="19"/>
      <c r="O19" s="40" t="s">
        <v>93</v>
      </c>
      <c r="P19" s="20">
        <v>0.35249999999999998</v>
      </c>
      <c r="Q19" s="21"/>
      <c r="R19" s="17" t="s">
        <v>3</v>
      </c>
      <c r="S19" s="24" t="str">
        <f t="shared" si="0"/>
        <v>3 MHz</v>
      </c>
      <c r="T19" s="24" t="str">
        <f t="shared" si="1"/>
        <v>40 MHz</v>
      </c>
      <c r="U19" s="13" t="str">
        <f t="shared" si="2"/>
        <v>Yellow/Clear</v>
      </c>
      <c r="V19" s="9">
        <f t="shared" si="3"/>
        <v>10.8397416943394</v>
      </c>
      <c r="W19" s="43">
        <f t="shared" si="4"/>
        <v>10.565273304557719</v>
      </c>
      <c r="X19" s="43">
        <f t="shared" si="5"/>
        <v>11.107429945761531</v>
      </c>
      <c r="Y19" s="95">
        <f t="shared" si="6"/>
        <v>11</v>
      </c>
      <c r="Z19" s="45">
        <f t="shared" si="7"/>
        <v>10.836351625159626</v>
      </c>
      <c r="AA19" s="19">
        <f t="shared" si="8"/>
        <v>7</v>
      </c>
      <c r="AB19" s="81" t="s">
        <v>179</v>
      </c>
      <c r="AC19" s="71"/>
      <c r="AD19" s="71"/>
      <c r="AE19" s="109" t="s">
        <v>237</v>
      </c>
      <c r="AF19" s="2">
        <v>9</v>
      </c>
      <c r="AG19" s="2" t="s">
        <v>2</v>
      </c>
    </row>
    <row r="20" spans="2:33" x14ac:dyDescent="0.4">
      <c r="B20" s="59" t="s">
        <v>67</v>
      </c>
      <c r="C20" s="60" t="s">
        <v>60</v>
      </c>
      <c r="D20" s="61">
        <v>3.2</v>
      </c>
      <c r="E20" s="62">
        <v>0.05</v>
      </c>
      <c r="F20" s="62">
        <v>0.05</v>
      </c>
      <c r="G20" s="60" t="s">
        <v>23</v>
      </c>
      <c r="H20" s="60" t="s">
        <v>24</v>
      </c>
      <c r="I20" s="63" t="s">
        <v>34</v>
      </c>
      <c r="J20" s="63">
        <v>0.69</v>
      </c>
      <c r="K20" s="63">
        <v>0.37</v>
      </c>
      <c r="L20" s="64">
        <v>0.19</v>
      </c>
      <c r="M20" s="2"/>
      <c r="N20" s="19"/>
      <c r="O20" s="40" t="s">
        <v>94</v>
      </c>
      <c r="P20" s="20">
        <v>4.5199999999999996</v>
      </c>
      <c r="Q20" s="21"/>
      <c r="R20" s="17" t="s">
        <v>43</v>
      </c>
      <c r="S20" s="24" t="str">
        <f t="shared" si="0"/>
        <v>.5 MHz</v>
      </c>
      <c r="T20" s="24" t="str">
        <f t="shared" si="1"/>
        <v>30 MHz</v>
      </c>
      <c r="U20" s="12" t="str">
        <f t="shared" si="2"/>
        <v>Dull Black</v>
      </c>
      <c r="V20" s="9">
        <f t="shared" si="3"/>
        <v>16.02554778527654</v>
      </c>
      <c r="W20" s="44">
        <f t="shared" si="4"/>
        <v>13.878531491610932</v>
      </c>
      <c r="X20" s="44">
        <f t="shared" si="5"/>
        <v>18.62000390586816</v>
      </c>
      <c r="Y20" s="95">
        <f t="shared" si="6"/>
        <v>16</v>
      </c>
      <c r="Z20" s="45">
        <f t="shared" si="7"/>
        <v>16.249267698739544</v>
      </c>
      <c r="AA20" s="19">
        <f t="shared" si="8"/>
        <v>11</v>
      </c>
      <c r="AB20" s="81" t="s">
        <v>179</v>
      </c>
      <c r="AC20" s="71"/>
      <c r="AD20" s="71"/>
      <c r="AE20" s="109" t="s">
        <v>212</v>
      </c>
      <c r="AF20" s="2">
        <v>26</v>
      </c>
      <c r="AG20" s="2" t="s">
        <v>1</v>
      </c>
    </row>
    <row r="21" spans="2:33" x14ac:dyDescent="0.4">
      <c r="B21" s="59" t="s">
        <v>66</v>
      </c>
      <c r="C21" s="60" t="s">
        <v>61</v>
      </c>
      <c r="D21" s="61">
        <v>2.1</v>
      </c>
      <c r="E21" s="62">
        <v>0.05</v>
      </c>
      <c r="F21" s="62">
        <v>0.05</v>
      </c>
      <c r="G21" s="60" t="s">
        <v>25</v>
      </c>
      <c r="H21" s="60" t="s">
        <v>26</v>
      </c>
      <c r="I21" s="63" t="s">
        <v>32</v>
      </c>
      <c r="J21" s="63">
        <v>0.69</v>
      </c>
      <c r="K21" s="63">
        <v>0.37</v>
      </c>
      <c r="L21" s="64">
        <v>0.19</v>
      </c>
      <c r="M21" s="2"/>
      <c r="N21" s="19"/>
      <c r="O21" s="40" t="s">
        <v>95</v>
      </c>
      <c r="P21" s="20">
        <v>0.73499999999999999</v>
      </c>
      <c r="Q21" s="21"/>
      <c r="R21" s="17" t="s">
        <v>4</v>
      </c>
      <c r="S21" s="24" t="str">
        <f t="shared" si="0"/>
        <v>1 MHz</v>
      </c>
      <c r="T21" s="24" t="str">
        <f t="shared" si="1"/>
        <v>25 MHz</v>
      </c>
      <c r="U21" s="11" t="str">
        <f t="shared" si="2"/>
        <v>White/Clear</v>
      </c>
      <c r="V21" s="9">
        <f t="shared" si="3"/>
        <v>15.155444566227676</v>
      </c>
      <c r="W21" s="43">
        <f t="shared" si="4"/>
        <v>14.771700139117366</v>
      </c>
      <c r="X21" s="43">
        <f t="shared" si="5"/>
        <v>15.529709430636492</v>
      </c>
      <c r="Y21" s="96">
        <f t="shared" si="6"/>
        <v>15</v>
      </c>
      <c r="Z21" s="45">
        <v>14</v>
      </c>
      <c r="AA21" s="19">
        <f t="shared" si="8"/>
        <v>9</v>
      </c>
      <c r="AB21" s="81" t="s">
        <v>179</v>
      </c>
      <c r="AC21" s="71"/>
      <c r="AD21" s="71"/>
      <c r="AE21" s="109" t="s">
        <v>227</v>
      </c>
      <c r="AF21" s="2">
        <v>17</v>
      </c>
      <c r="AG21" s="2" t="s">
        <v>5</v>
      </c>
    </row>
    <row r="22" spans="2:33" x14ac:dyDescent="0.4">
      <c r="B22" s="59" t="s">
        <v>64</v>
      </c>
      <c r="C22" s="60" t="s">
        <v>62</v>
      </c>
      <c r="D22" s="61">
        <v>5.7</v>
      </c>
      <c r="E22" s="62">
        <v>0.05</v>
      </c>
      <c r="F22" s="62">
        <v>0.05</v>
      </c>
      <c r="G22" s="60" t="s">
        <v>52</v>
      </c>
      <c r="H22" s="60" t="s">
        <v>19</v>
      </c>
      <c r="I22" s="63" t="s">
        <v>36</v>
      </c>
      <c r="J22" s="63">
        <v>0.69</v>
      </c>
      <c r="K22" s="63">
        <v>0.37</v>
      </c>
      <c r="L22" s="64">
        <v>0.19</v>
      </c>
      <c r="M22" s="2"/>
      <c r="N22" s="19">
        <v>40</v>
      </c>
      <c r="O22" s="40" t="s">
        <v>96</v>
      </c>
      <c r="P22" s="22">
        <v>0.41289999999999999</v>
      </c>
      <c r="Q22" s="21">
        <v>7.15</v>
      </c>
      <c r="R22" s="25" t="s">
        <v>2</v>
      </c>
      <c r="S22" s="24" t="str">
        <f t="shared" si="0"/>
        <v>.25 MHz</v>
      </c>
      <c r="T22" s="24" t="str">
        <f t="shared" si="1"/>
        <v>10 MHz</v>
      </c>
      <c r="U22" s="14" t="str">
        <f t="shared" si="2"/>
        <v>Red/Clear</v>
      </c>
      <c r="V22" s="9">
        <f t="shared" si="3"/>
        <v>10.159970472398037</v>
      </c>
      <c r="W22" s="43">
        <f t="shared" si="4"/>
        <v>9.9027142743795249</v>
      </c>
      <c r="X22" s="43">
        <f t="shared" si="5"/>
        <v>10.410871721426597</v>
      </c>
      <c r="Y22" s="95">
        <f t="shared" si="6"/>
        <v>10</v>
      </c>
      <c r="Z22" s="45">
        <f t="shared" si="7"/>
        <v>10.156792997903061</v>
      </c>
      <c r="AA22" s="19">
        <f t="shared" si="8"/>
        <v>6</v>
      </c>
      <c r="AB22" s="81" t="s">
        <v>179</v>
      </c>
      <c r="AC22" s="71"/>
      <c r="AD22" s="71"/>
      <c r="AE22" s="109" t="s">
        <v>233</v>
      </c>
      <c r="AF22" s="2">
        <v>32</v>
      </c>
      <c r="AG22" s="2" t="s">
        <v>0</v>
      </c>
    </row>
    <row r="23" spans="2:33" x14ac:dyDescent="0.4">
      <c r="B23" s="59" t="s">
        <v>65</v>
      </c>
      <c r="C23" s="60" t="s">
        <v>63</v>
      </c>
      <c r="D23" s="61">
        <v>4.7</v>
      </c>
      <c r="E23" s="62">
        <v>0.05</v>
      </c>
      <c r="F23" s="62">
        <v>0.05</v>
      </c>
      <c r="G23" s="60" t="s">
        <v>28</v>
      </c>
      <c r="H23" s="60" t="s">
        <v>53</v>
      </c>
      <c r="I23" s="63" t="s">
        <v>37</v>
      </c>
      <c r="J23" s="63">
        <v>0.69</v>
      </c>
      <c r="K23" s="63">
        <v>0.37</v>
      </c>
      <c r="L23" s="64">
        <v>0.19</v>
      </c>
      <c r="M23" s="2"/>
      <c r="N23" s="19"/>
      <c r="O23" s="40" t="s">
        <v>97</v>
      </c>
      <c r="P23" s="22">
        <v>2.7519999999999998</v>
      </c>
      <c r="Q23" s="21"/>
      <c r="R23" s="25" t="s">
        <v>2</v>
      </c>
      <c r="S23" s="24" t="str">
        <f t="shared" si="0"/>
        <v>.25 MHz</v>
      </c>
      <c r="T23" s="24" t="str">
        <f t="shared" si="1"/>
        <v>10 MHz</v>
      </c>
      <c r="U23" s="14" t="str">
        <f t="shared" si="2"/>
        <v>Red/Clear</v>
      </c>
      <c r="V23" s="9">
        <f t="shared" si="3"/>
        <v>26.229754097208001</v>
      </c>
      <c r="W23" s="43">
        <f t="shared" si="4"/>
        <v>25.565601890039673</v>
      </c>
      <c r="X23" s="43">
        <f t="shared" si="5"/>
        <v>26.877499883731744</v>
      </c>
      <c r="Y23" s="95">
        <f t="shared" si="6"/>
        <v>26</v>
      </c>
      <c r="Z23" s="45">
        <f t="shared" si="7"/>
        <v>26.221550886885709</v>
      </c>
      <c r="AA23" s="19">
        <f t="shared" si="8"/>
        <v>16</v>
      </c>
      <c r="AB23" s="81" t="s">
        <v>179</v>
      </c>
      <c r="AC23" s="71"/>
      <c r="AD23" s="71"/>
      <c r="AE23" s="109" t="s">
        <v>214</v>
      </c>
      <c r="AF23" s="2">
        <v>22</v>
      </c>
      <c r="AG23" s="2" t="s">
        <v>1</v>
      </c>
    </row>
    <row r="24" spans="2:33" x14ac:dyDescent="0.4">
      <c r="B24" s="59" t="s">
        <v>68</v>
      </c>
      <c r="C24" s="60" t="s">
        <v>142</v>
      </c>
      <c r="D24" s="61">
        <v>5.2</v>
      </c>
      <c r="E24" s="62">
        <v>0.05</v>
      </c>
      <c r="F24" s="62">
        <v>0.05</v>
      </c>
      <c r="G24" s="60" t="s">
        <v>29</v>
      </c>
      <c r="H24" s="60" t="s">
        <v>54</v>
      </c>
      <c r="I24" s="63" t="s">
        <v>31</v>
      </c>
      <c r="J24" s="63">
        <v>0.69</v>
      </c>
      <c r="K24" s="63">
        <v>0.37</v>
      </c>
      <c r="L24" s="64">
        <v>0.19</v>
      </c>
      <c r="M24" s="2"/>
      <c r="N24" s="19"/>
      <c r="O24" s="40" t="s">
        <v>98</v>
      </c>
      <c r="P24" s="22">
        <v>0.2477</v>
      </c>
      <c r="Q24" s="21"/>
      <c r="R24" s="25" t="s">
        <v>3</v>
      </c>
      <c r="S24" s="24" t="str">
        <f t="shared" si="0"/>
        <v>3 MHz</v>
      </c>
      <c r="T24" s="24" t="str">
        <f t="shared" si="1"/>
        <v>40 MHz</v>
      </c>
      <c r="U24" s="13" t="str">
        <f t="shared" si="2"/>
        <v>Yellow/Clear</v>
      </c>
      <c r="V24" s="9">
        <f t="shared" si="3"/>
        <v>9.0866202004192225</v>
      </c>
      <c r="W24" s="43">
        <f t="shared" si="4"/>
        <v>8.8565418382872974</v>
      </c>
      <c r="X24" s="43">
        <f t="shared" si="5"/>
        <v>9.3110149822669719</v>
      </c>
      <c r="Y24" s="95">
        <f t="shared" si="6"/>
        <v>9</v>
      </c>
      <c r="Z24" s="45">
        <f t="shared" si="7"/>
        <v>9.0837784102771337</v>
      </c>
      <c r="AA24" s="19">
        <f t="shared" si="8"/>
        <v>6</v>
      </c>
      <c r="AB24" s="81" t="s">
        <v>179</v>
      </c>
      <c r="AC24" s="71"/>
      <c r="AD24" s="71"/>
      <c r="AE24" s="109" t="s">
        <v>239</v>
      </c>
      <c r="AF24" s="2">
        <v>23</v>
      </c>
      <c r="AG24" s="2" t="s">
        <v>0</v>
      </c>
    </row>
    <row r="25" spans="2:33" ht="16.5" thickBot="1" x14ac:dyDescent="0.45">
      <c r="B25" s="65"/>
      <c r="C25" s="66" t="s">
        <v>140</v>
      </c>
      <c r="D25" s="67"/>
      <c r="E25" s="66"/>
      <c r="F25" s="66"/>
      <c r="G25" s="68"/>
      <c r="H25" s="68"/>
      <c r="I25" s="68"/>
      <c r="J25" s="68"/>
      <c r="K25" s="68"/>
      <c r="L25" s="69"/>
      <c r="N25" s="19"/>
      <c r="O25" s="40" t="s">
        <v>99</v>
      </c>
      <c r="P25" s="22">
        <v>2.7519999999999998</v>
      </c>
      <c r="Q25" s="21"/>
      <c r="R25" s="25" t="s">
        <v>2</v>
      </c>
      <c r="S25" s="24" t="str">
        <f t="shared" si="0"/>
        <v>.25 MHz</v>
      </c>
      <c r="T25" s="24" t="str">
        <f t="shared" si="1"/>
        <v>10 MHz</v>
      </c>
      <c r="U25" s="14" t="str">
        <f t="shared" si="2"/>
        <v>Red/Clear</v>
      </c>
      <c r="V25" s="9">
        <f t="shared" si="3"/>
        <v>26.229754097208001</v>
      </c>
      <c r="W25" s="43">
        <f t="shared" si="4"/>
        <v>25.565601890039673</v>
      </c>
      <c r="X25" s="43">
        <f t="shared" si="5"/>
        <v>26.877499883731744</v>
      </c>
      <c r="Y25" s="95">
        <f t="shared" si="6"/>
        <v>26</v>
      </c>
      <c r="Z25" s="45">
        <f t="shared" si="7"/>
        <v>26.221550886885709</v>
      </c>
      <c r="AA25" s="19">
        <f t="shared" si="8"/>
        <v>16</v>
      </c>
      <c r="AB25" s="81" t="s">
        <v>179</v>
      </c>
      <c r="AC25" s="71"/>
      <c r="AD25" s="71"/>
      <c r="AE25" s="109" t="s">
        <v>214</v>
      </c>
      <c r="AF25" s="2">
        <v>22</v>
      </c>
      <c r="AG25" s="2" t="s">
        <v>1</v>
      </c>
    </row>
    <row r="26" spans="2:33" x14ac:dyDescent="0.4">
      <c r="B26" s="3"/>
      <c r="D26" s="38"/>
      <c r="G26" s="2"/>
      <c r="N26" s="19"/>
      <c r="O26" s="40" t="s">
        <v>100</v>
      </c>
      <c r="P26" s="22">
        <v>0.41289999999999999</v>
      </c>
      <c r="Q26" s="21"/>
      <c r="R26" s="25" t="s">
        <v>2</v>
      </c>
      <c r="S26" s="24" t="str">
        <f t="shared" si="0"/>
        <v>.25 MHz</v>
      </c>
      <c r="T26" s="24" t="str">
        <f t="shared" si="1"/>
        <v>10 MHz</v>
      </c>
      <c r="U26" s="14" t="str">
        <f t="shared" si="2"/>
        <v>Red/Clear</v>
      </c>
      <c r="V26" s="9">
        <f t="shared" si="3"/>
        <v>10.159970472398037</v>
      </c>
      <c r="W26" s="43">
        <f t="shared" si="4"/>
        <v>9.9027142743795249</v>
      </c>
      <c r="X26" s="43">
        <f t="shared" si="5"/>
        <v>10.410871721426597</v>
      </c>
      <c r="Y26" s="95">
        <f t="shared" si="6"/>
        <v>10</v>
      </c>
      <c r="Z26" s="45">
        <f t="shared" si="7"/>
        <v>10.156792997903061</v>
      </c>
      <c r="AA26" s="19">
        <f t="shared" si="8"/>
        <v>6</v>
      </c>
      <c r="AB26" s="81" t="s">
        <v>179</v>
      </c>
      <c r="AC26" s="71"/>
      <c r="AD26" s="71"/>
      <c r="AE26" s="109" t="s">
        <v>233</v>
      </c>
      <c r="AF26" s="2">
        <v>32</v>
      </c>
      <c r="AG26" s="2" t="s">
        <v>0</v>
      </c>
    </row>
    <row r="27" spans="2:33" ht="16.5" thickBot="1" x14ac:dyDescent="0.45">
      <c r="B27" s="3"/>
      <c r="D27" s="38"/>
      <c r="G27" s="2"/>
      <c r="N27" s="19">
        <v>30</v>
      </c>
      <c r="O27" s="40" t="s">
        <v>101</v>
      </c>
      <c r="P27" s="20">
        <v>0.24709999999999999</v>
      </c>
      <c r="Q27" s="21">
        <v>10.125</v>
      </c>
      <c r="R27" s="17" t="s">
        <v>3</v>
      </c>
      <c r="S27" s="24" t="str">
        <f t="shared" si="0"/>
        <v>3 MHz</v>
      </c>
      <c r="T27" s="24" t="str">
        <f t="shared" si="1"/>
        <v>40 MHz</v>
      </c>
      <c r="U27" s="13" t="str">
        <f t="shared" si="2"/>
        <v>Yellow/Clear</v>
      </c>
      <c r="V27" s="9">
        <f t="shared" si="3"/>
        <v>9.0756083359005011</v>
      </c>
      <c r="W27" s="43">
        <f t="shared" si="4"/>
        <v>8.8458088004056084</v>
      </c>
      <c r="X27" s="43">
        <f t="shared" si="5"/>
        <v>9.2997311789104966</v>
      </c>
      <c r="Y27" s="95">
        <f t="shared" si="6"/>
        <v>9</v>
      </c>
      <c r="Z27" s="45">
        <f t="shared" si="7"/>
        <v>9.0727699896580525</v>
      </c>
      <c r="AA27" s="19">
        <f t="shared" si="8"/>
        <v>6</v>
      </c>
      <c r="AB27" s="81" t="s">
        <v>179</v>
      </c>
      <c r="AC27" s="71"/>
      <c r="AD27" s="71"/>
      <c r="AE27" s="109" t="s">
        <v>241</v>
      </c>
      <c r="AF27" s="2">
        <v>19</v>
      </c>
      <c r="AG27" s="2" t="s">
        <v>0</v>
      </c>
    </row>
    <row r="28" spans="2:33" x14ac:dyDescent="0.4">
      <c r="B28" s="31" t="s">
        <v>56</v>
      </c>
      <c r="C28" s="32"/>
      <c r="D28" s="33"/>
      <c r="G28" s="2"/>
      <c r="N28" s="19"/>
      <c r="O28" s="40" t="s">
        <v>102</v>
      </c>
      <c r="P28" s="20">
        <v>3.6339999999999999</v>
      </c>
      <c r="Q28" s="21"/>
      <c r="R28" s="25" t="s">
        <v>4</v>
      </c>
      <c r="S28" s="24" t="str">
        <f t="shared" si="0"/>
        <v>1 MHz</v>
      </c>
      <c r="T28" s="24" t="str">
        <f t="shared" si="1"/>
        <v>25 MHz</v>
      </c>
      <c r="U28" s="11" t="str">
        <f>LOOKUP(R28,$B$3:$B$11,$I$3:$I$11)</f>
        <v>White/Clear</v>
      </c>
      <c r="V28" s="9">
        <f t="shared" si="3"/>
        <v>33.699035594509226</v>
      </c>
      <c r="W28" s="43">
        <f t="shared" si="4"/>
        <v>32.84575695580785</v>
      </c>
      <c r="X28" s="43">
        <f t="shared" si="5"/>
        <v>34.531235859725612</v>
      </c>
      <c r="Y28" s="95">
        <f t="shared" si="6"/>
        <v>34</v>
      </c>
      <c r="Z28" s="45">
        <f t="shared" si="7"/>
        <v>33.688496407766735</v>
      </c>
      <c r="AA28" s="19">
        <f t="shared" si="8"/>
        <v>21</v>
      </c>
      <c r="AB28" s="81" t="s">
        <v>179</v>
      </c>
      <c r="AC28" s="71"/>
      <c r="AD28" s="71"/>
      <c r="AE28" s="109" t="s">
        <v>216</v>
      </c>
      <c r="AF28" s="2">
        <v>38</v>
      </c>
      <c r="AG28" s="2" t="s">
        <v>5</v>
      </c>
    </row>
    <row r="29" spans="2:33" x14ac:dyDescent="0.4">
      <c r="B29" s="34">
        <v>20</v>
      </c>
      <c r="C29" s="35">
        <v>0.81279999999999997</v>
      </c>
      <c r="D29" s="36" t="s">
        <v>57</v>
      </c>
      <c r="G29" s="2"/>
      <c r="N29" s="19"/>
      <c r="O29" s="40" t="s">
        <v>103</v>
      </c>
      <c r="P29" s="20">
        <v>0.1305</v>
      </c>
      <c r="Q29" s="21"/>
      <c r="R29" s="15" t="s">
        <v>46</v>
      </c>
      <c r="S29" s="24"/>
      <c r="T29" s="24"/>
      <c r="U29" s="77" t="s">
        <v>158</v>
      </c>
      <c r="V29" s="104" t="s">
        <v>164</v>
      </c>
      <c r="W29" s="105"/>
      <c r="X29" s="106"/>
      <c r="Y29" s="100">
        <f>SQRT((P29*(18*AC29+40*AD29)/(AC29^2)))</f>
        <v>5.5023631286929797</v>
      </c>
      <c r="Z29" s="101">
        <v>5</v>
      </c>
      <c r="AA29" s="19">
        <f>ROUNDUP(1+(Z29*PI()*AC29),0)</f>
        <v>5</v>
      </c>
      <c r="AB29" s="99" t="s">
        <v>180</v>
      </c>
      <c r="AC29" s="78">
        <v>0.25</v>
      </c>
      <c r="AD29" s="78">
        <v>0.25</v>
      </c>
      <c r="AE29" s="109" t="s">
        <v>247</v>
      </c>
      <c r="AF29" s="2">
        <v>13</v>
      </c>
      <c r="AG29" s="2" t="s">
        <v>0</v>
      </c>
    </row>
    <row r="30" spans="2:33" x14ac:dyDescent="0.4">
      <c r="B30" s="26">
        <v>22</v>
      </c>
      <c r="C30">
        <v>0.64400000000000002</v>
      </c>
      <c r="D30" s="27" t="s">
        <v>57</v>
      </c>
      <c r="G30" s="2"/>
      <c r="N30" s="19"/>
      <c r="O30" s="40" t="s">
        <v>104</v>
      </c>
      <c r="P30" s="20">
        <v>3.6339999999999999</v>
      </c>
      <c r="Q30" s="21"/>
      <c r="R30" s="25" t="s">
        <v>4</v>
      </c>
      <c r="S30" s="24" t="str">
        <f>LOOKUP(R30,$B$3:$B$11,$G$3:$G$11)</f>
        <v>1 MHz</v>
      </c>
      <c r="T30" s="24" t="str">
        <f>LOOKUP(R30,$B$3:$B$11,$H$3:$H$11)</f>
        <v>25 MHz</v>
      </c>
      <c r="U30" s="11" t="str">
        <f>LOOKUP(R30,$B$3:$B$11,$I$3:$I$11)</f>
        <v>White/Clear</v>
      </c>
      <c r="V30" s="9">
        <f>SQRT((1000*P30)/LOOKUP(R30,$B$3:$B$11,$D$3:$D$11))</f>
        <v>33.699035594509226</v>
      </c>
      <c r="W30" s="43">
        <f t="shared" ref="W30:W31" si="9">SQRT((1000*P30)/(LOOKUP(R30,$B$3:$B$24,$D$3:$D$24))*(1-LOOKUP(R30,$B$3:$B$24,$F$3:$F$24)))</f>
        <v>32.84575695580785</v>
      </c>
      <c r="X30" s="43">
        <f t="shared" ref="X30:X31" si="10">SQRT((1000*P30)/(LOOKUP(R30,$B$3:$B$24,$D$3:$D$24))*(1+LOOKUP(R30,$B$3:$B$24,$E$3:$E$24)))</f>
        <v>34.531235859725612</v>
      </c>
      <c r="Y30" s="95">
        <f t="shared" si="6"/>
        <v>34</v>
      </c>
      <c r="Z30" s="45">
        <f t="shared" si="7"/>
        <v>33.688496407766735</v>
      </c>
      <c r="AA30" s="19">
        <f>ROUNDUP(Y30*(2*(LOOKUP(R30,$B$3:$B$11,$J$3:$J$11) - LOOKUP(R30,$B$3:$B$11,$K$3:$K$11)) + 2*(LOOKUP(R30,$B$3:$B$11,$L$3:$L$11))),0)</f>
        <v>21</v>
      </c>
      <c r="AB30" s="81" t="s">
        <v>179</v>
      </c>
      <c r="AC30" s="79"/>
      <c r="AD30" s="79"/>
      <c r="AE30" s="109" t="s">
        <v>216</v>
      </c>
      <c r="AF30" s="2">
        <v>38</v>
      </c>
      <c r="AG30" s="2" t="s">
        <v>5</v>
      </c>
    </row>
    <row r="31" spans="2:33" x14ac:dyDescent="0.4">
      <c r="B31" s="26">
        <v>24</v>
      </c>
      <c r="C31">
        <v>0.51100000000000001</v>
      </c>
      <c r="D31" s="27" t="s">
        <v>57</v>
      </c>
      <c r="G31" s="2"/>
      <c r="N31" s="19"/>
      <c r="O31" s="40" t="s">
        <v>105</v>
      </c>
      <c r="P31" s="20">
        <v>0.24709999999999999</v>
      </c>
      <c r="Q31" s="21"/>
      <c r="R31" s="17" t="s">
        <v>3</v>
      </c>
      <c r="S31" s="24" t="str">
        <f>LOOKUP(R31,$B$3:$B$11,$G$3:$G$11)</f>
        <v>3 MHz</v>
      </c>
      <c r="T31" s="24" t="str">
        <f>LOOKUP(R31,$B$3:$B$11,$H$3:$H$11)</f>
        <v>40 MHz</v>
      </c>
      <c r="U31" s="13" t="str">
        <f>LOOKUP(R31,$B$3:$B$11,$I$3:$I$11)</f>
        <v>Yellow/Clear</v>
      </c>
      <c r="V31" s="9">
        <f>SQRT((1000*P31)/LOOKUP(R31,$B$3:$B$11,$D$3:$D$11))</f>
        <v>9.0756083359005011</v>
      </c>
      <c r="W31" s="43">
        <f t="shared" si="9"/>
        <v>8.8458088004056084</v>
      </c>
      <c r="X31" s="43">
        <f t="shared" si="10"/>
        <v>9.2997311789104966</v>
      </c>
      <c r="Y31" s="95">
        <f t="shared" si="6"/>
        <v>9</v>
      </c>
      <c r="Z31" s="45">
        <f t="shared" si="7"/>
        <v>9.0727699896580525</v>
      </c>
      <c r="AA31" s="19">
        <f>ROUNDUP(Y31*(2*(LOOKUP(R31,$B$3:$B$11,$J$3:$J$11) - LOOKUP(R31,$B$3:$B$11,$K$3:$K$11)) + 2*(LOOKUP(R31,$B$3:$B$11,$L$3:$L$11))),0)</f>
        <v>6</v>
      </c>
      <c r="AB31" s="81" t="s">
        <v>179</v>
      </c>
      <c r="AC31" s="79"/>
      <c r="AD31" s="79"/>
      <c r="AE31" s="109" t="s">
        <v>241</v>
      </c>
      <c r="AF31" s="2">
        <v>19</v>
      </c>
      <c r="AG31" s="2" t="s">
        <v>0</v>
      </c>
    </row>
    <row r="32" spans="2:33" x14ac:dyDescent="0.4">
      <c r="B32" s="26">
        <v>26</v>
      </c>
      <c r="C32">
        <v>0.40500000000000003</v>
      </c>
      <c r="D32" s="27" t="s">
        <v>57</v>
      </c>
      <c r="G32" s="2"/>
      <c r="N32" s="19">
        <v>20</v>
      </c>
      <c r="O32" s="40" t="s">
        <v>106</v>
      </c>
      <c r="P32" s="22">
        <v>0.16930000000000001</v>
      </c>
      <c r="Q32" s="21">
        <v>14.175000000000001</v>
      </c>
      <c r="R32" s="15" t="s">
        <v>46</v>
      </c>
      <c r="S32" s="24"/>
      <c r="T32" s="24"/>
      <c r="U32" s="77" t="s">
        <v>48</v>
      </c>
      <c r="V32" s="104" t="s">
        <v>165</v>
      </c>
      <c r="W32" s="105"/>
      <c r="X32" s="106"/>
      <c r="Y32" s="97">
        <f>SQRT((P32*(18*AC32+40*AD32)/(AC32^2)))</f>
        <v>6.4796913506740426</v>
      </c>
      <c r="Z32" s="101">
        <v>6</v>
      </c>
      <c r="AA32" s="19">
        <f>ROUNDUP(1+(Z32*PI()*AC32),0)</f>
        <v>6</v>
      </c>
      <c r="AB32" s="99" t="s">
        <v>180</v>
      </c>
      <c r="AC32" s="78">
        <v>0.25</v>
      </c>
      <c r="AD32" s="78">
        <v>0.27500000000000002</v>
      </c>
      <c r="AE32" s="109" t="s">
        <v>243</v>
      </c>
      <c r="AF32" s="2">
        <v>17</v>
      </c>
      <c r="AG32" s="2" t="s">
        <v>0</v>
      </c>
    </row>
    <row r="33" spans="2:33" x14ac:dyDescent="0.4">
      <c r="B33" s="26">
        <v>28</v>
      </c>
      <c r="C33">
        <v>0.32100000000000001</v>
      </c>
      <c r="D33" s="27" t="s">
        <v>57</v>
      </c>
      <c r="N33" s="19"/>
      <c r="O33" s="40" t="s">
        <v>107</v>
      </c>
      <c r="P33" s="22">
        <v>1.6930000000000001</v>
      </c>
      <c r="Q33" s="21"/>
      <c r="R33" s="25" t="s">
        <v>4</v>
      </c>
      <c r="S33" s="24" t="str">
        <f>LOOKUP(R33,$B$3:$B$11,$G$3:$G$11)</f>
        <v>1 MHz</v>
      </c>
      <c r="T33" s="24" t="str">
        <f>LOOKUP(R33,$B$3:$B$11,$H$3:$H$11)</f>
        <v>25 MHz</v>
      </c>
      <c r="U33" s="11" t="str">
        <f>LOOKUP(R33,$B$3:$B$11,$I$3:$I$11)</f>
        <v>White/Clear</v>
      </c>
      <c r="V33" s="9">
        <f>SQRT((1000*P33)/LOOKUP(R33,$B$3:$B$11,$D$3:$D$11))</f>
        <v>23.001358655522939</v>
      </c>
      <c r="W33" s="43">
        <f t="shared" ref="W33" si="11">SQRT((1000*P33)/(LOOKUP(R33,$B$3:$B$24,$D$3:$D$24))*(1-LOOKUP(R33,$B$3:$B$24,$F$3:$F$24)))</f>
        <v>22.418951246657368</v>
      </c>
      <c r="X33" s="43">
        <f t="shared" ref="X33" si="12">SQRT((1000*P33)/(LOOKUP(R33,$B$3:$B$24,$D$3:$D$24))*(1+LOOKUP(R33,$B$3:$B$24,$E$3:$E$24)))</f>
        <v>23.56937896933222</v>
      </c>
      <c r="Y33" s="95">
        <f t="shared" si="6"/>
        <v>23</v>
      </c>
      <c r="Z33" s="45">
        <f t="shared" si="7"/>
        <v>22.994165107994796</v>
      </c>
      <c r="AA33" s="19">
        <f>ROUNDUP(Y33*(2*(LOOKUP(R33,$B$3:$B$11,$J$3:$J$11) - LOOKUP(R33,$B$3:$B$11,$K$3:$K$11)) + 2*(LOOKUP(R33,$B$3:$B$11,$L$3:$L$11))),0)</f>
        <v>14</v>
      </c>
      <c r="AB33" s="81" t="s">
        <v>179</v>
      </c>
      <c r="AC33" s="78"/>
      <c r="AD33" s="78"/>
      <c r="AE33" s="109" t="s">
        <v>218</v>
      </c>
      <c r="AF33" s="2">
        <v>25</v>
      </c>
      <c r="AG33" s="2" t="s">
        <v>3</v>
      </c>
    </row>
    <row r="34" spans="2:33" x14ac:dyDescent="0.4">
      <c r="B34" s="26">
        <v>30</v>
      </c>
      <c r="C34">
        <v>0.255</v>
      </c>
      <c r="D34" s="27" t="s">
        <v>57</v>
      </c>
      <c r="N34" s="19"/>
      <c r="O34" s="40" t="s">
        <v>108</v>
      </c>
      <c r="P34" s="22">
        <v>9.7699999999999995E-2</v>
      </c>
      <c r="Q34" s="21"/>
      <c r="R34" s="15" t="s">
        <v>46</v>
      </c>
      <c r="S34" s="24"/>
      <c r="T34" s="24"/>
      <c r="U34" s="77" t="s">
        <v>47</v>
      </c>
      <c r="V34" s="104" t="s">
        <v>163</v>
      </c>
      <c r="W34" s="105"/>
      <c r="X34" s="106"/>
      <c r="Y34" s="100">
        <f>SQRT((P34*(18*AC34+40*AD34)/(AC34^2)))</f>
        <v>7.1459452372190295</v>
      </c>
      <c r="Z34" s="101">
        <v>6</v>
      </c>
      <c r="AA34" s="19">
        <f>ROUNDUP(1+(Z34*PI()*AC34),0)</f>
        <v>5</v>
      </c>
      <c r="AB34" s="25" t="s">
        <v>181</v>
      </c>
      <c r="AC34" s="78">
        <v>0.1875</v>
      </c>
      <c r="AD34" s="78">
        <v>0.375</v>
      </c>
      <c r="AE34" s="109" t="s">
        <v>249</v>
      </c>
      <c r="AF34" s="2">
        <v>12</v>
      </c>
      <c r="AG34" s="2" t="s">
        <v>0</v>
      </c>
    </row>
    <row r="35" spans="2:33" ht="16.5" thickBot="1" x14ac:dyDescent="0.45">
      <c r="B35" s="28">
        <v>32</v>
      </c>
      <c r="C35" s="29">
        <v>0.20200000000000001</v>
      </c>
      <c r="D35" s="30" t="s">
        <v>57</v>
      </c>
      <c r="N35" s="19"/>
      <c r="O35" s="40" t="s">
        <v>109</v>
      </c>
      <c r="P35" s="22">
        <v>1.6930000000000001</v>
      </c>
      <c r="Q35" s="21"/>
      <c r="R35" s="25" t="s">
        <v>4</v>
      </c>
      <c r="S35" s="24" t="str">
        <f>LOOKUP(R35,$B$3:$B$11,$G$3:$G$11)</f>
        <v>1 MHz</v>
      </c>
      <c r="T35" s="24" t="str">
        <f>LOOKUP(R35,$B$3:$B$11,$H$3:$H$11)</f>
        <v>25 MHz</v>
      </c>
      <c r="U35" s="11" t="str">
        <f>LOOKUP(R35,$B$3:$B$11,$I$3:$I$11)</f>
        <v>White/Clear</v>
      </c>
      <c r="V35" s="9">
        <f>SQRT((1000*P35)/LOOKUP(R35,$B$3:$B$11,$D$3:$D$11))</f>
        <v>23.001358655522939</v>
      </c>
      <c r="W35" s="43">
        <f t="shared" ref="W35" si="13">SQRT((1000*P35)/(LOOKUP(R35,$B$3:$B$24,$D$3:$D$24))*(1-LOOKUP(R35,$B$3:$B$24,$F$3:$F$24)))</f>
        <v>22.418951246657368</v>
      </c>
      <c r="X35" s="43">
        <f t="shared" ref="X35" si="14">SQRT((1000*P35)/(LOOKUP(R35,$B$3:$B$24,$D$3:$D$24))*(1+LOOKUP(R35,$B$3:$B$24,$E$3:$E$24)))</f>
        <v>23.56937896933222</v>
      </c>
      <c r="Y35" s="95">
        <f t="shared" si="6"/>
        <v>23</v>
      </c>
      <c r="Z35" s="45">
        <f t="shared" si="7"/>
        <v>22.994165107994796</v>
      </c>
      <c r="AA35" s="19">
        <f>ROUNDUP(Y35*(2*(LOOKUP(R35,$B$3:$B$11,$J$3:$J$11) - LOOKUP(R35,$B$3:$B$11,$K$3:$K$11)) + 2*(LOOKUP(R35,$B$3:$B$11,$L$3:$L$11))),0)</f>
        <v>14</v>
      </c>
      <c r="AB35" s="81" t="s">
        <v>179</v>
      </c>
      <c r="AC35" s="78"/>
      <c r="AD35" s="78"/>
      <c r="AE35" s="109" t="s">
        <v>218</v>
      </c>
      <c r="AF35" s="2">
        <v>25</v>
      </c>
      <c r="AG35" s="2" t="s">
        <v>3</v>
      </c>
    </row>
    <row r="36" spans="2:33" x14ac:dyDescent="0.4">
      <c r="B36" s="2"/>
      <c r="C36" s="2"/>
      <c r="D36" s="2"/>
      <c r="N36" s="19"/>
      <c r="O36" s="40" t="s">
        <v>110</v>
      </c>
      <c r="P36" s="22">
        <v>0.16930000000000001</v>
      </c>
      <c r="Q36" s="21"/>
      <c r="R36" s="15" t="s">
        <v>46</v>
      </c>
      <c r="S36" s="24"/>
      <c r="T36" s="24"/>
      <c r="U36" s="77" t="s">
        <v>48</v>
      </c>
      <c r="V36" s="104" t="s">
        <v>165</v>
      </c>
      <c r="W36" s="105"/>
      <c r="X36" s="106"/>
      <c r="Y36" s="97">
        <f>SQRT((P36*(18*AC36+40*AD36)/(AC36^2)))</f>
        <v>6.4796913506740426</v>
      </c>
      <c r="Z36" s="101">
        <v>6</v>
      </c>
      <c r="AA36" s="19">
        <f>ROUNDUP(1+(Z36*PI()*AC36),0)</f>
        <v>6</v>
      </c>
      <c r="AB36" s="99" t="s">
        <v>180</v>
      </c>
      <c r="AC36" s="78">
        <v>0.25</v>
      </c>
      <c r="AD36" s="78">
        <v>0.27500000000000002</v>
      </c>
      <c r="AE36" s="109" t="s">
        <v>243</v>
      </c>
      <c r="AF36" s="2">
        <v>17</v>
      </c>
      <c r="AG36" s="2" t="s">
        <v>0</v>
      </c>
    </row>
    <row r="37" spans="2:33" x14ac:dyDescent="0.4">
      <c r="B37" s="103" t="s">
        <v>159</v>
      </c>
      <c r="C37" s="103"/>
      <c r="D37" s="2"/>
      <c r="N37" s="19" t="s">
        <v>9</v>
      </c>
      <c r="O37" s="40" t="s">
        <v>111</v>
      </c>
      <c r="P37" s="20">
        <v>0.16650000000000001</v>
      </c>
      <c r="Q37" s="21">
        <v>19.759</v>
      </c>
      <c r="R37" s="15" t="s">
        <v>46</v>
      </c>
      <c r="S37" s="24"/>
      <c r="T37" s="24"/>
      <c r="U37" s="77" t="s">
        <v>48</v>
      </c>
      <c r="V37" s="104" t="s">
        <v>167</v>
      </c>
      <c r="W37" s="105"/>
      <c r="X37" s="106"/>
      <c r="Y37" s="97">
        <f>SQRT((P37*(18*AC37+40*AD37)/(AC37^2)))</f>
        <v>6.4258851530353391</v>
      </c>
      <c r="Z37" s="101">
        <v>6</v>
      </c>
      <c r="AA37" s="19">
        <f>ROUNDUP(1+(Z37*PI()*AC37),0)</f>
        <v>6</v>
      </c>
      <c r="AB37" s="99" t="s">
        <v>180</v>
      </c>
      <c r="AC37" s="78">
        <v>0.25</v>
      </c>
      <c r="AD37" s="78">
        <v>0.27500000000000002</v>
      </c>
      <c r="AE37" s="109" t="s">
        <v>245</v>
      </c>
      <c r="AF37" s="2">
        <v>14</v>
      </c>
      <c r="AG37" s="2" t="s">
        <v>0</v>
      </c>
    </row>
    <row r="38" spans="2:33" x14ac:dyDescent="0.4">
      <c r="B38" s="72" t="s">
        <v>144</v>
      </c>
      <c r="C38" s="2"/>
      <c r="D38" s="2"/>
      <c r="N38" s="19"/>
      <c r="O38" s="40" t="s">
        <v>112</v>
      </c>
      <c r="P38" s="20">
        <v>1.2729999999999999</v>
      </c>
      <c r="Q38" s="21"/>
      <c r="R38" s="17" t="s">
        <v>4</v>
      </c>
      <c r="S38" s="24" t="str">
        <f>LOOKUP(R38,$B$3:$B$11,$G$3:$G$11)</f>
        <v>1 MHz</v>
      </c>
      <c r="T38" s="24" t="str">
        <f>LOOKUP(R38,$B$3:$B$11,$H$3:$H$11)</f>
        <v>25 MHz</v>
      </c>
      <c r="U38" s="11" t="str">
        <f>LOOKUP(R38,$B$3:$B$11,$I$3:$I$11)</f>
        <v>White/Clear</v>
      </c>
      <c r="V38" s="9">
        <f>SQRT((1000*P38)/LOOKUP(R38,$B$3:$B$11,$D$3:$D$11))</f>
        <v>19.945237526788194</v>
      </c>
      <c r="W38" s="43">
        <f t="shared" ref="W38" si="15">SQRT((1000*P38)/(LOOKUP(R38,$B$3:$B$24,$D$3:$D$24))*(1-LOOKUP(R38,$B$3:$B$24,$F$3:$F$24)))</f>
        <v>19.440212833197069</v>
      </c>
      <c r="X38" s="43">
        <f t="shared" ref="X38" si="16">SQRT((1000*P38)/(LOOKUP(R38,$B$3:$B$24,$D$3:$D$24))*(1+LOOKUP(R38,$B$3:$B$24,$E$3:$E$24)))</f>
        <v>20.437786695236841</v>
      </c>
      <c r="Y38" s="95">
        <f t="shared" si="6"/>
        <v>20</v>
      </c>
      <c r="Z38" s="45">
        <f t="shared" ref="Z38" si="17">AVERAGE(W38:X38)</f>
        <v>19.938999764216955</v>
      </c>
      <c r="AA38" s="19">
        <f>ROUNDUP(Y38*(2*(LOOKUP(R38,$B$3:$B$11,$J$3:$J$11) - LOOKUP(R38,$B$3:$B$11,$K$3:$K$11)) + 2*(LOOKUP(R38,$B$3:$B$11,$L$3:$L$11))),0)</f>
        <v>12</v>
      </c>
      <c r="AB38" s="81" t="s">
        <v>179</v>
      </c>
      <c r="AC38" s="78"/>
      <c r="AD38" s="78"/>
      <c r="AE38" s="109" t="s">
        <v>222</v>
      </c>
      <c r="AF38" s="2">
        <v>21</v>
      </c>
      <c r="AG38" s="2" t="s">
        <v>5</v>
      </c>
    </row>
    <row r="39" spans="2:33" x14ac:dyDescent="0.4">
      <c r="B39" s="2"/>
      <c r="C39" s="2"/>
      <c r="D39" s="2"/>
      <c r="N39" s="19"/>
      <c r="O39" s="40" t="s">
        <v>113</v>
      </c>
      <c r="P39" s="20">
        <v>9.5500000000000002E-2</v>
      </c>
      <c r="Q39" s="21"/>
      <c r="R39" s="15" t="s">
        <v>46</v>
      </c>
      <c r="S39" s="24"/>
      <c r="T39" s="24"/>
      <c r="U39" s="77" t="s">
        <v>47</v>
      </c>
      <c r="V39" s="104" t="s">
        <v>168</v>
      </c>
      <c r="W39" s="105"/>
      <c r="X39" s="106"/>
      <c r="Y39" s="97">
        <f>SQRT((P39*(18*AC39+40*AD39)/(AC39^2)))</f>
        <v>6.2489110162402612</v>
      </c>
      <c r="Z39" s="101">
        <v>6</v>
      </c>
      <c r="AA39" s="19">
        <f>ROUNDUP(1+(Z39*PI()*AC39),0)</f>
        <v>5</v>
      </c>
      <c r="AB39" s="25" t="s">
        <v>181</v>
      </c>
      <c r="AC39" s="78">
        <v>0.1875</v>
      </c>
      <c r="AD39" s="78">
        <v>0.27500000000000002</v>
      </c>
      <c r="AE39" s="109" t="s">
        <v>251</v>
      </c>
      <c r="AF39" s="2">
        <v>10</v>
      </c>
      <c r="AG39" s="2" t="s">
        <v>0</v>
      </c>
    </row>
    <row r="40" spans="2:33" x14ac:dyDescent="0.4">
      <c r="B40" s="6"/>
      <c r="C40" s="6"/>
      <c r="D40" s="6"/>
      <c r="N40" s="19"/>
      <c r="O40" s="40" t="s">
        <v>114</v>
      </c>
      <c r="P40" s="20">
        <v>1.2729999999999999</v>
      </c>
      <c r="Q40" s="21"/>
      <c r="R40" s="17" t="s">
        <v>4</v>
      </c>
      <c r="S40" s="24" t="str">
        <f>LOOKUP(R40,$B$3:$B$11,$G$3:$G$11)</f>
        <v>1 MHz</v>
      </c>
      <c r="T40" s="24" t="str">
        <f>LOOKUP(R40,$B$3:$B$11,$H$3:$H$11)</f>
        <v>25 MHz</v>
      </c>
      <c r="U40" s="11" t="str">
        <f>LOOKUP(R40,$B$3:$B$11,$I$3:$I$11)</f>
        <v>White/Clear</v>
      </c>
      <c r="V40" s="9">
        <f>SQRT((1000*P40)/LOOKUP(R40,$B$3:$B$11,$D$3:$D$11))</f>
        <v>19.945237526788194</v>
      </c>
      <c r="W40" s="43">
        <f t="shared" ref="W40" si="18">SQRT((1000*P40)/(LOOKUP(R40,$B$3:$B$24,$D$3:$D$24))*(1-LOOKUP(R40,$B$3:$B$24,$F$3:$F$24)))</f>
        <v>19.440212833197069</v>
      </c>
      <c r="X40" s="43">
        <f t="shared" ref="X40" si="19">SQRT((1000*P40)/(LOOKUP(R40,$B$3:$B$24,$D$3:$D$24))*(1+LOOKUP(R40,$B$3:$B$24,$E$3:$E$24)))</f>
        <v>20.437786695236841</v>
      </c>
      <c r="Y40" s="95">
        <f t="shared" si="6"/>
        <v>20</v>
      </c>
      <c r="Z40" s="45">
        <f t="shared" ref="Z40" si="20">AVERAGE(W40:X40)</f>
        <v>19.938999764216955</v>
      </c>
      <c r="AA40" s="19">
        <f>ROUNDUP(Y40*(2*(LOOKUP(R40,$B$3:$B$11,$J$3:$J$11) - LOOKUP(R40,$B$3:$B$11,$K$3:$K$11)) + 2*(LOOKUP(R40,$B$3:$B$11,$L$3:$L$11))),0)</f>
        <v>12</v>
      </c>
      <c r="AB40" s="81" t="s">
        <v>179</v>
      </c>
      <c r="AC40" s="79"/>
      <c r="AD40" s="79"/>
      <c r="AE40" s="109" t="s">
        <v>222</v>
      </c>
      <c r="AF40" s="2">
        <v>21</v>
      </c>
      <c r="AG40" s="2" t="s">
        <v>5</v>
      </c>
    </row>
    <row r="41" spans="2:33" x14ac:dyDescent="0.4">
      <c r="B41" s="6"/>
      <c r="C41" s="6"/>
      <c r="D41" s="6"/>
      <c r="N41" s="19"/>
      <c r="O41" s="40" t="s">
        <v>115</v>
      </c>
      <c r="P41" s="20">
        <v>0.16650000000000001</v>
      </c>
      <c r="Q41" s="21"/>
      <c r="R41" s="15" t="s">
        <v>46</v>
      </c>
      <c r="S41" s="24"/>
      <c r="T41" s="24"/>
      <c r="U41" s="77" t="s">
        <v>48</v>
      </c>
      <c r="V41" s="104" t="s">
        <v>169</v>
      </c>
      <c r="W41" s="105"/>
      <c r="X41" s="106"/>
      <c r="Y41" s="97">
        <f>SQRT((P41*(18*AC41+40*AD41)/(AC41^2)))</f>
        <v>6.4258851530353391</v>
      </c>
      <c r="Z41" s="101">
        <v>6</v>
      </c>
      <c r="AA41" s="19">
        <f>ROUNDUP(1+(Z41*PI()*AC41),0)</f>
        <v>6</v>
      </c>
      <c r="AB41" s="99" t="s">
        <v>180</v>
      </c>
      <c r="AC41" s="78">
        <v>0.25</v>
      </c>
      <c r="AD41" s="78">
        <v>0.27500000000000002</v>
      </c>
      <c r="AE41" s="109" t="s">
        <v>245</v>
      </c>
      <c r="AF41" s="2">
        <v>14</v>
      </c>
      <c r="AG41" s="2" t="s">
        <v>0</v>
      </c>
    </row>
    <row r="42" spans="2:33" x14ac:dyDescent="0.4">
      <c r="B42" s="74" t="s">
        <v>153</v>
      </c>
      <c r="C42" s="6"/>
      <c r="D42" s="6"/>
      <c r="N42" s="23" t="s">
        <v>10</v>
      </c>
      <c r="O42" s="40" t="s">
        <v>116</v>
      </c>
      <c r="P42" s="22">
        <v>0.1133</v>
      </c>
      <c r="Q42" s="21">
        <v>27.295000000000002</v>
      </c>
      <c r="R42" s="15" t="s">
        <v>46</v>
      </c>
      <c r="S42" s="24"/>
      <c r="T42" s="24"/>
      <c r="U42" s="77" t="s">
        <v>158</v>
      </c>
      <c r="V42" s="104" t="s">
        <v>171</v>
      </c>
      <c r="W42" s="105"/>
      <c r="X42" s="106"/>
      <c r="Y42" s="100">
        <f>SQRT((P42*(18*AC42+40*AD42)/(AC42^2)))</f>
        <v>5.9455529599861441</v>
      </c>
      <c r="Z42" s="101">
        <v>5</v>
      </c>
      <c r="AA42" s="19">
        <f>ROUNDUP(1+(Z42*PI()*AC42),0)</f>
        <v>5</v>
      </c>
      <c r="AB42" s="99" t="s">
        <v>180</v>
      </c>
      <c r="AC42" s="78">
        <v>0.25</v>
      </c>
      <c r="AD42" s="78">
        <v>0.375</v>
      </c>
      <c r="AE42" s="109" t="s">
        <v>249</v>
      </c>
      <c r="AF42" s="2">
        <v>12</v>
      </c>
      <c r="AG42" s="2" t="s">
        <v>0</v>
      </c>
    </row>
    <row r="43" spans="2:33" x14ac:dyDescent="0.4">
      <c r="B43" s="6"/>
      <c r="C43" s="6"/>
      <c r="D43" s="6"/>
      <c r="N43" s="19"/>
      <c r="O43" s="40" t="s">
        <v>117</v>
      </c>
      <c r="P43" s="22">
        <v>0.79100000000000004</v>
      </c>
      <c r="Q43" s="21"/>
      <c r="R43" s="25" t="s">
        <v>12</v>
      </c>
      <c r="S43" s="24" t="str">
        <f>LOOKUP(R43,$B$3:$B$11,$G$3:$G$11)</f>
        <v>20 MHz</v>
      </c>
      <c r="T43" s="24" t="str">
        <f>LOOKUP(R43,$B$3:$B$11,$H$3:$H$11)</f>
        <v>200 MHz</v>
      </c>
      <c r="U43" s="16" t="str">
        <f>LOOKUP(R43,$B$3:$B$11,$I$3:$I$11)</f>
        <v>Blue/Yellow</v>
      </c>
      <c r="V43" s="9">
        <f>SQRT((1000*P43)/LOOKUP(R43,$B$3:$B$11,$D$3:$D$11))</f>
        <v>22.963739532866448</v>
      </c>
      <c r="W43" s="43">
        <f t="shared" ref="W43" si="21">SQRT((1000*P43)/(LOOKUP(R43,$B$3:$B$24,$D$3:$D$24))*(1-LOOKUP(R43,$B$3:$B$24,$F$3:$F$24)))</f>
        <v>22.382284661460872</v>
      </c>
      <c r="X43" s="43">
        <f t="shared" ref="X43" si="22">SQRT((1000*P43)/(LOOKUP(R43,$B$3:$B$24,$D$3:$D$24))*(1+LOOKUP(R43,$B$3:$B$24,$E$3:$E$24)))</f>
        <v>23.530830839560256</v>
      </c>
      <c r="Y43" s="96">
        <f t="shared" si="6"/>
        <v>23</v>
      </c>
      <c r="Z43" s="45">
        <v>22</v>
      </c>
      <c r="AA43" s="19">
        <f>ROUNDUP(Y43*(2*(LOOKUP(R43,$B$3:$B$11,$J$3:$J$11) - LOOKUP(R43,$B$3:$B$11,$K$3:$K$11)) + 2*(LOOKUP(R43,$B$3:$B$11,$L$3:$L$11))),0)</f>
        <v>14</v>
      </c>
      <c r="AB43" s="81" t="s">
        <v>179</v>
      </c>
      <c r="AC43" s="79"/>
      <c r="AD43" s="79"/>
      <c r="AE43" s="109" t="s">
        <v>229</v>
      </c>
      <c r="AF43" s="2">
        <v>17</v>
      </c>
      <c r="AG43" s="2" t="s">
        <v>5</v>
      </c>
    </row>
    <row r="44" spans="2:33" x14ac:dyDescent="0.4">
      <c r="B44" s="2"/>
      <c r="C44" s="2"/>
      <c r="D44" s="2"/>
      <c r="N44" s="19"/>
      <c r="O44" s="40" t="s">
        <v>118</v>
      </c>
      <c r="P44" s="22">
        <v>6.6699999999999995E-2</v>
      </c>
      <c r="Q44" s="21"/>
      <c r="R44" s="15" t="s">
        <v>46</v>
      </c>
      <c r="S44" s="24"/>
      <c r="T44" s="24"/>
      <c r="U44" s="77" t="s">
        <v>170</v>
      </c>
      <c r="V44" s="104" t="s">
        <v>172</v>
      </c>
      <c r="W44" s="105"/>
      <c r="X44" s="106"/>
      <c r="Y44" s="100">
        <f>SQRT((P44*(18*AC44+40*AD44)/(AC44^2)))</f>
        <v>5.9043938441356252</v>
      </c>
      <c r="Z44" s="101">
        <v>5</v>
      </c>
      <c r="AA44" s="19">
        <f>ROUNDUP(1+(Z44*PI()*AC44),0)</f>
        <v>4</v>
      </c>
      <c r="AB44" s="99" t="s">
        <v>180</v>
      </c>
      <c r="AC44" s="78">
        <v>0.1875</v>
      </c>
      <c r="AD44" s="78">
        <v>0.375</v>
      </c>
      <c r="AE44" s="109" t="s">
        <v>251</v>
      </c>
      <c r="AF44" s="2">
        <v>10</v>
      </c>
      <c r="AG44" s="2" t="s">
        <v>0</v>
      </c>
    </row>
    <row r="45" spans="2:33" x14ac:dyDescent="0.4">
      <c r="B45" s="73" t="s">
        <v>145</v>
      </c>
      <c r="C45" s="73" t="s">
        <v>152</v>
      </c>
      <c r="D45" s="2"/>
      <c r="N45" s="19"/>
      <c r="O45" s="40" t="s">
        <v>119</v>
      </c>
      <c r="P45" s="22">
        <v>0.79100000000000004</v>
      </c>
      <c r="Q45" s="21"/>
      <c r="R45" s="25" t="s">
        <v>12</v>
      </c>
      <c r="S45" s="24" t="str">
        <f>LOOKUP(R45,$B$3:$B$11,$G$3:$G$11)</f>
        <v>20 MHz</v>
      </c>
      <c r="T45" s="24" t="str">
        <f>LOOKUP(R45,$B$3:$B$11,$H$3:$H$11)</f>
        <v>200 MHz</v>
      </c>
      <c r="U45" s="16" t="str">
        <f>LOOKUP(R45,$B$3:$B$11,$I$3:$I$11)</f>
        <v>Blue/Yellow</v>
      </c>
      <c r="V45" s="9">
        <f>SQRT((1000*P45)/LOOKUP(R45,$B$3:$B$11,$D$3:$D$11))</f>
        <v>22.963739532866448</v>
      </c>
      <c r="W45" s="43">
        <f t="shared" ref="W45" si="23">SQRT((1000*P45)/(LOOKUP(R45,$B$3:$B$24,$D$3:$D$24))*(1-LOOKUP(R45,$B$3:$B$24,$F$3:$F$24)))</f>
        <v>22.382284661460872</v>
      </c>
      <c r="X45" s="43">
        <f t="shared" ref="X45" si="24">SQRT((1000*P45)/(LOOKUP(R45,$B$3:$B$24,$D$3:$D$24))*(1+LOOKUP(R45,$B$3:$B$24,$E$3:$E$24)))</f>
        <v>23.530830839560256</v>
      </c>
      <c r="Y45" s="96">
        <f t="shared" si="6"/>
        <v>23</v>
      </c>
      <c r="Z45" s="45">
        <v>22</v>
      </c>
      <c r="AA45" s="19">
        <f>ROUNDUP(Y45*(2*(LOOKUP(R45,$B$3:$B$11,$J$3:$J$11) - LOOKUP(R45,$B$3:$B$11,$K$3:$K$11)) + 2*(LOOKUP(R45,$B$3:$B$11,$L$3:$L$11))),0)</f>
        <v>14</v>
      </c>
      <c r="AB45" s="81" t="s">
        <v>179</v>
      </c>
      <c r="AC45" s="79"/>
      <c r="AD45" s="79"/>
      <c r="AE45" s="109" t="s">
        <v>229</v>
      </c>
      <c r="AF45" s="2">
        <v>17</v>
      </c>
      <c r="AG45" s="2" t="s">
        <v>5</v>
      </c>
    </row>
    <row r="46" spans="2:33" x14ac:dyDescent="0.4">
      <c r="B46" s="73" t="s">
        <v>146</v>
      </c>
      <c r="C46" s="73" t="s">
        <v>150</v>
      </c>
      <c r="D46" s="2"/>
      <c r="N46" s="19"/>
      <c r="O46" s="40" t="s">
        <v>120</v>
      </c>
      <c r="P46" s="22">
        <v>0.1133</v>
      </c>
      <c r="Q46" s="21"/>
      <c r="R46" s="15" t="s">
        <v>46</v>
      </c>
      <c r="S46" s="24"/>
      <c r="T46" s="24"/>
      <c r="U46" s="77" t="s">
        <v>158</v>
      </c>
      <c r="V46" s="104" t="s">
        <v>171</v>
      </c>
      <c r="W46" s="105"/>
      <c r="X46" s="106"/>
      <c r="Y46" s="100">
        <f>SQRT((P46*(18*AC46+40*AD46)/(AC46^2)))</f>
        <v>5.9455529599861441</v>
      </c>
      <c r="Z46" s="101">
        <v>5</v>
      </c>
      <c r="AA46" s="19">
        <f>ROUNDUP(1+(Z46*PI()*AC46),0)</f>
        <v>5</v>
      </c>
      <c r="AB46" s="99" t="s">
        <v>180</v>
      </c>
      <c r="AC46" s="78">
        <v>0.25</v>
      </c>
      <c r="AD46" s="78">
        <v>0.375</v>
      </c>
      <c r="AE46" s="109" t="s">
        <v>249</v>
      </c>
      <c r="AF46" s="2">
        <v>12</v>
      </c>
      <c r="AG46" s="2" t="s">
        <v>0</v>
      </c>
    </row>
    <row r="47" spans="2:33" x14ac:dyDescent="0.4">
      <c r="B47" s="73" t="s">
        <v>147</v>
      </c>
      <c r="C47" s="73" t="s">
        <v>149</v>
      </c>
      <c r="D47" s="2"/>
      <c r="N47" s="19">
        <v>6</v>
      </c>
      <c r="O47" s="40" t="s">
        <v>121</v>
      </c>
      <c r="P47" s="20">
        <v>3.5999999999999997E-2</v>
      </c>
      <c r="Q47" s="21">
        <v>52</v>
      </c>
      <c r="R47" s="15" t="s">
        <v>46</v>
      </c>
      <c r="S47" s="24"/>
      <c r="T47" s="24"/>
      <c r="U47" s="77" t="s">
        <v>160</v>
      </c>
      <c r="V47" s="104" t="s">
        <v>162</v>
      </c>
      <c r="W47" s="105"/>
      <c r="X47" s="106"/>
      <c r="Y47" s="100">
        <f>SQRT((P47*(18*AC47+40*AD47)/(AC47^2)))</f>
        <v>3.7565942021996466</v>
      </c>
      <c r="Z47" s="101">
        <v>3</v>
      </c>
      <c r="AA47" s="19">
        <f>ROUNDUP(1+(Z47*PI()*AC47),0)</f>
        <v>4</v>
      </c>
      <c r="AB47" s="25" t="s">
        <v>181</v>
      </c>
      <c r="AC47" s="78">
        <v>0.25</v>
      </c>
      <c r="AD47" s="78">
        <v>0.5</v>
      </c>
      <c r="AE47" s="109" t="s">
        <v>253</v>
      </c>
      <c r="AF47" s="2">
        <v>5</v>
      </c>
      <c r="AG47" s="2" t="s">
        <v>267</v>
      </c>
    </row>
    <row r="48" spans="2:33" x14ac:dyDescent="0.4">
      <c r="B48" s="73" t="s">
        <v>148</v>
      </c>
      <c r="C48" s="73" t="s">
        <v>151</v>
      </c>
      <c r="D48" s="2"/>
      <c r="N48" s="19"/>
      <c r="O48" s="40" t="s">
        <v>122</v>
      </c>
      <c r="P48" s="20">
        <v>0.66700000000000004</v>
      </c>
      <c r="Q48" s="18"/>
      <c r="R48" s="17" t="s">
        <v>12</v>
      </c>
      <c r="S48" s="24" t="str">
        <f>LOOKUP(R48,$B$3:$B$11,$G$3:$G$11)</f>
        <v>20 MHz</v>
      </c>
      <c r="T48" s="24" t="str">
        <f>LOOKUP(R48,$B$3:$B$11,$H$3:$H$11)</f>
        <v>200 MHz</v>
      </c>
      <c r="U48" s="16" t="str">
        <f>LOOKUP(R48,$B$3:$B$11,$I$3:$I$11)</f>
        <v>Blue/Yellow</v>
      </c>
      <c r="V48" s="9">
        <f>SQRT((1000*P48)/LOOKUP(R48,$B$3:$B$11,$D$3:$D$11))</f>
        <v>21.087120871912948</v>
      </c>
      <c r="W48" s="43">
        <f t="shared" ref="W48" si="25">SQRT((1000*P48)/(LOOKUP(R48,$B$3:$B$24,$D$3:$D$24))*(1-LOOKUP(R48,$B$3:$B$24,$F$3:$F$24)))</f>
        <v>20.553183046266419</v>
      </c>
      <c r="X48" s="43">
        <f t="shared" ref="X48" si="26">SQRT((1000*P48)/(LOOKUP(R48,$B$3:$B$24,$D$3:$D$24))*(1+LOOKUP(R48,$B$3:$B$24,$E$3:$E$24)))</f>
        <v>21.607868937033103</v>
      </c>
      <c r="Y48" s="96">
        <f t="shared" si="6"/>
        <v>21</v>
      </c>
      <c r="Z48" s="45">
        <v>20</v>
      </c>
      <c r="AA48" s="19">
        <f>ROUNDUP(Y48*(2*(LOOKUP(R48,$B$3:$B$11,$J$3:$J$11) - LOOKUP(R48,$B$3:$B$11,$K$3:$K$11)) + 2*(LOOKUP(R48,$B$3:$B$11,$L$3:$L$11))),0)</f>
        <v>13</v>
      </c>
      <c r="AB48" s="81" t="s">
        <v>179</v>
      </c>
      <c r="AC48" s="79"/>
      <c r="AD48" s="79"/>
      <c r="AE48" s="109" t="s">
        <v>231</v>
      </c>
      <c r="AF48" s="2">
        <v>16</v>
      </c>
      <c r="AG48" s="2" t="s">
        <v>5</v>
      </c>
    </row>
    <row r="49" spans="8:33" x14ac:dyDescent="0.4">
      <c r="N49" s="19"/>
      <c r="O49" s="40" t="s">
        <v>123</v>
      </c>
      <c r="P49" s="20">
        <v>0.02</v>
      </c>
      <c r="Q49" s="18"/>
      <c r="R49" s="15" t="s">
        <v>46</v>
      </c>
      <c r="S49" s="24"/>
      <c r="T49" s="24"/>
      <c r="U49" s="77" t="s">
        <v>161</v>
      </c>
      <c r="V49" s="104" t="s">
        <v>162</v>
      </c>
      <c r="W49" s="105"/>
      <c r="X49" s="106"/>
      <c r="Y49" s="100">
        <f>SQRT((P49*(18*AC49+40*AD49)/(AC49^2)))</f>
        <v>3.6466118216472916</v>
      </c>
      <c r="Z49" s="101">
        <v>3</v>
      </c>
      <c r="AA49" s="19">
        <f>ROUNDUP(1+(Z49*PI()*AC49),0)</f>
        <v>3</v>
      </c>
      <c r="AB49" s="25" t="s">
        <v>181</v>
      </c>
      <c r="AC49" s="78">
        <v>0.1875</v>
      </c>
      <c r="AD49" s="78">
        <v>0.5</v>
      </c>
      <c r="AE49" s="109" t="s">
        <v>255</v>
      </c>
      <c r="AF49" s="2">
        <v>7</v>
      </c>
      <c r="AG49" s="2" t="s">
        <v>267</v>
      </c>
    </row>
    <row r="50" spans="8:33" x14ac:dyDescent="0.4">
      <c r="N50" s="19"/>
      <c r="O50" s="40" t="s">
        <v>124</v>
      </c>
      <c r="P50" s="20">
        <v>0.66700000000000004</v>
      </c>
      <c r="Q50" s="18"/>
      <c r="R50" s="17" t="s">
        <v>12</v>
      </c>
      <c r="S50" s="24" t="str">
        <f>LOOKUP(R50,$B$3:$B$11,$G$3:$G$11)</f>
        <v>20 MHz</v>
      </c>
      <c r="T50" s="24" t="str">
        <f>LOOKUP(R50,$B$3:$B$11,$H$3:$H$11)</f>
        <v>200 MHz</v>
      </c>
      <c r="U50" s="16" t="str">
        <f>LOOKUP(R50,$B$3:$B$11,$I$3:$I$11)</f>
        <v>Blue/Yellow</v>
      </c>
      <c r="V50" s="9">
        <f>SQRT((1000*P50)/LOOKUP(R50,$B$3:$B$11,$D$3:$D$11))</f>
        <v>21.087120871912948</v>
      </c>
      <c r="W50" s="43">
        <f t="shared" ref="W50" si="27">SQRT((1000*P50)/(LOOKUP(R50,$B$3:$B$24,$D$3:$D$24))*(1-LOOKUP(R50,$B$3:$B$24,$F$3:$F$24)))</f>
        <v>20.553183046266419</v>
      </c>
      <c r="X50" s="43">
        <f t="shared" ref="X50" si="28">SQRT((1000*P50)/(LOOKUP(R50,$B$3:$B$24,$D$3:$D$24))*(1+LOOKUP(R50,$B$3:$B$24,$E$3:$E$24)))</f>
        <v>21.607868937033103</v>
      </c>
      <c r="Y50" s="96">
        <f t="shared" si="6"/>
        <v>21</v>
      </c>
      <c r="Z50" s="45">
        <v>20</v>
      </c>
      <c r="AA50" s="19">
        <f>ROUNDUP(Y50*(2*(LOOKUP(R50,$B$3:$B$11,$J$3:$J$11) - LOOKUP(R50,$B$3:$B$11,$K$3:$K$11)) + 2*(LOOKUP(R50,$B$3:$B$11,$L$3:$L$11))),0)</f>
        <v>13</v>
      </c>
      <c r="AB50" s="81" t="s">
        <v>179</v>
      </c>
      <c r="AC50" s="79"/>
      <c r="AD50" s="79"/>
      <c r="AE50" s="109" t="s">
        <v>231</v>
      </c>
      <c r="AF50" s="2">
        <v>16</v>
      </c>
      <c r="AG50" s="2" t="s">
        <v>5</v>
      </c>
    </row>
    <row r="51" spans="8:33" x14ac:dyDescent="0.4">
      <c r="N51" s="19"/>
      <c r="O51" s="40" t="s">
        <v>125</v>
      </c>
      <c r="P51" s="20">
        <v>3.9E-2</v>
      </c>
      <c r="Q51" s="18"/>
      <c r="R51" s="15" t="s">
        <v>46</v>
      </c>
      <c r="S51" s="24"/>
      <c r="T51" s="24"/>
      <c r="U51" s="77" t="s">
        <v>160</v>
      </c>
      <c r="V51" s="104" t="s">
        <v>162</v>
      </c>
      <c r="W51" s="105"/>
      <c r="X51" s="106"/>
      <c r="Y51" s="100">
        <f>SQRT((P51*(18*AC51+40*AD51)/(AC51^2)))</f>
        <v>3.9099872122553037</v>
      </c>
      <c r="Z51" s="101">
        <v>3</v>
      </c>
      <c r="AA51" s="19">
        <f>ROUNDUP(1+(Z51*PI()*AC51),0)</f>
        <v>4</v>
      </c>
      <c r="AB51" s="25" t="s">
        <v>181</v>
      </c>
      <c r="AC51" s="78">
        <v>0.25</v>
      </c>
      <c r="AD51" s="78">
        <v>0.5</v>
      </c>
      <c r="AE51" s="109" t="s">
        <v>253</v>
      </c>
      <c r="AF51" s="2">
        <v>5</v>
      </c>
      <c r="AG51" s="2" t="s">
        <v>267</v>
      </c>
    </row>
    <row r="53" spans="8:33" x14ac:dyDescent="0.4">
      <c r="H53" s="6"/>
      <c r="I53" s="6"/>
      <c r="J53" s="6"/>
      <c r="K53" s="6"/>
      <c r="L53" s="6"/>
      <c r="P53" s="80"/>
      <c r="Q53" s="80"/>
    </row>
    <row r="54" spans="8:33" x14ac:dyDescent="0.4">
      <c r="H54" s="6"/>
      <c r="I54" s="6"/>
      <c r="J54" s="6"/>
      <c r="K54" s="6"/>
      <c r="L54" s="6"/>
      <c r="P54" s="85"/>
      <c r="R54" s="86"/>
      <c r="T54" s="2"/>
      <c r="U54" s="92"/>
      <c r="V54" s="88"/>
      <c r="W54" s="88"/>
      <c r="X54" s="88"/>
      <c r="Y54" s="89"/>
      <c r="Z54" s="89"/>
      <c r="AA54" s="7"/>
      <c r="AB54" s="7"/>
    </row>
    <row r="56" spans="8:33" ht="18.5" x14ac:dyDescent="0.45"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spans="8:33" x14ac:dyDescent="0.4">
      <c r="N57" s="8"/>
      <c r="O57" s="82"/>
      <c r="P57" s="1"/>
      <c r="Q57" s="1"/>
      <c r="R57" s="83"/>
      <c r="S57" s="1"/>
      <c r="T57" s="1"/>
      <c r="U57" s="1"/>
      <c r="V57" s="42"/>
      <c r="W57" s="1"/>
      <c r="X57" s="1"/>
      <c r="Y57" s="1"/>
      <c r="Z57" s="1"/>
      <c r="AA57" s="1"/>
      <c r="AB57" s="1"/>
      <c r="AC57" s="8"/>
    </row>
    <row r="58" spans="8:33" x14ac:dyDescent="0.4">
      <c r="O58" s="82"/>
      <c r="S58" s="103"/>
      <c r="T58" s="103"/>
      <c r="V58" s="1"/>
      <c r="AC58" s="8"/>
    </row>
    <row r="59" spans="8:33" x14ac:dyDescent="0.4">
      <c r="N59" s="8"/>
      <c r="O59" s="82"/>
      <c r="P59" s="1"/>
      <c r="Q59" s="1"/>
      <c r="R59" s="84"/>
      <c r="S59" s="1"/>
      <c r="T59" s="1"/>
      <c r="U59" s="80"/>
      <c r="V59" s="1"/>
      <c r="W59" s="5"/>
      <c r="X59" s="5"/>
      <c r="Y59" s="1"/>
      <c r="Z59" s="1"/>
      <c r="AA59" s="1"/>
      <c r="AB59" s="1"/>
      <c r="AC59" s="8"/>
    </row>
    <row r="60" spans="8:33" x14ac:dyDescent="0.4">
      <c r="P60" s="85"/>
      <c r="Q60" s="80"/>
      <c r="R60" s="86"/>
      <c r="T60" s="2"/>
      <c r="U60" s="87"/>
      <c r="V60" s="88"/>
      <c r="W60" s="88"/>
      <c r="X60" s="88"/>
      <c r="Y60" s="89"/>
      <c r="Z60" s="89"/>
      <c r="AA60" s="89"/>
      <c r="AB60" s="89"/>
      <c r="AC60" s="8"/>
    </row>
    <row r="61" spans="8:33" x14ac:dyDescent="0.4">
      <c r="K61" s="6"/>
      <c r="L61" s="6"/>
      <c r="P61" s="85"/>
      <c r="Q61" s="80"/>
      <c r="R61" s="86"/>
      <c r="T61" s="2"/>
      <c r="U61" s="87"/>
      <c r="V61" s="88"/>
      <c r="W61" s="88"/>
      <c r="X61" s="88"/>
      <c r="Y61" s="89"/>
      <c r="Z61" s="89"/>
      <c r="AA61" s="89"/>
      <c r="AB61" s="89"/>
    </row>
    <row r="62" spans="8:33" x14ac:dyDescent="0.4">
      <c r="K62" s="6"/>
      <c r="L62" s="6"/>
      <c r="P62" s="85"/>
      <c r="Q62" s="80"/>
      <c r="R62" s="86"/>
      <c r="T62" s="2"/>
      <c r="U62" s="87"/>
      <c r="V62" s="88"/>
      <c r="W62" s="88"/>
      <c r="X62" s="88"/>
      <c r="Y62" s="89"/>
      <c r="Z62" s="89"/>
      <c r="AA62" s="89"/>
      <c r="AB62" s="89"/>
    </row>
    <row r="63" spans="8:33" x14ac:dyDescent="0.4">
      <c r="P63" s="85"/>
      <c r="Q63" s="80"/>
      <c r="R63" s="86"/>
      <c r="T63" s="2"/>
      <c r="U63" s="87"/>
      <c r="V63" s="88"/>
      <c r="W63" s="88"/>
      <c r="X63" s="88"/>
      <c r="Y63" s="89"/>
      <c r="Z63" s="89"/>
      <c r="AA63" s="89"/>
      <c r="AB63" s="89"/>
    </row>
    <row r="64" spans="8:33" x14ac:dyDescent="0.4">
      <c r="P64" s="85"/>
      <c r="Q64" s="80"/>
      <c r="R64" s="86"/>
      <c r="T64" s="2"/>
      <c r="U64" s="87"/>
      <c r="V64" s="88"/>
      <c r="W64" s="88"/>
      <c r="X64" s="88"/>
      <c r="Y64" s="89"/>
      <c r="Z64" s="89"/>
      <c r="AA64" s="89"/>
      <c r="AB64" s="89"/>
    </row>
    <row r="65" spans="10:28" x14ac:dyDescent="0.4">
      <c r="P65" s="85"/>
      <c r="Q65" s="80"/>
      <c r="R65" s="86"/>
      <c r="T65" s="2"/>
      <c r="U65" s="87"/>
      <c r="V65" s="88"/>
      <c r="W65" s="88"/>
      <c r="X65" s="88"/>
      <c r="Y65" s="89"/>
      <c r="Z65" s="89"/>
      <c r="AA65" s="89"/>
      <c r="AB65" s="89"/>
    </row>
    <row r="66" spans="10:28" x14ac:dyDescent="0.4">
      <c r="P66" s="85"/>
      <c r="Q66" s="80"/>
      <c r="R66" s="86"/>
      <c r="T66" s="2"/>
      <c r="U66" s="87"/>
      <c r="V66" s="88"/>
      <c r="W66" s="88"/>
      <c r="X66" s="88"/>
      <c r="Y66" s="89"/>
      <c r="Z66" s="89"/>
      <c r="AA66" s="89"/>
      <c r="AB66" s="89"/>
    </row>
    <row r="67" spans="10:28" x14ac:dyDescent="0.4">
      <c r="P67" s="85"/>
      <c r="Q67" s="80"/>
      <c r="R67" s="86"/>
      <c r="T67" s="2"/>
      <c r="U67" s="87"/>
      <c r="V67" s="88"/>
      <c r="W67" s="88"/>
      <c r="X67" s="88"/>
      <c r="Y67" s="89"/>
      <c r="Z67" s="89"/>
      <c r="AA67" s="89"/>
      <c r="AB67" s="89"/>
    </row>
    <row r="68" spans="10:28" x14ac:dyDescent="0.4">
      <c r="P68" s="85"/>
      <c r="Q68" s="80"/>
      <c r="R68" s="86"/>
      <c r="T68" s="2"/>
      <c r="U68" s="87"/>
      <c r="V68" s="88"/>
      <c r="W68" s="88"/>
      <c r="X68" s="88"/>
      <c r="Y68" s="89"/>
      <c r="Z68" s="89"/>
      <c r="AA68" s="89"/>
      <c r="AB68" s="89"/>
    </row>
    <row r="69" spans="10:28" x14ac:dyDescent="0.4">
      <c r="K69" s="6"/>
      <c r="L69" s="6"/>
      <c r="P69" s="85"/>
      <c r="Q69" s="80"/>
      <c r="R69" s="86"/>
      <c r="T69" s="2"/>
      <c r="U69" s="80"/>
      <c r="V69" s="88"/>
      <c r="W69" s="88"/>
      <c r="X69" s="88"/>
      <c r="Y69" s="89"/>
      <c r="Z69" s="89"/>
      <c r="AA69" s="89"/>
      <c r="AB69" s="89"/>
    </row>
    <row r="70" spans="10:28" x14ac:dyDescent="0.4">
      <c r="K70" s="6"/>
      <c r="L70" s="6"/>
      <c r="P70" s="85"/>
      <c r="Q70" s="80"/>
      <c r="R70" s="86"/>
      <c r="T70" s="2"/>
      <c r="U70" s="80"/>
      <c r="V70" s="88"/>
      <c r="W70" s="88"/>
      <c r="X70" s="88"/>
      <c r="Y70" s="89"/>
      <c r="Z70" s="89"/>
      <c r="AA70" s="89"/>
      <c r="AB70" s="89"/>
    </row>
    <row r="71" spans="10:28" x14ac:dyDescent="0.4">
      <c r="P71" s="85"/>
      <c r="Q71" s="80"/>
      <c r="R71" s="86"/>
      <c r="T71" s="2"/>
      <c r="U71" s="80"/>
      <c r="V71" s="88"/>
      <c r="W71" s="88"/>
      <c r="X71" s="88"/>
      <c r="Y71" s="89"/>
      <c r="Z71" s="89"/>
      <c r="AA71" s="89"/>
      <c r="AB71" s="89"/>
    </row>
    <row r="72" spans="10:28" x14ac:dyDescent="0.4">
      <c r="P72" s="85"/>
      <c r="Q72" s="80"/>
      <c r="R72" s="86"/>
      <c r="T72" s="2"/>
      <c r="U72" s="80"/>
      <c r="V72" s="88"/>
      <c r="W72" s="88"/>
      <c r="X72" s="88"/>
      <c r="Y72" s="89"/>
      <c r="Z72" s="89"/>
      <c r="AA72" s="89"/>
      <c r="AB72" s="89"/>
    </row>
    <row r="73" spans="10:28" x14ac:dyDescent="0.4">
      <c r="P73" s="85"/>
      <c r="Q73" s="80"/>
      <c r="R73" s="86"/>
      <c r="T73" s="2"/>
      <c r="U73" s="80"/>
      <c r="V73" s="88"/>
      <c r="W73" s="88"/>
      <c r="X73" s="88"/>
      <c r="Y73" s="89"/>
      <c r="Z73" s="89"/>
      <c r="AA73" s="89"/>
      <c r="AB73" s="89"/>
    </row>
    <row r="74" spans="10:28" x14ac:dyDescent="0.4">
      <c r="P74" s="85"/>
      <c r="Q74" s="80"/>
      <c r="R74" s="86"/>
      <c r="T74" s="2"/>
      <c r="U74" s="80"/>
      <c r="V74" s="88"/>
      <c r="W74" s="88"/>
      <c r="X74" s="88"/>
      <c r="Y74" s="89"/>
      <c r="Z74" s="89"/>
      <c r="AA74" s="89"/>
      <c r="AB74" s="89"/>
    </row>
    <row r="75" spans="10:28" x14ac:dyDescent="0.4">
      <c r="P75" s="85"/>
      <c r="Q75" s="80"/>
      <c r="R75" s="86"/>
      <c r="T75" s="2"/>
      <c r="U75" s="80"/>
      <c r="V75" s="88"/>
      <c r="W75" s="88"/>
      <c r="X75" s="88"/>
      <c r="Y75" s="89"/>
      <c r="Z75" s="89"/>
      <c r="AA75" s="89"/>
      <c r="AB75" s="89"/>
    </row>
    <row r="76" spans="10:28" x14ac:dyDescent="0.4">
      <c r="P76" s="85"/>
      <c r="Q76" s="80"/>
      <c r="R76" s="86"/>
      <c r="T76" s="2"/>
      <c r="U76" s="80"/>
      <c r="V76" s="88"/>
      <c r="W76" s="88"/>
      <c r="X76" s="88"/>
      <c r="Y76" s="89"/>
      <c r="Z76" s="89"/>
      <c r="AA76" s="89"/>
      <c r="AB76" s="89"/>
    </row>
    <row r="77" spans="10:28" x14ac:dyDescent="0.4">
      <c r="K77" s="6"/>
      <c r="L77" s="6"/>
      <c r="P77" s="85"/>
      <c r="Q77" s="80"/>
      <c r="R77" s="86"/>
      <c r="T77" s="2"/>
      <c r="U77" s="80"/>
      <c r="V77" s="88"/>
      <c r="W77" s="88"/>
      <c r="X77" s="88"/>
      <c r="Y77" s="89"/>
      <c r="Z77" s="89"/>
      <c r="AA77" s="89"/>
      <c r="AB77" s="89"/>
    </row>
    <row r="78" spans="10:28" x14ac:dyDescent="0.4">
      <c r="K78" s="6"/>
      <c r="L78" s="6"/>
      <c r="P78" s="85"/>
      <c r="Q78" s="80"/>
      <c r="R78" s="86"/>
      <c r="T78" s="2"/>
      <c r="U78" s="80"/>
      <c r="V78" s="88"/>
      <c r="W78" s="88"/>
      <c r="X78" s="88"/>
      <c r="Y78" s="89"/>
      <c r="Z78" s="89"/>
      <c r="AA78" s="89"/>
      <c r="AB78" s="89"/>
    </row>
    <row r="79" spans="10:28" x14ac:dyDescent="0.4">
      <c r="J79" s="6"/>
      <c r="P79" s="85"/>
      <c r="Q79" s="80"/>
      <c r="R79" s="86"/>
      <c r="T79" s="2"/>
      <c r="U79" s="80"/>
      <c r="V79" s="88"/>
      <c r="W79" s="88"/>
      <c r="X79" s="88"/>
      <c r="Y79" s="89"/>
      <c r="Z79" s="89"/>
      <c r="AA79" s="89"/>
      <c r="AB79" s="89"/>
    </row>
    <row r="80" spans="10:28" x14ac:dyDescent="0.4">
      <c r="J80" s="6"/>
      <c r="P80" s="85"/>
      <c r="Q80" s="80"/>
      <c r="R80" s="86"/>
      <c r="T80" s="2"/>
      <c r="U80" s="80"/>
      <c r="V80" s="88"/>
      <c r="W80" s="88"/>
      <c r="X80" s="88"/>
      <c r="Y80" s="89"/>
      <c r="Z80" s="89"/>
      <c r="AA80" s="89"/>
      <c r="AB80" s="89"/>
    </row>
    <row r="81" spans="8:28" x14ac:dyDescent="0.4">
      <c r="P81" s="85"/>
      <c r="Q81" s="80"/>
      <c r="R81" s="86"/>
      <c r="T81" s="2"/>
      <c r="U81" s="80"/>
      <c r="V81" s="88"/>
      <c r="W81" s="88"/>
      <c r="X81" s="88"/>
      <c r="Y81" s="89"/>
      <c r="Z81" s="89"/>
      <c r="AA81" s="89"/>
      <c r="AB81" s="89"/>
    </row>
    <row r="82" spans="8:28" x14ac:dyDescent="0.4">
      <c r="P82" s="85"/>
      <c r="Q82" s="80"/>
      <c r="R82" s="86"/>
      <c r="T82" s="2"/>
      <c r="U82" s="80"/>
      <c r="V82" s="88"/>
      <c r="W82" s="88"/>
      <c r="X82" s="88"/>
      <c r="Y82" s="89"/>
      <c r="Z82" s="89"/>
      <c r="AA82" s="89"/>
      <c r="AB82" s="89"/>
    </row>
    <row r="83" spans="8:28" x14ac:dyDescent="0.4">
      <c r="P83" s="85"/>
      <c r="Q83" s="80"/>
      <c r="R83" s="86"/>
      <c r="T83" s="2"/>
      <c r="U83" s="80"/>
      <c r="V83" s="88"/>
      <c r="W83" s="88"/>
      <c r="X83" s="88"/>
      <c r="Y83" s="89"/>
      <c r="Z83" s="89"/>
      <c r="AA83" s="89"/>
      <c r="AB83" s="89"/>
    </row>
    <row r="84" spans="8:28" x14ac:dyDescent="0.4">
      <c r="N84" s="90"/>
      <c r="P84" s="85"/>
      <c r="Q84" s="80"/>
      <c r="R84" s="86"/>
      <c r="T84" s="2"/>
      <c r="U84" s="80"/>
      <c r="V84" s="88"/>
      <c r="W84" s="88"/>
      <c r="X84" s="88"/>
      <c r="Y84" s="89"/>
      <c r="Z84" s="89"/>
      <c r="AA84" s="89"/>
      <c r="AB84" s="89"/>
    </row>
    <row r="85" spans="8:28" x14ac:dyDescent="0.4">
      <c r="K85" s="6"/>
      <c r="L85" s="6"/>
      <c r="N85" s="89"/>
      <c r="P85" s="85"/>
      <c r="Q85" s="80"/>
      <c r="R85" s="86"/>
      <c r="T85" s="2"/>
      <c r="U85" s="80"/>
      <c r="V85" s="88"/>
      <c r="W85" s="88"/>
      <c r="X85" s="88"/>
      <c r="Y85" s="89"/>
      <c r="Z85" s="89"/>
      <c r="AA85" s="89"/>
      <c r="AB85" s="89"/>
    </row>
    <row r="86" spans="8:28" x14ac:dyDescent="0.4">
      <c r="K86" s="6"/>
      <c r="L86" s="6"/>
      <c r="N86" s="89"/>
      <c r="P86" s="85"/>
      <c r="Q86" s="80"/>
      <c r="R86" s="86"/>
      <c r="T86" s="2"/>
      <c r="U86" s="80"/>
      <c r="V86" s="88"/>
      <c r="W86" s="88"/>
      <c r="X86" s="88"/>
      <c r="Y86" s="89"/>
      <c r="Z86" s="89"/>
      <c r="AA86" s="89"/>
      <c r="AB86" s="89"/>
    </row>
    <row r="87" spans="8:28" x14ac:dyDescent="0.4">
      <c r="J87" s="6"/>
      <c r="K87" s="37"/>
      <c r="L87" s="37"/>
      <c r="N87" s="90"/>
      <c r="P87" s="85"/>
      <c r="Q87" s="80"/>
      <c r="R87" s="86"/>
      <c r="T87" s="2"/>
      <c r="U87" s="80"/>
      <c r="V87" s="88"/>
      <c r="W87" s="88"/>
      <c r="X87" s="88"/>
      <c r="Y87" s="89"/>
      <c r="Z87" s="89"/>
      <c r="AA87" s="89"/>
      <c r="AB87" s="89"/>
    </row>
    <row r="88" spans="8:28" x14ac:dyDescent="0.4">
      <c r="H88" s="6"/>
      <c r="I88" s="6"/>
      <c r="J88" s="6"/>
      <c r="P88" s="91"/>
      <c r="Q88" s="80"/>
      <c r="R88" s="86"/>
      <c r="T88" s="2"/>
      <c r="U88" s="80"/>
      <c r="V88" s="88"/>
      <c r="W88" s="88"/>
      <c r="X88" s="88"/>
      <c r="Y88" s="89"/>
      <c r="Z88" s="89"/>
      <c r="AA88" s="89"/>
      <c r="AB88" s="89"/>
    </row>
    <row r="89" spans="8:28" x14ac:dyDescent="0.4">
      <c r="H89" s="6"/>
      <c r="I89" s="6"/>
      <c r="J89" s="37"/>
      <c r="P89" s="85"/>
      <c r="Q89" s="80"/>
      <c r="R89" s="86"/>
      <c r="T89" s="2"/>
      <c r="U89" s="80"/>
      <c r="V89" s="88"/>
      <c r="W89" s="88"/>
      <c r="X89" s="88"/>
      <c r="Y89" s="89"/>
      <c r="Z89" s="89"/>
      <c r="AA89" s="89"/>
      <c r="AB89" s="89"/>
    </row>
    <row r="90" spans="8:28" x14ac:dyDescent="0.4">
      <c r="P90" s="85"/>
      <c r="Q90" s="80"/>
      <c r="R90" s="86"/>
      <c r="T90" s="2"/>
      <c r="U90" s="92"/>
      <c r="V90" s="88"/>
      <c r="W90" s="88"/>
      <c r="X90" s="88"/>
      <c r="Y90" s="89"/>
      <c r="Z90" s="89"/>
      <c r="AA90" s="89"/>
      <c r="AB90" s="89"/>
    </row>
    <row r="91" spans="8:28" x14ac:dyDescent="0.4">
      <c r="P91" s="85"/>
      <c r="R91" s="86"/>
      <c r="T91" s="2"/>
      <c r="U91" s="92"/>
      <c r="V91" s="88"/>
      <c r="W91" s="88"/>
      <c r="X91" s="88"/>
      <c r="Y91" s="89"/>
      <c r="Z91" s="89"/>
      <c r="AA91" s="89"/>
      <c r="AB91" s="89"/>
    </row>
    <row r="92" spans="8:28" x14ac:dyDescent="0.4">
      <c r="P92" s="85"/>
      <c r="R92" s="86"/>
      <c r="T92" s="2"/>
      <c r="U92" s="92"/>
      <c r="V92" s="88"/>
      <c r="W92" s="88"/>
      <c r="X92" s="88"/>
      <c r="Y92" s="89"/>
      <c r="Z92" s="89"/>
      <c r="AA92" s="89"/>
      <c r="AB92" s="89"/>
    </row>
    <row r="93" spans="8:28" x14ac:dyDescent="0.4">
      <c r="K93" s="6"/>
      <c r="L93" s="6"/>
    </row>
    <row r="94" spans="8:28" x14ac:dyDescent="0.4">
      <c r="P94" s="80"/>
      <c r="Q94" s="80"/>
    </row>
    <row r="95" spans="8:28" x14ac:dyDescent="0.4">
      <c r="J95" s="6"/>
    </row>
  </sheetData>
  <mergeCells count="21">
    <mergeCell ref="G1:H1"/>
    <mergeCell ref="O2:AA2"/>
    <mergeCell ref="W4:X4"/>
    <mergeCell ref="S5:T5"/>
    <mergeCell ref="W5:X5"/>
    <mergeCell ref="AC5:AD5"/>
    <mergeCell ref="S58:T58"/>
    <mergeCell ref="B37:C37"/>
    <mergeCell ref="V49:X49"/>
    <mergeCell ref="V51:X51"/>
    <mergeCell ref="V29:X29"/>
    <mergeCell ref="V32:X32"/>
    <mergeCell ref="V34:X34"/>
    <mergeCell ref="V36:X36"/>
    <mergeCell ref="V37:X37"/>
    <mergeCell ref="V39:X39"/>
    <mergeCell ref="V42:X42"/>
    <mergeCell ref="V44:X44"/>
    <mergeCell ref="V46:X46"/>
    <mergeCell ref="V47:X47"/>
    <mergeCell ref="V41:X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C210-D624-4688-AB80-D4A27769F9B4}">
  <dimension ref="A1:W96"/>
  <sheetViews>
    <sheetView topLeftCell="C32" zoomScale="75" zoomScaleNormal="75" workbookViewId="0">
      <selection activeCell="N3" sqref="N3"/>
    </sheetView>
  </sheetViews>
  <sheetFormatPr defaultRowHeight="16" x14ac:dyDescent="0.4"/>
  <cols>
    <col min="3" max="3" width="32.81640625" customWidth="1"/>
    <col min="7" max="7" width="9.453125" customWidth="1"/>
    <col min="8" max="8" width="10.7265625" style="2" customWidth="1"/>
    <col min="9" max="9" width="11.81640625" style="2" customWidth="1"/>
    <col min="10" max="12" width="6.26953125" style="2" customWidth="1"/>
    <col min="13" max="13" width="4.1796875" customWidth="1"/>
    <col min="14" max="14" width="7.1796875" style="7" customWidth="1"/>
    <col min="15" max="15" width="9.36328125" style="39" customWidth="1"/>
    <col min="16" max="16" width="16.81640625" style="2" customWidth="1"/>
    <col min="17" max="17" width="7.6328125" style="2" customWidth="1"/>
    <col min="18" max="18" width="15.453125" style="4" customWidth="1"/>
    <col min="19" max="19" width="30.1796875" style="5" customWidth="1"/>
    <col min="20" max="20" width="12" style="2" customWidth="1"/>
    <col min="21" max="21" width="11.1796875" style="2" customWidth="1"/>
    <col min="22" max="22" width="8.81640625" style="2" customWidth="1"/>
  </cols>
  <sheetData>
    <row r="1" spans="1:23" ht="16.5" thickBot="1" x14ac:dyDescent="0.45"/>
    <row r="2" spans="1:23" x14ac:dyDescent="0.4">
      <c r="B2" s="51"/>
      <c r="C2" s="52" t="s">
        <v>141</v>
      </c>
      <c r="D2" s="52" t="s">
        <v>131</v>
      </c>
      <c r="E2" s="52" t="s">
        <v>138</v>
      </c>
      <c r="F2" s="52" t="s">
        <v>138</v>
      </c>
      <c r="G2" s="107" t="s">
        <v>143</v>
      </c>
      <c r="H2" s="107"/>
      <c r="I2" s="53"/>
      <c r="J2" s="53"/>
      <c r="K2" s="53"/>
      <c r="L2" s="54"/>
      <c r="M2" s="6"/>
    </row>
    <row r="3" spans="1:23" s="1" customFormat="1" ht="19" thickBot="1" x14ac:dyDescent="0.5">
      <c r="B3" s="55" t="s">
        <v>7</v>
      </c>
      <c r="C3" s="56" t="s">
        <v>73</v>
      </c>
      <c r="D3" s="57" t="s">
        <v>8</v>
      </c>
      <c r="E3" s="57" t="s">
        <v>136</v>
      </c>
      <c r="F3" s="57" t="s">
        <v>137</v>
      </c>
      <c r="G3" s="57" t="s">
        <v>16</v>
      </c>
      <c r="H3" s="57" t="s">
        <v>17</v>
      </c>
      <c r="I3" s="57" t="s">
        <v>30</v>
      </c>
      <c r="J3" s="57" t="s">
        <v>49</v>
      </c>
      <c r="K3" s="57" t="s">
        <v>50</v>
      </c>
      <c r="L3" s="58" t="s">
        <v>51</v>
      </c>
      <c r="N3" s="7"/>
      <c r="O3" s="108" t="s">
        <v>207</v>
      </c>
      <c r="P3" s="108"/>
      <c r="Q3" s="108"/>
      <c r="R3" s="108"/>
      <c r="S3" s="108"/>
      <c r="T3" s="108"/>
      <c r="U3" s="108"/>
      <c r="V3" s="70"/>
    </row>
    <row r="4" spans="1:23" ht="18.5" x14ac:dyDescent="0.45">
      <c r="B4" s="59" t="s">
        <v>6</v>
      </c>
      <c r="C4" s="60" t="s">
        <v>72</v>
      </c>
      <c r="D4" s="61">
        <v>55.3</v>
      </c>
      <c r="E4" s="62">
        <v>0.25</v>
      </c>
      <c r="F4" s="62">
        <v>0.25</v>
      </c>
      <c r="G4" s="60" t="s">
        <v>18</v>
      </c>
      <c r="H4" s="60" t="s">
        <v>19</v>
      </c>
      <c r="I4" s="63" t="s">
        <v>45</v>
      </c>
      <c r="J4" s="63">
        <v>0.375</v>
      </c>
      <c r="K4" s="63">
        <v>0.187</v>
      </c>
      <c r="L4" s="64">
        <v>0.125</v>
      </c>
      <c r="M4" s="2"/>
      <c r="N4" s="8"/>
      <c r="O4" s="75"/>
      <c r="P4" s="75"/>
      <c r="Q4" s="75"/>
      <c r="R4" s="75"/>
      <c r="S4" s="75"/>
      <c r="T4" s="93" t="s">
        <v>176</v>
      </c>
      <c r="U4" s="8"/>
      <c r="V4" s="8"/>
    </row>
    <row r="5" spans="1:23" x14ac:dyDescent="0.4">
      <c r="B5" s="59" t="s">
        <v>43</v>
      </c>
      <c r="C5" s="60" t="s">
        <v>71</v>
      </c>
      <c r="D5" s="61">
        <v>17.600000000000001</v>
      </c>
      <c r="E5" s="62">
        <v>0.35</v>
      </c>
      <c r="F5" s="62">
        <v>0.25</v>
      </c>
      <c r="G5" s="60" t="s">
        <v>44</v>
      </c>
      <c r="H5" s="60" t="s">
        <v>27</v>
      </c>
      <c r="I5" s="63" t="s">
        <v>45</v>
      </c>
      <c r="J5" s="63">
        <v>0.375</v>
      </c>
      <c r="K5" s="63">
        <v>0.187</v>
      </c>
      <c r="L5" s="64">
        <v>0.125</v>
      </c>
      <c r="M5" s="2"/>
      <c r="N5" s="1"/>
      <c r="O5" s="41"/>
      <c r="P5" s="1" t="s">
        <v>127</v>
      </c>
      <c r="Q5" s="1"/>
      <c r="R5" s="86"/>
      <c r="S5" s="1" t="s">
        <v>41</v>
      </c>
      <c r="T5" s="93" t="s">
        <v>134</v>
      </c>
      <c r="U5" s="1" t="s">
        <v>203</v>
      </c>
      <c r="V5" s="1" t="s">
        <v>182</v>
      </c>
    </row>
    <row r="6" spans="1:23" ht="14.5" x14ac:dyDescent="0.35">
      <c r="B6" s="59" t="s">
        <v>0</v>
      </c>
      <c r="C6" s="60" t="s">
        <v>58</v>
      </c>
      <c r="D6" s="61">
        <v>0.49</v>
      </c>
      <c r="E6" s="62">
        <v>0.05</v>
      </c>
      <c r="F6" s="62">
        <v>0.05</v>
      </c>
      <c r="G6" s="60" t="s">
        <v>20</v>
      </c>
      <c r="H6" s="60" t="s">
        <v>21</v>
      </c>
      <c r="I6" s="63" t="s">
        <v>35</v>
      </c>
      <c r="J6" s="63">
        <v>0.375</v>
      </c>
      <c r="K6" s="63">
        <v>0.20499999999999999</v>
      </c>
      <c r="L6" s="64">
        <v>0.128</v>
      </c>
      <c r="M6" s="2"/>
      <c r="N6" s="1"/>
      <c r="O6" s="41" t="s">
        <v>184</v>
      </c>
      <c r="P6" s="1" t="s">
        <v>183</v>
      </c>
      <c r="Q6" s="46" t="s">
        <v>201</v>
      </c>
      <c r="R6" s="47"/>
      <c r="S6" s="1" t="s">
        <v>206</v>
      </c>
      <c r="T6" s="94" t="s">
        <v>157</v>
      </c>
      <c r="U6" s="1" t="s">
        <v>204</v>
      </c>
      <c r="V6" s="1" t="s">
        <v>204</v>
      </c>
      <c r="W6" s="1"/>
    </row>
    <row r="7" spans="1:23" ht="14.5" x14ac:dyDescent="0.35">
      <c r="A7" t="s">
        <v>70</v>
      </c>
      <c r="B7" s="59" t="s">
        <v>1</v>
      </c>
      <c r="C7" s="60" t="s">
        <v>59</v>
      </c>
      <c r="D7" s="61">
        <v>8</v>
      </c>
      <c r="E7" s="62">
        <v>0.1</v>
      </c>
      <c r="F7" s="62">
        <v>0.1</v>
      </c>
      <c r="G7" s="60" t="s">
        <v>22</v>
      </c>
      <c r="H7" s="60" t="s">
        <v>28</v>
      </c>
      <c r="I7" s="63" t="s">
        <v>33</v>
      </c>
      <c r="J7" s="63">
        <v>0.375</v>
      </c>
      <c r="K7" s="63">
        <v>0.20499999999999999</v>
      </c>
      <c r="L7" s="64">
        <v>0.128</v>
      </c>
      <c r="M7" s="2"/>
      <c r="N7" s="1" t="s">
        <v>11</v>
      </c>
      <c r="O7" s="41" t="s">
        <v>185</v>
      </c>
      <c r="P7" s="1" t="s">
        <v>13</v>
      </c>
      <c r="Q7" s="1" t="s">
        <v>202</v>
      </c>
      <c r="R7" s="48" t="s">
        <v>41</v>
      </c>
      <c r="S7" s="49" t="s">
        <v>30</v>
      </c>
      <c r="T7" s="93" t="s">
        <v>135</v>
      </c>
      <c r="U7" s="1" t="s">
        <v>55</v>
      </c>
      <c r="V7" s="1" t="s">
        <v>205</v>
      </c>
      <c r="W7" s="1"/>
    </row>
    <row r="8" spans="1:23" x14ac:dyDescent="0.4">
      <c r="B8" s="59" t="s">
        <v>5</v>
      </c>
      <c r="C8" s="60" t="s">
        <v>60</v>
      </c>
      <c r="D8" s="61">
        <v>2.5</v>
      </c>
      <c r="E8" s="62">
        <v>0.05</v>
      </c>
      <c r="F8" s="62">
        <v>0.05</v>
      </c>
      <c r="G8" s="60" t="s">
        <v>23</v>
      </c>
      <c r="H8" s="60" t="s">
        <v>24</v>
      </c>
      <c r="I8" s="63" t="s">
        <v>34</v>
      </c>
      <c r="J8" s="63">
        <v>0.375</v>
      </c>
      <c r="K8" s="63">
        <v>0.20499999999999999</v>
      </c>
      <c r="L8" s="64">
        <v>0.128</v>
      </c>
      <c r="M8" s="2"/>
      <c r="N8" s="19">
        <v>160</v>
      </c>
      <c r="O8" s="40" t="s">
        <v>81</v>
      </c>
      <c r="P8" s="20">
        <v>2.17</v>
      </c>
      <c r="Q8" s="21">
        <v>1.9</v>
      </c>
      <c r="R8" s="17" t="s">
        <v>4</v>
      </c>
      <c r="S8" s="11" t="str">
        <f t="shared" ref="S8:S28" si="0">LOOKUP(R8,$B$4:$B$12,$I$4:$I$12)</f>
        <v>White/Clear</v>
      </c>
      <c r="T8" s="45">
        <v>26.032689193604028</v>
      </c>
      <c r="U8" s="81">
        <v>14</v>
      </c>
      <c r="V8" s="81" t="s">
        <v>179</v>
      </c>
    </row>
    <row r="9" spans="1:23" x14ac:dyDescent="0.4">
      <c r="B9" s="59" t="s">
        <v>12</v>
      </c>
      <c r="C9" s="60" t="s">
        <v>61</v>
      </c>
      <c r="D9" s="61">
        <v>1.5</v>
      </c>
      <c r="E9" s="62">
        <v>0.05</v>
      </c>
      <c r="F9" s="62">
        <v>0.05</v>
      </c>
      <c r="G9" s="60" t="s">
        <v>25</v>
      </c>
      <c r="H9" s="60" t="s">
        <v>26</v>
      </c>
      <c r="I9" s="63" t="s">
        <v>32</v>
      </c>
      <c r="J9" s="63">
        <v>0.375</v>
      </c>
      <c r="K9" s="63">
        <v>0.20499999999999999</v>
      </c>
      <c r="L9" s="64">
        <v>0.128</v>
      </c>
      <c r="M9" s="2"/>
      <c r="N9" s="19"/>
      <c r="O9" s="40" t="s">
        <v>82</v>
      </c>
      <c r="P9" s="20">
        <v>12</v>
      </c>
      <c r="Q9" s="21"/>
      <c r="R9" s="17" t="s">
        <v>43</v>
      </c>
      <c r="S9" s="12" t="str">
        <f t="shared" si="0"/>
        <v>Dull Black</v>
      </c>
      <c r="T9" s="45">
        <v>26.476172327089081</v>
      </c>
      <c r="U9" s="19">
        <v>17</v>
      </c>
      <c r="V9" s="81" t="s">
        <v>179</v>
      </c>
    </row>
    <row r="10" spans="1:23" x14ac:dyDescent="0.4">
      <c r="B10" s="59" t="s">
        <v>2</v>
      </c>
      <c r="C10" s="60" t="s">
        <v>62</v>
      </c>
      <c r="D10" s="61">
        <v>4</v>
      </c>
      <c r="E10" s="62">
        <v>0.05</v>
      </c>
      <c r="F10" s="62">
        <v>0.05</v>
      </c>
      <c r="G10" s="60" t="s">
        <v>52</v>
      </c>
      <c r="H10" s="60" t="s">
        <v>19</v>
      </c>
      <c r="I10" s="63" t="s">
        <v>36</v>
      </c>
      <c r="J10" s="63">
        <v>0.375</v>
      </c>
      <c r="K10" s="63">
        <v>0.20499999999999999</v>
      </c>
      <c r="L10" s="64">
        <v>0.128</v>
      </c>
      <c r="M10" s="2"/>
      <c r="N10" s="19"/>
      <c r="O10" s="40" t="s">
        <v>83</v>
      </c>
      <c r="P10" s="20">
        <v>1.22</v>
      </c>
      <c r="Q10" s="21"/>
      <c r="R10" s="17" t="s">
        <v>1</v>
      </c>
      <c r="S10" s="50" t="str">
        <f t="shared" si="0"/>
        <v>Blue/Clear</v>
      </c>
      <c r="T10" s="45">
        <v>12.333604180424299</v>
      </c>
      <c r="U10" s="19">
        <v>8</v>
      </c>
      <c r="V10" s="81" t="s">
        <v>179</v>
      </c>
    </row>
    <row r="11" spans="1:23" x14ac:dyDescent="0.4">
      <c r="B11" s="59" t="s">
        <v>3</v>
      </c>
      <c r="C11" s="60" t="s">
        <v>63</v>
      </c>
      <c r="D11" s="61">
        <v>3</v>
      </c>
      <c r="E11" s="62">
        <v>0.05</v>
      </c>
      <c r="F11" s="62">
        <v>0.05</v>
      </c>
      <c r="G11" s="60" t="s">
        <v>28</v>
      </c>
      <c r="H11" s="60" t="s">
        <v>53</v>
      </c>
      <c r="I11" s="63" t="s">
        <v>37</v>
      </c>
      <c r="J11" s="63">
        <v>0.375</v>
      </c>
      <c r="K11" s="63">
        <v>0.20499999999999999</v>
      </c>
      <c r="L11" s="64">
        <v>0.128</v>
      </c>
      <c r="M11" s="2"/>
      <c r="N11" s="19"/>
      <c r="O11" s="40" t="s">
        <v>84</v>
      </c>
      <c r="P11" s="20">
        <v>12</v>
      </c>
      <c r="Q11" s="21"/>
      <c r="R11" s="17" t="s">
        <v>43</v>
      </c>
      <c r="S11" s="12" t="str">
        <f t="shared" si="0"/>
        <v>Dull Black</v>
      </c>
      <c r="T11" s="45">
        <v>26.476172327089081</v>
      </c>
      <c r="U11" s="19">
        <v>17</v>
      </c>
      <c r="V11" s="81" t="s">
        <v>179</v>
      </c>
    </row>
    <row r="12" spans="1:23" x14ac:dyDescent="0.4">
      <c r="B12" s="59" t="s">
        <v>4</v>
      </c>
      <c r="C12" s="60" t="s">
        <v>142</v>
      </c>
      <c r="D12" s="61">
        <v>3.2</v>
      </c>
      <c r="E12" s="62">
        <v>0.05</v>
      </c>
      <c r="F12" s="62">
        <v>0.05</v>
      </c>
      <c r="G12" s="60" t="s">
        <v>29</v>
      </c>
      <c r="H12" s="60" t="s">
        <v>54</v>
      </c>
      <c r="I12" s="63" t="s">
        <v>31</v>
      </c>
      <c r="J12" s="63">
        <v>0.375</v>
      </c>
      <c r="K12" s="63">
        <v>0.20499999999999999</v>
      </c>
      <c r="L12" s="64">
        <v>0.128</v>
      </c>
      <c r="M12" s="2"/>
      <c r="N12" s="19"/>
      <c r="O12" s="40" t="s">
        <v>85</v>
      </c>
      <c r="P12" s="20">
        <v>2.17</v>
      </c>
      <c r="Q12" s="21"/>
      <c r="R12" s="17" t="s">
        <v>4</v>
      </c>
      <c r="S12" s="11" t="str">
        <f t="shared" si="0"/>
        <v>White/Clear</v>
      </c>
      <c r="T12" s="45">
        <v>26.032689193604028</v>
      </c>
      <c r="U12" s="19">
        <v>16</v>
      </c>
      <c r="V12" s="81" t="s">
        <v>179</v>
      </c>
    </row>
    <row r="13" spans="1:23" x14ac:dyDescent="0.4">
      <c r="B13" s="59" t="s">
        <v>74</v>
      </c>
      <c r="C13" s="60" t="s">
        <v>58</v>
      </c>
      <c r="D13" s="61">
        <v>0.64</v>
      </c>
      <c r="E13" s="62">
        <v>0.05</v>
      </c>
      <c r="F13" s="62">
        <v>0.05</v>
      </c>
      <c r="G13" s="60" t="s">
        <v>20</v>
      </c>
      <c r="H13" s="60" t="s">
        <v>21</v>
      </c>
      <c r="I13" s="63" t="s">
        <v>35</v>
      </c>
      <c r="J13" s="63">
        <v>0.375</v>
      </c>
      <c r="K13" s="63">
        <v>0.20499999999999999</v>
      </c>
      <c r="L13" s="64">
        <v>0.128</v>
      </c>
      <c r="M13" s="2"/>
      <c r="N13" s="19">
        <v>80</v>
      </c>
      <c r="O13" s="40" t="s">
        <v>86</v>
      </c>
      <c r="P13" s="22">
        <v>1</v>
      </c>
      <c r="Q13" s="21">
        <v>3.75</v>
      </c>
      <c r="R13" s="25" t="s">
        <v>2</v>
      </c>
      <c r="S13" s="14" t="str">
        <f t="shared" si="0"/>
        <v>Red/Clear</v>
      </c>
      <c r="T13" s="45">
        <v>15.806443376721045</v>
      </c>
      <c r="U13" s="19">
        <v>10</v>
      </c>
      <c r="V13" s="81" t="s">
        <v>179</v>
      </c>
    </row>
    <row r="14" spans="1:23" x14ac:dyDescent="0.4">
      <c r="B14" s="59" t="s">
        <v>75</v>
      </c>
      <c r="C14" s="60" t="s">
        <v>59</v>
      </c>
      <c r="D14" s="61">
        <v>10</v>
      </c>
      <c r="E14" s="62">
        <v>0.1</v>
      </c>
      <c r="F14" s="62">
        <v>0.1</v>
      </c>
      <c r="G14" s="60" t="s">
        <v>22</v>
      </c>
      <c r="H14" s="60" t="s">
        <v>28</v>
      </c>
      <c r="I14" s="63" t="s">
        <v>33</v>
      </c>
      <c r="J14" s="63">
        <v>0.375</v>
      </c>
      <c r="K14" s="63">
        <v>0.20499999999999999</v>
      </c>
      <c r="L14" s="64">
        <v>0.128</v>
      </c>
      <c r="M14" s="2"/>
      <c r="N14" s="19"/>
      <c r="O14" s="40" t="s">
        <v>87</v>
      </c>
      <c r="P14" s="22">
        <v>6</v>
      </c>
      <c r="Q14" s="21"/>
      <c r="R14" s="25" t="s">
        <v>43</v>
      </c>
      <c r="S14" s="12" t="str">
        <f t="shared" si="0"/>
        <v>Dull Black</v>
      </c>
      <c r="T14" s="45">
        <v>18.721480992348305</v>
      </c>
      <c r="U14" s="19">
        <v>12</v>
      </c>
      <c r="V14" s="81" t="s">
        <v>179</v>
      </c>
    </row>
    <row r="15" spans="1:23" x14ac:dyDescent="0.4">
      <c r="B15" s="59" t="s">
        <v>76</v>
      </c>
      <c r="C15" s="60" t="s">
        <v>60</v>
      </c>
      <c r="D15" s="61">
        <v>3.1</v>
      </c>
      <c r="E15" s="62">
        <v>0.05</v>
      </c>
      <c r="F15" s="62">
        <v>0.05</v>
      </c>
      <c r="G15" s="60" t="s">
        <v>23</v>
      </c>
      <c r="H15" s="60" t="s">
        <v>24</v>
      </c>
      <c r="I15" s="63" t="s">
        <v>34</v>
      </c>
      <c r="J15" s="63">
        <v>0.375</v>
      </c>
      <c r="K15" s="63">
        <v>0.20499999999999999</v>
      </c>
      <c r="L15" s="64">
        <v>0.128</v>
      </c>
      <c r="M15" s="2"/>
      <c r="N15" s="19"/>
      <c r="O15" s="40" t="s">
        <v>88</v>
      </c>
      <c r="P15" s="22">
        <v>0.6</v>
      </c>
      <c r="Q15" s="21"/>
      <c r="R15" s="25" t="s">
        <v>3</v>
      </c>
      <c r="S15" s="13" t="str">
        <f t="shared" si="0"/>
        <v>Yellow/Clear</v>
      </c>
      <c r="T15" s="45">
        <v>14.13771274913983</v>
      </c>
      <c r="U15" s="19">
        <v>9</v>
      </c>
      <c r="V15" s="81" t="s">
        <v>179</v>
      </c>
    </row>
    <row r="16" spans="1:23" x14ac:dyDescent="0.4">
      <c r="B16" s="59" t="s">
        <v>77</v>
      </c>
      <c r="C16" s="60" t="s">
        <v>61</v>
      </c>
      <c r="D16" s="61">
        <v>1.8</v>
      </c>
      <c r="E16" s="62">
        <v>0.05</v>
      </c>
      <c r="F16" s="62">
        <v>0.05</v>
      </c>
      <c r="G16" s="60" t="s">
        <v>25</v>
      </c>
      <c r="H16" s="60" t="s">
        <v>26</v>
      </c>
      <c r="I16" s="63" t="s">
        <v>32</v>
      </c>
      <c r="J16" s="63">
        <v>0.375</v>
      </c>
      <c r="K16" s="63">
        <v>0.20499999999999999</v>
      </c>
      <c r="L16" s="64">
        <v>0.128</v>
      </c>
      <c r="M16" s="2"/>
      <c r="N16" s="19"/>
      <c r="O16" s="40" t="s">
        <v>89</v>
      </c>
      <c r="P16" s="22">
        <v>6</v>
      </c>
      <c r="Q16" s="21"/>
      <c r="R16" s="25" t="s">
        <v>43</v>
      </c>
      <c r="S16" s="12" t="str">
        <f t="shared" si="0"/>
        <v>Dull Black</v>
      </c>
      <c r="T16" s="45">
        <v>18.721480992348305</v>
      </c>
      <c r="U16" s="19">
        <v>12</v>
      </c>
      <c r="V16" s="81" t="s">
        <v>179</v>
      </c>
    </row>
    <row r="17" spans="2:23" x14ac:dyDescent="0.4">
      <c r="B17" s="59" t="s">
        <v>78</v>
      </c>
      <c r="C17" s="60" t="s">
        <v>62</v>
      </c>
      <c r="D17" s="61">
        <v>4.9000000000000004</v>
      </c>
      <c r="E17" s="62">
        <v>0.05</v>
      </c>
      <c r="F17" s="62">
        <v>0.05</v>
      </c>
      <c r="G17" s="60" t="s">
        <v>52</v>
      </c>
      <c r="H17" s="60" t="s">
        <v>19</v>
      </c>
      <c r="I17" s="63" t="s">
        <v>36</v>
      </c>
      <c r="J17" s="63">
        <v>0.375</v>
      </c>
      <c r="K17" s="63">
        <v>0.20499999999999999</v>
      </c>
      <c r="L17" s="64">
        <v>0.128</v>
      </c>
      <c r="M17" s="2"/>
      <c r="N17" s="19"/>
      <c r="O17" s="40" t="s">
        <v>90</v>
      </c>
      <c r="P17" s="22">
        <v>1</v>
      </c>
      <c r="Q17" s="21"/>
      <c r="R17" s="25" t="s">
        <v>2</v>
      </c>
      <c r="S17" s="14" t="str">
        <f t="shared" si="0"/>
        <v>Red/Clear</v>
      </c>
      <c r="T17" s="45">
        <v>15.806443376721045</v>
      </c>
      <c r="U17" s="19">
        <v>10</v>
      </c>
      <c r="V17" s="81" t="s">
        <v>179</v>
      </c>
    </row>
    <row r="18" spans="2:23" x14ac:dyDescent="0.4">
      <c r="B18" s="59" t="s">
        <v>79</v>
      </c>
      <c r="C18" s="60" t="s">
        <v>63</v>
      </c>
      <c r="D18" s="61">
        <v>4</v>
      </c>
      <c r="E18" s="62">
        <v>0.05</v>
      </c>
      <c r="F18" s="62">
        <v>0.05</v>
      </c>
      <c r="G18" s="60" t="s">
        <v>28</v>
      </c>
      <c r="H18" s="60" t="s">
        <v>53</v>
      </c>
      <c r="I18" s="63" t="s">
        <v>37</v>
      </c>
      <c r="J18" s="63">
        <v>0.375</v>
      </c>
      <c r="K18" s="63">
        <v>0.20499999999999999</v>
      </c>
      <c r="L18" s="64">
        <v>0.128</v>
      </c>
      <c r="M18" s="2"/>
      <c r="N18" s="19">
        <v>60</v>
      </c>
      <c r="O18" s="40" t="s">
        <v>91</v>
      </c>
      <c r="P18" s="20">
        <v>0.73499999999999999</v>
      </c>
      <c r="Q18" s="21">
        <v>5.3585000000000003</v>
      </c>
      <c r="R18" s="17" t="s">
        <v>4</v>
      </c>
      <c r="S18" s="11" t="str">
        <f t="shared" si="0"/>
        <v>White/Clear</v>
      </c>
      <c r="T18" s="45">
        <v>14</v>
      </c>
      <c r="U18" s="19">
        <v>9</v>
      </c>
      <c r="V18" s="81" t="s">
        <v>179</v>
      </c>
    </row>
    <row r="19" spans="2:23" x14ac:dyDescent="0.4">
      <c r="B19" s="59" t="s">
        <v>80</v>
      </c>
      <c r="C19" s="60" t="s">
        <v>142</v>
      </c>
      <c r="D19" s="61">
        <v>4.3</v>
      </c>
      <c r="E19" s="62">
        <v>0.05</v>
      </c>
      <c r="F19" s="62">
        <v>0.05</v>
      </c>
      <c r="G19" s="60" t="s">
        <v>29</v>
      </c>
      <c r="H19" s="60" t="s">
        <v>54</v>
      </c>
      <c r="I19" s="63" t="s">
        <v>31</v>
      </c>
      <c r="J19" s="63">
        <v>0.375</v>
      </c>
      <c r="K19" s="63">
        <v>0.20499999999999999</v>
      </c>
      <c r="L19" s="64">
        <v>0.128</v>
      </c>
      <c r="M19" s="2"/>
      <c r="N19" s="19"/>
      <c r="O19" s="40" t="s">
        <v>92</v>
      </c>
      <c r="P19" s="20">
        <v>4.5199999999999996</v>
      </c>
      <c r="Q19" s="21"/>
      <c r="R19" s="17" t="s">
        <v>43</v>
      </c>
      <c r="S19" s="12" t="str">
        <f t="shared" si="0"/>
        <v>Dull Black</v>
      </c>
      <c r="T19" s="45">
        <v>16.249267698739544</v>
      </c>
      <c r="U19" s="19">
        <v>11</v>
      </c>
      <c r="V19" s="81" t="s">
        <v>179</v>
      </c>
    </row>
    <row r="20" spans="2:23" x14ac:dyDescent="0.4">
      <c r="B20" s="59" t="s">
        <v>69</v>
      </c>
      <c r="C20" s="60" t="s">
        <v>59</v>
      </c>
      <c r="D20" s="61">
        <v>11.5</v>
      </c>
      <c r="E20" s="62">
        <v>0.1</v>
      </c>
      <c r="F20" s="62">
        <v>0.1</v>
      </c>
      <c r="G20" s="60" t="s">
        <v>22</v>
      </c>
      <c r="H20" s="60" t="s">
        <v>28</v>
      </c>
      <c r="I20" s="63" t="s">
        <v>33</v>
      </c>
      <c r="J20" s="63">
        <v>0.69</v>
      </c>
      <c r="K20" s="63">
        <v>0.37</v>
      </c>
      <c r="L20" s="64">
        <v>0.19</v>
      </c>
      <c r="M20" s="2"/>
      <c r="N20" s="19"/>
      <c r="O20" s="40" t="s">
        <v>93</v>
      </c>
      <c r="P20" s="20">
        <v>0.35249999999999998</v>
      </c>
      <c r="Q20" s="21"/>
      <c r="R20" s="17" t="s">
        <v>3</v>
      </c>
      <c r="S20" s="13" t="str">
        <f t="shared" si="0"/>
        <v>Yellow/Clear</v>
      </c>
      <c r="T20" s="45">
        <v>10.836351625159626</v>
      </c>
      <c r="U20" s="19">
        <v>7</v>
      </c>
      <c r="V20" s="81" t="s">
        <v>179</v>
      </c>
    </row>
    <row r="21" spans="2:23" x14ac:dyDescent="0.4">
      <c r="B21" s="59" t="s">
        <v>67</v>
      </c>
      <c r="C21" s="60" t="s">
        <v>60</v>
      </c>
      <c r="D21" s="61">
        <v>3.2</v>
      </c>
      <c r="E21" s="62">
        <v>0.05</v>
      </c>
      <c r="F21" s="62">
        <v>0.05</v>
      </c>
      <c r="G21" s="60" t="s">
        <v>23</v>
      </c>
      <c r="H21" s="60" t="s">
        <v>24</v>
      </c>
      <c r="I21" s="63" t="s">
        <v>34</v>
      </c>
      <c r="J21" s="63">
        <v>0.69</v>
      </c>
      <c r="K21" s="63">
        <v>0.37</v>
      </c>
      <c r="L21" s="64">
        <v>0.19</v>
      </c>
      <c r="M21" s="2"/>
      <c r="N21" s="19"/>
      <c r="O21" s="40" t="s">
        <v>94</v>
      </c>
      <c r="P21" s="20">
        <v>4.5199999999999996</v>
      </c>
      <c r="Q21" s="21"/>
      <c r="R21" s="17" t="s">
        <v>43</v>
      </c>
      <c r="S21" s="12" t="str">
        <f t="shared" si="0"/>
        <v>Dull Black</v>
      </c>
      <c r="T21" s="45">
        <v>16.249267698739544</v>
      </c>
      <c r="U21" s="19">
        <v>11</v>
      </c>
      <c r="V21" s="81" t="s">
        <v>179</v>
      </c>
    </row>
    <row r="22" spans="2:23" x14ac:dyDescent="0.4">
      <c r="B22" s="59" t="s">
        <v>66</v>
      </c>
      <c r="C22" s="60" t="s">
        <v>61</v>
      </c>
      <c r="D22" s="61">
        <v>2.1</v>
      </c>
      <c r="E22" s="62">
        <v>0.05</v>
      </c>
      <c r="F22" s="62">
        <v>0.05</v>
      </c>
      <c r="G22" s="60" t="s">
        <v>25</v>
      </c>
      <c r="H22" s="60" t="s">
        <v>26</v>
      </c>
      <c r="I22" s="63" t="s">
        <v>32</v>
      </c>
      <c r="J22" s="63">
        <v>0.69</v>
      </c>
      <c r="K22" s="63">
        <v>0.37</v>
      </c>
      <c r="L22" s="64">
        <v>0.19</v>
      </c>
      <c r="M22" s="2"/>
      <c r="N22" s="19"/>
      <c r="O22" s="40" t="s">
        <v>95</v>
      </c>
      <c r="P22" s="20">
        <v>0.73499999999999999</v>
      </c>
      <c r="Q22" s="21"/>
      <c r="R22" s="17" t="s">
        <v>4</v>
      </c>
      <c r="S22" s="11" t="str">
        <f t="shared" si="0"/>
        <v>White/Clear</v>
      </c>
      <c r="T22" s="45">
        <v>14</v>
      </c>
      <c r="U22" s="19">
        <v>9</v>
      </c>
      <c r="V22" s="81" t="s">
        <v>179</v>
      </c>
    </row>
    <row r="23" spans="2:23" x14ac:dyDescent="0.4">
      <c r="B23" s="59" t="s">
        <v>64</v>
      </c>
      <c r="C23" s="60" t="s">
        <v>62</v>
      </c>
      <c r="D23" s="61">
        <v>5.7</v>
      </c>
      <c r="E23" s="62">
        <v>0.05</v>
      </c>
      <c r="F23" s="62">
        <v>0.05</v>
      </c>
      <c r="G23" s="60" t="s">
        <v>52</v>
      </c>
      <c r="H23" s="60" t="s">
        <v>19</v>
      </c>
      <c r="I23" s="63" t="s">
        <v>36</v>
      </c>
      <c r="J23" s="63">
        <v>0.69</v>
      </c>
      <c r="K23" s="63">
        <v>0.37</v>
      </c>
      <c r="L23" s="64">
        <v>0.19</v>
      </c>
      <c r="M23" s="2"/>
      <c r="N23" s="19">
        <v>40</v>
      </c>
      <c r="O23" s="40" t="s">
        <v>96</v>
      </c>
      <c r="P23" s="22">
        <v>0.41289999999999999</v>
      </c>
      <c r="Q23" s="21">
        <v>7.15</v>
      </c>
      <c r="R23" s="25" t="s">
        <v>2</v>
      </c>
      <c r="S23" s="14" t="str">
        <f t="shared" si="0"/>
        <v>Red/Clear</v>
      </c>
      <c r="T23" s="45">
        <v>10.156792997903061</v>
      </c>
      <c r="U23" s="19">
        <v>6</v>
      </c>
      <c r="V23" s="81" t="s">
        <v>179</v>
      </c>
    </row>
    <row r="24" spans="2:23" x14ac:dyDescent="0.4">
      <c r="B24" s="59" t="s">
        <v>65</v>
      </c>
      <c r="C24" s="60" t="s">
        <v>63</v>
      </c>
      <c r="D24" s="61">
        <v>4.7</v>
      </c>
      <c r="E24" s="62">
        <v>0.05</v>
      </c>
      <c r="F24" s="62">
        <v>0.05</v>
      </c>
      <c r="G24" s="60" t="s">
        <v>28</v>
      </c>
      <c r="H24" s="60" t="s">
        <v>53</v>
      </c>
      <c r="I24" s="63" t="s">
        <v>37</v>
      </c>
      <c r="J24" s="63">
        <v>0.69</v>
      </c>
      <c r="K24" s="63">
        <v>0.37</v>
      </c>
      <c r="L24" s="64">
        <v>0.19</v>
      </c>
      <c r="M24" s="2"/>
      <c r="N24" s="19"/>
      <c r="O24" s="40" t="s">
        <v>97</v>
      </c>
      <c r="P24" s="22">
        <v>2.7519999999999998</v>
      </c>
      <c r="Q24" s="21"/>
      <c r="R24" s="25" t="s">
        <v>2</v>
      </c>
      <c r="S24" s="14" t="str">
        <f t="shared" si="0"/>
        <v>Red/Clear</v>
      </c>
      <c r="T24" s="45">
        <v>26.221550886885709</v>
      </c>
      <c r="U24" s="19">
        <v>16</v>
      </c>
      <c r="V24" s="81" t="s">
        <v>179</v>
      </c>
    </row>
    <row r="25" spans="2:23" x14ac:dyDescent="0.4">
      <c r="B25" s="59" t="s">
        <v>68</v>
      </c>
      <c r="C25" s="60" t="s">
        <v>142</v>
      </c>
      <c r="D25" s="61">
        <v>5.2</v>
      </c>
      <c r="E25" s="62">
        <v>0.05</v>
      </c>
      <c r="F25" s="62">
        <v>0.05</v>
      </c>
      <c r="G25" s="60" t="s">
        <v>29</v>
      </c>
      <c r="H25" s="60" t="s">
        <v>54</v>
      </c>
      <c r="I25" s="63" t="s">
        <v>31</v>
      </c>
      <c r="J25" s="63">
        <v>0.69</v>
      </c>
      <c r="K25" s="63">
        <v>0.37</v>
      </c>
      <c r="L25" s="64">
        <v>0.19</v>
      </c>
      <c r="M25" s="2"/>
      <c r="N25" s="19"/>
      <c r="O25" s="40" t="s">
        <v>98</v>
      </c>
      <c r="P25" s="22">
        <v>0.2477</v>
      </c>
      <c r="Q25" s="21"/>
      <c r="R25" s="25" t="s">
        <v>3</v>
      </c>
      <c r="S25" s="13" t="str">
        <f t="shared" si="0"/>
        <v>Yellow/Clear</v>
      </c>
      <c r="T25" s="45">
        <v>9.0837784102771337</v>
      </c>
      <c r="U25" s="19">
        <v>6</v>
      </c>
      <c r="V25" s="81" t="s">
        <v>179</v>
      </c>
    </row>
    <row r="26" spans="2:23" ht="16.5" thickBot="1" x14ac:dyDescent="0.45">
      <c r="B26" s="65"/>
      <c r="C26" s="66" t="s">
        <v>140</v>
      </c>
      <c r="D26" s="67"/>
      <c r="E26" s="66"/>
      <c r="F26" s="66"/>
      <c r="G26" s="68"/>
      <c r="H26" s="68"/>
      <c r="I26" s="68"/>
      <c r="J26" s="68"/>
      <c r="K26" s="68"/>
      <c r="L26" s="69"/>
      <c r="N26" s="19"/>
      <c r="O26" s="40" t="s">
        <v>99</v>
      </c>
      <c r="P26" s="22">
        <v>2.7519999999999998</v>
      </c>
      <c r="Q26" s="21"/>
      <c r="R26" s="25" t="s">
        <v>2</v>
      </c>
      <c r="S26" s="14" t="str">
        <f t="shared" si="0"/>
        <v>Red/Clear</v>
      </c>
      <c r="T26" s="45">
        <v>26.221550886885709</v>
      </c>
      <c r="U26" s="19">
        <v>16</v>
      </c>
      <c r="V26" s="81" t="s">
        <v>179</v>
      </c>
    </row>
    <row r="27" spans="2:23" x14ac:dyDescent="0.4">
      <c r="B27" s="3"/>
      <c r="D27" s="38"/>
      <c r="G27" s="2"/>
      <c r="N27" s="19"/>
      <c r="O27" s="40" t="s">
        <v>100</v>
      </c>
      <c r="P27" s="22">
        <v>0.41289999999999999</v>
      </c>
      <c r="Q27" s="21"/>
      <c r="R27" s="25" t="s">
        <v>2</v>
      </c>
      <c r="S27" s="14" t="str">
        <f t="shared" si="0"/>
        <v>Red/Clear</v>
      </c>
      <c r="T27" s="45">
        <v>10.156792997903061</v>
      </c>
      <c r="U27" s="19">
        <v>6</v>
      </c>
      <c r="V27" s="81" t="s">
        <v>179</v>
      </c>
    </row>
    <row r="28" spans="2:23" ht="16.5" thickBot="1" x14ac:dyDescent="0.45">
      <c r="B28" s="3"/>
      <c r="D28" s="38"/>
      <c r="G28" s="2"/>
      <c r="N28" s="19">
        <v>30</v>
      </c>
      <c r="O28" s="40" t="s">
        <v>101</v>
      </c>
      <c r="P28" s="20">
        <v>0.24709999999999999</v>
      </c>
      <c r="Q28" s="21">
        <v>10.125</v>
      </c>
      <c r="R28" s="17" t="s">
        <v>3</v>
      </c>
      <c r="S28" s="13" t="str">
        <f t="shared" si="0"/>
        <v>Yellow/Clear</v>
      </c>
      <c r="T28" s="45">
        <v>9.0727699896580525</v>
      </c>
      <c r="U28" s="19">
        <v>6</v>
      </c>
      <c r="V28" s="81" t="s">
        <v>179</v>
      </c>
    </row>
    <row r="29" spans="2:23" x14ac:dyDescent="0.4">
      <c r="B29" s="31" t="s">
        <v>56</v>
      </c>
      <c r="C29" s="32"/>
      <c r="D29" s="33"/>
      <c r="G29" s="2"/>
      <c r="N29" s="19"/>
      <c r="O29" s="40" t="s">
        <v>102</v>
      </c>
      <c r="P29" s="20">
        <v>3.6339999999999999</v>
      </c>
      <c r="Q29" s="21"/>
      <c r="R29" s="25" t="s">
        <v>4</v>
      </c>
      <c r="S29" s="11" t="str">
        <f>LOOKUP(R29,$B$4:$B$12,$I$4:$I$12)</f>
        <v>White/Clear</v>
      </c>
      <c r="T29" s="45">
        <v>33.688496407766735</v>
      </c>
      <c r="U29" s="19">
        <v>21</v>
      </c>
      <c r="V29" s="81" t="s">
        <v>179</v>
      </c>
    </row>
    <row r="30" spans="2:23" x14ac:dyDescent="0.4">
      <c r="B30" s="34">
        <v>20</v>
      </c>
      <c r="C30" s="35">
        <v>0.81279999999999997</v>
      </c>
      <c r="D30" s="36" t="s">
        <v>57</v>
      </c>
      <c r="G30" s="2"/>
      <c r="N30" s="19"/>
      <c r="O30" s="40" t="s">
        <v>103</v>
      </c>
      <c r="P30" s="20">
        <v>0.1305</v>
      </c>
      <c r="Q30" s="21"/>
      <c r="R30" s="15" t="s">
        <v>46</v>
      </c>
      <c r="S30" s="77" t="s">
        <v>193</v>
      </c>
      <c r="T30" s="101">
        <v>5</v>
      </c>
      <c r="U30" s="19">
        <v>5</v>
      </c>
      <c r="V30" s="99" t="s">
        <v>180</v>
      </c>
      <c r="W30" s="76"/>
    </row>
    <row r="31" spans="2:23" x14ac:dyDescent="0.4">
      <c r="B31" s="26">
        <v>22</v>
      </c>
      <c r="C31">
        <v>0.64400000000000002</v>
      </c>
      <c r="D31" s="27" t="s">
        <v>57</v>
      </c>
      <c r="G31" s="2"/>
      <c r="N31" s="19"/>
      <c r="O31" s="40" t="s">
        <v>104</v>
      </c>
      <c r="P31" s="20">
        <v>3.6339999999999999</v>
      </c>
      <c r="Q31" s="21"/>
      <c r="R31" s="25" t="s">
        <v>4</v>
      </c>
      <c r="S31" s="11" t="str">
        <f>LOOKUP(R31,$B$4:$B$12,$I$4:$I$12)</f>
        <v>White/Clear</v>
      </c>
      <c r="T31" s="45">
        <v>33.688496407766735</v>
      </c>
      <c r="U31" s="19">
        <v>21</v>
      </c>
      <c r="V31" s="81" t="s">
        <v>179</v>
      </c>
      <c r="W31" s="76"/>
    </row>
    <row r="32" spans="2:23" x14ac:dyDescent="0.4">
      <c r="B32" s="26">
        <v>24</v>
      </c>
      <c r="C32">
        <v>0.51100000000000001</v>
      </c>
      <c r="D32" s="27" t="s">
        <v>57</v>
      </c>
      <c r="G32" s="2"/>
      <c r="N32" s="19"/>
      <c r="O32" s="40" t="s">
        <v>105</v>
      </c>
      <c r="P32" s="20">
        <v>0.24709999999999999</v>
      </c>
      <c r="Q32" s="21"/>
      <c r="R32" s="17" t="s">
        <v>3</v>
      </c>
      <c r="S32" s="13" t="str">
        <f>LOOKUP(R32,$B$4:$B$12,$I$4:$I$12)</f>
        <v>Yellow/Clear</v>
      </c>
      <c r="T32" s="45">
        <v>9.0727699896580525</v>
      </c>
      <c r="U32" s="19">
        <v>6</v>
      </c>
      <c r="V32" s="81" t="s">
        <v>179</v>
      </c>
      <c r="W32" s="76"/>
    </row>
    <row r="33" spans="2:23" x14ac:dyDescent="0.4">
      <c r="B33" s="26">
        <v>26</v>
      </c>
      <c r="C33">
        <v>0.40500000000000003</v>
      </c>
      <c r="D33" s="27" t="s">
        <v>57</v>
      </c>
      <c r="G33" s="2"/>
      <c r="N33" s="19">
        <v>20</v>
      </c>
      <c r="O33" s="40" t="s">
        <v>106</v>
      </c>
      <c r="P33" s="22">
        <v>0.16930000000000001</v>
      </c>
      <c r="Q33" s="21">
        <v>14.175000000000001</v>
      </c>
      <c r="R33" s="15" t="s">
        <v>46</v>
      </c>
      <c r="S33" s="77" t="s">
        <v>194</v>
      </c>
      <c r="T33" s="101">
        <v>6</v>
      </c>
      <c r="U33" s="19">
        <v>6</v>
      </c>
      <c r="V33" s="99" t="s">
        <v>180</v>
      </c>
      <c r="W33" s="76"/>
    </row>
    <row r="34" spans="2:23" x14ac:dyDescent="0.4">
      <c r="B34" s="26">
        <v>28</v>
      </c>
      <c r="C34">
        <v>0.32100000000000001</v>
      </c>
      <c r="D34" s="27" t="s">
        <v>57</v>
      </c>
      <c r="N34" s="19"/>
      <c r="O34" s="40" t="s">
        <v>107</v>
      </c>
      <c r="P34" s="22">
        <v>1.6930000000000001</v>
      </c>
      <c r="Q34" s="21"/>
      <c r="R34" s="25" t="s">
        <v>4</v>
      </c>
      <c r="S34" s="11" t="str">
        <f>LOOKUP(R34,$B$4:$B$12,$I$4:$I$12)</f>
        <v>White/Clear</v>
      </c>
      <c r="T34" s="45">
        <v>22.994165107994796</v>
      </c>
      <c r="U34" s="19">
        <v>14</v>
      </c>
      <c r="V34" s="81" t="s">
        <v>179</v>
      </c>
      <c r="W34" s="76"/>
    </row>
    <row r="35" spans="2:23" x14ac:dyDescent="0.4">
      <c r="B35" s="26">
        <v>30</v>
      </c>
      <c r="C35">
        <v>0.255</v>
      </c>
      <c r="D35" s="27" t="s">
        <v>57</v>
      </c>
      <c r="N35" s="19"/>
      <c r="O35" s="40" t="s">
        <v>108</v>
      </c>
      <c r="P35" s="22">
        <v>9.7699999999999995E-2</v>
      </c>
      <c r="Q35" s="21"/>
      <c r="R35" s="15" t="s">
        <v>46</v>
      </c>
      <c r="S35" s="77" t="s">
        <v>195</v>
      </c>
      <c r="T35" s="101">
        <v>6</v>
      </c>
      <c r="U35" s="19">
        <v>5</v>
      </c>
      <c r="V35" s="25" t="s">
        <v>181</v>
      </c>
      <c r="W35" s="76"/>
    </row>
    <row r="36" spans="2:23" ht="16.5" thickBot="1" x14ac:dyDescent="0.45">
      <c r="B36" s="28">
        <v>32</v>
      </c>
      <c r="C36" s="29">
        <v>0.20200000000000001</v>
      </c>
      <c r="D36" s="30" t="s">
        <v>57</v>
      </c>
      <c r="N36" s="19"/>
      <c r="O36" s="40" t="s">
        <v>109</v>
      </c>
      <c r="P36" s="22">
        <v>1.6930000000000001</v>
      </c>
      <c r="Q36" s="21"/>
      <c r="R36" s="25" t="s">
        <v>4</v>
      </c>
      <c r="S36" s="11" t="str">
        <f>LOOKUP(R36,$B$4:$B$12,$I$4:$I$12)</f>
        <v>White/Clear</v>
      </c>
      <c r="T36" s="45">
        <v>22.994165107994796</v>
      </c>
      <c r="U36" s="19">
        <v>14</v>
      </c>
      <c r="V36" s="81" t="s">
        <v>179</v>
      </c>
      <c r="W36" s="76"/>
    </row>
    <row r="37" spans="2:23" x14ac:dyDescent="0.4">
      <c r="B37" s="2"/>
      <c r="C37" s="2"/>
      <c r="D37" s="2"/>
      <c r="N37" s="19"/>
      <c r="O37" s="40" t="s">
        <v>110</v>
      </c>
      <c r="P37" s="22">
        <v>0.16930000000000001</v>
      </c>
      <c r="Q37" s="21"/>
      <c r="R37" s="15" t="s">
        <v>46</v>
      </c>
      <c r="S37" s="77" t="s">
        <v>194</v>
      </c>
      <c r="T37" s="101">
        <v>6</v>
      </c>
      <c r="U37" s="19">
        <v>6</v>
      </c>
      <c r="V37" s="99" t="s">
        <v>180</v>
      </c>
      <c r="W37" s="76"/>
    </row>
    <row r="38" spans="2:23" x14ac:dyDescent="0.4">
      <c r="B38" s="103" t="s">
        <v>159</v>
      </c>
      <c r="C38" s="103"/>
      <c r="D38" s="2"/>
      <c r="N38" s="19" t="s">
        <v>9</v>
      </c>
      <c r="O38" s="40" t="s">
        <v>111</v>
      </c>
      <c r="P38" s="20">
        <v>0.16650000000000001</v>
      </c>
      <c r="Q38" s="21">
        <v>19.759</v>
      </c>
      <c r="R38" s="15" t="s">
        <v>46</v>
      </c>
      <c r="S38" s="77" t="s">
        <v>194</v>
      </c>
      <c r="T38" s="101">
        <v>6</v>
      </c>
      <c r="U38" s="19">
        <v>6</v>
      </c>
      <c r="V38" s="99" t="s">
        <v>180</v>
      </c>
      <c r="W38" s="76"/>
    </row>
    <row r="39" spans="2:23" x14ac:dyDescent="0.4">
      <c r="B39" s="72" t="s">
        <v>144</v>
      </c>
      <c r="C39" s="2"/>
      <c r="D39" s="2"/>
      <c r="N39" s="19"/>
      <c r="O39" s="40" t="s">
        <v>112</v>
      </c>
      <c r="P39" s="20">
        <v>1.2729999999999999</v>
      </c>
      <c r="Q39" s="21"/>
      <c r="R39" s="17" t="s">
        <v>4</v>
      </c>
      <c r="S39" s="11" t="str">
        <f>LOOKUP(R39,$B$4:$B$12,$I$4:$I$12)</f>
        <v>White/Clear</v>
      </c>
      <c r="T39" s="45">
        <v>19.938999764216955</v>
      </c>
      <c r="U39" s="19">
        <v>12</v>
      </c>
      <c r="V39" s="81" t="s">
        <v>179</v>
      </c>
      <c r="W39" s="76"/>
    </row>
    <row r="40" spans="2:23" x14ac:dyDescent="0.4">
      <c r="B40" s="2"/>
      <c r="C40" s="2"/>
      <c r="D40" s="2"/>
      <c r="N40" s="19"/>
      <c r="O40" s="40" t="s">
        <v>113</v>
      </c>
      <c r="P40" s="20">
        <v>9.5500000000000002E-2</v>
      </c>
      <c r="Q40" s="21"/>
      <c r="R40" s="15" t="s">
        <v>46</v>
      </c>
      <c r="S40" s="77" t="s">
        <v>200</v>
      </c>
      <c r="T40" s="101">
        <v>6</v>
      </c>
      <c r="U40" s="19">
        <v>5</v>
      </c>
      <c r="V40" s="25" t="s">
        <v>181</v>
      </c>
      <c r="W40" s="76"/>
    </row>
    <row r="41" spans="2:23" x14ac:dyDescent="0.4">
      <c r="B41" s="6"/>
      <c r="C41" s="6"/>
      <c r="D41" s="6"/>
      <c r="N41" s="19"/>
      <c r="O41" s="40" t="s">
        <v>114</v>
      </c>
      <c r="P41" s="20">
        <v>1.2729999999999999</v>
      </c>
      <c r="Q41" s="21"/>
      <c r="R41" s="17" t="s">
        <v>4</v>
      </c>
      <c r="S41" s="11" t="str">
        <f>LOOKUP(R41,$B$4:$B$12,$I$4:$I$12)</f>
        <v>White/Clear</v>
      </c>
      <c r="T41" s="45">
        <v>19.938999764216955</v>
      </c>
      <c r="U41" s="19">
        <v>12</v>
      </c>
      <c r="V41" s="81" t="s">
        <v>179</v>
      </c>
      <c r="W41" s="76"/>
    </row>
    <row r="42" spans="2:23" x14ac:dyDescent="0.4">
      <c r="B42" s="6"/>
      <c r="C42" s="6"/>
      <c r="D42" s="6"/>
      <c r="N42" s="19"/>
      <c r="O42" s="40" t="s">
        <v>115</v>
      </c>
      <c r="P42" s="20">
        <v>0.16650000000000001</v>
      </c>
      <c r="Q42" s="21"/>
      <c r="R42" s="15" t="s">
        <v>46</v>
      </c>
      <c r="S42" s="77" t="s">
        <v>194</v>
      </c>
      <c r="T42" s="101">
        <v>6</v>
      </c>
      <c r="U42" s="19">
        <v>6</v>
      </c>
      <c r="V42" s="99" t="s">
        <v>180</v>
      </c>
      <c r="W42" s="76"/>
    </row>
    <row r="43" spans="2:23" x14ac:dyDescent="0.4">
      <c r="B43" s="74" t="s">
        <v>153</v>
      </c>
      <c r="C43" s="6"/>
      <c r="D43" s="6"/>
      <c r="N43" s="23" t="s">
        <v>10</v>
      </c>
      <c r="O43" s="40" t="s">
        <v>116</v>
      </c>
      <c r="P43" s="22">
        <v>0.1133</v>
      </c>
      <c r="Q43" s="21">
        <v>27.295000000000002</v>
      </c>
      <c r="R43" s="15" t="s">
        <v>46</v>
      </c>
      <c r="S43" s="77" t="s">
        <v>198</v>
      </c>
      <c r="T43" s="101">
        <v>5</v>
      </c>
      <c r="U43" s="19">
        <v>5</v>
      </c>
      <c r="V43" s="99" t="s">
        <v>180</v>
      </c>
      <c r="W43" s="76"/>
    </row>
    <row r="44" spans="2:23" x14ac:dyDescent="0.4">
      <c r="B44" s="6"/>
      <c r="C44" s="6"/>
      <c r="D44" s="6"/>
      <c r="N44" s="19"/>
      <c r="O44" s="40" t="s">
        <v>117</v>
      </c>
      <c r="P44" s="22">
        <v>0.79100000000000004</v>
      </c>
      <c r="Q44" s="21"/>
      <c r="R44" s="25" t="s">
        <v>12</v>
      </c>
      <c r="S44" s="16" t="str">
        <f>LOOKUP(R44,$B$4:$B$12,$I$4:$I$12)</f>
        <v>Blue/Yellow</v>
      </c>
      <c r="T44" s="45">
        <v>22</v>
      </c>
      <c r="U44" s="19">
        <v>14</v>
      </c>
      <c r="V44" s="81" t="s">
        <v>179</v>
      </c>
      <c r="W44" s="76"/>
    </row>
    <row r="45" spans="2:23" x14ac:dyDescent="0.4">
      <c r="B45" s="2"/>
      <c r="C45" s="2"/>
      <c r="D45" s="2"/>
      <c r="N45" s="19"/>
      <c r="O45" s="40" t="s">
        <v>118</v>
      </c>
      <c r="P45" s="22">
        <v>6.6699999999999995E-2</v>
      </c>
      <c r="Q45" s="21"/>
      <c r="R45" s="15" t="s">
        <v>46</v>
      </c>
      <c r="S45" s="77" t="s">
        <v>199</v>
      </c>
      <c r="T45" s="101">
        <v>5</v>
      </c>
      <c r="U45" s="19">
        <v>4</v>
      </c>
      <c r="V45" s="99" t="s">
        <v>180</v>
      </c>
      <c r="W45" s="76"/>
    </row>
    <row r="46" spans="2:23" x14ac:dyDescent="0.4">
      <c r="B46" s="73" t="s">
        <v>145</v>
      </c>
      <c r="C46" s="73" t="s">
        <v>152</v>
      </c>
      <c r="D46" s="2"/>
      <c r="N46" s="19"/>
      <c r="O46" s="40" t="s">
        <v>119</v>
      </c>
      <c r="P46" s="22">
        <v>0.79100000000000004</v>
      </c>
      <c r="Q46" s="21"/>
      <c r="R46" s="25" t="s">
        <v>12</v>
      </c>
      <c r="S46" s="16" t="str">
        <f>LOOKUP(R46,$B$4:$B$12,$I$4:$I$12)</f>
        <v>Blue/Yellow</v>
      </c>
      <c r="T46" s="45">
        <v>22</v>
      </c>
      <c r="U46" s="19">
        <v>14</v>
      </c>
      <c r="V46" s="81" t="s">
        <v>179</v>
      </c>
      <c r="W46" s="76"/>
    </row>
    <row r="47" spans="2:23" x14ac:dyDescent="0.4">
      <c r="B47" s="73" t="s">
        <v>146</v>
      </c>
      <c r="C47" s="73" t="s">
        <v>150</v>
      </c>
      <c r="D47" s="2"/>
      <c r="N47" s="19"/>
      <c r="O47" s="40" t="s">
        <v>120</v>
      </c>
      <c r="P47" s="22">
        <v>0.1133</v>
      </c>
      <c r="Q47" s="21"/>
      <c r="R47" s="15" t="s">
        <v>46</v>
      </c>
      <c r="S47" s="77" t="s">
        <v>198</v>
      </c>
      <c r="T47" s="101">
        <v>5</v>
      </c>
      <c r="U47" s="19">
        <v>5</v>
      </c>
      <c r="V47" s="99" t="s">
        <v>180</v>
      </c>
      <c r="W47" s="76"/>
    </row>
    <row r="48" spans="2:23" x14ac:dyDescent="0.4">
      <c r="B48" s="73" t="s">
        <v>147</v>
      </c>
      <c r="C48" s="73" t="s">
        <v>149</v>
      </c>
      <c r="D48" s="2"/>
      <c r="N48" s="19">
        <v>6</v>
      </c>
      <c r="O48" s="40" t="s">
        <v>121</v>
      </c>
      <c r="P48" s="20">
        <v>3.5999999999999997E-2</v>
      </c>
      <c r="Q48" s="21">
        <v>52</v>
      </c>
      <c r="R48" s="15" t="s">
        <v>46</v>
      </c>
      <c r="S48" s="77" t="s">
        <v>196</v>
      </c>
      <c r="T48" s="101">
        <v>3</v>
      </c>
      <c r="U48" s="19">
        <v>4</v>
      </c>
      <c r="V48" s="25" t="s">
        <v>181</v>
      </c>
      <c r="W48" s="76"/>
    </row>
    <row r="49" spans="2:23" x14ac:dyDescent="0.4">
      <c r="B49" s="73" t="s">
        <v>148</v>
      </c>
      <c r="C49" s="73" t="s">
        <v>151</v>
      </c>
      <c r="D49" s="2"/>
      <c r="N49" s="19"/>
      <c r="O49" s="40" t="s">
        <v>122</v>
      </c>
      <c r="P49" s="20">
        <v>0.66700000000000004</v>
      </c>
      <c r="Q49" s="18"/>
      <c r="R49" s="17" t="s">
        <v>12</v>
      </c>
      <c r="S49" s="16" t="str">
        <f>LOOKUP(R49,$B$4:$B$12,$I$4:$I$12)</f>
        <v>Blue/Yellow</v>
      </c>
      <c r="T49" s="45">
        <v>20</v>
      </c>
      <c r="U49" s="19">
        <v>13</v>
      </c>
      <c r="V49" s="81" t="s">
        <v>179</v>
      </c>
      <c r="W49" s="76"/>
    </row>
    <row r="50" spans="2:23" x14ac:dyDescent="0.4">
      <c r="N50" s="19"/>
      <c r="O50" s="40" t="s">
        <v>123</v>
      </c>
      <c r="P50" s="20">
        <v>0.02</v>
      </c>
      <c r="Q50" s="18"/>
      <c r="R50" s="15" t="s">
        <v>46</v>
      </c>
      <c r="S50" s="77" t="s">
        <v>197</v>
      </c>
      <c r="T50" s="101">
        <v>3</v>
      </c>
      <c r="U50" s="19">
        <v>3</v>
      </c>
      <c r="V50" s="25" t="s">
        <v>181</v>
      </c>
      <c r="W50" s="76"/>
    </row>
    <row r="51" spans="2:23" x14ac:dyDescent="0.4">
      <c r="N51" s="19"/>
      <c r="O51" s="40" t="s">
        <v>124</v>
      </c>
      <c r="P51" s="20">
        <v>0.66700000000000004</v>
      </c>
      <c r="Q51" s="18"/>
      <c r="R51" s="17" t="s">
        <v>12</v>
      </c>
      <c r="S51" s="16" t="str">
        <f>LOOKUP(R51,$B$4:$B$12,$I$4:$I$12)</f>
        <v>Blue/Yellow</v>
      </c>
      <c r="T51" s="45">
        <v>20</v>
      </c>
      <c r="U51" s="19">
        <v>13</v>
      </c>
      <c r="V51" s="81" t="s">
        <v>179</v>
      </c>
      <c r="W51" s="76"/>
    </row>
    <row r="52" spans="2:23" x14ac:dyDescent="0.4">
      <c r="N52" s="19"/>
      <c r="O52" s="40" t="s">
        <v>125</v>
      </c>
      <c r="P52" s="20">
        <v>3.9E-2</v>
      </c>
      <c r="Q52" s="18"/>
      <c r="R52" s="15" t="s">
        <v>46</v>
      </c>
      <c r="S52" s="77" t="s">
        <v>196</v>
      </c>
      <c r="T52" s="101">
        <v>3</v>
      </c>
      <c r="U52" s="19">
        <v>4</v>
      </c>
      <c r="V52" s="25" t="s">
        <v>181</v>
      </c>
      <c r="W52" s="76"/>
    </row>
    <row r="54" spans="2:23" x14ac:dyDescent="0.4">
      <c r="H54" s="6"/>
      <c r="I54" s="6"/>
      <c r="J54" s="6"/>
      <c r="K54" s="6"/>
      <c r="L54" s="6"/>
      <c r="P54" s="80"/>
      <c r="Q54" s="80"/>
    </row>
    <row r="55" spans="2:23" x14ac:dyDescent="0.4">
      <c r="H55" s="6"/>
      <c r="I55" s="6"/>
      <c r="J55" s="6"/>
      <c r="K55" s="6"/>
      <c r="L55" s="6"/>
      <c r="P55" s="85"/>
      <c r="R55" s="86"/>
      <c r="S55" s="92"/>
      <c r="T55" s="89"/>
      <c r="U55" s="7"/>
      <c r="V55" s="7"/>
    </row>
    <row r="57" spans="2:23" ht="18.5" x14ac:dyDescent="0.45">
      <c r="O57" s="70"/>
      <c r="P57" s="70"/>
      <c r="Q57" s="70"/>
      <c r="R57" s="70"/>
      <c r="S57" s="70"/>
      <c r="T57" s="70"/>
      <c r="U57" s="70"/>
      <c r="V57" s="70"/>
    </row>
    <row r="58" spans="2:23" x14ac:dyDescent="0.4">
      <c r="N58" s="8"/>
      <c r="O58" s="82"/>
      <c r="P58" s="1"/>
      <c r="Q58" s="1"/>
      <c r="R58" s="83"/>
      <c r="S58" s="1"/>
      <c r="T58" s="1"/>
      <c r="U58" s="1"/>
      <c r="V58" s="1"/>
    </row>
    <row r="59" spans="2:23" x14ac:dyDescent="0.4">
      <c r="O59" s="82"/>
    </row>
    <row r="60" spans="2:23" x14ac:dyDescent="0.4">
      <c r="N60" s="8"/>
      <c r="O60" s="82"/>
      <c r="P60" s="1"/>
      <c r="Q60" s="1"/>
      <c r="R60" s="84"/>
      <c r="S60" s="80"/>
      <c r="T60" s="1"/>
      <c r="U60" s="1"/>
      <c r="V60" s="1"/>
    </row>
    <row r="61" spans="2:23" x14ac:dyDescent="0.4">
      <c r="P61" s="85"/>
      <c r="Q61" s="80"/>
      <c r="R61" s="86"/>
      <c r="S61" s="87"/>
      <c r="T61" s="89"/>
      <c r="U61" s="89"/>
      <c r="V61" s="89"/>
    </row>
    <row r="62" spans="2:23" x14ac:dyDescent="0.4">
      <c r="K62" s="6"/>
      <c r="L62" s="6"/>
      <c r="P62" s="85"/>
      <c r="Q62" s="80"/>
      <c r="R62" s="86"/>
      <c r="S62" s="87"/>
      <c r="T62" s="89"/>
      <c r="U62" s="89"/>
      <c r="V62" s="89"/>
    </row>
    <row r="63" spans="2:23" x14ac:dyDescent="0.4">
      <c r="K63" s="6"/>
      <c r="L63" s="6"/>
      <c r="P63" s="85"/>
      <c r="Q63" s="80"/>
      <c r="R63" s="86"/>
      <c r="S63" s="87"/>
      <c r="T63" s="89"/>
      <c r="U63" s="89"/>
      <c r="V63" s="89"/>
    </row>
    <row r="64" spans="2:23" x14ac:dyDescent="0.4">
      <c r="P64" s="85"/>
      <c r="Q64" s="80"/>
      <c r="R64" s="86"/>
      <c r="S64" s="87"/>
      <c r="T64" s="89"/>
      <c r="U64" s="89"/>
      <c r="V64" s="89"/>
    </row>
    <row r="65" spans="10:22" x14ac:dyDescent="0.4">
      <c r="P65" s="85"/>
      <c r="Q65" s="80"/>
      <c r="R65" s="86"/>
      <c r="S65" s="87"/>
      <c r="T65" s="89"/>
      <c r="U65" s="89"/>
      <c r="V65" s="89"/>
    </row>
    <row r="66" spans="10:22" x14ac:dyDescent="0.4">
      <c r="P66" s="85"/>
      <c r="Q66" s="80"/>
      <c r="R66" s="86"/>
      <c r="S66" s="87"/>
      <c r="T66" s="89"/>
      <c r="U66" s="89"/>
      <c r="V66" s="89"/>
    </row>
    <row r="67" spans="10:22" x14ac:dyDescent="0.4">
      <c r="P67" s="85"/>
      <c r="Q67" s="80"/>
      <c r="R67" s="86"/>
      <c r="S67" s="87"/>
      <c r="T67" s="89"/>
      <c r="U67" s="89"/>
      <c r="V67" s="89"/>
    </row>
    <row r="68" spans="10:22" x14ac:dyDescent="0.4">
      <c r="P68" s="85"/>
      <c r="Q68" s="80"/>
      <c r="R68" s="86"/>
      <c r="S68" s="87"/>
      <c r="T68" s="89"/>
      <c r="U68" s="89"/>
      <c r="V68" s="89"/>
    </row>
    <row r="69" spans="10:22" x14ac:dyDescent="0.4">
      <c r="P69" s="85"/>
      <c r="Q69" s="80"/>
      <c r="R69" s="86"/>
      <c r="S69" s="87"/>
      <c r="T69" s="89"/>
      <c r="U69" s="89"/>
      <c r="V69" s="89"/>
    </row>
    <row r="70" spans="10:22" x14ac:dyDescent="0.4">
      <c r="K70" s="6"/>
      <c r="L70" s="6"/>
      <c r="P70" s="85"/>
      <c r="Q70" s="80"/>
      <c r="R70" s="86"/>
      <c r="S70" s="80"/>
      <c r="T70" s="89"/>
      <c r="U70" s="89"/>
      <c r="V70" s="89"/>
    </row>
    <row r="71" spans="10:22" x14ac:dyDescent="0.4">
      <c r="K71" s="6"/>
      <c r="L71" s="6"/>
      <c r="P71" s="85"/>
      <c r="Q71" s="80"/>
      <c r="R71" s="86"/>
      <c r="S71" s="80"/>
      <c r="T71" s="89"/>
      <c r="U71" s="89"/>
      <c r="V71" s="89"/>
    </row>
    <row r="72" spans="10:22" x14ac:dyDescent="0.4">
      <c r="P72" s="85"/>
      <c r="Q72" s="80"/>
      <c r="R72" s="86"/>
      <c r="S72" s="80"/>
      <c r="T72" s="89"/>
      <c r="U72" s="89"/>
      <c r="V72" s="89"/>
    </row>
    <row r="73" spans="10:22" x14ac:dyDescent="0.4">
      <c r="P73" s="85"/>
      <c r="Q73" s="80"/>
      <c r="R73" s="86"/>
      <c r="S73" s="80"/>
      <c r="T73" s="89"/>
      <c r="U73" s="89"/>
      <c r="V73" s="89"/>
    </row>
    <row r="74" spans="10:22" x14ac:dyDescent="0.4">
      <c r="P74" s="85"/>
      <c r="Q74" s="80"/>
      <c r="R74" s="86"/>
      <c r="S74" s="80"/>
      <c r="T74" s="89"/>
      <c r="U74" s="89"/>
      <c r="V74" s="89"/>
    </row>
    <row r="75" spans="10:22" x14ac:dyDescent="0.4">
      <c r="P75" s="85"/>
      <c r="Q75" s="80"/>
      <c r="R75" s="86"/>
      <c r="S75" s="80"/>
      <c r="T75" s="89"/>
      <c r="U75" s="89"/>
      <c r="V75" s="89"/>
    </row>
    <row r="76" spans="10:22" x14ac:dyDescent="0.4">
      <c r="P76" s="85"/>
      <c r="Q76" s="80"/>
      <c r="R76" s="86"/>
      <c r="S76" s="80"/>
      <c r="T76" s="89"/>
      <c r="U76" s="89"/>
      <c r="V76" s="89"/>
    </row>
    <row r="77" spans="10:22" x14ac:dyDescent="0.4">
      <c r="P77" s="85"/>
      <c r="Q77" s="80"/>
      <c r="R77" s="86"/>
      <c r="S77" s="80"/>
      <c r="T77" s="89"/>
      <c r="U77" s="89"/>
      <c r="V77" s="89"/>
    </row>
    <row r="78" spans="10:22" x14ac:dyDescent="0.4">
      <c r="K78" s="6"/>
      <c r="L78" s="6"/>
      <c r="P78" s="85"/>
      <c r="Q78" s="80"/>
      <c r="R78" s="86"/>
      <c r="S78" s="80"/>
      <c r="T78" s="89"/>
      <c r="U78" s="89"/>
      <c r="V78" s="89"/>
    </row>
    <row r="79" spans="10:22" x14ac:dyDescent="0.4">
      <c r="K79" s="6"/>
      <c r="L79" s="6"/>
      <c r="P79" s="85"/>
      <c r="Q79" s="80"/>
      <c r="R79" s="86"/>
      <c r="S79" s="80"/>
      <c r="T79" s="89"/>
      <c r="U79" s="89"/>
      <c r="V79" s="89"/>
    </row>
    <row r="80" spans="10:22" x14ac:dyDescent="0.4">
      <c r="J80" s="6"/>
      <c r="P80" s="85"/>
      <c r="Q80" s="80"/>
      <c r="R80" s="86"/>
      <c r="S80" s="80"/>
      <c r="T80" s="89"/>
      <c r="U80" s="89"/>
      <c r="V80" s="89"/>
    </row>
    <row r="81" spans="8:22" x14ac:dyDescent="0.4">
      <c r="J81" s="6"/>
      <c r="P81" s="85"/>
      <c r="Q81" s="80"/>
      <c r="R81" s="86"/>
      <c r="S81" s="80"/>
      <c r="T81" s="89"/>
      <c r="U81" s="89"/>
      <c r="V81" s="89"/>
    </row>
    <row r="82" spans="8:22" x14ac:dyDescent="0.4">
      <c r="P82" s="85"/>
      <c r="Q82" s="80"/>
      <c r="R82" s="86"/>
      <c r="S82" s="80"/>
      <c r="T82" s="89"/>
      <c r="U82" s="89"/>
      <c r="V82" s="89"/>
    </row>
    <row r="83" spans="8:22" x14ac:dyDescent="0.4">
      <c r="P83" s="85"/>
      <c r="Q83" s="80"/>
      <c r="R83" s="86"/>
      <c r="S83" s="80"/>
      <c r="T83" s="89"/>
      <c r="U83" s="89"/>
      <c r="V83" s="89"/>
    </row>
    <row r="84" spans="8:22" x14ac:dyDescent="0.4">
      <c r="P84" s="85"/>
      <c r="Q84" s="80"/>
      <c r="R84" s="86"/>
      <c r="S84" s="80"/>
      <c r="T84" s="89"/>
      <c r="U84" s="89"/>
      <c r="V84" s="89"/>
    </row>
    <row r="85" spans="8:22" x14ac:dyDescent="0.4">
      <c r="N85" s="90"/>
      <c r="P85" s="85"/>
      <c r="Q85" s="80"/>
      <c r="R85" s="86"/>
      <c r="S85" s="80"/>
      <c r="T85" s="89"/>
      <c r="U85" s="89"/>
      <c r="V85" s="89"/>
    </row>
    <row r="86" spans="8:22" x14ac:dyDescent="0.4">
      <c r="K86" s="6"/>
      <c r="L86" s="6"/>
      <c r="N86" s="89"/>
      <c r="P86" s="85"/>
      <c r="Q86" s="80"/>
      <c r="R86" s="86"/>
      <c r="S86" s="80"/>
      <c r="T86" s="89"/>
      <c r="U86" s="89"/>
      <c r="V86" s="89"/>
    </row>
    <row r="87" spans="8:22" x14ac:dyDescent="0.4">
      <c r="K87" s="6"/>
      <c r="L87" s="6"/>
      <c r="N87" s="89"/>
      <c r="P87" s="85"/>
      <c r="Q87" s="80"/>
      <c r="R87" s="86"/>
      <c r="S87" s="80"/>
      <c r="T87" s="89"/>
      <c r="U87" s="89"/>
      <c r="V87" s="89"/>
    </row>
    <row r="88" spans="8:22" x14ac:dyDescent="0.4">
      <c r="J88" s="6"/>
      <c r="K88" s="37"/>
      <c r="L88" s="37"/>
      <c r="N88" s="90"/>
      <c r="P88" s="85"/>
      <c r="Q88" s="80"/>
      <c r="R88" s="86"/>
      <c r="S88" s="80"/>
      <c r="T88" s="89"/>
      <c r="U88" s="89"/>
      <c r="V88" s="89"/>
    </row>
    <row r="89" spans="8:22" x14ac:dyDescent="0.4">
      <c r="H89" s="6"/>
      <c r="I89" s="6"/>
      <c r="J89" s="6"/>
      <c r="P89" s="91"/>
      <c r="Q89" s="80"/>
      <c r="R89" s="86"/>
      <c r="S89" s="80"/>
      <c r="T89" s="89"/>
      <c r="U89" s="89"/>
      <c r="V89" s="89"/>
    </row>
    <row r="90" spans="8:22" x14ac:dyDescent="0.4">
      <c r="H90" s="6"/>
      <c r="I90" s="6"/>
      <c r="J90" s="37"/>
      <c r="P90" s="85"/>
      <c r="Q90" s="80"/>
      <c r="R90" s="86"/>
      <c r="S90" s="80"/>
      <c r="T90" s="89"/>
      <c r="U90" s="89"/>
      <c r="V90" s="89"/>
    </row>
    <row r="91" spans="8:22" x14ac:dyDescent="0.4">
      <c r="P91" s="85"/>
      <c r="Q91" s="80"/>
      <c r="R91" s="86"/>
      <c r="S91" s="92"/>
      <c r="T91" s="89"/>
      <c r="U91" s="89"/>
      <c r="V91" s="89"/>
    </row>
    <row r="92" spans="8:22" x14ac:dyDescent="0.4">
      <c r="P92" s="85"/>
      <c r="R92" s="86"/>
      <c r="S92" s="92"/>
      <c r="T92" s="89"/>
      <c r="U92" s="89"/>
      <c r="V92" s="89"/>
    </row>
    <row r="93" spans="8:22" x14ac:dyDescent="0.4">
      <c r="P93" s="85"/>
      <c r="R93" s="86"/>
      <c r="S93" s="92"/>
      <c r="T93" s="89"/>
      <c r="U93" s="89"/>
      <c r="V93" s="89"/>
    </row>
    <row r="94" spans="8:22" x14ac:dyDescent="0.4">
      <c r="K94" s="6"/>
      <c r="L94" s="6"/>
    </row>
    <row r="95" spans="8:22" x14ac:dyDescent="0.4">
      <c r="P95" s="80"/>
      <c r="Q95" s="80"/>
    </row>
    <row r="96" spans="8:22" x14ac:dyDescent="0.4">
      <c r="J96" s="6"/>
    </row>
  </sheetData>
  <mergeCells count="3">
    <mergeCell ref="B38:C38"/>
    <mergeCell ref="G2:H2"/>
    <mergeCell ref="O3:U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9990-6C74-424E-A18A-EE1943787FE1}">
  <dimension ref="A1:F23"/>
  <sheetViews>
    <sheetView workbookViewId="0">
      <selection activeCell="D27" sqref="D27"/>
    </sheetView>
  </sheetViews>
  <sheetFormatPr defaultRowHeight="14.5" x14ac:dyDescent="0.35"/>
  <cols>
    <col min="1" max="1" width="11.6328125" customWidth="1"/>
    <col min="2" max="2" width="22.6328125" customWidth="1"/>
    <col min="3" max="3" width="11.6328125" customWidth="1"/>
    <col min="4" max="4" width="22.6328125" customWidth="1"/>
    <col min="5" max="5" width="11.6328125" customWidth="1"/>
    <col min="6" max="6" width="22.6328125" customWidth="1"/>
  </cols>
  <sheetData>
    <row r="1" spans="1:6" x14ac:dyDescent="0.35">
      <c r="A1" s="41"/>
      <c r="B1" s="1" t="s">
        <v>127</v>
      </c>
      <c r="C1" s="41"/>
      <c r="D1" s="1" t="s">
        <v>127</v>
      </c>
      <c r="E1" s="41"/>
      <c r="F1" s="1" t="s">
        <v>127</v>
      </c>
    </row>
    <row r="2" spans="1:6" x14ac:dyDescent="0.35">
      <c r="A2" s="41" t="s">
        <v>184</v>
      </c>
      <c r="B2" s="1" t="s">
        <v>186</v>
      </c>
      <c r="C2" s="41" t="s">
        <v>184</v>
      </c>
      <c r="D2" s="1" t="s">
        <v>186</v>
      </c>
      <c r="E2" s="41" t="s">
        <v>184</v>
      </c>
      <c r="F2" s="1" t="s">
        <v>183</v>
      </c>
    </row>
    <row r="3" spans="1:6" x14ac:dyDescent="0.35">
      <c r="A3" s="41" t="s">
        <v>185</v>
      </c>
      <c r="B3" s="1" t="s">
        <v>13</v>
      </c>
      <c r="C3" s="41" t="s">
        <v>185</v>
      </c>
      <c r="D3" s="1" t="s">
        <v>13</v>
      </c>
      <c r="E3" s="41" t="s">
        <v>185</v>
      </c>
      <c r="F3" s="1" t="s">
        <v>13</v>
      </c>
    </row>
    <row r="4" spans="1:6" ht="16" x14ac:dyDescent="0.35">
      <c r="A4" s="40" t="s">
        <v>81</v>
      </c>
      <c r="B4" s="20">
        <v>2.17</v>
      </c>
      <c r="C4" s="40" t="s">
        <v>96</v>
      </c>
      <c r="D4" s="22">
        <v>0.41289999999999999</v>
      </c>
      <c r="E4" s="40" t="s">
        <v>111</v>
      </c>
      <c r="F4" s="20">
        <v>0.16650000000000001</v>
      </c>
    </row>
    <row r="5" spans="1:6" ht="16" x14ac:dyDescent="0.35">
      <c r="A5" s="40" t="s">
        <v>82</v>
      </c>
      <c r="B5" s="20">
        <v>12</v>
      </c>
      <c r="C5" s="40" t="s">
        <v>97</v>
      </c>
      <c r="D5" s="22">
        <v>2.7519999999999998</v>
      </c>
      <c r="E5" s="40" t="s">
        <v>112</v>
      </c>
      <c r="F5" s="20">
        <v>1.2729999999999999</v>
      </c>
    </row>
    <row r="6" spans="1:6" ht="16" x14ac:dyDescent="0.35">
      <c r="A6" s="40" t="s">
        <v>83</v>
      </c>
      <c r="B6" s="20">
        <v>1.22</v>
      </c>
      <c r="C6" s="40" t="s">
        <v>98</v>
      </c>
      <c r="D6" s="22">
        <v>0.2477</v>
      </c>
      <c r="E6" s="40" t="s">
        <v>113</v>
      </c>
      <c r="F6" s="20">
        <v>9.5500000000000002E-2</v>
      </c>
    </row>
    <row r="7" spans="1:6" ht="16" x14ac:dyDescent="0.35">
      <c r="A7" s="40" t="s">
        <v>84</v>
      </c>
      <c r="B7" s="20">
        <v>12</v>
      </c>
      <c r="C7" s="40" t="s">
        <v>99</v>
      </c>
      <c r="D7" s="22">
        <v>2.7519999999999998</v>
      </c>
      <c r="E7" s="40" t="s">
        <v>114</v>
      </c>
      <c r="F7" s="20">
        <v>1.2729999999999999</v>
      </c>
    </row>
    <row r="8" spans="1:6" ht="16" x14ac:dyDescent="0.35">
      <c r="A8" s="40" t="s">
        <v>85</v>
      </c>
      <c r="B8" s="20">
        <v>2.17</v>
      </c>
      <c r="C8" s="40" t="s">
        <v>100</v>
      </c>
      <c r="D8" s="22">
        <v>0.41289999999999999</v>
      </c>
      <c r="E8" s="40" t="s">
        <v>115</v>
      </c>
      <c r="F8" s="20">
        <v>0.16650000000000001</v>
      </c>
    </row>
    <row r="9" spans="1:6" ht="16" x14ac:dyDescent="0.35">
      <c r="A9" s="40" t="s">
        <v>86</v>
      </c>
      <c r="B9" s="22">
        <v>1</v>
      </c>
      <c r="C9" s="40" t="s">
        <v>101</v>
      </c>
      <c r="D9" s="20">
        <v>0.24709999999999999</v>
      </c>
      <c r="E9" s="40" t="s">
        <v>116</v>
      </c>
      <c r="F9" s="22">
        <v>0.1133</v>
      </c>
    </row>
    <row r="10" spans="1:6" ht="16" x14ac:dyDescent="0.35">
      <c r="A10" s="40" t="s">
        <v>87</v>
      </c>
      <c r="B10" s="22">
        <v>6</v>
      </c>
      <c r="C10" s="40" t="s">
        <v>102</v>
      </c>
      <c r="D10" s="20">
        <v>3.6339999999999999</v>
      </c>
      <c r="E10" s="40" t="s">
        <v>117</v>
      </c>
      <c r="F10" s="22">
        <v>0.79100000000000004</v>
      </c>
    </row>
    <row r="11" spans="1:6" ht="16" x14ac:dyDescent="0.35">
      <c r="A11" s="40" t="s">
        <v>88</v>
      </c>
      <c r="B11" s="22">
        <v>0.6</v>
      </c>
      <c r="C11" s="40" t="s">
        <v>103</v>
      </c>
      <c r="D11" s="20">
        <v>0.1305</v>
      </c>
      <c r="E11" s="40" t="s">
        <v>118</v>
      </c>
      <c r="F11" s="22">
        <v>6.6699999999999995E-2</v>
      </c>
    </row>
    <row r="12" spans="1:6" ht="16" x14ac:dyDescent="0.35">
      <c r="A12" s="40" t="s">
        <v>89</v>
      </c>
      <c r="B12" s="22">
        <v>6</v>
      </c>
      <c r="C12" s="40" t="s">
        <v>104</v>
      </c>
      <c r="D12" s="20">
        <v>3.6339999999999999</v>
      </c>
      <c r="E12" s="40" t="s">
        <v>119</v>
      </c>
      <c r="F12" s="22">
        <v>0.79100000000000004</v>
      </c>
    </row>
    <row r="13" spans="1:6" ht="16" x14ac:dyDescent="0.35">
      <c r="A13" s="40" t="s">
        <v>90</v>
      </c>
      <c r="B13" s="22">
        <v>1</v>
      </c>
      <c r="C13" s="40" t="s">
        <v>105</v>
      </c>
      <c r="D13" s="20">
        <v>0.24709999999999999</v>
      </c>
      <c r="E13" s="40" t="s">
        <v>120</v>
      </c>
      <c r="F13" s="22">
        <v>0.1133</v>
      </c>
    </row>
    <row r="14" spans="1:6" ht="16" x14ac:dyDescent="0.35">
      <c r="A14" s="40" t="s">
        <v>91</v>
      </c>
      <c r="B14" s="20">
        <v>0.73499999999999999</v>
      </c>
      <c r="C14" s="40" t="s">
        <v>106</v>
      </c>
      <c r="D14" s="22">
        <v>0.16930000000000001</v>
      </c>
      <c r="E14" s="40" t="s">
        <v>121</v>
      </c>
      <c r="F14" s="20">
        <v>3.5999999999999997E-2</v>
      </c>
    </row>
    <row r="15" spans="1:6" ht="16" x14ac:dyDescent="0.35">
      <c r="A15" s="40" t="s">
        <v>92</v>
      </c>
      <c r="B15" s="20">
        <v>4.5199999999999996</v>
      </c>
      <c r="C15" s="40" t="s">
        <v>107</v>
      </c>
      <c r="D15" s="22">
        <v>1.6930000000000001</v>
      </c>
      <c r="E15" s="40" t="s">
        <v>122</v>
      </c>
      <c r="F15" s="20">
        <v>0.66700000000000004</v>
      </c>
    </row>
    <row r="16" spans="1:6" ht="16" x14ac:dyDescent="0.35">
      <c r="A16" s="40" t="s">
        <v>93</v>
      </c>
      <c r="B16" s="20">
        <v>0.35249999999999998</v>
      </c>
      <c r="C16" s="40" t="s">
        <v>108</v>
      </c>
      <c r="D16" s="22">
        <v>9.7699999999999995E-2</v>
      </c>
      <c r="E16" s="40" t="s">
        <v>123</v>
      </c>
      <c r="F16" s="20">
        <v>0.02</v>
      </c>
    </row>
    <row r="17" spans="1:6" ht="16" x14ac:dyDescent="0.35">
      <c r="A17" s="40" t="s">
        <v>94</v>
      </c>
      <c r="B17" s="20">
        <v>4.5199999999999996</v>
      </c>
      <c r="C17" s="40" t="s">
        <v>109</v>
      </c>
      <c r="D17" s="22">
        <v>1.6930000000000001</v>
      </c>
      <c r="E17" s="40" t="s">
        <v>124</v>
      </c>
      <c r="F17" s="20">
        <v>0.66700000000000004</v>
      </c>
    </row>
    <row r="18" spans="1:6" ht="16" x14ac:dyDescent="0.35">
      <c r="A18" s="40" t="s">
        <v>95</v>
      </c>
      <c r="B18" s="20">
        <v>0.73499999999999999</v>
      </c>
      <c r="C18" s="40" t="s">
        <v>110</v>
      </c>
      <c r="D18" s="22">
        <v>0.16930000000000001</v>
      </c>
      <c r="E18" s="40" t="s">
        <v>125</v>
      </c>
      <c r="F18" s="20">
        <v>3.9E-2</v>
      </c>
    </row>
    <row r="20" spans="1:6" x14ac:dyDescent="0.35">
      <c r="B20" s="2" t="s">
        <v>187</v>
      </c>
      <c r="D20" s="2" t="s">
        <v>191</v>
      </c>
    </row>
    <row r="21" spans="1:6" x14ac:dyDescent="0.35">
      <c r="B21" s="2" t="s">
        <v>188</v>
      </c>
      <c r="D21" s="2" t="s">
        <v>188</v>
      </c>
    </row>
    <row r="22" spans="1:6" x14ac:dyDescent="0.35">
      <c r="B22" s="2" t="s">
        <v>189</v>
      </c>
      <c r="D22" s="2" t="s">
        <v>192</v>
      </c>
    </row>
    <row r="23" spans="1:6" x14ac:dyDescent="0.35">
      <c r="B23" s="2" t="s">
        <v>190</v>
      </c>
      <c r="D23" s="2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CD4D-B00B-4276-B84E-662CD16491A5}">
  <dimension ref="A1:F46"/>
  <sheetViews>
    <sheetView workbookViewId="0">
      <selection sqref="A1:E46"/>
    </sheetView>
  </sheetViews>
  <sheetFormatPr defaultRowHeight="14.5" x14ac:dyDescent="0.35"/>
  <cols>
    <col min="1" max="1" width="15.453125" style="2" bestFit="1" customWidth="1"/>
    <col min="3" max="3" width="5.26953125" style="2" bestFit="1" customWidth="1"/>
    <col min="4" max="5" width="8.7265625" style="2"/>
    <col min="6" max="6" width="29.36328125" bestFit="1" customWidth="1"/>
  </cols>
  <sheetData>
    <row r="1" spans="1:6" x14ac:dyDescent="0.35">
      <c r="A1" s="2" t="s">
        <v>264</v>
      </c>
      <c r="B1" t="s">
        <v>263</v>
      </c>
      <c r="C1" s="2" t="s">
        <v>135</v>
      </c>
      <c r="D1" s="2" t="s">
        <v>266</v>
      </c>
      <c r="E1" s="2" t="s">
        <v>262</v>
      </c>
      <c r="F1" t="s">
        <v>265</v>
      </c>
    </row>
    <row r="2" spans="1:6" ht="15.5" x14ac:dyDescent="0.35">
      <c r="A2" s="110" t="s">
        <v>260</v>
      </c>
      <c r="B2" s="109" t="s">
        <v>220</v>
      </c>
      <c r="C2" s="2">
        <v>26</v>
      </c>
      <c r="D2" s="2" t="s">
        <v>3</v>
      </c>
      <c r="E2" s="2">
        <v>1</v>
      </c>
      <c r="F2" s="109" t="s">
        <v>221</v>
      </c>
    </row>
    <row r="3" spans="1:6" ht="15.5" x14ac:dyDescent="0.35">
      <c r="A3" s="110" t="s">
        <v>257</v>
      </c>
      <c r="B3" s="109" t="s">
        <v>208</v>
      </c>
      <c r="C3" s="2">
        <v>15</v>
      </c>
      <c r="D3" s="2" t="s">
        <v>6</v>
      </c>
      <c r="E3" s="2">
        <v>2</v>
      </c>
      <c r="F3" s="109" t="s">
        <v>209</v>
      </c>
    </row>
    <row r="4" spans="1:6" ht="15.5" x14ac:dyDescent="0.35">
      <c r="A4" s="110" t="s">
        <v>224</v>
      </c>
      <c r="B4" s="109" t="s">
        <v>225</v>
      </c>
      <c r="C4" s="2">
        <v>20</v>
      </c>
      <c r="D4" s="2" t="s">
        <v>5</v>
      </c>
      <c r="E4" s="2">
        <v>3</v>
      </c>
      <c r="F4" s="109" t="s">
        <v>226</v>
      </c>
    </row>
    <row r="5" spans="1:6" ht="15.5" x14ac:dyDescent="0.35">
      <c r="A5" s="110" t="s">
        <v>258</v>
      </c>
      <c r="B5" s="109" t="s">
        <v>208</v>
      </c>
      <c r="C5" s="2">
        <v>15</v>
      </c>
      <c r="D5" s="2" t="s">
        <v>6</v>
      </c>
      <c r="E5" s="2">
        <v>4</v>
      </c>
      <c r="F5" s="109" t="s">
        <v>209</v>
      </c>
    </row>
    <row r="6" spans="1:6" ht="15.5" x14ac:dyDescent="0.35">
      <c r="A6" s="110" t="s">
        <v>261</v>
      </c>
      <c r="B6" s="109" t="s">
        <v>220</v>
      </c>
      <c r="C6" s="2">
        <v>26</v>
      </c>
      <c r="D6" s="2" t="s">
        <v>3</v>
      </c>
      <c r="E6" s="2">
        <v>5</v>
      </c>
      <c r="F6" s="109" t="s">
        <v>221</v>
      </c>
    </row>
    <row r="7" spans="1:6" ht="15.5" x14ac:dyDescent="0.35">
      <c r="A7" s="110" t="s">
        <v>86</v>
      </c>
      <c r="B7" s="109" t="s">
        <v>230</v>
      </c>
      <c r="C7" s="2">
        <v>20</v>
      </c>
      <c r="D7" s="2" t="s">
        <v>5</v>
      </c>
      <c r="E7" s="2">
        <v>6</v>
      </c>
      <c r="F7" s="109" t="s">
        <v>226</v>
      </c>
    </row>
    <row r="8" spans="1:6" ht="15.5" x14ac:dyDescent="0.35">
      <c r="A8" s="110" t="s">
        <v>259</v>
      </c>
      <c r="B8" s="109" t="s">
        <v>210</v>
      </c>
      <c r="C8" s="2">
        <v>27</v>
      </c>
      <c r="D8" s="2" t="s">
        <v>1</v>
      </c>
      <c r="E8" s="2">
        <v>7</v>
      </c>
      <c r="F8" s="109" t="s">
        <v>211</v>
      </c>
    </row>
    <row r="9" spans="1:6" ht="15.5" x14ac:dyDescent="0.35">
      <c r="A9" s="110" t="s">
        <v>235</v>
      </c>
      <c r="B9" s="109" t="s">
        <v>236</v>
      </c>
      <c r="C9" s="2">
        <v>32</v>
      </c>
      <c r="D9" s="2" t="s">
        <v>0</v>
      </c>
      <c r="E9" s="2">
        <v>8</v>
      </c>
      <c r="F9" s="109" t="s">
        <v>234</v>
      </c>
    </row>
    <row r="10" spans="1:6" ht="15.5" x14ac:dyDescent="0.35">
      <c r="A10" s="110" t="s">
        <v>89</v>
      </c>
      <c r="B10" s="109" t="s">
        <v>210</v>
      </c>
      <c r="C10" s="2">
        <v>27</v>
      </c>
      <c r="D10" s="2" t="s">
        <v>1</v>
      </c>
      <c r="E10" s="2">
        <v>9</v>
      </c>
      <c r="F10" s="109" t="s">
        <v>211</v>
      </c>
    </row>
    <row r="11" spans="1:6" ht="15.5" x14ac:dyDescent="0.35">
      <c r="A11" s="110" t="s">
        <v>90</v>
      </c>
      <c r="B11" s="109" t="s">
        <v>230</v>
      </c>
      <c r="C11" s="2">
        <v>20</v>
      </c>
      <c r="D11" s="2" t="s">
        <v>5</v>
      </c>
      <c r="E11" s="2">
        <v>10</v>
      </c>
      <c r="F11" s="109" t="s">
        <v>226</v>
      </c>
    </row>
    <row r="12" spans="1:6" ht="15.5" x14ac:dyDescent="0.35">
      <c r="A12" s="110" t="s">
        <v>91</v>
      </c>
      <c r="B12" s="109" t="s">
        <v>227</v>
      </c>
      <c r="C12" s="2">
        <v>17</v>
      </c>
      <c r="D12" s="2" t="s">
        <v>5</v>
      </c>
      <c r="E12" s="2">
        <v>11</v>
      </c>
      <c r="F12" s="109" t="s">
        <v>228</v>
      </c>
    </row>
    <row r="13" spans="1:6" ht="15.5" x14ac:dyDescent="0.35">
      <c r="A13" s="110" t="s">
        <v>92</v>
      </c>
      <c r="B13" s="109" t="s">
        <v>212</v>
      </c>
      <c r="C13" s="2">
        <v>26</v>
      </c>
      <c r="D13" s="2" t="s">
        <v>1</v>
      </c>
      <c r="E13" s="2">
        <v>12</v>
      </c>
      <c r="F13" s="109" t="s">
        <v>213</v>
      </c>
    </row>
    <row r="14" spans="1:6" ht="15.5" x14ac:dyDescent="0.35">
      <c r="A14" s="110" t="s">
        <v>93</v>
      </c>
      <c r="B14" s="109" t="s">
        <v>237</v>
      </c>
      <c r="C14" s="2">
        <v>9</v>
      </c>
      <c r="D14" s="2" t="s">
        <v>2</v>
      </c>
      <c r="E14" s="2">
        <v>13</v>
      </c>
      <c r="F14" s="109" t="s">
        <v>238</v>
      </c>
    </row>
    <row r="15" spans="1:6" ht="15.5" x14ac:dyDescent="0.35">
      <c r="A15" s="110" t="s">
        <v>94</v>
      </c>
      <c r="B15" s="109" t="s">
        <v>212</v>
      </c>
      <c r="C15" s="2">
        <v>26</v>
      </c>
      <c r="D15" s="2" t="s">
        <v>1</v>
      </c>
      <c r="E15" s="2">
        <v>14</v>
      </c>
      <c r="F15" s="109" t="s">
        <v>213</v>
      </c>
    </row>
    <row r="16" spans="1:6" ht="15.5" x14ac:dyDescent="0.35">
      <c r="A16" s="110" t="s">
        <v>95</v>
      </c>
      <c r="B16" s="109" t="s">
        <v>227</v>
      </c>
      <c r="C16" s="2">
        <v>17</v>
      </c>
      <c r="D16" s="2" t="s">
        <v>5</v>
      </c>
      <c r="E16" s="2">
        <v>15</v>
      </c>
      <c r="F16" s="109" t="s">
        <v>228</v>
      </c>
    </row>
    <row r="17" spans="1:6" ht="15.5" x14ac:dyDescent="0.35">
      <c r="A17" s="110" t="s">
        <v>96</v>
      </c>
      <c r="B17" s="109" t="s">
        <v>233</v>
      </c>
      <c r="C17" s="2">
        <v>32</v>
      </c>
      <c r="D17" s="2" t="s">
        <v>0</v>
      </c>
      <c r="E17" s="2">
        <v>16</v>
      </c>
      <c r="F17" s="109" t="s">
        <v>234</v>
      </c>
    </row>
    <row r="18" spans="1:6" ht="15.5" x14ac:dyDescent="0.35">
      <c r="A18" s="110" t="s">
        <v>97</v>
      </c>
      <c r="B18" s="109" t="s">
        <v>214</v>
      </c>
      <c r="C18" s="2">
        <v>22</v>
      </c>
      <c r="D18" s="2" t="s">
        <v>1</v>
      </c>
      <c r="E18" s="2">
        <v>17</v>
      </c>
      <c r="F18" s="109" t="s">
        <v>215</v>
      </c>
    </row>
    <row r="19" spans="1:6" ht="15.5" x14ac:dyDescent="0.35">
      <c r="A19" s="110" t="s">
        <v>98</v>
      </c>
      <c r="B19" s="109" t="s">
        <v>239</v>
      </c>
      <c r="C19" s="2">
        <v>23</v>
      </c>
      <c r="D19" s="2" t="s">
        <v>0</v>
      </c>
      <c r="E19" s="2">
        <v>18</v>
      </c>
      <c r="F19" s="109" t="s">
        <v>240</v>
      </c>
    </row>
    <row r="20" spans="1:6" ht="15.5" x14ac:dyDescent="0.35">
      <c r="A20" s="110" t="s">
        <v>99</v>
      </c>
      <c r="B20" s="109" t="s">
        <v>214</v>
      </c>
      <c r="C20" s="2">
        <v>22</v>
      </c>
      <c r="D20" s="2" t="s">
        <v>1</v>
      </c>
      <c r="E20" s="2">
        <v>19</v>
      </c>
      <c r="F20" s="109" t="s">
        <v>215</v>
      </c>
    </row>
    <row r="21" spans="1:6" ht="15.5" x14ac:dyDescent="0.35">
      <c r="A21" s="110" t="s">
        <v>100</v>
      </c>
      <c r="B21" s="109" t="s">
        <v>233</v>
      </c>
      <c r="C21" s="2">
        <v>32</v>
      </c>
      <c r="D21" s="2" t="s">
        <v>0</v>
      </c>
      <c r="E21" s="2">
        <v>20</v>
      </c>
      <c r="F21" s="109" t="s">
        <v>234</v>
      </c>
    </row>
    <row r="22" spans="1:6" ht="15.5" x14ac:dyDescent="0.35">
      <c r="A22" s="110" t="s">
        <v>101</v>
      </c>
      <c r="B22" s="109" t="s">
        <v>241</v>
      </c>
      <c r="C22" s="2">
        <v>19</v>
      </c>
      <c r="D22" s="2" t="s">
        <v>0</v>
      </c>
      <c r="E22" s="2">
        <v>21</v>
      </c>
      <c r="F22" s="109" t="s">
        <v>242</v>
      </c>
    </row>
    <row r="23" spans="1:6" ht="15.5" x14ac:dyDescent="0.35">
      <c r="A23" s="110" t="s">
        <v>102</v>
      </c>
      <c r="B23" s="109" t="s">
        <v>216</v>
      </c>
      <c r="C23" s="2">
        <v>38</v>
      </c>
      <c r="D23" s="2" t="s">
        <v>5</v>
      </c>
      <c r="E23" s="2">
        <v>22</v>
      </c>
      <c r="F23" s="109" t="s">
        <v>217</v>
      </c>
    </row>
    <row r="24" spans="1:6" ht="15.5" x14ac:dyDescent="0.35">
      <c r="A24" s="110" t="s">
        <v>103</v>
      </c>
      <c r="B24" s="109" t="s">
        <v>247</v>
      </c>
      <c r="C24" s="2">
        <v>13</v>
      </c>
      <c r="D24" s="2" t="s">
        <v>0</v>
      </c>
      <c r="E24" s="2">
        <v>23</v>
      </c>
      <c r="F24" s="109" t="s">
        <v>248</v>
      </c>
    </row>
    <row r="25" spans="1:6" ht="15.5" x14ac:dyDescent="0.35">
      <c r="A25" s="110" t="s">
        <v>104</v>
      </c>
      <c r="B25" s="109" t="s">
        <v>216</v>
      </c>
      <c r="C25" s="2">
        <v>38</v>
      </c>
      <c r="D25" s="2" t="s">
        <v>5</v>
      </c>
      <c r="E25" s="2">
        <v>24</v>
      </c>
      <c r="F25" s="109" t="s">
        <v>217</v>
      </c>
    </row>
    <row r="26" spans="1:6" ht="15.5" x14ac:dyDescent="0.35">
      <c r="A26" s="110" t="s">
        <v>105</v>
      </c>
      <c r="B26" s="109" t="s">
        <v>241</v>
      </c>
      <c r="C26" s="2">
        <v>19</v>
      </c>
      <c r="D26" s="2" t="s">
        <v>0</v>
      </c>
      <c r="E26" s="2">
        <v>25</v>
      </c>
      <c r="F26" s="109" t="s">
        <v>242</v>
      </c>
    </row>
    <row r="27" spans="1:6" ht="15.5" x14ac:dyDescent="0.35">
      <c r="A27" s="110" t="s">
        <v>106</v>
      </c>
      <c r="B27" s="109" t="s">
        <v>243</v>
      </c>
      <c r="C27" s="2">
        <v>17</v>
      </c>
      <c r="D27" s="2" t="s">
        <v>0</v>
      </c>
      <c r="E27" s="2">
        <v>26</v>
      </c>
      <c r="F27" s="109" t="s">
        <v>244</v>
      </c>
    </row>
    <row r="28" spans="1:6" ht="15.5" x14ac:dyDescent="0.35">
      <c r="A28" s="110" t="s">
        <v>107</v>
      </c>
      <c r="B28" s="109" t="s">
        <v>218</v>
      </c>
      <c r="C28" s="2">
        <v>25</v>
      </c>
      <c r="D28" s="2" t="s">
        <v>3</v>
      </c>
      <c r="E28" s="2">
        <v>27</v>
      </c>
      <c r="F28" s="109" t="s">
        <v>219</v>
      </c>
    </row>
    <row r="29" spans="1:6" ht="15.5" x14ac:dyDescent="0.35">
      <c r="A29" s="110" t="s">
        <v>108</v>
      </c>
      <c r="B29" s="109" t="s">
        <v>249</v>
      </c>
      <c r="C29" s="2">
        <v>12</v>
      </c>
      <c r="D29" s="2" t="s">
        <v>0</v>
      </c>
      <c r="E29" s="2">
        <v>28</v>
      </c>
      <c r="F29" s="109" t="s">
        <v>250</v>
      </c>
    </row>
    <row r="30" spans="1:6" ht="15.5" x14ac:dyDescent="0.35">
      <c r="A30" s="110" t="s">
        <v>109</v>
      </c>
      <c r="B30" s="109" t="s">
        <v>218</v>
      </c>
      <c r="C30" s="2">
        <v>25</v>
      </c>
      <c r="D30" s="2" t="s">
        <v>3</v>
      </c>
      <c r="E30" s="2">
        <v>29</v>
      </c>
      <c r="F30" s="109" t="s">
        <v>219</v>
      </c>
    </row>
    <row r="31" spans="1:6" ht="15.5" x14ac:dyDescent="0.35">
      <c r="A31" s="110" t="s">
        <v>110</v>
      </c>
      <c r="B31" s="109" t="s">
        <v>243</v>
      </c>
      <c r="C31" s="2">
        <v>17</v>
      </c>
      <c r="D31" s="2" t="s">
        <v>0</v>
      </c>
      <c r="E31" s="2">
        <v>30</v>
      </c>
      <c r="F31" s="109" t="s">
        <v>244</v>
      </c>
    </row>
    <row r="32" spans="1:6" ht="15.5" x14ac:dyDescent="0.35">
      <c r="A32" s="110" t="s">
        <v>111</v>
      </c>
      <c r="B32" s="109" t="s">
        <v>245</v>
      </c>
      <c r="C32" s="2">
        <v>14</v>
      </c>
      <c r="D32" s="2" t="s">
        <v>0</v>
      </c>
      <c r="E32" s="2">
        <v>31</v>
      </c>
      <c r="F32" s="109" t="s">
        <v>246</v>
      </c>
    </row>
    <row r="33" spans="1:6" ht="15.5" x14ac:dyDescent="0.35">
      <c r="A33" s="110" t="s">
        <v>112</v>
      </c>
      <c r="B33" s="109" t="s">
        <v>222</v>
      </c>
      <c r="C33" s="2">
        <v>21</v>
      </c>
      <c r="D33" s="2" t="s">
        <v>5</v>
      </c>
      <c r="E33" s="2">
        <v>32</v>
      </c>
      <c r="F33" s="109" t="s">
        <v>223</v>
      </c>
    </row>
    <row r="34" spans="1:6" ht="15.5" x14ac:dyDescent="0.35">
      <c r="A34" s="110" t="s">
        <v>113</v>
      </c>
      <c r="B34" s="109" t="s">
        <v>251</v>
      </c>
      <c r="C34" s="2">
        <v>10</v>
      </c>
      <c r="D34" s="2" t="s">
        <v>0</v>
      </c>
      <c r="E34" s="2">
        <v>33</v>
      </c>
      <c r="F34" s="109" t="s">
        <v>252</v>
      </c>
    </row>
    <row r="35" spans="1:6" ht="15.5" x14ac:dyDescent="0.35">
      <c r="A35" s="110" t="s">
        <v>114</v>
      </c>
      <c r="B35" s="109" t="s">
        <v>222</v>
      </c>
      <c r="C35" s="2">
        <v>21</v>
      </c>
      <c r="D35" s="2" t="s">
        <v>5</v>
      </c>
      <c r="E35" s="2">
        <v>34</v>
      </c>
      <c r="F35" s="109" t="s">
        <v>223</v>
      </c>
    </row>
    <row r="36" spans="1:6" ht="15.5" x14ac:dyDescent="0.35">
      <c r="A36" s="110" t="s">
        <v>115</v>
      </c>
      <c r="B36" s="109" t="s">
        <v>245</v>
      </c>
      <c r="C36" s="2">
        <v>14</v>
      </c>
      <c r="D36" s="2" t="s">
        <v>0</v>
      </c>
      <c r="E36" s="2">
        <v>35</v>
      </c>
      <c r="F36" s="109" t="s">
        <v>246</v>
      </c>
    </row>
    <row r="37" spans="1:6" ht="15.5" x14ac:dyDescent="0.35">
      <c r="A37" s="110" t="s">
        <v>116</v>
      </c>
      <c r="B37" s="109" t="s">
        <v>249</v>
      </c>
      <c r="C37" s="2">
        <v>12</v>
      </c>
      <c r="D37" s="2" t="s">
        <v>0</v>
      </c>
      <c r="E37" s="2">
        <v>36</v>
      </c>
      <c r="F37" s="109" t="s">
        <v>250</v>
      </c>
    </row>
    <row r="38" spans="1:6" ht="15.5" x14ac:dyDescent="0.35">
      <c r="A38" s="110" t="s">
        <v>117</v>
      </c>
      <c r="B38" s="109" t="s">
        <v>229</v>
      </c>
      <c r="C38" s="2">
        <v>17</v>
      </c>
      <c r="D38" s="2" t="s">
        <v>5</v>
      </c>
      <c r="E38" s="2">
        <v>37</v>
      </c>
      <c r="F38" s="109" t="s">
        <v>228</v>
      </c>
    </row>
    <row r="39" spans="1:6" ht="15.5" x14ac:dyDescent="0.35">
      <c r="A39" s="110" t="s">
        <v>118</v>
      </c>
      <c r="B39" s="109" t="s">
        <v>251</v>
      </c>
      <c r="C39" s="2">
        <v>10</v>
      </c>
      <c r="D39" s="2" t="s">
        <v>0</v>
      </c>
      <c r="E39" s="2">
        <v>38</v>
      </c>
      <c r="F39" s="109" t="s">
        <v>252</v>
      </c>
    </row>
    <row r="40" spans="1:6" ht="15.5" x14ac:dyDescent="0.35">
      <c r="A40" s="110" t="s">
        <v>119</v>
      </c>
      <c r="B40" s="109" t="s">
        <v>229</v>
      </c>
      <c r="C40" s="2">
        <v>17</v>
      </c>
      <c r="D40" s="2" t="s">
        <v>5</v>
      </c>
      <c r="E40" s="2">
        <v>39</v>
      </c>
      <c r="F40" s="109" t="s">
        <v>228</v>
      </c>
    </row>
    <row r="41" spans="1:6" ht="15.5" x14ac:dyDescent="0.35">
      <c r="A41" s="110" t="s">
        <v>120</v>
      </c>
      <c r="B41" s="109" t="s">
        <v>249</v>
      </c>
      <c r="C41" s="2">
        <v>12</v>
      </c>
      <c r="D41" s="2" t="s">
        <v>0</v>
      </c>
      <c r="E41" s="2">
        <v>40</v>
      </c>
      <c r="F41" s="109" t="s">
        <v>250</v>
      </c>
    </row>
    <row r="42" spans="1:6" ht="15.5" x14ac:dyDescent="0.35">
      <c r="A42" s="110" t="s">
        <v>121</v>
      </c>
      <c r="B42" s="109" t="s">
        <v>253</v>
      </c>
      <c r="C42" s="2">
        <v>5</v>
      </c>
      <c r="D42" s="2" t="s">
        <v>267</v>
      </c>
      <c r="E42" s="2">
        <v>41</v>
      </c>
      <c r="F42" s="109" t="s">
        <v>254</v>
      </c>
    </row>
    <row r="43" spans="1:6" ht="15.5" x14ac:dyDescent="0.35">
      <c r="A43" s="110" t="s">
        <v>122</v>
      </c>
      <c r="B43" s="109" t="s">
        <v>231</v>
      </c>
      <c r="C43" s="2">
        <v>16</v>
      </c>
      <c r="D43" s="2" t="s">
        <v>5</v>
      </c>
      <c r="E43" s="2">
        <v>42</v>
      </c>
      <c r="F43" s="109" t="s">
        <v>232</v>
      </c>
    </row>
    <row r="44" spans="1:6" ht="15.5" x14ac:dyDescent="0.35">
      <c r="A44" s="110" t="s">
        <v>123</v>
      </c>
      <c r="B44" s="109" t="s">
        <v>255</v>
      </c>
      <c r="C44" s="2">
        <v>7</v>
      </c>
      <c r="D44" s="2" t="s">
        <v>267</v>
      </c>
      <c r="E44" s="2">
        <v>43</v>
      </c>
      <c r="F44" s="109" t="s">
        <v>256</v>
      </c>
    </row>
    <row r="45" spans="1:6" ht="15.5" x14ac:dyDescent="0.35">
      <c r="A45" s="110" t="s">
        <v>124</v>
      </c>
      <c r="B45" s="109" t="s">
        <v>231</v>
      </c>
      <c r="C45" s="2">
        <v>16</v>
      </c>
      <c r="D45" s="2" t="s">
        <v>5</v>
      </c>
      <c r="E45" s="2">
        <v>44</v>
      </c>
      <c r="F45" s="109" t="s">
        <v>232</v>
      </c>
    </row>
    <row r="46" spans="1:6" ht="15.5" x14ac:dyDescent="0.35">
      <c r="A46" s="110" t="s">
        <v>125</v>
      </c>
      <c r="B46" s="109" t="s">
        <v>253</v>
      </c>
      <c r="C46" s="2">
        <v>5</v>
      </c>
      <c r="D46" s="2" t="s">
        <v>267</v>
      </c>
      <c r="E46" s="2">
        <v>45</v>
      </c>
      <c r="F46" s="109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3624-D95C-4B7E-9C28-0CB126425BE2}">
  <dimension ref="A2:F46"/>
  <sheetViews>
    <sheetView topLeftCell="A22" workbookViewId="0">
      <selection activeCell="D37" sqref="D37"/>
    </sheetView>
  </sheetViews>
  <sheetFormatPr defaultRowHeight="14.5" x14ac:dyDescent="0.35"/>
  <sheetData>
    <row r="2" spans="1:6" ht="16" x14ac:dyDescent="0.4">
      <c r="A2" s="40" t="s">
        <v>81</v>
      </c>
      <c r="B2">
        <v>1</v>
      </c>
      <c r="D2" s="17" t="s">
        <v>4</v>
      </c>
      <c r="F2">
        <v>1</v>
      </c>
    </row>
    <row r="3" spans="1:6" ht="16" x14ac:dyDescent="0.4">
      <c r="A3" s="40" t="s">
        <v>82</v>
      </c>
      <c r="B3">
        <v>2</v>
      </c>
      <c r="D3" s="17" t="s">
        <v>43</v>
      </c>
      <c r="F3">
        <v>1</v>
      </c>
    </row>
    <row r="4" spans="1:6" ht="16" x14ac:dyDescent="0.4">
      <c r="A4" s="40" t="s">
        <v>83</v>
      </c>
      <c r="B4">
        <v>3</v>
      </c>
      <c r="D4" s="17" t="s">
        <v>1</v>
      </c>
      <c r="F4">
        <v>1</v>
      </c>
    </row>
    <row r="5" spans="1:6" ht="16" x14ac:dyDescent="0.4">
      <c r="A5" s="40" t="s">
        <v>84</v>
      </c>
      <c r="B5">
        <v>4</v>
      </c>
      <c r="D5" s="17" t="s">
        <v>43</v>
      </c>
      <c r="F5">
        <v>1</v>
      </c>
    </row>
    <row r="6" spans="1:6" ht="16" x14ac:dyDescent="0.4">
      <c r="A6" s="40" t="s">
        <v>85</v>
      </c>
      <c r="B6">
        <v>5</v>
      </c>
      <c r="D6" s="17" t="s">
        <v>4</v>
      </c>
      <c r="F6">
        <v>1</v>
      </c>
    </row>
    <row r="7" spans="1:6" ht="16" x14ac:dyDescent="0.4">
      <c r="A7" s="40" t="s">
        <v>86</v>
      </c>
      <c r="B7">
        <v>6</v>
      </c>
      <c r="D7" s="25" t="s">
        <v>2</v>
      </c>
      <c r="F7">
        <v>1</v>
      </c>
    </row>
    <row r="8" spans="1:6" ht="16" x14ac:dyDescent="0.4">
      <c r="A8" s="40" t="s">
        <v>87</v>
      </c>
      <c r="B8">
        <v>7</v>
      </c>
      <c r="D8" s="25" t="s">
        <v>43</v>
      </c>
      <c r="F8">
        <v>1</v>
      </c>
    </row>
    <row r="9" spans="1:6" ht="16" x14ac:dyDescent="0.4">
      <c r="A9" s="40" t="s">
        <v>88</v>
      </c>
      <c r="B9">
        <v>8</v>
      </c>
      <c r="D9" s="25" t="s">
        <v>3</v>
      </c>
      <c r="F9">
        <v>1</v>
      </c>
    </row>
    <row r="10" spans="1:6" ht="16" x14ac:dyDescent="0.4">
      <c r="A10" s="40" t="s">
        <v>89</v>
      </c>
      <c r="B10">
        <v>9</v>
      </c>
      <c r="D10" s="25" t="s">
        <v>43</v>
      </c>
      <c r="F10">
        <v>1</v>
      </c>
    </row>
    <row r="11" spans="1:6" ht="16" x14ac:dyDescent="0.4">
      <c r="A11" s="40" t="s">
        <v>90</v>
      </c>
      <c r="B11">
        <v>10</v>
      </c>
      <c r="D11" s="25" t="s">
        <v>2</v>
      </c>
      <c r="F11">
        <v>1</v>
      </c>
    </row>
    <row r="12" spans="1:6" ht="16" x14ac:dyDescent="0.4">
      <c r="A12" s="40" t="s">
        <v>91</v>
      </c>
      <c r="B12">
        <v>11</v>
      </c>
      <c r="D12" s="17" t="s">
        <v>4</v>
      </c>
      <c r="F12">
        <v>1</v>
      </c>
    </row>
    <row r="13" spans="1:6" ht="16" x14ac:dyDescent="0.4">
      <c r="A13" s="40" t="s">
        <v>92</v>
      </c>
      <c r="B13">
        <v>12</v>
      </c>
      <c r="D13" s="17" t="s">
        <v>43</v>
      </c>
      <c r="F13">
        <v>1</v>
      </c>
    </row>
    <row r="14" spans="1:6" ht="16" x14ac:dyDescent="0.4">
      <c r="A14" s="40" t="s">
        <v>93</v>
      </c>
      <c r="B14">
        <v>13</v>
      </c>
      <c r="D14" s="17" t="s">
        <v>3</v>
      </c>
      <c r="F14">
        <v>1</v>
      </c>
    </row>
    <row r="15" spans="1:6" ht="16" x14ac:dyDescent="0.4">
      <c r="A15" s="40" t="s">
        <v>94</v>
      </c>
      <c r="B15">
        <v>14</v>
      </c>
      <c r="D15" s="17" t="s">
        <v>43</v>
      </c>
      <c r="F15">
        <v>1</v>
      </c>
    </row>
    <row r="16" spans="1:6" ht="16" x14ac:dyDescent="0.4">
      <c r="A16" s="40" t="s">
        <v>95</v>
      </c>
      <c r="B16">
        <v>15</v>
      </c>
      <c r="D16" s="17" t="s">
        <v>4</v>
      </c>
      <c r="F16">
        <v>1</v>
      </c>
    </row>
    <row r="17" spans="1:6" ht="16" x14ac:dyDescent="0.4">
      <c r="A17" s="40" t="s">
        <v>96</v>
      </c>
      <c r="B17">
        <v>16</v>
      </c>
      <c r="D17" s="25" t="s">
        <v>2</v>
      </c>
      <c r="F17">
        <v>1</v>
      </c>
    </row>
    <row r="18" spans="1:6" ht="16" x14ac:dyDescent="0.4">
      <c r="A18" s="40" t="s">
        <v>97</v>
      </c>
      <c r="B18">
        <v>17</v>
      </c>
      <c r="D18" s="25" t="s">
        <v>2</v>
      </c>
      <c r="F18">
        <v>1</v>
      </c>
    </row>
    <row r="19" spans="1:6" ht="16" x14ac:dyDescent="0.4">
      <c r="A19" s="40" t="s">
        <v>98</v>
      </c>
      <c r="B19">
        <v>18</v>
      </c>
      <c r="D19" s="25" t="s">
        <v>3</v>
      </c>
      <c r="F19">
        <v>1</v>
      </c>
    </row>
    <row r="20" spans="1:6" ht="16" x14ac:dyDescent="0.4">
      <c r="A20" s="40" t="s">
        <v>99</v>
      </c>
      <c r="B20">
        <v>19</v>
      </c>
      <c r="D20" s="25" t="s">
        <v>2</v>
      </c>
      <c r="F20">
        <v>1</v>
      </c>
    </row>
    <row r="21" spans="1:6" ht="16" x14ac:dyDescent="0.4">
      <c r="A21" s="40" t="s">
        <v>100</v>
      </c>
      <c r="B21">
        <v>20</v>
      </c>
      <c r="D21" s="25" t="s">
        <v>2</v>
      </c>
      <c r="F21">
        <v>1</v>
      </c>
    </row>
    <row r="22" spans="1:6" ht="16" x14ac:dyDescent="0.4">
      <c r="A22" s="40" t="s">
        <v>101</v>
      </c>
      <c r="B22">
        <v>21</v>
      </c>
      <c r="D22" s="17" t="s">
        <v>3</v>
      </c>
      <c r="F22">
        <v>1</v>
      </c>
    </row>
    <row r="23" spans="1:6" ht="16" x14ac:dyDescent="0.4">
      <c r="A23" s="40" t="s">
        <v>102</v>
      </c>
      <c r="B23">
        <v>22</v>
      </c>
      <c r="D23" s="25" t="s">
        <v>4</v>
      </c>
      <c r="F23">
        <v>1</v>
      </c>
    </row>
    <row r="24" spans="1:6" ht="16" x14ac:dyDescent="0.4">
      <c r="A24" s="40" t="s">
        <v>103</v>
      </c>
      <c r="B24">
        <v>23</v>
      </c>
      <c r="D24" s="15" t="s">
        <v>46</v>
      </c>
    </row>
    <row r="25" spans="1:6" ht="16" x14ac:dyDescent="0.4">
      <c r="A25" s="40" t="s">
        <v>104</v>
      </c>
      <c r="B25">
        <v>24</v>
      </c>
      <c r="D25" s="25" t="s">
        <v>4</v>
      </c>
      <c r="F25">
        <v>1</v>
      </c>
    </row>
    <row r="26" spans="1:6" ht="16" x14ac:dyDescent="0.4">
      <c r="A26" s="40" t="s">
        <v>105</v>
      </c>
      <c r="B26">
        <v>25</v>
      </c>
      <c r="D26" s="17" t="s">
        <v>3</v>
      </c>
      <c r="F26">
        <v>1</v>
      </c>
    </row>
    <row r="27" spans="1:6" ht="16" x14ac:dyDescent="0.4">
      <c r="A27" s="40" t="s">
        <v>106</v>
      </c>
      <c r="B27">
        <v>26</v>
      </c>
      <c r="D27" s="15" t="s">
        <v>46</v>
      </c>
    </row>
    <row r="28" spans="1:6" ht="16" x14ac:dyDescent="0.4">
      <c r="A28" s="40" t="s">
        <v>107</v>
      </c>
      <c r="B28">
        <v>27</v>
      </c>
      <c r="D28" s="25" t="s">
        <v>4</v>
      </c>
      <c r="F28">
        <v>1</v>
      </c>
    </row>
    <row r="29" spans="1:6" ht="16" x14ac:dyDescent="0.4">
      <c r="A29" s="40" t="s">
        <v>108</v>
      </c>
      <c r="B29">
        <v>28</v>
      </c>
      <c r="D29" s="15" t="s">
        <v>46</v>
      </c>
    </row>
    <row r="30" spans="1:6" ht="16" x14ac:dyDescent="0.4">
      <c r="A30" s="40" t="s">
        <v>109</v>
      </c>
      <c r="B30">
        <v>29</v>
      </c>
      <c r="D30" s="25" t="s">
        <v>4</v>
      </c>
      <c r="F30">
        <v>1</v>
      </c>
    </row>
    <row r="31" spans="1:6" ht="16" x14ac:dyDescent="0.4">
      <c r="A31" s="40" t="s">
        <v>110</v>
      </c>
      <c r="B31">
        <v>30</v>
      </c>
      <c r="D31" s="15" t="s">
        <v>46</v>
      </c>
    </row>
    <row r="32" spans="1:6" ht="16" x14ac:dyDescent="0.4">
      <c r="A32" s="40" t="s">
        <v>111</v>
      </c>
      <c r="B32">
        <v>31</v>
      </c>
      <c r="D32" s="15" t="s">
        <v>46</v>
      </c>
    </row>
    <row r="33" spans="1:6" ht="16" x14ac:dyDescent="0.4">
      <c r="A33" s="40" t="s">
        <v>112</v>
      </c>
      <c r="B33">
        <v>32</v>
      </c>
      <c r="D33" s="17" t="s">
        <v>4</v>
      </c>
      <c r="F33">
        <v>1</v>
      </c>
    </row>
    <row r="34" spans="1:6" ht="16" x14ac:dyDescent="0.4">
      <c r="A34" s="40" t="s">
        <v>113</v>
      </c>
      <c r="B34">
        <v>33</v>
      </c>
      <c r="D34" s="15" t="s">
        <v>46</v>
      </c>
    </row>
    <row r="35" spans="1:6" ht="16" x14ac:dyDescent="0.4">
      <c r="A35" s="40" t="s">
        <v>114</v>
      </c>
      <c r="B35">
        <v>34</v>
      </c>
      <c r="D35" s="17" t="s">
        <v>4</v>
      </c>
      <c r="F35">
        <v>1</v>
      </c>
    </row>
    <row r="36" spans="1:6" ht="16" x14ac:dyDescent="0.4">
      <c r="A36" s="40" t="s">
        <v>115</v>
      </c>
      <c r="B36">
        <v>35</v>
      </c>
      <c r="D36" s="15" t="s">
        <v>46</v>
      </c>
    </row>
    <row r="37" spans="1:6" ht="16" x14ac:dyDescent="0.4">
      <c r="A37" s="40" t="s">
        <v>116</v>
      </c>
      <c r="B37">
        <v>36</v>
      </c>
      <c r="D37" s="15" t="s">
        <v>46</v>
      </c>
    </row>
    <row r="38" spans="1:6" ht="16" x14ac:dyDescent="0.4">
      <c r="A38" s="40" t="s">
        <v>117</v>
      </c>
      <c r="B38">
        <v>37</v>
      </c>
      <c r="D38" s="25" t="s">
        <v>12</v>
      </c>
      <c r="F38">
        <v>1</v>
      </c>
    </row>
    <row r="39" spans="1:6" ht="16" x14ac:dyDescent="0.4">
      <c r="A39" s="40" t="s">
        <v>118</v>
      </c>
      <c r="B39">
        <v>38</v>
      </c>
      <c r="D39" s="15" t="s">
        <v>46</v>
      </c>
    </row>
    <row r="40" spans="1:6" ht="16" x14ac:dyDescent="0.4">
      <c r="A40" s="40" t="s">
        <v>119</v>
      </c>
      <c r="B40">
        <v>39</v>
      </c>
      <c r="D40" s="25" t="s">
        <v>12</v>
      </c>
      <c r="F40">
        <v>1</v>
      </c>
    </row>
    <row r="41" spans="1:6" ht="16" x14ac:dyDescent="0.4">
      <c r="A41" s="40" t="s">
        <v>120</v>
      </c>
      <c r="B41">
        <v>40</v>
      </c>
      <c r="D41" s="15" t="s">
        <v>46</v>
      </c>
    </row>
    <row r="42" spans="1:6" ht="16" x14ac:dyDescent="0.4">
      <c r="A42" s="40" t="s">
        <v>121</v>
      </c>
      <c r="B42">
        <v>41</v>
      </c>
      <c r="D42" s="15" t="s">
        <v>46</v>
      </c>
    </row>
    <row r="43" spans="1:6" ht="16" x14ac:dyDescent="0.4">
      <c r="A43" s="40" t="s">
        <v>122</v>
      </c>
      <c r="B43">
        <v>42</v>
      </c>
      <c r="D43" s="17" t="s">
        <v>12</v>
      </c>
      <c r="F43">
        <v>1</v>
      </c>
    </row>
    <row r="44" spans="1:6" ht="16" x14ac:dyDescent="0.4">
      <c r="A44" s="40" t="s">
        <v>123</v>
      </c>
      <c r="B44">
        <v>43</v>
      </c>
      <c r="D44" s="15" t="s">
        <v>46</v>
      </c>
    </row>
    <row r="45" spans="1:6" ht="16" x14ac:dyDescent="0.4">
      <c r="A45" s="40" t="s">
        <v>124</v>
      </c>
      <c r="B45">
        <v>44</v>
      </c>
      <c r="D45" s="17" t="s">
        <v>12</v>
      </c>
      <c r="F45">
        <v>1</v>
      </c>
    </row>
    <row r="46" spans="1:6" ht="16" x14ac:dyDescent="0.4">
      <c r="A46" s="40" t="s">
        <v>125</v>
      </c>
      <c r="B46">
        <v>45</v>
      </c>
      <c r="D46" s="1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T41_BPF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William Schmidt</cp:lastModifiedBy>
  <dcterms:created xsi:type="dcterms:W3CDTF">2025-02-02T16:14:21Z</dcterms:created>
  <dcterms:modified xsi:type="dcterms:W3CDTF">2025-04-23T06:37:55Z</dcterms:modified>
</cp:coreProperties>
</file>