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F99E6FF9-59CB-4854-A2BF-399546DD38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PF BOM" sheetId="1" r:id="rId1"/>
    <sheet name="BPF Coil Desig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2" l="1"/>
  <c r="B30" i="2"/>
  <c r="AO14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8" i="2"/>
  <c r="AL6" i="2"/>
  <c r="AK26" i="2"/>
  <c r="AL27" i="2"/>
  <c r="AK23" i="2"/>
  <c r="AK3" i="2"/>
  <c r="AJ18" i="2"/>
  <c r="AJ26" i="2"/>
  <c r="AJ24" i="2"/>
  <c r="AJ23" i="2"/>
  <c r="AJ22" i="2"/>
  <c r="AJ21" i="2"/>
  <c r="AJ20" i="2"/>
  <c r="AJ19" i="2"/>
  <c r="AJ17" i="2"/>
  <c r="AJ15" i="2"/>
  <c r="AJ14" i="2"/>
  <c r="AJ16" i="2"/>
  <c r="AJ7" i="2"/>
  <c r="AJ8" i="2"/>
  <c r="AJ9" i="2"/>
  <c r="AJ12" i="2"/>
  <c r="AJ13" i="2"/>
  <c r="AG25" i="2"/>
  <c r="AJ25" i="2" s="1"/>
  <c r="AG26" i="2"/>
  <c r="AG27" i="2"/>
  <c r="AJ27" i="2" s="1"/>
  <c r="AH28" i="2"/>
  <c r="AJ28" i="2" s="1"/>
  <c r="AF23" i="2"/>
  <c r="AC24" i="2"/>
  <c r="AC21" i="2"/>
  <c r="AC20" i="2"/>
  <c r="AF4" i="2"/>
  <c r="AF3" i="2"/>
  <c r="AF2" i="2"/>
  <c r="AE4" i="2"/>
  <c r="AE3" i="2"/>
  <c r="AE2" i="2"/>
  <c r="AE18" i="2" s="1"/>
  <c r="AD17" i="2"/>
  <c r="AD15" i="2"/>
  <c r="AA7" i="2"/>
  <c r="AA8" i="2"/>
  <c r="AA9" i="2"/>
  <c r="AA10" i="2"/>
  <c r="AJ10" i="2" s="1"/>
  <c r="AA11" i="2"/>
  <c r="AJ11" i="2" s="1"/>
  <c r="AA12" i="2"/>
  <c r="AA13" i="2"/>
  <c r="AA16" i="2"/>
  <c r="AA6" i="2"/>
  <c r="AJ6" i="2" s="1"/>
  <c r="AB3" i="2"/>
  <c r="AB4" i="2"/>
  <c r="AB2" i="2"/>
  <c r="AB14" i="2" s="1"/>
  <c r="AL30" i="2" l="1"/>
  <c r="AN30" i="2" s="1"/>
  <c r="AE19" i="2"/>
  <c r="AE22" i="2"/>
  <c r="Y7" i="2"/>
  <c r="Y8" i="2"/>
  <c r="H8" i="2" s="1"/>
  <c r="Y9" i="2"/>
  <c r="Y10" i="2"/>
  <c r="Y11" i="2"/>
  <c r="U11" i="2" s="1"/>
  <c r="Y12" i="2"/>
  <c r="Y13" i="2"/>
  <c r="L13" i="2" s="1"/>
  <c r="Y14" i="2"/>
  <c r="Y15" i="2"/>
  <c r="Y16" i="2"/>
  <c r="U16" i="2" s="1"/>
  <c r="Y17" i="2"/>
  <c r="U17" i="2" s="1"/>
  <c r="Y18" i="2"/>
  <c r="Y19" i="2"/>
  <c r="Y20" i="2"/>
  <c r="Y21" i="2"/>
  <c r="Y22" i="2"/>
  <c r="Y23" i="2"/>
  <c r="Y24" i="2"/>
  <c r="Y25" i="2"/>
  <c r="Y26" i="2"/>
  <c r="Y27" i="2"/>
  <c r="Y28" i="2"/>
  <c r="Y6" i="2"/>
  <c r="J6" i="2" s="1"/>
  <c r="J15" i="2"/>
  <c r="K17" i="2" l="1"/>
  <c r="G11" i="2"/>
  <c r="F22" i="2"/>
  <c r="P22" i="2"/>
  <c r="O22" i="2"/>
  <c r="M22" i="2"/>
  <c r="Q22" i="2"/>
  <c r="N22" i="2"/>
  <c r="R22" i="2"/>
  <c r="V22" i="2"/>
  <c r="S10" i="2"/>
  <c r="P10" i="2"/>
  <c r="V10" i="2"/>
  <c r="M10" i="2"/>
  <c r="Q10" i="2"/>
  <c r="N10" i="2"/>
  <c r="R10" i="2"/>
  <c r="O10" i="2"/>
  <c r="S6" i="2"/>
  <c r="N6" i="2"/>
  <c r="R6" i="2"/>
  <c r="O6" i="2"/>
  <c r="Q6" i="2"/>
  <c r="V6" i="2"/>
  <c r="P6" i="2"/>
  <c r="M6" i="2"/>
  <c r="H25" i="2"/>
  <c r="N25" i="2"/>
  <c r="R25" i="2"/>
  <c r="M25" i="2"/>
  <c r="O25" i="2"/>
  <c r="Q25" i="2"/>
  <c r="V25" i="2"/>
  <c r="P25" i="2"/>
  <c r="H21" i="2"/>
  <c r="N21" i="2"/>
  <c r="R21" i="2"/>
  <c r="O21" i="2"/>
  <c r="Q21" i="2"/>
  <c r="V21" i="2"/>
  <c r="P21" i="2"/>
  <c r="M21" i="2"/>
  <c r="T17" i="2"/>
  <c r="N17" i="2"/>
  <c r="R17" i="2"/>
  <c r="Q17" i="2"/>
  <c r="O17" i="2"/>
  <c r="V17" i="2"/>
  <c r="P17" i="2"/>
  <c r="M17" i="2"/>
  <c r="U13" i="2"/>
  <c r="N13" i="2"/>
  <c r="R13" i="2"/>
  <c r="Q13" i="2"/>
  <c r="O13" i="2"/>
  <c r="M13" i="2"/>
  <c r="V13" i="2"/>
  <c r="P13" i="2"/>
  <c r="S9" i="2"/>
  <c r="N9" i="2"/>
  <c r="R9" i="2"/>
  <c r="O9" i="2"/>
  <c r="Q9" i="2"/>
  <c r="V9" i="2"/>
  <c r="P9" i="2"/>
  <c r="M9" i="2"/>
  <c r="F26" i="2"/>
  <c r="P26" i="2"/>
  <c r="M26" i="2"/>
  <c r="Q26" i="2"/>
  <c r="V26" i="2"/>
  <c r="N26" i="2"/>
  <c r="R26" i="2"/>
  <c r="O26" i="2"/>
  <c r="S14" i="2"/>
  <c r="P14" i="2"/>
  <c r="M14" i="2"/>
  <c r="Q14" i="2"/>
  <c r="V14" i="2"/>
  <c r="O14" i="2"/>
  <c r="N14" i="2"/>
  <c r="R14" i="2"/>
  <c r="F28" i="2"/>
  <c r="P28" i="2"/>
  <c r="O28" i="2"/>
  <c r="V28" i="2"/>
  <c r="M28" i="2"/>
  <c r="Q28" i="2"/>
  <c r="N28" i="2"/>
  <c r="R28" i="2"/>
  <c r="F24" i="2"/>
  <c r="P24" i="2"/>
  <c r="V24" i="2"/>
  <c r="M24" i="2"/>
  <c r="Q24" i="2"/>
  <c r="N24" i="2"/>
  <c r="R24" i="2"/>
  <c r="O24" i="2"/>
  <c r="F20" i="2"/>
  <c r="P20" i="2"/>
  <c r="V20" i="2"/>
  <c r="M20" i="2"/>
  <c r="Q20" i="2"/>
  <c r="O20" i="2"/>
  <c r="N20" i="2"/>
  <c r="R20" i="2"/>
  <c r="T16" i="2"/>
  <c r="P16" i="2"/>
  <c r="V16" i="2"/>
  <c r="M16" i="2"/>
  <c r="Q16" i="2"/>
  <c r="O16" i="2"/>
  <c r="N16" i="2"/>
  <c r="R16" i="2"/>
  <c r="T12" i="2"/>
  <c r="P12" i="2"/>
  <c r="V12" i="2"/>
  <c r="M12" i="2"/>
  <c r="Q12" i="2"/>
  <c r="N12" i="2"/>
  <c r="R12" i="2"/>
  <c r="O12" i="2"/>
  <c r="U8" i="2"/>
  <c r="P8" i="2"/>
  <c r="O8" i="2"/>
  <c r="V8" i="2"/>
  <c r="M8" i="2"/>
  <c r="Q8" i="2"/>
  <c r="N8" i="2"/>
  <c r="R8" i="2"/>
  <c r="F18" i="2"/>
  <c r="P18" i="2"/>
  <c r="M18" i="2"/>
  <c r="Q18" i="2"/>
  <c r="O18" i="2"/>
  <c r="N18" i="2"/>
  <c r="R18" i="2"/>
  <c r="V18" i="2"/>
  <c r="H27" i="2"/>
  <c r="V27" i="2"/>
  <c r="N27" i="2"/>
  <c r="R27" i="2"/>
  <c r="O27" i="2"/>
  <c r="M27" i="2"/>
  <c r="P27" i="2"/>
  <c r="Q27" i="2"/>
  <c r="H23" i="2"/>
  <c r="V23" i="2"/>
  <c r="N23" i="2"/>
  <c r="R23" i="2"/>
  <c r="O23" i="2"/>
  <c r="Q23" i="2"/>
  <c r="P23" i="2"/>
  <c r="M23" i="2"/>
  <c r="H19" i="2"/>
  <c r="V19" i="2"/>
  <c r="N19" i="2"/>
  <c r="R19" i="2"/>
  <c r="Q19" i="2"/>
  <c r="O19" i="2"/>
  <c r="P19" i="2"/>
  <c r="M19" i="2"/>
  <c r="S15" i="2"/>
  <c r="V15" i="2"/>
  <c r="N15" i="2"/>
  <c r="R15" i="2"/>
  <c r="Q15" i="2"/>
  <c r="O15" i="2"/>
  <c r="P15" i="2"/>
  <c r="M15" i="2"/>
  <c r="S11" i="2"/>
  <c r="V11" i="2"/>
  <c r="N11" i="2"/>
  <c r="R11" i="2"/>
  <c r="Q11" i="2"/>
  <c r="O11" i="2"/>
  <c r="M11" i="2"/>
  <c r="P11" i="2"/>
  <c r="T7" i="2"/>
  <c r="V7" i="2"/>
  <c r="N7" i="2"/>
  <c r="R7" i="2"/>
  <c r="O7" i="2"/>
  <c r="Q7" i="2"/>
  <c r="P7" i="2"/>
  <c r="M7" i="2"/>
  <c r="T6" i="2"/>
  <c r="J10" i="2"/>
  <c r="J9" i="2"/>
  <c r="T10" i="2"/>
  <c r="J14" i="2"/>
  <c r="T9" i="2"/>
  <c r="H13" i="2"/>
  <c r="T14" i="2"/>
  <c r="G17" i="2"/>
  <c r="H7" i="2"/>
  <c r="H26" i="2"/>
  <c r="U12" i="2"/>
  <c r="K16" i="2"/>
  <c r="I22" i="2"/>
  <c r="K7" i="2"/>
  <c r="J11" i="2"/>
  <c r="K15" i="2"/>
  <c r="K27" i="2"/>
  <c r="U23" i="2"/>
  <c r="U19" i="2"/>
  <c r="L7" i="2"/>
  <c r="K11" i="2"/>
  <c r="F15" i="2"/>
  <c r="T15" i="2"/>
  <c r="G27" i="2"/>
  <c r="K23" i="2"/>
  <c r="S18" i="2"/>
  <c r="F6" i="2"/>
  <c r="G7" i="2"/>
  <c r="U7" i="2"/>
  <c r="F9" i="2"/>
  <c r="F10" i="2"/>
  <c r="F11" i="2"/>
  <c r="T11" i="2"/>
  <c r="F14" i="2"/>
  <c r="G15" i="2"/>
  <c r="U15" i="2"/>
  <c r="I26" i="2"/>
  <c r="L22" i="2"/>
  <c r="L18" i="2"/>
  <c r="K25" i="2"/>
  <c r="T21" i="2"/>
  <c r="K9" i="2"/>
  <c r="I13" i="2"/>
  <c r="L17" i="2"/>
  <c r="K21" i="2"/>
  <c r="H6" i="2"/>
  <c r="L6" i="2"/>
  <c r="L8" i="2"/>
  <c r="H9" i="2"/>
  <c r="L9" i="2"/>
  <c r="G12" i="2"/>
  <c r="F13" i="2"/>
  <c r="J13" i="2"/>
  <c r="T13" i="2"/>
  <c r="I17" i="2"/>
  <c r="S17" i="2"/>
  <c r="S26" i="2"/>
  <c r="U25" i="2"/>
  <c r="G25" i="2"/>
  <c r="G23" i="2"/>
  <c r="H22" i="2"/>
  <c r="J21" i="2"/>
  <c r="K19" i="2"/>
  <c r="I18" i="2"/>
  <c r="F21" i="2"/>
  <c r="G6" i="2"/>
  <c r="K6" i="2"/>
  <c r="U6" i="2"/>
  <c r="G9" i="2"/>
  <c r="U9" i="2"/>
  <c r="S13" i="2"/>
  <c r="H17" i="2"/>
  <c r="J25" i="2"/>
  <c r="I6" i="2"/>
  <c r="I9" i="2"/>
  <c r="K12" i="2"/>
  <c r="G13" i="2"/>
  <c r="K13" i="2"/>
  <c r="G16" i="2"/>
  <c r="F17" i="2"/>
  <c r="J17" i="2"/>
  <c r="U27" i="2"/>
  <c r="L26" i="2"/>
  <c r="T25" i="2"/>
  <c r="F25" i="2"/>
  <c r="S22" i="2"/>
  <c r="U21" i="2"/>
  <c r="G21" i="2"/>
  <c r="G19" i="2"/>
  <c r="H18" i="2"/>
  <c r="S28" i="2"/>
  <c r="S24" i="2"/>
  <c r="I20" i="2"/>
  <c r="I8" i="2"/>
  <c r="H12" i="2"/>
  <c r="L12" i="2"/>
  <c r="H16" i="2"/>
  <c r="L28" i="2"/>
  <c r="T27" i="2"/>
  <c r="J27" i="2"/>
  <c r="L24" i="2"/>
  <c r="H24" i="2"/>
  <c r="J23" i="2"/>
  <c r="L20" i="2"/>
  <c r="T19" i="2"/>
  <c r="F19" i="2"/>
  <c r="I7" i="2"/>
  <c r="S7" i="2"/>
  <c r="F8" i="2"/>
  <c r="J8" i="2"/>
  <c r="T8" i="2"/>
  <c r="H11" i="2"/>
  <c r="L11" i="2"/>
  <c r="I12" i="2"/>
  <c r="S12" i="2"/>
  <c r="H15" i="2"/>
  <c r="L15" i="2"/>
  <c r="I16" i="2"/>
  <c r="S16" i="2"/>
  <c r="U28" i="2"/>
  <c r="K28" i="2"/>
  <c r="G28" i="2"/>
  <c r="S27" i="2"/>
  <c r="I27" i="2"/>
  <c r="U26" i="2"/>
  <c r="K26" i="2"/>
  <c r="G26" i="2"/>
  <c r="S25" i="2"/>
  <c r="I25" i="2"/>
  <c r="U24" i="2"/>
  <c r="K24" i="2"/>
  <c r="G24" i="2"/>
  <c r="S23" i="2"/>
  <c r="I23" i="2"/>
  <c r="U22" i="2"/>
  <c r="K22" i="2"/>
  <c r="G22" i="2"/>
  <c r="S21" i="2"/>
  <c r="I21" i="2"/>
  <c r="U20" i="2"/>
  <c r="K20" i="2"/>
  <c r="G20" i="2"/>
  <c r="S19" i="2"/>
  <c r="I19" i="2"/>
  <c r="U18" i="2"/>
  <c r="K18" i="2"/>
  <c r="G18" i="2"/>
  <c r="I28" i="2"/>
  <c r="I24" i="2"/>
  <c r="S20" i="2"/>
  <c r="S8" i="2"/>
  <c r="L16" i="2"/>
  <c r="H28" i="2"/>
  <c r="F27" i="2"/>
  <c r="T23" i="2"/>
  <c r="F23" i="2"/>
  <c r="H20" i="2"/>
  <c r="J19" i="2"/>
  <c r="F7" i="2"/>
  <c r="J7" i="2"/>
  <c r="G8" i="2"/>
  <c r="K8" i="2"/>
  <c r="I11" i="2"/>
  <c r="F12" i="2"/>
  <c r="J12" i="2"/>
  <c r="I15" i="2"/>
  <c r="F16" i="2"/>
  <c r="J16" i="2"/>
  <c r="T28" i="2"/>
  <c r="J28" i="2"/>
  <c r="L27" i="2"/>
  <c r="T26" i="2"/>
  <c r="J26" i="2"/>
  <c r="L25" i="2"/>
  <c r="T24" i="2"/>
  <c r="J24" i="2"/>
  <c r="L23" i="2"/>
  <c r="T22" i="2"/>
  <c r="J22" i="2"/>
  <c r="L21" i="2"/>
  <c r="T20" i="2"/>
  <c r="J20" i="2"/>
  <c r="L19" i="2"/>
  <c r="T18" i="2"/>
  <c r="J18" i="2"/>
  <c r="G10" i="2"/>
  <c r="K10" i="2"/>
  <c r="U10" i="2"/>
  <c r="G14" i="2"/>
  <c r="K14" i="2"/>
  <c r="U14" i="2"/>
  <c r="H10" i="2"/>
  <c r="L10" i="2"/>
  <c r="H14" i="2"/>
  <c r="L14" i="2"/>
  <c r="I10" i="2"/>
  <c r="I14" i="2"/>
</calcChain>
</file>

<file path=xl/sharedStrings.xml><?xml version="1.0" encoding="utf-8"?>
<sst xmlns="http://schemas.openxmlformats.org/spreadsheetml/2006/main" count="397" uniqueCount="254">
  <si>
    <t>L1</t>
  </si>
  <si>
    <t>L2</t>
  </si>
  <si>
    <t>Designator</t>
  </si>
  <si>
    <t>Description</t>
  </si>
  <si>
    <t>U1</t>
  </si>
  <si>
    <t>U2</t>
  </si>
  <si>
    <t>74LVC1G04GW</t>
  </si>
  <si>
    <t>MASWS0179</t>
  </si>
  <si>
    <t>0.1uF 50V SMD 1206 Capacitor</t>
  </si>
  <si>
    <t>470uF 25V Aluminum Capacitor</t>
  </si>
  <si>
    <t>C1, C3</t>
  </si>
  <si>
    <t>LM1117-3.3</t>
  </si>
  <si>
    <t>2.2K Ohm SMD 1206 Resistor</t>
  </si>
  <si>
    <t xml:space="preserve"> SMD Female Coax Connector</t>
  </si>
  <si>
    <t>10uH SMD Incurtor</t>
  </si>
  <si>
    <t>Quantity</t>
  </si>
  <si>
    <t>Mouser P/N</t>
  </si>
  <si>
    <t>Digikey P/N</t>
  </si>
  <si>
    <t>TaydaElectronics</t>
  </si>
  <si>
    <t>IDC2x5 Male Box Connector</t>
  </si>
  <si>
    <t>C1206C104K5RACTU</t>
  </si>
  <si>
    <t>667-ECA-1EM471</t>
  </si>
  <si>
    <t>A-2939</t>
  </si>
  <si>
    <t>81-1264EY-100MP3</t>
  </si>
  <si>
    <t>875-HZ1206E601R-10</t>
  </si>
  <si>
    <t>937-MASWSS0179-T</t>
  </si>
  <si>
    <t>595-SN74LVC1G04DCKR</t>
  </si>
  <si>
    <t>926-LM1117T-3.3/NOPB</t>
  </si>
  <si>
    <t>652-CR1206FX-2201ELF</t>
  </si>
  <si>
    <t>80-C1206C181J1G</t>
  </si>
  <si>
    <t>80-C1206C241J5G</t>
  </si>
  <si>
    <t>80-C1206C122J5G</t>
  </si>
  <si>
    <t>538-39880-4302</t>
  </si>
  <si>
    <t>712-CONSMA001-G</t>
  </si>
  <si>
    <t>Other</t>
  </si>
  <si>
    <t xml:space="preserve"> </t>
  </si>
  <si>
    <t>Comments</t>
  </si>
  <si>
    <t>KitsAndParts.Com</t>
  </si>
  <si>
    <t>Ferrite Bead SMD 1206 600 Ohm</t>
  </si>
  <si>
    <t>J3</t>
  </si>
  <si>
    <t>2-Position Molex Terminal Block</t>
  </si>
  <si>
    <t>J4</t>
  </si>
  <si>
    <t>C2, C4, C5, C6, C7, C8, C41, C91, C91, C97, C98, C100, C101,C107, C108, C190, C191, C197, C198, C200, C201, C207, C208, C290, C291, C297, C298, C300, C301, C307, C308, C400, C401, C407, C408, C500, C501, C507, C508, C600, C601, C607, C608, C700, C701</t>
  </si>
  <si>
    <t>U2, U5, U8, U11, U14, U17, U20, U23, U26, U29, U37</t>
  </si>
  <si>
    <t>J1, J2, J5, J6</t>
  </si>
  <si>
    <t>C92, C96</t>
  </si>
  <si>
    <t>C292, C296</t>
  </si>
  <si>
    <t>C302, C306</t>
  </si>
  <si>
    <t>C402, C406</t>
  </si>
  <si>
    <t>C602, C606</t>
  </si>
  <si>
    <t>C94</t>
  </si>
  <si>
    <t>C104</t>
  </si>
  <si>
    <t>C194</t>
  </si>
  <si>
    <t>C204</t>
  </si>
  <si>
    <t>C294</t>
  </si>
  <si>
    <t>C304</t>
  </si>
  <si>
    <t>C404</t>
  </si>
  <si>
    <t>C504</t>
  </si>
  <si>
    <t>C604</t>
  </si>
  <si>
    <t>C93, C95</t>
  </si>
  <si>
    <t>C193, C195</t>
  </si>
  <si>
    <t>C203, C205</t>
  </si>
  <si>
    <t>C293, C295</t>
  </si>
  <si>
    <t>C403, C405</t>
  </si>
  <si>
    <t>C503, C505</t>
  </si>
  <si>
    <t>C603, C605</t>
  </si>
  <si>
    <t>3.2nF 50V</t>
  </si>
  <si>
    <t>1.8nF 50V</t>
  </si>
  <si>
    <t>1.2nF 50V</t>
  </si>
  <si>
    <t>1.0nF 50V</t>
  </si>
  <si>
    <t>750pF 50V</t>
  </si>
  <si>
    <t>390pF 50V</t>
  </si>
  <si>
    <t>300pF 50V</t>
  </si>
  <si>
    <t>240pF 50V</t>
  </si>
  <si>
    <t>C192, C196, C202, C206</t>
  </si>
  <si>
    <t>5.7nF 50V</t>
  </si>
  <si>
    <t>3.0nF 50V</t>
  </si>
  <si>
    <t>2.5nF 50V</t>
  </si>
  <si>
    <t>2.0nF 50V</t>
  </si>
  <si>
    <t>1.9nF 50V</t>
  </si>
  <si>
    <t>1.3nF 50V</t>
  </si>
  <si>
    <t>680pF 50V</t>
  </si>
  <si>
    <t>510pF 50V</t>
  </si>
  <si>
    <t>430pF 50V</t>
  </si>
  <si>
    <t>580pF 50V</t>
  </si>
  <si>
    <t>C103, C105, C502, C506</t>
  </si>
  <si>
    <t>195pF 50V</t>
  </si>
  <si>
    <t>180pF 50V</t>
  </si>
  <si>
    <t>68pF 50V</t>
  </si>
  <si>
    <t>75pF 50V</t>
  </si>
  <si>
    <t>51pF 50V</t>
  </si>
  <si>
    <t>43pF 50V</t>
  </si>
  <si>
    <t>13pF 50V</t>
  </si>
  <si>
    <t>MCP23017-E/SO</t>
  </si>
  <si>
    <t>579-MCP23017-E/SO</t>
  </si>
  <si>
    <t>C94a</t>
  </si>
  <si>
    <t>5.6nF 50V</t>
  </si>
  <si>
    <t>581-12061C562JAT2A</t>
  </si>
  <si>
    <t>80-C1206C101K1G</t>
  </si>
  <si>
    <t>C92a, C92b, C96a, C96b</t>
  </si>
  <si>
    <t>1.6nF 50V</t>
  </si>
  <si>
    <t>80-C1206C162K3HACTU</t>
  </si>
  <si>
    <t>581-12062A302JAT2A</t>
  </si>
  <si>
    <t>581-12065C242JAT4A</t>
  </si>
  <si>
    <t>C194a</t>
  </si>
  <si>
    <t>2.4nF 50V</t>
  </si>
  <si>
    <t>80-C1206C202K5HACTU</t>
  </si>
  <si>
    <t>C102, C106, C294a</t>
  </si>
  <si>
    <t>C94b, C194b, C294b</t>
  </si>
  <si>
    <t>80-C1206C182K1R</t>
  </si>
  <si>
    <t>80-C1206C132J1G</t>
  </si>
  <si>
    <t>80-C1206C102K5R</t>
  </si>
  <si>
    <t>80-C1206C751J5G</t>
  </si>
  <si>
    <t>791-1206B681K500CT</t>
  </si>
  <si>
    <t>80-C1206C511J5HAUTO</t>
  </si>
  <si>
    <t>77-VJ12A100V431J</t>
  </si>
  <si>
    <t>80-C1206C391K1HACTU</t>
  </si>
  <si>
    <t>80-C1206C301J5G</t>
  </si>
  <si>
    <t>80-C1206C680J5HACTU</t>
  </si>
  <si>
    <t>581-12065A750JAT2A</t>
  </si>
  <si>
    <t>80-C1206C510J5HACTU</t>
  </si>
  <si>
    <t>80-C1206C430J5G</t>
  </si>
  <si>
    <t>80-C1206C130F1HACTU</t>
  </si>
  <si>
    <t>D1, D2, D3, D4</t>
  </si>
  <si>
    <t>771-BAS70H-T/R</t>
  </si>
  <si>
    <t>L91, L95</t>
  </si>
  <si>
    <t>2 uH</t>
  </si>
  <si>
    <t>L92, L94</t>
  </si>
  <si>
    <t>11 uH</t>
  </si>
  <si>
    <t>L93, L101, L105</t>
  </si>
  <si>
    <t>1 uH</t>
  </si>
  <si>
    <t>L102, L104</t>
  </si>
  <si>
    <t>5.6 uH</t>
  </si>
  <si>
    <t>L103, L201, L205</t>
  </si>
  <si>
    <t>560 nH</t>
  </si>
  <si>
    <t>L191, L195</t>
  </si>
  <si>
    <t>840 nH</t>
  </si>
  <si>
    <t>L192, L194</t>
  </si>
  <si>
    <t>5.2 uH</t>
  </si>
  <si>
    <t>L193</t>
  </si>
  <si>
    <t>400 nH</t>
  </si>
  <si>
    <t>L202, L204</t>
  </si>
  <si>
    <t>3.9 uH</t>
  </si>
  <si>
    <t>L203</t>
  </si>
  <si>
    <t>330 nH</t>
  </si>
  <si>
    <t>L291, L295</t>
  </si>
  <si>
    <t>245 nH</t>
  </si>
  <si>
    <t>L292, L294</t>
  </si>
  <si>
    <t>3.6 uH</t>
  </si>
  <si>
    <t>L293</t>
  </si>
  <si>
    <t>132 nH</t>
  </si>
  <si>
    <t>L301, L305</t>
  </si>
  <si>
    <t>220 nH</t>
  </si>
  <si>
    <t>L302, L304</t>
  </si>
  <si>
    <t>2.2 uH</t>
  </si>
  <si>
    <t>L303, L501, L505</t>
  </si>
  <si>
    <t>120 nH</t>
  </si>
  <si>
    <t>L401, L405</t>
  </si>
  <si>
    <t>150 nH</t>
  </si>
  <si>
    <t>L402, L404</t>
  </si>
  <si>
    <t>1.2 uH</t>
  </si>
  <si>
    <t>L403, L503</t>
  </si>
  <si>
    <t>82 nH</t>
  </si>
  <si>
    <t>L502, L504</t>
  </si>
  <si>
    <t>820 nH</t>
  </si>
  <si>
    <t>L601, L605</t>
  </si>
  <si>
    <t>39 nH</t>
  </si>
  <si>
    <t>L602, L604</t>
  </si>
  <si>
    <t>680 nH</t>
  </si>
  <si>
    <t>L603</t>
  </si>
  <si>
    <t>22 nH</t>
  </si>
  <si>
    <t>R1, R2, R3, R4, R5, R6</t>
  </si>
  <si>
    <t>U1, U3, U4, U6, U7, U9, U10, U12, U13, U15, U16, U18, U19, U21, U24, U25, U27, U28, U30, U31, U36</t>
  </si>
  <si>
    <t>BAS70H,115 Diodes</t>
  </si>
  <si>
    <t>330pF 50V</t>
  </si>
  <si>
    <t>80-C1206C331J5G</t>
  </si>
  <si>
    <t>C93b, C95b</t>
  </si>
  <si>
    <t>C93a, C95a</t>
  </si>
  <si>
    <t>250pF 50V</t>
  </si>
  <si>
    <t>581-12061A251FAT2A</t>
  </si>
  <si>
    <t>120pF 50V</t>
  </si>
  <si>
    <t>C193b, C195b</t>
  </si>
  <si>
    <t>80-C1206C121J5GAC</t>
  </si>
  <si>
    <t>100pF 50V</t>
  </si>
  <si>
    <t>C303, C305, C193a, C195a</t>
  </si>
  <si>
    <t>T37-1</t>
  </si>
  <si>
    <t>T37-2</t>
  </si>
  <si>
    <t>T37-7</t>
  </si>
  <si>
    <t>T37-6</t>
  </si>
  <si>
    <t>T37-10</t>
  </si>
  <si>
    <t>T37-17</t>
  </si>
  <si>
    <t>T37-0</t>
  </si>
  <si>
    <t>FT37-43</t>
  </si>
  <si>
    <t>FT37-61</t>
  </si>
  <si>
    <t>uH</t>
  </si>
  <si>
    <t>FL</t>
  </si>
  <si>
    <t>FH</t>
  </si>
  <si>
    <t>AL</t>
  </si>
  <si>
    <t>Turns</t>
  </si>
  <si>
    <t>Cores</t>
  </si>
  <si>
    <t>#</t>
  </si>
  <si>
    <t>Inductance</t>
  </si>
  <si>
    <t>nH</t>
  </si>
  <si>
    <t>FT37-63</t>
  </si>
  <si>
    <t>FT23-63</t>
  </si>
  <si>
    <t>FT23-75</t>
  </si>
  <si>
    <t>FT23-72</t>
  </si>
  <si>
    <t>FT23-43</t>
  </si>
  <si>
    <t>FT23-61</t>
  </si>
  <si>
    <t>FT37-72</t>
  </si>
  <si>
    <t>FT37-75</t>
  </si>
  <si>
    <t>Selected</t>
  </si>
  <si>
    <t>Target</t>
  </si>
  <si>
    <t>Diff</t>
  </si>
  <si>
    <t>PCT</t>
  </si>
  <si>
    <t>Wire Per</t>
  </si>
  <si>
    <t>Core - in</t>
  </si>
  <si>
    <t xml:space="preserve">All </t>
  </si>
  <si>
    <t>In</t>
  </si>
  <si>
    <t>=</t>
  </si>
  <si>
    <t>Feet # 26 or #28</t>
  </si>
  <si>
    <t xml:space="preserve">Total  </t>
  </si>
  <si>
    <t>Number</t>
  </si>
  <si>
    <t>Type</t>
  </si>
  <si>
    <t>4" of #28 wire, 7T on T37-0</t>
  </si>
  <si>
    <t>5" of #28 wire, 9T on T37-0</t>
  </si>
  <si>
    <t>7" of #28 wire, 13T on T37-0</t>
  </si>
  <si>
    <t>9" of #28 wire, 16T on T37-0</t>
  </si>
  <si>
    <t>9" of #28 wire, 17T on T37-0</t>
  </si>
  <si>
    <t>11" of #28 wire, 21T on T37-0</t>
  </si>
  <si>
    <t>12" of #28 wire, 22T on T37-0</t>
  </si>
  <si>
    <t>18" of #28 wire, 34T on T37-0</t>
  </si>
  <si>
    <t>8" of #28 wire, 15T on T37-17</t>
  </si>
  <si>
    <t>6" of #28 wire, 10T on T37-2</t>
  </si>
  <si>
    <t>T37-0 Toroid Cores</t>
  </si>
  <si>
    <t>T37-17 Toroid Cores</t>
  </si>
  <si>
    <t>T37-10 Toroid Cores</t>
  </si>
  <si>
    <t>T37-2 Toroid Cores</t>
  </si>
  <si>
    <t>T37-7 Toroid Cores</t>
  </si>
  <si>
    <t>T37-6 Toroid Cores</t>
  </si>
  <si>
    <t>FT23-61 Toroid Cores</t>
  </si>
  <si>
    <t>T37-1 Toroid Cores</t>
  </si>
  <si>
    <t>505" of #28 Transformer Wire</t>
  </si>
  <si>
    <t>14"of  #28 wire, 14T on FT37-63</t>
  </si>
  <si>
    <t>14" of  #28 wire, 26T on T37-1</t>
  </si>
  <si>
    <t>13" of  #28 wire, 25T on T37-1</t>
  </si>
  <si>
    <t>12" of  #28 wire, 22T on T37-1</t>
  </si>
  <si>
    <t>20" of  #28 wire, 38T on T37-10</t>
  </si>
  <si>
    <t>14" of  #28 wire, 25T on T37-7</t>
  </si>
  <si>
    <t>9" of  #28 wire, 16T on T37-7</t>
  </si>
  <si>
    <t>14" of  #28 wire, 27T on T37-6</t>
  </si>
  <si>
    <t>7" of  #28 wire, 13T on T37-2</t>
  </si>
  <si>
    <t>12" of  #28 wire, 22T on T37-10</t>
  </si>
  <si>
    <t>11" of  #28 wire, 20T on T37-10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</si>
</sst>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FF"/>
        <bgColor rgb="FFE6E6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rgb="FFE6E6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16" fillId="0" borderId="0" xfId="0" applyFont="1" applyAlignment="1">
      <alignment wrapText="1"/>
    </xf>
    <xf numFmtId="1" fontId="16" fillId="0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1" fontId="22" fillId="36" borderId="0" xfId="0" applyNumberFormat="1" applyFont="1" applyFill="1" applyBorder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164" fontId="16" fillId="39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7" fontId="16" fillId="0" borderId="0" xfId="42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20" fillId="0" borderId="0" xfId="0" applyFont="1" applyFill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0" fontId="20" fillId="0" borderId="0" xfId="0" applyFont="1" applyAlignment="1">
      <alignment wrapText="1"/>
    </xf>
    <xf numFmtId="1" fontId="22" fillId="40" borderId="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41" workbookViewId="0">
      <selection activeCell="L42" sqref="L42"/>
    </sheetView>
  </sheetViews>
  <sheetFormatPr defaultColWidth="8.6640625" defaultRowHeight="15.6" x14ac:dyDescent="0.3"/>
  <cols>
    <col min="1" max="1" width="8.109375" style="4" bestFit="1" customWidth="1"/>
    <col min="2" max="2" width="31.5546875" style="5" customWidth="1"/>
    <col min="3" max="3" width="30.33203125" style="3" bestFit="1" customWidth="1"/>
    <col min="4" max="4" width="23.109375" style="3" bestFit="1" customWidth="1"/>
    <col min="5" max="5" width="11.44140625" style="3" bestFit="1" customWidth="1"/>
    <col min="6" max="6" width="14.88671875" style="3" bestFit="1" customWidth="1"/>
    <col min="7" max="7" width="31.109375" style="3" customWidth="1"/>
    <col min="8" max="8" width="16.44140625" style="3" customWidth="1"/>
    <col min="9" max="16384" width="8.6640625" style="3"/>
  </cols>
  <sheetData>
    <row r="1" spans="1:8" x14ac:dyDescent="0.3">
      <c r="A1" s="1" t="s">
        <v>15</v>
      </c>
      <c r="B1" s="2" t="s">
        <v>2</v>
      </c>
      <c r="C1" s="1" t="s">
        <v>3</v>
      </c>
      <c r="D1" s="1" t="s">
        <v>16</v>
      </c>
      <c r="E1" s="1" t="s">
        <v>17</v>
      </c>
      <c r="F1" s="1" t="s">
        <v>18</v>
      </c>
      <c r="G1" s="1" t="s">
        <v>34</v>
      </c>
      <c r="H1" s="1" t="s">
        <v>36</v>
      </c>
    </row>
    <row r="2" spans="1:8" x14ac:dyDescent="0.3">
      <c r="A2" s="4">
        <v>2</v>
      </c>
      <c r="B2" s="5" t="s">
        <v>10</v>
      </c>
      <c r="C2" s="3" t="s">
        <v>9</v>
      </c>
      <c r="D2" s="3" t="s">
        <v>21</v>
      </c>
    </row>
    <row r="3" spans="1:8" ht="140.4" x14ac:dyDescent="0.3">
      <c r="A3" s="4">
        <v>45</v>
      </c>
      <c r="B3" s="5" t="s">
        <v>42</v>
      </c>
      <c r="C3" s="3" t="s">
        <v>8</v>
      </c>
      <c r="D3" s="3" t="s">
        <v>20</v>
      </c>
    </row>
    <row r="4" spans="1:8" x14ac:dyDescent="0.3">
      <c r="A4" s="4" t="s">
        <v>35</v>
      </c>
      <c r="B4" s="3" t="s">
        <v>50</v>
      </c>
      <c r="C4" s="3" t="s">
        <v>75</v>
      </c>
    </row>
    <row r="5" spans="1:8" x14ac:dyDescent="0.3">
      <c r="A5" s="4">
        <v>1</v>
      </c>
      <c r="B5" s="3" t="s">
        <v>95</v>
      </c>
      <c r="C5" s="3" t="s">
        <v>96</v>
      </c>
      <c r="D5" s="3" t="s">
        <v>97</v>
      </c>
    </row>
    <row r="6" spans="1:8" x14ac:dyDescent="0.3">
      <c r="A6" s="4" t="s">
        <v>35</v>
      </c>
      <c r="B6" s="5" t="s">
        <v>45</v>
      </c>
      <c r="C6" s="3" t="s">
        <v>66</v>
      </c>
    </row>
    <row r="7" spans="1:8" x14ac:dyDescent="0.3">
      <c r="A7" s="4">
        <v>1</v>
      </c>
      <c r="B7" s="3" t="s">
        <v>51</v>
      </c>
      <c r="C7" s="3" t="s">
        <v>76</v>
      </c>
      <c r="D7" s="3" t="s">
        <v>102</v>
      </c>
    </row>
    <row r="8" spans="1:8" x14ac:dyDescent="0.3">
      <c r="A8" s="4" t="s">
        <v>35</v>
      </c>
      <c r="B8" s="3" t="s">
        <v>52</v>
      </c>
      <c r="C8" s="3" t="s">
        <v>77</v>
      </c>
    </row>
    <row r="9" spans="1:8" x14ac:dyDescent="0.3">
      <c r="A9" s="4">
        <v>1</v>
      </c>
      <c r="B9" s="3" t="s">
        <v>104</v>
      </c>
      <c r="C9" s="3" t="s">
        <v>105</v>
      </c>
      <c r="D9" s="3" t="s">
        <v>103</v>
      </c>
    </row>
    <row r="10" spans="1:8" x14ac:dyDescent="0.3">
      <c r="A10" s="4">
        <v>1</v>
      </c>
      <c r="B10" s="3" t="s">
        <v>53</v>
      </c>
      <c r="C10" s="3" t="s">
        <v>78</v>
      </c>
      <c r="D10" s="3" t="s">
        <v>106</v>
      </c>
    </row>
    <row r="11" spans="1:8" x14ac:dyDescent="0.3">
      <c r="A11" s="4" t="s">
        <v>35</v>
      </c>
      <c r="B11" s="3" t="s">
        <v>54</v>
      </c>
      <c r="C11" s="3" t="s">
        <v>79</v>
      </c>
    </row>
    <row r="12" spans="1:8" x14ac:dyDescent="0.3">
      <c r="A12" s="4">
        <v>3</v>
      </c>
      <c r="B12" s="5" t="s">
        <v>107</v>
      </c>
      <c r="C12" s="3" t="s">
        <v>67</v>
      </c>
      <c r="D12" s="3" t="s">
        <v>109</v>
      </c>
    </row>
    <row r="13" spans="1:8" x14ac:dyDescent="0.3">
      <c r="A13" s="4">
        <v>4</v>
      </c>
      <c r="B13" s="5" t="s">
        <v>99</v>
      </c>
      <c r="C13" s="3" t="s">
        <v>100</v>
      </c>
      <c r="D13" s="3" t="s">
        <v>101</v>
      </c>
    </row>
    <row r="14" spans="1:8" x14ac:dyDescent="0.3">
      <c r="A14" s="4">
        <v>1</v>
      </c>
      <c r="B14" s="3" t="s">
        <v>55</v>
      </c>
      <c r="C14" s="3" t="s">
        <v>80</v>
      </c>
      <c r="D14" s="3" t="s">
        <v>110</v>
      </c>
    </row>
    <row r="15" spans="1:8" x14ac:dyDescent="0.3">
      <c r="A15" s="4">
        <v>4</v>
      </c>
      <c r="B15" s="3" t="s">
        <v>74</v>
      </c>
      <c r="C15" s="3" t="s">
        <v>68</v>
      </c>
      <c r="D15" s="3" t="s">
        <v>31</v>
      </c>
    </row>
    <row r="16" spans="1:8" x14ac:dyDescent="0.3">
      <c r="A16" s="4">
        <v>2</v>
      </c>
      <c r="B16" s="3" t="s">
        <v>46</v>
      </c>
      <c r="C16" s="3" t="s">
        <v>69</v>
      </c>
      <c r="D16" s="3" t="s">
        <v>111</v>
      </c>
    </row>
    <row r="17" spans="1:4" x14ac:dyDescent="0.3">
      <c r="A17" s="4">
        <v>2</v>
      </c>
      <c r="B17" s="3" t="s">
        <v>47</v>
      </c>
      <c r="C17" s="3" t="s">
        <v>70</v>
      </c>
      <c r="D17" s="3" t="s">
        <v>112</v>
      </c>
    </row>
    <row r="18" spans="1:4" x14ac:dyDescent="0.3">
      <c r="A18" s="4">
        <v>1</v>
      </c>
      <c r="B18" s="3" t="s">
        <v>56</v>
      </c>
      <c r="C18" s="3" t="s">
        <v>81</v>
      </c>
      <c r="D18" s="3" t="s">
        <v>113</v>
      </c>
    </row>
    <row r="19" spans="1:4" x14ac:dyDescent="0.3">
      <c r="A19" s="4" t="s">
        <v>35</v>
      </c>
      <c r="B19" s="3" t="s">
        <v>59</v>
      </c>
      <c r="C19" s="3" t="s">
        <v>84</v>
      </c>
    </row>
    <row r="20" spans="1:4" x14ac:dyDescent="0.3">
      <c r="A20" s="4">
        <v>1</v>
      </c>
      <c r="B20" s="3" t="s">
        <v>57</v>
      </c>
      <c r="C20" s="3" t="s">
        <v>82</v>
      </c>
      <c r="D20" s="3" t="s">
        <v>114</v>
      </c>
    </row>
    <row r="21" spans="1:4" x14ac:dyDescent="0.3">
      <c r="A21" s="4">
        <v>1</v>
      </c>
      <c r="B21" s="3" t="s">
        <v>58</v>
      </c>
      <c r="C21" s="3" t="s">
        <v>83</v>
      </c>
      <c r="D21" s="3" t="s">
        <v>115</v>
      </c>
    </row>
    <row r="22" spans="1:4" x14ac:dyDescent="0.3">
      <c r="A22" s="4">
        <v>2</v>
      </c>
      <c r="B22" s="3" t="s">
        <v>48</v>
      </c>
      <c r="C22" s="3" t="s">
        <v>71</v>
      </c>
      <c r="D22" s="3" t="s">
        <v>116</v>
      </c>
    </row>
    <row r="23" spans="1:4" x14ac:dyDescent="0.3">
      <c r="A23" s="4">
        <v>2</v>
      </c>
      <c r="B23" s="3" t="s">
        <v>177</v>
      </c>
      <c r="C23" s="3" t="s">
        <v>174</v>
      </c>
      <c r="D23" s="3" t="s">
        <v>175</v>
      </c>
    </row>
    <row r="24" spans="1:4" x14ac:dyDescent="0.3">
      <c r="A24" s="4">
        <v>4</v>
      </c>
      <c r="B24" s="3" t="s">
        <v>85</v>
      </c>
      <c r="C24" s="3" t="s">
        <v>72</v>
      </c>
      <c r="D24" s="3" t="s">
        <v>117</v>
      </c>
    </row>
    <row r="25" spans="1:4" x14ac:dyDescent="0.3">
      <c r="A25" s="4">
        <v>2</v>
      </c>
      <c r="B25" s="3" t="s">
        <v>176</v>
      </c>
      <c r="C25" s="3" t="s">
        <v>178</v>
      </c>
      <c r="D25" s="3" t="s">
        <v>179</v>
      </c>
    </row>
    <row r="26" spans="1:4" x14ac:dyDescent="0.3">
      <c r="A26" s="4">
        <v>2</v>
      </c>
      <c r="B26" s="3" t="s">
        <v>49</v>
      </c>
      <c r="C26" s="3" t="s">
        <v>73</v>
      </c>
      <c r="D26" s="3" t="s">
        <v>30</v>
      </c>
    </row>
    <row r="27" spans="1:4" x14ac:dyDescent="0.3">
      <c r="A27" s="4" t="s">
        <v>35</v>
      </c>
      <c r="B27" s="3" t="s">
        <v>60</v>
      </c>
      <c r="C27" s="3" t="s">
        <v>86</v>
      </c>
    </row>
    <row r="28" spans="1:4" x14ac:dyDescent="0.3">
      <c r="A28" s="4">
        <v>2</v>
      </c>
      <c r="B28" s="3" t="s">
        <v>61</v>
      </c>
      <c r="C28" s="3" t="s">
        <v>87</v>
      </c>
      <c r="D28" s="3" t="s">
        <v>29</v>
      </c>
    </row>
    <row r="29" spans="1:4" x14ac:dyDescent="0.3">
      <c r="A29" s="4">
        <v>2</v>
      </c>
      <c r="B29" s="3" t="s">
        <v>181</v>
      </c>
      <c r="C29" s="3" t="s">
        <v>180</v>
      </c>
      <c r="D29" s="3" t="s">
        <v>182</v>
      </c>
    </row>
    <row r="30" spans="1:4" x14ac:dyDescent="0.3">
      <c r="A30" s="4">
        <v>3</v>
      </c>
      <c r="B30" s="3" t="s">
        <v>108</v>
      </c>
      <c r="C30" s="3" t="s">
        <v>183</v>
      </c>
      <c r="D30" s="3" t="s">
        <v>98</v>
      </c>
    </row>
    <row r="31" spans="1:4" x14ac:dyDescent="0.3">
      <c r="A31" s="4">
        <v>4</v>
      </c>
      <c r="B31" s="3" t="s">
        <v>184</v>
      </c>
      <c r="C31" s="3" t="s">
        <v>89</v>
      </c>
      <c r="D31" s="3" t="s">
        <v>119</v>
      </c>
    </row>
    <row r="32" spans="1:4" x14ac:dyDescent="0.3">
      <c r="A32" s="4">
        <v>2</v>
      </c>
      <c r="B32" s="3" t="s">
        <v>62</v>
      </c>
      <c r="C32" s="3" t="s">
        <v>88</v>
      </c>
      <c r="D32" s="3" t="s">
        <v>118</v>
      </c>
    </row>
    <row r="33" spans="1:7" x14ac:dyDescent="0.3">
      <c r="A33" s="4">
        <v>2</v>
      </c>
      <c r="B33" s="3" t="s">
        <v>63</v>
      </c>
      <c r="C33" s="3" t="s">
        <v>90</v>
      </c>
      <c r="D33" s="3" t="s">
        <v>120</v>
      </c>
    </row>
    <row r="34" spans="1:7" x14ac:dyDescent="0.3">
      <c r="A34" s="4">
        <v>2</v>
      </c>
      <c r="B34" s="3" t="s">
        <v>64</v>
      </c>
      <c r="C34" s="3" t="s">
        <v>91</v>
      </c>
      <c r="D34" s="3" t="s">
        <v>121</v>
      </c>
    </row>
    <row r="35" spans="1:7" x14ac:dyDescent="0.3">
      <c r="A35" s="4">
        <v>2</v>
      </c>
      <c r="B35" s="3" t="s">
        <v>65</v>
      </c>
      <c r="C35" s="3" t="s">
        <v>92</v>
      </c>
      <c r="D35" s="3" t="s">
        <v>122</v>
      </c>
    </row>
    <row r="36" spans="1:7" x14ac:dyDescent="0.3">
      <c r="A36" s="4">
        <v>4</v>
      </c>
      <c r="B36" s="3" t="s">
        <v>123</v>
      </c>
      <c r="C36" s="3" t="s">
        <v>173</v>
      </c>
      <c r="D36" s="3" t="s">
        <v>124</v>
      </c>
    </row>
    <row r="37" spans="1:7" x14ac:dyDescent="0.3">
      <c r="A37" s="4">
        <v>4</v>
      </c>
      <c r="B37" s="5" t="s">
        <v>44</v>
      </c>
      <c r="C37" s="3" t="s">
        <v>13</v>
      </c>
      <c r="D37" s="3" t="s">
        <v>33</v>
      </c>
    </row>
    <row r="38" spans="1:7" x14ac:dyDescent="0.3">
      <c r="A38" s="4">
        <v>1</v>
      </c>
      <c r="B38" s="5" t="s">
        <v>39</v>
      </c>
      <c r="C38" s="3" t="s">
        <v>40</v>
      </c>
      <c r="D38" s="3" t="s">
        <v>32</v>
      </c>
    </row>
    <row r="39" spans="1:7" x14ac:dyDescent="0.3">
      <c r="A39" s="4">
        <v>1</v>
      </c>
      <c r="B39" s="5" t="s">
        <v>41</v>
      </c>
      <c r="C39" s="3" t="s">
        <v>19</v>
      </c>
      <c r="F39" s="3" t="s">
        <v>22</v>
      </c>
    </row>
    <row r="40" spans="1:7" x14ac:dyDescent="0.3">
      <c r="A40" s="4">
        <v>1</v>
      </c>
      <c r="B40" s="5" t="s">
        <v>0</v>
      </c>
      <c r="C40" s="3" t="s">
        <v>14</v>
      </c>
      <c r="D40" s="3" t="s">
        <v>23</v>
      </c>
    </row>
    <row r="41" spans="1:7" x14ac:dyDescent="0.3">
      <c r="A41" s="4">
        <v>1</v>
      </c>
      <c r="B41" s="5" t="s">
        <v>1</v>
      </c>
      <c r="C41" s="3" t="s">
        <v>38</v>
      </c>
      <c r="D41" s="3" t="s">
        <v>24</v>
      </c>
    </row>
    <row r="42" spans="1:7" x14ac:dyDescent="0.3">
      <c r="A42" s="4">
        <v>2</v>
      </c>
      <c r="B42" s="29" t="s">
        <v>127</v>
      </c>
      <c r="C42" s="3" t="s">
        <v>128</v>
      </c>
      <c r="G42" s="3" t="s">
        <v>243</v>
      </c>
    </row>
    <row r="43" spans="1:7" x14ac:dyDescent="0.3">
      <c r="A43" s="4">
        <v>2</v>
      </c>
      <c r="B43" s="29" t="s">
        <v>131</v>
      </c>
      <c r="C43" s="3" t="s">
        <v>132</v>
      </c>
      <c r="G43" s="3" t="s">
        <v>244</v>
      </c>
    </row>
    <row r="44" spans="1:7" x14ac:dyDescent="0.3">
      <c r="A44" s="4">
        <v>2</v>
      </c>
      <c r="B44" s="29" t="s">
        <v>137</v>
      </c>
      <c r="C44" s="3" t="s">
        <v>138</v>
      </c>
      <c r="G44" s="3" t="s">
        <v>245</v>
      </c>
    </row>
    <row r="45" spans="1:7" x14ac:dyDescent="0.3">
      <c r="A45" s="4">
        <v>2</v>
      </c>
      <c r="B45" s="29" t="s">
        <v>141</v>
      </c>
      <c r="C45" s="3" t="s">
        <v>142</v>
      </c>
      <c r="G45" s="3" t="s">
        <v>246</v>
      </c>
    </row>
    <row r="46" spans="1:7" x14ac:dyDescent="0.3">
      <c r="A46" s="4">
        <v>2</v>
      </c>
      <c r="B46" s="29" t="s">
        <v>147</v>
      </c>
      <c r="C46" s="3" t="s">
        <v>148</v>
      </c>
      <c r="G46" s="3" t="s">
        <v>247</v>
      </c>
    </row>
    <row r="47" spans="1:7" x14ac:dyDescent="0.3">
      <c r="A47" s="4">
        <v>2</v>
      </c>
      <c r="B47" s="29" t="s">
        <v>153</v>
      </c>
      <c r="C47" s="3" t="s">
        <v>154</v>
      </c>
      <c r="G47" s="3" t="s">
        <v>250</v>
      </c>
    </row>
    <row r="48" spans="1:7" x14ac:dyDescent="0.3">
      <c r="A48" s="4">
        <v>2</v>
      </c>
      <c r="B48" s="29" t="s">
        <v>125</v>
      </c>
      <c r="C48" s="3" t="s">
        <v>126</v>
      </c>
      <c r="G48" s="3" t="s">
        <v>248</v>
      </c>
    </row>
    <row r="49" spans="1:7" x14ac:dyDescent="0.3">
      <c r="A49" s="4">
        <v>2</v>
      </c>
      <c r="B49" s="29" t="s">
        <v>159</v>
      </c>
      <c r="C49" s="3" t="s">
        <v>160</v>
      </c>
      <c r="G49" s="3" t="s">
        <v>252</v>
      </c>
    </row>
    <row r="50" spans="1:7" x14ac:dyDescent="0.3">
      <c r="A50" s="4">
        <v>3</v>
      </c>
      <c r="B50" s="29" t="s">
        <v>129</v>
      </c>
      <c r="C50" s="3" t="s">
        <v>130</v>
      </c>
      <c r="G50" s="3" t="s">
        <v>253</v>
      </c>
    </row>
    <row r="51" spans="1:7" x14ac:dyDescent="0.3">
      <c r="A51" s="4">
        <v>2</v>
      </c>
      <c r="B51" s="29" t="s">
        <v>135</v>
      </c>
      <c r="C51" s="3" t="s">
        <v>136</v>
      </c>
      <c r="G51" s="3" t="s">
        <v>249</v>
      </c>
    </row>
    <row r="52" spans="1:7" x14ac:dyDescent="0.3">
      <c r="A52" s="4">
        <v>2</v>
      </c>
      <c r="B52" s="29" t="s">
        <v>163</v>
      </c>
      <c r="C52" s="3" t="s">
        <v>164</v>
      </c>
      <c r="G52" s="3" t="s">
        <v>249</v>
      </c>
    </row>
    <row r="53" spans="1:7" x14ac:dyDescent="0.3">
      <c r="A53" s="4">
        <v>2</v>
      </c>
      <c r="B53" s="29" t="s">
        <v>167</v>
      </c>
      <c r="C53" s="3" t="s">
        <v>168</v>
      </c>
      <c r="G53" s="3" t="s">
        <v>251</v>
      </c>
    </row>
    <row r="54" spans="1:7" x14ac:dyDescent="0.3">
      <c r="A54" s="4">
        <v>3</v>
      </c>
      <c r="B54" s="29" t="s">
        <v>133</v>
      </c>
      <c r="C54" s="3" t="s">
        <v>134</v>
      </c>
      <c r="G54" s="3" t="s">
        <v>231</v>
      </c>
    </row>
    <row r="55" spans="1:7" x14ac:dyDescent="0.3">
      <c r="A55" s="4">
        <v>1</v>
      </c>
      <c r="B55" s="29" t="s">
        <v>139</v>
      </c>
      <c r="C55" s="3" t="s">
        <v>140</v>
      </c>
      <c r="G55" s="3" t="s">
        <v>233</v>
      </c>
    </row>
    <row r="56" spans="1:7" x14ac:dyDescent="0.3">
      <c r="A56" s="4">
        <v>1</v>
      </c>
      <c r="B56" s="29" t="s">
        <v>143</v>
      </c>
      <c r="C56" s="3" t="s">
        <v>144</v>
      </c>
      <c r="G56" s="3" t="s">
        <v>232</v>
      </c>
    </row>
    <row r="57" spans="1:7" x14ac:dyDescent="0.3">
      <c r="A57" s="4">
        <v>2</v>
      </c>
      <c r="B57" s="29" t="s">
        <v>145</v>
      </c>
      <c r="C57" s="3" t="s">
        <v>146</v>
      </c>
      <c r="G57" s="3" t="s">
        <v>230</v>
      </c>
    </row>
    <row r="58" spans="1:7" x14ac:dyDescent="0.3">
      <c r="A58" s="4">
        <v>2</v>
      </c>
      <c r="B58" s="29" t="s">
        <v>151</v>
      </c>
      <c r="C58" s="3" t="s">
        <v>152</v>
      </c>
      <c r="G58" s="3" t="s">
        <v>229</v>
      </c>
    </row>
    <row r="59" spans="1:7" x14ac:dyDescent="0.3">
      <c r="A59" s="4">
        <v>2</v>
      </c>
      <c r="B59" s="29" t="s">
        <v>157</v>
      </c>
      <c r="C59" s="3" t="s">
        <v>158</v>
      </c>
      <c r="G59" s="3" t="s">
        <v>228</v>
      </c>
    </row>
    <row r="60" spans="1:7" x14ac:dyDescent="0.3">
      <c r="A60" s="4">
        <v>1</v>
      </c>
      <c r="B60" s="29" t="s">
        <v>149</v>
      </c>
      <c r="C60" s="3" t="s">
        <v>150</v>
      </c>
      <c r="G60" s="3" t="s">
        <v>227</v>
      </c>
    </row>
    <row r="61" spans="1:7" x14ac:dyDescent="0.3">
      <c r="A61" s="4">
        <v>3</v>
      </c>
      <c r="B61" s="29" t="s">
        <v>155</v>
      </c>
      <c r="C61" s="3" t="s">
        <v>156</v>
      </c>
      <c r="G61" s="3" t="s">
        <v>227</v>
      </c>
    </row>
    <row r="62" spans="1:7" x14ac:dyDescent="0.3">
      <c r="A62" s="4">
        <v>2</v>
      </c>
      <c r="B62" s="29" t="s">
        <v>161</v>
      </c>
      <c r="C62" s="3" t="s">
        <v>162</v>
      </c>
      <c r="G62" s="3" t="s">
        <v>226</v>
      </c>
    </row>
    <row r="63" spans="1:7" x14ac:dyDescent="0.3">
      <c r="A63" s="4">
        <v>2</v>
      </c>
      <c r="B63" s="29" t="s">
        <v>165</v>
      </c>
      <c r="C63" s="3" t="s">
        <v>166</v>
      </c>
      <c r="G63" s="3" t="s">
        <v>225</v>
      </c>
    </row>
    <row r="64" spans="1:7" x14ac:dyDescent="0.3">
      <c r="A64" s="4">
        <v>1</v>
      </c>
      <c r="B64" s="29" t="s">
        <v>169</v>
      </c>
      <c r="C64" s="3" t="s">
        <v>170</v>
      </c>
      <c r="G64" s="3" t="s">
        <v>224</v>
      </c>
    </row>
    <row r="65" spans="1:7" x14ac:dyDescent="0.3">
      <c r="A65" s="4">
        <v>6</v>
      </c>
      <c r="B65" s="29" t="s">
        <v>171</v>
      </c>
      <c r="C65" s="3" t="s">
        <v>12</v>
      </c>
      <c r="D65" s="3" t="s">
        <v>28</v>
      </c>
    </row>
    <row r="66" spans="1:7" x14ac:dyDescent="0.3">
      <c r="A66" s="4">
        <v>1</v>
      </c>
      <c r="B66" s="5" t="s">
        <v>4</v>
      </c>
      <c r="C66" s="3" t="s">
        <v>11</v>
      </c>
      <c r="D66" s="3" t="s">
        <v>27</v>
      </c>
    </row>
    <row r="67" spans="1:7" x14ac:dyDescent="0.3">
      <c r="A67" s="4">
        <v>1</v>
      </c>
      <c r="B67" s="5" t="s">
        <v>5</v>
      </c>
      <c r="C67" s="3" t="s">
        <v>93</v>
      </c>
      <c r="D67" s="3" t="s">
        <v>94</v>
      </c>
    </row>
    <row r="68" spans="1:7" ht="62.4" x14ac:dyDescent="0.3">
      <c r="A68" s="4">
        <v>21</v>
      </c>
      <c r="B68" s="29" t="s">
        <v>172</v>
      </c>
      <c r="C68" s="3" t="s">
        <v>7</v>
      </c>
      <c r="D68" s="3" t="s">
        <v>25</v>
      </c>
    </row>
    <row r="69" spans="1:7" ht="31.2" x14ac:dyDescent="0.3">
      <c r="A69" s="4">
        <v>11</v>
      </c>
      <c r="B69" s="29" t="s">
        <v>43</v>
      </c>
      <c r="C69" s="3" t="s">
        <v>6</v>
      </c>
      <c r="D69" s="3" t="s">
        <v>26</v>
      </c>
    </row>
    <row r="70" spans="1:7" x14ac:dyDescent="0.3">
      <c r="A70" s="4">
        <v>18</v>
      </c>
      <c r="C70" s="27" t="s">
        <v>234</v>
      </c>
      <c r="G70" s="3" t="s">
        <v>37</v>
      </c>
    </row>
    <row r="71" spans="1:7" x14ac:dyDescent="0.3">
      <c r="A71" s="4">
        <v>1</v>
      </c>
      <c r="C71" s="27" t="s">
        <v>235</v>
      </c>
      <c r="G71" s="3" t="s">
        <v>37</v>
      </c>
    </row>
    <row r="72" spans="1:7" x14ac:dyDescent="0.3">
      <c r="A72" s="4">
        <v>7</v>
      </c>
      <c r="C72" s="27" t="s">
        <v>236</v>
      </c>
      <c r="G72" s="3" t="s">
        <v>37</v>
      </c>
    </row>
    <row r="73" spans="1:7" x14ac:dyDescent="0.3">
      <c r="A73" s="4">
        <v>3</v>
      </c>
      <c r="C73" s="27" t="s">
        <v>237</v>
      </c>
      <c r="G73" s="3" t="s">
        <v>37</v>
      </c>
    </row>
    <row r="74" spans="1:7" x14ac:dyDescent="0.3">
      <c r="A74" s="4">
        <v>6</v>
      </c>
      <c r="C74" s="27" t="s">
        <v>238</v>
      </c>
      <c r="G74" s="3" t="s">
        <v>37</v>
      </c>
    </row>
    <row r="75" spans="1:7" x14ac:dyDescent="0.3">
      <c r="A75" s="4">
        <v>2</v>
      </c>
      <c r="C75" s="27" t="s">
        <v>239</v>
      </c>
      <c r="G75" s="3" t="s">
        <v>37</v>
      </c>
    </row>
    <row r="76" spans="1:7" x14ac:dyDescent="0.3">
      <c r="A76" s="4">
        <v>6</v>
      </c>
      <c r="C76" s="28" t="s">
        <v>241</v>
      </c>
      <c r="G76" s="3" t="s">
        <v>37</v>
      </c>
    </row>
    <row r="77" spans="1:7" x14ac:dyDescent="0.3">
      <c r="A77" s="4">
        <v>2</v>
      </c>
      <c r="C77" s="28" t="s">
        <v>240</v>
      </c>
      <c r="G77" s="3" t="s">
        <v>37</v>
      </c>
    </row>
    <row r="78" spans="1:7" x14ac:dyDescent="0.3">
      <c r="A78" s="4">
        <v>1</v>
      </c>
      <c r="C78" s="5" t="s">
        <v>242</v>
      </c>
      <c r="G78" s="3" t="s">
        <v>37</v>
      </c>
    </row>
  </sheetData>
  <phoneticPr fontId="18" type="noConversion"/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D561-3346-46A4-8F4F-042AA97B323E}">
  <dimension ref="A1:AO30"/>
  <sheetViews>
    <sheetView topLeftCell="O1" workbookViewId="0">
      <selection activeCell="AC20" sqref="AC20"/>
    </sheetView>
  </sheetViews>
  <sheetFormatPr defaultColWidth="8.6640625" defaultRowHeight="14.4" x14ac:dyDescent="0.3"/>
  <cols>
    <col min="1" max="1" width="5.6640625" style="6" bestFit="1" customWidth="1"/>
    <col min="2" max="2" width="3.109375" style="6" customWidth="1"/>
    <col min="3" max="3" width="10.44140625" style="6" bestFit="1" customWidth="1"/>
    <col min="4" max="4" width="17" style="6" customWidth="1"/>
    <col min="5" max="5" width="1.6640625" style="7" customWidth="1"/>
    <col min="6" max="11" width="7.44140625" style="7" bestFit="1" customWidth="1"/>
    <col min="12" max="12" width="8.44140625" style="7" bestFit="1" customWidth="1"/>
    <col min="13" max="22" width="8.44140625" style="7" customWidth="1"/>
    <col min="23" max="23" width="1.6640625" style="7" customWidth="1"/>
    <col min="24" max="24" width="6" style="7" bestFit="1" customWidth="1"/>
    <col min="25" max="25" width="6" style="9" bestFit="1" customWidth="1"/>
    <col min="26" max="26" width="8.6640625" style="7" customWidth="1"/>
    <col min="27" max="27" width="6.5546875" style="7" customWidth="1"/>
    <col min="28" max="34" width="8.6640625" style="7"/>
    <col min="35" max="35" width="1.6640625" style="7" customWidth="1"/>
    <col min="36" max="36" width="12" style="6" customWidth="1"/>
    <col min="37" max="16384" width="8.6640625" style="6"/>
  </cols>
  <sheetData>
    <row r="1" spans="1:41" x14ac:dyDescent="0.3">
      <c r="B1" s="7" t="s">
        <v>200</v>
      </c>
      <c r="C1" s="7" t="s">
        <v>201</v>
      </c>
      <c r="D1" s="7" t="s">
        <v>2</v>
      </c>
      <c r="E1" s="20"/>
      <c r="F1" s="17" t="s">
        <v>185</v>
      </c>
      <c r="G1" s="17" t="s">
        <v>186</v>
      </c>
      <c r="H1" s="17" t="s">
        <v>187</v>
      </c>
      <c r="I1" s="17" t="s">
        <v>188</v>
      </c>
      <c r="J1" s="17" t="s">
        <v>189</v>
      </c>
      <c r="K1" s="17" t="s">
        <v>190</v>
      </c>
      <c r="L1" s="17" t="s">
        <v>191</v>
      </c>
      <c r="M1" s="18" t="s">
        <v>204</v>
      </c>
      <c r="N1" s="18" t="s">
        <v>208</v>
      </c>
      <c r="O1" s="18" t="s">
        <v>207</v>
      </c>
      <c r="P1" s="18" t="s">
        <v>206</v>
      </c>
      <c r="Q1" s="18" t="s">
        <v>205</v>
      </c>
      <c r="R1" s="18" t="s">
        <v>203</v>
      </c>
      <c r="S1" s="18" t="s">
        <v>193</v>
      </c>
      <c r="T1" s="18" t="s">
        <v>192</v>
      </c>
      <c r="U1" s="18" t="s">
        <v>209</v>
      </c>
      <c r="V1" s="18" t="s">
        <v>210</v>
      </c>
      <c r="W1" s="20"/>
      <c r="X1" s="8" t="s">
        <v>202</v>
      </c>
      <c r="Y1" s="8" t="s">
        <v>194</v>
      </c>
      <c r="Z1" s="7" t="s">
        <v>211</v>
      </c>
      <c r="AA1" s="17" t="s">
        <v>191</v>
      </c>
      <c r="AB1" s="17" t="s">
        <v>190</v>
      </c>
      <c r="AC1" s="17" t="s">
        <v>189</v>
      </c>
      <c r="AD1" s="17" t="s">
        <v>186</v>
      </c>
      <c r="AE1" s="17" t="s">
        <v>187</v>
      </c>
      <c r="AF1" s="17" t="s">
        <v>188</v>
      </c>
      <c r="AG1" s="17" t="s">
        <v>185</v>
      </c>
      <c r="AH1" s="18" t="s">
        <v>203</v>
      </c>
      <c r="AI1" s="20"/>
      <c r="AJ1" s="7" t="s">
        <v>213</v>
      </c>
      <c r="AK1" s="6" t="s">
        <v>215</v>
      </c>
      <c r="AL1" s="7" t="s">
        <v>217</v>
      </c>
      <c r="AN1" s="7" t="s">
        <v>223</v>
      </c>
      <c r="AO1" s="7" t="s">
        <v>221</v>
      </c>
    </row>
    <row r="2" spans="1:41" x14ac:dyDescent="0.3">
      <c r="A2" s="6" t="s">
        <v>197</v>
      </c>
      <c r="E2" s="20"/>
      <c r="F2" s="17">
        <v>8</v>
      </c>
      <c r="G2" s="17">
        <v>4</v>
      </c>
      <c r="H2" s="17">
        <v>3.2</v>
      </c>
      <c r="I2" s="17">
        <v>3</v>
      </c>
      <c r="J2" s="17">
        <v>2.5</v>
      </c>
      <c r="K2" s="17">
        <v>1.5</v>
      </c>
      <c r="L2" s="17">
        <v>0.49</v>
      </c>
      <c r="M2" s="18">
        <v>7.9</v>
      </c>
      <c r="N2" s="18">
        <v>24.8</v>
      </c>
      <c r="O2" s="18">
        <v>188</v>
      </c>
      <c r="P2" s="18">
        <v>396</v>
      </c>
      <c r="Q2" s="18">
        <v>980</v>
      </c>
      <c r="R2" s="18">
        <v>19.7</v>
      </c>
      <c r="S2" s="18">
        <v>55.3</v>
      </c>
      <c r="T2" s="18">
        <v>420</v>
      </c>
      <c r="U2" s="18">
        <v>884</v>
      </c>
      <c r="V2" s="18">
        <v>2196</v>
      </c>
      <c r="W2" s="20"/>
      <c r="X2" s="9" t="s">
        <v>212</v>
      </c>
      <c r="Y2" s="9" t="s">
        <v>212</v>
      </c>
      <c r="Z2" s="7" t="s">
        <v>198</v>
      </c>
      <c r="AA2" s="17">
        <v>0.49</v>
      </c>
      <c r="AB2" s="17">
        <f>K2</f>
        <v>1.5</v>
      </c>
      <c r="AC2" s="17">
        <v>2.5</v>
      </c>
      <c r="AD2" s="24">
        <v>4</v>
      </c>
      <c r="AE2" s="17">
        <f>H2</f>
        <v>3.2</v>
      </c>
      <c r="AF2" s="17">
        <f>I2</f>
        <v>3</v>
      </c>
      <c r="AG2" s="17">
        <v>8</v>
      </c>
      <c r="AH2" s="18">
        <f>R2</f>
        <v>19.7</v>
      </c>
      <c r="AI2" s="20"/>
      <c r="AJ2" s="7" t="s">
        <v>214</v>
      </c>
      <c r="AK2" s="7" t="s">
        <v>216</v>
      </c>
      <c r="AL2" s="7" t="s">
        <v>199</v>
      </c>
      <c r="AN2" s="7" t="s">
        <v>199</v>
      </c>
      <c r="AO2" s="7" t="s">
        <v>222</v>
      </c>
    </row>
    <row r="3" spans="1:41" x14ac:dyDescent="0.3">
      <c r="A3" s="6" t="s">
        <v>195</v>
      </c>
      <c r="E3" s="20"/>
      <c r="F3" s="7">
        <v>0.15</v>
      </c>
      <c r="G3" s="7">
        <v>0.25</v>
      </c>
      <c r="H3" s="7">
        <v>1</v>
      </c>
      <c r="I3" s="7">
        <v>3</v>
      </c>
      <c r="J3" s="7">
        <v>15</v>
      </c>
      <c r="K3" s="7">
        <v>20</v>
      </c>
      <c r="L3" s="7">
        <v>50</v>
      </c>
      <c r="W3" s="20"/>
      <c r="AA3" s="7">
        <v>50</v>
      </c>
      <c r="AB3" s="22">
        <f t="shared" ref="AB3:AB4" si="0">K3</f>
        <v>20</v>
      </c>
      <c r="AC3" s="7">
        <v>15</v>
      </c>
      <c r="AD3" s="7">
        <v>0.25</v>
      </c>
      <c r="AE3" s="7">
        <f>H3</f>
        <v>1</v>
      </c>
      <c r="AF3" s="7">
        <f>I3</f>
        <v>3</v>
      </c>
      <c r="AG3" s="7">
        <v>0.15</v>
      </c>
      <c r="AI3" s="20"/>
      <c r="AK3" s="7">
        <f>52/100</f>
        <v>0.52</v>
      </c>
      <c r="AL3" s="7" t="s">
        <v>218</v>
      </c>
    </row>
    <row r="4" spans="1:41" x14ac:dyDescent="0.3">
      <c r="A4" s="6" t="s">
        <v>196</v>
      </c>
      <c r="E4" s="20"/>
      <c r="F4" s="7">
        <v>3</v>
      </c>
      <c r="G4" s="7">
        <v>10</v>
      </c>
      <c r="H4" s="7">
        <v>25</v>
      </c>
      <c r="I4" s="7">
        <v>40</v>
      </c>
      <c r="J4" s="7">
        <v>100</v>
      </c>
      <c r="K4" s="7">
        <v>200</v>
      </c>
      <c r="L4" s="7">
        <v>350</v>
      </c>
      <c r="W4" s="20"/>
      <c r="AA4" s="7">
        <v>350</v>
      </c>
      <c r="AB4" s="22">
        <f t="shared" si="0"/>
        <v>200</v>
      </c>
      <c r="AC4" s="7">
        <v>100</v>
      </c>
      <c r="AD4" s="7">
        <v>10</v>
      </c>
      <c r="AE4" s="7">
        <f>H4</f>
        <v>25</v>
      </c>
      <c r="AF4" s="7">
        <f>I4</f>
        <v>40</v>
      </c>
      <c r="AG4" s="7">
        <v>3</v>
      </c>
      <c r="AI4" s="20"/>
    </row>
    <row r="5" spans="1:41" x14ac:dyDescent="0.3">
      <c r="E5" s="20"/>
      <c r="W5" s="20"/>
      <c r="AA5" s="22"/>
      <c r="AB5" s="22"/>
      <c r="AC5" s="22"/>
      <c r="AD5" s="22"/>
      <c r="AE5" s="22"/>
      <c r="AF5" s="22"/>
      <c r="AG5" s="22"/>
      <c r="AH5" s="22"/>
      <c r="AI5" s="20"/>
    </row>
    <row r="6" spans="1:41" x14ac:dyDescent="0.3">
      <c r="A6" s="6" t="s">
        <v>198</v>
      </c>
      <c r="B6" s="7">
        <v>1</v>
      </c>
      <c r="C6" s="6" t="s">
        <v>170</v>
      </c>
      <c r="D6" s="14" t="s">
        <v>169</v>
      </c>
      <c r="E6" s="21"/>
      <c r="F6" s="19">
        <f>SQRT($Y6*1000/F$2)</f>
        <v>1.6583123951776999</v>
      </c>
      <c r="G6" s="19">
        <f>SQRT($Y6*1000/G$2)</f>
        <v>2.3452078799117149</v>
      </c>
      <c r="H6" s="19">
        <f>SQRT($Y6*1000/H$2)</f>
        <v>2.6220221204253789</v>
      </c>
      <c r="I6" s="19">
        <f>SQRT($Y6*1000/I$2)</f>
        <v>2.70801280154532</v>
      </c>
      <c r="J6" s="19">
        <f>SQRT($Y6*1000/J$2)</f>
        <v>2.9664793948382653</v>
      </c>
      <c r="K6" s="19">
        <f>SQRT($Y6*1000/K$2)</f>
        <v>3.8297084310253524</v>
      </c>
      <c r="L6" s="13">
        <f>SQRT($Y6*1000/L$2)</f>
        <v>6.7005939426048995</v>
      </c>
      <c r="M6" s="19">
        <f t="shared" ref="M6:R21" si="1">SQRT($Y6*1000/M$2)</f>
        <v>1.6687750377394426</v>
      </c>
      <c r="N6" s="19">
        <f t="shared" si="1"/>
        <v>0.94185814971976989</v>
      </c>
      <c r="O6" s="19">
        <f t="shared" si="1"/>
        <v>0.34208372746411758</v>
      </c>
      <c r="P6" s="19">
        <f t="shared" si="1"/>
        <v>0.23570226039551584</v>
      </c>
      <c r="Q6" s="19">
        <f t="shared" si="1"/>
        <v>0.14982983545287878</v>
      </c>
      <c r="R6" s="19">
        <f t="shared" si="1"/>
        <v>1.0567645286607292</v>
      </c>
      <c r="S6" s="19">
        <f>SQRT($Y6*1000/S$2)</f>
        <v>0.63073767771014178</v>
      </c>
      <c r="T6" s="19">
        <f>SQRT($Y6*1000/T$2)</f>
        <v>0.22886885410853172</v>
      </c>
      <c r="U6" s="19">
        <f>SQRT($Y6*1000/U$2)</f>
        <v>0.15775575370823816</v>
      </c>
      <c r="V6" s="19">
        <f>SQRT($Y6*1000/V$2)</f>
        <v>0.10009103324597925</v>
      </c>
      <c r="W6" s="21"/>
      <c r="X6" s="15">
        <v>22</v>
      </c>
      <c r="Y6" s="8">
        <f>X6/1000</f>
        <v>2.1999999999999999E-2</v>
      </c>
      <c r="Z6" s="12">
        <v>7</v>
      </c>
      <c r="AA6" s="23">
        <f>$Z6*$Z6*AA$2</f>
        <v>24.009999999999998</v>
      </c>
      <c r="AB6" s="13"/>
      <c r="AC6" s="13"/>
      <c r="AD6" s="13"/>
      <c r="AE6" s="13"/>
      <c r="AF6" s="13"/>
      <c r="AG6" s="13"/>
      <c r="AH6" s="13"/>
      <c r="AI6" s="21"/>
      <c r="AJ6" s="25">
        <f>(AA6-X6)/X6</f>
        <v>9.1363636363636272E-2</v>
      </c>
      <c r="AK6" s="10">
        <v>4</v>
      </c>
      <c r="AL6" s="10">
        <f>AK6*B6</f>
        <v>4</v>
      </c>
      <c r="AN6" s="17" t="s">
        <v>191</v>
      </c>
      <c r="AO6" s="7">
        <v>18</v>
      </c>
    </row>
    <row r="7" spans="1:41" x14ac:dyDescent="0.3">
      <c r="B7" s="7">
        <v>2</v>
      </c>
      <c r="C7" s="6" t="s">
        <v>166</v>
      </c>
      <c r="D7" s="14" t="s">
        <v>165</v>
      </c>
      <c r="E7" s="21"/>
      <c r="F7" s="19">
        <f>SQRT($Y7*1000/F$2)</f>
        <v>2.2079402165819619</v>
      </c>
      <c r="G7" s="19">
        <f>SQRT($Y7*1000/G$2)</f>
        <v>3.1224989991991992</v>
      </c>
      <c r="H7" s="19">
        <f>SQRT($Y7*1000/H$2)</f>
        <v>3.4910600109422352</v>
      </c>
      <c r="I7" s="19">
        <f>SQRT($Y7*1000/I$2)</f>
        <v>3.6055512754639891</v>
      </c>
      <c r="J7" s="19">
        <f>SQRT($Y7*1000/J$2)</f>
        <v>3.9496835316262997</v>
      </c>
      <c r="K7" s="19">
        <f>SQRT($Y7*1000/K$2)</f>
        <v>5.0990195135927845</v>
      </c>
      <c r="L7" s="13">
        <f>SQRT($Y7*1000/L$2)</f>
        <v>8.9214257119977116</v>
      </c>
      <c r="M7" s="19">
        <f t="shared" si="1"/>
        <v>2.2218705769597591</v>
      </c>
      <c r="N7" s="19">
        <f t="shared" si="1"/>
        <v>1.2540257753177524</v>
      </c>
      <c r="O7" s="19">
        <f t="shared" si="1"/>
        <v>0.45546328997037544</v>
      </c>
      <c r="P7" s="19">
        <f t="shared" si="1"/>
        <v>0.31382295723042392</v>
      </c>
      <c r="Q7" s="19">
        <f t="shared" si="1"/>
        <v>0.19948914348241345</v>
      </c>
      <c r="R7" s="19">
        <f t="shared" si="1"/>
        <v>1.4070165000710124</v>
      </c>
      <c r="S7" s="19">
        <f>SQRT($Y7*1000/S$2)</f>
        <v>0.83978814171530314</v>
      </c>
      <c r="T7" s="19">
        <f>SQRT($Y7*1000/T$2)</f>
        <v>0.30472470011002201</v>
      </c>
      <c r="U7" s="19">
        <f>SQRT($Y7*1000/U$2)</f>
        <v>0.21004201260420147</v>
      </c>
      <c r="V7" s="19">
        <f t="shared" ref="V7:V28" si="2">SQRT($Y7*1000/V$2)</f>
        <v>0.13326500981701855</v>
      </c>
      <c r="W7" s="21"/>
      <c r="X7" s="15">
        <v>39</v>
      </c>
      <c r="Y7" s="8">
        <f t="shared" ref="Y7:Y28" si="3">X7/1000</f>
        <v>3.9E-2</v>
      </c>
      <c r="Z7" s="12">
        <v>9</v>
      </c>
      <c r="AA7" s="23">
        <f t="shared" ref="AA7:AF24" si="4">$Z7*$Z7*AA$2</f>
        <v>39.69</v>
      </c>
      <c r="AB7" s="13"/>
      <c r="AC7" s="13"/>
      <c r="AD7" s="13"/>
      <c r="AE7" s="13"/>
      <c r="AF7" s="13"/>
      <c r="AG7" s="13"/>
      <c r="AH7" s="13"/>
      <c r="AI7" s="21"/>
      <c r="AJ7" s="25">
        <f t="shared" ref="AJ7:AJ28" si="5">(AA7-X7)/X7</f>
        <v>1.7692307692307636E-2</v>
      </c>
      <c r="AK7" s="10">
        <v>5</v>
      </c>
      <c r="AL7" s="10">
        <f t="shared" ref="AL7:AL28" si="6">AK7*B7</f>
        <v>10</v>
      </c>
      <c r="AN7" s="17" t="s">
        <v>190</v>
      </c>
      <c r="AO7" s="7">
        <v>1</v>
      </c>
    </row>
    <row r="8" spans="1:41" x14ac:dyDescent="0.3">
      <c r="B8" s="7">
        <v>2</v>
      </c>
      <c r="C8" s="6" t="s">
        <v>162</v>
      </c>
      <c r="D8" s="14" t="s">
        <v>161</v>
      </c>
      <c r="E8" s="21"/>
      <c r="F8" s="19">
        <f>SQRT($Y8*1000/F$2)</f>
        <v>3.2015621187164243</v>
      </c>
      <c r="G8" s="19">
        <f>SQRT($Y8*1000/G$2)</f>
        <v>4.5276925690687087</v>
      </c>
      <c r="H8" s="13">
        <f>SQRT($Y8*1000/H$2)</f>
        <v>5.0621141828291467</v>
      </c>
      <c r="I8" s="13">
        <f>SQRT($Y8*1000/I$2)</f>
        <v>5.2281290471193742</v>
      </c>
      <c r="J8" s="13">
        <f>SQRT($Y8*1000/J$2)</f>
        <v>5.727128425310541</v>
      </c>
      <c r="K8" s="13">
        <f>SQRT($Y8*1000/K$2)</f>
        <v>7.3936910042729442</v>
      </c>
      <c r="L8" s="13">
        <f>SQRT($Y8*1000/L$2)</f>
        <v>12.936264483053453</v>
      </c>
      <c r="M8" s="19">
        <f t="shared" si="1"/>
        <v>3.2217614491832007</v>
      </c>
      <c r="N8" s="19">
        <f t="shared" si="1"/>
        <v>1.8183650934020994</v>
      </c>
      <c r="O8" s="19">
        <f t="shared" si="1"/>
        <v>0.66043183809228756</v>
      </c>
      <c r="P8" s="19">
        <f t="shared" si="1"/>
        <v>0.45505022477821838</v>
      </c>
      <c r="Q8" s="19">
        <f t="shared" si="1"/>
        <v>0.28926366759023697</v>
      </c>
      <c r="R8" s="19">
        <f t="shared" si="1"/>
        <v>2.040205026026392</v>
      </c>
      <c r="S8" s="19">
        <f>SQRT($Y8*1000/S$2)</f>
        <v>1.2177113683019727</v>
      </c>
      <c r="T8" s="19">
        <f>SQRT($Y8*1000/T$2)</f>
        <v>0.44185755084426842</v>
      </c>
      <c r="U8" s="19">
        <f>SQRT($Y8*1000/U$2)</f>
        <v>0.30456556107917898</v>
      </c>
      <c r="V8" s="19">
        <f t="shared" si="2"/>
        <v>0.19323720994630517</v>
      </c>
      <c r="W8" s="21"/>
      <c r="X8" s="11">
        <v>82</v>
      </c>
      <c r="Y8" s="8">
        <f t="shared" si="3"/>
        <v>8.2000000000000003E-2</v>
      </c>
      <c r="Z8" s="12">
        <v>13</v>
      </c>
      <c r="AA8" s="23">
        <f t="shared" si="4"/>
        <v>82.81</v>
      </c>
      <c r="AB8" s="13"/>
      <c r="AC8" s="13"/>
      <c r="AD8" s="13"/>
      <c r="AE8" s="13"/>
      <c r="AF8" s="13"/>
      <c r="AG8" s="13"/>
      <c r="AH8" s="13"/>
      <c r="AI8" s="21"/>
      <c r="AJ8" s="25">
        <f t="shared" si="5"/>
        <v>9.8780487804878327E-3</v>
      </c>
      <c r="AK8" s="10">
        <v>7</v>
      </c>
      <c r="AL8" s="10">
        <f t="shared" si="6"/>
        <v>14</v>
      </c>
      <c r="AN8" s="17" t="s">
        <v>189</v>
      </c>
      <c r="AO8" s="7">
        <v>7</v>
      </c>
    </row>
    <row r="9" spans="1:41" x14ac:dyDescent="0.3">
      <c r="B9" s="7">
        <v>3</v>
      </c>
      <c r="C9" s="6" t="s">
        <v>156</v>
      </c>
      <c r="D9" s="14" t="s">
        <v>155</v>
      </c>
      <c r="E9" s="21"/>
      <c r="F9" s="19">
        <f>SQRT($Y9*1000/F$2)</f>
        <v>3.872983346207417</v>
      </c>
      <c r="G9" s="13">
        <f>SQRT($Y9*1000/G$2)</f>
        <v>5.4772255750516612</v>
      </c>
      <c r="H9" s="13">
        <f>SQRT($Y9*1000/H$2)</f>
        <v>6.1237243569579451</v>
      </c>
      <c r="I9" s="13">
        <f>SQRT($Y9*1000/I$2)</f>
        <v>6.324555320336759</v>
      </c>
      <c r="J9" s="13">
        <f>SQRT($Y9*1000/J$2)</f>
        <v>6.9282032302755088</v>
      </c>
      <c r="K9" s="13">
        <f>SQRT($Y9*1000/K$2)</f>
        <v>8.9442719099991592</v>
      </c>
      <c r="L9" s="13">
        <f>SQRT($Y9*1000/L$2)</f>
        <v>15.649215928719032</v>
      </c>
      <c r="M9" s="19">
        <f t="shared" si="1"/>
        <v>3.8974188147697855</v>
      </c>
      <c r="N9" s="19">
        <f t="shared" si="1"/>
        <v>2.1997067253202993</v>
      </c>
      <c r="O9" s="19">
        <f t="shared" si="1"/>
        <v>0.79893546193696119</v>
      </c>
      <c r="P9" s="19">
        <f t="shared" si="1"/>
        <v>0.55048188256318031</v>
      </c>
      <c r="Q9" s="19">
        <f t="shared" si="1"/>
        <v>0.3499271061118826</v>
      </c>
      <c r="R9" s="19">
        <f t="shared" si="1"/>
        <v>2.4680702093691815</v>
      </c>
      <c r="S9" s="19">
        <f>SQRT($Y9*1000/S$2)</f>
        <v>1.473085848420709</v>
      </c>
      <c r="T9" s="19">
        <f>SQRT($Y9*1000/T$2)</f>
        <v>0.53452248382484879</v>
      </c>
      <c r="U9" s="19">
        <f>SQRT($Y9*1000/U$2)</f>
        <v>0.36843806309180599</v>
      </c>
      <c r="V9" s="19">
        <f t="shared" si="2"/>
        <v>0.2337622911060922</v>
      </c>
      <c r="W9" s="21"/>
      <c r="X9" s="11">
        <v>120</v>
      </c>
      <c r="Y9" s="8">
        <f t="shared" si="3"/>
        <v>0.12</v>
      </c>
      <c r="Z9" s="12">
        <v>16</v>
      </c>
      <c r="AA9" s="23">
        <f t="shared" si="4"/>
        <v>125.44</v>
      </c>
      <c r="AB9" s="13"/>
      <c r="AC9" s="13"/>
      <c r="AD9" s="13"/>
      <c r="AE9" s="13"/>
      <c r="AF9" s="13"/>
      <c r="AG9" s="13"/>
      <c r="AH9" s="13"/>
      <c r="AI9" s="21"/>
      <c r="AJ9" s="25">
        <f t="shared" si="5"/>
        <v>4.5333333333333316E-2</v>
      </c>
      <c r="AK9" s="10">
        <v>9</v>
      </c>
      <c r="AL9" s="10">
        <f t="shared" si="6"/>
        <v>27</v>
      </c>
      <c r="AN9" s="17" t="s">
        <v>186</v>
      </c>
      <c r="AO9" s="7">
        <v>3</v>
      </c>
    </row>
    <row r="10" spans="1:41" x14ac:dyDescent="0.3">
      <c r="B10" s="7">
        <v>1</v>
      </c>
      <c r="C10" s="6" t="s">
        <v>150</v>
      </c>
      <c r="D10" s="14" t="s">
        <v>149</v>
      </c>
      <c r="E10" s="21"/>
      <c r="F10" s="19">
        <f>SQRT($Y10*1000/F$2)</f>
        <v>4.0620192023179804</v>
      </c>
      <c r="G10" s="13">
        <f>SQRT($Y10*1000/G$2)</f>
        <v>5.7445626465380286</v>
      </c>
      <c r="H10" s="13">
        <f>SQRT($Y10*1000/H$2)</f>
        <v>6.4226162893325647</v>
      </c>
      <c r="I10" s="13">
        <f>SQRT($Y10*1000/I$2)</f>
        <v>6.6332495807107996</v>
      </c>
      <c r="J10" s="13">
        <f>SQRT($Y10*1000/J$2)</f>
        <v>7.2663608498339798</v>
      </c>
      <c r="K10" s="13">
        <f>SQRT($Y10*1000/K$2)</f>
        <v>9.3808315196468595</v>
      </c>
      <c r="L10" s="13">
        <f>SQRT($Y10*1000/L$2)</f>
        <v>16.413036132965797</v>
      </c>
      <c r="M10" s="19">
        <f t="shared" si="1"/>
        <v>4.0876473379553762</v>
      </c>
      <c r="N10" s="19">
        <f t="shared" si="1"/>
        <v>2.3070718768953191</v>
      </c>
      <c r="O10" s="19">
        <f t="shared" si="1"/>
        <v>0.83793058159639222</v>
      </c>
      <c r="P10" s="19">
        <f t="shared" si="1"/>
        <v>0.57735026918962573</v>
      </c>
      <c r="Q10" s="19">
        <f t="shared" si="1"/>
        <v>0.36700664510471798</v>
      </c>
      <c r="R10" s="19">
        <f t="shared" si="1"/>
        <v>2.5885338734915559</v>
      </c>
      <c r="S10" s="19">
        <f>SQRT($Y10*1000/S$2)</f>
        <v>1.5449854719378742</v>
      </c>
      <c r="T10" s="19">
        <f>SQRT($Y10*1000/T$2)</f>
        <v>0.56061191058138804</v>
      </c>
      <c r="U10" s="19">
        <f>SQRT($Y10*1000/U$2)</f>
        <v>0.38642110057335871</v>
      </c>
      <c r="V10" s="19">
        <f t="shared" si="2"/>
        <v>0.24517195928059624</v>
      </c>
      <c r="W10" s="21"/>
      <c r="X10" s="11">
        <v>132</v>
      </c>
      <c r="Y10" s="8">
        <f t="shared" si="3"/>
        <v>0.13200000000000001</v>
      </c>
      <c r="Z10" s="12">
        <v>16</v>
      </c>
      <c r="AA10" s="23">
        <f t="shared" si="4"/>
        <v>125.44</v>
      </c>
      <c r="AB10" s="13"/>
      <c r="AC10" s="13"/>
      <c r="AD10" s="13"/>
      <c r="AE10" s="13"/>
      <c r="AF10" s="13"/>
      <c r="AG10" s="13"/>
      <c r="AH10" s="13"/>
      <c r="AI10" s="21"/>
      <c r="AJ10" s="25">
        <f t="shared" si="5"/>
        <v>-4.9696969696969712E-2</v>
      </c>
      <c r="AK10" s="10">
        <v>9</v>
      </c>
      <c r="AL10" s="10">
        <f t="shared" si="6"/>
        <v>9</v>
      </c>
      <c r="AN10" s="17" t="s">
        <v>187</v>
      </c>
      <c r="AO10" s="7">
        <v>6</v>
      </c>
    </row>
    <row r="11" spans="1:41" x14ac:dyDescent="0.3">
      <c r="B11" s="7">
        <v>2</v>
      </c>
      <c r="C11" s="6" t="s">
        <v>158</v>
      </c>
      <c r="D11" s="14" t="s">
        <v>157</v>
      </c>
      <c r="E11" s="21"/>
      <c r="F11" s="19">
        <f>SQRT($Y11*1000/F$2)</f>
        <v>4.3301270189221936</v>
      </c>
      <c r="G11" s="13">
        <f>SQRT($Y11*1000/G$2)</f>
        <v>6.1237243569579451</v>
      </c>
      <c r="H11" s="13">
        <f>SQRT($Y11*1000/H$2)</f>
        <v>6.8465319688145767</v>
      </c>
      <c r="I11" s="13">
        <f>SQRT($Y11*1000/I$2)</f>
        <v>7.0710678118654755</v>
      </c>
      <c r="J11" s="13">
        <f>SQRT($Y11*1000/J$2)</f>
        <v>7.745966692414834</v>
      </c>
      <c r="K11" s="13">
        <f>SQRT($Y11*1000/K$2)</f>
        <v>10</v>
      </c>
      <c r="L11" s="13">
        <f>SQRT($Y11*1000/L$2)</f>
        <v>17.496355305594129</v>
      </c>
      <c r="M11" s="19">
        <f t="shared" si="1"/>
        <v>4.3574467033059507</v>
      </c>
      <c r="N11" s="19">
        <f t="shared" si="1"/>
        <v>2.4593468841898236</v>
      </c>
      <c r="O11" s="19">
        <f t="shared" si="1"/>
        <v>0.89323700126312044</v>
      </c>
      <c r="P11" s="19">
        <f t="shared" si="1"/>
        <v>0.6154574548966637</v>
      </c>
      <c r="Q11" s="19">
        <f t="shared" si="1"/>
        <v>0.39123039821797578</v>
      </c>
      <c r="R11" s="19">
        <f t="shared" si="1"/>
        <v>2.7593863806958141</v>
      </c>
      <c r="S11" s="19">
        <f>SQRT($Y11*1000/S$2)</f>
        <v>1.6469600468808283</v>
      </c>
      <c r="T11" s="19">
        <f>SQRT($Y11*1000/T$2)</f>
        <v>0.59761430466719678</v>
      </c>
      <c r="U11" s="19">
        <f>SQRT($Y11*1000/U$2)</f>
        <v>0.41192627728581732</v>
      </c>
      <c r="V11" s="19">
        <f t="shared" si="2"/>
        <v>0.26135418674465838</v>
      </c>
      <c r="W11" s="21"/>
      <c r="X11" s="11">
        <v>150</v>
      </c>
      <c r="Y11" s="8">
        <f t="shared" si="3"/>
        <v>0.15</v>
      </c>
      <c r="Z11" s="12">
        <v>17</v>
      </c>
      <c r="AA11" s="23">
        <f t="shared" si="4"/>
        <v>141.60999999999999</v>
      </c>
      <c r="AB11" s="13"/>
      <c r="AC11" s="13"/>
      <c r="AD11" s="13"/>
      <c r="AE11" s="13"/>
      <c r="AF11" s="13"/>
      <c r="AG11" s="13"/>
      <c r="AH11" s="13"/>
      <c r="AI11" s="21"/>
      <c r="AJ11" s="25">
        <f t="shared" si="5"/>
        <v>-5.5933333333333432E-2</v>
      </c>
      <c r="AK11" s="10">
        <v>9</v>
      </c>
      <c r="AL11" s="10">
        <f t="shared" si="6"/>
        <v>18</v>
      </c>
      <c r="AN11" s="17" t="s">
        <v>188</v>
      </c>
      <c r="AO11" s="7">
        <v>2</v>
      </c>
    </row>
    <row r="12" spans="1:41" x14ac:dyDescent="0.3">
      <c r="B12" s="7">
        <v>2</v>
      </c>
      <c r="C12" s="6" t="s">
        <v>152</v>
      </c>
      <c r="D12" s="14" t="s">
        <v>151</v>
      </c>
      <c r="E12" s="21"/>
      <c r="F12" s="13">
        <f>SQRT($Y12*1000/F$2)</f>
        <v>5.2440442408507577</v>
      </c>
      <c r="G12" s="13">
        <f>SQRT($Y12*1000/G$2)</f>
        <v>7.416198487095663</v>
      </c>
      <c r="H12" s="13">
        <f>SQRT($Y12*1000/H$2)</f>
        <v>8.2915619758885004</v>
      </c>
      <c r="I12" s="13">
        <f>SQRT($Y12*1000/I$2)</f>
        <v>8.5634883857767523</v>
      </c>
      <c r="J12" s="13">
        <f>SQRT($Y12*1000/J$2)</f>
        <v>9.3808315196468595</v>
      </c>
      <c r="K12" s="13">
        <f>SQRT($Y12*1000/K$2)</f>
        <v>12.110601416389967</v>
      </c>
      <c r="L12" s="13">
        <f>SQRT($Y12*1000/L$2)</f>
        <v>21.189138534559039</v>
      </c>
      <c r="M12" s="13">
        <f t="shared" si="1"/>
        <v>5.277130021690084</v>
      </c>
      <c r="N12" s="19">
        <f t="shared" si="1"/>
        <v>2.9784169859063527</v>
      </c>
      <c r="O12" s="19">
        <f t="shared" si="1"/>
        <v>1.0817637292669073</v>
      </c>
      <c r="P12" s="19">
        <f t="shared" si="1"/>
        <v>0.7453559924999299</v>
      </c>
      <c r="Q12" s="19">
        <f t="shared" si="1"/>
        <v>0.47380354147934284</v>
      </c>
      <c r="R12" s="19">
        <f t="shared" si="1"/>
        <v>3.3417828610421907</v>
      </c>
      <c r="S12" s="19">
        <f>SQRT($Y12*1000/S$2)</f>
        <v>1.9945676676492645</v>
      </c>
      <c r="T12" s="19">
        <f>SQRT($Y12*1000/T$2)</f>
        <v>0.72374686445574588</v>
      </c>
      <c r="U12" s="19">
        <f>SQRT($Y12*1000/U$2)</f>
        <v>0.4988674957145865</v>
      </c>
      <c r="V12" s="19">
        <f t="shared" si="2"/>
        <v>0.3165156384169307</v>
      </c>
      <c r="W12" s="21"/>
      <c r="X12" s="11">
        <v>220</v>
      </c>
      <c r="Y12" s="8">
        <f t="shared" si="3"/>
        <v>0.22</v>
      </c>
      <c r="Z12" s="12">
        <v>21</v>
      </c>
      <c r="AA12" s="23">
        <f t="shared" si="4"/>
        <v>216.09</v>
      </c>
      <c r="AB12" s="13"/>
      <c r="AC12" s="13"/>
      <c r="AD12" s="13"/>
      <c r="AE12" s="13"/>
      <c r="AF12" s="13"/>
      <c r="AG12" s="13"/>
      <c r="AH12" s="13"/>
      <c r="AI12" s="21"/>
      <c r="AJ12" s="25">
        <f t="shared" si="5"/>
        <v>-1.7772727272727256E-2</v>
      </c>
      <c r="AK12" s="10">
        <v>11</v>
      </c>
      <c r="AL12" s="10">
        <f t="shared" si="6"/>
        <v>22</v>
      </c>
      <c r="AN12" s="30" t="s">
        <v>185</v>
      </c>
      <c r="AO12" s="7">
        <v>6</v>
      </c>
    </row>
    <row r="13" spans="1:41" x14ac:dyDescent="0.3">
      <c r="B13" s="7">
        <v>2</v>
      </c>
      <c r="C13" s="6" t="s">
        <v>146</v>
      </c>
      <c r="D13" s="14" t="s">
        <v>145</v>
      </c>
      <c r="E13" s="21"/>
      <c r="F13" s="13">
        <f>SQRT($Y13*1000/F$2)</f>
        <v>5.5339859052946636</v>
      </c>
      <c r="G13" s="13">
        <f>SQRT($Y13*1000/G$2)</f>
        <v>7.8262379212492643</v>
      </c>
      <c r="H13" s="13">
        <f>SQRT($Y13*1000/H$2)</f>
        <v>8.75</v>
      </c>
      <c r="I13" s="13">
        <f>SQRT($Y13*1000/I$2)</f>
        <v>9.0369611411506394</v>
      </c>
      <c r="J13" s="13">
        <f>SQRT($Y13*1000/J$2)</f>
        <v>9.8994949366116654</v>
      </c>
      <c r="K13" s="13">
        <f>SQRT($Y13*1000/K$2)</f>
        <v>12.780193008453876</v>
      </c>
      <c r="L13" s="13">
        <f>SQRT($Y13*1000/L$2)</f>
        <v>22.360679774997898</v>
      </c>
      <c r="M13" s="13">
        <f t="shared" si="1"/>
        <v>5.5689009892301105</v>
      </c>
      <c r="N13" s="19">
        <f t="shared" si="1"/>
        <v>3.1430927854685606</v>
      </c>
      <c r="O13" s="19">
        <f t="shared" si="1"/>
        <v>1.1415741278435239</v>
      </c>
      <c r="P13" s="19">
        <f t="shared" si="1"/>
        <v>0.78656650620711577</v>
      </c>
      <c r="Q13" s="19">
        <f t="shared" si="1"/>
        <v>0.5</v>
      </c>
      <c r="R13" s="19">
        <f t="shared" si="1"/>
        <v>3.5265490530191488</v>
      </c>
      <c r="S13" s="19">
        <f>SQRT($Y13*1000/S$2)</f>
        <v>2.1048467276349228</v>
      </c>
      <c r="T13" s="19">
        <f>SQRT($Y13*1000/T$2)</f>
        <v>0.76376261582597338</v>
      </c>
      <c r="U13" s="19">
        <f>SQRT($Y13*1000/U$2)</f>
        <v>0.52644973289666352</v>
      </c>
      <c r="V13" s="19">
        <f t="shared" si="2"/>
        <v>0.33401569501642314</v>
      </c>
      <c r="W13" s="21"/>
      <c r="X13" s="11">
        <v>245</v>
      </c>
      <c r="Y13" s="8">
        <f t="shared" si="3"/>
        <v>0.245</v>
      </c>
      <c r="Z13" s="12">
        <v>22</v>
      </c>
      <c r="AA13" s="23">
        <f t="shared" si="4"/>
        <v>237.16</v>
      </c>
      <c r="AB13" s="13"/>
      <c r="AC13" s="13"/>
      <c r="AD13" s="13"/>
      <c r="AE13" s="13"/>
      <c r="AF13" s="13"/>
      <c r="AG13" s="13"/>
      <c r="AH13" s="13"/>
      <c r="AI13" s="21"/>
      <c r="AJ13" s="25">
        <f t="shared" si="5"/>
        <v>-3.2000000000000015E-2</v>
      </c>
      <c r="AK13" s="10">
        <v>12</v>
      </c>
      <c r="AL13" s="10">
        <f t="shared" si="6"/>
        <v>24</v>
      </c>
      <c r="AN13" s="18" t="s">
        <v>203</v>
      </c>
      <c r="AO13" s="7">
        <v>2</v>
      </c>
    </row>
    <row r="14" spans="1:41" x14ac:dyDescent="0.3">
      <c r="B14" s="7">
        <v>1</v>
      </c>
      <c r="C14" s="6" t="s">
        <v>144</v>
      </c>
      <c r="D14" s="14" t="s">
        <v>143</v>
      </c>
      <c r="E14" s="21"/>
      <c r="F14" s="13">
        <f>SQRT($Y14*1000/F$2)</f>
        <v>6.4226162893325647</v>
      </c>
      <c r="G14" s="13">
        <f>SQRT($Y14*1000/G$2)</f>
        <v>9.0829510622924747</v>
      </c>
      <c r="H14" s="13">
        <f>SQRT($Y14*1000/H$2)</f>
        <v>10.155048005794951</v>
      </c>
      <c r="I14" s="13">
        <f>SQRT($Y14*1000/I$2)</f>
        <v>10.488088481701515</v>
      </c>
      <c r="J14" s="13">
        <f>SQRT($Y14*1000/J$2)</f>
        <v>11.489125293076057</v>
      </c>
      <c r="K14" s="13">
        <f>SQRT($Y14*1000/K$2)</f>
        <v>14.832396974191326</v>
      </c>
      <c r="L14" s="13">
        <f>SQRT($Y14*1000/L$2)</f>
        <v>25.951288749407073</v>
      </c>
      <c r="M14" s="13">
        <f t="shared" si="1"/>
        <v>6.4631379297315146</v>
      </c>
      <c r="N14" s="19">
        <f t="shared" si="1"/>
        <v>3.6478009283544006</v>
      </c>
      <c r="O14" s="19">
        <f t="shared" si="1"/>
        <v>1.3248845794770843</v>
      </c>
      <c r="P14" s="19">
        <f t="shared" si="1"/>
        <v>0.9128709291752769</v>
      </c>
      <c r="Q14" s="19">
        <f t="shared" si="1"/>
        <v>0.58028845747399715</v>
      </c>
      <c r="R14" s="19">
        <f t="shared" si="1"/>
        <v>4.0928314203657346</v>
      </c>
      <c r="S14" s="19">
        <f>SQRT($Y14*1000/S$2)</f>
        <v>2.4428365215969201</v>
      </c>
      <c r="T14" s="19">
        <f>SQRT($Y14*1000/T$2)</f>
        <v>0.88640526042791834</v>
      </c>
      <c r="U14" s="19">
        <f>SQRT($Y14*1000/U$2)</f>
        <v>0.61098540688040537</v>
      </c>
      <c r="V14" s="19">
        <f t="shared" si="2"/>
        <v>0.38765090486637049</v>
      </c>
      <c r="W14" s="21"/>
      <c r="X14" s="11">
        <v>330</v>
      </c>
      <c r="Y14" s="8">
        <f t="shared" si="3"/>
        <v>0.33</v>
      </c>
      <c r="Z14" s="12">
        <v>15</v>
      </c>
      <c r="AA14" s="15" t="s">
        <v>35</v>
      </c>
      <c r="AB14" s="23">
        <f t="shared" si="4"/>
        <v>337.5</v>
      </c>
      <c r="AC14" s="15" t="s">
        <v>35</v>
      </c>
      <c r="AD14" s="15" t="s">
        <v>35</v>
      </c>
      <c r="AE14" s="15"/>
      <c r="AF14" s="15"/>
      <c r="AG14" s="15"/>
      <c r="AH14" s="13"/>
      <c r="AI14" s="21"/>
      <c r="AJ14" s="25">
        <f>(AB14-X14)/X14</f>
        <v>2.2727272727272728E-2</v>
      </c>
      <c r="AK14" s="10">
        <v>8</v>
      </c>
      <c r="AL14" s="10">
        <f t="shared" si="6"/>
        <v>8</v>
      </c>
      <c r="AO14" s="7">
        <f>SUM(AO6:AO13)</f>
        <v>45</v>
      </c>
    </row>
    <row r="15" spans="1:41" x14ac:dyDescent="0.3">
      <c r="B15" s="7">
        <v>1</v>
      </c>
      <c r="C15" s="6" t="s">
        <v>140</v>
      </c>
      <c r="D15" s="14" t="s">
        <v>139</v>
      </c>
      <c r="E15" s="21"/>
      <c r="F15" s="13">
        <f>SQRT($Y15*1000/F$2)</f>
        <v>7.0710678118654755</v>
      </c>
      <c r="G15" s="13">
        <f>SQRT($Y15*1000/G$2)</f>
        <v>10</v>
      </c>
      <c r="H15" s="13">
        <f>SQRT($Y15*1000/H$2)</f>
        <v>11.180339887498949</v>
      </c>
      <c r="I15" s="13">
        <f>SQRT($Y15*1000/I$2)</f>
        <v>11.547005383792516</v>
      </c>
      <c r="J15" s="13">
        <f>SQRT($Y15*1000/J$2)</f>
        <v>12.649110640673518</v>
      </c>
      <c r="K15" s="13">
        <f>SQRT($Y15*1000/K$2)</f>
        <v>16.329931618554522</v>
      </c>
      <c r="L15" s="13">
        <f>SQRT($Y15*1000/L$2)</f>
        <v>28.571428571428573</v>
      </c>
      <c r="M15" s="13">
        <f t="shared" si="1"/>
        <v>7.1156806696482002</v>
      </c>
      <c r="N15" s="19">
        <f t="shared" si="1"/>
        <v>4.0160966445124942</v>
      </c>
      <c r="O15" s="19">
        <f t="shared" si="1"/>
        <v>1.4586499149789456</v>
      </c>
      <c r="P15" s="19">
        <f t="shared" si="1"/>
        <v>1.0050378152592121</v>
      </c>
      <c r="Q15" s="19">
        <f t="shared" si="1"/>
        <v>0.63887656499993994</v>
      </c>
      <c r="R15" s="19">
        <f t="shared" si="1"/>
        <v>4.5060590905933298</v>
      </c>
      <c r="S15" s="19">
        <f>SQRT($Y15*1000/S$2)</f>
        <v>2.6894744944055273</v>
      </c>
      <c r="T15" s="19">
        <f>SQRT($Y15*1000/T$2)</f>
        <v>0.9759000729485332</v>
      </c>
      <c r="U15" s="19">
        <f>SQRT($Y15*1000/U$2)</f>
        <v>0.67267279399631252</v>
      </c>
      <c r="V15" s="19">
        <f t="shared" si="2"/>
        <v>0.42678959977631992</v>
      </c>
      <c r="W15" s="21"/>
      <c r="X15" s="11">
        <v>400</v>
      </c>
      <c r="Y15" s="8">
        <f t="shared" si="3"/>
        <v>0.4</v>
      </c>
      <c r="Z15" s="12">
        <v>10</v>
      </c>
      <c r="AA15" s="15" t="s">
        <v>35</v>
      </c>
      <c r="AB15" s="15" t="s">
        <v>35</v>
      </c>
      <c r="AC15" s="15" t="s">
        <v>35</v>
      </c>
      <c r="AD15" s="23">
        <f t="shared" si="4"/>
        <v>400</v>
      </c>
      <c r="AE15" s="15"/>
      <c r="AF15" s="15"/>
      <c r="AG15" s="15"/>
      <c r="AH15" s="13"/>
      <c r="AI15" s="21"/>
      <c r="AJ15" s="25">
        <f>(AD15-X15)/X15</f>
        <v>0</v>
      </c>
      <c r="AK15" s="10">
        <v>6</v>
      </c>
      <c r="AL15" s="10">
        <f t="shared" si="6"/>
        <v>6</v>
      </c>
    </row>
    <row r="16" spans="1:41" x14ac:dyDescent="0.3">
      <c r="B16" s="7">
        <v>3</v>
      </c>
      <c r="C16" s="6" t="s">
        <v>134</v>
      </c>
      <c r="D16" s="14" t="s">
        <v>133</v>
      </c>
      <c r="E16" s="21"/>
      <c r="F16" s="13">
        <f>SQRT($Y16*1000/F$2)</f>
        <v>8.3666002653407556</v>
      </c>
      <c r="G16" s="13">
        <f>SQRT($Y16*1000/G$2)</f>
        <v>11.832159566199232</v>
      </c>
      <c r="H16" s="13">
        <f>SQRT($Y16*1000/H$2)</f>
        <v>13.228756555322953</v>
      </c>
      <c r="I16" s="13">
        <f>SQRT($Y16*1000/I$2)</f>
        <v>13.662601021279464</v>
      </c>
      <c r="J16" s="13">
        <f>SQRT($Y16*1000/J$2)</f>
        <v>14.966629547095765</v>
      </c>
      <c r="K16" s="13">
        <f>SQRT($Y16*1000/K$2)</f>
        <v>19.321835661585919</v>
      </c>
      <c r="L16" s="13">
        <f>SQRT($Y16*1000/L$2)</f>
        <v>33.806170189140666</v>
      </c>
      <c r="M16" s="13">
        <f t="shared" si="1"/>
        <v>8.419386910539691</v>
      </c>
      <c r="N16" s="19">
        <f t="shared" si="1"/>
        <v>4.7519096331149147</v>
      </c>
      <c r="O16" s="19">
        <f t="shared" si="1"/>
        <v>1.7258978545253827</v>
      </c>
      <c r="P16" s="19">
        <f t="shared" si="1"/>
        <v>1.1891767800211264</v>
      </c>
      <c r="Q16" s="19">
        <f t="shared" si="1"/>
        <v>0.7559289460184544</v>
      </c>
      <c r="R16" s="13">
        <f t="shared" si="1"/>
        <v>5.331641017462287</v>
      </c>
      <c r="S16" s="19">
        <f>SQRT($Y16*1000/S$2)</f>
        <v>3.1822291367029201</v>
      </c>
      <c r="T16" s="19">
        <f>SQRT($Y16*1000/T$2)</f>
        <v>1.1547005383792515</v>
      </c>
      <c r="U16" s="19">
        <f>SQRT($Y16*1000/U$2)</f>
        <v>0.79591718344054341</v>
      </c>
      <c r="V16" s="19">
        <f t="shared" si="2"/>
        <v>0.50498426457477252</v>
      </c>
      <c r="W16" s="21"/>
      <c r="X16" s="11">
        <v>560</v>
      </c>
      <c r="Y16" s="8">
        <f t="shared" si="3"/>
        <v>0.56000000000000005</v>
      </c>
      <c r="Z16" s="12">
        <v>34</v>
      </c>
      <c r="AA16" s="23">
        <f t="shared" si="4"/>
        <v>566.43999999999994</v>
      </c>
      <c r="AB16" s="15" t="s">
        <v>35</v>
      </c>
      <c r="AC16" s="15" t="s">
        <v>35</v>
      </c>
      <c r="AD16" s="15" t="s">
        <v>35</v>
      </c>
      <c r="AE16" s="15"/>
      <c r="AF16" s="15"/>
      <c r="AG16" s="15"/>
      <c r="AH16" s="13"/>
      <c r="AI16" s="21"/>
      <c r="AJ16" s="25">
        <f t="shared" si="5"/>
        <v>1.1499999999999894E-2</v>
      </c>
      <c r="AK16" s="10">
        <v>18</v>
      </c>
      <c r="AL16" s="10">
        <f t="shared" si="6"/>
        <v>54</v>
      </c>
    </row>
    <row r="17" spans="2:41" x14ac:dyDescent="0.3">
      <c r="B17" s="7">
        <v>2</v>
      </c>
      <c r="C17" s="6" t="s">
        <v>168</v>
      </c>
      <c r="D17" s="14" t="s">
        <v>167</v>
      </c>
      <c r="E17" s="21"/>
      <c r="F17" s="13">
        <f>SQRT($Y17*1000/F$2)</f>
        <v>9.2195444572928871</v>
      </c>
      <c r="G17" s="13">
        <f>SQRT($Y17*1000/G$2)</f>
        <v>13.038404810405298</v>
      </c>
      <c r="H17" s="13">
        <f>SQRT($Y17*1000/H$2)</f>
        <v>14.577379737113251</v>
      </c>
      <c r="I17" s="13">
        <f>SQRT($Y17*1000/I$2)</f>
        <v>15.055453054181619</v>
      </c>
      <c r="J17" s="13">
        <f>SQRT($Y17*1000/J$2)</f>
        <v>16.492422502470642</v>
      </c>
      <c r="K17" s="13">
        <f>SQRT($Y17*1000/K$2)</f>
        <v>21.291625896895081</v>
      </c>
      <c r="L17" s="13">
        <f>SQRT($Y17*1000/L$2)</f>
        <v>37.252585172586564</v>
      </c>
      <c r="M17" s="13">
        <f t="shared" si="1"/>
        <v>9.2777125072449085</v>
      </c>
      <c r="N17" s="13">
        <f t="shared" si="1"/>
        <v>5.2363493808864279</v>
      </c>
      <c r="O17" s="19">
        <f t="shared" si="1"/>
        <v>1.9018468068158763</v>
      </c>
      <c r="P17" s="19">
        <f t="shared" si="1"/>
        <v>1.310408988511494</v>
      </c>
      <c r="Q17" s="19">
        <f t="shared" si="1"/>
        <v>0.83299312783504287</v>
      </c>
      <c r="R17" s="13">
        <f t="shared" si="1"/>
        <v>5.8751822522762582</v>
      </c>
      <c r="S17" s="19">
        <f>SQRT($Y17*1000/S$2)</f>
        <v>3.5066457185319382</v>
      </c>
      <c r="T17" s="19">
        <f>SQRT($Y17*1000/T$2)</f>
        <v>1.2724180205607036</v>
      </c>
      <c r="U17" s="19">
        <f>SQRT($Y17*1000/U$2)</f>
        <v>0.8770580193070292</v>
      </c>
      <c r="V17" s="19">
        <f t="shared" si="2"/>
        <v>0.55646555707545209</v>
      </c>
      <c r="W17" s="21"/>
      <c r="X17" s="11">
        <v>680</v>
      </c>
      <c r="Y17" s="8">
        <f t="shared" si="3"/>
        <v>0.68</v>
      </c>
      <c r="Z17" s="12">
        <v>13</v>
      </c>
      <c r="AA17" s="15" t="s">
        <v>35</v>
      </c>
      <c r="AB17" s="15" t="s">
        <v>35</v>
      </c>
      <c r="AC17" s="15" t="s">
        <v>35</v>
      </c>
      <c r="AD17" s="23">
        <f t="shared" si="4"/>
        <v>676</v>
      </c>
      <c r="AE17" s="15"/>
      <c r="AF17" s="15"/>
      <c r="AG17" s="15"/>
      <c r="AH17" s="13"/>
      <c r="AI17" s="21"/>
      <c r="AJ17" s="25">
        <f>(AD17-X17)/X17</f>
        <v>-5.8823529411764705E-3</v>
      </c>
      <c r="AK17" s="10">
        <v>7</v>
      </c>
      <c r="AL17" s="10">
        <f t="shared" si="6"/>
        <v>14</v>
      </c>
    </row>
    <row r="18" spans="2:41" x14ac:dyDescent="0.3">
      <c r="B18" s="7">
        <v>2</v>
      </c>
      <c r="C18" s="6" t="s">
        <v>164</v>
      </c>
      <c r="D18" s="14" t="s">
        <v>163</v>
      </c>
      <c r="E18" s="21"/>
      <c r="F18" s="13">
        <f>SQRT($Y18*1000/F$2)</f>
        <v>10.124228365658293</v>
      </c>
      <c r="G18" s="13">
        <f>SQRT($Y18*1000/G$2)</f>
        <v>14.317821063276353</v>
      </c>
      <c r="H18" s="13">
        <f>SQRT($Y18*1000/H$2)</f>
        <v>16.007810593582121</v>
      </c>
      <c r="I18" s="13">
        <f>SQRT($Y18*1000/I$2)</f>
        <v>16.532795690182994</v>
      </c>
      <c r="J18" s="13">
        <f>SQRT($Y18*1000/J$2)</f>
        <v>18.110770276274835</v>
      </c>
      <c r="K18" s="13">
        <f>SQRT($Y18*1000/K$2)</f>
        <v>23.380903889000241</v>
      </c>
      <c r="L18" s="16">
        <f>SQRT($Y18*1000/L$2)</f>
        <v>40.908060180789583</v>
      </c>
      <c r="M18" s="13">
        <f t="shared" si="1"/>
        <v>10.188104257143738</v>
      </c>
      <c r="N18" s="13">
        <f t="shared" si="1"/>
        <v>5.7501753128954478</v>
      </c>
      <c r="O18" s="19">
        <f t="shared" si="1"/>
        <v>2.0884688476631807</v>
      </c>
      <c r="P18" s="19">
        <f t="shared" si="1"/>
        <v>1.4389951600707593</v>
      </c>
      <c r="Q18" s="19">
        <f t="shared" si="1"/>
        <v>0.91473203391897839</v>
      </c>
      <c r="R18" s="13">
        <f t="shared" si="1"/>
        <v>6.451694775966506</v>
      </c>
      <c r="S18" s="19">
        <f>SQRT($Y18*1000/S$2)</f>
        <v>3.850741456514398</v>
      </c>
      <c r="T18" s="19">
        <f>SQRT($Y18*1000/T$2)</f>
        <v>1.3972762620115438</v>
      </c>
      <c r="U18" s="19">
        <f>SQRT($Y18*1000/U$2)</f>
        <v>0.9631208698573358</v>
      </c>
      <c r="V18" s="19">
        <f t="shared" si="2"/>
        <v>0.61106971212646777</v>
      </c>
      <c r="W18" s="21"/>
      <c r="X18" s="7">
        <v>820</v>
      </c>
      <c r="Y18" s="8">
        <f t="shared" si="3"/>
        <v>0.82</v>
      </c>
      <c r="Z18" s="12">
        <v>16</v>
      </c>
      <c r="AE18" s="23">
        <f t="shared" si="4"/>
        <v>819.2</v>
      </c>
      <c r="AF18" s="15"/>
      <c r="AG18" s="15"/>
      <c r="AI18" s="21"/>
      <c r="AJ18" s="25">
        <f>(AE18-X18)/X18</f>
        <v>-9.7560975609750557E-4</v>
      </c>
      <c r="AK18" s="10">
        <v>9</v>
      </c>
      <c r="AL18" s="10">
        <f t="shared" si="6"/>
        <v>18</v>
      </c>
    </row>
    <row r="19" spans="2:41" x14ac:dyDescent="0.3">
      <c r="B19" s="7">
        <v>2</v>
      </c>
      <c r="C19" s="6" t="s">
        <v>136</v>
      </c>
      <c r="D19" s="14" t="s">
        <v>135</v>
      </c>
      <c r="E19" s="21"/>
      <c r="F19" s="13">
        <f>SQRT($Y19*1000/F$2)</f>
        <v>10.246950765959598</v>
      </c>
      <c r="G19" s="13">
        <f>SQRT($Y19*1000/G$2)</f>
        <v>14.491376746189438</v>
      </c>
      <c r="H19" s="13">
        <f>SQRT($Y19*1000/H$2)</f>
        <v>16.201851746019649</v>
      </c>
      <c r="I19" s="13">
        <f>SQRT($Y19*1000/I$2)</f>
        <v>16.733200530681511</v>
      </c>
      <c r="J19" s="13">
        <f>SQRT($Y19*1000/J$2)</f>
        <v>18.330302779823359</v>
      </c>
      <c r="K19" s="13">
        <f>SQRT($Y19*1000/K$2)</f>
        <v>23.664319132398465</v>
      </c>
      <c r="L19" s="16">
        <f>SQRT($Y19*1000/L$2)</f>
        <v>41.403933560541255</v>
      </c>
      <c r="M19" s="13">
        <f t="shared" si="1"/>
        <v>10.311600938944963</v>
      </c>
      <c r="N19" s="13">
        <f t="shared" si="1"/>
        <v>5.8198769524737788</v>
      </c>
      <c r="O19" s="19">
        <f t="shared" si="1"/>
        <v>2.1137845458757094</v>
      </c>
      <c r="P19" s="19">
        <f t="shared" si="1"/>
        <v>1.4564381625088383</v>
      </c>
      <c r="Q19" s="19">
        <f t="shared" si="1"/>
        <v>0.92582009977255142</v>
      </c>
      <c r="R19" s="13">
        <f t="shared" si="1"/>
        <v>6.5298999922379704</v>
      </c>
      <c r="S19" s="19">
        <f>SQRT($Y19*1000/S$2)</f>
        <v>3.8974188147697855</v>
      </c>
      <c r="T19" s="19">
        <f>SQRT($Y19*1000/T$2)</f>
        <v>1.4142135623730951</v>
      </c>
      <c r="U19" s="19">
        <f>SQRT($Y19*1000/U$2)</f>
        <v>0.97479548847124409</v>
      </c>
      <c r="V19" s="19">
        <f t="shared" si="2"/>
        <v>0.61847688817140589</v>
      </c>
      <c r="W19" s="21"/>
      <c r="X19" s="7">
        <v>840</v>
      </c>
      <c r="Y19" s="8">
        <f t="shared" si="3"/>
        <v>0.84</v>
      </c>
      <c r="Z19" s="12">
        <v>16</v>
      </c>
      <c r="AA19" s="15" t="s">
        <v>35</v>
      </c>
      <c r="AB19" s="15" t="s">
        <v>35</v>
      </c>
      <c r="AC19" s="15" t="s">
        <v>35</v>
      </c>
      <c r="AD19" s="15" t="s">
        <v>35</v>
      </c>
      <c r="AE19" s="23">
        <f t="shared" si="4"/>
        <v>819.2</v>
      </c>
      <c r="AF19" s="15"/>
      <c r="AG19" s="15"/>
      <c r="AI19" s="21"/>
      <c r="AJ19" s="25">
        <f>(AE19-X19)/X19</f>
        <v>-2.4761904761904707E-2</v>
      </c>
      <c r="AK19" s="10">
        <v>9</v>
      </c>
      <c r="AL19" s="10">
        <f t="shared" si="6"/>
        <v>18</v>
      </c>
    </row>
    <row r="20" spans="2:41" x14ac:dyDescent="0.3">
      <c r="B20" s="7">
        <v>3</v>
      </c>
      <c r="C20" s="6" t="s">
        <v>130</v>
      </c>
      <c r="D20" s="14" t="s">
        <v>129</v>
      </c>
      <c r="E20" s="21"/>
      <c r="F20" s="13">
        <f>SQRT($Y20*1000/F$2)</f>
        <v>11.180339887498949</v>
      </c>
      <c r="G20" s="13">
        <f>SQRT($Y20*1000/G$2)</f>
        <v>15.811388300841896</v>
      </c>
      <c r="H20" s="13">
        <f>SQRT($Y20*1000/H$2)</f>
        <v>17.677669529663689</v>
      </c>
      <c r="I20" s="13">
        <f>SQRT($Y20*1000/I$2)</f>
        <v>18.257418583505537</v>
      </c>
      <c r="J20" s="13">
        <f>SQRT($Y20*1000/J$2)</f>
        <v>20</v>
      </c>
      <c r="K20" s="13">
        <f>SQRT($Y20*1000/K$2)</f>
        <v>25.819888974716111</v>
      </c>
      <c r="L20" s="16">
        <f>SQRT($Y20*1000/L$2)</f>
        <v>45.175395145262563</v>
      </c>
      <c r="M20" s="13">
        <f t="shared" si="1"/>
        <v>11.250879009260238</v>
      </c>
      <c r="N20" s="13">
        <f t="shared" si="1"/>
        <v>6.350006350009525</v>
      </c>
      <c r="O20" s="19">
        <f t="shared" si="1"/>
        <v>2.3063280200722125</v>
      </c>
      <c r="P20" s="19">
        <f t="shared" si="1"/>
        <v>1.5891043154093205</v>
      </c>
      <c r="Q20" s="19">
        <f t="shared" si="1"/>
        <v>1.0101525445522108</v>
      </c>
      <c r="R20" s="13">
        <f t="shared" si="1"/>
        <v>7.124704998790965</v>
      </c>
      <c r="S20" s="19">
        <f>SQRT($Y20*1000/S$2)</f>
        <v>4.2524325556256226</v>
      </c>
      <c r="T20" s="19">
        <f>SQRT($Y20*1000/T$2)</f>
        <v>1.5430334996209192</v>
      </c>
      <c r="U20" s="19">
        <f>SQRT($Y20*1000/U$2)</f>
        <v>1.0635890745287926</v>
      </c>
      <c r="V20" s="19">
        <f t="shared" si="2"/>
        <v>0.67481360848242999</v>
      </c>
      <c r="W20" s="21"/>
      <c r="X20" s="7">
        <v>1000</v>
      </c>
      <c r="Y20" s="8">
        <f t="shared" si="3"/>
        <v>1</v>
      </c>
      <c r="Z20" s="12">
        <v>20</v>
      </c>
      <c r="AC20" s="23">
        <f t="shared" si="4"/>
        <v>1000</v>
      </c>
      <c r="AI20" s="21"/>
      <c r="AJ20" s="25">
        <f>(AC20-X20)/X20</f>
        <v>0</v>
      </c>
      <c r="AK20" s="10">
        <v>11</v>
      </c>
      <c r="AL20" s="10">
        <f t="shared" si="6"/>
        <v>33</v>
      </c>
    </row>
    <row r="21" spans="2:41" x14ac:dyDescent="0.3">
      <c r="B21" s="7">
        <v>2</v>
      </c>
      <c r="C21" s="6" t="s">
        <v>160</v>
      </c>
      <c r="D21" s="14" t="s">
        <v>159</v>
      </c>
      <c r="E21" s="21"/>
      <c r="F21" s="13">
        <f>SQRT($Y21*1000/F$2)</f>
        <v>12.24744871391589</v>
      </c>
      <c r="G21" s="13">
        <f>SQRT($Y21*1000/G$2)</f>
        <v>17.320508075688775</v>
      </c>
      <c r="H21" s="13">
        <f>SQRT($Y21*1000/H$2)</f>
        <v>19.364916731037084</v>
      </c>
      <c r="I21" s="13">
        <f>SQRT($Y21*1000/I$2)</f>
        <v>20</v>
      </c>
      <c r="J21" s="13">
        <f>SQRT($Y21*1000/J$2)</f>
        <v>21.908902300206645</v>
      </c>
      <c r="K21" s="13">
        <f>SQRT($Y21*1000/K$2)</f>
        <v>28.284271247461902</v>
      </c>
      <c r="L21" s="16">
        <f>SQRT($Y21*1000/L$2)</f>
        <v>49.487165930539355</v>
      </c>
      <c r="M21" s="13">
        <f t="shared" si="1"/>
        <v>12.324720450266415</v>
      </c>
      <c r="N21" s="13">
        <f t="shared" si="1"/>
        <v>6.9560834364025235</v>
      </c>
      <c r="O21" s="19">
        <f t="shared" si="1"/>
        <v>2.5264557631995568</v>
      </c>
      <c r="P21" s="19">
        <f t="shared" si="1"/>
        <v>1.7407765595569784</v>
      </c>
      <c r="Q21" s="19">
        <f t="shared" si="1"/>
        <v>1.1065666703449764</v>
      </c>
      <c r="R21" s="13">
        <f t="shared" si="1"/>
        <v>7.804723286815257</v>
      </c>
      <c r="S21" s="19">
        <f>SQRT($Y21*1000/S$2)</f>
        <v>4.6583064699709915</v>
      </c>
      <c r="T21" s="19">
        <f>SQRT($Y21*1000/T$2)</f>
        <v>1.6903085094570331</v>
      </c>
      <c r="U21" s="19">
        <f>SQRT($Y21*1000/U$2)</f>
        <v>1.1651034560709261</v>
      </c>
      <c r="V21" s="19">
        <f t="shared" si="2"/>
        <v>0.73922127095457291</v>
      </c>
      <c r="W21" s="21"/>
      <c r="X21" s="7">
        <v>1200</v>
      </c>
      <c r="Y21" s="8">
        <f t="shared" si="3"/>
        <v>1.2</v>
      </c>
      <c r="Z21" s="12">
        <v>22</v>
      </c>
      <c r="AC21" s="23">
        <f t="shared" si="4"/>
        <v>1210</v>
      </c>
      <c r="AI21" s="21"/>
      <c r="AJ21" s="25">
        <f>(AC21-X21)/X21</f>
        <v>8.3333333333333332E-3</v>
      </c>
      <c r="AK21" s="10">
        <v>12</v>
      </c>
      <c r="AL21" s="10">
        <f t="shared" si="6"/>
        <v>24</v>
      </c>
    </row>
    <row r="22" spans="2:41" x14ac:dyDescent="0.3">
      <c r="B22" s="7">
        <v>2</v>
      </c>
      <c r="C22" s="6" t="s">
        <v>126</v>
      </c>
      <c r="D22" s="14" t="s">
        <v>125</v>
      </c>
      <c r="E22" s="21"/>
      <c r="F22" s="13">
        <f>SQRT($Y22*1000/F$2)</f>
        <v>15.811388300841896</v>
      </c>
      <c r="G22" s="13">
        <f>SQRT($Y22*1000/G$2)</f>
        <v>22.360679774997898</v>
      </c>
      <c r="H22" s="13">
        <f>SQRT($Y22*1000/H$2)</f>
        <v>25</v>
      </c>
      <c r="I22" s="13">
        <f>SQRT($Y22*1000/I$2)</f>
        <v>25.819888974716111</v>
      </c>
      <c r="J22" s="13">
        <f>SQRT($Y22*1000/J$2)</f>
        <v>28.284271247461902</v>
      </c>
      <c r="K22" s="13">
        <f>SQRT($Y22*1000/K$2)</f>
        <v>36.514837167011073</v>
      </c>
      <c r="L22" s="16">
        <f>SQRT($Y22*1000/L$2)</f>
        <v>63.887656499993994</v>
      </c>
      <c r="M22" s="13">
        <f t="shared" ref="M22:R28" si="7">SQRT($Y22*1000/M$2)</f>
        <v>15.911145683514601</v>
      </c>
      <c r="N22" s="13">
        <f t="shared" si="7"/>
        <v>8.9802651013387447</v>
      </c>
      <c r="O22" s="19">
        <f t="shared" si="7"/>
        <v>3.261640365267211</v>
      </c>
      <c r="P22" s="19">
        <f t="shared" si="7"/>
        <v>2.2473328748774737</v>
      </c>
      <c r="Q22" s="19">
        <f t="shared" si="7"/>
        <v>1.4285714285714286</v>
      </c>
      <c r="R22" s="13">
        <f t="shared" si="7"/>
        <v>10.075854437197568</v>
      </c>
      <c r="S22" s="13">
        <f>SQRT($Y22*1000/S$2)</f>
        <v>6.0138477932426371</v>
      </c>
      <c r="T22" s="19">
        <f>SQRT($Y22*1000/T$2)</f>
        <v>2.1821789023599236</v>
      </c>
      <c r="U22" s="19">
        <f>SQRT($Y22*1000/U$2)</f>
        <v>1.5041420939904671</v>
      </c>
      <c r="V22" s="19">
        <f t="shared" si="2"/>
        <v>0.95433055718978033</v>
      </c>
      <c r="W22" s="21"/>
      <c r="X22" s="7">
        <v>2000</v>
      </c>
      <c r="Y22" s="8">
        <f t="shared" si="3"/>
        <v>2</v>
      </c>
      <c r="Z22" s="12">
        <v>25</v>
      </c>
      <c r="AA22" s="15" t="s">
        <v>35</v>
      </c>
      <c r="AB22" s="15" t="s">
        <v>35</v>
      </c>
      <c r="AC22" s="15" t="s">
        <v>35</v>
      </c>
      <c r="AD22" s="15" t="s">
        <v>35</v>
      </c>
      <c r="AE22" s="23">
        <f t="shared" si="4"/>
        <v>2000</v>
      </c>
      <c r="AI22" s="21"/>
      <c r="AJ22" s="25">
        <f>(AE22-X22)/X22</f>
        <v>0</v>
      </c>
      <c r="AK22" s="10">
        <v>14</v>
      </c>
      <c r="AL22" s="10">
        <f t="shared" si="6"/>
        <v>28</v>
      </c>
    </row>
    <row r="23" spans="2:41" x14ac:dyDescent="0.3">
      <c r="B23" s="7">
        <v>2</v>
      </c>
      <c r="C23" s="6" t="s">
        <v>154</v>
      </c>
      <c r="D23" s="14" t="s">
        <v>153</v>
      </c>
      <c r="E23" s="21"/>
      <c r="F23" s="13">
        <f>SQRT($Y23*1000/F$2)</f>
        <v>16.583123951777001</v>
      </c>
      <c r="G23" s="13">
        <f>SQRT($Y23*1000/G$2)</f>
        <v>23.45207879911715</v>
      </c>
      <c r="H23" s="13">
        <f>SQRT($Y23*1000/H$2)</f>
        <v>26.220221204253789</v>
      </c>
      <c r="I23" s="13">
        <f>SQRT($Y23*1000/I$2)</f>
        <v>27.080128015453202</v>
      </c>
      <c r="J23" s="13">
        <f>SQRT($Y23*1000/J$2)</f>
        <v>29.664793948382652</v>
      </c>
      <c r="K23" s="13">
        <f>SQRT($Y23*1000/K$2)</f>
        <v>38.297084310253524</v>
      </c>
      <c r="L23" s="16">
        <f>SQRT($Y23*1000/L$2)</f>
        <v>67.005939426048997</v>
      </c>
      <c r="M23" s="13">
        <f t="shared" si="7"/>
        <v>16.687750377394426</v>
      </c>
      <c r="N23" s="13">
        <f t="shared" si="7"/>
        <v>9.4185814971976978</v>
      </c>
      <c r="O23" s="19">
        <f t="shared" si="7"/>
        <v>3.4208372746411762</v>
      </c>
      <c r="P23" s="19">
        <f t="shared" si="7"/>
        <v>2.3570226039551585</v>
      </c>
      <c r="Q23" s="19">
        <f t="shared" si="7"/>
        <v>1.4982983545287878</v>
      </c>
      <c r="R23" s="13">
        <f t="shared" si="7"/>
        <v>10.567645286607291</v>
      </c>
      <c r="S23" s="13">
        <f>SQRT($Y23*1000/S$2)</f>
        <v>6.3073767771014175</v>
      </c>
      <c r="T23" s="19">
        <f>SQRT($Y23*1000/T$2)</f>
        <v>2.2886885410853175</v>
      </c>
      <c r="U23" s="19">
        <f>SQRT($Y23*1000/U$2)</f>
        <v>1.5775575370823816</v>
      </c>
      <c r="V23" s="19">
        <f t="shared" si="2"/>
        <v>1.0009103324597926</v>
      </c>
      <c r="W23" s="21"/>
      <c r="X23" s="7">
        <v>2200</v>
      </c>
      <c r="Y23" s="8">
        <f t="shared" si="3"/>
        <v>2.2000000000000002</v>
      </c>
      <c r="Z23" s="12">
        <v>27</v>
      </c>
      <c r="AA23" s="15" t="s">
        <v>35</v>
      </c>
      <c r="AB23" s="15" t="s">
        <v>35</v>
      </c>
      <c r="AC23" s="15" t="s">
        <v>35</v>
      </c>
      <c r="AD23" s="15" t="s">
        <v>35</v>
      </c>
      <c r="AE23" s="15" t="s">
        <v>35</v>
      </c>
      <c r="AF23" s="23">
        <f t="shared" si="4"/>
        <v>2187</v>
      </c>
      <c r="AG23" s="15"/>
      <c r="AI23" s="21"/>
      <c r="AJ23" s="25">
        <f>(AF23-X23)/X23</f>
        <v>-5.909090909090909E-3</v>
      </c>
      <c r="AK23" s="10">
        <f t="shared" ref="AK7:AK28" si="8">Z23*AK$3</f>
        <v>14.040000000000001</v>
      </c>
      <c r="AL23" s="10">
        <f t="shared" si="6"/>
        <v>28.080000000000002</v>
      </c>
    </row>
    <row r="24" spans="2:41" x14ac:dyDescent="0.3">
      <c r="B24" s="7">
        <v>2</v>
      </c>
      <c r="C24" s="6" t="s">
        <v>148</v>
      </c>
      <c r="D24" s="14" t="s">
        <v>147</v>
      </c>
      <c r="E24" s="21"/>
      <c r="F24" s="13">
        <f>SQRT($Y24*1000/F$2)</f>
        <v>21.213203435596427</v>
      </c>
      <c r="G24" s="13">
        <f>SQRT($Y24*1000/G$2)</f>
        <v>30</v>
      </c>
      <c r="H24" s="13">
        <f>SQRT($Y24*1000/H$2)</f>
        <v>33.541019662496844</v>
      </c>
      <c r="I24" s="13">
        <f>SQRT($Y24*1000/I$2)</f>
        <v>34.641016151377549</v>
      </c>
      <c r="J24" s="13">
        <f>SQRT($Y24*1000/J$2)</f>
        <v>37.947331922020552</v>
      </c>
      <c r="K24" s="13">
        <f>SQRT($Y24*1000/K$2)</f>
        <v>48.989794855663561</v>
      </c>
      <c r="L24" s="16">
        <f>SQRT($Y24*1000/L$2)</f>
        <v>85.714285714285722</v>
      </c>
      <c r="M24" s="13">
        <f t="shared" si="7"/>
        <v>21.347042008944602</v>
      </c>
      <c r="N24" s="13">
        <f t="shared" si="7"/>
        <v>12.048289933537482</v>
      </c>
      <c r="O24" s="19">
        <f t="shared" si="7"/>
        <v>4.375949744936837</v>
      </c>
      <c r="P24" s="19">
        <f t="shared" si="7"/>
        <v>3.0151134457776365</v>
      </c>
      <c r="Q24" s="19">
        <f t="shared" si="7"/>
        <v>1.9166296949998198</v>
      </c>
      <c r="R24" s="13">
        <f t="shared" si="7"/>
        <v>13.518177271779988</v>
      </c>
      <c r="S24" s="13">
        <f>SQRT($Y24*1000/S$2)</f>
        <v>8.0684234832165824</v>
      </c>
      <c r="T24" s="19">
        <f>SQRT($Y24*1000/T$2)</f>
        <v>2.9277002188455996</v>
      </c>
      <c r="U24" s="19">
        <f>SQRT($Y24*1000/U$2)</f>
        <v>2.0180183819889375</v>
      </c>
      <c r="V24" s="19">
        <f t="shared" si="2"/>
        <v>1.2803687993289599</v>
      </c>
      <c r="W24" s="21"/>
      <c r="X24" s="7">
        <v>3600</v>
      </c>
      <c r="Y24" s="8">
        <f t="shared" si="3"/>
        <v>3.6</v>
      </c>
      <c r="Z24" s="12">
        <v>38</v>
      </c>
      <c r="AA24" s="15" t="s">
        <v>35</v>
      </c>
      <c r="AB24" s="15" t="s">
        <v>35</v>
      </c>
      <c r="AC24" s="23">
        <f t="shared" si="4"/>
        <v>3610</v>
      </c>
      <c r="AD24" s="15" t="s">
        <v>35</v>
      </c>
      <c r="AE24" s="15" t="s">
        <v>35</v>
      </c>
      <c r="AF24" s="15" t="s">
        <v>35</v>
      </c>
      <c r="AG24" s="15"/>
      <c r="AI24" s="21"/>
      <c r="AJ24" s="25">
        <f>(AC24-X24)/X24</f>
        <v>2.7777777777777779E-3</v>
      </c>
      <c r="AK24" s="10">
        <v>20</v>
      </c>
      <c r="AL24" s="10">
        <f t="shared" si="6"/>
        <v>40</v>
      </c>
    </row>
    <row r="25" spans="2:41" x14ac:dyDescent="0.3">
      <c r="B25" s="7">
        <v>2</v>
      </c>
      <c r="C25" s="6" t="s">
        <v>142</v>
      </c>
      <c r="D25" s="14" t="s">
        <v>141</v>
      </c>
      <c r="E25" s="21"/>
      <c r="F25" s="13">
        <f>SQRT($Y25*1000/F$2)</f>
        <v>22.079402165819616</v>
      </c>
      <c r="G25" s="13">
        <f>SQRT($Y25*1000/G$2)</f>
        <v>31.22498999199199</v>
      </c>
      <c r="H25" s="13">
        <f>SQRT($Y25*1000/H$2)</f>
        <v>34.910600109422354</v>
      </c>
      <c r="I25" s="13">
        <f>SQRT($Y25*1000/I$2)</f>
        <v>36.055512754639892</v>
      </c>
      <c r="J25" s="13">
        <f>SQRT($Y25*1000/J$2)</f>
        <v>39.496835316262995</v>
      </c>
      <c r="K25" s="19">
        <f>SQRT($Y25*1000/K$2)</f>
        <v>50.990195135927848</v>
      </c>
      <c r="L25" s="16">
        <f>SQRT($Y25*1000/L$2)</f>
        <v>89.21425711997712</v>
      </c>
      <c r="M25" s="13">
        <f t="shared" si="7"/>
        <v>22.218705769597591</v>
      </c>
      <c r="N25" s="13">
        <f t="shared" si="7"/>
        <v>12.540257753177524</v>
      </c>
      <c r="O25" s="19">
        <f t="shared" si="7"/>
        <v>4.554632899703754</v>
      </c>
      <c r="P25" s="19">
        <f t="shared" si="7"/>
        <v>3.138229572304239</v>
      </c>
      <c r="Q25" s="19">
        <f t="shared" si="7"/>
        <v>1.9948914348241344</v>
      </c>
      <c r="R25" s="13">
        <f t="shared" si="7"/>
        <v>14.070165000710125</v>
      </c>
      <c r="S25" s="13">
        <f>SQRT($Y25*1000/S$2)</f>
        <v>8.3978814171530303</v>
      </c>
      <c r="T25" s="19">
        <f>SQRT($Y25*1000/T$2)</f>
        <v>3.0472470011002204</v>
      </c>
      <c r="U25" s="19">
        <f>SQRT($Y25*1000/U$2)</f>
        <v>2.1004201260420148</v>
      </c>
      <c r="V25" s="19">
        <f t="shared" si="2"/>
        <v>1.3326500981701856</v>
      </c>
      <c r="W25" s="21"/>
      <c r="X25" s="7">
        <v>3900</v>
      </c>
      <c r="Y25" s="8">
        <f t="shared" si="3"/>
        <v>3.9</v>
      </c>
      <c r="Z25" s="12">
        <v>22</v>
      </c>
      <c r="AA25" s="15" t="s">
        <v>35</v>
      </c>
      <c r="AB25" s="15" t="s">
        <v>35</v>
      </c>
      <c r="AC25" s="15" t="s">
        <v>35</v>
      </c>
      <c r="AD25" s="15" t="s">
        <v>35</v>
      </c>
      <c r="AE25" s="15" t="s">
        <v>35</v>
      </c>
      <c r="AF25" s="15" t="s">
        <v>35</v>
      </c>
      <c r="AG25" s="23">
        <f t="shared" ref="AA25:AH28" si="9">$Z25*$Z25*AG$2</f>
        <v>3872</v>
      </c>
      <c r="AH25" s="15" t="s">
        <v>35</v>
      </c>
      <c r="AI25" s="21"/>
      <c r="AJ25" s="25">
        <f>(AG25-X25)/X25</f>
        <v>-7.1794871794871795E-3</v>
      </c>
      <c r="AK25" s="10">
        <v>12</v>
      </c>
      <c r="AL25" s="10">
        <f t="shared" si="6"/>
        <v>24</v>
      </c>
    </row>
    <row r="26" spans="2:41" x14ac:dyDescent="0.3">
      <c r="B26" s="7">
        <v>2</v>
      </c>
      <c r="C26" s="6" t="s">
        <v>138</v>
      </c>
      <c r="D26" s="14" t="s">
        <v>137</v>
      </c>
      <c r="E26" s="21"/>
      <c r="F26" s="13">
        <f>SQRT($Y26*1000/F$2)</f>
        <v>25.495097567963924</v>
      </c>
      <c r="G26" s="13">
        <f>SQRT($Y26*1000/G$2)</f>
        <v>36.055512754639892</v>
      </c>
      <c r="H26" s="13">
        <f>SQRT($Y26*1000/H$2)</f>
        <v>40.311288741492746</v>
      </c>
      <c r="I26" s="13">
        <f>SQRT($Y26*1000/I$2)</f>
        <v>41.633319989322651</v>
      </c>
      <c r="J26" s="13">
        <f>SQRT($Y26*1000/J$2)</f>
        <v>45.607017003965517</v>
      </c>
      <c r="K26" s="19">
        <f>SQRT($Y26*1000/K$2)</f>
        <v>58.878405775518978</v>
      </c>
      <c r="L26" s="16">
        <f>SQRT($Y26*1000/L$2)</f>
        <v>103.01575072754255</v>
      </c>
      <c r="M26" s="13">
        <f t="shared" si="7"/>
        <v>25.655951514244521</v>
      </c>
      <c r="N26" s="13">
        <f t="shared" si="7"/>
        <v>14.48024237900867</v>
      </c>
      <c r="O26" s="13">
        <f t="shared" si="7"/>
        <v>5.2592370614077772</v>
      </c>
      <c r="P26" s="19">
        <f t="shared" si="7"/>
        <v>3.6237153766973935</v>
      </c>
      <c r="Q26" s="19">
        <f t="shared" si="7"/>
        <v>2.3035022137995855</v>
      </c>
      <c r="R26" s="13">
        <f t="shared" si="7"/>
        <v>16.246827101404882</v>
      </c>
      <c r="S26" s="13">
        <f>SQRT($Y26*1000/S$2)</f>
        <v>9.6970381936317178</v>
      </c>
      <c r="T26" s="19">
        <f>SQRT($Y26*1000/T$2)</f>
        <v>3.5186577527449843</v>
      </c>
      <c r="U26" s="19">
        <f>SQRT($Y26*1000/U$2)</f>
        <v>2.4253562503633299</v>
      </c>
      <c r="V26" s="19">
        <f t="shared" si="2"/>
        <v>1.5388117858282757</v>
      </c>
      <c r="W26" s="21"/>
      <c r="X26" s="7">
        <v>5200</v>
      </c>
      <c r="Y26" s="8">
        <f t="shared" si="3"/>
        <v>5.2</v>
      </c>
      <c r="Z26" s="12">
        <v>25</v>
      </c>
      <c r="AA26" s="15" t="s">
        <v>35</v>
      </c>
      <c r="AB26" s="15" t="s">
        <v>35</v>
      </c>
      <c r="AC26" s="15" t="s">
        <v>35</v>
      </c>
      <c r="AD26" s="15" t="s">
        <v>35</v>
      </c>
      <c r="AE26" s="15" t="s">
        <v>35</v>
      </c>
      <c r="AF26" s="15" t="s">
        <v>35</v>
      </c>
      <c r="AG26" s="23">
        <f t="shared" si="9"/>
        <v>5000</v>
      </c>
      <c r="AH26" s="15" t="s">
        <v>35</v>
      </c>
      <c r="AI26" s="21"/>
      <c r="AJ26" s="25">
        <f>(AG26-X26)/X26</f>
        <v>-3.8461538461538464E-2</v>
      </c>
      <c r="AK26" s="10">
        <f t="shared" si="8"/>
        <v>13</v>
      </c>
      <c r="AL26" s="10">
        <f t="shared" si="6"/>
        <v>26</v>
      </c>
    </row>
    <row r="27" spans="2:41" x14ac:dyDescent="0.3">
      <c r="B27" s="7">
        <v>2</v>
      </c>
      <c r="C27" s="6" t="s">
        <v>132</v>
      </c>
      <c r="D27" s="14" t="s">
        <v>131</v>
      </c>
      <c r="E27" s="21"/>
      <c r="F27" s="13">
        <f>SQRT($Y27*1000/F$2)</f>
        <v>26.457513110645905</v>
      </c>
      <c r="G27" s="13">
        <f>SQRT($Y27*1000/G$2)</f>
        <v>37.416573867739416</v>
      </c>
      <c r="H27" s="13">
        <f>SQRT($Y27*1000/H$2)</f>
        <v>41.83300132670378</v>
      </c>
      <c r="I27" s="13">
        <f>SQRT($Y27*1000/I$2)</f>
        <v>43.204937989385733</v>
      </c>
      <c r="J27" s="13">
        <f>SQRT($Y27*1000/J$2)</f>
        <v>47.328638264796929</v>
      </c>
      <c r="K27" s="19">
        <f>SQRT($Y27*1000/K$2)</f>
        <v>61.101009266077867</v>
      </c>
      <c r="L27" s="16">
        <f>SQRT($Y27*1000/L$2)</f>
        <v>106.90449676496976</v>
      </c>
      <c r="M27" s="13">
        <f t="shared" si="7"/>
        <v>26.624439139513733</v>
      </c>
      <c r="N27" s="13">
        <f t="shared" si="7"/>
        <v>15.026857675938214</v>
      </c>
      <c r="O27" s="13">
        <f t="shared" si="7"/>
        <v>5.4577682290981535</v>
      </c>
      <c r="P27" s="19">
        <f t="shared" si="7"/>
        <v>3.760507165451775</v>
      </c>
      <c r="Q27" s="19">
        <f t="shared" si="7"/>
        <v>2.3904572186687871</v>
      </c>
      <c r="R27" s="13">
        <f t="shared" si="7"/>
        <v>16.8601292815584</v>
      </c>
      <c r="S27" s="13">
        <f>SQRT($Y27*1000/S$2)</f>
        <v>10.063092108532553</v>
      </c>
      <c r="T27" s="19">
        <f>SQRT($Y27*1000/T$2)</f>
        <v>3.6514837167011076</v>
      </c>
      <c r="U27" s="19">
        <f>SQRT($Y27*1000/U$2)</f>
        <v>2.5169111285381685</v>
      </c>
      <c r="V27" s="19">
        <f t="shared" si="2"/>
        <v>1.5969004586013615</v>
      </c>
      <c r="W27" s="21"/>
      <c r="X27" s="7">
        <v>5600</v>
      </c>
      <c r="Y27" s="8">
        <f t="shared" si="3"/>
        <v>5.6</v>
      </c>
      <c r="Z27" s="12">
        <v>26</v>
      </c>
      <c r="AA27" s="15" t="s">
        <v>35</v>
      </c>
      <c r="AB27" s="15" t="s">
        <v>35</v>
      </c>
      <c r="AC27" s="15" t="s">
        <v>35</v>
      </c>
      <c r="AD27" s="15" t="s">
        <v>35</v>
      </c>
      <c r="AE27" s="15" t="s">
        <v>35</v>
      </c>
      <c r="AF27" s="15" t="s">
        <v>35</v>
      </c>
      <c r="AG27" s="23">
        <f t="shared" si="9"/>
        <v>5408</v>
      </c>
      <c r="AH27" s="15" t="s">
        <v>35</v>
      </c>
      <c r="AI27" s="21"/>
      <c r="AJ27" s="25">
        <f>(AG27-X27)/X27</f>
        <v>-3.4285714285714287E-2</v>
      </c>
      <c r="AK27" s="10">
        <v>14</v>
      </c>
      <c r="AL27" s="10">
        <f t="shared" si="6"/>
        <v>28</v>
      </c>
    </row>
    <row r="28" spans="2:41" x14ac:dyDescent="0.3">
      <c r="B28" s="7">
        <v>2</v>
      </c>
      <c r="C28" s="6" t="s">
        <v>128</v>
      </c>
      <c r="D28" s="14" t="s">
        <v>127</v>
      </c>
      <c r="E28" s="21"/>
      <c r="F28" s="13">
        <f>SQRT($Y28*1000/F$2)</f>
        <v>37.080992435478315</v>
      </c>
      <c r="G28" s="19">
        <f>SQRT($Y28*1000/G$2)</f>
        <v>52.440442408507579</v>
      </c>
      <c r="H28" s="19">
        <f>SQRT($Y28*1000/H$2)</f>
        <v>58.630196997792872</v>
      </c>
      <c r="I28" s="19">
        <f>SQRT($Y28*1000/I$2)</f>
        <v>60.553007081949829</v>
      </c>
      <c r="J28" s="19">
        <f>SQRT($Y28*1000/J$2)</f>
        <v>66.332495807108003</v>
      </c>
      <c r="K28" s="19">
        <f>SQRT($Y28*1000/K$2)</f>
        <v>85.63488385776752</v>
      </c>
      <c r="L28" s="16">
        <f>SQRT($Y28*1000/L$2)</f>
        <v>149.8298354528788</v>
      </c>
      <c r="M28" s="13">
        <f t="shared" si="7"/>
        <v>37.314944235401711</v>
      </c>
      <c r="N28" s="13">
        <f t="shared" si="7"/>
        <v>21.0605884793558</v>
      </c>
      <c r="O28" s="13">
        <f t="shared" si="7"/>
        <v>7.6492246860627873</v>
      </c>
      <c r="P28" s="13">
        <f t="shared" si="7"/>
        <v>5.2704627669472988</v>
      </c>
      <c r="Q28" s="19">
        <f t="shared" si="7"/>
        <v>3.3502969713024497</v>
      </c>
      <c r="R28" s="13">
        <f t="shared" si="7"/>
        <v>23.629973222959151</v>
      </c>
      <c r="S28" s="13">
        <f>SQRT($Y28*1000/S$2)</f>
        <v>14.103723233302309</v>
      </c>
      <c r="T28" s="19">
        <f>SQRT($Y28*1000/T$2)</f>
        <v>5.1176631571915898</v>
      </c>
      <c r="U28" s="19">
        <f>SQRT($Y28*1000/U$2)</f>
        <v>3.5275258913333505</v>
      </c>
      <c r="V28" s="19">
        <f t="shared" si="2"/>
        <v>2.2381035427620102</v>
      </c>
      <c r="W28" s="21"/>
      <c r="X28" s="7">
        <v>11000</v>
      </c>
      <c r="Y28" s="8">
        <f t="shared" si="3"/>
        <v>11</v>
      </c>
      <c r="Z28" s="12">
        <v>24</v>
      </c>
      <c r="AA28" s="15" t="s">
        <v>35</v>
      </c>
      <c r="AB28" s="15" t="s">
        <v>35</v>
      </c>
      <c r="AC28" s="15" t="s">
        <v>35</v>
      </c>
      <c r="AD28" s="15" t="s">
        <v>35</v>
      </c>
      <c r="AE28" s="15" t="s">
        <v>35</v>
      </c>
      <c r="AF28" s="15" t="s">
        <v>35</v>
      </c>
      <c r="AG28" s="15" t="s">
        <v>35</v>
      </c>
      <c r="AH28" s="23">
        <f t="shared" si="9"/>
        <v>11347.199999999999</v>
      </c>
      <c r="AI28" s="21"/>
      <c r="AJ28" s="25">
        <f>(AH28-X28)/X28</f>
        <v>3.1563636363636266E-2</v>
      </c>
      <c r="AK28" s="10">
        <v>14</v>
      </c>
      <c r="AL28" s="10">
        <f t="shared" si="6"/>
        <v>28</v>
      </c>
    </row>
    <row r="29" spans="2:41" x14ac:dyDescent="0.3">
      <c r="F29" s="7" t="s">
        <v>35</v>
      </c>
      <c r="H29" s="7" t="s">
        <v>35</v>
      </c>
      <c r="I29" s="8" t="s">
        <v>35</v>
      </c>
      <c r="T29" s="7" t="s">
        <v>35</v>
      </c>
    </row>
    <row r="30" spans="2:41" x14ac:dyDescent="0.3">
      <c r="B30" s="6">
        <f>SUM(B6:B28)</f>
        <v>45</v>
      </c>
      <c r="AL30" s="10">
        <f>SUM(AL6:AL28)</f>
        <v>505.08</v>
      </c>
      <c r="AM30" s="26" t="s">
        <v>219</v>
      </c>
      <c r="AN30" s="10">
        <f>AL30/12</f>
        <v>42.089999999999996</v>
      </c>
      <c r="AO30" s="6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BPF BOM</vt:lpstr>
      <vt:lpstr>BPF Coil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2024-01-24T04:55:21Z</cp:lastPrinted>
  <dcterms:created xsi:type="dcterms:W3CDTF">2024-01-23T20:56:14Z</dcterms:created>
  <dcterms:modified xsi:type="dcterms:W3CDTF">2024-02-22T20:05:52Z</dcterms:modified>
</cp:coreProperties>
</file>