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liner solution\"/>
    </mc:Choice>
  </mc:AlternateContent>
  <xr:revisionPtr revIDLastSave="0" documentId="13_ncr:1_{C52D8660-0188-4DF5-A0AD-8D4FE0883D07}" xr6:coauthVersionLast="47" xr6:coauthVersionMax="47" xr10:uidLastSave="{00000000-0000-0000-0000-000000000000}"/>
  <bookViews>
    <workbookView xWindow="-120" yWindow="-120" windowWidth="29040" windowHeight="15840" tabRatio="397" xr2:uid="{00000000-000D-0000-FFFF-FFFF00000000}"/>
  </bookViews>
  <sheets>
    <sheet name="Sheet1" sheetId="1" r:id="rId1"/>
  </sheets>
  <definedNames>
    <definedName name="OpenSolver_ChosenSolver" localSheetId="0" hidden="1">NeosCBC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BO$34:$BS$34,Sheet1!$P$94,Sheet1!$H$21:$K$26,Sheet1!$N$21:$Q$26,Sheet1!$H$30:$K$33,Sheet1!$N$30:$Q$33,Sheet1!$H$37:$K$40,Sheet1!$N$37:$Q$40,Sheet1!$H$44:$K$47,Sheet1!$N$44:$Q$47,Sheet1!$H$52:$K$57,Sheet1!$N$52:$Q$57,Sheet1!$H$61:$K$66,Sheet1!$N$61:$Q$66,Sheet1!$H$70:$K$73,Sheet1!$N$70:$Q$73,Sheet1!$H$77:$K$80,Sheet1!$N$77:$Q$80,Sheet1!$H$84:$K$87,Sheet1!$N$84:$Q$87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Sheet1!$AM$25:$AP$30</definedName>
    <definedName name="solver_lhs10" localSheetId="0" hidden="1">Sheet1!$AM$45:$AP$50</definedName>
    <definedName name="solver_lhs11" localSheetId="0" hidden="1">Sheet1!$AS$15:$AV$20</definedName>
    <definedName name="solver_lhs12" localSheetId="0" hidden="1">Sheet1!$AS$35:$AV$40</definedName>
    <definedName name="solver_lhs13" localSheetId="0" hidden="1">Sheet1!$U$65:$X$70</definedName>
    <definedName name="solver_lhs14" localSheetId="0" hidden="1">Sheet1!$U$65:$X$70</definedName>
    <definedName name="solver_lhs15" localSheetId="0" hidden="1">Sheet1!$U$65:$X$70</definedName>
    <definedName name="solver_lhs16" localSheetId="0" hidden="1">Sheet1!$U$65:$X$70</definedName>
    <definedName name="solver_lhs17" localSheetId="0" hidden="1">Sheet1!$U$65:$X$70</definedName>
    <definedName name="solver_lhs18" localSheetId="0" hidden="1">Sheet1!$U$65:$X$70</definedName>
    <definedName name="solver_lhs19" localSheetId="0" hidden="1">Sheet1!$U$65:$X$70</definedName>
    <definedName name="solver_lhs2" localSheetId="0" hidden="1">Sheet1!$U$65:$X$70</definedName>
    <definedName name="solver_lhs20" localSheetId="0" hidden="1">Sheet1!$U$65:$X$70</definedName>
    <definedName name="solver_lhs21" localSheetId="0" hidden="1">Sheet1!$U$65:$X$70</definedName>
    <definedName name="solver_lhs22" localSheetId="0" hidden="1">Sheet1!$U$65:$X$70</definedName>
    <definedName name="solver_lhs23" localSheetId="0" hidden="1">Sheet1!$U$65:$X$70</definedName>
    <definedName name="solver_lhs24" localSheetId="0" hidden="1">Sheet1!$U$65:$X$70</definedName>
    <definedName name="solver_lhs25" localSheetId="0" hidden="1">Sheet1!$U$65:$X$70</definedName>
    <definedName name="solver_lhs26" localSheetId="0" hidden="1">Sheet1!$U$65:$X$70</definedName>
    <definedName name="solver_lhs3" localSheetId="0" hidden="1">Sheet1!$U$55:$X$60</definedName>
    <definedName name="solver_lhs4" localSheetId="0" hidden="1">Sheet1!$BT$34</definedName>
    <definedName name="solver_lhs5" localSheetId="0" hidden="1">Sheet1!$P$94</definedName>
    <definedName name="solver_lhs6" localSheetId="0" hidden="1">Sheet1!$BQ$34</definedName>
    <definedName name="solver_lhs7" localSheetId="0" hidden="1">Sheet1!$BO$34:$BS$34</definedName>
    <definedName name="solver_lhs8" localSheetId="0" hidden="1">Sheet1!$BO$34</definedName>
    <definedName name="solver_lhs9" localSheetId="0" hidden="1">Sheet1!$AO$53:$AR$64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12</definedName>
    <definedName name="solver_nwt" localSheetId="0" hidden="1">1</definedName>
    <definedName name="solver_opt" localSheetId="0" hidden="1">Sheet1!$T$78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1</definedName>
    <definedName name="solver_rel20" localSheetId="0" hidden="1">1</definedName>
    <definedName name="solver_rel21" localSheetId="0" hidden="1">1</definedName>
    <definedName name="solver_rel22" localSheetId="0" hidden="1">1</definedName>
    <definedName name="solver_rel23" localSheetId="0" hidden="1">1</definedName>
    <definedName name="solver_rel24" localSheetId="0" hidden="1">1</definedName>
    <definedName name="solver_rel25" localSheetId="0" hidden="1">1</definedName>
    <definedName name="solver_rel26" localSheetId="0" hidden="1">1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el7" localSheetId="0" hidden="1">5</definedName>
    <definedName name="solver_rel8" localSheetId="0" hidden="1">3</definedName>
    <definedName name="solver_rel9" localSheetId="0" hidden="1">2</definedName>
    <definedName name="solver_rhs1" localSheetId="0" hidden="1">Sheet1!$AS$25:$AV$30</definedName>
    <definedName name="solver_rhs10" localSheetId="0" hidden="1">Sheet1!$AS$45:$AV$50</definedName>
    <definedName name="solver_rhs11" localSheetId="0" hidden="1">Sheet1!$AY$15:$BB$20</definedName>
    <definedName name="solver_rhs12" localSheetId="0" hidden="1">Sheet1!$AY$35:$BB$40</definedName>
    <definedName name="solver_rhs13" localSheetId="0" hidden="1">Sheet1!$AA$65:$AD$70</definedName>
    <definedName name="solver_rhs14" localSheetId="0" hidden="1">Sheet1!$AA$65:$AD$70</definedName>
    <definedName name="solver_rhs15" localSheetId="0" hidden="1">Sheet1!$AA$65:$AD$70</definedName>
    <definedName name="solver_rhs16" localSheetId="0" hidden="1">Sheet1!$AA$65:$AD$70</definedName>
    <definedName name="solver_rhs17" localSheetId="0" hidden="1">Sheet1!$AA$65:$AD$70</definedName>
    <definedName name="solver_rhs18" localSheetId="0" hidden="1">Sheet1!$AA$65:$AD$70</definedName>
    <definedName name="solver_rhs19" localSheetId="0" hidden="1">Sheet1!$AA$65:$AD$70</definedName>
    <definedName name="solver_rhs2" localSheetId="0" hidden="1">Sheet1!$AA$65:$AD$70</definedName>
    <definedName name="solver_rhs20" localSheetId="0" hidden="1">Sheet1!$AA$65:$AD$70</definedName>
    <definedName name="solver_rhs21" localSheetId="0" hidden="1">Sheet1!$AA$65:$AD$70</definedName>
    <definedName name="solver_rhs22" localSheetId="0" hidden="1">Sheet1!$AA$65:$AD$70</definedName>
    <definedName name="solver_rhs23" localSheetId="0" hidden="1">Sheet1!$AA$65:$AD$70</definedName>
    <definedName name="solver_rhs24" localSheetId="0" hidden="1">Sheet1!$AA$65:$AD$70</definedName>
    <definedName name="solver_rhs25" localSheetId="0" hidden="1">Sheet1!$AA$65:$AD$70</definedName>
    <definedName name="solver_rhs26" localSheetId="0" hidden="1">Sheet1!$AA$65:$AD$70</definedName>
    <definedName name="solver_rhs3" localSheetId="0" hidden="1">Sheet1!$AA$55:$AD$60</definedName>
    <definedName name="solver_rhs4" localSheetId="0" hidden="1">3</definedName>
    <definedName name="solver_rhs5" localSheetId="0" hidden="1">Sheet1!$T$73</definedName>
    <definedName name="solver_rhs6" localSheetId="0" hidden="1">Sheet1!$BR$34</definedName>
    <definedName name="solver_rhs7" localSheetId="0" hidden="1">"二进制"</definedName>
    <definedName name="solver_rhs8" localSheetId="0" hidden="1">Sheet1!$BP$34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0.001</definedName>
    <definedName name="solver_typ" localSheetId="0" hidden="1">1</definedName>
    <definedName name="solver_val" localSheetId="0" hidden="1">119299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3" i="1" l="1"/>
  <c r="AO53" i="1"/>
  <c r="AD56" i="1"/>
  <c r="AC55" i="1"/>
  <c r="AB55" i="1"/>
  <c r="L21" i="1"/>
  <c r="B4" i="1"/>
  <c r="C6" i="1"/>
  <c r="C4" i="1"/>
  <c r="C5" i="1"/>
  <c r="H34" i="1"/>
  <c r="L30" i="1"/>
  <c r="BV39" i="1"/>
  <c r="W160" i="1" s="1"/>
  <c r="W48" i="1"/>
  <c r="BT34" i="1"/>
  <c r="AD60" i="1"/>
  <c r="AD59" i="1"/>
  <c r="AD58" i="1"/>
  <c r="AD57" i="1"/>
  <c r="AD55" i="1"/>
  <c r="AB60" i="1"/>
  <c r="AB59" i="1"/>
  <c r="AB58" i="1"/>
  <c r="AB57" i="1"/>
  <c r="AB56" i="1"/>
  <c r="AC60" i="1"/>
  <c r="AC59" i="1"/>
  <c r="AC58" i="1"/>
  <c r="AC57" i="1"/>
  <c r="AC56" i="1"/>
  <c r="Y109" i="1"/>
  <c r="X77" i="1"/>
  <c r="U65" i="1"/>
  <c r="B7" i="1"/>
  <c r="AS36" i="1"/>
  <c r="V65" i="1"/>
  <c r="X143" i="1"/>
  <c r="Y92" i="1"/>
  <c r="Z89" i="1"/>
  <c r="AA89" i="1"/>
  <c r="Y89" i="1"/>
  <c r="Y100" i="1"/>
  <c r="X100" i="1"/>
  <c r="Y79" i="1"/>
  <c r="L70" i="1"/>
  <c r="AA45" i="1" s="1"/>
  <c r="U45" i="1"/>
  <c r="U35" i="1"/>
  <c r="AM25" i="1"/>
  <c r="AG25" i="1"/>
  <c r="AS15" i="1"/>
  <c r="AM15" i="1"/>
  <c r="X110" i="1"/>
  <c r="Z90" i="1"/>
  <c r="AF78" i="1"/>
  <c r="U66" i="1"/>
  <c r="Y131" i="1"/>
  <c r="Z143" i="1"/>
  <c r="AA144" i="1"/>
  <c r="Z145" i="1"/>
  <c r="X132" i="1"/>
  <c r="Z100" i="1"/>
  <c r="X92" i="1"/>
  <c r="Y80" i="1"/>
  <c r="AA133" i="1"/>
  <c r="AA132" i="1"/>
  <c r="V73" i="1" l="1"/>
  <c r="Y122" i="1"/>
  <c r="Z122" i="1"/>
  <c r="AG122" i="1"/>
  <c r="AG120" i="1"/>
  <c r="AF122" i="1"/>
  <c r="AF120" i="1"/>
  <c r="AE122" i="1"/>
  <c r="AE120" i="1"/>
  <c r="AD122" i="1"/>
  <c r="AD120" i="1"/>
  <c r="AA122" i="1"/>
  <c r="Z120" i="1"/>
  <c r="X122" i="1"/>
  <c r="X120" i="1"/>
  <c r="AJ81" i="1"/>
  <c r="X81" i="1"/>
  <c r="X90" i="1"/>
  <c r="Z112" i="1"/>
  <c r="Y112" i="1"/>
  <c r="Y111" i="1"/>
  <c r="X112" i="1"/>
  <c r="X111" i="1"/>
  <c r="AA111" i="1"/>
  <c r="AA110" i="1"/>
  <c r="AA109" i="1"/>
  <c r="Z110" i="1"/>
  <c r="Z109" i="1"/>
  <c r="Z92" i="1"/>
  <c r="AA91" i="1"/>
  <c r="AA90" i="1"/>
  <c r="Y91" i="1"/>
  <c r="X91" i="1"/>
  <c r="AG79" i="1"/>
  <c r="AD78" i="1"/>
  <c r="X79" i="1"/>
  <c r="X78" i="1"/>
  <c r="AL79" i="1"/>
  <c r="AK78" i="1"/>
  <c r="AK80" i="1"/>
  <c r="AE79" i="1"/>
  <c r="Y78" i="1"/>
  <c r="Y77" i="1"/>
  <c r="Y134" i="1"/>
  <c r="Z131" i="1"/>
  <c r="Y120" i="1"/>
  <c r="AA100" i="1"/>
  <c r="AM40" i="1"/>
  <c r="X134" i="1"/>
  <c r="AS35" i="1"/>
  <c r="AR63" i="1"/>
  <c r="U69" i="1"/>
  <c r="AG45" i="1"/>
  <c r="V56" i="1"/>
  <c r="R47" i="1"/>
  <c r="AD40" i="1" s="1"/>
  <c r="R46" i="1"/>
  <c r="AC40" i="1" s="1"/>
  <c r="R45" i="1"/>
  <c r="AB40" i="1" s="1"/>
  <c r="R44" i="1"/>
  <c r="AA40" i="1" s="1"/>
  <c r="L47" i="1"/>
  <c r="AD39" i="1" s="1"/>
  <c r="L46" i="1"/>
  <c r="AC39" i="1" s="1"/>
  <c r="L45" i="1"/>
  <c r="AB39" i="1" s="1"/>
  <c r="L44" i="1"/>
  <c r="AA39" i="1" s="1"/>
  <c r="R40" i="1"/>
  <c r="AD38" i="1" s="1"/>
  <c r="R39" i="1"/>
  <c r="AC38" i="1" s="1"/>
  <c r="R38" i="1"/>
  <c r="AB38" i="1" s="1"/>
  <c r="R37" i="1"/>
  <c r="AA38" i="1" s="1"/>
  <c r="L40" i="1"/>
  <c r="AD37" i="1" s="1"/>
  <c r="L39" i="1"/>
  <c r="AC37" i="1" s="1"/>
  <c r="L38" i="1"/>
  <c r="AB37" i="1" s="1"/>
  <c r="L37" i="1"/>
  <c r="AA37" i="1" s="1"/>
  <c r="R33" i="1"/>
  <c r="AD36" i="1" s="1"/>
  <c r="R32" i="1"/>
  <c r="AC36" i="1" s="1"/>
  <c r="R31" i="1"/>
  <c r="AB36" i="1" s="1"/>
  <c r="R30" i="1"/>
  <c r="AA36" i="1" s="1"/>
  <c r="L33" i="1"/>
  <c r="AD35" i="1" s="1"/>
  <c r="L32" i="1"/>
  <c r="AC35" i="1" s="1"/>
  <c r="L31" i="1"/>
  <c r="AB35" i="1" s="1"/>
  <c r="AA35" i="1"/>
  <c r="AN15" i="1"/>
  <c r="AA78" i="1"/>
  <c r="B9" i="1"/>
  <c r="AG26" i="1"/>
  <c r="AM46" i="1"/>
  <c r="AQ56" i="1"/>
  <c r="AG15" i="1"/>
  <c r="N48" i="1"/>
  <c r="AA15" i="1" s="1"/>
  <c r="R53" i="1"/>
  <c r="X66" i="1"/>
  <c r="R87" i="1"/>
  <c r="AD50" i="1" s="1"/>
  <c r="R86" i="1"/>
  <c r="AC50" i="1" s="1"/>
  <c r="R85" i="1"/>
  <c r="AB50" i="1" s="1"/>
  <c r="R84" i="1"/>
  <c r="AA50" i="1" s="1"/>
  <c r="L87" i="1"/>
  <c r="AD49" i="1" s="1"/>
  <c r="L86" i="1"/>
  <c r="AC49" i="1" s="1"/>
  <c r="L85" i="1"/>
  <c r="AB49" i="1" s="1"/>
  <c r="L84" i="1"/>
  <c r="AA49" i="1" s="1"/>
  <c r="R80" i="1"/>
  <c r="AD48" i="1" s="1"/>
  <c r="R79" i="1"/>
  <c r="AC48" i="1" s="1"/>
  <c r="R78" i="1"/>
  <c r="AB48" i="1" s="1"/>
  <c r="R77" i="1"/>
  <c r="AA48" i="1" s="1"/>
  <c r="L80" i="1"/>
  <c r="AD47" i="1" s="1"/>
  <c r="L79" i="1"/>
  <c r="AC47" i="1" s="1"/>
  <c r="L78" i="1"/>
  <c r="AB47" i="1" s="1"/>
  <c r="L77" i="1"/>
  <c r="AA47" i="1" s="1"/>
  <c r="R73" i="1"/>
  <c r="AD46" i="1" s="1"/>
  <c r="R72" i="1"/>
  <c r="AC46" i="1" s="1"/>
  <c r="R71" i="1"/>
  <c r="AB46" i="1" s="1"/>
  <c r="R70" i="1"/>
  <c r="AA46" i="1" s="1"/>
  <c r="L73" i="1"/>
  <c r="AD45" i="1" s="1"/>
  <c r="L72" i="1"/>
  <c r="AC45" i="1" s="1"/>
  <c r="L71" i="1"/>
  <c r="AB45" i="1" s="1"/>
  <c r="X145" i="1"/>
  <c r="X133" i="1"/>
  <c r="AH38" i="1"/>
  <c r="AS37" i="1"/>
  <c r="AA143" i="1"/>
  <c r="AP61" i="1"/>
  <c r="AR64" i="1"/>
  <c r="AQ64" i="1"/>
  <c r="AP64" i="1"/>
  <c r="AO64" i="1"/>
  <c r="AQ63" i="1"/>
  <c r="AP63" i="1"/>
  <c r="AO63" i="1"/>
  <c r="AR62" i="1"/>
  <c r="AQ62" i="1"/>
  <c r="AP62" i="1"/>
  <c r="AO62" i="1"/>
  <c r="AR61" i="1"/>
  <c r="AQ61" i="1"/>
  <c r="AO61" i="1"/>
  <c r="AR60" i="1"/>
  <c r="AQ60" i="1"/>
  <c r="AP60" i="1"/>
  <c r="AO60" i="1"/>
  <c r="AR59" i="1"/>
  <c r="AQ59" i="1"/>
  <c r="AP59" i="1"/>
  <c r="AO59" i="1"/>
  <c r="AR58" i="1"/>
  <c r="AQ58" i="1"/>
  <c r="AP58" i="1"/>
  <c r="AO58" i="1"/>
  <c r="AR57" i="1"/>
  <c r="AQ57" i="1"/>
  <c r="AP57" i="1"/>
  <c r="AO57" i="1"/>
  <c r="AR56" i="1"/>
  <c r="AP56" i="1"/>
  <c r="AO56" i="1"/>
  <c r="AR55" i="1"/>
  <c r="AQ55" i="1"/>
  <c r="AP55" i="1"/>
  <c r="AO55" i="1"/>
  <c r="AR54" i="1"/>
  <c r="AQ54" i="1"/>
  <c r="AP54" i="1"/>
  <c r="AO54" i="1"/>
  <c r="AR53" i="1"/>
  <c r="AQ53" i="1"/>
  <c r="AP53" i="1"/>
  <c r="W68" i="1"/>
  <c r="D4" i="1"/>
  <c r="E4" i="1"/>
  <c r="B5" i="1"/>
  <c r="D5" i="1"/>
  <c r="E5" i="1"/>
  <c r="B6" i="1"/>
  <c r="D6" i="1"/>
  <c r="E6" i="1"/>
  <c r="C7" i="1"/>
  <c r="D7" i="1"/>
  <c r="E7" i="1"/>
  <c r="B8" i="1"/>
  <c r="C8" i="1"/>
  <c r="D8" i="1"/>
  <c r="E8" i="1"/>
  <c r="C9" i="1"/>
  <c r="D9" i="1"/>
  <c r="E9" i="1"/>
  <c r="R52" i="1"/>
  <c r="R54" i="1"/>
  <c r="R55" i="1"/>
  <c r="R56" i="1"/>
  <c r="R57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W65" i="1"/>
  <c r="X65" i="1"/>
  <c r="V66" i="1"/>
  <c r="W66" i="1"/>
  <c r="U67" i="1"/>
  <c r="V67" i="1"/>
  <c r="W67" i="1"/>
  <c r="X67" i="1"/>
  <c r="U68" i="1"/>
  <c r="V68" i="1"/>
  <c r="X68" i="1"/>
  <c r="V69" i="1"/>
  <c r="W69" i="1"/>
  <c r="X69" i="1"/>
  <c r="U70" i="1"/>
  <c r="V70" i="1"/>
  <c r="W70" i="1"/>
  <c r="X70" i="1"/>
  <c r="X80" i="1"/>
  <c r="Y81" i="1"/>
  <c r="Z77" i="1"/>
  <c r="Z78" i="1"/>
  <c r="Z79" i="1"/>
  <c r="Z80" i="1"/>
  <c r="Z81" i="1"/>
  <c r="AA77" i="1"/>
  <c r="AA79" i="1"/>
  <c r="AA80" i="1"/>
  <c r="AA81" i="1"/>
  <c r="AD77" i="1"/>
  <c r="AJ80" i="1"/>
  <c r="AI36" i="1"/>
  <c r="AA120" i="1"/>
  <c r="Y145" i="1"/>
  <c r="Y144" i="1"/>
  <c r="X144" i="1"/>
  <c r="AA142" i="1"/>
  <c r="Z142" i="1"/>
  <c r="Y142" i="1"/>
  <c r="AV40" i="1"/>
  <c r="AU40" i="1"/>
  <c r="AT40" i="1"/>
  <c r="AS40" i="1"/>
  <c r="AV39" i="1"/>
  <c r="AU39" i="1"/>
  <c r="AT39" i="1"/>
  <c r="AS39" i="1"/>
  <c r="AV38" i="1"/>
  <c r="AU38" i="1"/>
  <c r="AT38" i="1"/>
  <c r="AS38" i="1"/>
  <c r="AV37" i="1"/>
  <c r="AU37" i="1"/>
  <c r="AT37" i="1"/>
  <c r="AV36" i="1"/>
  <c r="AU36" i="1"/>
  <c r="AT36" i="1"/>
  <c r="AV35" i="1"/>
  <c r="AU35" i="1"/>
  <c r="AT35" i="1"/>
  <c r="AV20" i="1"/>
  <c r="AU20" i="1"/>
  <c r="AT20" i="1"/>
  <c r="AS20" i="1"/>
  <c r="AV19" i="1"/>
  <c r="AU19" i="1"/>
  <c r="AT19" i="1"/>
  <c r="AS19" i="1"/>
  <c r="AV18" i="1"/>
  <c r="AU18" i="1"/>
  <c r="AT18" i="1"/>
  <c r="AS18" i="1"/>
  <c r="AV17" i="1"/>
  <c r="AU17" i="1"/>
  <c r="AT17" i="1"/>
  <c r="AS17" i="1"/>
  <c r="AV16" i="1"/>
  <c r="AU16" i="1"/>
  <c r="AT16" i="1"/>
  <c r="AS16" i="1"/>
  <c r="AV15" i="1"/>
  <c r="AU15" i="1"/>
  <c r="AT15" i="1"/>
  <c r="V7" i="1" l="1" a="1"/>
  <c r="V7" i="1" s="1"/>
  <c r="U6" i="1" a="1"/>
  <c r="U6" i="1" s="1"/>
  <c r="U15" i="1" s="1"/>
  <c r="W6" i="1" a="1"/>
  <c r="W6" i="1" s="1"/>
  <c r="V6" i="1" a="1"/>
  <c r="V6" i="1" s="1"/>
  <c r="X6" i="1" a="1"/>
  <c r="X6" i="1" s="1"/>
  <c r="W10" i="1" a="1"/>
  <c r="W10" i="1" s="1"/>
  <c r="X10" i="1" a="1"/>
  <c r="X10" i="1" s="1"/>
  <c r="V10" i="1" a="1"/>
  <c r="V10" i="1" s="1"/>
  <c r="U10" i="1" a="1"/>
  <c r="U10" i="1" s="1"/>
  <c r="W7" i="1" a="1"/>
  <c r="W7" i="1" s="1"/>
  <c r="U7" i="1" a="1"/>
  <c r="U7" i="1" s="1"/>
  <c r="X7" i="1" a="1"/>
  <c r="X7" i="1" s="1"/>
  <c r="W8" i="1" a="1"/>
  <c r="W8" i="1" s="1"/>
  <c r="V8" i="1" a="1"/>
  <c r="V8" i="1" s="1"/>
  <c r="U8" i="1" a="1"/>
  <c r="U8" i="1" s="1"/>
  <c r="X8" i="1" a="1"/>
  <c r="X8" i="1" s="1"/>
  <c r="W11" i="1" a="1"/>
  <c r="W11" i="1" s="1"/>
  <c r="X11" i="1" a="1"/>
  <c r="X11" i="1" s="1"/>
  <c r="V11" i="1" a="1"/>
  <c r="V11" i="1" s="1"/>
  <c r="U11" i="1" a="1"/>
  <c r="U11" i="1" s="1"/>
  <c r="X9" i="1" a="1"/>
  <c r="X9" i="1" s="1"/>
  <c r="V9" i="1" a="1"/>
  <c r="V9" i="1" s="1"/>
  <c r="U9" i="1" a="1"/>
  <c r="U9" i="1" s="1"/>
  <c r="W9" i="1" a="1"/>
  <c r="W9" i="1" s="1"/>
  <c r="AY40" i="1"/>
  <c r="U25" i="1" l="1"/>
  <c r="AY15" i="1"/>
  <c r="X26" i="1"/>
  <c r="X16" i="1"/>
  <c r="W27" i="1"/>
  <c r="W17" i="1"/>
  <c r="U29" i="1"/>
  <c r="U19" i="1"/>
  <c r="X19" i="1"/>
  <c r="X29" i="1"/>
  <c r="V26" i="1"/>
  <c r="V16" i="1"/>
  <c r="W29" i="1"/>
  <c r="W19" i="1"/>
  <c r="U26" i="1"/>
  <c r="U16" i="1"/>
  <c r="W28" i="1"/>
  <c r="W18" i="1"/>
  <c r="X30" i="1"/>
  <c r="X20" i="1"/>
  <c r="V29" i="1"/>
  <c r="V19" i="1"/>
  <c r="U18" i="1"/>
  <c r="U28" i="1"/>
  <c r="U27" i="1"/>
  <c r="U17" i="1"/>
  <c r="V28" i="1"/>
  <c r="V18" i="1"/>
  <c r="X25" i="1"/>
  <c r="X15" i="1"/>
  <c r="X17" i="1"/>
  <c r="X27" i="1"/>
  <c r="X28" i="1"/>
  <c r="X18" i="1"/>
  <c r="W30" i="1"/>
  <c r="W20" i="1"/>
  <c r="W16" i="1"/>
  <c r="W26" i="1"/>
  <c r="U30" i="1"/>
  <c r="U20" i="1"/>
  <c r="V15" i="1"/>
  <c r="V25" i="1"/>
  <c r="V17" i="1"/>
  <c r="V27" i="1"/>
  <c r="V20" i="1"/>
  <c r="V30" i="1"/>
  <c r="W25" i="1"/>
  <c r="W15" i="1"/>
  <c r="Z134" i="1"/>
  <c r="Y133" i="1"/>
  <c r="Z132" i="1"/>
  <c r="AA131" i="1"/>
  <c r="AM80" i="1"/>
  <c r="AM79" i="1"/>
  <c r="AM81" i="1"/>
  <c r="AM78" i="1"/>
  <c r="AM77" i="1"/>
  <c r="AL81" i="1"/>
  <c r="AL80" i="1"/>
  <c r="AL78" i="1"/>
  <c r="AL77" i="1"/>
  <c r="AK81" i="1"/>
  <c r="AK79" i="1"/>
  <c r="AK77" i="1"/>
  <c r="AJ79" i="1"/>
  <c r="AJ78" i="1"/>
  <c r="AJ77" i="1"/>
  <c r="AG81" i="1"/>
  <c r="AG80" i="1"/>
  <c r="AG78" i="1"/>
  <c r="AG77" i="1"/>
  <c r="AF81" i="1"/>
  <c r="AF80" i="1"/>
  <c r="AF79" i="1"/>
  <c r="AF77" i="1"/>
  <c r="AE81" i="1"/>
  <c r="AE80" i="1"/>
  <c r="AE78" i="1"/>
  <c r="AE77" i="1"/>
  <c r="AD81" i="1"/>
  <c r="AD80" i="1"/>
  <c r="AD79" i="1"/>
  <c r="L26" i="1"/>
  <c r="L25" i="1"/>
  <c r="L24" i="1"/>
  <c r="L23" i="1"/>
  <c r="L22" i="1"/>
  <c r="R21" i="1"/>
  <c r="R26" i="1"/>
  <c r="R25" i="1"/>
  <c r="R24" i="1"/>
  <c r="R23" i="1"/>
  <c r="R22" i="1"/>
  <c r="R66" i="1"/>
  <c r="R65" i="1"/>
  <c r="R64" i="1"/>
  <c r="R63" i="1"/>
  <c r="R62" i="1"/>
  <c r="R61" i="1"/>
  <c r="X60" i="1"/>
  <c r="W60" i="1"/>
  <c r="V60" i="1"/>
  <c r="U60" i="1"/>
  <c r="X59" i="1"/>
  <c r="W59" i="1"/>
  <c r="V59" i="1"/>
  <c r="U59" i="1"/>
  <c r="X58" i="1"/>
  <c r="W58" i="1"/>
  <c r="V58" i="1"/>
  <c r="U58" i="1"/>
  <c r="X57" i="1"/>
  <c r="W57" i="1"/>
  <c r="V57" i="1"/>
  <c r="U57" i="1"/>
  <c r="X56" i="1"/>
  <c r="W56" i="1"/>
  <c r="U56" i="1"/>
  <c r="X55" i="1"/>
  <c r="W55" i="1"/>
  <c r="V55" i="1"/>
  <c r="U55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P45" i="1"/>
  <c r="AO45" i="1"/>
  <c r="AN45" i="1"/>
  <c r="AM45" i="1"/>
  <c r="AI49" i="1"/>
  <c r="AI48" i="1"/>
  <c r="AJ50" i="1"/>
  <c r="AI50" i="1"/>
  <c r="AH50" i="1"/>
  <c r="AG50" i="1"/>
  <c r="AJ49" i="1"/>
  <c r="AH49" i="1"/>
  <c r="AG49" i="1"/>
  <c r="AJ48" i="1"/>
  <c r="AH48" i="1"/>
  <c r="AG48" i="1"/>
  <c r="AJ47" i="1"/>
  <c r="AI47" i="1"/>
  <c r="AH47" i="1"/>
  <c r="AG47" i="1"/>
  <c r="AJ46" i="1"/>
  <c r="AI46" i="1"/>
  <c r="AH46" i="1"/>
  <c r="AG46" i="1"/>
  <c r="AJ45" i="1"/>
  <c r="AI45" i="1"/>
  <c r="AH45" i="1"/>
  <c r="X45" i="1"/>
  <c r="W45" i="1"/>
  <c r="V45" i="1"/>
  <c r="AS45" i="1"/>
  <c r="X50" i="1"/>
  <c r="W50" i="1"/>
  <c r="V50" i="1"/>
  <c r="U50" i="1"/>
  <c r="X49" i="1"/>
  <c r="W49" i="1"/>
  <c r="V49" i="1"/>
  <c r="U49" i="1"/>
  <c r="X48" i="1"/>
  <c r="V48" i="1"/>
  <c r="U48" i="1"/>
  <c r="X47" i="1"/>
  <c r="W47" i="1"/>
  <c r="V47" i="1"/>
  <c r="U47" i="1"/>
  <c r="X46" i="1"/>
  <c r="W46" i="1"/>
  <c r="V46" i="1"/>
  <c r="U46" i="1"/>
  <c r="AP40" i="1"/>
  <c r="BB40" i="1" s="1"/>
  <c r="AO40" i="1"/>
  <c r="BA40" i="1" s="1"/>
  <c r="AN40" i="1"/>
  <c r="AZ40" i="1" s="1"/>
  <c r="AP39" i="1"/>
  <c r="BB39" i="1" s="1"/>
  <c r="AO39" i="1"/>
  <c r="BA39" i="1" s="1"/>
  <c r="AN39" i="1"/>
  <c r="AZ39" i="1" s="1"/>
  <c r="AM39" i="1"/>
  <c r="AY39" i="1" s="1"/>
  <c r="AP38" i="1"/>
  <c r="BB38" i="1" s="1"/>
  <c r="AO38" i="1"/>
  <c r="BA38" i="1" s="1"/>
  <c r="AN38" i="1"/>
  <c r="AZ38" i="1" s="1"/>
  <c r="AM38" i="1"/>
  <c r="AY38" i="1" s="1"/>
  <c r="AP37" i="1"/>
  <c r="BB37" i="1" s="1"/>
  <c r="AO37" i="1"/>
  <c r="BA37" i="1" s="1"/>
  <c r="AN37" i="1"/>
  <c r="AZ37" i="1" s="1"/>
  <c r="AM37" i="1"/>
  <c r="AY37" i="1" s="1"/>
  <c r="AP36" i="1"/>
  <c r="BB36" i="1" s="1"/>
  <c r="AO36" i="1"/>
  <c r="BA36" i="1" s="1"/>
  <c r="AN36" i="1"/>
  <c r="AZ36" i="1" s="1"/>
  <c r="AM36" i="1"/>
  <c r="AY36" i="1" s="1"/>
  <c r="AP35" i="1"/>
  <c r="BB35" i="1" s="1"/>
  <c r="AO35" i="1"/>
  <c r="BA35" i="1" s="1"/>
  <c r="AN35" i="1"/>
  <c r="AZ35" i="1" s="1"/>
  <c r="AM35" i="1"/>
  <c r="AY35" i="1" s="1"/>
  <c r="AJ35" i="1"/>
  <c r="AI35" i="1"/>
  <c r="AH35" i="1"/>
  <c r="AG35" i="1"/>
  <c r="AJ40" i="1"/>
  <c r="AI40" i="1"/>
  <c r="AH40" i="1"/>
  <c r="AG40" i="1"/>
  <c r="AJ39" i="1"/>
  <c r="AI39" i="1"/>
  <c r="AH39" i="1"/>
  <c r="AG39" i="1"/>
  <c r="AJ38" i="1"/>
  <c r="AI38" i="1"/>
  <c r="AG38" i="1"/>
  <c r="AJ37" i="1"/>
  <c r="AI37" i="1"/>
  <c r="AH37" i="1"/>
  <c r="AG37" i="1"/>
  <c r="AJ36" i="1"/>
  <c r="AH36" i="1"/>
  <c r="AG36" i="1"/>
  <c r="AG16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N74" i="1"/>
  <c r="AA27" i="1" s="1"/>
  <c r="AH29" i="1"/>
  <c r="AJ25" i="1"/>
  <c r="AI25" i="1"/>
  <c r="AH25" i="1"/>
  <c r="AJ30" i="1"/>
  <c r="AI30" i="1"/>
  <c r="AH30" i="1"/>
  <c r="AG30" i="1"/>
  <c r="AJ29" i="1"/>
  <c r="AI29" i="1"/>
  <c r="AG29" i="1"/>
  <c r="AJ28" i="1"/>
  <c r="AI28" i="1"/>
  <c r="AH28" i="1"/>
  <c r="AG28" i="1"/>
  <c r="AJ27" i="1"/>
  <c r="AI27" i="1"/>
  <c r="AH27" i="1"/>
  <c r="AG27" i="1"/>
  <c r="AJ26" i="1"/>
  <c r="AI26" i="1"/>
  <c r="AH26" i="1"/>
  <c r="Q48" i="1"/>
  <c r="AD15" i="1" s="1"/>
  <c r="P48" i="1"/>
  <c r="AC15" i="1" s="1"/>
  <c r="O48" i="1"/>
  <c r="AB15" i="1" s="1"/>
  <c r="K48" i="1"/>
  <c r="AD20" i="1" s="1"/>
  <c r="J48" i="1"/>
  <c r="AC20" i="1" s="1"/>
  <c r="I48" i="1"/>
  <c r="H48" i="1"/>
  <c r="K41" i="1"/>
  <c r="AD18" i="1" s="1"/>
  <c r="J41" i="1"/>
  <c r="AC18" i="1" s="1"/>
  <c r="I41" i="1"/>
  <c r="AB18" i="1" s="1"/>
  <c r="H41" i="1"/>
  <c r="Q41" i="1"/>
  <c r="P41" i="1"/>
  <c r="AC19" i="1" s="1"/>
  <c r="O41" i="1"/>
  <c r="AB19" i="1" s="1"/>
  <c r="N41" i="1"/>
  <c r="AA19" i="1" s="1"/>
  <c r="Q34" i="1"/>
  <c r="AD17" i="1" s="1"/>
  <c r="P34" i="1"/>
  <c r="AC17" i="1" s="1"/>
  <c r="O34" i="1"/>
  <c r="N34" i="1"/>
  <c r="K34" i="1"/>
  <c r="AD16" i="1" s="1"/>
  <c r="J34" i="1"/>
  <c r="AC16" i="1" s="1"/>
  <c r="I34" i="1"/>
  <c r="AB16" i="1" s="1"/>
  <c r="AA16" i="1"/>
  <c r="Q88" i="1"/>
  <c r="AD25" i="1" s="1"/>
  <c r="P88" i="1"/>
  <c r="AC25" i="1" s="1"/>
  <c r="O88" i="1"/>
  <c r="N88" i="1"/>
  <c r="AA25" i="1" s="1"/>
  <c r="K88" i="1"/>
  <c r="J88" i="1"/>
  <c r="I88" i="1"/>
  <c r="H88" i="1"/>
  <c r="K81" i="1"/>
  <c r="AD28" i="1" s="1"/>
  <c r="J81" i="1"/>
  <c r="AC28" i="1" s="1"/>
  <c r="I81" i="1"/>
  <c r="AB28" i="1" s="1"/>
  <c r="H81" i="1"/>
  <c r="Q81" i="1"/>
  <c r="P81" i="1"/>
  <c r="AC29" i="1" s="1"/>
  <c r="O81" i="1"/>
  <c r="N81" i="1"/>
  <c r="AA29" i="1" s="1"/>
  <c r="Q74" i="1"/>
  <c r="AD27" i="1" s="1"/>
  <c r="P74" i="1"/>
  <c r="AC27" i="1" s="1"/>
  <c r="O74" i="1"/>
  <c r="AB27" i="1" s="1"/>
  <c r="K74" i="1"/>
  <c r="AD26" i="1" s="1"/>
  <c r="J74" i="1"/>
  <c r="AC26" i="1" s="1"/>
  <c r="I74" i="1"/>
  <c r="AB26" i="1" s="1"/>
  <c r="H74" i="1"/>
  <c r="AP15" i="1"/>
  <c r="AO15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J15" i="1"/>
  <c r="AI15" i="1"/>
  <c r="AH15" i="1"/>
  <c r="AJ20" i="1"/>
  <c r="AI20" i="1"/>
  <c r="AH20" i="1"/>
  <c r="AG20" i="1"/>
  <c r="AJ19" i="1"/>
  <c r="AI19" i="1"/>
  <c r="AH19" i="1"/>
  <c r="AG19" i="1"/>
  <c r="AJ18" i="1"/>
  <c r="AI18" i="1"/>
  <c r="AH18" i="1"/>
  <c r="AG18" i="1"/>
  <c r="AJ17" i="1"/>
  <c r="AI17" i="1"/>
  <c r="AH17" i="1"/>
  <c r="AG17" i="1"/>
  <c r="AJ16" i="1"/>
  <c r="AI16" i="1"/>
  <c r="AH16" i="1"/>
  <c r="AS25" i="1" l="1"/>
  <c r="AY16" i="1"/>
  <c r="AS46" i="1"/>
  <c r="AU50" i="1"/>
  <c r="AV50" i="1"/>
  <c r="AU49" i="1"/>
  <c r="AU48" i="1"/>
  <c r="AT46" i="1"/>
  <c r="AT45" i="1"/>
  <c r="AU46" i="1"/>
  <c r="AU45" i="1"/>
  <c r="AV45" i="1"/>
  <c r="AV46" i="1"/>
  <c r="AT47" i="1"/>
  <c r="AS48" i="1"/>
  <c r="AT48" i="1"/>
  <c r="AV48" i="1"/>
  <c r="AU47" i="1"/>
  <c r="AV47" i="1"/>
  <c r="AS49" i="1"/>
  <c r="AT49" i="1"/>
  <c r="AV49" i="1"/>
  <c r="AS50" i="1"/>
  <c r="AS47" i="1"/>
  <c r="AT50" i="1"/>
  <c r="AA26" i="1"/>
  <c r="AS26" i="1" s="1"/>
  <c r="AA28" i="1"/>
  <c r="AB29" i="1"/>
  <c r="AD29" i="1"/>
  <c r="AB30" i="1"/>
  <c r="AC30" i="1"/>
  <c r="AD30" i="1"/>
  <c r="AB25" i="1"/>
  <c r="AB20" i="1"/>
  <c r="AA20" i="1"/>
  <c r="AA30" i="1"/>
  <c r="AA18" i="1"/>
  <c r="AD19" i="1"/>
  <c r="AB17" i="1"/>
  <c r="AA17" i="1"/>
  <c r="W152" i="1" l="1"/>
  <c r="T78" i="1" s="1"/>
  <c r="BA19" i="1"/>
  <c r="BB16" i="1"/>
  <c r="BA20" i="1"/>
  <c r="AZ15" i="1"/>
  <c r="AY18" i="1"/>
  <c r="BB20" i="1"/>
  <c r="AZ16" i="1"/>
  <c r="AT26" i="1"/>
  <c r="BA17" i="1"/>
  <c r="BB18" i="1"/>
  <c r="BA16" i="1"/>
  <c r="AY19" i="1"/>
  <c r="BA15" i="1"/>
  <c r="BB17" i="1"/>
  <c r="BA18" i="1"/>
  <c r="AV26" i="1" l="1"/>
  <c r="AU28" i="1"/>
  <c r="AU25" i="1"/>
  <c r="AV27" i="1"/>
  <c r="AV28" i="1"/>
  <c r="AU26" i="1"/>
  <c r="AT25" i="1"/>
  <c r="AV30" i="1"/>
  <c r="AS28" i="1"/>
  <c r="AU27" i="1"/>
  <c r="AU30" i="1"/>
  <c r="AS29" i="1"/>
  <c r="AU29" i="1"/>
  <c r="AZ19" i="1"/>
  <c r="AT29" i="1"/>
  <c r="BB15" i="1"/>
  <c r="AV25" i="1"/>
  <c r="AZ20" i="1"/>
  <c r="AT30" i="1"/>
  <c r="AZ18" i="1"/>
  <c r="AT28" i="1"/>
  <c r="AT27" i="1"/>
  <c r="AV29" i="1"/>
  <c r="AS30" i="1"/>
  <c r="AS27" i="1"/>
  <c r="BB19" i="1"/>
  <c r="AY20" i="1"/>
  <c r="AZ17" i="1"/>
  <c r="AY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<sst xmlns="http://schemas.openxmlformats.org/spreadsheetml/2006/main" count="671" uniqueCount="113">
  <si>
    <t>CAR RENTAL1</t>
    <phoneticPr fontId="1" type="noConversion"/>
  </si>
  <si>
    <t>Glasgow</t>
  </si>
  <si>
    <t>Manchester</t>
  </si>
  <si>
    <t>Birmingham</t>
  </si>
  <si>
    <t>Plymouth</t>
  </si>
  <si>
    <t>Monday</t>
  </si>
  <si>
    <t>Tuesday</t>
  </si>
  <si>
    <t>Wednesday</t>
  </si>
  <si>
    <t>Thursday</t>
  </si>
  <si>
    <t>Friday</t>
  </si>
  <si>
    <t>Saturday</t>
  </si>
  <si>
    <t>Estimated return location probabilities</t>
    <phoneticPr fontId="1" type="noConversion"/>
  </si>
  <si>
    <t>Estimated rent count</t>
    <phoneticPr fontId="1" type="noConversion"/>
  </si>
  <si>
    <t>1 DAY</t>
    <phoneticPr fontId="1" type="noConversion"/>
  </si>
  <si>
    <t>2 DAY</t>
    <phoneticPr fontId="1" type="noConversion"/>
  </si>
  <si>
    <t>3 DAY</t>
    <phoneticPr fontId="1" type="noConversion"/>
  </si>
  <si>
    <t>Cost of Transfer</t>
    <phoneticPr fontId="1" type="noConversion"/>
  </si>
  <si>
    <t>Porprotion</t>
    <phoneticPr fontId="1" type="noConversion"/>
  </si>
  <si>
    <t>having fee</t>
    <phoneticPr fontId="1" type="noConversion"/>
  </si>
  <si>
    <t>All_cars</t>
    <phoneticPr fontId="1" type="noConversion"/>
  </si>
  <si>
    <t>repair cars/day</t>
    <phoneticPr fontId="1" type="noConversion"/>
  </si>
  <si>
    <t>reapir fee</t>
    <phoneticPr fontId="1" type="noConversion"/>
  </si>
  <si>
    <t>Saturday</t>
    <phoneticPr fontId="1" type="noConversion"/>
  </si>
  <si>
    <t xml:space="preserve">cars rented out from depot i at beginning of day t </t>
    <phoneticPr fontId="1" type="noConversion"/>
  </si>
  <si>
    <t xml:space="preserve">undamaged cars left at depot i during day t </t>
    <phoneticPr fontId="1" type="noConversion"/>
  </si>
  <si>
    <t>damaged cars left at depot i at the beginning of day t</t>
    <phoneticPr fontId="1" type="noConversion"/>
  </si>
  <si>
    <t xml:space="preserve"> damaged cars to be repaired at depot i on day t</t>
    <phoneticPr fontId="1" type="noConversion"/>
  </si>
  <si>
    <t xml:space="preserve"> Undamaged cars into depot i on day t:</t>
    <phoneticPr fontId="1" type="noConversion"/>
  </si>
  <si>
    <t>+</t>
    <phoneticPr fontId="1" type="noConversion"/>
  </si>
  <si>
    <t>=</t>
    <phoneticPr fontId="1" type="noConversion"/>
  </si>
  <si>
    <t>for each i t;</t>
    <phoneticPr fontId="1" type="noConversion"/>
  </si>
  <si>
    <t>sum</t>
    <phoneticPr fontId="1" type="noConversion"/>
  </si>
  <si>
    <t>Undamaged cars transferred from depot i to j on monday:</t>
  </si>
  <si>
    <t>Undamaged cars transferred from depot i to j on tuesday:</t>
  </si>
  <si>
    <t>Undamaged cars transferred from depot i to j on wednsday:</t>
  </si>
  <si>
    <t>Undamaged cars transferred from depot i to j on thursday:</t>
  </si>
  <si>
    <t>Undamaged cars transferred from depot i to j on friday:</t>
  </si>
  <si>
    <t>Undamaged cars transferred from depot i to j on saturday:</t>
  </si>
  <si>
    <t>Damaged cars transferred from depot i to j on monday:</t>
  </si>
  <si>
    <t>Damaged cars transferred from depot i to j on tuesday:</t>
  </si>
  <si>
    <t>Damaged cars transferred from depot i to j on wednsday:</t>
  </si>
  <si>
    <t>Damaged cars transferred from depot i to j on thursday:</t>
  </si>
  <si>
    <t>Damaged cars transferred from depot i to j on friday:</t>
  </si>
  <si>
    <t>Damaged cars transferred from depot i to j on saturday:</t>
  </si>
  <si>
    <t>Total number of undamaged cars into depot i on day t</t>
    <phoneticPr fontId="1" type="noConversion"/>
  </si>
  <si>
    <t>Total number of damaged cars into depot i on day t</t>
    <phoneticPr fontId="1" type="noConversion"/>
  </si>
  <si>
    <t xml:space="preserve"> undamaged cars at depot i at the beginning of day t</t>
    <phoneticPr fontId="1" type="noConversion"/>
  </si>
  <si>
    <t>damaged cars to be repaired at depot i on day t</t>
    <phoneticPr fontId="1" type="noConversion"/>
  </si>
  <si>
    <t>Damaged cars  at depot i at the beginning of day t</t>
    <phoneticPr fontId="1" type="noConversion"/>
  </si>
  <si>
    <t>Damaged cars at depot i at the beginning of day t</t>
    <phoneticPr fontId="1" type="noConversion"/>
  </si>
  <si>
    <t>&lt;=</t>
    <phoneticPr fontId="1" type="noConversion"/>
  </si>
  <si>
    <t xml:space="preserve"> repair capacity of depot i</t>
    <phoneticPr fontId="1" type="noConversion"/>
  </si>
  <si>
    <t>sum</t>
    <phoneticPr fontId="1" type="noConversion"/>
  </si>
  <si>
    <t>=</t>
    <phoneticPr fontId="1" type="noConversion"/>
  </si>
  <si>
    <t>Total number of undamaged cars out of depot i on day t</t>
    <phoneticPr fontId="1" type="noConversion"/>
  </si>
  <si>
    <t>Total number of damaged cars out of depot i on day t</t>
    <phoneticPr fontId="1" type="noConversion"/>
  </si>
  <si>
    <t>Repair capacity of depot i on all days</t>
    <phoneticPr fontId="1" type="noConversion"/>
  </si>
  <si>
    <t>Demand at depot i on day t</t>
    <phoneticPr fontId="1" type="noConversion"/>
  </si>
  <si>
    <t>Total number of cars</t>
    <phoneticPr fontId="1" type="noConversion"/>
  </si>
  <si>
    <t xml:space="preserve">Rental price </t>
    <phoneticPr fontId="1" type="noConversion"/>
  </si>
  <si>
    <t>1DAY</t>
    <phoneticPr fontId="1" type="noConversion"/>
  </si>
  <si>
    <t>2DAY</t>
    <phoneticPr fontId="1" type="noConversion"/>
  </si>
  <si>
    <t>3DAY</t>
    <phoneticPr fontId="1" type="noConversion"/>
  </si>
  <si>
    <t>Return to Same Depot</t>
  </si>
  <si>
    <t>Return to Another Depot</t>
  </si>
  <si>
    <t>Marginal Cost</t>
    <phoneticPr fontId="1" type="noConversion"/>
  </si>
  <si>
    <t>K=1</t>
    <phoneticPr fontId="1" type="noConversion"/>
  </si>
  <si>
    <t>K=2</t>
    <phoneticPr fontId="1" type="noConversion"/>
  </si>
  <si>
    <t>K=3</t>
    <phoneticPr fontId="1" type="noConversion"/>
  </si>
  <si>
    <t>+</t>
    <phoneticPr fontId="1" type="noConversion"/>
  </si>
  <si>
    <t>-</t>
    <phoneticPr fontId="1" type="noConversion"/>
  </si>
  <si>
    <t>n=</t>
    <phoneticPr fontId="1" type="noConversion"/>
  </si>
  <si>
    <t>+</t>
    <phoneticPr fontId="1" type="noConversion"/>
  </si>
  <si>
    <t xml:space="preserve"> Damaged cars into depot i on day t:</t>
    <phoneticPr fontId="1" type="noConversion"/>
  </si>
  <si>
    <t>damaged cars to be repaired at depot i on day t-1</t>
    <phoneticPr fontId="1" type="noConversion"/>
  </si>
  <si>
    <t>Damaged cars transferred  out of depot j on day t:</t>
    <phoneticPr fontId="1" type="noConversion"/>
  </si>
  <si>
    <t>Undamaged cars transferred  out of depot j on day t:</t>
    <phoneticPr fontId="1" type="noConversion"/>
  </si>
  <si>
    <t>Damaged cars transferred  to depot j on day t -1 :</t>
    <phoneticPr fontId="1" type="noConversion"/>
  </si>
  <si>
    <t xml:space="preserve">damaged cars left at depot i at the beginning of day t -1 </t>
    <phoneticPr fontId="1" type="noConversion"/>
  </si>
  <si>
    <t>Undamaged cars transferred  to depot j on day t-1:</t>
    <phoneticPr fontId="1" type="noConversion"/>
  </si>
  <si>
    <t>=</t>
    <phoneticPr fontId="1" type="noConversion"/>
  </si>
  <si>
    <t>undamaged cars left at depot i during day t -1</t>
    <phoneticPr fontId="1" type="noConversion"/>
  </si>
  <si>
    <t>B=Birmingham</t>
    <phoneticPr fontId="1" type="noConversion"/>
  </si>
  <si>
    <t>ER=Expand repair</t>
    <phoneticPr fontId="1" type="noConversion"/>
  </si>
  <si>
    <t>M=Manchester</t>
    <phoneticPr fontId="1" type="noConversion"/>
  </si>
  <si>
    <t>C=Create</t>
    <phoneticPr fontId="1" type="noConversion"/>
  </si>
  <si>
    <t>FER=Further expand repair</t>
    <phoneticPr fontId="1" type="noConversion"/>
  </si>
  <si>
    <t>ER B</t>
    <phoneticPr fontId="1" type="noConversion"/>
  </si>
  <si>
    <t>FER B</t>
    <phoneticPr fontId="1" type="noConversion"/>
  </si>
  <si>
    <t>ER M</t>
    <phoneticPr fontId="1" type="noConversion"/>
  </si>
  <si>
    <t>FER M</t>
    <phoneticPr fontId="1" type="noConversion"/>
  </si>
  <si>
    <t>C P</t>
    <phoneticPr fontId="1" type="noConversion"/>
  </si>
  <si>
    <t>P=Plymouth</t>
    <phoneticPr fontId="1" type="noConversion"/>
  </si>
  <si>
    <t>cost:</t>
    <phoneticPr fontId="1" type="noConversion"/>
  </si>
  <si>
    <t>sum:</t>
    <phoneticPr fontId="1" type="noConversion"/>
  </si>
  <si>
    <t>ERB&gt;=FERB:</t>
    <phoneticPr fontId="1" type="noConversion"/>
  </si>
  <si>
    <t>ERM&gt;=FERM:</t>
    <phoneticPr fontId="1" type="noConversion"/>
  </si>
  <si>
    <t>sum&lt;=3: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</si>
  <si>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Q1 Constrains</t>
    </r>
    <r>
      <rPr>
        <sz val="18"/>
        <color theme="1"/>
        <rFont val="等线"/>
        <family val="3"/>
        <charset val="134"/>
        <scheme val="minor"/>
      </rPr>
      <t>:</t>
    </r>
    <phoneticPr fontId="1" type="noConversion"/>
  </si>
  <si>
    <t>Q1 Variables:</t>
    <phoneticPr fontId="1" type="noConversion"/>
  </si>
  <si>
    <t>Q1 Given Data:</t>
    <phoneticPr fontId="1" type="noConversion"/>
  </si>
  <si>
    <t xml:space="preserve">cars rented out from depot i at beginning of day t </t>
  </si>
  <si>
    <t>Q1&amp;Q2 Objective:</t>
    <phoneticPr fontId="1" type="noConversion"/>
  </si>
  <si>
    <t>Since the calculation of this formula is complicated,</t>
    <phoneticPr fontId="1" type="noConversion"/>
  </si>
  <si>
    <t xml:space="preserve"> it is convenient to calculate it separately and call it later.</t>
    <phoneticPr fontId="1" type="noConversion"/>
  </si>
  <si>
    <t xml:space="preserve"> </t>
    <phoneticPr fontId="1" type="noConversion"/>
  </si>
  <si>
    <t>Q2 Variables :</t>
    <phoneticPr fontId="1" type="noConversion"/>
  </si>
  <si>
    <t>Q2 Constrains：</t>
    <phoneticPr fontId="1" type="noConversion"/>
  </si>
  <si>
    <t xml:space="preserve"> </t>
    <phoneticPr fontId="1" type="noConversion"/>
  </si>
  <si>
    <t>All_Left_Sum：</t>
    <phoneticPr fontId="1" type="noConversion"/>
  </si>
  <si>
    <t>Q2 Objective :</t>
    <phoneticPr fontId="1" type="noConversion"/>
  </si>
  <si>
    <t>Q2_COST:</t>
    <phoneticPr fontId="1" type="noConversion"/>
  </si>
  <si>
    <t>to (Q1 OBJ-Q2_COST)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</si>
</sst>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0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176" fontId="0" fillId="0" borderId="0" xfId="0" applyNumberFormat="1"/>
    <xf numFmtId="0" fontId="0" fillId="3" borderId="0" xfId="0" applyFill="1"/>
    <xf numFmtId="0" fontId="0" fillId="5" borderId="0" xfId="0" applyFill="1"/>
    <xf numFmtId="176" fontId="0" fillId="0" borderId="0" xfId="0" applyNumberFormat="1" applyAlignment="1">
      <alignment horizontal="center"/>
    </xf>
    <xf numFmtId="176" fontId="0" fillId="2" borderId="0" xfId="0" applyNumberFormat="1" applyFill="1"/>
    <xf numFmtId="176" fontId="0" fillId="4" borderId="0" xfId="0" applyNumberFormat="1" applyFill="1"/>
    <xf numFmtId="176" fontId="0" fillId="3" borderId="0" xfId="0" applyNumberFormat="1" applyFill="1"/>
    <xf numFmtId="176" fontId="0" fillId="0" borderId="18" xfId="0" applyNumberFormat="1" applyBorder="1"/>
    <xf numFmtId="176" fontId="0" fillId="0" borderId="0" xfId="0" applyNumberFormat="1" applyAlignment="1">
      <alignment horizontal="center" vertical="center"/>
    </xf>
    <xf numFmtId="176" fontId="0" fillId="8" borderId="0" xfId="0" applyNumberFormat="1" applyFill="1"/>
    <xf numFmtId="176" fontId="0" fillId="0" borderId="4" xfId="0" applyNumberFormat="1" applyBorder="1"/>
    <xf numFmtId="176" fontId="0" fillId="0" borderId="5" xfId="0" applyNumberFormat="1" applyBorder="1"/>
    <xf numFmtId="176" fontId="0" fillId="0" borderId="20" xfId="0" applyNumberFormat="1" applyBorder="1"/>
    <xf numFmtId="176" fontId="0" fillId="4" borderId="21" xfId="0" applyNumberFormat="1" applyFill="1" applyBorder="1"/>
    <xf numFmtId="176" fontId="0" fillId="0" borderId="21" xfId="0" applyNumberFormat="1" applyBorder="1"/>
    <xf numFmtId="176" fontId="0" fillId="8" borderId="21" xfId="0" applyNumberFormat="1" applyFill="1" applyBorder="1"/>
    <xf numFmtId="176" fontId="0" fillId="4" borderId="5" xfId="0" applyNumberFormat="1" applyFill="1" applyBorder="1"/>
    <xf numFmtId="176" fontId="0" fillId="0" borderId="6" xfId="0" applyNumberFormat="1" applyBorder="1"/>
    <xf numFmtId="176" fontId="0" fillId="4" borderId="7" xfId="0" applyNumberFormat="1" applyFill="1" applyBorder="1"/>
    <xf numFmtId="176" fontId="0" fillId="4" borderId="8" xfId="0" applyNumberFormat="1" applyFill="1" applyBorder="1"/>
    <xf numFmtId="176" fontId="0" fillId="0" borderId="0" xfId="0" applyNumberFormat="1" applyAlignment="1">
      <alignment vertical="center"/>
    </xf>
    <xf numFmtId="176" fontId="0" fillId="0" borderId="2" xfId="0" applyNumberFormat="1" applyBorder="1"/>
    <xf numFmtId="176" fontId="0" fillId="7" borderId="0" xfId="0" applyNumberFormat="1" applyFill="1"/>
    <xf numFmtId="176" fontId="0" fillId="7" borderId="5" xfId="0" applyNumberFormat="1" applyFill="1" applyBorder="1"/>
    <xf numFmtId="176" fontId="0" fillId="8" borderId="5" xfId="0" applyNumberFormat="1" applyFill="1" applyBorder="1"/>
    <xf numFmtId="176" fontId="4" fillId="0" borderId="21" xfId="0" applyNumberFormat="1" applyFont="1" applyBorder="1"/>
    <xf numFmtId="176" fontId="4" fillId="4" borderId="21" xfId="0" applyNumberFormat="1" applyFont="1" applyFill="1" applyBorder="1"/>
    <xf numFmtId="176" fontId="0" fillId="8" borderId="7" xfId="0" applyNumberFormat="1" applyFill="1" applyBorder="1"/>
    <xf numFmtId="176" fontId="0" fillId="0" borderId="7" xfId="0" applyNumberFormat="1" applyBorder="1"/>
    <xf numFmtId="176" fontId="0" fillId="8" borderId="8" xfId="0" applyNumberFormat="1" applyFill="1" applyBorder="1"/>
    <xf numFmtId="176" fontId="0" fillId="8" borderId="0" xfId="0" applyNumberFormat="1" applyFill="1" applyAlignment="1">
      <alignment vertical="center"/>
    </xf>
    <xf numFmtId="176" fontId="0" fillId="3" borderId="21" xfId="0" applyNumberFormat="1" applyFill="1" applyBorder="1"/>
    <xf numFmtId="176" fontId="0" fillId="0" borderId="24" xfId="0" applyNumberFormat="1" applyBorder="1"/>
    <xf numFmtId="176" fontId="0" fillId="7" borderId="15" xfId="0" applyNumberFormat="1" applyFill="1" applyBorder="1"/>
    <xf numFmtId="176" fontId="0" fillId="7" borderId="16" xfId="0" applyNumberFormat="1" applyFill="1" applyBorder="1"/>
    <xf numFmtId="176" fontId="0" fillId="7" borderId="17" xfId="0" applyNumberFormat="1" applyFill="1" applyBorder="1"/>
    <xf numFmtId="176" fontId="0" fillId="7" borderId="18" xfId="0" applyNumberFormat="1" applyFill="1" applyBorder="1"/>
    <xf numFmtId="176" fontId="0" fillId="7" borderId="19" xfId="0" applyNumberFormat="1" applyFill="1" applyBorder="1"/>
    <xf numFmtId="176" fontId="0" fillId="7" borderId="20" xfId="0" applyNumberFormat="1" applyFill="1" applyBorder="1"/>
    <xf numFmtId="176" fontId="0" fillId="7" borderId="21" xfId="0" applyNumberFormat="1" applyFill="1" applyBorder="1"/>
    <xf numFmtId="176" fontId="0" fillId="7" borderId="22" xfId="0" applyNumberFormat="1" applyFill="1" applyBorder="1"/>
    <xf numFmtId="176" fontId="5" fillId="0" borderId="0" xfId="0" applyNumberFormat="1" applyFont="1" applyAlignment="1">
      <alignment vertical="center"/>
    </xf>
    <xf numFmtId="176" fontId="0" fillId="11" borderId="12" xfId="0" applyNumberFormat="1" applyFill="1" applyBorder="1"/>
    <xf numFmtId="176" fontId="0" fillId="11" borderId="0" xfId="0" applyNumberFormat="1" applyFill="1"/>
    <xf numFmtId="176" fontId="0" fillId="11" borderId="13" xfId="0" applyNumberFormat="1" applyFill="1" applyBorder="1"/>
    <xf numFmtId="176" fontId="0" fillId="11" borderId="14" xfId="0" applyNumberFormat="1" applyFill="1" applyBorder="1"/>
    <xf numFmtId="176" fontId="0" fillId="13" borderId="0" xfId="0" applyNumberFormat="1" applyFill="1"/>
    <xf numFmtId="176" fontId="10" fillId="0" borderId="0" xfId="0" applyNumberFormat="1" applyFont="1" applyAlignment="1">
      <alignment vertical="top"/>
    </xf>
    <xf numFmtId="176" fontId="7" fillId="10" borderId="0" xfId="0" applyNumberFormat="1" applyFont="1" applyFill="1" applyAlignment="1">
      <alignment horizontal="center" vertical="center"/>
    </xf>
    <xf numFmtId="176" fontId="0" fillId="12" borderId="0" xfId="0" applyNumberFormat="1" applyFill="1" applyAlignment="1">
      <alignment horizontal="center"/>
    </xf>
    <xf numFmtId="176" fontId="8" fillId="0" borderId="0" xfId="0" applyNumberFormat="1" applyFont="1" applyAlignment="1">
      <alignment horizontal="center"/>
    </xf>
    <xf numFmtId="176" fontId="0" fillId="0" borderId="17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15" xfId="0" applyNumberFormat="1" applyBorder="1" applyAlignment="1">
      <alignment horizontal="center"/>
    </xf>
    <xf numFmtId="176" fontId="6" fillId="14" borderId="0" xfId="0" applyNumberFormat="1" applyFont="1" applyFill="1" applyAlignment="1">
      <alignment horizontal="center" vertical="center"/>
    </xf>
    <xf numFmtId="176" fontId="2" fillId="9" borderId="26" xfId="0" applyNumberFormat="1" applyFont="1" applyFill="1" applyBorder="1" applyAlignment="1">
      <alignment horizontal="center"/>
    </xf>
    <xf numFmtId="176" fontId="2" fillId="9" borderId="0" xfId="0" applyNumberFormat="1" applyFont="1" applyFill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176" fontId="0" fillId="11" borderId="9" xfId="0" applyNumberFormat="1" applyFill="1" applyBorder="1" applyAlignment="1">
      <alignment horizontal="center"/>
    </xf>
    <xf numFmtId="176" fontId="0" fillId="11" borderId="10" xfId="0" applyNumberFormat="1" applyFill="1" applyBorder="1" applyAlignment="1">
      <alignment horizontal="center"/>
    </xf>
    <xf numFmtId="176" fontId="0" fillId="11" borderId="11" xfId="0" applyNumberFormat="1" applyFill="1" applyBorder="1" applyAlignment="1">
      <alignment horizontal="center"/>
    </xf>
    <xf numFmtId="176" fontId="7" fillId="14" borderId="0" xfId="0" applyNumberFormat="1" applyFont="1" applyFill="1" applyAlignment="1">
      <alignment horizontal="center" vertical="center"/>
    </xf>
    <xf numFmtId="176" fontId="10" fillId="0" borderId="0" xfId="0" applyNumberFormat="1" applyFont="1" applyAlignment="1">
      <alignment horizontal="left" vertical="top"/>
    </xf>
    <xf numFmtId="176" fontId="3" fillId="0" borderId="4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176" fontId="3" fillId="0" borderId="16" xfId="0" applyNumberFormat="1" applyFont="1" applyBorder="1" applyAlignment="1">
      <alignment horizontal="center"/>
    </xf>
    <xf numFmtId="176" fontId="4" fillId="0" borderId="16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/>
    </xf>
    <xf numFmtId="176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78" fontId="2" fillId="10" borderId="18" xfId="0" applyNumberFormat="1" applyFont="1" applyFill="1" applyBorder="1" applyAlignment="1">
      <alignment horizontal="center" vertical="center"/>
    </xf>
    <xf numFmtId="178" fontId="2" fillId="10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10" fillId="7" borderId="0" xfId="0" applyNumberFormat="1" applyFon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0" fontId="0" fillId="8" borderId="23" xfId="0" applyNumberFormat="1" applyFill="1" applyBorder="1"/>
    <xf numFmtId="176" fontId="0" fillId="0" borderId="0" xfId="0" applyNumberFormat="1" applyBorder="1"/>
    <xf numFmtId="176" fontId="0" fillId="0" borderId="0" xfId="0" applyNumberFormat="1" applyBorder="1" applyAlignment="1">
      <alignment horizontal="center" vertical="center"/>
    </xf>
    <xf numFmtId="176" fontId="0" fillId="4" borderId="0" xfId="0" applyNumberFormat="1" applyFill="1" applyBorder="1"/>
    <xf numFmtId="176" fontId="0" fillId="8" borderId="0" xfId="0" applyNumberFormat="1" applyFill="1" applyBorder="1"/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/>
    <xf numFmtId="176" fontId="4" fillId="4" borderId="0" xfId="0" applyNumberFormat="1" applyFont="1" applyFill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4" borderId="19" xfId="0" applyNumberFormat="1" applyFill="1" applyBorder="1"/>
    <xf numFmtId="176" fontId="0" fillId="4" borderId="22" xfId="0" applyNumberFormat="1" applyFill="1" applyBorder="1"/>
    <xf numFmtId="176" fontId="0" fillId="0" borderId="17" xfId="0" applyNumberFormat="1" applyBorder="1" applyAlignment="1">
      <alignment horizontal="center"/>
    </xf>
    <xf numFmtId="176" fontId="0" fillId="0" borderId="19" xfId="0" applyNumberFormat="1" applyBorder="1"/>
    <xf numFmtId="176" fontId="0" fillId="7" borderId="0" xfId="0" applyNumberFormat="1" applyFill="1" applyBorder="1"/>
    <xf numFmtId="176" fontId="0" fillId="8" borderId="19" xfId="0" applyNumberFormat="1" applyFill="1" applyBorder="1"/>
    <xf numFmtId="176" fontId="0" fillId="0" borderId="18" xfId="0" applyNumberFormat="1" applyBorder="1" applyAlignment="1">
      <alignment horizontal="center" vertical="center"/>
    </xf>
    <xf numFmtId="176" fontId="0" fillId="6" borderId="0" xfId="0" applyNumberFormat="1" applyFill="1" applyBorder="1" applyAlignment="1">
      <alignment horizontal="center" vertical="center"/>
    </xf>
    <xf numFmtId="176" fontId="0" fillId="6" borderId="19" xfId="0" applyNumberFormat="1" applyFill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6" borderId="21" xfId="0" applyNumberFormat="1" applyFill="1" applyBorder="1" applyAlignment="1">
      <alignment horizontal="center" vertical="center"/>
    </xf>
    <xf numFmtId="176" fontId="0" fillId="6" borderId="22" xfId="0" applyNumberFormat="1" applyFill="1" applyBorder="1" applyAlignment="1">
      <alignment horizontal="center" vertical="center"/>
    </xf>
    <xf numFmtId="176" fontId="0" fillId="8" borderId="15" xfId="0" applyNumberFormat="1" applyFill="1" applyBorder="1" applyAlignment="1">
      <alignment horizontal="center" vertical="center"/>
    </xf>
    <xf numFmtId="176" fontId="0" fillId="8" borderId="17" xfId="0" applyNumberFormat="1" applyFill="1" applyBorder="1" applyAlignment="1">
      <alignment horizontal="center" vertical="center"/>
    </xf>
    <xf numFmtId="176" fontId="0" fillId="8" borderId="20" xfId="0" applyNumberFormat="1" applyFill="1" applyBorder="1" applyAlignment="1">
      <alignment horizontal="center" vertical="center"/>
    </xf>
    <xf numFmtId="176" fontId="0" fillId="8" borderId="22" xfId="0" applyNumberFormat="1" applyFill="1" applyBorder="1" applyAlignment="1">
      <alignment horizontal="center" vertical="center"/>
    </xf>
    <xf numFmtId="176" fontId="8" fillId="7" borderId="18" xfId="0" applyNumberFormat="1" applyFont="1" applyFill="1" applyBorder="1" applyAlignment="1">
      <alignment horizontal="center" vertical="center" wrapText="1"/>
    </xf>
    <xf numFmtId="176" fontId="11" fillId="8" borderId="0" xfId="0" applyNumberFormat="1" applyFont="1" applyFill="1" applyAlignment="1">
      <alignment horizontal="center" vertical="center"/>
    </xf>
    <xf numFmtId="176" fontId="8" fillId="12" borderId="0" xfId="0" applyNumberFormat="1" applyFont="1" applyFill="1" applyAlignment="1">
      <alignment horizontal="center" vertical="center"/>
    </xf>
    <xf numFmtId="0" fontId="0" fillId="0" borderId="25" xfId="0" applyNumberFormat="1" applyBorder="1"/>
    <xf numFmtId="176" fontId="8" fillId="0" borderId="15" xfId="0" applyNumberFormat="1" applyFont="1" applyBorder="1" applyAlignment="1">
      <alignment horizontal="center" vertical="center"/>
    </xf>
    <xf numFmtId="176" fontId="8" fillId="0" borderId="17" xfId="0" applyNumberFormat="1" applyFont="1" applyBorder="1" applyAlignment="1">
      <alignment horizontal="center" vertical="center"/>
    </xf>
    <xf numFmtId="176" fontId="8" fillId="0" borderId="20" xfId="0" applyNumberFormat="1" applyFont="1" applyBorder="1" applyAlignment="1">
      <alignment horizontal="center" vertical="center"/>
    </xf>
    <xf numFmtId="176" fontId="8" fillId="0" borderId="2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56029</xdr:colOff>
      <xdr:row>13</xdr:row>
      <xdr:rowOff>100853</xdr:rowOff>
    </xdr:from>
    <xdr:to>
      <xdr:col>63</xdr:col>
      <xdr:colOff>410482</xdr:colOff>
      <xdr:row>20</xdr:row>
      <xdr:rowOff>10815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56E29B-1956-D52F-6800-BFD61C384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9411" y="2554941"/>
          <a:ext cx="6506483" cy="1209845"/>
        </a:xfrm>
        <a:prstGeom prst="rect">
          <a:avLst/>
        </a:prstGeom>
      </xdr:spPr>
    </xdr:pic>
    <xdr:clientData/>
  </xdr:twoCellAnchor>
  <xdr:twoCellAnchor editAs="oneCell">
    <xdr:from>
      <xdr:col>48</xdr:col>
      <xdr:colOff>89646</xdr:colOff>
      <xdr:row>23</xdr:row>
      <xdr:rowOff>78441</xdr:rowOff>
    </xdr:from>
    <xdr:to>
      <xdr:col>57</xdr:col>
      <xdr:colOff>377415</xdr:colOff>
      <xdr:row>29</xdr:row>
      <xdr:rowOff>180583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789A6D-94BE-5249-5C94-293C8B56C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1675" y="4403912"/>
          <a:ext cx="6439799" cy="1200318"/>
        </a:xfrm>
        <a:prstGeom prst="rect">
          <a:avLst/>
        </a:prstGeom>
      </xdr:spPr>
    </xdr:pic>
    <xdr:clientData/>
  </xdr:twoCellAnchor>
  <xdr:twoCellAnchor editAs="oneCell">
    <xdr:from>
      <xdr:col>31</xdr:col>
      <xdr:colOff>63233</xdr:colOff>
      <xdr:row>53</xdr:row>
      <xdr:rowOff>98451</xdr:rowOff>
    </xdr:from>
    <xdr:to>
      <xdr:col>38</xdr:col>
      <xdr:colOff>146275</xdr:colOff>
      <xdr:row>58</xdr:row>
      <xdr:rowOff>65518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6C58EC6-89AB-98F7-1488-D32CD6814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372519" y="9990844"/>
          <a:ext cx="4845542" cy="878745"/>
        </a:xfrm>
        <a:prstGeom prst="rect">
          <a:avLst/>
        </a:prstGeom>
      </xdr:spPr>
    </xdr:pic>
    <xdr:clientData/>
  </xdr:twoCellAnchor>
  <xdr:twoCellAnchor editAs="oneCell">
    <xdr:from>
      <xdr:col>31</xdr:col>
      <xdr:colOff>99252</xdr:colOff>
      <xdr:row>64</xdr:row>
      <xdr:rowOff>17610</xdr:rowOff>
    </xdr:from>
    <xdr:to>
      <xdr:col>38</xdr:col>
      <xdr:colOff>363295</xdr:colOff>
      <xdr:row>68</xdr:row>
      <xdr:rowOff>144917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E470376-CF08-C3F4-4CB1-39310C86F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10781" y="12052728"/>
          <a:ext cx="5048955" cy="866895"/>
        </a:xfrm>
        <a:prstGeom prst="rect">
          <a:avLst/>
        </a:prstGeom>
      </xdr:spPr>
    </xdr:pic>
    <xdr:clientData/>
  </xdr:twoCellAnchor>
  <xdr:twoCellAnchor editAs="oneCell">
    <xdr:from>
      <xdr:col>39</xdr:col>
      <xdr:colOff>67236</xdr:colOff>
      <xdr:row>76</xdr:row>
      <xdr:rowOff>134471</xdr:rowOff>
    </xdr:from>
    <xdr:to>
      <xdr:col>45</xdr:col>
      <xdr:colOff>576626</xdr:colOff>
      <xdr:row>80</xdr:row>
      <xdr:rowOff>111036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7438D49-3DD2-51D8-08ED-0A5C99DF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547236" y="14231471"/>
          <a:ext cx="4610743" cy="704948"/>
        </a:xfrm>
        <a:prstGeom prst="rect">
          <a:avLst/>
        </a:prstGeom>
      </xdr:spPr>
    </xdr:pic>
    <xdr:clientData/>
  </xdr:twoCellAnchor>
  <xdr:twoCellAnchor editAs="oneCell">
    <xdr:from>
      <xdr:col>27</xdr:col>
      <xdr:colOff>108857</xdr:colOff>
      <xdr:row>87</xdr:row>
      <xdr:rowOff>40821</xdr:rowOff>
    </xdr:from>
    <xdr:to>
      <xdr:col>32</xdr:col>
      <xdr:colOff>646800</xdr:colOff>
      <xdr:row>91</xdr:row>
      <xdr:rowOff>34038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B33E913-ED6D-92C4-3FB2-3345CBD7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52428" y="16151678"/>
          <a:ext cx="4484015" cy="714395"/>
        </a:xfrm>
        <a:prstGeom prst="rect">
          <a:avLst/>
        </a:prstGeom>
      </xdr:spPr>
    </xdr:pic>
    <xdr:clientData/>
  </xdr:twoCellAnchor>
  <xdr:twoCellAnchor editAs="oneCell">
    <xdr:from>
      <xdr:col>27</xdr:col>
      <xdr:colOff>108058</xdr:colOff>
      <xdr:row>97</xdr:row>
      <xdr:rowOff>143276</xdr:rowOff>
    </xdr:from>
    <xdr:to>
      <xdr:col>31</xdr:col>
      <xdr:colOff>491243</xdr:colOff>
      <xdr:row>102</xdr:row>
      <xdr:rowOff>3230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E51CB4A-7C4A-F541-5AE5-B1F83BC8B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151629" y="18050276"/>
          <a:ext cx="3648900" cy="771633"/>
        </a:xfrm>
        <a:prstGeom prst="rect">
          <a:avLst/>
        </a:prstGeom>
      </xdr:spPr>
    </xdr:pic>
    <xdr:clientData/>
  </xdr:twoCellAnchor>
  <xdr:twoCellAnchor editAs="oneCell">
    <xdr:from>
      <xdr:col>33</xdr:col>
      <xdr:colOff>149679</xdr:colOff>
      <xdr:row>118</xdr:row>
      <xdr:rowOff>95250</xdr:rowOff>
    </xdr:from>
    <xdr:to>
      <xdr:col>42</xdr:col>
      <xdr:colOff>542238</xdr:colOff>
      <xdr:row>122</xdr:row>
      <xdr:rowOff>140179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6A38D42-9B97-002E-E120-5073F5B5B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819679" y="21785036"/>
          <a:ext cx="6515773" cy="752500"/>
        </a:xfrm>
        <a:prstGeom prst="rect">
          <a:avLst/>
        </a:prstGeom>
      </xdr:spPr>
    </xdr:pic>
    <xdr:clientData/>
  </xdr:twoCellAnchor>
  <xdr:twoCellAnchor editAs="oneCell">
    <xdr:from>
      <xdr:col>27</xdr:col>
      <xdr:colOff>163285</xdr:colOff>
      <xdr:row>130</xdr:row>
      <xdr:rowOff>0</xdr:rowOff>
    </xdr:from>
    <xdr:to>
      <xdr:col>28</xdr:col>
      <xdr:colOff>585357</xdr:colOff>
      <xdr:row>133</xdr:row>
      <xdr:rowOff>90857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F9D159C6-F295-6389-C15E-93A3B2E3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206856" y="23839714"/>
          <a:ext cx="1238501" cy="621535"/>
        </a:xfrm>
        <a:prstGeom prst="rect">
          <a:avLst/>
        </a:prstGeom>
      </xdr:spPr>
    </xdr:pic>
    <xdr:clientData/>
  </xdr:twoCellAnchor>
  <xdr:twoCellAnchor editAs="oneCell">
    <xdr:from>
      <xdr:col>27</xdr:col>
      <xdr:colOff>217714</xdr:colOff>
      <xdr:row>141</xdr:row>
      <xdr:rowOff>0</xdr:rowOff>
    </xdr:from>
    <xdr:to>
      <xdr:col>28</xdr:col>
      <xdr:colOff>573102</xdr:colOff>
      <xdr:row>144</xdr:row>
      <xdr:rowOff>183717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1D72577-6229-8517-8733-615AA6759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261285" y="25812750"/>
          <a:ext cx="1171817" cy="714395"/>
        </a:xfrm>
        <a:prstGeom prst="rect">
          <a:avLst/>
        </a:prstGeom>
      </xdr:spPr>
    </xdr:pic>
    <xdr:clientData/>
  </xdr:twoCellAnchor>
  <xdr:twoCellAnchor editAs="oneCell">
    <xdr:from>
      <xdr:col>24</xdr:col>
      <xdr:colOff>68036</xdr:colOff>
      <xdr:row>150</xdr:row>
      <xdr:rowOff>176893</xdr:rowOff>
    </xdr:from>
    <xdr:to>
      <xdr:col>24</xdr:col>
      <xdr:colOff>763458</xdr:colOff>
      <xdr:row>153</xdr:row>
      <xdr:rowOff>80988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B831EA8-A88D-DA85-8341-ED45E5F71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662322" y="27595286"/>
          <a:ext cx="695422" cy="461988"/>
        </a:xfrm>
        <a:prstGeom prst="rect">
          <a:avLst/>
        </a:prstGeom>
      </xdr:spPr>
    </xdr:pic>
    <xdr:clientData/>
  </xdr:twoCellAnchor>
  <xdr:twoCellAnchor editAs="oneCell">
    <xdr:from>
      <xdr:col>24</xdr:col>
      <xdr:colOff>72038</xdr:colOff>
      <xdr:row>158</xdr:row>
      <xdr:rowOff>107256</xdr:rowOff>
    </xdr:from>
    <xdr:to>
      <xdr:col>27</xdr:col>
      <xdr:colOff>624521</xdr:colOff>
      <xdr:row>161</xdr:row>
      <xdr:rowOff>68837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DE248E7C-CE10-4548-BB8F-F433C0CF1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666324" y="28968006"/>
          <a:ext cx="3001768" cy="519474"/>
        </a:xfrm>
        <a:prstGeom prst="rect">
          <a:avLst/>
        </a:prstGeom>
      </xdr:spPr>
    </xdr:pic>
    <xdr:clientData/>
  </xdr:twoCellAnchor>
  <xdr:twoCellAnchor editAs="oneCell">
    <xdr:from>
      <xdr:col>21</xdr:col>
      <xdr:colOff>773207</xdr:colOff>
      <xdr:row>162</xdr:row>
      <xdr:rowOff>11206</xdr:rowOff>
    </xdr:from>
    <xdr:to>
      <xdr:col>27</xdr:col>
      <xdr:colOff>704957</xdr:colOff>
      <xdr:row>164</xdr:row>
      <xdr:rowOff>5092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434D62F-EC72-6F9F-9484-A3EEFC2E5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716501" y="29583530"/>
          <a:ext cx="4772691" cy="352474"/>
        </a:xfrm>
        <a:prstGeom prst="rect">
          <a:avLst/>
        </a:prstGeom>
      </xdr:spPr>
    </xdr:pic>
    <xdr:clientData/>
  </xdr:twoCellAnchor>
  <xdr:twoCellAnchor editAs="oneCell">
    <xdr:from>
      <xdr:col>14</xdr:col>
      <xdr:colOff>168089</xdr:colOff>
      <xdr:row>91</xdr:row>
      <xdr:rowOff>67235</xdr:rowOff>
    </xdr:from>
    <xdr:to>
      <xdr:col>18</xdr:col>
      <xdr:colOff>8273</xdr:colOff>
      <xdr:row>92</xdr:row>
      <xdr:rowOff>164854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80A7D78A-C5D6-1F76-2B34-E5F443BC8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49971" y="2039470"/>
          <a:ext cx="3067478" cy="285790"/>
        </a:xfrm>
        <a:prstGeom prst="rect">
          <a:avLst/>
        </a:prstGeom>
      </xdr:spPr>
    </xdr:pic>
    <xdr:clientData/>
  </xdr:twoCellAnchor>
  <xdr:twoCellAnchor editAs="oneCell">
    <xdr:from>
      <xdr:col>6</xdr:col>
      <xdr:colOff>123265</xdr:colOff>
      <xdr:row>16</xdr:row>
      <xdr:rowOff>156882</xdr:rowOff>
    </xdr:from>
    <xdr:to>
      <xdr:col>11</xdr:col>
      <xdr:colOff>617106</xdr:colOff>
      <xdr:row>18</xdr:row>
      <xdr:rowOff>67235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AA2A61BC-ED11-B21E-84D7-6D0CFC82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64206" y="3171264"/>
          <a:ext cx="4527959" cy="280147"/>
        </a:xfrm>
        <a:prstGeom prst="rect">
          <a:avLst/>
        </a:prstGeom>
      </xdr:spPr>
    </xdr:pic>
    <xdr:clientData/>
  </xdr:twoCellAnchor>
  <xdr:twoCellAnchor editAs="oneCell">
    <xdr:from>
      <xdr:col>11</xdr:col>
      <xdr:colOff>717177</xdr:colOff>
      <xdr:row>16</xdr:row>
      <xdr:rowOff>134472</xdr:rowOff>
    </xdr:from>
    <xdr:to>
      <xdr:col>18</xdr:col>
      <xdr:colOff>118179</xdr:colOff>
      <xdr:row>18</xdr:row>
      <xdr:rowOff>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0C7BB23-F757-A02D-B4A6-B95D6F41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592236" y="3148854"/>
          <a:ext cx="5048767" cy="2353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48</xdr:row>
      <xdr:rowOff>1</xdr:rowOff>
    </xdr:from>
    <xdr:to>
      <xdr:col>17</xdr:col>
      <xdr:colOff>661147</xdr:colOff>
      <xdr:row>48</xdr:row>
      <xdr:rowOff>172183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A81DBFE-4B0B-105B-68FA-C5495137C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681882" y="8852648"/>
          <a:ext cx="4695265" cy="172182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33618</xdr:colOff>
      <xdr:row>57</xdr:row>
      <xdr:rowOff>11206</xdr:rowOff>
    </xdr:from>
    <xdr:to>
      <xdr:col>17</xdr:col>
      <xdr:colOff>618118</xdr:colOff>
      <xdr:row>58</xdr:row>
      <xdr:rowOff>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B760A5F-841B-59F0-E85B-E543376D9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0" y="10555941"/>
          <a:ext cx="4618618" cy="179294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48</xdr:row>
      <xdr:rowOff>0</xdr:rowOff>
    </xdr:from>
    <xdr:to>
      <xdr:col>11</xdr:col>
      <xdr:colOff>537883</xdr:colOff>
      <xdr:row>49</xdr:row>
      <xdr:rowOff>6804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0A00F58-DA1F-1D7D-CFA5-28612D6F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40942" y="8852647"/>
          <a:ext cx="4572000" cy="19730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11</xdr:col>
      <xdr:colOff>324970</xdr:colOff>
      <xdr:row>57</xdr:row>
      <xdr:rowOff>173417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EADA4DD-3802-CDB5-A05D-B1DFEC6F5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40941" y="10544735"/>
          <a:ext cx="4359088" cy="173417"/>
        </a:xfrm>
        <a:prstGeom prst="rect">
          <a:avLst/>
        </a:prstGeom>
      </xdr:spPr>
    </xdr:pic>
    <xdr:clientData/>
  </xdr:twoCellAnchor>
  <xdr:twoCellAnchor editAs="oneCell">
    <xdr:from>
      <xdr:col>9</xdr:col>
      <xdr:colOff>338577</xdr:colOff>
      <xdr:row>26</xdr:row>
      <xdr:rowOff>108057</xdr:rowOff>
    </xdr:from>
    <xdr:to>
      <xdr:col>14</xdr:col>
      <xdr:colOff>585108</xdr:colOff>
      <xdr:row>28</xdr:row>
      <xdr:rowOff>53120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C849067-D8D9-1398-2A1F-2E0FEC861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99989" y="4982616"/>
          <a:ext cx="4280648" cy="314857"/>
        </a:xfrm>
        <a:prstGeom prst="rect">
          <a:avLst/>
        </a:prstGeom>
      </xdr:spPr>
    </xdr:pic>
    <xdr:clientData/>
  </xdr:twoCellAnchor>
  <xdr:twoCellAnchor editAs="oneCell">
    <xdr:from>
      <xdr:col>9</xdr:col>
      <xdr:colOff>425824</xdr:colOff>
      <xdr:row>66</xdr:row>
      <xdr:rowOff>56030</xdr:rowOff>
    </xdr:from>
    <xdr:to>
      <xdr:col>14</xdr:col>
      <xdr:colOff>784413</xdr:colOff>
      <xdr:row>68</xdr:row>
      <xdr:rowOff>37938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79A8DF6A-07B3-1C54-BEA4-ACE200FDB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87236" y="12292854"/>
          <a:ext cx="4392706" cy="351703"/>
        </a:xfrm>
        <a:prstGeom prst="rect">
          <a:avLst/>
        </a:prstGeom>
      </xdr:spPr>
    </xdr:pic>
    <xdr:clientData/>
  </xdr:twoCellAnchor>
  <xdr:twoCellAnchor editAs="oneCell">
    <xdr:from>
      <xdr:col>39</xdr:col>
      <xdr:colOff>193353</xdr:colOff>
      <xdr:row>67</xdr:row>
      <xdr:rowOff>36381</xdr:rowOff>
    </xdr:from>
    <xdr:to>
      <xdr:col>44</xdr:col>
      <xdr:colOff>516840</xdr:colOff>
      <xdr:row>72</xdr:row>
      <xdr:rowOff>51955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B73DFD67-8AD1-84C2-0F90-9F569373F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967762" y="12366926"/>
          <a:ext cx="3787123" cy="933438"/>
        </a:xfrm>
        <a:prstGeom prst="rect">
          <a:avLst/>
        </a:prstGeom>
      </xdr:spPr>
    </xdr:pic>
    <xdr:clientData/>
  </xdr:twoCellAnchor>
  <xdr:twoCellAnchor editAs="oneCell">
    <xdr:from>
      <xdr:col>64</xdr:col>
      <xdr:colOff>316168</xdr:colOff>
      <xdr:row>10</xdr:row>
      <xdr:rowOff>178496</xdr:rowOff>
    </xdr:from>
    <xdr:to>
      <xdr:col>73</xdr:col>
      <xdr:colOff>354586</xdr:colOff>
      <xdr:row>26</xdr:row>
      <xdr:rowOff>116948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DBE8AFF-84B3-6B8F-A3C6-73DB3FE0C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885139" y="2061084"/>
          <a:ext cx="6190447" cy="2930423"/>
        </a:xfrm>
        <a:prstGeom prst="rect">
          <a:avLst/>
        </a:prstGeom>
      </xdr:spPr>
    </xdr:pic>
    <xdr:clientData/>
  </xdr:twoCellAnchor>
  <xdr:twoCellAnchor editAs="oneCell">
    <xdr:from>
      <xdr:col>64</xdr:col>
      <xdr:colOff>83726</xdr:colOff>
      <xdr:row>42</xdr:row>
      <xdr:rowOff>58430</xdr:rowOff>
    </xdr:from>
    <xdr:to>
      <xdr:col>75</xdr:col>
      <xdr:colOff>13607</xdr:colOff>
      <xdr:row>51</xdr:row>
      <xdr:rowOff>124798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4AD586CA-64F2-DEB2-60CC-CD0B8814E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844797" y="7882537"/>
          <a:ext cx="7495453" cy="1699225"/>
        </a:xfrm>
        <a:prstGeom prst="rect">
          <a:avLst/>
        </a:prstGeom>
      </xdr:spPr>
    </xdr:pic>
    <xdr:clientData/>
  </xdr:twoCellAnchor>
  <xdr:twoCellAnchor editAs="oneCell">
    <xdr:from>
      <xdr:col>0</xdr:col>
      <xdr:colOff>23214</xdr:colOff>
      <xdr:row>49</xdr:row>
      <xdr:rowOff>10407</xdr:rowOff>
    </xdr:from>
    <xdr:to>
      <xdr:col>5</xdr:col>
      <xdr:colOff>715360</xdr:colOff>
      <xdr:row>54</xdr:row>
      <xdr:rowOff>122464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5A42C166-16CF-848A-02CA-A46962401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214" y="9154407"/>
          <a:ext cx="4774289" cy="1037343"/>
        </a:xfrm>
        <a:prstGeom prst="rect">
          <a:avLst/>
        </a:prstGeom>
      </xdr:spPr>
    </xdr:pic>
    <xdr:clientData/>
  </xdr:twoCellAnchor>
  <xdr:twoCellAnchor editAs="oneCell">
    <xdr:from>
      <xdr:col>0</xdr:col>
      <xdr:colOff>20814</xdr:colOff>
      <xdr:row>54</xdr:row>
      <xdr:rowOff>153682</xdr:rowOff>
    </xdr:from>
    <xdr:to>
      <xdr:col>5</xdr:col>
      <xdr:colOff>729563</xdr:colOff>
      <xdr:row>62</xdr:row>
      <xdr:rowOff>167287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41B8DD78-58E3-EF7F-FA9F-23CEC2E55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814" y="10317417"/>
          <a:ext cx="4742867" cy="1515194"/>
        </a:xfrm>
        <a:prstGeom prst="rect">
          <a:avLst/>
        </a:prstGeom>
      </xdr:spPr>
    </xdr:pic>
    <xdr:clientData/>
  </xdr:twoCellAnchor>
  <xdr:twoCellAnchor>
    <xdr:from>
      <xdr:col>24</xdr:col>
      <xdr:colOff>22412</xdr:colOff>
      <xdr:row>4</xdr:row>
      <xdr:rowOff>11205</xdr:rowOff>
    </xdr:from>
    <xdr:to>
      <xdr:col>26</xdr:col>
      <xdr:colOff>170560</xdr:colOff>
      <xdr:row>8</xdr:row>
      <xdr:rowOff>37082</xdr:rowOff>
    </xdr:to>
    <xdr:grpSp>
      <xdr:nvGrpSpPr>
        <xdr:cNvPr id="354" name="组合 353">
          <a:extLst>
            <a:ext uri="{FF2B5EF4-FFF2-40B4-BE49-F238E27FC236}">
              <a16:creationId xmlns:a16="http://schemas.microsoft.com/office/drawing/2014/main" id="{A23FD608-3157-4886-275A-72CF19F01144}"/>
            </a:ext>
          </a:extLst>
        </xdr:cNvPr>
        <xdr:cNvGrpSpPr/>
      </xdr:nvGrpSpPr>
      <xdr:grpSpPr>
        <a:xfrm>
          <a:off x="19557321" y="807841"/>
          <a:ext cx="1776057" cy="718605"/>
          <a:chOff x="9704294" y="616323"/>
          <a:chExt cx="1648055" cy="743054"/>
        </a:xfrm>
      </xdr:grpSpPr>
      <xdr:pic>
        <xdr:nvPicPr>
          <xdr:cNvPr id="352" name="图片 351">
            <a:extLst>
              <a:ext uri="{FF2B5EF4-FFF2-40B4-BE49-F238E27FC236}">
                <a16:creationId xmlns:a16="http://schemas.microsoft.com/office/drawing/2014/main" id="{EC027946-F637-6D4D-DBB4-E769AC3FEF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/>
          <a:stretch>
            <a:fillRect/>
          </a:stretch>
        </xdr:blipFill>
        <xdr:spPr>
          <a:xfrm>
            <a:off x="9704294" y="616323"/>
            <a:ext cx="1648055" cy="743054"/>
          </a:xfrm>
          <a:prstGeom prst="rect">
            <a:avLst/>
          </a:prstGeom>
        </xdr:spPr>
      </xdr:pic>
      <xdr:sp macro="" textlink="">
        <xdr:nvSpPr>
          <xdr:cNvPr id="353" name="矩形: 圆角 352">
            <a:extLst>
              <a:ext uri="{FF2B5EF4-FFF2-40B4-BE49-F238E27FC236}">
                <a16:creationId xmlns:a16="http://schemas.microsoft.com/office/drawing/2014/main" id="{15762D6B-3815-74D1-483A-399A1BEAB47F}"/>
              </a:ext>
            </a:extLst>
          </xdr:cNvPr>
          <xdr:cNvSpPr/>
        </xdr:nvSpPr>
        <xdr:spPr>
          <a:xfrm>
            <a:off x="10085294" y="784412"/>
            <a:ext cx="235324" cy="280147"/>
          </a:xfrm>
          <a:prstGeom prst="roundRect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54</xdr:col>
      <xdr:colOff>24814</xdr:colOff>
      <xdr:row>34</xdr:row>
      <xdr:rowOff>4002</xdr:rowOff>
    </xdr:from>
    <xdr:to>
      <xdr:col>63</xdr:col>
      <xdr:colOff>274477</xdr:colOff>
      <xdr:row>39</xdr:row>
      <xdr:rowOff>182327</xdr:rowOff>
    </xdr:to>
    <xdr:grpSp>
      <xdr:nvGrpSpPr>
        <xdr:cNvPr id="357" name="组合 356">
          <a:extLst>
            <a:ext uri="{FF2B5EF4-FFF2-40B4-BE49-F238E27FC236}">
              <a16:creationId xmlns:a16="http://schemas.microsoft.com/office/drawing/2014/main" id="{4ACC1400-56E7-7716-469F-33B070D94629}"/>
            </a:ext>
          </a:extLst>
        </xdr:cNvPr>
        <xdr:cNvGrpSpPr/>
      </xdr:nvGrpSpPr>
      <xdr:grpSpPr>
        <a:xfrm>
          <a:off x="41190132" y="6273184"/>
          <a:ext cx="6484209" cy="1061552"/>
          <a:chOff x="40767000" y="6387353"/>
          <a:chExt cx="6401693" cy="1086001"/>
        </a:xfrm>
      </xdr:grpSpPr>
      <xdr:pic>
        <xdr:nvPicPr>
          <xdr:cNvPr id="4" name="图片 3">
            <a:extLst>
              <a:ext uri="{FF2B5EF4-FFF2-40B4-BE49-F238E27FC236}">
                <a16:creationId xmlns:a16="http://schemas.microsoft.com/office/drawing/2014/main" id="{3602A925-7C4A-D6F6-B974-3E3B414518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/>
          <a:stretch>
            <a:fillRect/>
          </a:stretch>
        </xdr:blipFill>
        <xdr:spPr>
          <a:xfrm>
            <a:off x="40767000" y="6387353"/>
            <a:ext cx="6401693" cy="1086001"/>
          </a:xfrm>
          <a:prstGeom prst="rect">
            <a:avLst/>
          </a:prstGeom>
        </xdr:spPr>
      </xdr:pic>
      <xdr:cxnSp macro="">
        <xdr:nvCxnSpPr>
          <xdr:cNvPr id="356" name="直接连接符 355">
            <a:extLst>
              <a:ext uri="{FF2B5EF4-FFF2-40B4-BE49-F238E27FC236}">
                <a16:creationId xmlns:a16="http://schemas.microsoft.com/office/drawing/2014/main" id="{0A207D62-F633-691D-C440-039BFA0E3252}"/>
              </a:ext>
            </a:extLst>
          </xdr:cNvPr>
          <xdr:cNvCxnSpPr/>
        </xdr:nvCxnSpPr>
        <xdr:spPr>
          <a:xfrm>
            <a:off x="43478824" y="6970059"/>
            <a:ext cx="425823" cy="201706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149679</xdr:colOff>
      <xdr:row>43</xdr:row>
      <xdr:rowOff>163284</xdr:rowOff>
    </xdr:from>
    <xdr:to>
      <xdr:col>56</xdr:col>
      <xdr:colOff>187426</xdr:colOff>
      <xdr:row>50</xdr:row>
      <xdr:rowOff>29696</xdr:rowOff>
    </xdr:to>
    <xdr:grpSp>
      <xdr:nvGrpSpPr>
        <xdr:cNvPr id="360" name="组合 359">
          <a:extLst>
            <a:ext uri="{FF2B5EF4-FFF2-40B4-BE49-F238E27FC236}">
              <a16:creationId xmlns:a16="http://schemas.microsoft.com/office/drawing/2014/main" id="{37364C2D-856D-0BD3-83C3-A7CC30177B90}"/>
            </a:ext>
          </a:extLst>
        </xdr:cNvPr>
        <xdr:cNvGrpSpPr/>
      </xdr:nvGrpSpPr>
      <xdr:grpSpPr>
        <a:xfrm>
          <a:off x="37158634" y="8112329"/>
          <a:ext cx="5579565" cy="1130640"/>
          <a:chOff x="36632029" y="8303559"/>
          <a:chExt cx="5506218" cy="1152686"/>
        </a:xfrm>
      </xdr:grpSpPr>
      <xdr:pic>
        <xdr:nvPicPr>
          <xdr:cNvPr id="5" name="图片 4">
            <a:extLst>
              <a:ext uri="{FF2B5EF4-FFF2-40B4-BE49-F238E27FC236}">
                <a16:creationId xmlns:a16="http://schemas.microsoft.com/office/drawing/2014/main" id="{DF0F5319-E0FB-DD6F-5A0C-06760D1846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36632029" y="8303559"/>
            <a:ext cx="5506218" cy="1152686"/>
          </a:xfrm>
          <a:prstGeom prst="rect">
            <a:avLst/>
          </a:prstGeom>
        </xdr:spPr>
      </xdr:pic>
      <xdr:cxnSp macro="">
        <xdr:nvCxnSpPr>
          <xdr:cNvPr id="359" name="直接连接符 358">
            <a:extLst>
              <a:ext uri="{FF2B5EF4-FFF2-40B4-BE49-F238E27FC236}">
                <a16:creationId xmlns:a16="http://schemas.microsoft.com/office/drawing/2014/main" id="{4B120264-AB83-180E-A560-742DB6FEBC99}"/>
              </a:ext>
            </a:extLst>
          </xdr:cNvPr>
          <xdr:cNvCxnSpPr/>
        </xdr:nvCxnSpPr>
        <xdr:spPr>
          <a:xfrm>
            <a:off x="38525824" y="8998324"/>
            <a:ext cx="156882" cy="100852"/>
          </a:xfrm>
          <a:prstGeom prst="line">
            <a:avLst/>
          </a:prstGeom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63337</xdr:colOff>
      <xdr:row>70</xdr:row>
      <xdr:rowOff>42881</xdr:rowOff>
    </xdr:from>
    <xdr:to>
      <xdr:col>27</xdr:col>
      <xdr:colOff>493775</xdr:colOff>
      <xdr:row>74</xdr:row>
      <xdr:rowOff>31728</xdr:rowOff>
    </xdr:to>
    <xdr:grpSp>
      <xdr:nvGrpSpPr>
        <xdr:cNvPr id="431" name="组合 430">
          <a:extLst>
            <a:ext uri="{FF2B5EF4-FFF2-40B4-BE49-F238E27FC236}">
              <a16:creationId xmlns:a16="http://schemas.microsoft.com/office/drawing/2014/main" id="{53C10A60-E27D-D2B0-CF07-51D66F01D3C6}"/>
            </a:ext>
          </a:extLst>
        </xdr:cNvPr>
        <xdr:cNvGrpSpPr/>
      </xdr:nvGrpSpPr>
      <xdr:grpSpPr>
        <a:xfrm>
          <a:off x="17970337" y="12910290"/>
          <a:ext cx="4500211" cy="750847"/>
          <a:chOff x="17953772" y="13311615"/>
          <a:chExt cx="4488917" cy="750999"/>
        </a:xfrm>
      </xdr:grpSpPr>
      <xdr:pic>
        <xdr:nvPicPr>
          <xdr:cNvPr id="361" name="图片 360">
            <a:extLst>
              <a:ext uri="{FF2B5EF4-FFF2-40B4-BE49-F238E27FC236}">
                <a16:creationId xmlns:a16="http://schemas.microsoft.com/office/drawing/2014/main" id="{7FDFB371-3E50-EE51-8A7E-F4B4D2CC00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/>
          <a:stretch>
            <a:fillRect/>
          </a:stretch>
        </xdr:blipFill>
        <xdr:spPr>
          <a:xfrm>
            <a:off x="17953772" y="13311615"/>
            <a:ext cx="4488917" cy="652864"/>
          </a:xfrm>
          <a:prstGeom prst="rect">
            <a:avLst/>
          </a:prstGeom>
        </xdr:spPr>
      </xdr:pic>
      <xdr:sp macro="" textlink="">
        <xdr:nvSpPr>
          <xdr:cNvPr id="362" name="文本框 361">
            <a:extLst>
              <a:ext uri="{FF2B5EF4-FFF2-40B4-BE49-F238E27FC236}">
                <a16:creationId xmlns:a16="http://schemas.microsoft.com/office/drawing/2014/main" id="{E54F6C0F-465C-F105-81CF-E4F7AF0706F6}"/>
              </a:ext>
            </a:extLst>
          </xdr:cNvPr>
          <xdr:cNvSpPr txBox="1"/>
        </xdr:nvSpPr>
        <xdr:spPr>
          <a:xfrm>
            <a:off x="20260495" y="13644233"/>
            <a:ext cx="301686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/>
              <a:t>3</a:t>
            </a:r>
          </a:p>
        </xdr:txBody>
      </xdr:sp>
      <xdr:sp macro="" textlink="">
        <xdr:nvSpPr>
          <xdr:cNvPr id="363" name="文本框 362">
            <a:extLst>
              <a:ext uri="{FF2B5EF4-FFF2-40B4-BE49-F238E27FC236}">
                <a16:creationId xmlns:a16="http://schemas.microsoft.com/office/drawing/2014/main" id="{7D7318CD-D8CB-4D18-AD0D-5366308C064E}"/>
              </a:ext>
            </a:extLst>
          </xdr:cNvPr>
          <xdr:cNvSpPr txBox="1"/>
        </xdr:nvSpPr>
        <xdr:spPr>
          <a:xfrm>
            <a:off x="20834124" y="13688473"/>
            <a:ext cx="301686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800"/>
              <a:t>3</a:t>
            </a:r>
          </a:p>
        </xdr:txBody>
      </xdr:sp>
      <xdr:cxnSp macro="">
        <xdr:nvCxnSpPr>
          <xdr:cNvPr id="427" name="直接连接符 426">
            <a:extLst>
              <a:ext uri="{FF2B5EF4-FFF2-40B4-BE49-F238E27FC236}">
                <a16:creationId xmlns:a16="http://schemas.microsoft.com/office/drawing/2014/main" id="{5949F164-DC1A-D5CE-11F4-54D72E827B76}"/>
              </a:ext>
            </a:extLst>
          </xdr:cNvPr>
          <xdr:cNvCxnSpPr/>
        </xdr:nvCxnSpPr>
        <xdr:spPr>
          <a:xfrm>
            <a:off x="20370267" y="13626633"/>
            <a:ext cx="157338" cy="158371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" name="直接连接符 429">
            <a:extLst>
              <a:ext uri="{FF2B5EF4-FFF2-40B4-BE49-F238E27FC236}">
                <a16:creationId xmlns:a16="http://schemas.microsoft.com/office/drawing/2014/main" id="{40C252A6-4152-4576-926D-0309C37B9614}"/>
              </a:ext>
            </a:extLst>
          </xdr:cNvPr>
          <xdr:cNvCxnSpPr/>
        </xdr:nvCxnSpPr>
        <xdr:spPr>
          <a:xfrm>
            <a:off x="20935511" y="13609789"/>
            <a:ext cx="157338" cy="158371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27</xdr:col>
      <xdr:colOff>526676</xdr:colOff>
      <xdr:row>70</xdr:row>
      <xdr:rowOff>33617</xdr:rowOff>
    </xdr:from>
    <xdr:to>
      <xdr:col>35</xdr:col>
      <xdr:colOff>42785</xdr:colOff>
      <xdr:row>73</xdr:row>
      <xdr:rowOff>146333</xdr:rowOff>
    </xdr:to>
    <xdr:pic>
      <xdr:nvPicPr>
        <xdr:cNvPr id="432" name="图片 431">
          <a:extLst>
            <a:ext uri="{FF2B5EF4-FFF2-40B4-BE49-F238E27FC236}">
              <a16:creationId xmlns:a16="http://schemas.microsoft.com/office/drawing/2014/main" id="{A37EADE9-5AD5-4201-CF91-06B5D6E5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310911" y="13178117"/>
          <a:ext cx="5477639" cy="695422"/>
        </a:xfrm>
        <a:prstGeom prst="rect">
          <a:avLst/>
        </a:prstGeom>
      </xdr:spPr>
    </xdr:pic>
    <xdr:clientData/>
  </xdr:twoCellAnchor>
  <xdr:twoCellAnchor>
    <xdr:from>
      <xdr:col>27</xdr:col>
      <xdr:colOff>217715</xdr:colOff>
      <xdr:row>108</xdr:row>
      <xdr:rowOff>0</xdr:rowOff>
    </xdr:from>
    <xdr:to>
      <xdr:col>31</xdr:col>
      <xdr:colOff>534216</xdr:colOff>
      <xdr:row>111</xdr:row>
      <xdr:rowOff>62277</xdr:rowOff>
    </xdr:to>
    <xdr:grpSp>
      <xdr:nvGrpSpPr>
        <xdr:cNvPr id="496" name="组合 495">
          <a:extLst>
            <a:ext uri="{FF2B5EF4-FFF2-40B4-BE49-F238E27FC236}">
              <a16:creationId xmlns:a16="http://schemas.microsoft.com/office/drawing/2014/main" id="{D5A4C822-45F4-6018-388B-849F181A9071}"/>
            </a:ext>
          </a:extLst>
        </xdr:cNvPr>
        <xdr:cNvGrpSpPr/>
      </xdr:nvGrpSpPr>
      <xdr:grpSpPr>
        <a:xfrm>
          <a:off x="22194488" y="19673455"/>
          <a:ext cx="3572319" cy="581822"/>
          <a:chOff x="22077590" y="20202525"/>
          <a:chExt cx="3555001" cy="605202"/>
        </a:xfrm>
      </xdr:grpSpPr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95811B96-46EC-F76F-A437-BEC80654DD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/>
          <a:stretch>
            <a:fillRect/>
          </a:stretch>
        </xdr:blipFill>
        <xdr:spPr>
          <a:xfrm>
            <a:off x="22077590" y="20202525"/>
            <a:ext cx="3555001" cy="605202"/>
          </a:xfrm>
          <a:prstGeom prst="rect">
            <a:avLst/>
          </a:prstGeom>
        </xdr:spPr>
      </xdr:pic>
      <xdr:sp macro="" textlink="">
        <xdr:nvSpPr>
          <xdr:cNvPr id="495" name="文本框 494">
            <a:extLst>
              <a:ext uri="{FF2B5EF4-FFF2-40B4-BE49-F238E27FC236}">
                <a16:creationId xmlns:a16="http://schemas.microsoft.com/office/drawing/2014/main" id="{AD86837B-A612-C124-9D74-BB3E151906CA}"/>
              </a:ext>
            </a:extLst>
          </xdr:cNvPr>
          <xdr:cNvSpPr txBox="1"/>
        </xdr:nvSpPr>
        <xdr:spPr>
          <a:xfrm>
            <a:off x="24650700" y="20335875"/>
            <a:ext cx="27565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>
                <a:solidFill>
                  <a:srgbClr val="FF0000"/>
                </a:solidFill>
              </a:rPr>
              <a:t>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1"/>
  <sheetViews>
    <sheetView tabSelected="1" zoomScale="55" zoomScaleNormal="55" workbookViewId="0">
      <selection activeCell="V78" sqref="V78:V80"/>
    </sheetView>
  </sheetViews>
  <sheetFormatPr defaultRowHeight="14.25" x14ac:dyDescent="0.2"/>
  <cols>
    <col min="1" max="31" width="10.625" style="1" customWidth="1"/>
    <col min="32" max="73" width="9" style="1"/>
    <col min="74" max="74" width="10" style="1" bestFit="1" customWidth="1"/>
    <col min="75" max="16384" width="9" style="1"/>
  </cols>
  <sheetData>
    <row r="1" spans="1:54" x14ac:dyDescent="0.2">
      <c r="A1" s="1" t="s">
        <v>0</v>
      </c>
    </row>
    <row r="2" spans="1:54" ht="18" customHeight="1" x14ac:dyDescent="0.2">
      <c r="B2" s="59" t="s">
        <v>101</v>
      </c>
      <c r="C2" s="59"/>
      <c r="D2" s="59"/>
      <c r="E2" s="59"/>
      <c r="T2" s="74" t="s">
        <v>103</v>
      </c>
      <c r="U2" s="74"/>
      <c r="V2" s="74"/>
      <c r="W2" s="74"/>
      <c r="X2" s="74"/>
      <c r="Y2" s="74"/>
    </row>
    <row r="3" spans="1:54" ht="18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T3" s="48" t="s">
        <v>104</v>
      </c>
      <c r="U3" s="48"/>
      <c r="V3" s="48"/>
      <c r="W3" s="48"/>
      <c r="X3" s="48"/>
    </row>
    <row r="4" spans="1:54" x14ac:dyDescent="0.2">
      <c r="A4" s="1" t="s">
        <v>5</v>
      </c>
      <c r="B4" s="5">
        <f>N52</f>
        <v>100</v>
      </c>
      <c r="C4" s="5">
        <f>O52</f>
        <v>236.66588100469048</v>
      </c>
      <c r="D4" s="5">
        <f t="shared" ref="B4:E9" si="0">P52</f>
        <v>95</v>
      </c>
      <c r="E4" s="5">
        <f t="shared" si="0"/>
        <v>88.693847066161482</v>
      </c>
      <c r="T4" s="70" t="s">
        <v>105</v>
      </c>
      <c r="U4" s="71"/>
      <c r="V4" s="71"/>
      <c r="W4" s="71"/>
      <c r="X4" s="72"/>
    </row>
    <row r="5" spans="1:54" x14ac:dyDescent="0.2">
      <c r="A5" s="1" t="s">
        <v>6</v>
      </c>
      <c r="B5" s="5">
        <f t="shared" si="0"/>
        <v>140.47212730925924</v>
      </c>
      <c r="C5" s="5">
        <f>O53</f>
        <v>143</v>
      </c>
      <c r="D5" s="5">
        <f t="shared" si="0"/>
        <v>195.00000000000003</v>
      </c>
      <c r="E5" s="5">
        <f t="shared" si="0"/>
        <v>55.140835350953225</v>
      </c>
      <c r="T5" s="43"/>
      <c r="U5" s="44" t="s">
        <v>1</v>
      </c>
      <c r="V5" s="44" t="s">
        <v>2</v>
      </c>
      <c r="W5" s="44" t="s">
        <v>3</v>
      </c>
      <c r="X5" s="45" t="s">
        <v>4</v>
      </c>
    </row>
    <row r="6" spans="1:54" x14ac:dyDescent="0.2">
      <c r="A6" s="1" t="s">
        <v>7</v>
      </c>
      <c r="B6" s="5">
        <f t="shared" si="0"/>
        <v>94.217469075629211</v>
      </c>
      <c r="C6" s="5">
        <f>O54</f>
        <v>80</v>
      </c>
      <c r="D6" s="5">
        <f t="shared" si="0"/>
        <v>242</v>
      </c>
      <c r="E6" s="5">
        <f t="shared" si="0"/>
        <v>52.917954395296846</v>
      </c>
      <c r="T6" s="43" t="s">
        <v>5</v>
      </c>
      <c r="U6" s="44" cm="1">
        <f t="array" ref="U6">SUMPRODUCT(B9:E9,TRANSPOSE( B22:B25))*B28+SUMPRODUCT(B8:E8,TRANSPOSE( B22:B25))*B29+SUMPRODUCT(B7:E7,TRANSPOSE( B22:B25))*B30</f>
        <v>58.058840990213902</v>
      </c>
      <c r="V6" s="44" cm="1">
        <f t="array" ref="V6">SUMPRODUCT(B9:E9,TRANSPOSE( C22:C25))*B28+SUMPRODUCT(B8:E8,TRANSPOSE( C22:C25))*B29+SUMPRODUCT(B7:E7,TRANSPOSE( C22:C25))*B30</f>
        <v>80.005395526589467</v>
      </c>
      <c r="W6" s="44" cm="1">
        <f t="array" ref="W6">SUMPRODUCT(B9:E9,TRANSPOSE( D22:D25))*B28+SUMPRODUCT(B8:E8,TRANSPOSE( D22:D25))*B29+SUMPRODUCT(B7:E7,TRANSPOSE( D22:D25))*B30</f>
        <v>92.234376886356273</v>
      </c>
      <c r="X6" s="44" cm="1">
        <f t="array" ref="X6">SUMPRODUCT(B9:E9,TRANSPOSE( E22:E25))*B28+SUMPRODUCT(B8:E8,TRANSPOSE( E22:E25))*B29+SUMPRODUCT(B7:E7,TRANSPOSE( E22:E25))*B30</f>
        <v>35.68788424802166</v>
      </c>
    </row>
    <row r="7" spans="1:54" x14ac:dyDescent="0.2">
      <c r="A7" s="1" t="s">
        <v>8</v>
      </c>
      <c r="B7" s="5">
        <f>N55</f>
        <v>83</v>
      </c>
      <c r="C7" s="5">
        <f t="shared" si="0"/>
        <v>205.68130336953658</v>
      </c>
      <c r="D7" s="5">
        <f t="shared" si="0"/>
        <v>111</v>
      </c>
      <c r="E7" s="5">
        <f t="shared" si="0"/>
        <v>64.481106462852097</v>
      </c>
      <c r="T7" s="43" t="s">
        <v>6</v>
      </c>
      <c r="U7" s="44" cm="1">
        <f t="array" ref="U7">SUMPRODUCT(B4:E4,TRANSPOSE( B22:B25))*B28+SUMPRODUCT(B9:E9,TRANSPOSE( B22:B25))*B29+SUMPRODUCT(B8:E8,TRANSPOSE( B22:B25))*B30</f>
        <v>95.752051934547112</v>
      </c>
      <c r="V7" s="44" cm="1">
        <f t="array" ref="V7">SUMPRODUCT(B4:E4,TRANSPOSE( C22:C25))*B28+SUMPRODUCT(B9:E9,TRANSPOSE( C22:C25))*B29+SUMPRODUCT(B8:E8,TRANSPOSE( C22:C25))*B30</f>
        <v>136.91745180952631</v>
      </c>
      <c r="W7" s="44" cm="1">
        <f t="array" ref="W7">SUMPRODUCT(B4:E4,TRANSPOSE( D22:D25))*B28+SUMPRODUCT(B9:E9,TRANSPOSE( D22:D25))*B29+SUMPRODUCT(B8:E8,TRANSPOSE( D22:D25))*B30</f>
        <v>119.24312085186709</v>
      </c>
      <c r="X7" s="44" cm="1">
        <f t="array" ref="X7">SUMPRODUCT(B4:E4,TRANSPOSE( E22:E25))*B28+SUMPRODUCT(B9:E9,TRANSPOSE( E22:E25))*B29+SUMPRODUCT(B8:E8,TRANSPOSE( E22:E25))*B30</f>
        <v>61.267594834383246</v>
      </c>
    </row>
    <row r="8" spans="1:54" x14ac:dyDescent="0.2">
      <c r="A8" s="1" t="s">
        <v>9</v>
      </c>
      <c r="B8" s="5">
        <f t="shared" si="0"/>
        <v>120.00000000000001</v>
      </c>
      <c r="C8" s="5">
        <f t="shared" si="0"/>
        <v>158.14274065375039</v>
      </c>
      <c r="D8" s="5">
        <f t="shared" si="0"/>
        <v>70</v>
      </c>
      <c r="E8" s="5">
        <f t="shared" si="0"/>
        <v>60.586735311670196</v>
      </c>
      <c r="T8" s="43" t="s">
        <v>7</v>
      </c>
      <c r="U8" s="44" cm="1">
        <f t="array" ref="U8">SUMPRODUCT(B5:E5,TRANSPOSE( B22:B25))*B28+SUMPRODUCT(B4:E4,TRANSPOSE( B22:B25))*B29+SUMPRODUCT(B9:E9,TRANSPOSE( B22:B25))*B30</f>
        <v>104.68607675069681</v>
      </c>
      <c r="V8" s="44" cm="1">
        <f t="array" ref="V8">SUMPRODUCT(B5:E5,TRANSPOSE( C22:C25))*B28+SUMPRODUCT(B4:E4,TRANSPOSE( C22:C25))*B29+SUMPRODUCT(B9:E9,TRANSPOSE( C22:C25))*B30</f>
        <v>125.96062837728526</v>
      </c>
      <c r="W8" s="44" cm="1">
        <f t="array" ref="W8">SUMPRODUCT(B5:E5,TRANSPOSE( D22:D25))*B28+SUMPRODUCT(B4:E4,TRANSPOSE( D22:D25))*B29+SUMPRODUCT(B9:E9,TRANSPOSE( D22:D25))*B30</f>
        <v>139.11464284343307</v>
      </c>
      <c r="X8" s="44" cm="1">
        <f t="array" ref="X8">SUMPRODUCT(B5:E5,TRANSPOSE( E22:E25))*B28+SUMPRODUCT(B4:E4,TRANSPOSE( E22:E25))*B29+SUMPRODUCT(B9:E9,TRANSPOSE( E22:E25))*B30</f>
        <v>58.797727105872156</v>
      </c>
    </row>
    <row r="9" spans="1:54" x14ac:dyDescent="0.2">
      <c r="A9" s="1" t="s">
        <v>10</v>
      </c>
      <c r="B9" s="5">
        <f t="shared" si="0"/>
        <v>0</v>
      </c>
      <c r="C9" s="5">
        <f t="shared" si="0"/>
        <v>0</v>
      </c>
      <c r="D9" s="5">
        <f t="shared" si="0"/>
        <v>124</v>
      </c>
      <c r="E9" s="5">
        <f t="shared" si="0"/>
        <v>0</v>
      </c>
      <c r="T9" s="43" t="s">
        <v>8</v>
      </c>
      <c r="U9" s="44" cm="1">
        <f t="array" ref="U9">SUMPRODUCT(B6:E6,TRANSPOSE( B22:B25))*B28+SUMPRODUCT(B5:E5,TRANSPOSE( B22:B25))*B29+SUMPRODUCT(B4:E4,TRANSPOSE( B22:B25))*B30</f>
        <v>117.07541091007619</v>
      </c>
      <c r="V9" s="44" cm="1">
        <f t="array" ref="V9">SUMPRODUCT(B6:E6,TRANSPOSE( C22:C25))*B28+SUMPRODUCT(B5:E5,TRANSPOSE( C22:C25))*B29+SUMPRODUCT(B4:E4,TRANSPOSE( C22:C25))*B30</f>
        <v>140.10114577933183</v>
      </c>
      <c r="W9" s="44" cm="1">
        <f t="array" ref="W9">SUMPRODUCT(B6:E6,TRANSPOSE( D22:D25))*B28+SUMPRODUCT(B5:E5,TRANSPOSE( D22:D25))*B29+SUMPRODUCT(B4:E4,TRANSPOSE( D22:D25))*B30</f>
        <v>166.01477692175692</v>
      </c>
      <c r="X9" s="44" cm="1">
        <f t="array" ref="X9">SUMPRODUCT(B6:E6,TRANSPOSE( E22:E25))*B28+SUMPRODUCT(B5:E5,TRANSPOSE( E22:E25))*B29+SUMPRODUCT(B4:E4,TRANSPOSE( E22:E25))*B30</f>
        <v>71.645673847599895</v>
      </c>
    </row>
    <row r="10" spans="1:54" x14ac:dyDescent="0.2">
      <c r="A10" s="73" t="s">
        <v>100</v>
      </c>
      <c r="B10" s="73"/>
      <c r="E10" s="4"/>
      <c r="T10" s="43" t="s">
        <v>9</v>
      </c>
      <c r="U10" s="44" cm="1">
        <f t="array" ref="U10">SUMPRODUCT(B7:E7,TRANSPOSE( B22:B25))*B28+SUMPRODUCT(B6:E6,TRANSPOSE( B22:B25))*B29+SUMPRODUCT(B5:E5,TRANSPOSE( B22:B25))*B30</f>
        <v>113.01479557516046</v>
      </c>
      <c r="V10" s="44" cm="1">
        <f t="array" ref="V10">SUMPRODUCT(B7:E7,TRANSPOSE( C22:C25))*B28+SUMPRODUCT(B6:E6,TRANSPOSE( C22:C25))*B29+SUMPRODUCT(B5:E5,TRANSPOSE( C22:C25))*B30</f>
        <v>149.4234083903369</v>
      </c>
      <c r="W10" s="44" cm="1">
        <f t="array" ref="W10">SUMPRODUCT(B7:E7,TRANSPOSE( D22:D25))*B28+SUMPRODUCT(B6:E6,TRANSPOSE( D22:D25))*B29+SUMPRODUCT(B5:E5,TRANSPOSE( D22:D25))*B30</f>
        <v>152.76285201082425</v>
      </c>
      <c r="X10" s="44" cm="1">
        <f t="array" ref="X10">SUMPRODUCT(B7:E7,TRANSPOSE( E22:E25))*B28+SUMPRODUCT(B6:E6,TRANSPOSE( E22:E25))*B29+SUMPRODUCT(B5:E5,TRANSPOSE( E22:E25))*B30</f>
        <v>67.318594790730486</v>
      </c>
    </row>
    <row r="11" spans="1:54" x14ac:dyDescent="0.2">
      <c r="A11" s="73"/>
      <c r="B11" s="73"/>
      <c r="T11" s="46" t="s">
        <v>10</v>
      </c>
      <c r="U11" s="44" cm="1">
        <f t="array" ref="U11">SUMPRODUCT(B8:E8,TRANSPOSE( B22:B25))*B28+SUMPRODUCT(B7:E7,TRANSPOSE( B22:B25))*B29+SUMPRODUCT(B6:E6,TRANSPOSE( B22:B25))*B30</f>
        <v>108.84570871138996</v>
      </c>
      <c r="V11" s="44" cm="1">
        <f t="array" ref="V11">SUMPRODUCT(B8:E8,TRANSPOSE( C22:C25))*B28+SUMPRODUCT(B7:E7,TRANSPOSE( C22:C25))*B29+SUMPRODUCT(B6:E6,TRANSPOSE( C22:C25))*B30</f>
        <v>134.06780558972756</v>
      </c>
      <c r="W11" s="44" cm="1">
        <f t="array" ref="W11">SUMPRODUCT(B8:E8,TRANSPOSE( D22:D25))*B28+SUMPRODUCT(B7:E7,TRANSPOSE( D22:D25))*B29+SUMPRODUCT(B6:E6,TRANSPOSE( D22:D25))*B30</f>
        <v>129.14320059971783</v>
      </c>
      <c r="X11" s="44" cm="1">
        <f t="array" ref="X11">SUMPRODUCT(B8:E8,TRANSPOSE( E22:E25))*B28+SUMPRODUCT(B7:E7,TRANSPOSE( E22:E25))*B29+SUMPRODUCT(B6:E6,TRANSPOSE( E22:E25))*B30</f>
        <v>62.860834714355249</v>
      </c>
    </row>
    <row r="12" spans="1:54" ht="16.5" customHeight="1" thickBot="1" x14ac:dyDescent="0.3">
      <c r="A12" s="83" t="s">
        <v>12</v>
      </c>
      <c r="B12" s="83"/>
      <c r="C12" s="83"/>
      <c r="D12" s="83"/>
      <c r="E12" s="83"/>
      <c r="R12" s="61" t="s">
        <v>98</v>
      </c>
      <c r="S12" s="61"/>
      <c r="T12" s="62" t="s">
        <v>44</v>
      </c>
      <c r="U12" s="62"/>
      <c r="V12" s="62"/>
      <c r="W12" s="62"/>
      <c r="X12" s="62"/>
    </row>
    <row r="13" spans="1:54" x14ac:dyDescent="0.2">
      <c r="A13"/>
      <c r="B13" t="s">
        <v>1</v>
      </c>
      <c r="C13" t="s">
        <v>2</v>
      </c>
      <c r="D13" t="s">
        <v>3</v>
      </c>
      <c r="E13" t="s">
        <v>4</v>
      </c>
      <c r="R13" s="61"/>
      <c r="S13" s="61"/>
      <c r="T13" s="60" t="s">
        <v>27</v>
      </c>
      <c r="U13" s="58"/>
      <c r="V13" s="58"/>
      <c r="W13" s="58"/>
      <c r="X13" s="58"/>
      <c r="Y13" s="55" t="s">
        <v>28</v>
      </c>
      <c r="Z13" s="78" t="s">
        <v>79</v>
      </c>
      <c r="AA13" s="78"/>
      <c r="AB13" s="78"/>
      <c r="AC13" s="78"/>
      <c r="AD13" s="78"/>
      <c r="AE13" s="55" t="s">
        <v>28</v>
      </c>
      <c r="AF13" s="58" t="s">
        <v>74</v>
      </c>
      <c r="AG13" s="58"/>
      <c r="AH13" s="58"/>
      <c r="AI13" s="58"/>
      <c r="AJ13" s="58"/>
      <c r="AK13" s="55" t="s">
        <v>28</v>
      </c>
      <c r="AL13" s="58" t="s">
        <v>81</v>
      </c>
      <c r="AM13" s="58"/>
      <c r="AN13" s="58"/>
      <c r="AO13" s="58"/>
      <c r="AP13" s="58"/>
      <c r="AQ13" s="55" t="s">
        <v>29</v>
      </c>
      <c r="AR13" s="58" t="s">
        <v>46</v>
      </c>
      <c r="AS13" s="58"/>
      <c r="AT13" s="58"/>
      <c r="AU13" s="58"/>
      <c r="AV13" s="58"/>
      <c r="AW13" s="52" t="s">
        <v>30</v>
      </c>
    </row>
    <row r="14" spans="1:54" x14ac:dyDescent="0.2">
      <c r="A14" t="s">
        <v>5</v>
      </c>
      <c r="B14" s="2">
        <v>100</v>
      </c>
      <c r="C14" s="2">
        <v>250</v>
      </c>
      <c r="D14" s="2">
        <v>95</v>
      </c>
      <c r="E14" s="2">
        <v>160</v>
      </c>
      <c r="G14" s="73" t="s">
        <v>99</v>
      </c>
      <c r="H14" s="73"/>
      <c r="T14" s="8"/>
      <c r="U14" s="91" t="s">
        <v>1</v>
      </c>
      <c r="V14" s="91" t="s">
        <v>2</v>
      </c>
      <c r="W14" s="91" t="s">
        <v>3</v>
      </c>
      <c r="X14" s="91" t="s">
        <v>4</v>
      </c>
      <c r="Y14" s="92"/>
      <c r="Z14" s="91"/>
      <c r="AA14" s="91" t="s">
        <v>1</v>
      </c>
      <c r="AB14" s="91" t="s">
        <v>2</v>
      </c>
      <c r="AC14" s="91" t="s">
        <v>3</v>
      </c>
      <c r="AD14" s="91" t="s">
        <v>4</v>
      </c>
      <c r="AE14" s="92"/>
      <c r="AF14" s="91"/>
      <c r="AG14" s="91" t="s">
        <v>1</v>
      </c>
      <c r="AH14" s="91" t="s">
        <v>2</v>
      </c>
      <c r="AI14" s="91" t="s">
        <v>3</v>
      </c>
      <c r="AJ14" s="91" t="s">
        <v>4</v>
      </c>
      <c r="AK14" s="92"/>
      <c r="AL14" s="91"/>
      <c r="AM14" s="91" t="s">
        <v>1</v>
      </c>
      <c r="AN14" s="91" t="s">
        <v>2</v>
      </c>
      <c r="AO14" s="91" t="s">
        <v>3</v>
      </c>
      <c r="AP14" s="91" t="s">
        <v>4</v>
      </c>
      <c r="AQ14" s="92"/>
      <c r="AR14" s="91"/>
      <c r="AS14" s="91" t="s">
        <v>1</v>
      </c>
      <c r="AT14" s="91" t="s">
        <v>2</v>
      </c>
      <c r="AU14" s="91" t="s">
        <v>3</v>
      </c>
      <c r="AV14" s="91" t="s">
        <v>4</v>
      </c>
      <c r="AW14" s="53"/>
    </row>
    <row r="15" spans="1:54" x14ac:dyDescent="0.2">
      <c r="A15" t="s">
        <v>6</v>
      </c>
      <c r="B15" s="2">
        <v>150</v>
      </c>
      <c r="C15" s="2">
        <v>143</v>
      </c>
      <c r="D15" s="2">
        <v>195</v>
      </c>
      <c r="E15" s="2">
        <v>99</v>
      </c>
      <c r="G15" s="73"/>
      <c r="H15" s="73"/>
      <c r="T15" s="8" t="s">
        <v>5</v>
      </c>
      <c r="U15" s="93">
        <f>0.9*U6</f>
        <v>52.252956891192511</v>
      </c>
      <c r="V15" s="93">
        <f t="shared" ref="U15:X20" si="1">0.9*V6</f>
        <v>72.004855973930518</v>
      </c>
      <c r="W15" s="93">
        <f t="shared" si="1"/>
        <v>83.010939197720646</v>
      </c>
      <c r="X15" s="93">
        <f t="shared" si="1"/>
        <v>32.119095823219496</v>
      </c>
      <c r="Y15" s="92"/>
      <c r="Z15" s="91" t="s">
        <v>22</v>
      </c>
      <c r="AA15" s="94">
        <f>N48</f>
        <v>0</v>
      </c>
      <c r="AB15" s="94">
        <f>O48</f>
        <v>0</v>
      </c>
      <c r="AC15" s="94">
        <f>P48</f>
        <v>0</v>
      </c>
      <c r="AD15" s="94">
        <f>Q48</f>
        <v>0</v>
      </c>
      <c r="AE15" s="92"/>
      <c r="AF15" s="91" t="s">
        <v>10</v>
      </c>
      <c r="AG15" s="93">
        <f>H57</f>
        <v>0</v>
      </c>
      <c r="AH15" s="93">
        <f>I57</f>
        <v>22</v>
      </c>
      <c r="AI15" s="93">
        <f>J57</f>
        <v>20.000000000000004</v>
      </c>
      <c r="AJ15" s="93">
        <f>K57</f>
        <v>0</v>
      </c>
      <c r="AK15" s="92"/>
      <c r="AL15" s="91" t="s">
        <v>10</v>
      </c>
      <c r="AM15" s="93">
        <f>H66</f>
        <v>102.04232367697072</v>
      </c>
      <c r="AN15" s="93">
        <f>I66</f>
        <v>142.66102503075768</v>
      </c>
      <c r="AO15" s="93">
        <f>J66</f>
        <v>156.46707347663673</v>
      </c>
      <c r="AP15" s="93">
        <f>K66</f>
        <v>56.574751242933282</v>
      </c>
      <c r="AQ15" s="92"/>
      <c r="AR15" s="91" t="s">
        <v>5</v>
      </c>
      <c r="AS15" s="93">
        <f>H21</f>
        <v>154.29528056816415</v>
      </c>
      <c r="AT15" s="93">
        <f t="shared" ref="AS15:AV20" si="2">I21</f>
        <v>236.66588100469048</v>
      </c>
      <c r="AU15" s="93">
        <f t="shared" si="2"/>
        <v>259.4780126743604</v>
      </c>
      <c r="AV15" s="93">
        <f t="shared" si="2"/>
        <v>88.693847066161482</v>
      </c>
      <c r="AW15" s="53"/>
      <c r="AX15" s="117" t="s">
        <v>109</v>
      </c>
      <c r="AY15" s="6">
        <f>AA15+AG15+AM15+U15</f>
        <v>154.29528056816324</v>
      </c>
      <c r="AZ15" s="6">
        <f t="shared" ref="AZ15:AZ20" si="3">AB15+AH15+AN15+V15</f>
        <v>236.6658810046882</v>
      </c>
      <c r="BA15" s="6">
        <f t="shared" ref="BA15:BA20" si="4">AC15+AI15+AO15+W15</f>
        <v>259.47801267435739</v>
      </c>
      <c r="BB15" s="6">
        <f t="shared" ref="BB15:BB20" si="5">AD15+AJ15+AP15+X15</f>
        <v>88.693847066152784</v>
      </c>
    </row>
    <row r="16" spans="1:54" ht="15.75" customHeight="1" x14ac:dyDescent="0.2">
      <c r="A16" t="s">
        <v>7</v>
      </c>
      <c r="B16" s="2">
        <v>135</v>
      </c>
      <c r="C16" s="2">
        <v>80</v>
      </c>
      <c r="D16" s="2">
        <v>242</v>
      </c>
      <c r="E16" s="2">
        <v>55</v>
      </c>
      <c r="T16" s="8" t="s">
        <v>6</v>
      </c>
      <c r="U16" s="93">
        <f t="shared" si="1"/>
        <v>86.176846741092405</v>
      </c>
      <c r="V16" s="93">
        <f t="shared" si="1"/>
        <v>123.22570662857369</v>
      </c>
      <c r="W16" s="93">
        <f t="shared" si="1"/>
        <v>107.31880876668038</v>
      </c>
      <c r="X16" s="93">
        <f t="shared" si="1"/>
        <v>55.140835350944926</v>
      </c>
      <c r="Y16" s="92"/>
      <c r="Z16" s="91" t="s">
        <v>5</v>
      </c>
      <c r="AA16" s="94">
        <f>H34</f>
        <v>0</v>
      </c>
      <c r="AB16" s="94">
        <f>I34</f>
        <v>0</v>
      </c>
      <c r="AC16" s="94">
        <f>J34</f>
        <v>0</v>
      </c>
      <c r="AD16" s="94">
        <f>K34</f>
        <v>0</v>
      </c>
      <c r="AE16" s="92"/>
      <c r="AF16" s="91" t="s">
        <v>5</v>
      </c>
      <c r="AG16" s="93">
        <f t="shared" ref="AG16:AJ20" si="6">H52</f>
        <v>0</v>
      </c>
      <c r="AH16" s="93">
        <f t="shared" si="6"/>
        <v>22</v>
      </c>
      <c r="AI16" s="93">
        <f t="shared" si="6"/>
        <v>20.000000000000004</v>
      </c>
      <c r="AJ16" s="93">
        <f t="shared" si="6"/>
        <v>0</v>
      </c>
      <c r="AK16" s="92"/>
      <c r="AL16" s="91" t="s">
        <v>5</v>
      </c>
      <c r="AM16" s="93">
        <f t="shared" ref="AM16:AP20" si="7">H61</f>
        <v>54.295280568164145</v>
      </c>
      <c r="AN16" s="93">
        <f t="shared" si="7"/>
        <v>0</v>
      </c>
      <c r="AO16" s="93">
        <f t="shared" si="7"/>
        <v>164.47801267436037</v>
      </c>
      <c r="AP16" s="93">
        <f t="shared" si="7"/>
        <v>0</v>
      </c>
      <c r="AQ16" s="92"/>
      <c r="AR16" s="91" t="s">
        <v>6</v>
      </c>
      <c r="AS16" s="93">
        <f t="shared" si="2"/>
        <v>140.47212730925924</v>
      </c>
      <c r="AT16" s="93">
        <f t="shared" si="2"/>
        <v>145.22570662857487</v>
      </c>
      <c r="AU16" s="93">
        <f t="shared" si="2"/>
        <v>291.79682144104436</v>
      </c>
      <c r="AV16" s="93">
        <f t="shared" si="2"/>
        <v>55.140835350953232</v>
      </c>
      <c r="AW16" s="53"/>
      <c r="AX16" s="117"/>
      <c r="AY16" s="6">
        <f>AA16+AG16+AM16+U16</f>
        <v>140.47212730925656</v>
      </c>
      <c r="AZ16" s="6">
        <f t="shared" si="3"/>
        <v>145.22570662857368</v>
      </c>
      <c r="BA16" s="6">
        <f t="shared" si="4"/>
        <v>291.79682144104072</v>
      </c>
      <c r="BB16" s="6">
        <f t="shared" si="5"/>
        <v>55.140835350944926</v>
      </c>
    </row>
    <row r="17" spans="1:72" x14ac:dyDescent="0.2">
      <c r="A17" t="s">
        <v>8</v>
      </c>
      <c r="B17" s="2">
        <v>83</v>
      </c>
      <c r="C17" s="2">
        <v>225</v>
      </c>
      <c r="D17" s="2">
        <v>111</v>
      </c>
      <c r="E17" s="2">
        <v>96</v>
      </c>
      <c r="T17" s="8" t="s">
        <v>7</v>
      </c>
      <c r="U17" s="93">
        <f t="shared" si="1"/>
        <v>94.217469075627136</v>
      </c>
      <c r="V17" s="93">
        <f t="shared" si="1"/>
        <v>113.36456553955674</v>
      </c>
      <c r="W17" s="93">
        <f t="shared" si="1"/>
        <v>125.20317855908976</v>
      </c>
      <c r="X17" s="93">
        <f t="shared" si="1"/>
        <v>52.917954395284944</v>
      </c>
      <c r="Y17" s="92"/>
      <c r="Z17" s="91" t="s">
        <v>6</v>
      </c>
      <c r="AA17" s="94">
        <f>N34</f>
        <v>0</v>
      </c>
      <c r="AB17" s="94">
        <f>O34</f>
        <v>0</v>
      </c>
      <c r="AC17" s="94">
        <f>P34</f>
        <v>0</v>
      </c>
      <c r="AD17" s="94">
        <f>Q34</f>
        <v>0</v>
      </c>
      <c r="AE17" s="92"/>
      <c r="AF17" s="91" t="s">
        <v>6</v>
      </c>
      <c r="AG17" s="93">
        <f t="shared" si="6"/>
        <v>0</v>
      </c>
      <c r="AH17" s="93">
        <f t="shared" si="6"/>
        <v>22</v>
      </c>
      <c r="AI17" s="93">
        <f t="shared" si="6"/>
        <v>20.000000000000004</v>
      </c>
      <c r="AJ17" s="93">
        <f t="shared" si="6"/>
        <v>0</v>
      </c>
      <c r="AK17" s="92"/>
      <c r="AL17" s="91" t="s">
        <v>6</v>
      </c>
      <c r="AM17" s="93">
        <f t="shared" si="7"/>
        <v>0</v>
      </c>
      <c r="AN17" s="93">
        <f t="shared" si="7"/>
        <v>2.2257066285748599</v>
      </c>
      <c r="AO17" s="93">
        <f t="shared" si="7"/>
        <v>96.796821441044372</v>
      </c>
      <c r="AP17" s="93">
        <f t="shared" si="7"/>
        <v>0</v>
      </c>
      <c r="AQ17" s="92"/>
      <c r="AR17" s="91" t="s">
        <v>7</v>
      </c>
      <c r="AS17" s="93">
        <f t="shared" si="2"/>
        <v>94.217469075629225</v>
      </c>
      <c r="AT17" s="93">
        <f t="shared" si="2"/>
        <v>137.59027216813465</v>
      </c>
      <c r="AU17" s="93">
        <f t="shared" si="2"/>
        <v>242</v>
      </c>
      <c r="AV17" s="93">
        <f t="shared" si="2"/>
        <v>52.917954395296846</v>
      </c>
      <c r="AW17" s="53"/>
      <c r="AX17" s="117"/>
      <c r="AY17" s="6">
        <f t="shared" ref="AY16:AY20" si="8">AA17+AG17+AM17+U17</f>
        <v>94.217469075627136</v>
      </c>
      <c r="AZ17" s="6">
        <f t="shared" si="3"/>
        <v>137.59027216813161</v>
      </c>
      <c r="BA17" s="6">
        <f t="shared" si="4"/>
        <v>242.00000000013415</v>
      </c>
      <c r="BB17" s="6">
        <f t="shared" si="5"/>
        <v>52.917954395284944</v>
      </c>
    </row>
    <row r="18" spans="1:72" ht="15" thickBot="1" x14ac:dyDescent="0.25">
      <c r="A18" t="s">
        <v>9</v>
      </c>
      <c r="B18" s="2">
        <v>120</v>
      </c>
      <c r="C18" s="2">
        <v>210</v>
      </c>
      <c r="D18" s="2">
        <v>70</v>
      </c>
      <c r="E18" s="2">
        <v>115</v>
      </c>
      <c r="T18" s="8" t="s">
        <v>8</v>
      </c>
      <c r="U18" s="93">
        <f t="shared" si="1"/>
        <v>105.36786981906857</v>
      </c>
      <c r="V18" s="93">
        <f t="shared" si="1"/>
        <v>126.09103120139865</v>
      </c>
      <c r="W18" s="93">
        <f t="shared" si="1"/>
        <v>149.41329922958124</v>
      </c>
      <c r="X18" s="93">
        <f t="shared" si="1"/>
        <v>64.481106462839904</v>
      </c>
      <c r="Y18" s="92"/>
      <c r="Z18" s="91" t="s">
        <v>7</v>
      </c>
      <c r="AA18" s="94">
        <f>H41</f>
        <v>0</v>
      </c>
      <c r="AB18" s="94">
        <f>I41</f>
        <v>0</v>
      </c>
      <c r="AC18" s="94">
        <f>J41</f>
        <v>0</v>
      </c>
      <c r="AD18" s="94">
        <f>K41</f>
        <v>0</v>
      </c>
      <c r="AE18" s="92"/>
      <c r="AF18" s="91" t="s">
        <v>7</v>
      </c>
      <c r="AG18" s="93">
        <f t="shared" si="6"/>
        <v>0</v>
      </c>
      <c r="AH18" s="93">
        <f t="shared" si="6"/>
        <v>22</v>
      </c>
      <c r="AI18" s="93">
        <f t="shared" si="6"/>
        <v>20.000000000000004</v>
      </c>
      <c r="AJ18" s="93">
        <f t="shared" si="6"/>
        <v>0</v>
      </c>
      <c r="AK18" s="92"/>
      <c r="AL18" s="91" t="s">
        <v>7</v>
      </c>
      <c r="AM18" s="93">
        <f t="shared" si="7"/>
        <v>0</v>
      </c>
      <c r="AN18" s="93">
        <f t="shared" si="7"/>
        <v>57.590272168134653</v>
      </c>
      <c r="AO18" s="93">
        <f t="shared" si="7"/>
        <v>0</v>
      </c>
      <c r="AP18" s="93">
        <f t="shared" si="7"/>
        <v>0</v>
      </c>
      <c r="AQ18" s="92"/>
      <c r="AR18" s="91" t="s">
        <v>8</v>
      </c>
      <c r="AS18" s="93">
        <f t="shared" si="2"/>
        <v>105.36786981907113</v>
      </c>
      <c r="AT18" s="93">
        <f t="shared" si="2"/>
        <v>205.68130336953655</v>
      </c>
      <c r="AU18" s="93">
        <f t="shared" si="2"/>
        <v>169.41329922958639</v>
      </c>
      <c r="AV18" s="93">
        <f t="shared" si="2"/>
        <v>64.481106462852097</v>
      </c>
      <c r="AW18" s="53"/>
      <c r="AX18" s="117"/>
      <c r="AY18" s="6">
        <f t="shared" si="8"/>
        <v>105.36786981906857</v>
      </c>
      <c r="AZ18" s="6">
        <f t="shared" si="3"/>
        <v>205.68130336953328</v>
      </c>
      <c r="BA18" s="6">
        <f t="shared" si="4"/>
        <v>169.41329922958124</v>
      </c>
      <c r="BB18" s="6">
        <f t="shared" si="5"/>
        <v>64.481106462839904</v>
      </c>
    </row>
    <row r="19" spans="1:72" x14ac:dyDescent="0.2">
      <c r="A19" t="s">
        <v>10</v>
      </c>
      <c r="B19" s="2">
        <v>230</v>
      </c>
      <c r="C19" s="2">
        <v>98</v>
      </c>
      <c r="D19" s="2">
        <v>124</v>
      </c>
      <c r="E19" s="2">
        <v>80</v>
      </c>
      <c r="G19" s="64" t="s">
        <v>46</v>
      </c>
      <c r="H19" s="65"/>
      <c r="I19" s="65"/>
      <c r="J19" s="65"/>
      <c r="K19" s="66"/>
      <c r="M19" s="64" t="s">
        <v>49</v>
      </c>
      <c r="N19" s="65"/>
      <c r="O19" s="65"/>
      <c r="P19" s="65"/>
      <c r="Q19" s="66"/>
      <c r="T19" s="8" t="s">
        <v>9</v>
      </c>
      <c r="U19" s="93">
        <f t="shared" si="1"/>
        <v>101.71331601764442</v>
      </c>
      <c r="V19" s="93">
        <f t="shared" si="1"/>
        <v>134.48106755130323</v>
      </c>
      <c r="W19" s="93">
        <f t="shared" si="1"/>
        <v>137.48656680974182</v>
      </c>
      <c r="X19" s="93">
        <f t="shared" si="1"/>
        <v>60.586735311657442</v>
      </c>
      <c r="Y19" s="92"/>
      <c r="Z19" s="91" t="s">
        <v>8</v>
      </c>
      <c r="AA19" s="94">
        <f>N41</f>
        <v>0</v>
      </c>
      <c r="AB19" s="94">
        <f>O41</f>
        <v>1.6616731024447378</v>
      </c>
      <c r="AC19" s="94">
        <f>P41</f>
        <v>0</v>
      </c>
      <c r="AD19" s="94">
        <f>Q41</f>
        <v>0</v>
      </c>
      <c r="AE19" s="92"/>
      <c r="AF19" s="91" t="s">
        <v>8</v>
      </c>
      <c r="AG19" s="93">
        <f t="shared" si="6"/>
        <v>0</v>
      </c>
      <c r="AH19" s="93">
        <f t="shared" si="6"/>
        <v>22</v>
      </c>
      <c r="AI19" s="93">
        <f t="shared" si="6"/>
        <v>20.000000000000004</v>
      </c>
      <c r="AJ19" s="93">
        <f t="shared" si="6"/>
        <v>0</v>
      </c>
      <c r="AK19" s="92"/>
      <c r="AL19" s="91" t="s">
        <v>8</v>
      </c>
      <c r="AM19" s="93">
        <f t="shared" si="7"/>
        <v>22.367869819071121</v>
      </c>
      <c r="AN19" s="93">
        <f t="shared" si="7"/>
        <v>0</v>
      </c>
      <c r="AO19" s="93">
        <f t="shared" si="7"/>
        <v>56.751626127141662</v>
      </c>
      <c r="AP19" s="93">
        <f t="shared" si="7"/>
        <v>0</v>
      </c>
      <c r="AQ19" s="92"/>
      <c r="AR19" s="91" t="s">
        <v>9</v>
      </c>
      <c r="AS19" s="93">
        <f t="shared" si="2"/>
        <v>124.08118583671819</v>
      </c>
      <c r="AT19" s="93">
        <f t="shared" si="2"/>
        <v>158.14274065375039</v>
      </c>
      <c r="AU19" s="93">
        <f t="shared" si="2"/>
        <v>214.23819293688743</v>
      </c>
      <c r="AV19" s="93">
        <f t="shared" si="2"/>
        <v>60.586735311670211</v>
      </c>
      <c r="AW19" s="53"/>
      <c r="AX19" s="117"/>
      <c r="AY19" s="6">
        <f t="shared" si="8"/>
        <v>124.08118583671553</v>
      </c>
      <c r="AZ19" s="6">
        <f t="shared" si="3"/>
        <v>158.14274065374798</v>
      </c>
      <c r="BA19" s="6">
        <f t="shared" si="4"/>
        <v>214.23819293688348</v>
      </c>
      <c r="BB19" s="6">
        <f t="shared" si="5"/>
        <v>60.586735311657442</v>
      </c>
    </row>
    <row r="20" spans="1:72" ht="15" thickBot="1" x14ac:dyDescent="0.25">
      <c r="A20" s="83" t="s">
        <v>11</v>
      </c>
      <c r="B20" s="83"/>
      <c r="C20" s="83"/>
      <c r="D20" s="83"/>
      <c r="E20" s="83"/>
      <c r="G20" s="11"/>
      <c r="H20" s="1" t="s">
        <v>1</v>
      </c>
      <c r="I20" s="1" t="s">
        <v>2</v>
      </c>
      <c r="J20" s="1" t="s">
        <v>3</v>
      </c>
      <c r="K20" s="12" t="s">
        <v>4</v>
      </c>
      <c r="L20" s="1" t="s">
        <v>52</v>
      </c>
      <c r="M20" s="11"/>
      <c r="N20" s="1" t="s">
        <v>1</v>
      </c>
      <c r="O20" s="1" t="s">
        <v>2</v>
      </c>
      <c r="P20" s="1" t="s">
        <v>3</v>
      </c>
      <c r="Q20" s="12" t="s">
        <v>4</v>
      </c>
      <c r="R20" s="1" t="s">
        <v>52</v>
      </c>
      <c r="T20" s="13" t="s">
        <v>10</v>
      </c>
      <c r="U20" s="14">
        <f t="shared" si="1"/>
        <v>97.96113784025097</v>
      </c>
      <c r="V20" s="14">
        <f t="shared" si="1"/>
        <v>120.6610250307548</v>
      </c>
      <c r="W20" s="14">
        <f t="shared" si="1"/>
        <v>116.22888053974604</v>
      </c>
      <c r="X20" s="14">
        <f t="shared" si="1"/>
        <v>56.574751242919724</v>
      </c>
      <c r="Y20" s="57"/>
      <c r="Z20" s="15" t="s">
        <v>9</v>
      </c>
      <c r="AA20" s="16">
        <f>H48</f>
        <v>0</v>
      </c>
      <c r="AB20" s="16">
        <f>I48</f>
        <v>0</v>
      </c>
      <c r="AC20" s="16">
        <f>J48</f>
        <v>0</v>
      </c>
      <c r="AD20" s="16">
        <f>K48</f>
        <v>0</v>
      </c>
      <c r="AE20" s="57"/>
      <c r="AF20" s="15" t="s">
        <v>9</v>
      </c>
      <c r="AG20" s="14">
        <f t="shared" si="6"/>
        <v>0</v>
      </c>
      <c r="AH20" s="14">
        <f t="shared" si="6"/>
        <v>22</v>
      </c>
      <c r="AI20" s="14">
        <f t="shared" si="6"/>
        <v>20.000000000000004</v>
      </c>
      <c r="AJ20" s="14">
        <f t="shared" si="6"/>
        <v>0</v>
      </c>
      <c r="AK20" s="57"/>
      <c r="AL20" s="15" t="s">
        <v>9</v>
      </c>
      <c r="AM20" s="14">
        <f t="shared" si="7"/>
        <v>4.0811858367181673</v>
      </c>
      <c r="AN20" s="14">
        <f t="shared" si="7"/>
        <v>0</v>
      </c>
      <c r="AO20" s="14">
        <f t="shared" si="7"/>
        <v>144.2381929368874</v>
      </c>
      <c r="AP20" s="14">
        <f t="shared" si="7"/>
        <v>0</v>
      </c>
      <c r="AQ20" s="57"/>
      <c r="AR20" s="15" t="s">
        <v>22</v>
      </c>
      <c r="AS20" s="14">
        <f t="shared" si="2"/>
        <v>102.04232367697072</v>
      </c>
      <c r="AT20" s="14">
        <f t="shared" si="2"/>
        <v>142.66102503075768</v>
      </c>
      <c r="AU20" s="14">
        <f t="shared" si="2"/>
        <v>280.4670734766367</v>
      </c>
      <c r="AV20" s="14">
        <f t="shared" si="2"/>
        <v>56.574751242933282</v>
      </c>
      <c r="AW20" s="54"/>
      <c r="AX20" s="117"/>
      <c r="AY20" s="6">
        <f t="shared" si="8"/>
        <v>102.04232367696913</v>
      </c>
      <c r="AZ20" s="6">
        <f t="shared" si="3"/>
        <v>142.66102503075479</v>
      </c>
      <c r="BA20" s="6">
        <f t="shared" si="4"/>
        <v>280.46707347663346</v>
      </c>
      <c r="BB20" s="6">
        <f t="shared" si="5"/>
        <v>56.574751242919724</v>
      </c>
    </row>
    <row r="21" spans="1:72" x14ac:dyDescent="0.2">
      <c r="A21"/>
      <c r="B21" t="s">
        <v>1</v>
      </c>
      <c r="C21" t="s">
        <v>2</v>
      </c>
      <c r="D21" t="s">
        <v>3</v>
      </c>
      <c r="E21" t="s">
        <v>4</v>
      </c>
      <c r="G21" s="11" t="s">
        <v>5</v>
      </c>
      <c r="H21" s="6">
        <v>154.29528056816415</v>
      </c>
      <c r="I21" s="6">
        <v>236.66588100469048</v>
      </c>
      <c r="J21" s="6">
        <v>259.4780126743604</v>
      </c>
      <c r="K21" s="17">
        <v>88.693847066161482</v>
      </c>
      <c r="L21" s="10">
        <f>SUM(H21:K21)</f>
        <v>739.1330213133765</v>
      </c>
      <c r="M21" s="11" t="s">
        <v>5</v>
      </c>
      <c r="N21" s="6">
        <v>8.3082548190443877</v>
      </c>
      <c r="O21" s="6">
        <v>22</v>
      </c>
      <c r="P21" s="6">
        <v>20</v>
      </c>
      <c r="Q21" s="17">
        <v>8.0756879148160383</v>
      </c>
      <c r="R21" s="10">
        <f t="shared" ref="R21:R26" si="9">SUM(N21:Q21)</f>
        <v>58.383942733860422</v>
      </c>
    </row>
    <row r="22" spans="1:72" ht="16.5" thickBot="1" x14ac:dyDescent="0.3">
      <c r="A22" t="s">
        <v>1</v>
      </c>
      <c r="B22" s="2">
        <v>0.6</v>
      </c>
      <c r="C22" s="2">
        <v>0.2</v>
      </c>
      <c r="D22" s="2">
        <v>0.1</v>
      </c>
      <c r="E22" s="2">
        <v>0.1</v>
      </c>
      <c r="G22" s="11" t="s">
        <v>6</v>
      </c>
      <c r="H22" s="6">
        <v>140.47212730925924</v>
      </c>
      <c r="I22" s="6">
        <v>145.22570662857487</v>
      </c>
      <c r="J22" s="6">
        <v>291.79682144104436</v>
      </c>
      <c r="K22" s="17">
        <v>55.140835350953232</v>
      </c>
      <c r="L22" s="10">
        <f t="shared" ref="L21:L26" si="10">SUM(H22:K22)</f>
        <v>632.63549072983164</v>
      </c>
      <c r="M22" s="11" t="s">
        <v>6</v>
      </c>
      <c r="N22" s="6">
        <v>9.5752051934575544</v>
      </c>
      <c r="O22" s="6">
        <v>22</v>
      </c>
      <c r="P22" s="6">
        <v>20</v>
      </c>
      <c r="Q22" s="17">
        <v>6.1267594834378221</v>
      </c>
      <c r="R22" s="10">
        <f t="shared" si="9"/>
        <v>57.701964676895379</v>
      </c>
      <c r="T22" s="63" t="s">
        <v>45</v>
      </c>
      <c r="U22" s="63"/>
      <c r="V22" s="63"/>
      <c r="W22" s="63"/>
      <c r="X22" s="63"/>
    </row>
    <row r="23" spans="1:72" x14ac:dyDescent="0.2">
      <c r="A23" t="s">
        <v>2</v>
      </c>
      <c r="B23" s="2">
        <v>0.15</v>
      </c>
      <c r="C23" s="2">
        <v>0.55000000000000004</v>
      </c>
      <c r="D23" s="2">
        <v>0.25</v>
      </c>
      <c r="E23" s="2">
        <v>0.05</v>
      </c>
      <c r="G23" s="11" t="s">
        <v>7</v>
      </c>
      <c r="H23" s="6">
        <v>94.217469075629225</v>
      </c>
      <c r="I23" s="6">
        <v>137.59027216813465</v>
      </c>
      <c r="J23" s="6">
        <v>242</v>
      </c>
      <c r="K23" s="17">
        <v>52.917954395296846</v>
      </c>
      <c r="L23" s="10">
        <f t="shared" si="10"/>
        <v>526.72569563906075</v>
      </c>
      <c r="M23" s="11" t="s">
        <v>7</v>
      </c>
      <c r="N23" s="6">
        <v>10.468607675072231</v>
      </c>
      <c r="O23" s="6">
        <v>22.171268031189744</v>
      </c>
      <c r="P23" s="6">
        <v>20.038223767777769</v>
      </c>
      <c r="Q23" s="17">
        <v>5.8797727105872708</v>
      </c>
      <c r="R23" s="10">
        <f t="shared" si="9"/>
        <v>58.557872184627008</v>
      </c>
      <c r="T23" s="60" t="s">
        <v>73</v>
      </c>
      <c r="U23" s="58"/>
      <c r="V23" s="58"/>
      <c r="W23" s="58"/>
      <c r="X23" s="58"/>
      <c r="Y23" s="55" t="s">
        <v>28</v>
      </c>
      <c r="Z23" s="78" t="s">
        <v>77</v>
      </c>
      <c r="AA23" s="78"/>
      <c r="AB23" s="78"/>
      <c r="AC23" s="78"/>
      <c r="AD23" s="78"/>
      <c r="AE23" s="55" t="s">
        <v>28</v>
      </c>
      <c r="AF23" s="58" t="s">
        <v>78</v>
      </c>
      <c r="AG23" s="58"/>
      <c r="AH23" s="58"/>
      <c r="AI23" s="58"/>
      <c r="AJ23" s="58"/>
      <c r="AK23" s="55" t="s">
        <v>29</v>
      </c>
      <c r="AL23" s="58" t="s">
        <v>48</v>
      </c>
      <c r="AM23" s="58"/>
      <c r="AN23" s="58"/>
      <c r="AO23" s="58"/>
      <c r="AP23" s="58"/>
      <c r="AQ23" s="52" t="s">
        <v>30</v>
      </c>
    </row>
    <row r="24" spans="1:72" x14ac:dyDescent="0.2">
      <c r="A24" t="s">
        <v>3</v>
      </c>
      <c r="B24" s="2">
        <v>0.15</v>
      </c>
      <c r="C24" s="2">
        <v>0.2</v>
      </c>
      <c r="D24" s="2">
        <v>0.54</v>
      </c>
      <c r="E24" s="2">
        <v>0.11</v>
      </c>
      <c r="G24" s="11" t="s">
        <v>8</v>
      </c>
      <c r="H24" s="6">
        <v>105.36786981907113</v>
      </c>
      <c r="I24" s="6">
        <v>205.68130336953655</v>
      </c>
      <c r="J24" s="6">
        <v>169.41329922958639</v>
      </c>
      <c r="K24" s="17">
        <v>64.481106462852097</v>
      </c>
      <c r="L24" s="10">
        <f t="shared" si="10"/>
        <v>544.94357888104628</v>
      </c>
      <c r="M24" s="11" t="s">
        <v>8</v>
      </c>
      <c r="N24" s="6">
        <v>11.707541091010992</v>
      </c>
      <c r="O24" s="6">
        <v>24.649990284199635</v>
      </c>
      <c r="P24" s="6">
        <v>22.519474170537336</v>
      </c>
      <c r="Q24" s="17">
        <v>7.1645673847601641</v>
      </c>
      <c r="R24" s="10">
        <f t="shared" si="9"/>
        <v>66.041572930508124</v>
      </c>
      <c r="T24" s="8"/>
      <c r="U24" s="91" t="s">
        <v>1</v>
      </c>
      <c r="V24" s="91" t="s">
        <v>2</v>
      </c>
      <c r="W24" s="91" t="s">
        <v>3</v>
      </c>
      <c r="X24" s="91" t="s">
        <v>4</v>
      </c>
      <c r="Y24" s="92"/>
      <c r="Z24" s="91"/>
      <c r="AA24" s="91" t="s">
        <v>1</v>
      </c>
      <c r="AB24" s="91" t="s">
        <v>2</v>
      </c>
      <c r="AC24" s="91" t="s">
        <v>3</v>
      </c>
      <c r="AD24" s="91" t="s">
        <v>4</v>
      </c>
      <c r="AE24" s="92"/>
      <c r="AF24" s="91"/>
      <c r="AG24" s="91" t="s">
        <v>1</v>
      </c>
      <c r="AH24" s="91" t="s">
        <v>2</v>
      </c>
      <c r="AI24" s="91" t="s">
        <v>3</v>
      </c>
      <c r="AJ24" s="91" t="s">
        <v>4</v>
      </c>
      <c r="AK24" s="92"/>
      <c r="AL24" s="91"/>
      <c r="AM24" s="91" t="s">
        <v>1</v>
      </c>
      <c r="AN24" s="91" t="s">
        <v>2</v>
      </c>
      <c r="AO24" s="91" t="s">
        <v>3</v>
      </c>
      <c r="AP24" s="91" t="s">
        <v>4</v>
      </c>
      <c r="AQ24" s="53"/>
    </row>
    <row r="25" spans="1:72" x14ac:dyDescent="0.2">
      <c r="A25" t="s">
        <v>4</v>
      </c>
      <c r="B25" s="2">
        <v>0.08</v>
      </c>
      <c r="C25" s="2">
        <v>0.12</v>
      </c>
      <c r="D25" s="2">
        <v>0.27</v>
      </c>
      <c r="E25" s="2">
        <v>0.53</v>
      </c>
      <c r="G25" s="11" t="s">
        <v>9</v>
      </c>
      <c r="H25" s="6">
        <v>124.08118583671819</v>
      </c>
      <c r="I25" s="6">
        <v>158.14274065375039</v>
      </c>
      <c r="J25" s="6">
        <v>214.23819293688743</v>
      </c>
      <c r="K25" s="17">
        <v>60.586735311670211</v>
      </c>
      <c r="L25" s="10">
        <f t="shared" si="10"/>
        <v>557.04885473902618</v>
      </c>
      <c r="M25" s="11" t="s">
        <v>9</v>
      </c>
      <c r="N25" s="6">
        <v>11.301479557519363</v>
      </c>
      <c r="O25" s="6">
        <v>29.29987221424879</v>
      </c>
      <c r="P25" s="6">
        <v>24.960326756376258</v>
      </c>
      <c r="Q25" s="17">
        <v>6.7318594790729263</v>
      </c>
      <c r="R25" s="10">
        <f t="shared" si="9"/>
        <v>72.293538007217336</v>
      </c>
      <c r="T25" s="8" t="s">
        <v>5</v>
      </c>
      <c r="U25" s="93">
        <f>0.1*U6</f>
        <v>5.8058840990213909</v>
      </c>
      <c r="V25" s="93">
        <f t="shared" ref="U25:X30" si="11">0.1*V6</f>
        <v>8.0005395526589478</v>
      </c>
      <c r="W25" s="93">
        <f t="shared" si="11"/>
        <v>9.2234376886356273</v>
      </c>
      <c r="X25" s="93">
        <f t="shared" si="11"/>
        <v>3.5687884248021664</v>
      </c>
      <c r="Y25" s="92"/>
      <c r="Z25" s="91" t="s">
        <v>22</v>
      </c>
      <c r="AA25" s="94">
        <f>N88</f>
        <v>0</v>
      </c>
      <c r="AB25" s="94">
        <f>O88</f>
        <v>3.9913281165936048</v>
      </c>
      <c r="AC25" s="94">
        <f>P88</f>
        <v>6.1700560159484317</v>
      </c>
      <c r="AD25" s="94">
        <f>Q88</f>
        <v>0</v>
      </c>
      <c r="AE25" s="92"/>
      <c r="AF25" s="91" t="s">
        <v>10</v>
      </c>
      <c r="AG25" s="93">
        <f>N66</f>
        <v>2.50237072002085</v>
      </c>
      <c r="AH25" s="93">
        <f>O66</f>
        <v>10.008132330744788</v>
      </c>
      <c r="AI25" s="93">
        <f>P66</f>
        <v>4.6065062954176623</v>
      </c>
      <c r="AJ25" s="93">
        <f>Q66</f>
        <v>4.5068994900139403</v>
      </c>
      <c r="AK25" s="92"/>
      <c r="AL25" s="91" t="s">
        <v>5</v>
      </c>
      <c r="AM25" s="93">
        <f>N21</f>
        <v>8.3082548190443877</v>
      </c>
      <c r="AN25" s="93">
        <f t="shared" ref="AM25:AP30" si="12">O21</f>
        <v>22</v>
      </c>
      <c r="AO25" s="93">
        <f t="shared" si="12"/>
        <v>20</v>
      </c>
      <c r="AP25" s="93">
        <f t="shared" si="12"/>
        <v>8.0756879148160383</v>
      </c>
      <c r="AQ25" s="53"/>
      <c r="AR25" s="117" t="s">
        <v>109</v>
      </c>
      <c r="AS25" s="6">
        <f>AA25+AG25+U25</f>
        <v>8.3082548190422401</v>
      </c>
      <c r="AT25" s="6">
        <f t="shared" ref="AT25:AT30" si="13">AB25+AH25+V25</f>
        <v>21.999999999997343</v>
      </c>
      <c r="AU25" s="6">
        <f t="shared" ref="AU25:AU30" si="14">AC25+AI25+W25</f>
        <v>20.00000000000172</v>
      </c>
      <c r="AV25" s="6">
        <f t="shared" ref="AV25:AV30" si="15">AD25+AJ25+X25</f>
        <v>8.0756879148161076</v>
      </c>
    </row>
    <row r="26" spans="1:72" ht="15" thickBot="1" x14ac:dyDescent="0.25">
      <c r="A26"/>
      <c r="B26"/>
      <c r="C26"/>
      <c r="D26"/>
      <c r="E26"/>
      <c r="G26" s="18" t="s">
        <v>22</v>
      </c>
      <c r="H26" s="19">
        <v>102.04232367697072</v>
      </c>
      <c r="I26" s="19">
        <v>142.66102503075768</v>
      </c>
      <c r="J26" s="19">
        <v>280.4670734766367</v>
      </c>
      <c r="K26" s="20">
        <v>56.574751242933282</v>
      </c>
      <c r="L26" s="10">
        <f t="shared" si="10"/>
        <v>581.74517342729848</v>
      </c>
      <c r="M26" s="18" t="s">
        <v>10</v>
      </c>
      <c r="N26" s="19">
        <v>10.884570871141944</v>
      </c>
      <c r="O26" s="19">
        <v>32.008132330744786</v>
      </c>
      <c r="P26" s="19">
        <v>24.60650629541766</v>
      </c>
      <c r="Q26" s="20">
        <v>6.2860834714348837</v>
      </c>
      <c r="R26" s="10">
        <f t="shared" si="9"/>
        <v>73.78529296873927</v>
      </c>
      <c r="T26" s="8" t="s">
        <v>6</v>
      </c>
      <c r="U26" s="93">
        <f t="shared" si="11"/>
        <v>9.5752051934547122</v>
      </c>
      <c r="V26" s="93">
        <f t="shared" si="11"/>
        <v>13.691745180952632</v>
      </c>
      <c r="W26" s="93">
        <f t="shared" si="11"/>
        <v>11.92431208518671</v>
      </c>
      <c r="X26" s="93">
        <f t="shared" si="11"/>
        <v>6.1267594834383248</v>
      </c>
      <c r="Y26" s="92"/>
      <c r="Z26" s="91" t="s">
        <v>5</v>
      </c>
      <c r="AA26" s="94">
        <f>H74</f>
        <v>0</v>
      </c>
      <c r="AB26" s="94">
        <f>I74</f>
        <v>8.3082548190443859</v>
      </c>
      <c r="AC26" s="94">
        <f>J74</f>
        <v>8.0756879148160365</v>
      </c>
      <c r="AD26" s="94">
        <f>K74</f>
        <v>0</v>
      </c>
      <c r="AE26" s="92"/>
      <c r="AF26" s="91" t="s">
        <v>5</v>
      </c>
      <c r="AG26" s="93">
        <f>N61</f>
        <v>0</v>
      </c>
      <c r="AH26" s="93">
        <f t="shared" ref="AG26:AJ30" si="16">O61</f>
        <v>0</v>
      </c>
      <c r="AI26" s="93">
        <f t="shared" si="16"/>
        <v>0</v>
      </c>
      <c r="AJ26" s="93">
        <f t="shared" si="16"/>
        <v>0</v>
      </c>
      <c r="AK26" s="92"/>
      <c r="AL26" s="91" t="s">
        <v>6</v>
      </c>
      <c r="AM26" s="93">
        <f t="shared" si="12"/>
        <v>9.5752051934575544</v>
      </c>
      <c r="AN26" s="93">
        <f t="shared" si="12"/>
        <v>22</v>
      </c>
      <c r="AO26" s="93">
        <f t="shared" si="12"/>
        <v>20</v>
      </c>
      <c r="AP26" s="93">
        <f t="shared" si="12"/>
        <v>6.1267594834378221</v>
      </c>
      <c r="AQ26" s="53"/>
      <c r="AR26" s="117"/>
      <c r="AS26" s="6">
        <f>AA26+AG26+U26</f>
        <v>9.5752051934547122</v>
      </c>
      <c r="AT26" s="6">
        <f t="shared" si="13"/>
        <v>21.999999999997016</v>
      </c>
      <c r="AU26" s="6">
        <f t="shared" si="14"/>
        <v>20.000000000002746</v>
      </c>
      <c r="AV26" s="6">
        <f t="shared" si="15"/>
        <v>6.1267594834383248</v>
      </c>
    </row>
    <row r="27" spans="1:72" ht="15" thickBot="1" x14ac:dyDescent="0.25">
      <c r="A27"/>
      <c r="B27" t="s">
        <v>17</v>
      </c>
      <c r="C27"/>
      <c r="D27"/>
      <c r="E27" t="s">
        <v>65</v>
      </c>
      <c r="L27" s="21"/>
      <c r="T27" s="8" t="s">
        <v>7</v>
      </c>
      <c r="U27" s="93">
        <f t="shared" si="11"/>
        <v>10.468607675069682</v>
      </c>
      <c r="V27" s="93">
        <f t="shared" si="11"/>
        <v>12.596062837728526</v>
      </c>
      <c r="W27" s="93">
        <f t="shared" si="11"/>
        <v>13.911464284343309</v>
      </c>
      <c r="X27" s="93">
        <f t="shared" si="11"/>
        <v>5.8797727105872157</v>
      </c>
      <c r="Y27" s="92"/>
      <c r="Z27" s="91" t="s">
        <v>6</v>
      </c>
      <c r="AA27" s="94">
        <f>N74</f>
        <v>0</v>
      </c>
      <c r="AB27" s="94">
        <f>O74</f>
        <v>9.5752051934575544</v>
      </c>
      <c r="AC27" s="94">
        <f>P74</f>
        <v>6.1267594834378221</v>
      </c>
      <c r="AD27" s="94">
        <f>Q74</f>
        <v>0</v>
      </c>
      <c r="AE27" s="92"/>
      <c r="AF27" s="91" t="s">
        <v>6</v>
      </c>
      <c r="AG27" s="93">
        <f t="shared" si="16"/>
        <v>0</v>
      </c>
      <c r="AH27" s="93">
        <f t="shared" si="16"/>
        <v>0</v>
      </c>
      <c r="AI27" s="93">
        <f t="shared" si="16"/>
        <v>0</v>
      </c>
      <c r="AJ27" s="93">
        <f t="shared" si="16"/>
        <v>0</v>
      </c>
      <c r="AK27" s="92"/>
      <c r="AL27" s="91" t="s">
        <v>7</v>
      </c>
      <c r="AM27" s="93">
        <f t="shared" si="12"/>
        <v>10.468607675072231</v>
      </c>
      <c r="AN27" s="93">
        <f t="shared" si="12"/>
        <v>22.171268031189744</v>
      </c>
      <c r="AO27" s="93">
        <f t="shared" si="12"/>
        <v>20.038223767777769</v>
      </c>
      <c r="AP27" s="93">
        <f t="shared" si="12"/>
        <v>5.8797727105872708</v>
      </c>
      <c r="AQ27" s="53"/>
      <c r="AR27" s="117"/>
      <c r="AS27" s="6">
        <f t="shared" ref="AS27:AS30" si="17">AA27+AG27+U27</f>
        <v>10.468607675069682</v>
      </c>
      <c r="AT27" s="6">
        <f t="shared" si="13"/>
        <v>22.171268031186081</v>
      </c>
      <c r="AU27" s="6">
        <f t="shared" si="14"/>
        <v>20.03822376778113</v>
      </c>
      <c r="AV27" s="6">
        <f t="shared" si="15"/>
        <v>5.8797727105872157</v>
      </c>
    </row>
    <row r="28" spans="1:72" x14ac:dyDescent="0.2">
      <c r="A28" t="s">
        <v>13</v>
      </c>
      <c r="B28" s="2">
        <v>0.55000000000000004</v>
      </c>
      <c r="C28"/>
      <c r="D28" t="s">
        <v>13</v>
      </c>
      <c r="E28" s="2">
        <v>20</v>
      </c>
      <c r="G28" s="67" t="s">
        <v>32</v>
      </c>
      <c r="H28" s="68"/>
      <c r="I28" s="68"/>
      <c r="J28" s="68"/>
      <c r="K28" s="68"/>
      <c r="L28" s="22"/>
      <c r="M28" s="68" t="s">
        <v>33</v>
      </c>
      <c r="N28" s="68"/>
      <c r="O28" s="68"/>
      <c r="P28" s="68"/>
      <c r="Q28" s="69"/>
      <c r="T28" s="8" t="s">
        <v>8</v>
      </c>
      <c r="U28" s="93">
        <f t="shared" si="11"/>
        <v>11.70754109100762</v>
      </c>
      <c r="V28" s="93">
        <f t="shared" si="11"/>
        <v>14.010114577933184</v>
      </c>
      <c r="W28" s="93">
        <f t="shared" si="11"/>
        <v>16.601477692175692</v>
      </c>
      <c r="X28" s="93">
        <f t="shared" si="11"/>
        <v>7.16456738475999</v>
      </c>
      <c r="Y28" s="92"/>
      <c r="Z28" s="91" t="s">
        <v>7</v>
      </c>
      <c r="AA28" s="94">
        <f>H81</f>
        <v>0</v>
      </c>
      <c r="AB28" s="94">
        <f>I81</f>
        <v>10.468607675072231</v>
      </c>
      <c r="AC28" s="94">
        <f>J81</f>
        <v>5.8797727105872708</v>
      </c>
      <c r="AD28" s="94">
        <f>K81</f>
        <v>0</v>
      </c>
      <c r="AE28" s="92"/>
      <c r="AF28" s="91" t="s">
        <v>7</v>
      </c>
      <c r="AG28" s="93">
        <f t="shared" si="16"/>
        <v>0</v>
      </c>
      <c r="AH28" s="93">
        <f t="shared" si="16"/>
        <v>0.17126803118974085</v>
      </c>
      <c r="AI28" s="93">
        <f t="shared" si="16"/>
        <v>3.8223767777769466E-2</v>
      </c>
      <c r="AJ28" s="93">
        <f t="shared" si="16"/>
        <v>0</v>
      </c>
      <c r="AK28" s="92"/>
      <c r="AL28" s="91" t="s">
        <v>8</v>
      </c>
      <c r="AM28" s="93">
        <f t="shared" si="12"/>
        <v>11.707541091010992</v>
      </c>
      <c r="AN28" s="93">
        <f t="shared" si="12"/>
        <v>24.649990284199635</v>
      </c>
      <c r="AO28" s="93">
        <f t="shared" si="12"/>
        <v>22.519474170537336</v>
      </c>
      <c r="AP28" s="93">
        <f t="shared" si="12"/>
        <v>7.1645673847601641</v>
      </c>
      <c r="AQ28" s="53"/>
      <c r="AR28" s="117"/>
      <c r="AS28" s="6">
        <f t="shared" si="17"/>
        <v>11.70754109100762</v>
      </c>
      <c r="AT28" s="6">
        <f t="shared" si="13"/>
        <v>24.649990284195155</v>
      </c>
      <c r="AU28" s="6">
        <f t="shared" si="14"/>
        <v>22.519474170540732</v>
      </c>
      <c r="AV28" s="6">
        <f t="shared" si="15"/>
        <v>7.16456738475999</v>
      </c>
    </row>
    <row r="29" spans="1:72" ht="14.25" customHeight="1" x14ac:dyDescent="0.2">
      <c r="A29" t="s">
        <v>14</v>
      </c>
      <c r="B29" s="2">
        <v>0.2</v>
      </c>
      <c r="C29"/>
      <c r="D29" t="s">
        <v>14</v>
      </c>
      <c r="E29" s="2">
        <v>25</v>
      </c>
      <c r="G29" s="11"/>
      <c r="H29" s="1" t="s">
        <v>1</v>
      </c>
      <c r="I29" s="1" t="s">
        <v>2</v>
      </c>
      <c r="J29" s="1" t="s">
        <v>3</v>
      </c>
      <c r="K29" s="1" t="s">
        <v>4</v>
      </c>
      <c r="L29" s="1" t="s">
        <v>31</v>
      </c>
      <c r="N29" s="1" t="s">
        <v>1</v>
      </c>
      <c r="O29" s="1" t="s">
        <v>2</v>
      </c>
      <c r="P29" s="1" t="s">
        <v>3</v>
      </c>
      <c r="Q29" s="12" t="s">
        <v>4</v>
      </c>
      <c r="R29" s="1" t="s">
        <v>31</v>
      </c>
      <c r="T29" s="8" t="s">
        <v>9</v>
      </c>
      <c r="U29" s="93">
        <f t="shared" si="11"/>
        <v>11.301479557516046</v>
      </c>
      <c r="V29" s="93">
        <f t="shared" si="11"/>
        <v>14.94234083903369</v>
      </c>
      <c r="W29" s="93">
        <f t="shared" si="11"/>
        <v>15.276285201082425</v>
      </c>
      <c r="X29" s="93">
        <f t="shared" si="11"/>
        <v>6.7318594790730488</v>
      </c>
      <c r="Y29" s="92"/>
      <c r="Z29" s="91" t="s">
        <v>8</v>
      </c>
      <c r="AA29" s="94">
        <f>N81</f>
        <v>0</v>
      </c>
      <c r="AB29" s="94">
        <f>O81</f>
        <v>11.707541091010992</v>
      </c>
      <c r="AC29" s="94">
        <f>P81</f>
        <v>7.1645673847601623</v>
      </c>
      <c r="AD29" s="94">
        <f>Q81</f>
        <v>0</v>
      </c>
      <c r="AE29" s="92"/>
      <c r="AF29" s="91" t="s">
        <v>8</v>
      </c>
      <c r="AG29" s="93">
        <f t="shared" si="16"/>
        <v>0</v>
      </c>
      <c r="AH29" s="93">
        <f t="shared" si="16"/>
        <v>2.6499902841996326</v>
      </c>
      <c r="AI29" s="93">
        <f t="shared" si="16"/>
        <v>2.5194741705373356</v>
      </c>
      <c r="AJ29" s="93">
        <f t="shared" si="16"/>
        <v>0</v>
      </c>
      <c r="AK29" s="92"/>
      <c r="AL29" s="91" t="s">
        <v>9</v>
      </c>
      <c r="AM29" s="93">
        <f t="shared" si="12"/>
        <v>11.301479557519363</v>
      </c>
      <c r="AN29" s="93">
        <f t="shared" si="12"/>
        <v>29.29987221424879</v>
      </c>
      <c r="AO29" s="93">
        <f t="shared" si="12"/>
        <v>24.960326756376258</v>
      </c>
      <c r="AP29" s="93">
        <f t="shared" si="12"/>
        <v>6.7318594790729263</v>
      </c>
      <c r="AQ29" s="53"/>
      <c r="AR29" s="117"/>
      <c r="AS29" s="6">
        <f t="shared" si="17"/>
        <v>11.301479557516046</v>
      </c>
      <c r="AT29" s="6">
        <f t="shared" si="13"/>
        <v>29.299872214244314</v>
      </c>
      <c r="AU29" s="6">
        <f t="shared" si="14"/>
        <v>24.960326756379921</v>
      </c>
      <c r="AV29" s="6">
        <f t="shared" si="15"/>
        <v>6.7318594790730488</v>
      </c>
      <c r="BM29" s="49" t="s">
        <v>106</v>
      </c>
      <c r="BN29" s="49"/>
      <c r="BO29" s="50" t="s">
        <v>83</v>
      </c>
      <c r="BP29" s="50"/>
      <c r="BQ29" s="50" t="s">
        <v>82</v>
      </c>
      <c r="BR29" s="50"/>
      <c r="BS29" s="50" t="s">
        <v>85</v>
      </c>
      <c r="BT29" s="50"/>
    </row>
    <row r="30" spans="1:72" ht="15" customHeight="1" thickBot="1" x14ac:dyDescent="0.25">
      <c r="A30" t="s">
        <v>15</v>
      </c>
      <c r="B30" s="2">
        <v>0.25</v>
      </c>
      <c r="C30"/>
      <c r="D30" t="s">
        <v>15</v>
      </c>
      <c r="E30" s="2">
        <v>30</v>
      </c>
      <c r="G30" s="11" t="s">
        <v>1</v>
      </c>
      <c r="H30" s="23">
        <v>0</v>
      </c>
      <c r="I30" s="6">
        <v>0</v>
      </c>
      <c r="J30" s="6">
        <v>0</v>
      </c>
      <c r="K30" s="6">
        <v>0</v>
      </c>
      <c r="L30" s="31">
        <f>SUM(H30:K30)</f>
        <v>0</v>
      </c>
      <c r="M30" s="1" t="s">
        <v>1</v>
      </c>
      <c r="N30" s="23">
        <v>0</v>
      </c>
      <c r="O30" s="6">
        <v>0</v>
      </c>
      <c r="P30" s="6">
        <v>0</v>
      </c>
      <c r="Q30" s="17">
        <v>0</v>
      </c>
      <c r="R30" s="31">
        <f>SUM(N30:Q30)</f>
        <v>0</v>
      </c>
      <c r="T30" s="13" t="s">
        <v>10</v>
      </c>
      <c r="U30" s="14">
        <f t="shared" si="11"/>
        <v>10.884570871138997</v>
      </c>
      <c r="V30" s="14">
        <f t="shared" si="11"/>
        <v>13.406780558972756</v>
      </c>
      <c r="W30" s="14">
        <f t="shared" si="11"/>
        <v>12.914320059971784</v>
      </c>
      <c r="X30" s="14">
        <f t="shared" si="11"/>
        <v>6.2860834714355249</v>
      </c>
      <c r="Y30" s="57"/>
      <c r="Z30" s="15" t="s">
        <v>9</v>
      </c>
      <c r="AA30" s="16">
        <f>H88</f>
        <v>0</v>
      </c>
      <c r="AB30" s="16">
        <f>I88</f>
        <v>11.301479557519361</v>
      </c>
      <c r="AC30" s="16">
        <f>J88</f>
        <v>6.7318594790729254</v>
      </c>
      <c r="AD30" s="16">
        <f>K88</f>
        <v>0</v>
      </c>
      <c r="AE30" s="57"/>
      <c r="AF30" s="15" t="s">
        <v>9</v>
      </c>
      <c r="AG30" s="14">
        <f t="shared" si="16"/>
        <v>0</v>
      </c>
      <c r="AH30" s="14">
        <f t="shared" si="16"/>
        <v>7.2998722142487846</v>
      </c>
      <c r="AI30" s="14">
        <f t="shared" si="16"/>
        <v>4.9603267563762561</v>
      </c>
      <c r="AJ30" s="14">
        <f t="shared" si="16"/>
        <v>0</v>
      </c>
      <c r="AK30" s="57"/>
      <c r="AL30" s="15" t="s">
        <v>10</v>
      </c>
      <c r="AM30" s="14">
        <f t="shared" si="12"/>
        <v>10.884570871141944</v>
      </c>
      <c r="AN30" s="14">
        <f t="shared" si="12"/>
        <v>32.008132330744786</v>
      </c>
      <c r="AO30" s="14">
        <f t="shared" si="12"/>
        <v>24.60650629541766</v>
      </c>
      <c r="AP30" s="14">
        <f t="shared" si="12"/>
        <v>6.2860834714348837</v>
      </c>
      <c r="AQ30" s="54"/>
      <c r="AR30" s="117"/>
      <c r="AS30" s="6">
        <f t="shared" si="17"/>
        <v>10.884570871138997</v>
      </c>
      <c r="AT30" s="6">
        <f t="shared" si="13"/>
        <v>32.008132330740899</v>
      </c>
      <c r="AU30" s="6">
        <f t="shared" si="14"/>
        <v>24.606506295420964</v>
      </c>
      <c r="AV30" s="6">
        <f t="shared" si="15"/>
        <v>6.2860834714355249</v>
      </c>
      <c r="BM30" s="49"/>
      <c r="BN30" s="49"/>
      <c r="BO30" s="50" t="s">
        <v>86</v>
      </c>
      <c r="BP30" s="50"/>
      <c r="BQ30" s="50" t="s">
        <v>84</v>
      </c>
      <c r="BR30" s="50"/>
      <c r="BS30" s="50" t="s">
        <v>92</v>
      </c>
      <c r="BT30" s="50"/>
    </row>
    <row r="31" spans="1:72" ht="18" x14ac:dyDescent="0.25">
      <c r="A31"/>
      <c r="B31"/>
      <c r="C31"/>
      <c r="D31"/>
      <c r="E31"/>
      <c r="G31" s="11" t="s">
        <v>2</v>
      </c>
      <c r="H31" s="6">
        <v>0</v>
      </c>
      <c r="I31" s="23">
        <v>0</v>
      </c>
      <c r="J31" s="6">
        <v>0</v>
      </c>
      <c r="K31" s="6">
        <v>0</v>
      </c>
      <c r="L31" s="31">
        <f>SUM(H31:K31)</f>
        <v>0</v>
      </c>
      <c r="M31" s="1" t="s">
        <v>2</v>
      </c>
      <c r="N31" s="6">
        <v>0</v>
      </c>
      <c r="O31" s="23">
        <v>0</v>
      </c>
      <c r="P31" s="6">
        <v>0</v>
      </c>
      <c r="Q31" s="17">
        <v>0</v>
      </c>
      <c r="R31" s="31">
        <f>SUM(N31:Q31)</f>
        <v>0</v>
      </c>
      <c r="BO31" s="51" t="s">
        <v>93</v>
      </c>
      <c r="BP31" s="51"/>
      <c r="BQ31" s="51"/>
      <c r="BR31" s="51"/>
      <c r="BS31" s="51"/>
    </row>
    <row r="32" spans="1:72" ht="16.5" thickBot="1" x14ac:dyDescent="0.3">
      <c r="A32" s="83" t="s">
        <v>16</v>
      </c>
      <c r="B32" s="83"/>
      <c r="C32" s="83"/>
      <c r="D32" s="83"/>
      <c r="E32" s="83"/>
      <c r="G32" s="11" t="s">
        <v>3</v>
      </c>
      <c r="H32" s="6">
        <v>0</v>
      </c>
      <c r="I32" s="6">
        <v>0</v>
      </c>
      <c r="J32" s="23">
        <v>0</v>
      </c>
      <c r="K32" s="6">
        <v>0</v>
      </c>
      <c r="L32" s="31">
        <f>SUM(H32:K32)</f>
        <v>0</v>
      </c>
      <c r="M32" s="1" t="s">
        <v>3</v>
      </c>
      <c r="N32" s="6">
        <v>0</v>
      </c>
      <c r="O32" s="6">
        <v>0</v>
      </c>
      <c r="P32" s="23">
        <v>0</v>
      </c>
      <c r="Q32" s="17">
        <v>0</v>
      </c>
      <c r="R32" s="31">
        <f>SUM(N32:Q32)</f>
        <v>0</v>
      </c>
      <c r="T32" s="63" t="s">
        <v>54</v>
      </c>
      <c r="U32" s="63"/>
      <c r="V32" s="63"/>
      <c r="W32" s="63"/>
      <c r="X32" s="63"/>
      <c r="BO32" s="10">
        <v>18000</v>
      </c>
      <c r="BP32" s="10">
        <v>8000</v>
      </c>
      <c r="BQ32" s="10">
        <v>20000</v>
      </c>
      <c r="BR32" s="10">
        <v>5000</v>
      </c>
      <c r="BS32" s="10">
        <v>19000</v>
      </c>
    </row>
    <row r="33" spans="1:77" x14ac:dyDescent="0.2">
      <c r="A33"/>
      <c r="B33" t="s">
        <v>1</v>
      </c>
      <c r="C33" t="s">
        <v>2</v>
      </c>
      <c r="D33" t="s">
        <v>3</v>
      </c>
      <c r="E33" t="s">
        <v>4</v>
      </c>
      <c r="G33" s="11" t="s">
        <v>4</v>
      </c>
      <c r="H33" s="6">
        <v>0</v>
      </c>
      <c r="I33" s="6">
        <v>0</v>
      </c>
      <c r="J33" s="6">
        <v>0</v>
      </c>
      <c r="K33" s="23">
        <v>0</v>
      </c>
      <c r="L33" s="31">
        <f>SUM(H33:K33)</f>
        <v>0</v>
      </c>
      <c r="M33" s="1" t="s">
        <v>4</v>
      </c>
      <c r="N33" s="6">
        <v>0</v>
      </c>
      <c r="O33" s="6">
        <v>0</v>
      </c>
      <c r="P33" s="6">
        <v>0</v>
      </c>
      <c r="Q33" s="24">
        <v>0</v>
      </c>
      <c r="R33" s="31">
        <f>SUM(N33:Q33)</f>
        <v>0</v>
      </c>
      <c r="T33" s="60" t="s">
        <v>23</v>
      </c>
      <c r="U33" s="58"/>
      <c r="V33" s="58"/>
      <c r="W33" s="58"/>
      <c r="X33" s="58"/>
      <c r="Y33" s="55" t="s">
        <v>28</v>
      </c>
      <c r="Z33" s="78" t="s">
        <v>76</v>
      </c>
      <c r="AA33" s="78"/>
      <c r="AB33" s="78"/>
      <c r="AC33" s="78"/>
      <c r="AD33" s="78"/>
      <c r="AE33" s="79" t="s">
        <v>28</v>
      </c>
      <c r="AF33" s="81" t="s">
        <v>47</v>
      </c>
      <c r="AG33" s="81"/>
      <c r="AH33" s="81"/>
      <c r="AI33" s="81"/>
      <c r="AJ33" s="81"/>
      <c r="AK33" s="55" t="s">
        <v>28</v>
      </c>
      <c r="AL33" s="58" t="s">
        <v>24</v>
      </c>
      <c r="AM33" s="58"/>
      <c r="AN33" s="58"/>
      <c r="AO33" s="58"/>
      <c r="AP33" s="58"/>
      <c r="AQ33" s="55" t="s">
        <v>29</v>
      </c>
      <c r="AR33" s="58" t="s">
        <v>46</v>
      </c>
      <c r="AS33" s="58"/>
      <c r="AT33" s="58"/>
      <c r="AU33" s="58"/>
      <c r="AV33" s="58"/>
      <c r="AW33" s="52" t="s">
        <v>30</v>
      </c>
      <c r="BO33" s="1" t="s">
        <v>87</v>
      </c>
      <c r="BP33" s="1" t="s">
        <v>88</v>
      </c>
      <c r="BQ33" s="1" t="s">
        <v>89</v>
      </c>
      <c r="BR33" s="1" t="s">
        <v>90</v>
      </c>
      <c r="BS33" s="1" t="s">
        <v>91</v>
      </c>
      <c r="BT33" s="1" t="s">
        <v>94</v>
      </c>
    </row>
    <row r="34" spans="1:77" x14ac:dyDescent="0.2">
      <c r="A34" t="s">
        <v>1</v>
      </c>
      <c r="B34" s="3">
        <v>0</v>
      </c>
      <c r="C34" s="2">
        <v>20</v>
      </c>
      <c r="D34" s="2">
        <v>30</v>
      </c>
      <c r="E34" s="2">
        <v>50</v>
      </c>
      <c r="G34" s="11" t="s">
        <v>31</v>
      </c>
      <c r="H34" s="10">
        <f>SUM(H30:H33)</f>
        <v>0</v>
      </c>
      <c r="I34" s="10">
        <f>SUM(I30:I33)</f>
        <v>0</v>
      </c>
      <c r="J34" s="10">
        <f>SUM(J30:J33)</f>
        <v>0</v>
      </c>
      <c r="K34" s="10">
        <f>SUM(K30:K33)</f>
        <v>0</v>
      </c>
      <c r="L34" s="21"/>
      <c r="M34" s="1" t="s">
        <v>31</v>
      </c>
      <c r="N34" s="10">
        <f>SUM(N30:N33)</f>
        <v>0</v>
      </c>
      <c r="O34" s="10">
        <f>SUM(O30:O33)</f>
        <v>0</v>
      </c>
      <c r="P34" s="10">
        <f>SUM(P30:P33)</f>
        <v>0</v>
      </c>
      <c r="Q34" s="25">
        <f>SUM(Q30:Q33)</f>
        <v>0</v>
      </c>
      <c r="T34" s="8"/>
      <c r="U34" s="91" t="s">
        <v>1</v>
      </c>
      <c r="V34" s="91" t="s">
        <v>2</v>
      </c>
      <c r="W34" s="91" t="s">
        <v>3</v>
      </c>
      <c r="X34" s="91" t="s">
        <v>4</v>
      </c>
      <c r="Y34" s="92"/>
      <c r="Z34" s="91"/>
      <c r="AA34" s="91" t="s">
        <v>1</v>
      </c>
      <c r="AB34" s="91" t="s">
        <v>2</v>
      </c>
      <c r="AC34" s="91" t="s">
        <v>3</v>
      </c>
      <c r="AD34" s="91" t="s">
        <v>4</v>
      </c>
      <c r="AE34" s="95"/>
      <c r="AF34" s="96"/>
      <c r="AG34" s="96" t="s">
        <v>1</v>
      </c>
      <c r="AH34" s="96" t="s">
        <v>2</v>
      </c>
      <c r="AI34" s="96" t="s">
        <v>3</v>
      </c>
      <c r="AJ34" s="96" t="s">
        <v>4</v>
      </c>
      <c r="AK34" s="92"/>
      <c r="AL34" s="91"/>
      <c r="AM34" s="91" t="s">
        <v>1</v>
      </c>
      <c r="AN34" s="91" t="s">
        <v>2</v>
      </c>
      <c r="AO34" s="91" t="s">
        <v>3</v>
      </c>
      <c r="AP34" s="91" t="s">
        <v>4</v>
      </c>
      <c r="AQ34" s="92"/>
      <c r="AR34" s="91"/>
      <c r="AS34" s="91" t="s">
        <v>1</v>
      </c>
      <c r="AT34" s="91" t="s">
        <v>2</v>
      </c>
      <c r="AU34" s="91" t="s">
        <v>3</v>
      </c>
      <c r="AV34" s="91" t="s">
        <v>4</v>
      </c>
      <c r="AW34" s="53"/>
      <c r="BM34" s="59"/>
      <c r="BN34" s="59"/>
      <c r="BO34" s="5">
        <v>0</v>
      </c>
      <c r="BP34" s="5">
        <v>0</v>
      </c>
      <c r="BQ34" s="5">
        <v>1</v>
      </c>
      <c r="BR34" s="5">
        <v>1</v>
      </c>
      <c r="BS34" s="5">
        <v>0</v>
      </c>
      <c r="BT34" s="47">
        <f>SUM(BO34:BS34)</f>
        <v>2</v>
      </c>
    </row>
    <row r="35" spans="1:77" x14ac:dyDescent="0.2">
      <c r="A35" t="s">
        <v>2</v>
      </c>
      <c r="B35" s="2">
        <v>20</v>
      </c>
      <c r="C35" s="3">
        <v>0</v>
      </c>
      <c r="D35" s="2">
        <v>15</v>
      </c>
      <c r="E35" s="2">
        <v>35</v>
      </c>
      <c r="G35" s="75" t="s">
        <v>34</v>
      </c>
      <c r="H35" s="76"/>
      <c r="I35" s="76"/>
      <c r="J35" s="76"/>
      <c r="K35" s="76"/>
      <c r="M35" s="76" t="s">
        <v>35</v>
      </c>
      <c r="N35" s="76"/>
      <c r="O35" s="76"/>
      <c r="P35" s="76"/>
      <c r="Q35" s="77"/>
      <c r="T35" s="8" t="s">
        <v>5</v>
      </c>
      <c r="U35" s="93">
        <f>N52</f>
        <v>100</v>
      </c>
      <c r="V35" s="93">
        <f t="shared" ref="U35:X40" si="18">O52</f>
        <v>236.66588100469048</v>
      </c>
      <c r="W35" s="93">
        <f t="shared" si="18"/>
        <v>95</v>
      </c>
      <c r="X35" s="93">
        <f t="shared" si="18"/>
        <v>88.693847066161482</v>
      </c>
      <c r="Y35" s="92"/>
      <c r="Z35" s="91" t="s">
        <v>5</v>
      </c>
      <c r="AA35" s="94">
        <f>L30</f>
        <v>0</v>
      </c>
      <c r="AB35" s="94">
        <f>L31</f>
        <v>0</v>
      </c>
      <c r="AC35" s="94">
        <f>L32</f>
        <v>0</v>
      </c>
      <c r="AD35" s="94">
        <f>L33</f>
        <v>0</v>
      </c>
      <c r="AE35" s="95"/>
      <c r="AF35" s="96" t="s">
        <v>10</v>
      </c>
      <c r="AG35" s="97">
        <f>H57</f>
        <v>0</v>
      </c>
      <c r="AH35" s="97">
        <f>I57</f>
        <v>22</v>
      </c>
      <c r="AI35" s="97">
        <f>J57</f>
        <v>20.000000000000004</v>
      </c>
      <c r="AJ35" s="97">
        <f>K57</f>
        <v>0</v>
      </c>
      <c r="AK35" s="92"/>
      <c r="AL35" s="91" t="s">
        <v>5</v>
      </c>
      <c r="AM35" s="93">
        <f t="shared" ref="AM35:AP40" si="19">H61</f>
        <v>54.295280568164145</v>
      </c>
      <c r="AN35" s="93">
        <f t="shared" si="19"/>
        <v>0</v>
      </c>
      <c r="AO35" s="93">
        <f t="shared" si="19"/>
        <v>164.47801267436037</v>
      </c>
      <c r="AP35" s="93">
        <f t="shared" si="19"/>
        <v>0</v>
      </c>
      <c r="AQ35" s="92"/>
      <c r="AR35" s="91" t="s">
        <v>5</v>
      </c>
      <c r="AS35" s="93">
        <f>H21</f>
        <v>154.29528056816415</v>
      </c>
      <c r="AT35" s="93">
        <f t="shared" ref="AS35:AV40" si="20">I21</f>
        <v>236.66588100469048</v>
      </c>
      <c r="AU35" s="93">
        <f t="shared" si="20"/>
        <v>259.4780126743604</v>
      </c>
      <c r="AV35" s="93">
        <f t="shared" si="20"/>
        <v>88.693847066161482</v>
      </c>
      <c r="AW35" s="53"/>
      <c r="AX35" s="117" t="s">
        <v>109</v>
      </c>
      <c r="AY35" s="6">
        <f>AA35+AM35+U35</f>
        <v>154.29528056816415</v>
      </c>
      <c r="AZ35" s="6">
        <f t="shared" ref="AZ35:AZ40" si="21">AB35+AN35+V35</f>
        <v>236.66588100469048</v>
      </c>
      <c r="BA35" s="6">
        <f t="shared" ref="BA35:BA40" si="22">AC35+AO35+W35</f>
        <v>259.47801267436034</v>
      </c>
      <c r="BB35" s="6">
        <f t="shared" ref="BB35:BB40" si="23">AD35+AP35+X35</f>
        <v>88.693847066161482</v>
      </c>
    </row>
    <row r="36" spans="1:77" x14ac:dyDescent="0.2">
      <c r="A36" t="s">
        <v>3</v>
      </c>
      <c r="B36" s="2">
        <v>30</v>
      </c>
      <c r="C36" s="2">
        <v>15</v>
      </c>
      <c r="D36" s="3">
        <v>0</v>
      </c>
      <c r="E36" s="2">
        <v>25</v>
      </c>
      <c r="G36" s="11"/>
      <c r="H36" s="1" t="s">
        <v>1</v>
      </c>
      <c r="I36" s="1" t="s">
        <v>2</v>
      </c>
      <c r="J36" s="1" t="s">
        <v>3</v>
      </c>
      <c r="K36" s="1" t="s">
        <v>4</v>
      </c>
      <c r="L36" s="1" t="s">
        <v>31</v>
      </c>
      <c r="N36" s="1" t="s">
        <v>1</v>
      </c>
      <c r="O36" s="1" t="s">
        <v>2</v>
      </c>
      <c r="P36" s="1" t="s">
        <v>3</v>
      </c>
      <c r="Q36" s="12" t="s">
        <v>4</v>
      </c>
      <c r="R36" s="1" t="s">
        <v>31</v>
      </c>
      <c r="T36" s="8" t="s">
        <v>6</v>
      </c>
      <c r="U36" s="93">
        <f t="shared" si="18"/>
        <v>140.47212730925924</v>
      </c>
      <c r="V36" s="93">
        <f t="shared" si="18"/>
        <v>143</v>
      </c>
      <c r="W36" s="93">
        <f t="shared" si="18"/>
        <v>195.00000000000003</v>
      </c>
      <c r="X36" s="93">
        <f t="shared" si="18"/>
        <v>55.140835350953225</v>
      </c>
      <c r="Y36" s="92"/>
      <c r="Z36" s="91" t="s">
        <v>6</v>
      </c>
      <c r="AA36" s="94">
        <f>R30</f>
        <v>0</v>
      </c>
      <c r="AB36" s="94">
        <f>R31</f>
        <v>0</v>
      </c>
      <c r="AC36" s="94">
        <f>R32</f>
        <v>0</v>
      </c>
      <c r="AD36" s="94">
        <f>R33</f>
        <v>0</v>
      </c>
      <c r="AE36" s="95"/>
      <c r="AF36" s="96" t="s">
        <v>5</v>
      </c>
      <c r="AG36" s="97">
        <f t="shared" ref="AG36:AJ40" si="24">H52</f>
        <v>0</v>
      </c>
      <c r="AH36" s="97">
        <f t="shared" si="24"/>
        <v>22</v>
      </c>
      <c r="AI36" s="97">
        <f t="shared" si="24"/>
        <v>20.000000000000004</v>
      </c>
      <c r="AJ36" s="97">
        <f t="shared" si="24"/>
        <v>0</v>
      </c>
      <c r="AK36" s="92"/>
      <c r="AL36" s="91" t="s">
        <v>6</v>
      </c>
      <c r="AM36" s="93">
        <f t="shared" si="19"/>
        <v>0</v>
      </c>
      <c r="AN36" s="93">
        <f t="shared" si="19"/>
        <v>2.2257066285748599</v>
      </c>
      <c r="AO36" s="93">
        <f t="shared" si="19"/>
        <v>96.796821441044372</v>
      </c>
      <c r="AP36" s="93">
        <f t="shared" si="19"/>
        <v>0</v>
      </c>
      <c r="AQ36" s="92"/>
      <c r="AR36" s="91" t="s">
        <v>6</v>
      </c>
      <c r="AS36" s="93">
        <f>H22</f>
        <v>140.47212730925924</v>
      </c>
      <c r="AT36" s="93">
        <f t="shared" si="20"/>
        <v>145.22570662857487</v>
      </c>
      <c r="AU36" s="93">
        <f t="shared" si="20"/>
        <v>291.79682144104436</v>
      </c>
      <c r="AV36" s="93">
        <f t="shared" si="20"/>
        <v>55.140835350953232</v>
      </c>
      <c r="AW36" s="53"/>
      <c r="AX36" s="117"/>
      <c r="AY36" s="6">
        <f t="shared" ref="AY36:AY40" si="25">AA36+AM36+U36</f>
        <v>140.47212730925924</v>
      </c>
      <c r="AZ36" s="6">
        <f t="shared" si="21"/>
        <v>145.22570662857487</v>
      </c>
      <c r="BA36" s="6">
        <f t="shared" si="22"/>
        <v>291.79682144104441</v>
      </c>
      <c r="BB36" s="6">
        <f t="shared" si="23"/>
        <v>55.140835350953225</v>
      </c>
    </row>
    <row r="37" spans="1:77" ht="14.25" customHeight="1" x14ac:dyDescent="0.2">
      <c r="A37" t="s">
        <v>4</v>
      </c>
      <c r="B37" s="2">
        <v>50</v>
      </c>
      <c r="C37" s="2">
        <v>35</v>
      </c>
      <c r="D37" s="2">
        <v>25</v>
      </c>
      <c r="E37" s="3">
        <v>0</v>
      </c>
      <c r="G37" s="11" t="s">
        <v>1</v>
      </c>
      <c r="H37" s="23">
        <v>0</v>
      </c>
      <c r="I37" s="6">
        <v>0</v>
      </c>
      <c r="J37" s="6">
        <v>0</v>
      </c>
      <c r="K37" s="6">
        <v>0</v>
      </c>
      <c r="L37" s="31">
        <f>SUM(H37:K37)</f>
        <v>0</v>
      </c>
      <c r="M37" s="1" t="s">
        <v>1</v>
      </c>
      <c r="N37" s="23">
        <v>0</v>
      </c>
      <c r="O37" s="6">
        <v>0</v>
      </c>
      <c r="P37" s="6">
        <v>0</v>
      </c>
      <c r="Q37" s="17">
        <v>0</v>
      </c>
      <c r="R37" s="31">
        <f>SUM(N37:Q37)</f>
        <v>0</v>
      </c>
      <c r="T37" s="8" t="s">
        <v>7</v>
      </c>
      <c r="U37" s="93">
        <f t="shared" si="18"/>
        <v>94.217469075629211</v>
      </c>
      <c r="V37" s="93">
        <f t="shared" si="18"/>
        <v>80</v>
      </c>
      <c r="W37" s="93">
        <f t="shared" si="18"/>
        <v>242</v>
      </c>
      <c r="X37" s="93">
        <f t="shared" si="18"/>
        <v>52.917954395296846</v>
      </c>
      <c r="Y37" s="92"/>
      <c r="Z37" s="91" t="s">
        <v>7</v>
      </c>
      <c r="AA37" s="94">
        <f>L37</f>
        <v>0</v>
      </c>
      <c r="AB37" s="94">
        <f>L38</f>
        <v>0</v>
      </c>
      <c r="AC37" s="94">
        <f>L39</f>
        <v>0</v>
      </c>
      <c r="AD37" s="94">
        <f>L40</f>
        <v>0</v>
      </c>
      <c r="AE37" s="95"/>
      <c r="AF37" s="96" t="s">
        <v>6</v>
      </c>
      <c r="AG37" s="97">
        <f t="shared" si="24"/>
        <v>0</v>
      </c>
      <c r="AH37" s="97">
        <f t="shared" si="24"/>
        <v>22</v>
      </c>
      <c r="AI37" s="97">
        <f t="shared" si="24"/>
        <v>20.000000000000004</v>
      </c>
      <c r="AJ37" s="97">
        <f t="shared" si="24"/>
        <v>0</v>
      </c>
      <c r="AK37" s="92"/>
      <c r="AL37" s="91" t="s">
        <v>7</v>
      </c>
      <c r="AM37" s="93">
        <f t="shared" si="19"/>
        <v>0</v>
      </c>
      <c r="AN37" s="93">
        <f t="shared" si="19"/>
        <v>57.590272168134653</v>
      </c>
      <c r="AO37" s="93">
        <f t="shared" si="19"/>
        <v>0</v>
      </c>
      <c r="AP37" s="93">
        <f t="shared" si="19"/>
        <v>0</v>
      </c>
      <c r="AQ37" s="92"/>
      <c r="AR37" s="91" t="s">
        <v>7</v>
      </c>
      <c r="AS37" s="93">
        <f>H23</f>
        <v>94.217469075629225</v>
      </c>
      <c r="AT37" s="93">
        <f t="shared" si="20"/>
        <v>137.59027216813465</v>
      </c>
      <c r="AU37" s="93">
        <f t="shared" si="20"/>
        <v>242</v>
      </c>
      <c r="AV37" s="93">
        <f t="shared" si="20"/>
        <v>52.917954395296846</v>
      </c>
      <c r="AW37" s="53"/>
      <c r="AX37" s="117"/>
      <c r="AY37" s="6">
        <f>AA37+AM37+U37</f>
        <v>94.217469075629211</v>
      </c>
      <c r="AZ37" s="6">
        <f t="shared" si="21"/>
        <v>137.59027216813465</v>
      </c>
      <c r="BA37" s="6">
        <f t="shared" si="22"/>
        <v>242</v>
      </c>
      <c r="BB37" s="6">
        <f t="shared" si="23"/>
        <v>52.917954395296846</v>
      </c>
    </row>
    <row r="38" spans="1:77" ht="14.25" customHeight="1" x14ac:dyDescent="0.2">
      <c r="A38"/>
      <c r="B38"/>
      <c r="C38"/>
      <c r="D38"/>
      <c r="E38"/>
      <c r="G38" s="11" t="s">
        <v>2</v>
      </c>
      <c r="H38" s="6">
        <v>0</v>
      </c>
      <c r="I38" s="23">
        <v>0</v>
      </c>
      <c r="J38" s="6">
        <v>0</v>
      </c>
      <c r="K38" s="6">
        <v>0</v>
      </c>
      <c r="L38" s="31">
        <f>SUM(H38:K38)</f>
        <v>0</v>
      </c>
      <c r="M38" s="1" t="s">
        <v>2</v>
      </c>
      <c r="N38" s="6">
        <v>0</v>
      </c>
      <c r="O38" s="23">
        <v>0</v>
      </c>
      <c r="P38" s="6">
        <v>0</v>
      </c>
      <c r="Q38" s="17">
        <v>0</v>
      </c>
      <c r="R38" s="31">
        <f>SUM(N38:Q38)</f>
        <v>0</v>
      </c>
      <c r="T38" s="8" t="s">
        <v>8</v>
      </c>
      <c r="U38" s="93">
        <f t="shared" si="18"/>
        <v>83</v>
      </c>
      <c r="V38" s="93">
        <f t="shared" si="18"/>
        <v>205.68130336953658</v>
      </c>
      <c r="W38" s="93">
        <f t="shared" si="18"/>
        <v>111</v>
      </c>
      <c r="X38" s="93">
        <f t="shared" si="18"/>
        <v>64.481106462852097</v>
      </c>
      <c r="Y38" s="92"/>
      <c r="Z38" s="91" t="s">
        <v>8</v>
      </c>
      <c r="AA38" s="94">
        <f>R37</f>
        <v>0</v>
      </c>
      <c r="AB38" s="94">
        <f>R38</f>
        <v>0</v>
      </c>
      <c r="AC38" s="94">
        <f>R39</f>
        <v>1.6616731024447378</v>
      </c>
      <c r="AD38" s="94">
        <f>R40</f>
        <v>0</v>
      </c>
      <c r="AE38" s="95"/>
      <c r="AF38" s="96" t="s">
        <v>7</v>
      </c>
      <c r="AG38" s="97">
        <f t="shared" si="24"/>
        <v>0</v>
      </c>
      <c r="AH38" s="97">
        <f t="shared" si="24"/>
        <v>22</v>
      </c>
      <c r="AI38" s="97">
        <f t="shared" si="24"/>
        <v>20.000000000000004</v>
      </c>
      <c r="AJ38" s="97">
        <f t="shared" si="24"/>
        <v>0</v>
      </c>
      <c r="AK38" s="92"/>
      <c r="AL38" s="91" t="s">
        <v>8</v>
      </c>
      <c r="AM38" s="93">
        <f t="shared" si="19"/>
        <v>22.367869819071121</v>
      </c>
      <c r="AN38" s="93">
        <f t="shared" si="19"/>
        <v>0</v>
      </c>
      <c r="AO38" s="93">
        <f t="shared" si="19"/>
        <v>56.751626127141662</v>
      </c>
      <c r="AP38" s="93">
        <f t="shared" si="19"/>
        <v>0</v>
      </c>
      <c r="AQ38" s="92"/>
      <c r="AR38" s="91" t="s">
        <v>8</v>
      </c>
      <c r="AS38" s="93">
        <f t="shared" si="20"/>
        <v>105.36786981907113</v>
      </c>
      <c r="AT38" s="93">
        <f t="shared" si="20"/>
        <v>205.68130336953655</v>
      </c>
      <c r="AU38" s="93">
        <f t="shared" si="20"/>
        <v>169.41329922958639</v>
      </c>
      <c r="AV38" s="93">
        <f t="shared" si="20"/>
        <v>64.481106462852097</v>
      </c>
      <c r="AW38" s="53"/>
      <c r="AX38" s="117"/>
      <c r="AY38" s="6">
        <f t="shared" si="25"/>
        <v>105.36786981907112</v>
      </c>
      <c r="AZ38" s="6">
        <f t="shared" si="21"/>
        <v>205.68130336953658</v>
      </c>
      <c r="BA38" s="6">
        <f t="shared" si="22"/>
        <v>169.41329922958641</v>
      </c>
      <c r="BB38" s="6">
        <f t="shared" si="23"/>
        <v>64.481106462852097</v>
      </c>
    </row>
    <row r="39" spans="1:77" ht="15" customHeight="1" x14ac:dyDescent="0.25">
      <c r="A39"/>
      <c r="B39" t="s">
        <v>20</v>
      </c>
      <c r="C39"/>
      <c r="D39" t="s">
        <v>18</v>
      </c>
      <c r="E39" t="s">
        <v>21</v>
      </c>
      <c r="G39" s="11" t="s">
        <v>3</v>
      </c>
      <c r="H39" s="6">
        <v>0</v>
      </c>
      <c r="I39" s="6">
        <v>0</v>
      </c>
      <c r="J39" s="23">
        <v>0</v>
      </c>
      <c r="K39" s="6">
        <v>0</v>
      </c>
      <c r="L39" s="31">
        <f>SUM(H39:K39)</f>
        <v>0</v>
      </c>
      <c r="M39" s="1" t="s">
        <v>3</v>
      </c>
      <c r="N39" s="6">
        <v>0</v>
      </c>
      <c r="O39" s="6">
        <v>1.6616731024447378</v>
      </c>
      <c r="P39" s="23">
        <v>0</v>
      </c>
      <c r="Q39" s="17">
        <v>0</v>
      </c>
      <c r="R39" s="31">
        <f>SUM(N39:Q39)</f>
        <v>1.6616731024447378</v>
      </c>
      <c r="T39" s="8" t="s">
        <v>9</v>
      </c>
      <c r="U39" s="93">
        <f t="shared" si="18"/>
        <v>120.00000000000001</v>
      </c>
      <c r="V39" s="93">
        <f t="shared" si="18"/>
        <v>158.14274065375039</v>
      </c>
      <c r="W39" s="93">
        <f t="shared" si="18"/>
        <v>70</v>
      </c>
      <c r="X39" s="93">
        <f t="shared" si="18"/>
        <v>60.586735311670196</v>
      </c>
      <c r="Y39" s="92"/>
      <c r="Z39" s="91" t="s">
        <v>9</v>
      </c>
      <c r="AA39" s="94">
        <f>L44</f>
        <v>0</v>
      </c>
      <c r="AB39" s="94">
        <f>L45</f>
        <v>0</v>
      </c>
      <c r="AC39" s="94">
        <f>L46</f>
        <v>0</v>
      </c>
      <c r="AD39" s="94">
        <f>L47</f>
        <v>0</v>
      </c>
      <c r="AE39" s="95"/>
      <c r="AF39" s="96" t="s">
        <v>8</v>
      </c>
      <c r="AG39" s="97">
        <f t="shared" si="24"/>
        <v>0</v>
      </c>
      <c r="AH39" s="97">
        <f t="shared" si="24"/>
        <v>22</v>
      </c>
      <c r="AI39" s="97">
        <f t="shared" si="24"/>
        <v>20.000000000000004</v>
      </c>
      <c r="AJ39" s="97">
        <f t="shared" si="24"/>
        <v>0</v>
      </c>
      <c r="AK39" s="92"/>
      <c r="AL39" s="91" t="s">
        <v>9</v>
      </c>
      <c r="AM39" s="93">
        <f t="shared" si="19"/>
        <v>4.0811858367181673</v>
      </c>
      <c r="AN39" s="93">
        <f t="shared" si="19"/>
        <v>0</v>
      </c>
      <c r="AO39" s="93">
        <f t="shared" si="19"/>
        <v>144.2381929368874</v>
      </c>
      <c r="AP39" s="93">
        <f t="shared" si="19"/>
        <v>0</v>
      </c>
      <c r="AQ39" s="92"/>
      <c r="AR39" s="91" t="s">
        <v>9</v>
      </c>
      <c r="AS39" s="93">
        <f t="shared" si="20"/>
        <v>124.08118583671819</v>
      </c>
      <c r="AT39" s="93">
        <f t="shared" si="20"/>
        <v>158.14274065375039</v>
      </c>
      <c r="AU39" s="93">
        <f t="shared" si="20"/>
        <v>214.23819293688743</v>
      </c>
      <c r="AV39" s="93">
        <f t="shared" si="20"/>
        <v>60.586735311670211</v>
      </c>
      <c r="AW39" s="53"/>
      <c r="AX39" s="117"/>
      <c r="AY39" s="6">
        <f t="shared" si="25"/>
        <v>124.08118583671818</v>
      </c>
      <c r="AZ39" s="6">
        <f t="shared" si="21"/>
        <v>158.14274065375039</v>
      </c>
      <c r="BA39" s="6">
        <f t="shared" si="22"/>
        <v>214.2381929368874</v>
      </c>
      <c r="BB39" s="6">
        <f t="shared" si="23"/>
        <v>60.586735311670196</v>
      </c>
      <c r="BM39" s="49" t="s">
        <v>107</v>
      </c>
      <c r="BN39" s="49"/>
      <c r="BO39" s="49"/>
      <c r="BP39" s="88" t="s">
        <v>95</v>
      </c>
      <c r="BQ39" s="88"/>
      <c r="BR39" s="88"/>
      <c r="BS39" s="49" t="s">
        <v>110</v>
      </c>
      <c r="BT39" s="49"/>
      <c r="BU39" s="56" t="s">
        <v>111</v>
      </c>
      <c r="BV39" s="118">
        <f>SUMPRODUCT(BO34:BS34,BO32:BS32)</f>
        <v>25000</v>
      </c>
      <c r="BW39" s="119" t="s">
        <v>112</v>
      </c>
      <c r="BX39" s="119"/>
      <c r="BY39" s="119"/>
    </row>
    <row r="40" spans="1:77" ht="15" customHeight="1" thickBot="1" x14ac:dyDescent="0.3">
      <c r="A40" t="s">
        <v>2</v>
      </c>
      <c r="B40" s="2">
        <v>12</v>
      </c>
      <c r="C40" t="s">
        <v>19</v>
      </c>
      <c r="D40" s="2">
        <v>15</v>
      </c>
      <c r="E40" s="2">
        <v>100</v>
      </c>
      <c r="G40" s="11" t="s">
        <v>4</v>
      </c>
      <c r="H40" s="6">
        <v>0</v>
      </c>
      <c r="I40" s="6">
        <v>0</v>
      </c>
      <c r="J40" s="6">
        <v>0</v>
      </c>
      <c r="K40" s="23">
        <v>0</v>
      </c>
      <c r="L40" s="31">
        <f>SUM(H40:K40)</f>
        <v>0</v>
      </c>
      <c r="M40" s="1" t="s">
        <v>4</v>
      </c>
      <c r="N40" s="6">
        <v>0</v>
      </c>
      <c r="O40" s="6">
        <v>0</v>
      </c>
      <c r="P40" s="6">
        <v>0</v>
      </c>
      <c r="Q40" s="24">
        <v>0</v>
      </c>
      <c r="R40" s="31">
        <f>SUM(N40:Q40)</f>
        <v>0</v>
      </c>
      <c r="T40" s="13" t="s">
        <v>10</v>
      </c>
      <c r="U40" s="14">
        <f t="shared" si="18"/>
        <v>0</v>
      </c>
      <c r="V40" s="14">
        <f t="shared" si="18"/>
        <v>0</v>
      </c>
      <c r="W40" s="14">
        <f t="shared" si="18"/>
        <v>124</v>
      </c>
      <c r="X40" s="14">
        <f t="shared" si="18"/>
        <v>0</v>
      </c>
      <c r="Y40" s="57"/>
      <c r="Z40" s="15" t="s">
        <v>22</v>
      </c>
      <c r="AA40" s="16">
        <f>R44</f>
        <v>0</v>
      </c>
      <c r="AB40" s="16">
        <f>R45</f>
        <v>0</v>
      </c>
      <c r="AC40" s="16">
        <f>R46</f>
        <v>0</v>
      </c>
      <c r="AD40" s="16">
        <f>R47</f>
        <v>0</v>
      </c>
      <c r="AE40" s="80"/>
      <c r="AF40" s="26" t="s">
        <v>9</v>
      </c>
      <c r="AG40" s="27">
        <f t="shared" si="24"/>
        <v>0</v>
      </c>
      <c r="AH40" s="27">
        <f t="shared" si="24"/>
        <v>22</v>
      </c>
      <c r="AI40" s="27">
        <f t="shared" si="24"/>
        <v>20.000000000000004</v>
      </c>
      <c r="AJ40" s="27">
        <f t="shared" si="24"/>
        <v>0</v>
      </c>
      <c r="AK40" s="57"/>
      <c r="AL40" s="15" t="s">
        <v>10</v>
      </c>
      <c r="AM40" s="14">
        <f>H66</f>
        <v>102.04232367697072</v>
      </c>
      <c r="AN40" s="14">
        <f t="shared" si="19"/>
        <v>142.66102503075768</v>
      </c>
      <c r="AO40" s="14">
        <f t="shared" si="19"/>
        <v>156.46707347663673</v>
      </c>
      <c r="AP40" s="14">
        <f t="shared" si="19"/>
        <v>56.574751242933282</v>
      </c>
      <c r="AQ40" s="57"/>
      <c r="AR40" s="15" t="s">
        <v>22</v>
      </c>
      <c r="AS40" s="14">
        <f t="shared" si="20"/>
        <v>102.04232367697072</v>
      </c>
      <c r="AT40" s="14">
        <f t="shared" si="20"/>
        <v>142.66102503075768</v>
      </c>
      <c r="AU40" s="14">
        <f t="shared" si="20"/>
        <v>280.4670734766367</v>
      </c>
      <c r="AV40" s="14">
        <f t="shared" si="20"/>
        <v>56.574751242933282</v>
      </c>
      <c r="AW40" s="54"/>
      <c r="AX40" s="117"/>
      <c r="AY40" s="6">
        <f t="shared" si="25"/>
        <v>102.04232367697072</v>
      </c>
      <c r="AZ40" s="6">
        <f t="shared" si="21"/>
        <v>142.66102503075768</v>
      </c>
      <c r="BA40" s="6">
        <f t="shared" si="22"/>
        <v>280.46707347663676</v>
      </c>
      <c r="BB40" s="6">
        <f t="shared" si="23"/>
        <v>56.574751242933282</v>
      </c>
      <c r="BM40" s="49"/>
      <c r="BN40" s="49"/>
      <c r="BO40" s="49"/>
      <c r="BP40" s="88" t="s">
        <v>96</v>
      </c>
      <c r="BQ40" s="88"/>
      <c r="BR40" s="88"/>
      <c r="BS40" s="49"/>
      <c r="BT40" s="49"/>
      <c r="BU40" s="56"/>
      <c r="BV40" s="118"/>
      <c r="BW40" s="119"/>
      <c r="BX40" s="119"/>
      <c r="BY40" s="119"/>
    </row>
    <row r="41" spans="1:77" ht="18" x14ac:dyDescent="0.25">
      <c r="A41" t="s">
        <v>3</v>
      </c>
      <c r="B41" s="2">
        <v>20</v>
      </c>
      <c r="C41"/>
      <c r="D41"/>
      <c r="E41"/>
      <c r="G41" s="11" t="s">
        <v>31</v>
      </c>
      <c r="H41" s="10">
        <f>SUM(H37:H40)</f>
        <v>0</v>
      </c>
      <c r="I41" s="10">
        <f>SUM(I37:I40)</f>
        <v>0</v>
      </c>
      <c r="J41" s="10">
        <f>SUM(J37:J40)</f>
        <v>0</v>
      </c>
      <c r="K41" s="10">
        <f>SUM(K37:K40)</f>
        <v>0</v>
      </c>
      <c r="M41" s="1" t="s">
        <v>31</v>
      </c>
      <c r="N41" s="10">
        <f>SUM(N37:N40)</f>
        <v>0</v>
      </c>
      <c r="O41" s="10">
        <f>SUM(O37:O40)</f>
        <v>1.6616731024447378</v>
      </c>
      <c r="P41" s="10">
        <f>SUM(P37:P40)</f>
        <v>0</v>
      </c>
      <c r="Q41" s="25">
        <f>SUM(Q37:Q40)</f>
        <v>0</v>
      </c>
      <c r="BM41" s="49"/>
      <c r="BN41" s="49"/>
      <c r="BO41" s="49"/>
      <c r="BP41" s="88" t="s">
        <v>97</v>
      </c>
      <c r="BQ41" s="88"/>
      <c r="BR41" s="88"/>
      <c r="BS41" s="49"/>
      <c r="BT41" s="49"/>
      <c r="BU41" s="56"/>
      <c r="BV41" s="118"/>
      <c r="BW41" s="119"/>
      <c r="BX41" s="119"/>
      <c r="BY41" s="119"/>
    </row>
    <row r="42" spans="1:77" ht="16.5" thickBot="1" x14ac:dyDescent="0.3">
      <c r="A42"/>
      <c r="B42"/>
      <c r="C42"/>
      <c r="D42"/>
      <c r="E42"/>
      <c r="G42" s="75" t="s">
        <v>36</v>
      </c>
      <c r="H42" s="76"/>
      <c r="I42" s="76"/>
      <c r="J42" s="76"/>
      <c r="K42" s="76"/>
      <c r="M42" s="76" t="s">
        <v>37</v>
      </c>
      <c r="N42" s="76"/>
      <c r="O42" s="76"/>
      <c r="P42" s="76"/>
      <c r="Q42" s="77"/>
      <c r="T42" s="63" t="s">
        <v>55</v>
      </c>
      <c r="U42" s="63"/>
      <c r="V42" s="63"/>
      <c r="W42" s="63"/>
      <c r="X42" s="63"/>
    </row>
    <row r="43" spans="1:77" x14ac:dyDescent="0.2">
      <c r="A43" s="83" t="s">
        <v>59</v>
      </c>
      <c r="B43" s="83"/>
      <c r="C43" s="83"/>
      <c r="D43" s="83"/>
      <c r="E43" s="83"/>
      <c r="G43" s="11"/>
      <c r="H43" s="1" t="s">
        <v>1</v>
      </c>
      <c r="I43" s="1" t="s">
        <v>2</v>
      </c>
      <c r="J43" s="1" t="s">
        <v>3</v>
      </c>
      <c r="K43" s="1" t="s">
        <v>4</v>
      </c>
      <c r="L43" s="1" t="s">
        <v>31</v>
      </c>
      <c r="N43" s="1" t="s">
        <v>1</v>
      </c>
      <c r="O43" s="1" t="s">
        <v>2</v>
      </c>
      <c r="P43" s="1" t="s">
        <v>3</v>
      </c>
      <c r="Q43" s="12" t="s">
        <v>4</v>
      </c>
      <c r="R43" s="1" t="s">
        <v>31</v>
      </c>
      <c r="T43" s="60" t="s">
        <v>47</v>
      </c>
      <c r="U43" s="58"/>
      <c r="V43" s="58"/>
      <c r="W43" s="58"/>
      <c r="X43" s="58"/>
      <c r="Y43" s="55" t="s">
        <v>28</v>
      </c>
      <c r="Z43" s="78" t="s">
        <v>75</v>
      </c>
      <c r="AA43" s="78"/>
      <c r="AB43" s="78"/>
      <c r="AC43" s="78"/>
      <c r="AD43" s="78"/>
      <c r="AE43" s="55" t="s">
        <v>28</v>
      </c>
      <c r="AF43" s="58" t="s">
        <v>25</v>
      </c>
      <c r="AG43" s="58"/>
      <c r="AH43" s="58"/>
      <c r="AI43" s="58"/>
      <c r="AJ43" s="58"/>
      <c r="AK43" s="55" t="s">
        <v>29</v>
      </c>
      <c r="AL43" s="58" t="s">
        <v>49</v>
      </c>
      <c r="AM43" s="58"/>
      <c r="AN43" s="58"/>
      <c r="AO43" s="58"/>
      <c r="AP43" s="58"/>
      <c r="AQ43" s="52" t="s">
        <v>30</v>
      </c>
    </row>
    <row r="44" spans="1:77" x14ac:dyDescent="0.2">
      <c r="A44"/>
      <c r="B44" s="83" t="s">
        <v>63</v>
      </c>
      <c r="C44" s="83"/>
      <c r="D44" s="83" t="s">
        <v>64</v>
      </c>
      <c r="E44" s="83"/>
      <c r="G44" s="11" t="s">
        <v>1</v>
      </c>
      <c r="H44" s="23">
        <v>0</v>
      </c>
      <c r="I44" s="6">
        <v>0</v>
      </c>
      <c r="J44" s="6">
        <v>0</v>
      </c>
      <c r="K44" s="6">
        <v>0</v>
      </c>
      <c r="L44" s="31">
        <f>SUM(H44:K44)</f>
        <v>0</v>
      </c>
      <c r="M44" s="1" t="s">
        <v>1</v>
      </c>
      <c r="N44" s="23">
        <v>0</v>
      </c>
      <c r="O44" s="6">
        <v>0</v>
      </c>
      <c r="P44" s="6">
        <v>0</v>
      </c>
      <c r="Q44" s="17">
        <v>0</v>
      </c>
      <c r="R44" s="31">
        <f>SUM(N44:Q44)</f>
        <v>0</v>
      </c>
      <c r="T44" s="8"/>
      <c r="U44" s="1" t="s">
        <v>1</v>
      </c>
      <c r="V44" s="1" t="s">
        <v>2</v>
      </c>
      <c r="W44" s="1" t="s">
        <v>3</v>
      </c>
      <c r="X44" s="1" t="s">
        <v>4</v>
      </c>
      <c r="Y44" s="56"/>
      <c r="AA44" s="1" t="s">
        <v>1</v>
      </c>
      <c r="AB44" s="1" t="s">
        <v>2</v>
      </c>
      <c r="AC44" s="1" t="s">
        <v>3</v>
      </c>
      <c r="AD44" s="1" t="s">
        <v>4</v>
      </c>
      <c r="AE44" s="56"/>
      <c r="AG44" s="1" t="s">
        <v>1</v>
      </c>
      <c r="AH44" s="1" t="s">
        <v>2</v>
      </c>
      <c r="AI44" s="1" t="s">
        <v>3</v>
      </c>
      <c r="AJ44" s="1" t="s">
        <v>4</v>
      </c>
      <c r="AK44" s="56"/>
      <c r="AM44" s="1" t="s">
        <v>1</v>
      </c>
      <c r="AN44" s="1" t="s">
        <v>2</v>
      </c>
      <c r="AO44" s="1" t="s">
        <v>3</v>
      </c>
      <c r="AP44" s="1" t="s">
        <v>4</v>
      </c>
      <c r="AQ44" s="53"/>
    </row>
    <row r="45" spans="1:77" x14ac:dyDescent="0.2">
      <c r="A45" t="s">
        <v>60</v>
      </c>
      <c r="B45" s="84">
        <v>50</v>
      </c>
      <c r="C45" s="84"/>
      <c r="D45" s="84">
        <v>70</v>
      </c>
      <c r="E45" s="84"/>
      <c r="G45" s="11" t="s">
        <v>2</v>
      </c>
      <c r="H45" s="6">
        <v>0</v>
      </c>
      <c r="I45" s="23">
        <v>0</v>
      </c>
      <c r="J45" s="6">
        <v>0</v>
      </c>
      <c r="K45" s="6">
        <v>0</v>
      </c>
      <c r="L45" s="31">
        <f>SUM(H45:K45)</f>
        <v>0</v>
      </c>
      <c r="M45" s="1" t="s">
        <v>2</v>
      </c>
      <c r="N45" s="6">
        <v>0</v>
      </c>
      <c r="O45" s="23">
        <v>0</v>
      </c>
      <c r="P45" s="6">
        <v>0</v>
      </c>
      <c r="Q45" s="17">
        <v>0</v>
      </c>
      <c r="R45" s="31">
        <f>SUM(N45:Q45)</f>
        <v>0</v>
      </c>
      <c r="T45" s="8" t="s">
        <v>10</v>
      </c>
      <c r="U45" s="6">
        <f>H57</f>
        <v>0</v>
      </c>
      <c r="V45" s="6">
        <f>I57</f>
        <v>22</v>
      </c>
      <c r="W45" s="6">
        <f>J57</f>
        <v>20.000000000000004</v>
      </c>
      <c r="X45" s="6">
        <f>K57</f>
        <v>0</v>
      </c>
      <c r="Y45" s="56"/>
      <c r="Z45" s="1" t="s">
        <v>5</v>
      </c>
      <c r="AA45" s="10">
        <f>L70</f>
        <v>8.3082548190443859</v>
      </c>
      <c r="AB45" s="10">
        <f>L71</f>
        <v>0</v>
      </c>
      <c r="AC45" s="10">
        <f>L72</f>
        <v>0</v>
      </c>
      <c r="AD45" s="10">
        <f>L73</f>
        <v>8.0756879148160365</v>
      </c>
      <c r="AE45" s="56"/>
      <c r="AF45" s="1" t="s">
        <v>5</v>
      </c>
      <c r="AG45" s="6">
        <f>N61</f>
        <v>0</v>
      </c>
      <c r="AH45" s="6">
        <f t="shared" ref="AG45:AJ50" si="26">O61</f>
        <v>0</v>
      </c>
      <c r="AI45" s="6">
        <f t="shared" si="26"/>
        <v>0</v>
      </c>
      <c r="AJ45" s="6">
        <f t="shared" si="26"/>
        <v>0</v>
      </c>
      <c r="AK45" s="56"/>
      <c r="AL45" s="1" t="s">
        <v>5</v>
      </c>
      <c r="AM45" s="6">
        <f t="shared" ref="AM45:AP50" si="27">N21</f>
        <v>8.3082548190443877</v>
      </c>
      <c r="AN45" s="6">
        <f t="shared" si="27"/>
        <v>22</v>
      </c>
      <c r="AO45" s="6">
        <f t="shared" si="27"/>
        <v>20</v>
      </c>
      <c r="AP45" s="6">
        <f t="shared" si="27"/>
        <v>8.0756879148160383</v>
      </c>
      <c r="AQ45" s="53"/>
      <c r="AR45" s="117" t="s">
        <v>109</v>
      </c>
      <c r="AS45" s="6">
        <f t="shared" ref="AS45:AS50" si="28">AA45+AG45+U45</f>
        <v>8.3082548190443859</v>
      </c>
      <c r="AT45" s="6">
        <f t="shared" ref="AT45:AT50" si="29">AB45+AH45+V45</f>
        <v>22</v>
      </c>
      <c r="AU45" s="6">
        <f t="shared" ref="AU45:AU50" si="30">AC45+AI45+W45</f>
        <v>20.000000000000004</v>
      </c>
      <c r="AV45" s="6">
        <f t="shared" ref="AV45:AV50" si="31">AD45+AJ45+X45</f>
        <v>8.0756879148160365</v>
      </c>
    </row>
    <row r="46" spans="1:77" x14ac:dyDescent="0.2">
      <c r="A46" t="s">
        <v>61</v>
      </c>
      <c r="B46" s="84">
        <v>70</v>
      </c>
      <c r="C46" s="84"/>
      <c r="D46" s="84">
        <v>100</v>
      </c>
      <c r="E46" s="84"/>
      <c r="G46" s="11" t="s">
        <v>3</v>
      </c>
      <c r="H46" s="6">
        <v>0</v>
      </c>
      <c r="I46" s="6">
        <v>0</v>
      </c>
      <c r="J46" s="23">
        <v>0</v>
      </c>
      <c r="K46" s="6">
        <v>0</v>
      </c>
      <c r="L46" s="31">
        <f>SUM(H46:K46)</f>
        <v>0</v>
      </c>
      <c r="M46" s="1" t="s">
        <v>3</v>
      </c>
      <c r="N46" s="6">
        <v>0</v>
      </c>
      <c r="O46" s="6">
        <v>0</v>
      </c>
      <c r="P46" s="23">
        <v>0</v>
      </c>
      <c r="Q46" s="17">
        <v>0</v>
      </c>
      <c r="R46" s="31">
        <f>SUM(N46:Q46)</f>
        <v>0</v>
      </c>
      <c r="T46" s="8" t="s">
        <v>5</v>
      </c>
      <c r="U46" s="6">
        <f t="shared" ref="U46:X50" si="32">H52</f>
        <v>0</v>
      </c>
      <c r="V46" s="6">
        <f t="shared" si="32"/>
        <v>22</v>
      </c>
      <c r="W46" s="6">
        <f t="shared" si="32"/>
        <v>20.000000000000004</v>
      </c>
      <c r="X46" s="6">
        <f t="shared" si="32"/>
        <v>0</v>
      </c>
      <c r="Y46" s="56"/>
      <c r="Z46" s="1" t="s">
        <v>6</v>
      </c>
      <c r="AA46" s="10">
        <f>R70</f>
        <v>9.5752051934575544</v>
      </c>
      <c r="AB46" s="10">
        <f>R71</f>
        <v>0</v>
      </c>
      <c r="AC46" s="10">
        <f>R72</f>
        <v>0</v>
      </c>
      <c r="AD46" s="10">
        <f>R73</f>
        <v>6.1267594834378221</v>
      </c>
      <c r="AE46" s="56"/>
      <c r="AF46" s="1" t="s">
        <v>6</v>
      </c>
      <c r="AG46" s="6">
        <f t="shared" si="26"/>
        <v>0</v>
      </c>
      <c r="AH46" s="6">
        <f t="shared" si="26"/>
        <v>0</v>
      </c>
      <c r="AI46" s="6">
        <f t="shared" si="26"/>
        <v>0</v>
      </c>
      <c r="AJ46" s="6">
        <f t="shared" si="26"/>
        <v>0</v>
      </c>
      <c r="AK46" s="56"/>
      <c r="AL46" s="1" t="s">
        <v>6</v>
      </c>
      <c r="AM46" s="6">
        <f>N22</f>
        <v>9.5752051934575544</v>
      </c>
      <c r="AN46" s="6">
        <f t="shared" si="27"/>
        <v>22</v>
      </c>
      <c r="AO46" s="6">
        <f t="shared" si="27"/>
        <v>20</v>
      </c>
      <c r="AP46" s="6">
        <f t="shared" si="27"/>
        <v>6.1267594834378221</v>
      </c>
      <c r="AQ46" s="53"/>
      <c r="AR46" s="117"/>
      <c r="AS46" s="6">
        <f t="shared" si="28"/>
        <v>9.5752051934575544</v>
      </c>
      <c r="AT46" s="6">
        <f t="shared" si="29"/>
        <v>22</v>
      </c>
      <c r="AU46" s="6">
        <f t="shared" si="30"/>
        <v>20.000000000000004</v>
      </c>
      <c r="AV46" s="6">
        <f t="shared" si="31"/>
        <v>6.1267594834378221</v>
      </c>
    </row>
    <row r="47" spans="1:77" x14ac:dyDescent="0.2">
      <c r="A47" t="s">
        <v>62</v>
      </c>
      <c r="B47" s="84">
        <v>120</v>
      </c>
      <c r="C47" s="84"/>
      <c r="D47" s="84">
        <v>150</v>
      </c>
      <c r="E47" s="84"/>
      <c r="G47" s="11" t="s">
        <v>4</v>
      </c>
      <c r="H47" s="6">
        <v>0</v>
      </c>
      <c r="I47" s="6">
        <v>0</v>
      </c>
      <c r="J47" s="6">
        <v>0</v>
      </c>
      <c r="K47" s="23">
        <v>0</v>
      </c>
      <c r="L47" s="31">
        <f>SUM(H47:K47)</f>
        <v>0</v>
      </c>
      <c r="M47" s="1" t="s">
        <v>4</v>
      </c>
      <c r="N47" s="6">
        <v>0</v>
      </c>
      <c r="O47" s="6">
        <v>0</v>
      </c>
      <c r="P47" s="6">
        <v>0</v>
      </c>
      <c r="Q47" s="24">
        <v>0</v>
      </c>
      <c r="R47" s="31">
        <f>SUM(N47:Q47)</f>
        <v>0</v>
      </c>
      <c r="T47" s="8" t="s">
        <v>6</v>
      </c>
      <c r="U47" s="6">
        <f t="shared" si="32"/>
        <v>0</v>
      </c>
      <c r="V47" s="6">
        <f t="shared" si="32"/>
        <v>22</v>
      </c>
      <c r="W47" s="6">
        <f t="shared" si="32"/>
        <v>20.000000000000004</v>
      </c>
      <c r="X47" s="6">
        <f t="shared" si="32"/>
        <v>0</v>
      </c>
      <c r="Y47" s="56"/>
      <c r="Z47" s="1" t="s">
        <v>7</v>
      </c>
      <c r="AA47" s="10">
        <f>L77</f>
        <v>10.468607675072231</v>
      </c>
      <c r="AB47" s="10">
        <f>L78</f>
        <v>0</v>
      </c>
      <c r="AC47" s="10">
        <f>L79</f>
        <v>0</v>
      </c>
      <c r="AD47" s="10">
        <f>L80</f>
        <v>5.8797727105872708</v>
      </c>
      <c r="AE47" s="56"/>
      <c r="AF47" s="1" t="s">
        <v>7</v>
      </c>
      <c r="AG47" s="6">
        <f t="shared" si="26"/>
        <v>0</v>
      </c>
      <c r="AH47" s="6">
        <f t="shared" si="26"/>
        <v>0.17126803118974085</v>
      </c>
      <c r="AI47" s="6">
        <f t="shared" si="26"/>
        <v>3.8223767777769466E-2</v>
      </c>
      <c r="AJ47" s="6">
        <f t="shared" si="26"/>
        <v>0</v>
      </c>
      <c r="AK47" s="56"/>
      <c r="AL47" s="1" t="s">
        <v>7</v>
      </c>
      <c r="AM47" s="6">
        <f t="shared" si="27"/>
        <v>10.468607675072231</v>
      </c>
      <c r="AN47" s="6">
        <f t="shared" si="27"/>
        <v>22.171268031189744</v>
      </c>
      <c r="AO47" s="6">
        <f t="shared" si="27"/>
        <v>20.038223767777769</v>
      </c>
      <c r="AP47" s="6">
        <f t="shared" si="27"/>
        <v>5.8797727105872708</v>
      </c>
      <c r="AQ47" s="53"/>
      <c r="AR47" s="117"/>
      <c r="AS47" s="6">
        <f t="shared" si="28"/>
        <v>10.468607675072231</v>
      </c>
      <c r="AT47" s="6">
        <f t="shared" si="29"/>
        <v>22.17126803118974</v>
      </c>
      <c r="AU47" s="6">
        <f t="shared" si="30"/>
        <v>20.038223767777772</v>
      </c>
      <c r="AV47" s="6">
        <f t="shared" si="31"/>
        <v>5.8797727105872708</v>
      </c>
    </row>
    <row r="48" spans="1:77" ht="15" thickBot="1" x14ac:dyDescent="0.25">
      <c r="A48"/>
      <c r="B48"/>
      <c r="C48"/>
      <c r="D48"/>
      <c r="E48"/>
      <c r="G48" s="18" t="s">
        <v>31</v>
      </c>
      <c r="H48" s="28">
        <f>SUM(H44:H47)</f>
        <v>0</v>
      </c>
      <c r="I48" s="28">
        <f>SUM(I44:I47)</f>
        <v>0</v>
      </c>
      <c r="J48" s="28">
        <f>SUM(J44:J47)</f>
        <v>0</v>
      </c>
      <c r="K48" s="28">
        <f>SUM(K44:K47)</f>
        <v>0</v>
      </c>
      <c r="L48" s="29"/>
      <c r="M48" s="29" t="s">
        <v>31</v>
      </c>
      <c r="N48" s="28">
        <f>SUM(N44:N47)</f>
        <v>0</v>
      </c>
      <c r="O48" s="28">
        <f>SUM(O44:O47)</f>
        <v>0</v>
      </c>
      <c r="P48" s="28">
        <f>SUM(P44:P47)</f>
        <v>0</v>
      </c>
      <c r="Q48" s="30">
        <f>SUM(Q44:Q47)</f>
        <v>0</v>
      </c>
      <c r="T48" s="8" t="s">
        <v>7</v>
      </c>
      <c r="U48" s="6">
        <f t="shared" si="32"/>
        <v>0</v>
      </c>
      <c r="V48" s="6">
        <f t="shared" si="32"/>
        <v>22</v>
      </c>
      <c r="W48" s="6">
        <f>J54</f>
        <v>20.000000000000004</v>
      </c>
      <c r="X48" s="6">
        <f t="shared" si="32"/>
        <v>0</v>
      </c>
      <c r="Y48" s="56"/>
      <c r="Z48" s="1" t="s">
        <v>8</v>
      </c>
      <c r="AA48" s="10">
        <f>R77</f>
        <v>11.707541091010992</v>
      </c>
      <c r="AB48" s="10">
        <f>R78</f>
        <v>0</v>
      </c>
      <c r="AC48" s="10">
        <f>R79</f>
        <v>0</v>
      </c>
      <c r="AD48" s="10">
        <f>R80</f>
        <v>7.1645673847601623</v>
      </c>
      <c r="AE48" s="56"/>
      <c r="AF48" s="1" t="s">
        <v>8</v>
      </c>
      <c r="AG48" s="6">
        <f t="shared" si="26"/>
        <v>0</v>
      </c>
      <c r="AH48" s="6">
        <f t="shared" si="26"/>
        <v>2.6499902841996326</v>
      </c>
      <c r="AI48" s="6">
        <f t="shared" si="26"/>
        <v>2.5194741705373356</v>
      </c>
      <c r="AJ48" s="6">
        <f t="shared" si="26"/>
        <v>0</v>
      </c>
      <c r="AK48" s="56"/>
      <c r="AL48" s="1" t="s">
        <v>8</v>
      </c>
      <c r="AM48" s="6">
        <f t="shared" si="27"/>
        <v>11.707541091010992</v>
      </c>
      <c r="AN48" s="6">
        <f t="shared" si="27"/>
        <v>24.649990284199635</v>
      </c>
      <c r="AO48" s="6">
        <f t="shared" si="27"/>
        <v>22.519474170537336</v>
      </c>
      <c r="AP48" s="6">
        <f t="shared" si="27"/>
        <v>7.1645673847601641</v>
      </c>
      <c r="AQ48" s="53"/>
      <c r="AR48" s="117"/>
      <c r="AS48" s="6">
        <f t="shared" si="28"/>
        <v>11.707541091010992</v>
      </c>
      <c r="AT48" s="6">
        <f t="shared" si="29"/>
        <v>24.649990284199632</v>
      </c>
      <c r="AU48" s="6">
        <f t="shared" si="30"/>
        <v>22.51947417053734</v>
      </c>
      <c r="AV48" s="6">
        <f t="shared" si="31"/>
        <v>7.1645673847601623</v>
      </c>
    </row>
    <row r="49" spans="7:48" ht="15" thickBot="1" x14ac:dyDescent="0.25">
      <c r="T49" s="8" t="s">
        <v>8</v>
      </c>
      <c r="U49" s="6">
        <f t="shared" si="32"/>
        <v>0</v>
      </c>
      <c r="V49" s="6">
        <f t="shared" si="32"/>
        <v>22</v>
      </c>
      <c r="W49" s="6">
        <f t="shared" si="32"/>
        <v>20.000000000000004</v>
      </c>
      <c r="X49" s="6">
        <f t="shared" si="32"/>
        <v>0</v>
      </c>
      <c r="Y49" s="56"/>
      <c r="Z49" s="1" t="s">
        <v>9</v>
      </c>
      <c r="AA49" s="10">
        <f>L84</f>
        <v>11.301479557519361</v>
      </c>
      <c r="AB49" s="10">
        <f>L85</f>
        <v>0</v>
      </c>
      <c r="AC49" s="10">
        <f>L86</f>
        <v>0</v>
      </c>
      <c r="AD49" s="10">
        <f>L87</f>
        <v>6.7318594790729254</v>
      </c>
      <c r="AE49" s="56"/>
      <c r="AF49" s="1" t="s">
        <v>9</v>
      </c>
      <c r="AG49" s="6">
        <f t="shared" si="26"/>
        <v>0</v>
      </c>
      <c r="AH49" s="6">
        <f t="shared" si="26"/>
        <v>7.2998722142487846</v>
      </c>
      <c r="AI49" s="6">
        <f t="shared" si="26"/>
        <v>4.9603267563762561</v>
      </c>
      <c r="AJ49" s="6">
        <f t="shared" si="26"/>
        <v>0</v>
      </c>
      <c r="AK49" s="56"/>
      <c r="AL49" s="1" t="s">
        <v>9</v>
      </c>
      <c r="AM49" s="6">
        <f t="shared" si="27"/>
        <v>11.301479557519363</v>
      </c>
      <c r="AN49" s="6">
        <f t="shared" si="27"/>
        <v>29.29987221424879</v>
      </c>
      <c r="AO49" s="6">
        <f t="shared" si="27"/>
        <v>24.960326756376258</v>
      </c>
      <c r="AP49" s="6">
        <f t="shared" si="27"/>
        <v>6.7318594790729263</v>
      </c>
      <c r="AQ49" s="53"/>
      <c r="AR49" s="117"/>
      <c r="AS49" s="6">
        <f t="shared" si="28"/>
        <v>11.301479557519361</v>
      </c>
      <c r="AT49" s="6">
        <f t="shared" si="29"/>
        <v>29.299872214248786</v>
      </c>
      <c r="AU49" s="6">
        <f t="shared" si="30"/>
        <v>24.960326756376261</v>
      </c>
      <c r="AV49" s="6">
        <f t="shared" si="31"/>
        <v>6.7318594790729254</v>
      </c>
    </row>
    <row r="50" spans="7:48" ht="15" thickBot="1" x14ac:dyDescent="0.25">
      <c r="G50" s="64" t="s">
        <v>26</v>
      </c>
      <c r="H50" s="65"/>
      <c r="I50" s="65"/>
      <c r="J50" s="65"/>
      <c r="K50" s="66"/>
      <c r="M50" s="64" t="s">
        <v>23</v>
      </c>
      <c r="N50" s="65"/>
      <c r="O50" s="65"/>
      <c r="P50" s="65"/>
      <c r="Q50" s="66"/>
      <c r="T50" s="13" t="s">
        <v>9</v>
      </c>
      <c r="U50" s="14">
        <f t="shared" si="32"/>
        <v>0</v>
      </c>
      <c r="V50" s="14">
        <f t="shared" si="32"/>
        <v>22</v>
      </c>
      <c r="W50" s="14">
        <f t="shared" si="32"/>
        <v>20.000000000000004</v>
      </c>
      <c r="X50" s="14">
        <f t="shared" si="32"/>
        <v>0</v>
      </c>
      <c r="Y50" s="57"/>
      <c r="Z50" s="15" t="s">
        <v>22</v>
      </c>
      <c r="AA50" s="16">
        <f>R84</f>
        <v>8.3822001511210935</v>
      </c>
      <c r="AB50" s="16">
        <f>R85</f>
        <v>0</v>
      </c>
      <c r="AC50" s="16">
        <f>R86</f>
        <v>0</v>
      </c>
      <c r="AD50" s="16">
        <f>R87</f>
        <v>1.7791839814209434</v>
      </c>
      <c r="AE50" s="57"/>
      <c r="AF50" s="15" t="s">
        <v>10</v>
      </c>
      <c r="AG50" s="14">
        <f t="shared" si="26"/>
        <v>2.50237072002085</v>
      </c>
      <c r="AH50" s="14">
        <f t="shared" si="26"/>
        <v>10.008132330744788</v>
      </c>
      <c r="AI50" s="14">
        <f t="shared" si="26"/>
        <v>4.6065062954176623</v>
      </c>
      <c r="AJ50" s="14">
        <f t="shared" si="26"/>
        <v>4.5068994900139403</v>
      </c>
      <c r="AK50" s="57"/>
      <c r="AL50" s="15" t="s">
        <v>10</v>
      </c>
      <c r="AM50" s="14">
        <f t="shared" si="27"/>
        <v>10.884570871141944</v>
      </c>
      <c r="AN50" s="14">
        <f t="shared" si="27"/>
        <v>32.008132330744786</v>
      </c>
      <c r="AO50" s="14">
        <f t="shared" si="27"/>
        <v>24.60650629541766</v>
      </c>
      <c r="AP50" s="14">
        <f t="shared" si="27"/>
        <v>6.2860834714348837</v>
      </c>
      <c r="AQ50" s="54"/>
      <c r="AR50" s="117"/>
      <c r="AS50" s="6">
        <f t="shared" si="28"/>
        <v>10.884570871141943</v>
      </c>
      <c r="AT50" s="6">
        <f t="shared" si="29"/>
        <v>32.008132330744786</v>
      </c>
      <c r="AU50" s="6">
        <f t="shared" si="30"/>
        <v>24.606506295417667</v>
      </c>
      <c r="AV50" s="6">
        <f t="shared" si="31"/>
        <v>6.2860834714348837</v>
      </c>
    </row>
    <row r="51" spans="7:48" x14ac:dyDescent="0.2">
      <c r="G51" s="11"/>
      <c r="H51" s="1" t="s">
        <v>1</v>
      </c>
      <c r="I51" s="1" t="s">
        <v>2</v>
      </c>
      <c r="J51" s="1" t="s">
        <v>3</v>
      </c>
      <c r="K51" s="12" t="s">
        <v>4</v>
      </c>
      <c r="M51" s="11"/>
      <c r="N51" s="1" t="s">
        <v>1</v>
      </c>
      <c r="O51" s="1" t="s">
        <v>2</v>
      </c>
      <c r="P51" s="1" t="s">
        <v>3</v>
      </c>
      <c r="Q51" s="12" t="s">
        <v>4</v>
      </c>
      <c r="R51" s="1" t="s">
        <v>52</v>
      </c>
    </row>
    <row r="52" spans="7:48" ht="16.5" thickBot="1" x14ac:dyDescent="0.3">
      <c r="G52" s="11" t="s">
        <v>5</v>
      </c>
      <c r="H52" s="6">
        <v>0</v>
      </c>
      <c r="I52" s="6">
        <v>22</v>
      </c>
      <c r="J52" s="6">
        <v>20.000000000000004</v>
      </c>
      <c r="K52" s="17">
        <v>0</v>
      </c>
      <c r="M52" s="11" t="s">
        <v>5</v>
      </c>
      <c r="N52" s="6">
        <v>100</v>
      </c>
      <c r="O52" s="6">
        <v>236.66588100469048</v>
      </c>
      <c r="P52" s="6">
        <v>95</v>
      </c>
      <c r="Q52" s="17">
        <v>88.693847066161482</v>
      </c>
      <c r="R52" s="10">
        <f t="shared" ref="R52:R57" si="33">SUM(N52:Q52)</f>
        <v>520.35972807085204</v>
      </c>
      <c r="T52" s="63" t="s">
        <v>56</v>
      </c>
      <c r="U52" s="63"/>
      <c r="V52" s="63"/>
      <c r="W52" s="63"/>
      <c r="X52" s="63"/>
    </row>
    <row r="53" spans="7:48" x14ac:dyDescent="0.2">
      <c r="G53" s="11" t="s">
        <v>6</v>
      </c>
      <c r="H53" s="6">
        <v>0</v>
      </c>
      <c r="I53" s="6">
        <v>22</v>
      </c>
      <c r="J53" s="6">
        <v>20.000000000000004</v>
      </c>
      <c r="K53" s="17">
        <v>0</v>
      </c>
      <c r="M53" s="11" t="s">
        <v>6</v>
      </c>
      <c r="N53" s="6">
        <v>140.47212730925924</v>
      </c>
      <c r="O53" s="6">
        <v>143</v>
      </c>
      <c r="P53" s="6">
        <v>195.00000000000003</v>
      </c>
      <c r="Q53" s="17">
        <v>55.140835350953225</v>
      </c>
      <c r="R53" s="10">
        <f t="shared" si="33"/>
        <v>533.61296266021247</v>
      </c>
      <c r="T53" s="60" t="s">
        <v>26</v>
      </c>
      <c r="U53" s="58"/>
      <c r="V53" s="58"/>
      <c r="W53" s="58"/>
      <c r="X53" s="58"/>
      <c r="Y53" s="55" t="s">
        <v>50</v>
      </c>
      <c r="Z53" s="58" t="s">
        <v>51</v>
      </c>
      <c r="AA53" s="58"/>
      <c r="AB53" s="58"/>
      <c r="AC53" s="58"/>
      <c r="AD53" s="58"/>
      <c r="AE53" s="52" t="s">
        <v>30</v>
      </c>
      <c r="AO53" s="34">
        <f>H30</f>
        <v>0</v>
      </c>
      <c r="AP53" s="35">
        <f>I31</f>
        <v>0</v>
      </c>
      <c r="AQ53" s="35">
        <f>J32</f>
        <v>0</v>
      </c>
      <c r="AR53" s="36">
        <f>K33</f>
        <v>0</v>
      </c>
    </row>
    <row r="54" spans="7:48" x14ac:dyDescent="0.2">
      <c r="G54" s="11" t="s">
        <v>7</v>
      </c>
      <c r="H54" s="6">
        <v>0</v>
      </c>
      <c r="I54" s="6">
        <v>22</v>
      </c>
      <c r="J54" s="6">
        <v>20.000000000000004</v>
      </c>
      <c r="K54" s="17">
        <v>0</v>
      </c>
      <c r="M54" s="11" t="s">
        <v>7</v>
      </c>
      <c r="N54" s="6">
        <v>94.217469075629211</v>
      </c>
      <c r="O54" s="6">
        <v>80</v>
      </c>
      <c r="P54" s="6">
        <v>242</v>
      </c>
      <c r="Q54" s="17">
        <v>52.917954395296846</v>
      </c>
      <c r="R54" s="10">
        <f t="shared" si="33"/>
        <v>469.13542347092607</v>
      </c>
      <c r="T54" s="8"/>
      <c r="U54" s="91" t="s">
        <v>1</v>
      </c>
      <c r="V54" s="91" t="s">
        <v>2</v>
      </c>
      <c r="W54" s="91" t="s">
        <v>3</v>
      </c>
      <c r="X54" s="91" t="s">
        <v>4</v>
      </c>
      <c r="Y54" s="92"/>
      <c r="Z54" s="91"/>
      <c r="AA54" s="91" t="s">
        <v>1</v>
      </c>
      <c r="AB54" s="91" t="s">
        <v>2</v>
      </c>
      <c r="AC54" s="91" t="s">
        <v>3</v>
      </c>
      <c r="AD54" s="91" t="s">
        <v>4</v>
      </c>
      <c r="AE54" s="53"/>
      <c r="AO54" s="37">
        <f>N30</f>
        <v>0</v>
      </c>
      <c r="AP54" s="23">
        <f>O31</f>
        <v>0</v>
      </c>
      <c r="AQ54" s="23">
        <f>P32</f>
        <v>0</v>
      </c>
      <c r="AR54" s="38">
        <f>Q33</f>
        <v>0</v>
      </c>
    </row>
    <row r="55" spans="7:48" x14ac:dyDescent="0.2">
      <c r="G55" s="11" t="s">
        <v>8</v>
      </c>
      <c r="H55" s="6">
        <v>0</v>
      </c>
      <c r="I55" s="6">
        <v>22</v>
      </c>
      <c r="J55" s="6">
        <v>20.000000000000004</v>
      </c>
      <c r="K55" s="17">
        <v>0</v>
      </c>
      <c r="M55" s="11" t="s">
        <v>8</v>
      </c>
      <c r="N55" s="6">
        <v>83</v>
      </c>
      <c r="O55" s="6">
        <v>205.68130336953658</v>
      </c>
      <c r="P55" s="6">
        <v>111</v>
      </c>
      <c r="Q55" s="17">
        <v>64.481106462852097</v>
      </c>
      <c r="R55" s="10">
        <f t="shared" si="33"/>
        <v>464.16240983238868</v>
      </c>
      <c r="T55" s="8" t="s">
        <v>5</v>
      </c>
      <c r="U55" s="93">
        <f t="shared" ref="U55:X60" si="34">H52</f>
        <v>0</v>
      </c>
      <c r="V55" s="93">
        <f t="shared" si="34"/>
        <v>22</v>
      </c>
      <c r="W55" s="93">
        <f t="shared" si="34"/>
        <v>20.000000000000004</v>
      </c>
      <c r="X55" s="93">
        <f t="shared" si="34"/>
        <v>0</v>
      </c>
      <c r="Y55" s="92"/>
      <c r="Z55" s="91" t="s">
        <v>5</v>
      </c>
      <c r="AA55" s="93">
        <v>0</v>
      </c>
      <c r="AB55" s="93">
        <f>12+BQ34*5+BR34*5</f>
        <v>22</v>
      </c>
      <c r="AC55" s="93">
        <f>20+BO34*5+BP34*5</f>
        <v>20</v>
      </c>
      <c r="AD55" s="93">
        <f>0+BS34*5</f>
        <v>0</v>
      </c>
      <c r="AE55" s="53"/>
      <c r="AO55" s="37">
        <f>H37</f>
        <v>0</v>
      </c>
      <c r="AP55" s="23">
        <f>I38</f>
        <v>0</v>
      </c>
      <c r="AQ55" s="23">
        <f>J39</f>
        <v>0</v>
      </c>
      <c r="AR55" s="38">
        <f>K40</f>
        <v>0</v>
      </c>
    </row>
    <row r="56" spans="7:48" x14ac:dyDescent="0.2">
      <c r="G56" s="11" t="s">
        <v>9</v>
      </c>
      <c r="H56" s="6">
        <v>0</v>
      </c>
      <c r="I56" s="6">
        <v>22</v>
      </c>
      <c r="J56" s="6">
        <v>20.000000000000004</v>
      </c>
      <c r="K56" s="17">
        <v>0</v>
      </c>
      <c r="M56" s="11" t="s">
        <v>9</v>
      </c>
      <c r="N56" s="6">
        <v>120.00000000000001</v>
      </c>
      <c r="O56" s="6">
        <v>158.14274065375039</v>
      </c>
      <c r="P56" s="6">
        <v>70</v>
      </c>
      <c r="Q56" s="17">
        <v>60.586735311670196</v>
      </c>
      <c r="R56" s="10">
        <f t="shared" si="33"/>
        <v>408.72947596542065</v>
      </c>
      <c r="T56" s="8" t="s">
        <v>6</v>
      </c>
      <c r="U56" s="93">
        <f t="shared" si="34"/>
        <v>0</v>
      </c>
      <c r="V56" s="93">
        <f t="shared" si="34"/>
        <v>22</v>
      </c>
      <c r="W56" s="93">
        <f t="shared" si="34"/>
        <v>20.000000000000004</v>
      </c>
      <c r="X56" s="93">
        <f t="shared" si="34"/>
        <v>0</v>
      </c>
      <c r="Y56" s="92"/>
      <c r="Z56" s="91" t="s">
        <v>6</v>
      </c>
      <c r="AA56" s="93">
        <v>0</v>
      </c>
      <c r="AB56" s="93">
        <f>12+BQ34*5+BR34*5</f>
        <v>22</v>
      </c>
      <c r="AC56" s="93">
        <f>20+BO34*5+BP34*5</f>
        <v>20</v>
      </c>
      <c r="AD56" s="93">
        <f>0+BS34*5</f>
        <v>0</v>
      </c>
      <c r="AE56" s="53"/>
      <c r="AO56" s="37">
        <f>N37</f>
        <v>0</v>
      </c>
      <c r="AP56" s="23">
        <f>O38</f>
        <v>0</v>
      </c>
      <c r="AQ56" s="23">
        <f>P39</f>
        <v>0</v>
      </c>
      <c r="AR56" s="38">
        <f>Q40</f>
        <v>0</v>
      </c>
    </row>
    <row r="57" spans="7:48" ht="15" thickBot="1" x14ac:dyDescent="0.25">
      <c r="G57" s="18" t="s">
        <v>10</v>
      </c>
      <c r="H57" s="19">
        <v>0</v>
      </c>
      <c r="I57" s="19">
        <v>22</v>
      </c>
      <c r="J57" s="19">
        <v>20.000000000000004</v>
      </c>
      <c r="K57" s="20">
        <v>0</v>
      </c>
      <c r="M57" s="18" t="s">
        <v>10</v>
      </c>
      <c r="N57" s="19">
        <v>0</v>
      </c>
      <c r="O57" s="19">
        <v>0</v>
      </c>
      <c r="P57" s="19">
        <v>124</v>
      </c>
      <c r="Q57" s="20">
        <v>0</v>
      </c>
      <c r="R57" s="10">
        <f t="shared" si="33"/>
        <v>124</v>
      </c>
      <c r="T57" s="8" t="s">
        <v>7</v>
      </c>
      <c r="U57" s="93">
        <f t="shared" si="34"/>
        <v>0</v>
      </c>
      <c r="V57" s="93">
        <f t="shared" si="34"/>
        <v>22</v>
      </c>
      <c r="W57" s="93">
        <f t="shared" si="34"/>
        <v>20.000000000000004</v>
      </c>
      <c r="X57" s="93">
        <f t="shared" si="34"/>
        <v>0</v>
      </c>
      <c r="Y57" s="92"/>
      <c r="Z57" s="91" t="s">
        <v>7</v>
      </c>
      <c r="AA57" s="93">
        <v>0</v>
      </c>
      <c r="AB57" s="93">
        <f>12+BQ34*5+BR34*5</f>
        <v>22</v>
      </c>
      <c r="AC57" s="93">
        <f>20+BO34*5+BP34*5</f>
        <v>20</v>
      </c>
      <c r="AD57" s="93">
        <f>0+BS34*5</f>
        <v>0</v>
      </c>
      <c r="AE57" s="53"/>
      <c r="AO57" s="37">
        <f>H44</f>
        <v>0</v>
      </c>
      <c r="AP57" s="23">
        <f>I45</f>
        <v>0</v>
      </c>
      <c r="AQ57" s="23">
        <f>J46</f>
        <v>0</v>
      </c>
      <c r="AR57" s="38">
        <f>K47</f>
        <v>0</v>
      </c>
    </row>
    <row r="58" spans="7:48" ht="15" thickBot="1" x14ac:dyDescent="0.25">
      <c r="T58" s="8" t="s">
        <v>8</v>
      </c>
      <c r="U58" s="93">
        <f t="shared" si="34"/>
        <v>0</v>
      </c>
      <c r="V58" s="93">
        <f t="shared" si="34"/>
        <v>22</v>
      </c>
      <c r="W58" s="93">
        <f t="shared" si="34"/>
        <v>20.000000000000004</v>
      </c>
      <c r="X58" s="93">
        <f t="shared" si="34"/>
        <v>0</v>
      </c>
      <c r="Y58" s="92"/>
      <c r="Z58" s="91" t="s">
        <v>8</v>
      </c>
      <c r="AA58" s="93">
        <v>0</v>
      </c>
      <c r="AB58" s="93">
        <f>12+BQ34*5+BR34*5</f>
        <v>22</v>
      </c>
      <c r="AC58" s="93">
        <f>20+BO34*5+BP34*5</f>
        <v>20</v>
      </c>
      <c r="AD58" s="93">
        <f>0+BS34*5</f>
        <v>0</v>
      </c>
      <c r="AE58" s="53"/>
      <c r="AO58" s="37">
        <f>N44</f>
        <v>0</v>
      </c>
      <c r="AP58" s="23">
        <f>O45</f>
        <v>0</v>
      </c>
      <c r="AQ58" s="23">
        <f>P46</f>
        <v>0</v>
      </c>
      <c r="AR58" s="38">
        <f>Q47</f>
        <v>0</v>
      </c>
    </row>
    <row r="59" spans="7:48" x14ac:dyDescent="0.2">
      <c r="G59" s="64" t="s">
        <v>24</v>
      </c>
      <c r="H59" s="65"/>
      <c r="I59" s="65"/>
      <c r="J59" s="65"/>
      <c r="K59" s="66"/>
      <c r="M59" s="64" t="s">
        <v>25</v>
      </c>
      <c r="N59" s="65"/>
      <c r="O59" s="65"/>
      <c r="P59" s="65"/>
      <c r="Q59" s="66"/>
      <c r="T59" s="8" t="s">
        <v>9</v>
      </c>
      <c r="U59" s="93">
        <f t="shared" si="34"/>
        <v>0</v>
      </c>
      <c r="V59" s="93">
        <f t="shared" si="34"/>
        <v>22</v>
      </c>
      <c r="W59" s="93">
        <f t="shared" si="34"/>
        <v>20.000000000000004</v>
      </c>
      <c r="X59" s="93">
        <f t="shared" si="34"/>
        <v>0</v>
      </c>
      <c r="Y59" s="92"/>
      <c r="Z59" s="91" t="s">
        <v>9</v>
      </c>
      <c r="AA59" s="93">
        <v>0</v>
      </c>
      <c r="AB59" s="93">
        <f>12+BQ34*5+BR34*5</f>
        <v>22</v>
      </c>
      <c r="AC59" s="93">
        <f>20+BO34*5+BP34*5</f>
        <v>20</v>
      </c>
      <c r="AD59" s="93">
        <f>0+BS34*5</f>
        <v>0</v>
      </c>
      <c r="AE59" s="53"/>
      <c r="AO59" s="37">
        <f>H70</f>
        <v>0</v>
      </c>
      <c r="AP59" s="23">
        <f>I71</f>
        <v>0</v>
      </c>
      <c r="AQ59" s="23">
        <f>J72</f>
        <v>0</v>
      </c>
      <c r="AR59" s="38">
        <f>K73</f>
        <v>0</v>
      </c>
    </row>
    <row r="60" spans="7:48" ht="15" thickBot="1" x14ac:dyDescent="0.25">
      <c r="G60" s="11"/>
      <c r="H60" s="1" t="s">
        <v>1</v>
      </c>
      <c r="I60" s="1" t="s">
        <v>2</v>
      </c>
      <c r="J60" s="1" t="s">
        <v>3</v>
      </c>
      <c r="K60" s="12" t="s">
        <v>4</v>
      </c>
      <c r="M60" s="11"/>
      <c r="N60" s="1" t="s">
        <v>1</v>
      </c>
      <c r="O60" s="1" t="s">
        <v>2</v>
      </c>
      <c r="P60" s="1" t="s">
        <v>3</v>
      </c>
      <c r="Q60" s="12" t="s">
        <v>4</v>
      </c>
      <c r="R60" s="1" t="s">
        <v>52</v>
      </c>
      <c r="T60" s="13" t="s">
        <v>10</v>
      </c>
      <c r="U60" s="14">
        <f t="shared" si="34"/>
        <v>0</v>
      </c>
      <c r="V60" s="14">
        <f t="shared" si="34"/>
        <v>22</v>
      </c>
      <c r="W60" s="14">
        <f t="shared" si="34"/>
        <v>20.000000000000004</v>
      </c>
      <c r="X60" s="14">
        <f t="shared" si="34"/>
        <v>0</v>
      </c>
      <c r="Y60" s="57"/>
      <c r="Z60" s="15" t="s">
        <v>10</v>
      </c>
      <c r="AA60" s="14">
        <v>0</v>
      </c>
      <c r="AB60" s="14">
        <f>12+BQ34*5+BR34*5</f>
        <v>22</v>
      </c>
      <c r="AC60" s="14">
        <f>20+BO34*5+BP34*5</f>
        <v>20</v>
      </c>
      <c r="AD60" s="14">
        <f>0+BS34*5</f>
        <v>0</v>
      </c>
      <c r="AE60" s="54"/>
      <c r="AO60" s="37">
        <f>N70</f>
        <v>0</v>
      </c>
      <c r="AP60" s="23">
        <f>O71</f>
        <v>0</v>
      </c>
      <c r="AQ60" s="23">
        <f>P72</f>
        <v>0</v>
      </c>
      <c r="AR60" s="38">
        <f>Q73</f>
        <v>0</v>
      </c>
    </row>
    <row r="61" spans="7:48" x14ac:dyDescent="0.2">
      <c r="G61" s="11" t="s">
        <v>5</v>
      </c>
      <c r="H61" s="6">
        <v>54.295280568164145</v>
      </c>
      <c r="I61" s="6">
        <v>0</v>
      </c>
      <c r="J61" s="6">
        <v>164.47801267436037</v>
      </c>
      <c r="K61" s="17">
        <v>0</v>
      </c>
      <c r="M61" s="11" t="s">
        <v>5</v>
      </c>
      <c r="N61" s="6">
        <v>0</v>
      </c>
      <c r="O61" s="6">
        <v>0</v>
      </c>
      <c r="P61" s="6">
        <v>0</v>
      </c>
      <c r="Q61" s="17">
        <v>0</v>
      </c>
      <c r="R61" s="10">
        <f t="shared" ref="R61:R66" si="35">SUM(N61:Q61)</f>
        <v>0</v>
      </c>
      <c r="AO61" s="37">
        <f>H77</f>
        <v>0</v>
      </c>
      <c r="AP61" s="23">
        <f>I78</f>
        <v>0</v>
      </c>
      <c r="AQ61" s="23">
        <f>J79</f>
        <v>0</v>
      </c>
      <c r="AR61" s="38">
        <f>K80</f>
        <v>0</v>
      </c>
    </row>
    <row r="62" spans="7:48" ht="16.5" thickBot="1" x14ac:dyDescent="0.3">
      <c r="G62" s="11" t="s">
        <v>6</v>
      </c>
      <c r="H62" s="6">
        <v>0</v>
      </c>
      <c r="I62" s="6">
        <v>2.2257066285748599</v>
      </c>
      <c r="J62" s="6">
        <v>96.796821441044372</v>
      </c>
      <c r="K62" s="17">
        <v>0</v>
      </c>
      <c r="M62" s="11" t="s">
        <v>6</v>
      </c>
      <c r="N62" s="6">
        <v>0</v>
      </c>
      <c r="O62" s="6">
        <v>0</v>
      </c>
      <c r="P62" s="6">
        <v>0</v>
      </c>
      <c r="Q62" s="17">
        <v>0</v>
      </c>
      <c r="R62" s="10">
        <f t="shared" si="35"/>
        <v>0</v>
      </c>
      <c r="T62" s="63" t="s">
        <v>57</v>
      </c>
      <c r="U62" s="63"/>
      <c r="V62" s="63"/>
      <c r="W62" s="63"/>
      <c r="X62" s="63"/>
      <c r="AO62" s="37">
        <f>N77</f>
        <v>0</v>
      </c>
      <c r="AP62" s="23">
        <f>O78</f>
        <v>0</v>
      </c>
      <c r="AQ62" s="23">
        <f>P79</f>
        <v>0</v>
      </c>
      <c r="AR62" s="38">
        <f>Q80</f>
        <v>0</v>
      </c>
    </row>
    <row r="63" spans="7:48" x14ac:dyDescent="0.2">
      <c r="G63" s="11" t="s">
        <v>7</v>
      </c>
      <c r="H63" s="6">
        <v>0</v>
      </c>
      <c r="I63" s="6">
        <v>57.590272168134653</v>
      </c>
      <c r="J63" s="6">
        <v>0</v>
      </c>
      <c r="K63" s="17">
        <v>0</v>
      </c>
      <c r="M63" s="11" t="s">
        <v>7</v>
      </c>
      <c r="N63" s="6">
        <v>0</v>
      </c>
      <c r="O63" s="6">
        <v>0.17126803118974085</v>
      </c>
      <c r="P63" s="6">
        <v>3.8223767777769466E-2</v>
      </c>
      <c r="Q63" s="17">
        <v>0</v>
      </c>
      <c r="R63" s="10">
        <f t="shared" si="35"/>
        <v>0.2094917989675103</v>
      </c>
      <c r="T63" s="60" t="s">
        <v>23</v>
      </c>
      <c r="U63" s="58"/>
      <c r="V63" s="58"/>
      <c r="W63" s="58"/>
      <c r="X63" s="58"/>
      <c r="Y63" s="55" t="s">
        <v>50</v>
      </c>
      <c r="Z63" s="58" t="s">
        <v>12</v>
      </c>
      <c r="AA63" s="58"/>
      <c r="AB63" s="58"/>
      <c r="AC63" s="58"/>
      <c r="AD63" s="58"/>
      <c r="AE63" s="52" t="s">
        <v>30</v>
      </c>
      <c r="AO63" s="37">
        <f>H84</f>
        <v>0</v>
      </c>
      <c r="AP63" s="23">
        <f>I85</f>
        <v>0</v>
      </c>
      <c r="AQ63" s="23">
        <f>J86</f>
        <v>0</v>
      </c>
      <c r="AR63" s="38">
        <f>K87</f>
        <v>0</v>
      </c>
    </row>
    <row r="64" spans="7:48" ht="15" thickBot="1" x14ac:dyDescent="0.25">
      <c r="G64" s="11" t="s">
        <v>8</v>
      </c>
      <c r="H64" s="6">
        <v>22.367869819071121</v>
      </c>
      <c r="I64" s="6">
        <v>0</v>
      </c>
      <c r="J64" s="6">
        <v>56.751626127141662</v>
      </c>
      <c r="K64" s="17">
        <v>0</v>
      </c>
      <c r="M64" s="11" t="s">
        <v>8</v>
      </c>
      <c r="N64" s="6">
        <v>0</v>
      </c>
      <c r="O64" s="6">
        <v>2.6499902841996326</v>
      </c>
      <c r="P64" s="6">
        <v>2.5194741705373356</v>
      </c>
      <c r="Q64" s="17">
        <v>0</v>
      </c>
      <c r="R64" s="10">
        <f t="shared" si="35"/>
        <v>5.1694644547369677</v>
      </c>
      <c r="T64" s="8"/>
      <c r="U64" s="1" t="s">
        <v>1</v>
      </c>
      <c r="V64" s="1" t="s">
        <v>2</v>
      </c>
      <c r="W64" s="1" t="s">
        <v>3</v>
      </c>
      <c r="X64" s="1" t="s">
        <v>4</v>
      </c>
      <c r="Y64" s="56"/>
      <c r="AA64" s="1" t="s">
        <v>1</v>
      </c>
      <c r="AB64" s="1" t="s">
        <v>2</v>
      </c>
      <c r="AC64" s="1" t="s">
        <v>3</v>
      </c>
      <c r="AD64" s="1" t="s">
        <v>4</v>
      </c>
      <c r="AE64" s="53"/>
      <c r="AO64" s="39">
        <f>N84</f>
        <v>0</v>
      </c>
      <c r="AP64" s="40">
        <f>O85</f>
        <v>0</v>
      </c>
      <c r="AQ64" s="40">
        <f>P86</f>
        <v>0</v>
      </c>
      <c r="AR64" s="41">
        <f>Q87</f>
        <v>0</v>
      </c>
    </row>
    <row r="65" spans="7:43" x14ac:dyDescent="0.2">
      <c r="G65" s="11" t="s">
        <v>9</v>
      </c>
      <c r="H65" s="6">
        <v>4.0811858367181673</v>
      </c>
      <c r="I65" s="6">
        <v>0</v>
      </c>
      <c r="J65" s="6">
        <v>144.2381929368874</v>
      </c>
      <c r="K65" s="17">
        <v>0</v>
      </c>
      <c r="M65" s="11" t="s">
        <v>9</v>
      </c>
      <c r="N65" s="6">
        <v>0</v>
      </c>
      <c r="O65" s="6">
        <v>7.2998722142487846</v>
      </c>
      <c r="P65" s="6">
        <v>4.9603267563762561</v>
      </c>
      <c r="Q65" s="17">
        <v>0</v>
      </c>
      <c r="R65" s="10">
        <f t="shared" si="35"/>
        <v>12.260198970625041</v>
      </c>
      <c r="T65" s="8" t="s">
        <v>5</v>
      </c>
      <c r="U65" s="6">
        <f>N52</f>
        <v>100</v>
      </c>
      <c r="V65" s="6">
        <f>O52</f>
        <v>236.66588100469048</v>
      </c>
      <c r="W65" s="6">
        <f t="shared" ref="U65:X70" si="36">P52</f>
        <v>95</v>
      </c>
      <c r="X65" s="6">
        <f t="shared" si="36"/>
        <v>88.693847066161482</v>
      </c>
      <c r="Y65" s="56"/>
      <c r="Z65" s="1" t="s">
        <v>5</v>
      </c>
      <c r="AA65" s="7">
        <v>100</v>
      </c>
      <c r="AB65" s="7">
        <v>250</v>
      </c>
      <c r="AC65" s="7">
        <v>95</v>
      </c>
      <c r="AD65" s="7">
        <v>160</v>
      </c>
      <c r="AE65" s="53"/>
    </row>
    <row r="66" spans="7:43" ht="15" thickBot="1" x14ac:dyDescent="0.25">
      <c r="G66" s="18" t="s">
        <v>10</v>
      </c>
      <c r="H66" s="19">
        <v>102.04232367697072</v>
      </c>
      <c r="I66" s="19">
        <v>142.66102503075768</v>
      </c>
      <c r="J66" s="19">
        <v>156.46707347663673</v>
      </c>
      <c r="K66" s="20">
        <v>56.574751242933282</v>
      </c>
      <c r="M66" s="18" t="s">
        <v>10</v>
      </c>
      <c r="N66" s="19">
        <v>2.50237072002085</v>
      </c>
      <c r="O66" s="19">
        <v>10.008132330744788</v>
      </c>
      <c r="P66" s="19">
        <v>4.6065062954176623</v>
      </c>
      <c r="Q66" s="20">
        <v>4.5068994900139403</v>
      </c>
      <c r="R66" s="10">
        <f t="shared" si="35"/>
        <v>21.623908836197241</v>
      </c>
      <c r="T66" s="8" t="s">
        <v>6</v>
      </c>
      <c r="U66" s="6">
        <f>N53</f>
        <v>140.47212730925924</v>
      </c>
      <c r="V66" s="6">
        <f t="shared" si="36"/>
        <v>143</v>
      </c>
      <c r="W66" s="6">
        <f t="shared" si="36"/>
        <v>195.00000000000003</v>
      </c>
      <c r="X66" s="6">
        <f t="shared" si="36"/>
        <v>55.140835350953225</v>
      </c>
      <c r="Y66" s="56"/>
      <c r="Z66" s="1" t="s">
        <v>6</v>
      </c>
      <c r="AA66" s="7">
        <v>150</v>
      </c>
      <c r="AB66" s="7">
        <v>143</v>
      </c>
      <c r="AC66" s="7">
        <v>195</v>
      </c>
      <c r="AD66" s="7">
        <v>99</v>
      </c>
      <c r="AE66" s="53"/>
      <c r="AP66" s="82" t="s">
        <v>29</v>
      </c>
      <c r="AQ66" s="82">
        <v>0</v>
      </c>
    </row>
    <row r="67" spans="7:43" ht="15" thickBot="1" x14ac:dyDescent="0.25">
      <c r="T67" s="8" t="s">
        <v>7</v>
      </c>
      <c r="U67" s="6">
        <f t="shared" si="36"/>
        <v>94.217469075629211</v>
      </c>
      <c r="V67" s="6">
        <f t="shared" si="36"/>
        <v>80</v>
      </c>
      <c r="W67" s="6">
        <f t="shared" si="36"/>
        <v>242</v>
      </c>
      <c r="X67" s="6">
        <f t="shared" si="36"/>
        <v>52.917954395296846</v>
      </c>
      <c r="Y67" s="56"/>
      <c r="Z67" s="1" t="s">
        <v>7</v>
      </c>
      <c r="AA67" s="7">
        <v>135</v>
      </c>
      <c r="AB67" s="7">
        <v>80</v>
      </c>
      <c r="AC67" s="7">
        <v>242</v>
      </c>
      <c r="AD67" s="7">
        <v>55</v>
      </c>
      <c r="AE67" s="53"/>
      <c r="AP67" s="82"/>
      <c r="AQ67" s="82"/>
    </row>
    <row r="68" spans="7:43" x14ac:dyDescent="0.2">
      <c r="G68" s="67" t="s">
        <v>38</v>
      </c>
      <c r="H68" s="68"/>
      <c r="I68" s="68"/>
      <c r="J68" s="68"/>
      <c r="K68" s="68"/>
      <c r="L68" s="22"/>
      <c r="M68" s="68" t="s">
        <v>39</v>
      </c>
      <c r="N68" s="68"/>
      <c r="O68" s="68"/>
      <c r="P68" s="68"/>
      <c r="Q68" s="69"/>
      <c r="T68" s="8" t="s">
        <v>8</v>
      </c>
      <c r="U68" s="6">
        <f t="shared" si="36"/>
        <v>83</v>
      </c>
      <c r="V68" s="6">
        <f t="shared" si="36"/>
        <v>205.68130336953658</v>
      </c>
      <c r="W68" s="6">
        <f t="shared" si="36"/>
        <v>111</v>
      </c>
      <c r="X68" s="6">
        <f t="shared" si="36"/>
        <v>64.481106462852097</v>
      </c>
      <c r="Y68" s="56"/>
      <c r="Z68" s="1" t="s">
        <v>8</v>
      </c>
      <c r="AA68" s="7">
        <v>83</v>
      </c>
      <c r="AB68" s="7">
        <v>225</v>
      </c>
      <c r="AC68" s="7">
        <v>111</v>
      </c>
      <c r="AD68" s="7">
        <v>96</v>
      </c>
      <c r="AE68" s="53"/>
    </row>
    <row r="69" spans="7:43" x14ac:dyDescent="0.2">
      <c r="G69" s="11"/>
      <c r="H69" s="1" t="s">
        <v>1</v>
      </c>
      <c r="I69" s="1" t="s">
        <v>2</v>
      </c>
      <c r="J69" s="1" t="s">
        <v>3</v>
      </c>
      <c r="K69" s="1" t="s">
        <v>4</v>
      </c>
      <c r="L69" s="1" t="s">
        <v>31</v>
      </c>
      <c r="N69" s="1" t="s">
        <v>1</v>
      </c>
      <c r="O69" s="1" t="s">
        <v>2</v>
      </c>
      <c r="P69" s="1" t="s">
        <v>3</v>
      </c>
      <c r="Q69" s="12" t="s">
        <v>4</v>
      </c>
      <c r="R69" s="1" t="s">
        <v>31</v>
      </c>
      <c r="T69" s="8" t="s">
        <v>9</v>
      </c>
      <c r="U69" s="6">
        <f>N56</f>
        <v>120.00000000000001</v>
      </c>
      <c r="V69" s="6">
        <f t="shared" si="36"/>
        <v>158.14274065375039</v>
      </c>
      <c r="W69" s="6">
        <f t="shared" si="36"/>
        <v>70</v>
      </c>
      <c r="X69" s="6">
        <f t="shared" si="36"/>
        <v>60.586735311670196</v>
      </c>
      <c r="Y69" s="56"/>
      <c r="Z69" s="1" t="s">
        <v>9</v>
      </c>
      <c r="AA69" s="7">
        <v>120</v>
      </c>
      <c r="AB69" s="7">
        <v>210</v>
      </c>
      <c r="AC69" s="7">
        <v>70</v>
      </c>
      <c r="AD69" s="7">
        <v>115</v>
      </c>
      <c r="AE69" s="53"/>
    </row>
    <row r="70" spans="7:43" ht="15" thickBot="1" x14ac:dyDescent="0.25">
      <c r="G70" s="11" t="s">
        <v>1</v>
      </c>
      <c r="H70" s="23">
        <v>0</v>
      </c>
      <c r="I70" s="6">
        <v>8.3082548190443859</v>
      </c>
      <c r="J70" s="6">
        <v>0</v>
      </c>
      <c r="K70" s="6">
        <v>0</v>
      </c>
      <c r="L70" s="31">
        <f>SUM(H70:K70)</f>
        <v>8.3082548190443859</v>
      </c>
      <c r="M70" s="1" t="s">
        <v>1</v>
      </c>
      <c r="N70" s="23">
        <v>0</v>
      </c>
      <c r="O70" s="6">
        <v>9.5752051934575544</v>
      </c>
      <c r="P70" s="6">
        <v>0</v>
      </c>
      <c r="Q70" s="17">
        <v>0</v>
      </c>
      <c r="R70" s="31">
        <f>SUM(N70:Q70)</f>
        <v>9.5752051934575544</v>
      </c>
      <c r="T70" s="13" t="s">
        <v>10</v>
      </c>
      <c r="U70" s="14">
        <f t="shared" si="36"/>
        <v>0</v>
      </c>
      <c r="V70" s="14">
        <f t="shared" si="36"/>
        <v>0</v>
      </c>
      <c r="W70" s="14">
        <f t="shared" si="36"/>
        <v>124</v>
      </c>
      <c r="X70" s="14">
        <f t="shared" si="36"/>
        <v>0</v>
      </c>
      <c r="Y70" s="57"/>
      <c r="Z70" s="15" t="s">
        <v>10</v>
      </c>
      <c r="AA70" s="32">
        <v>230</v>
      </c>
      <c r="AB70" s="32">
        <v>98</v>
      </c>
      <c r="AC70" s="32">
        <v>124</v>
      </c>
      <c r="AD70" s="32">
        <v>80</v>
      </c>
      <c r="AE70" s="54"/>
    </row>
    <row r="71" spans="7:43" x14ac:dyDescent="0.2">
      <c r="G71" s="11" t="s">
        <v>2</v>
      </c>
      <c r="H71" s="6">
        <v>0</v>
      </c>
      <c r="I71" s="23">
        <v>0</v>
      </c>
      <c r="J71" s="6">
        <v>0</v>
      </c>
      <c r="K71" s="6">
        <v>0</v>
      </c>
      <c r="L71" s="31">
        <f>SUM(H71:K71)</f>
        <v>0</v>
      </c>
      <c r="M71" s="1" t="s">
        <v>2</v>
      </c>
      <c r="N71" s="6">
        <v>0</v>
      </c>
      <c r="O71" s="23">
        <v>0</v>
      </c>
      <c r="P71" s="6">
        <v>0</v>
      </c>
      <c r="Q71" s="17">
        <v>0</v>
      </c>
      <c r="R71" s="31">
        <f>SUM(N71:Q71)</f>
        <v>0</v>
      </c>
    </row>
    <row r="72" spans="7:43" ht="16.5" thickBot="1" x14ac:dyDescent="0.3">
      <c r="G72" s="11" t="s">
        <v>3</v>
      </c>
      <c r="H72" s="6">
        <v>0</v>
      </c>
      <c r="I72" s="6">
        <v>0</v>
      </c>
      <c r="J72" s="23">
        <v>0</v>
      </c>
      <c r="K72" s="6">
        <v>0</v>
      </c>
      <c r="L72" s="31">
        <f>SUM(H72:K72)</f>
        <v>0</v>
      </c>
      <c r="M72" s="1" t="s">
        <v>3</v>
      </c>
      <c r="N72" s="6">
        <v>0</v>
      </c>
      <c r="O72" s="6">
        <v>0</v>
      </c>
      <c r="P72" s="23">
        <v>0</v>
      </c>
      <c r="Q72" s="17">
        <v>0</v>
      </c>
      <c r="R72" s="31">
        <f>SUM(N72:Q72)</f>
        <v>0</v>
      </c>
      <c r="T72" s="63" t="s">
        <v>58</v>
      </c>
      <c r="U72" s="63"/>
      <c r="V72" s="63"/>
    </row>
    <row r="73" spans="7:43" ht="15" thickBot="1" x14ac:dyDescent="0.25">
      <c r="G73" s="11" t="s">
        <v>4</v>
      </c>
      <c r="H73" s="6">
        <v>0</v>
      </c>
      <c r="I73" s="6">
        <v>0</v>
      </c>
      <c r="J73" s="6">
        <v>8.0756879148160365</v>
      </c>
      <c r="K73" s="23">
        <v>0</v>
      </c>
      <c r="L73" s="31">
        <f>SUM(H73:K73)</f>
        <v>8.0756879148160365</v>
      </c>
      <c r="M73" s="1" t="s">
        <v>4</v>
      </c>
      <c r="N73" s="6">
        <v>0</v>
      </c>
      <c r="O73" s="6">
        <v>0</v>
      </c>
      <c r="P73" s="6">
        <v>6.1267594834378221</v>
      </c>
      <c r="Q73" s="24">
        <v>0</v>
      </c>
      <c r="R73" s="31">
        <f>SUM(N73:Q73)</f>
        <v>6.1267594834378221</v>
      </c>
      <c r="T73" s="90">
        <f>0.25*R52+0.45*R53+L23+R23</f>
        <v>955.49933303849639</v>
      </c>
      <c r="U73" s="33" t="s">
        <v>53</v>
      </c>
      <c r="V73" s="120">
        <f>P94</f>
        <v>955.49933303850548</v>
      </c>
    </row>
    <row r="74" spans="7:43" ht="15" thickBot="1" x14ac:dyDescent="0.25">
      <c r="G74" s="11" t="s">
        <v>31</v>
      </c>
      <c r="H74" s="10">
        <f>SUM(H70:H73)</f>
        <v>0</v>
      </c>
      <c r="I74" s="10">
        <f>SUM(I70:I73)</f>
        <v>8.3082548190443859</v>
      </c>
      <c r="J74" s="10">
        <f>SUM(J70:J73)</f>
        <v>8.0756879148160365</v>
      </c>
      <c r="K74" s="10">
        <f>SUM(K70:K73)</f>
        <v>0</v>
      </c>
      <c r="L74" s="21"/>
      <c r="M74" s="1" t="s">
        <v>31</v>
      </c>
      <c r="N74" s="10">
        <f>SUM(N70:N73)</f>
        <v>0</v>
      </c>
      <c r="O74" s="10">
        <f>SUM(O70:O73)</f>
        <v>9.5752051934575544</v>
      </c>
      <c r="P74" s="10">
        <f>SUM(P70:P73)</f>
        <v>6.1267594834378221</v>
      </c>
      <c r="Q74" s="25">
        <f>SUM(Q70:Q73)</f>
        <v>0</v>
      </c>
      <c r="AD74" s="1" t="s">
        <v>108</v>
      </c>
    </row>
    <row r="75" spans="7:43" ht="15" thickBot="1" x14ac:dyDescent="0.25">
      <c r="G75" s="75" t="s">
        <v>40</v>
      </c>
      <c r="H75" s="76"/>
      <c r="I75" s="76"/>
      <c r="J75" s="76"/>
      <c r="K75" s="76"/>
      <c r="M75" s="76" t="s">
        <v>41</v>
      </c>
      <c r="N75" s="76"/>
      <c r="O75" s="76"/>
      <c r="P75" s="76"/>
      <c r="Q75" s="77"/>
      <c r="W75" s="60" t="s">
        <v>66</v>
      </c>
      <c r="X75" s="58"/>
      <c r="Y75" s="58"/>
      <c r="Z75" s="58"/>
      <c r="AA75" s="58"/>
      <c r="AB75" s="99"/>
      <c r="AC75" s="58" t="s">
        <v>67</v>
      </c>
      <c r="AD75" s="58"/>
      <c r="AE75" s="58"/>
      <c r="AF75" s="58"/>
      <c r="AG75" s="58"/>
      <c r="AH75" s="99"/>
      <c r="AI75" s="58" t="s">
        <v>68</v>
      </c>
      <c r="AJ75" s="58"/>
      <c r="AK75" s="58"/>
      <c r="AL75" s="58"/>
      <c r="AM75" s="103"/>
    </row>
    <row r="76" spans="7:43" x14ac:dyDescent="0.2">
      <c r="G76" s="11"/>
      <c r="H76" s="1" t="s">
        <v>1</v>
      </c>
      <c r="I76" s="1" t="s">
        <v>2</v>
      </c>
      <c r="J76" s="1" t="s">
        <v>3</v>
      </c>
      <c r="K76" s="1" t="s">
        <v>4</v>
      </c>
      <c r="L76" s="1" t="s">
        <v>31</v>
      </c>
      <c r="N76" s="1" t="s">
        <v>1</v>
      </c>
      <c r="O76" s="1" t="s">
        <v>2</v>
      </c>
      <c r="P76" s="1" t="s">
        <v>3</v>
      </c>
      <c r="Q76" s="12" t="s">
        <v>4</v>
      </c>
      <c r="R76" s="1" t="s">
        <v>31</v>
      </c>
      <c r="T76" s="121" t="s">
        <v>102</v>
      </c>
      <c r="U76" s="122"/>
      <c r="W76" s="8"/>
      <c r="X76" s="91" t="s">
        <v>1</v>
      </c>
      <c r="Y76" s="91" t="s">
        <v>2</v>
      </c>
      <c r="Z76" s="91" t="s">
        <v>3</v>
      </c>
      <c r="AA76" s="91" t="s">
        <v>4</v>
      </c>
      <c r="AB76" s="92" t="s">
        <v>69</v>
      </c>
      <c r="AC76" s="91"/>
      <c r="AD76" s="91" t="s">
        <v>1</v>
      </c>
      <c r="AE76" s="91" t="s">
        <v>2</v>
      </c>
      <c r="AF76" s="91" t="s">
        <v>3</v>
      </c>
      <c r="AG76" s="91" t="s">
        <v>4</v>
      </c>
      <c r="AH76" s="92" t="s">
        <v>69</v>
      </c>
      <c r="AI76" s="91"/>
      <c r="AJ76" s="91" t="s">
        <v>1</v>
      </c>
      <c r="AK76" s="91" t="s">
        <v>2</v>
      </c>
      <c r="AL76" s="91" t="s">
        <v>3</v>
      </c>
      <c r="AM76" s="104" t="s">
        <v>4</v>
      </c>
    </row>
    <row r="77" spans="7:43" ht="15" thickBot="1" x14ac:dyDescent="0.25">
      <c r="G77" s="11" t="s">
        <v>1</v>
      </c>
      <c r="H77" s="23">
        <v>0</v>
      </c>
      <c r="I77" s="6">
        <v>10.468607675072231</v>
      </c>
      <c r="J77" s="6">
        <v>0</v>
      </c>
      <c r="K77" s="6">
        <v>0</v>
      </c>
      <c r="L77" s="31">
        <f>SUM(H77:K77)</f>
        <v>10.468607675072231</v>
      </c>
      <c r="M77" s="1" t="s">
        <v>1</v>
      </c>
      <c r="N77" s="23">
        <v>0</v>
      </c>
      <c r="O77" s="6">
        <v>11.707541091010992</v>
      </c>
      <c r="P77" s="6">
        <v>0</v>
      </c>
      <c r="Q77" s="17">
        <v>0</v>
      </c>
      <c r="R77" s="31">
        <f>SUM(N77:Q77)</f>
        <v>11.707541091010992</v>
      </c>
      <c r="T77" s="123"/>
      <c r="U77" s="124"/>
      <c r="W77" s="8" t="s">
        <v>5</v>
      </c>
      <c r="X77" s="93">
        <f>B22*B28*(B45-E28+10)*N52</f>
        <v>1320</v>
      </c>
      <c r="Y77" s="93">
        <f>C23*B28*(B45-E28+10)*O52</f>
        <v>2863.6571601567553</v>
      </c>
      <c r="Z77" s="93">
        <f>D24*B28*(B45-E28+10)*P52</f>
        <v>1128.6000000000001</v>
      </c>
      <c r="AA77" s="93">
        <f>E25*B28*(B45-E28+10)*Q52</f>
        <v>1034.1702567914431</v>
      </c>
      <c r="AB77" s="92"/>
      <c r="AC77" s="91" t="s">
        <v>5</v>
      </c>
      <c r="AD77" s="93">
        <f>B22*B29*(B46-E29+10)*N52</f>
        <v>660</v>
      </c>
      <c r="AE77" s="93">
        <f>C23*B29*(B46-E29+10)*O52</f>
        <v>1431.8285800783776</v>
      </c>
      <c r="AF77" s="93">
        <f>D24*B29*(B46-E29+10)*P52</f>
        <v>564.30000000000007</v>
      </c>
      <c r="AG77" s="93">
        <f>E25*B29*(B46-E29+10)*Q52</f>
        <v>517.08512839572154</v>
      </c>
      <c r="AH77" s="92"/>
      <c r="AI77" s="91" t="s">
        <v>5</v>
      </c>
      <c r="AJ77" s="93">
        <f>B22*B30*(B47-E30+10)*N52</f>
        <v>1500</v>
      </c>
      <c r="AK77" s="93">
        <f>C23*B30*(B47-E30+10)*O52</f>
        <v>3254.1558638144943</v>
      </c>
      <c r="AL77" s="93">
        <f>D24*B30*(B47-E30+10)*P52</f>
        <v>1282.5</v>
      </c>
      <c r="AM77" s="101">
        <f>E25*B30*(B47-E30+10)*Q52</f>
        <v>1175.1934736266396</v>
      </c>
    </row>
    <row r="78" spans="7:43" ht="14.25" customHeight="1" x14ac:dyDescent="0.2">
      <c r="G78" s="11" t="s">
        <v>2</v>
      </c>
      <c r="H78" s="6">
        <v>0</v>
      </c>
      <c r="I78" s="23">
        <v>0</v>
      </c>
      <c r="J78" s="6">
        <v>0</v>
      </c>
      <c r="K78" s="6">
        <v>0</v>
      </c>
      <c r="L78" s="31">
        <f>SUM(H78:K78)</f>
        <v>0</v>
      </c>
      <c r="M78" s="1" t="s">
        <v>2</v>
      </c>
      <c r="N78" s="6">
        <v>0</v>
      </c>
      <c r="O78" s="23">
        <v>0</v>
      </c>
      <c r="P78" s="6">
        <v>0</v>
      </c>
      <c r="Q78" s="17">
        <v>0</v>
      </c>
      <c r="R78" s="31">
        <f>SUM(N78:Q78)</f>
        <v>0</v>
      </c>
      <c r="T78" s="85">
        <f>SUM(X77:AA81)+SUM(AD77:AG81)+SUM(AJ77:AM81)+SUM(X89:AA92)+SUM(X100:AA101)+SUM(X109:AA112)+SUM(X120:AA123)+SUM(AD120:AG123)-SUM(X131:AA134)-SUM(X142:AA145)-W152-BV39</f>
        <v>130792.95192286605</v>
      </c>
      <c r="U78" s="86"/>
      <c r="V78" s="87" t="s">
        <v>80</v>
      </c>
      <c r="W78" s="8" t="s">
        <v>6</v>
      </c>
      <c r="X78" s="93">
        <f>B22*B28*(B45-E28+10)*N53</f>
        <v>1854.232080482222</v>
      </c>
      <c r="Y78" s="93">
        <f>C23*B28*(B45-E28+10)*O53</f>
        <v>1730.3000000000002</v>
      </c>
      <c r="Z78" s="93">
        <f>D24*B28*(B45-E28+10)*P53</f>
        <v>2316.6000000000008</v>
      </c>
      <c r="AA78" s="93">
        <f>E25*B28*(B45-E28+10)*Q53</f>
        <v>642.94214019211472</v>
      </c>
      <c r="AB78" s="92"/>
      <c r="AC78" s="91" t="s">
        <v>6</v>
      </c>
      <c r="AD78" s="93">
        <f>B22*B29*(B46-E29+10)*N53</f>
        <v>927.11604024111091</v>
      </c>
      <c r="AE78" s="93">
        <f>C23*B29*(B46-E29+10)*O53</f>
        <v>865.15000000000009</v>
      </c>
      <c r="AF78" s="93">
        <f>D24*B29*(B46-E29+10)*P53</f>
        <v>1158.3000000000002</v>
      </c>
      <c r="AG78" s="93">
        <f>E25*B29*(B46-E29+10)*Q53</f>
        <v>321.47107009605736</v>
      </c>
      <c r="AH78" s="92"/>
      <c r="AI78" s="91" t="s">
        <v>6</v>
      </c>
      <c r="AJ78" s="93">
        <f>B22*B30*(B47-E30+10)*N53</f>
        <v>2107.0819096388886</v>
      </c>
      <c r="AK78" s="93">
        <f>C23*B30*(B47-E30+10)*O53</f>
        <v>1966.2500000000002</v>
      </c>
      <c r="AL78" s="93">
        <f>D24*B30*(B47-E30+10)*P53</f>
        <v>2632.5000000000005</v>
      </c>
      <c r="AM78" s="101">
        <f>E25*B30*(B47-E30+10)*Q53</f>
        <v>730.61606840013019</v>
      </c>
    </row>
    <row r="79" spans="7:43" ht="14.25" customHeight="1" x14ac:dyDescent="0.2">
      <c r="G79" s="11" t="s">
        <v>3</v>
      </c>
      <c r="H79" s="6">
        <v>0</v>
      </c>
      <c r="I79" s="6">
        <v>0</v>
      </c>
      <c r="J79" s="23">
        <v>0</v>
      </c>
      <c r="K79" s="6">
        <v>0</v>
      </c>
      <c r="L79" s="31">
        <f>SUM(H79:K79)</f>
        <v>0</v>
      </c>
      <c r="M79" s="1" t="s">
        <v>3</v>
      </c>
      <c r="N79" s="6">
        <v>0</v>
      </c>
      <c r="O79" s="6">
        <v>0</v>
      </c>
      <c r="P79" s="23">
        <v>0</v>
      </c>
      <c r="Q79" s="17">
        <v>0</v>
      </c>
      <c r="R79" s="31">
        <f>SUM(N79:Q79)</f>
        <v>0</v>
      </c>
      <c r="T79" s="85"/>
      <c r="U79" s="86"/>
      <c r="V79" s="87"/>
      <c r="W79" s="8" t="s">
        <v>7</v>
      </c>
      <c r="X79" s="93">
        <f>B22*B28*(B45-E28+10)*N54</f>
        <v>1243.6705917983056</v>
      </c>
      <c r="Y79" s="93">
        <f>C23*B28*(B45-E28+10)*O54</f>
        <v>968.00000000000011</v>
      </c>
      <c r="Z79" s="93">
        <f>D24*B28*(B45-E28+10)*P54</f>
        <v>2874.9600000000005</v>
      </c>
      <c r="AA79" s="93">
        <f>E25*B28*(B45-E28+10)*Q54</f>
        <v>617.02334824916136</v>
      </c>
      <c r="AB79" s="92"/>
      <c r="AC79" s="91" t="s">
        <v>7</v>
      </c>
      <c r="AD79" s="93">
        <f>B22*B29*(B46-E29+10)*N54</f>
        <v>621.83529589915281</v>
      </c>
      <c r="AE79" s="93">
        <f>C23*B29*(B46-E29+10)*O54</f>
        <v>484.00000000000006</v>
      </c>
      <c r="AF79" s="93">
        <f>D24*B29*(B46-E29+10)*P54</f>
        <v>1437.48</v>
      </c>
      <c r="AG79" s="93">
        <f>E25*B29*(B46-E29+10)*Q54</f>
        <v>308.51167412458068</v>
      </c>
      <c r="AH79" s="92"/>
      <c r="AI79" s="91" t="s">
        <v>7</v>
      </c>
      <c r="AJ79" s="93">
        <f>B22*B30*(B47-E30+10)*N54</f>
        <v>1413.2620361344382</v>
      </c>
      <c r="AK79" s="93">
        <f>C23*B30*(B47-E30+10)*O54</f>
        <v>1100.0000000000002</v>
      </c>
      <c r="AL79" s="93">
        <f>D24*B30*(B47-E30+10)*P54</f>
        <v>3267</v>
      </c>
      <c r="AM79" s="101">
        <f>E25*B30*(B47-E30+10)*Q54</f>
        <v>701.16289573768324</v>
      </c>
    </row>
    <row r="80" spans="7:43" ht="14.25" customHeight="1" x14ac:dyDescent="0.2">
      <c r="G80" s="11" t="s">
        <v>4</v>
      </c>
      <c r="H80" s="6">
        <v>0</v>
      </c>
      <c r="I80" s="6">
        <v>0</v>
      </c>
      <c r="J80" s="6">
        <v>5.8797727105872708</v>
      </c>
      <c r="K80" s="23">
        <v>0</v>
      </c>
      <c r="L80" s="31">
        <f>SUM(H80:K80)</f>
        <v>5.8797727105872708</v>
      </c>
      <c r="M80" s="1" t="s">
        <v>4</v>
      </c>
      <c r="N80" s="6">
        <v>0</v>
      </c>
      <c r="O80" s="6">
        <v>0</v>
      </c>
      <c r="P80" s="6">
        <v>7.1645673847601623</v>
      </c>
      <c r="Q80" s="24">
        <v>0</v>
      </c>
      <c r="R80" s="31">
        <f>SUM(N80:Q80)</f>
        <v>7.1645673847601623</v>
      </c>
      <c r="T80" s="85"/>
      <c r="U80" s="86"/>
      <c r="V80" s="87"/>
      <c r="W80" s="8" t="s">
        <v>8</v>
      </c>
      <c r="X80" s="93">
        <f>B22*B28*(B45-E28+10)*N55</f>
        <v>1095.6000000000001</v>
      </c>
      <c r="Y80" s="93">
        <f>C23*B28*(B45-E28+10)*O55</f>
        <v>2488.743770771393</v>
      </c>
      <c r="Z80" s="93">
        <f>D24*B28*(B45-E28+10)*P55</f>
        <v>1318.6800000000003</v>
      </c>
      <c r="AA80" s="93">
        <f>E25*B28*(B45-E28+10)*Q55</f>
        <v>751.84970135685558</v>
      </c>
      <c r="AB80" s="92"/>
      <c r="AC80" s="91" t="s">
        <v>8</v>
      </c>
      <c r="AD80" s="93">
        <f>B22*B29*(B46-E29+10)*N55</f>
        <v>547.79999999999995</v>
      </c>
      <c r="AE80" s="93">
        <f>C23*B29*(B46-E29+10)*O55</f>
        <v>1244.3718853856965</v>
      </c>
      <c r="AF80" s="93">
        <f>D24*B29*(B46-E29+10)*P55</f>
        <v>659.34</v>
      </c>
      <c r="AG80" s="93">
        <f>E25*B29*(B46-E29+10)*Q55</f>
        <v>375.92485067842779</v>
      </c>
      <c r="AH80" s="92"/>
      <c r="AI80" s="91" t="s">
        <v>8</v>
      </c>
      <c r="AJ80" s="93">
        <f>B22*B30*(B47-E30+10)*N55</f>
        <v>1245</v>
      </c>
      <c r="AK80" s="93">
        <f>C23*B30*(B47-E30+10)*O55</f>
        <v>2828.1179213311284</v>
      </c>
      <c r="AL80" s="93">
        <f>D24*B30*(B47-E30+10)*P55</f>
        <v>1498.5</v>
      </c>
      <c r="AM80" s="101">
        <f>E25*B30*(B47-E30+10)*Q55</f>
        <v>854.37466063279032</v>
      </c>
    </row>
    <row r="81" spans="7:39" ht="15" thickBot="1" x14ac:dyDescent="0.25">
      <c r="G81" s="11" t="s">
        <v>31</v>
      </c>
      <c r="H81" s="10">
        <f>SUM(H77:H80)</f>
        <v>0</v>
      </c>
      <c r="I81" s="10">
        <f>SUM(I77:I80)</f>
        <v>10.468607675072231</v>
      </c>
      <c r="J81" s="10">
        <f>SUM(J77:J80)</f>
        <v>5.8797727105872708</v>
      </c>
      <c r="K81" s="10">
        <f>SUM(K77:K80)</f>
        <v>0</v>
      </c>
      <c r="M81" s="1" t="s">
        <v>31</v>
      </c>
      <c r="N81" s="10">
        <f>SUM(N77:N80)</f>
        <v>0</v>
      </c>
      <c r="O81" s="10">
        <f>SUM(O77:O80)</f>
        <v>11.707541091010992</v>
      </c>
      <c r="P81" s="10">
        <f>SUM(P77:P80)</f>
        <v>7.1645673847601623</v>
      </c>
      <c r="Q81" s="25">
        <f>SUM(Q77:Q80)</f>
        <v>0</v>
      </c>
      <c r="W81" s="13" t="s">
        <v>9</v>
      </c>
      <c r="X81" s="14">
        <f>B22*B28*(B45-E28+10)*N56</f>
        <v>1584.0000000000002</v>
      </c>
      <c r="Y81" s="14">
        <f>C23*B28*(B45-E28+10)*O56</f>
        <v>1913.5271619103801</v>
      </c>
      <c r="Z81" s="14">
        <f>D24*B28*(B45-E28+10)*P56</f>
        <v>831.60000000000014</v>
      </c>
      <c r="AA81" s="14">
        <f>E25*B28*(B45-E28+10)*Q56</f>
        <v>706.44133373407465</v>
      </c>
      <c r="AB81" s="57"/>
      <c r="AC81" s="15" t="s">
        <v>9</v>
      </c>
      <c r="AD81" s="14">
        <f>B22*B29*(B46-E29+10)*N56</f>
        <v>792</v>
      </c>
      <c r="AE81" s="14">
        <f>C23*B29*(B46-E29+10)*O56</f>
        <v>956.76358095519004</v>
      </c>
      <c r="AF81" s="14">
        <f>D24*B29*(B46-E29+10)*P56</f>
        <v>415.8</v>
      </c>
      <c r="AG81" s="14">
        <f>E25*B29*(B46-E29+10)*Q56</f>
        <v>353.22066686703732</v>
      </c>
      <c r="AH81" s="57"/>
      <c r="AI81" s="15" t="s">
        <v>9</v>
      </c>
      <c r="AJ81" s="14">
        <f>B22*B30*(B47-E30+10)*N56</f>
        <v>1800.0000000000002</v>
      </c>
      <c r="AK81" s="14">
        <f>C23*B30*(B47-E30+10)*O56</f>
        <v>2174.4626839890684</v>
      </c>
      <c r="AL81" s="14">
        <f>D24*B30*(B47-E30+10)*P56</f>
        <v>945</v>
      </c>
      <c r="AM81" s="102">
        <f>E25*B30*(B47-E30+10)*Q56</f>
        <v>802.77424287963015</v>
      </c>
    </row>
    <row r="82" spans="7:39" x14ac:dyDescent="0.2">
      <c r="G82" s="75" t="s">
        <v>42</v>
      </c>
      <c r="H82" s="76"/>
      <c r="I82" s="76"/>
      <c r="J82" s="76"/>
      <c r="K82" s="76"/>
      <c r="M82" s="76" t="s">
        <v>43</v>
      </c>
      <c r="N82" s="76"/>
      <c r="O82" s="76"/>
      <c r="P82" s="76"/>
      <c r="Q82" s="77"/>
      <c r="W82" s="53" t="s">
        <v>69</v>
      </c>
    </row>
    <row r="83" spans="7:39" x14ac:dyDescent="0.2">
      <c r="G83" s="11"/>
      <c r="H83" s="1" t="s">
        <v>1</v>
      </c>
      <c r="I83" s="1" t="s">
        <v>2</v>
      </c>
      <c r="J83" s="1" t="s">
        <v>3</v>
      </c>
      <c r="K83" s="1" t="s">
        <v>4</v>
      </c>
      <c r="L83" s="1" t="s">
        <v>31</v>
      </c>
      <c r="N83" s="1" t="s">
        <v>1</v>
      </c>
      <c r="O83" s="1" t="s">
        <v>2</v>
      </c>
      <c r="P83" s="1" t="s">
        <v>3</v>
      </c>
      <c r="Q83" s="12" t="s">
        <v>4</v>
      </c>
      <c r="R83" s="1" t="s">
        <v>31</v>
      </c>
      <c r="W83" s="53"/>
    </row>
    <row r="84" spans="7:39" x14ac:dyDescent="0.2">
      <c r="G84" s="11" t="s">
        <v>1</v>
      </c>
      <c r="H84" s="23">
        <v>0</v>
      </c>
      <c r="I84" s="6">
        <v>11.301479557519361</v>
      </c>
      <c r="J84" s="6">
        <v>0</v>
      </c>
      <c r="K84" s="6">
        <v>0</v>
      </c>
      <c r="L84" s="31">
        <f>SUM(H84:K84)</f>
        <v>11.301479557519361</v>
      </c>
      <c r="M84" s="1" t="s">
        <v>1</v>
      </c>
      <c r="N84" s="23">
        <v>0</v>
      </c>
      <c r="O84" s="6">
        <v>3.9913281165936048</v>
      </c>
      <c r="P84" s="6">
        <v>4.3908720345274883</v>
      </c>
      <c r="Q84" s="17">
        <v>0</v>
      </c>
      <c r="R84" s="31">
        <f>SUM(N84:Q84)</f>
        <v>8.3822001511210935</v>
      </c>
      <c r="W84" s="53"/>
    </row>
    <row r="85" spans="7:39" x14ac:dyDescent="0.2">
      <c r="G85" s="11" t="s">
        <v>2</v>
      </c>
      <c r="H85" s="6">
        <v>0</v>
      </c>
      <c r="I85" s="23">
        <v>0</v>
      </c>
      <c r="J85" s="6">
        <v>0</v>
      </c>
      <c r="K85" s="6">
        <v>0</v>
      </c>
      <c r="L85" s="31">
        <f>SUM(H85:K85)</f>
        <v>0</v>
      </c>
      <c r="M85" s="1" t="s">
        <v>2</v>
      </c>
      <c r="N85" s="6">
        <v>0</v>
      </c>
      <c r="O85" s="23">
        <v>0</v>
      </c>
      <c r="P85" s="6">
        <v>0</v>
      </c>
      <c r="Q85" s="17">
        <v>0</v>
      </c>
      <c r="R85" s="31">
        <f>SUM(N85:Q85)</f>
        <v>0</v>
      </c>
      <c r="W85" s="53"/>
    </row>
    <row r="86" spans="7:39" x14ac:dyDescent="0.2">
      <c r="G86" s="11" t="s">
        <v>3</v>
      </c>
      <c r="H86" s="6">
        <v>0</v>
      </c>
      <c r="I86" s="6">
        <v>0</v>
      </c>
      <c r="J86" s="23">
        <v>0</v>
      </c>
      <c r="K86" s="6">
        <v>0</v>
      </c>
      <c r="L86" s="31">
        <f>SUM(H86:K86)</f>
        <v>0</v>
      </c>
      <c r="M86" s="1" t="s">
        <v>3</v>
      </c>
      <c r="N86" s="6">
        <v>0</v>
      </c>
      <c r="O86" s="6">
        <v>0</v>
      </c>
      <c r="P86" s="23">
        <v>0</v>
      </c>
      <c r="Q86" s="17">
        <v>0</v>
      </c>
      <c r="R86" s="31">
        <f>SUM(N86:Q86)</f>
        <v>0</v>
      </c>
      <c r="W86" s="53"/>
    </row>
    <row r="87" spans="7:39" ht="15" thickBot="1" x14ac:dyDescent="0.25">
      <c r="G87" s="11" t="s">
        <v>4</v>
      </c>
      <c r="H87" s="6">
        <v>0</v>
      </c>
      <c r="I87" s="6">
        <v>0</v>
      </c>
      <c r="J87" s="6">
        <v>6.7318594790729254</v>
      </c>
      <c r="K87" s="23">
        <v>0</v>
      </c>
      <c r="L87" s="31">
        <f>SUM(H87:K87)</f>
        <v>6.7318594790729254</v>
      </c>
      <c r="M87" s="1" t="s">
        <v>4</v>
      </c>
      <c r="N87" s="6">
        <v>0</v>
      </c>
      <c r="O87" s="6">
        <v>0</v>
      </c>
      <c r="P87" s="6">
        <v>1.7791839814209434</v>
      </c>
      <c r="Q87" s="24">
        <v>0</v>
      </c>
      <c r="R87" s="31">
        <f>SUM(N87:Q87)</f>
        <v>1.7791839814209434</v>
      </c>
      <c r="W87" s="53"/>
    </row>
    <row r="88" spans="7:39" ht="15" thickBot="1" x14ac:dyDescent="0.25">
      <c r="G88" s="18" t="s">
        <v>31</v>
      </c>
      <c r="H88" s="28">
        <f>SUM(H84:H87)</f>
        <v>0</v>
      </c>
      <c r="I88" s="28">
        <f>SUM(I84:I87)</f>
        <v>11.301479557519361</v>
      </c>
      <c r="J88" s="28">
        <f>SUM(J84:J87)</f>
        <v>6.7318594790729254</v>
      </c>
      <c r="K88" s="28">
        <f>SUM(K84:K87)</f>
        <v>0</v>
      </c>
      <c r="L88" s="29"/>
      <c r="M88" s="29" t="s">
        <v>31</v>
      </c>
      <c r="N88" s="28">
        <f>SUM(N84:N87)</f>
        <v>0</v>
      </c>
      <c r="O88" s="28">
        <f>SUM(O84:O87)</f>
        <v>3.9913281165936048</v>
      </c>
      <c r="P88" s="28">
        <f>SUM(P84:P87)</f>
        <v>6.1700560159484317</v>
      </c>
      <c r="Q88" s="30">
        <f>SUM(Q84:Q87)</f>
        <v>0</v>
      </c>
      <c r="W88" s="98"/>
      <c r="X88" s="99" t="s">
        <v>1</v>
      </c>
      <c r="Y88" s="99" t="s">
        <v>2</v>
      </c>
      <c r="Z88" s="99" t="s">
        <v>3</v>
      </c>
      <c r="AA88" s="100" t="s">
        <v>4</v>
      </c>
    </row>
    <row r="89" spans="7:39" x14ac:dyDescent="0.2">
      <c r="W89" s="8" t="s">
        <v>1</v>
      </c>
      <c r="X89" s="105"/>
      <c r="Y89" s="94">
        <f>C22*(B28*(D45-E28+10)+B29*(D46-E29+10)+B30*(D47-E30+10))*SUM(N52:N56)</f>
        <v>8871.8783403506586</v>
      </c>
      <c r="Z89" s="94">
        <f>D22*(B28*(D45-E28+10)+B29*(D46-E29+10)+B30*(D47-E30+10))*SUM(N52:N56)</f>
        <v>4435.9391701753293</v>
      </c>
      <c r="AA89" s="106">
        <f>E22*(B28*(D45-E28+10)+B29*(D46-E29+10)+B30*(D47-E30+10))*SUM(N52:N56)</f>
        <v>4435.9391701753293</v>
      </c>
    </row>
    <row r="90" spans="7:39" x14ac:dyDescent="0.2">
      <c r="W90" s="8" t="s">
        <v>2</v>
      </c>
      <c r="X90" s="94">
        <f>B23*(B28*(D45-E28+10)+B29*(D46-E29+10)+B30*(D47-E30+10))*SUM(O52:O56)</f>
        <v>10190.68782222122</v>
      </c>
      <c r="Y90" s="105"/>
      <c r="Z90" s="94">
        <f>D23*(B28*(D45-E28+10)+B29*(D46-E29+10)+B30*(D47-E30+10))*SUM(O52:O56)</f>
        <v>16984.479703702033</v>
      </c>
      <c r="AA90" s="106">
        <f>E23*(B28*(D45-E28+10)+B29*(D46-E29+10)+B30*(D47-E30+10))*SUM(O52:O56)</f>
        <v>3396.8959407404068</v>
      </c>
    </row>
    <row r="91" spans="7:39" x14ac:dyDescent="0.2">
      <c r="W91" s="8" t="s">
        <v>3</v>
      </c>
      <c r="X91" s="94">
        <f>B24*(B28*(D45-E28+10)+B29*(D46-E29+10)+B30*(D47-E30+10))*SUM(P52:P56)</f>
        <v>8823.375</v>
      </c>
      <c r="Y91" s="94">
        <f>C24*(B28*(D45-E28+10)+B29*(D46-E29+10)+B30*(D47-E30+10))*SUM(P52:P56)</f>
        <v>11764.5</v>
      </c>
      <c r="Z91" s="105"/>
      <c r="AA91" s="106">
        <f>E24*(B28*(D45-E28+10)+B29*(D46-E29+10)+B30*(D47-E30+10))*SUM(P52:P56)</f>
        <v>6470.4749999999995</v>
      </c>
    </row>
    <row r="92" spans="7:39" ht="15" thickBot="1" x14ac:dyDescent="0.25">
      <c r="W92" s="13" t="s">
        <v>4</v>
      </c>
      <c r="X92" s="16">
        <f>B25*(B28*(D45-E28+10)+B29*(D46-E29+10)+B30*(D47-E30+10))*SUM(Q52:Q56)</f>
        <v>2124.0151586737638</v>
      </c>
      <c r="Y92" s="16">
        <f>C25*(B28*(D45-E28+10)+B29*(D46-E29+10)+B30*(D47-E30+10))*SUM(Q52:Q56)</f>
        <v>3186.0227380106453</v>
      </c>
      <c r="Z92" s="16">
        <f>D25*(B28*(D45-E28+10)+B29*(D46-E29+10)+B30*(D47-E30+10))*SUM(Q52:Q56)</f>
        <v>7168.5511605239526</v>
      </c>
      <c r="AA92" s="41"/>
    </row>
    <row r="93" spans="7:39" ht="14.25" customHeight="1" x14ac:dyDescent="0.2">
      <c r="W93" s="53" t="s">
        <v>69</v>
      </c>
    </row>
    <row r="94" spans="7:39" ht="14.25" customHeight="1" x14ac:dyDescent="0.2">
      <c r="O94" s="9" t="s">
        <v>71</v>
      </c>
      <c r="P94" s="89">
        <v>955.49933303850548</v>
      </c>
      <c r="Q94" s="89"/>
      <c r="W94" s="53"/>
    </row>
    <row r="95" spans="7:39" x14ac:dyDescent="0.2">
      <c r="P95" s="89"/>
      <c r="Q95" s="89"/>
      <c r="W95" s="53"/>
    </row>
    <row r="96" spans="7:39" x14ac:dyDescent="0.2">
      <c r="W96" s="53"/>
    </row>
    <row r="97" spans="23:27" x14ac:dyDescent="0.2">
      <c r="W97" s="53"/>
    </row>
    <row r="98" spans="23:27" ht="15" thickBot="1" x14ac:dyDescent="0.25">
      <c r="W98" s="53"/>
    </row>
    <row r="99" spans="23:27" x14ac:dyDescent="0.2">
      <c r="W99" s="98"/>
      <c r="X99" s="99" t="s">
        <v>1</v>
      </c>
      <c r="Y99" s="99" t="s">
        <v>2</v>
      </c>
      <c r="Z99" s="99" t="s">
        <v>3</v>
      </c>
      <c r="AA99" s="100" t="s">
        <v>4</v>
      </c>
    </row>
    <row r="100" spans="23:27" x14ac:dyDescent="0.2">
      <c r="W100" s="107" t="s">
        <v>66</v>
      </c>
      <c r="X100" s="108">
        <f>B22*B28*(30-E28+10)*N57</f>
        <v>0</v>
      </c>
      <c r="Y100" s="108">
        <f>C23*B28*(30-E28+10)*O57</f>
        <v>0</v>
      </c>
      <c r="Z100" s="108">
        <f>D24*B28*(30-E28+10)*P57</f>
        <v>736.56000000000017</v>
      </c>
      <c r="AA100" s="109">
        <f>E25*B28*(30-E28+10)*Q57</f>
        <v>0</v>
      </c>
    </row>
    <row r="101" spans="23:27" ht="15" thickBot="1" x14ac:dyDescent="0.25">
      <c r="W101" s="110"/>
      <c r="X101" s="111"/>
      <c r="Y101" s="111"/>
      <c r="Z101" s="111"/>
      <c r="AA101" s="112"/>
    </row>
    <row r="102" spans="23:27" x14ac:dyDescent="0.2">
      <c r="W102" s="53" t="s">
        <v>69</v>
      </c>
    </row>
    <row r="103" spans="23:27" x14ac:dyDescent="0.2">
      <c r="W103" s="53"/>
    </row>
    <row r="104" spans="23:27" x14ac:dyDescent="0.2">
      <c r="W104" s="53"/>
    </row>
    <row r="105" spans="23:27" x14ac:dyDescent="0.2">
      <c r="W105" s="53"/>
    </row>
    <row r="106" spans="23:27" x14ac:dyDescent="0.2">
      <c r="W106" s="53"/>
    </row>
    <row r="107" spans="23:27" ht="15" thickBot="1" x14ac:dyDescent="0.25">
      <c r="W107" s="53"/>
    </row>
    <row r="108" spans="23:27" x14ac:dyDescent="0.2">
      <c r="W108" s="98"/>
      <c r="X108" s="99" t="s">
        <v>1</v>
      </c>
      <c r="Y108" s="99" t="s">
        <v>2</v>
      </c>
      <c r="Z108" s="99" t="s">
        <v>3</v>
      </c>
      <c r="AA108" s="100" t="s">
        <v>4</v>
      </c>
    </row>
    <row r="109" spans="23:27" x14ac:dyDescent="0.2">
      <c r="W109" s="8" t="s">
        <v>1</v>
      </c>
      <c r="X109" s="105"/>
      <c r="Y109" s="94">
        <f>C22*B28*(D45-20-E28+10)*N57</f>
        <v>0</v>
      </c>
      <c r="Z109" s="94">
        <f>D22*B28*(D45-20-E28+10)*N57</f>
        <v>0</v>
      </c>
      <c r="AA109" s="106">
        <f>E22*B28*(D45-20-E28+10)*N57</f>
        <v>0</v>
      </c>
    </row>
    <row r="110" spans="23:27" x14ac:dyDescent="0.2">
      <c r="W110" s="8" t="s">
        <v>2</v>
      </c>
      <c r="X110" s="94">
        <f>B23*B28*(D45-20-E28+10)*O57</f>
        <v>0</v>
      </c>
      <c r="Y110" s="105"/>
      <c r="Z110" s="94">
        <f>D23*B28*(D45-20-E28+10)*O57</f>
        <v>0</v>
      </c>
      <c r="AA110" s="106">
        <f>E23*B28*(D45-20-E28+10)*O57</f>
        <v>0</v>
      </c>
    </row>
    <row r="111" spans="23:27" x14ac:dyDescent="0.2">
      <c r="W111" s="8" t="s">
        <v>3</v>
      </c>
      <c r="X111" s="94">
        <f>B24*B28*(D45-20-E28+10)*P57</f>
        <v>409.20000000000005</v>
      </c>
      <c r="Y111" s="94">
        <f>C24*B28*(D45-20-E28+10)*P57</f>
        <v>545.6</v>
      </c>
      <c r="Z111" s="105"/>
      <c r="AA111" s="106">
        <f>E24*B28*(D45-20-E28+10)*P57</f>
        <v>300.08000000000004</v>
      </c>
    </row>
    <row r="112" spans="23:27" ht="15" thickBot="1" x14ac:dyDescent="0.25">
      <c r="W112" s="13" t="s">
        <v>4</v>
      </c>
      <c r="X112" s="16">
        <f>B25*B28*(D45-20-E28+10)*Q57</f>
        <v>0</v>
      </c>
      <c r="Y112" s="16">
        <f>C25*B28*(D45-20-E28+10)*Q57</f>
        <v>0</v>
      </c>
      <c r="Z112" s="16">
        <f>D25*B28*(D45-20-E28+10)*Q57</f>
        <v>0</v>
      </c>
      <c r="AA112" s="41"/>
    </row>
    <row r="113" spans="23:33" x14ac:dyDescent="0.2">
      <c r="W113" s="53" t="s">
        <v>69</v>
      </c>
    </row>
    <row r="114" spans="23:33" x14ac:dyDescent="0.2">
      <c r="W114" s="53"/>
    </row>
    <row r="115" spans="23:33" x14ac:dyDescent="0.2">
      <c r="W115" s="53"/>
    </row>
    <row r="116" spans="23:33" x14ac:dyDescent="0.2">
      <c r="W116" s="53"/>
    </row>
    <row r="117" spans="23:33" x14ac:dyDescent="0.2">
      <c r="W117" s="53"/>
    </row>
    <row r="118" spans="23:33" ht="15" thickBot="1" x14ac:dyDescent="0.25">
      <c r="W118" s="53"/>
    </row>
    <row r="119" spans="23:33" x14ac:dyDescent="0.2">
      <c r="W119" s="98"/>
      <c r="X119" s="99" t="s">
        <v>1</v>
      </c>
      <c r="Y119" s="99" t="s">
        <v>2</v>
      </c>
      <c r="Z119" s="99" t="s">
        <v>3</v>
      </c>
      <c r="AA119" s="99" t="s">
        <v>4</v>
      </c>
      <c r="AB119" s="99"/>
      <c r="AC119" s="99"/>
      <c r="AD119" s="99" t="s">
        <v>1</v>
      </c>
      <c r="AE119" s="99" t="s">
        <v>2</v>
      </c>
      <c r="AF119" s="99" t="s">
        <v>3</v>
      </c>
      <c r="AG119" s="100" t="s">
        <v>4</v>
      </c>
    </row>
    <row r="120" spans="23:33" x14ac:dyDescent="0.2">
      <c r="W120" s="107" t="s">
        <v>67</v>
      </c>
      <c r="X120" s="108">
        <f>B22*B29*(B46-E29+10)*N57</f>
        <v>0</v>
      </c>
      <c r="Y120" s="108">
        <f>C23*B29*(B46-E29+10)*O57</f>
        <v>0</v>
      </c>
      <c r="Z120" s="108">
        <f>D24*B29*(B46-E29+10)*P57</f>
        <v>736.56000000000006</v>
      </c>
      <c r="AA120" s="108">
        <f>E25*B29*(B46-E29+10)*Q57</f>
        <v>0</v>
      </c>
      <c r="AB120" s="92" t="s">
        <v>72</v>
      </c>
      <c r="AC120" s="92" t="s">
        <v>67</v>
      </c>
      <c r="AD120" s="108">
        <f>(1-B22)*B29*(D46-E29+10)*N57</f>
        <v>0</v>
      </c>
      <c r="AE120" s="108">
        <f>(1-C23)*B29*(D46-E29+10)*O57</f>
        <v>0</v>
      </c>
      <c r="AF120" s="108">
        <f>(1-D24)*B29*(D46-E29+10)*P57</f>
        <v>969.68000000000006</v>
      </c>
      <c r="AG120" s="109">
        <f>(1-E25)*B29*(D46-E29+10)*Q57</f>
        <v>0</v>
      </c>
    </row>
    <row r="121" spans="23:33" x14ac:dyDescent="0.2">
      <c r="W121" s="107"/>
      <c r="X121" s="108"/>
      <c r="Y121" s="108"/>
      <c r="Z121" s="108"/>
      <c r="AA121" s="108"/>
      <c r="AB121" s="92"/>
      <c r="AC121" s="92"/>
      <c r="AD121" s="108"/>
      <c r="AE121" s="108"/>
      <c r="AF121" s="108"/>
      <c r="AG121" s="109"/>
    </row>
    <row r="122" spans="23:33" x14ac:dyDescent="0.2">
      <c r="W122" s="107" t="s">
        <v>68</v>
      </c>
      <c r="X122" s="108">
        <f>B22*B30*(B47-E30+10)*N57</f>
        <v>0</v>
      </c>
      <c r="Y122" s="108">
        <f>C23*B30*(B47-E30+10)*O57</f>
        <v>0</v>
      </c>
      <c r="Z122" s="108">
        <f>D24*B30*(B47-E30+10)*P57</f>
        <v>1674</v>
      </c>
      <c r="AA122" s="108">
        <f>E25*B30*(B47-E30+10)*Q57</f>
        <v>0</v>
      </c>
      <c r="AB122" s="92"/>
      <c r="AC122" s="92" t="s">
        <v>68</v>
      </c>
      <c r="AD122" s="108">
        <f>(1-B22)*B30*(D47-E30+10)*N57</f>
        <v>0</v>
      </c>
      <c r="AE122" s="108">
        <f>(1-C23)*B30*(D47-E30+10)*O57</f>
        <v>0</v>
      </c>
      <c r="AF122" s="108">
        <f>(1-D24)*B30*(D47-E30+10)*P57</f>
        <v>1853.8</v>
      </c>
      <c r="AG122" s="109">
        <f>(1-E25)*B30*(D47-E30+10)*Q57</f>
        <v>0</v>
      </c>
    </row>
    <row r="123" spans="23:33" ht="15" thickBot="1" x14ac:dyDescent="0.25">
      <c r="W123" s="110"/>
      <c r="X123" s="111"/>
      <c r="Y123" s="111"/>
      <c r="Z123" s="111"/>
      <c r="AA123" s="111"/>
      <c r="AB123" s="57"/>
      <c r="AC123" s="57"/>
      <c r="AD123" s="111"/>
      <c r="AE123" s="111"/>
      <c r="AF123" s="111"/>
      <c r="AG123" s="112"/>
    </row>
    <row r="124" spans="23:33" x14ac:dyDescent="0.2">
      <c r="W124" s="53" t="s">
        <v>70</v>
      </c>
    </row>
    <row r="125" spans="23:33" x14ac:dyDescent="0.2">
      <c r="W125" s="53"/>
    </row>
    <row r="126" spans="23:33" x14ac:dyDescent="0.2">
      <c r="W126" s="53"/>
    </row>
    <row r="127" spans="23:33" x14ac:dyDescent="0.2">
      <c r="W127" s="53"/>
    </row>
    <row r="128" spans="23:33" x14ac:dyDescent="0.2">
      <c r="W128" s="53"/>
    </row>
    <row r="129" spans="23:31" ht="15" thickBot="1" x14ac:dyDescent="0.25">
      <c r="W129" s="53"/>
    </row>
    <row r="130" spans="23:31" x14ac:dyDescent="0.2">
      <c r="W130" s="98"/>
      <c r="X130" s="99" t="s">
        <v>1</v>
      </c>
      <c r="Y130" s="99" t="s">
        <v>2</v>
      </c>
      <c r="Z130" s="99" t="s">
        <v>3</v>
      </c>
      <c r="AA130" s="100" t="s">
        <v>4</v>
      </c>
    </row>
    <row r="131" spans="23:31" ht="14.25" customHeight="1" x14ac:dyDescent="0.2">
      <c r="W131" s="8" t="s">
        <v>1</v>
      </c>
      <c r="X131" s="105"/>
      <c r="Y131" s="94">
        <f>C34*(I30+O30+I37+O37+I44+O44)</f>
        <v>0</v>
      </c>
      <c r="Z131" s="94">
        <f>D34*(J30+P30+J37+P37+J44+P44)</f>
        <v>0</v>
      </c>
      <c r="AA131" s="106">
        <f>E34*(K30+Q30+K37+Q37+K44+Q44)</f>
        <v>0</v>
      </c>
      <c r="AD131" s="42"/>
      <c r="AE131" s="42"/>
    </row>
    <row r="132" spans="23:31" ht="14.25" customHeight="1" x14ac:dyDescent="0.2">
      <c r="W132" s="8" t="s">
        <v>2</v>
      </c>
      <c r="X132" s="94">
        <f>B35*(H31+N31+H38+N38+H45+N45)</f>
        <v>0</v>
      </c>
      <c r="Y132" s="105"/>
      <c r="Z132" s="94">
        <f>D35*(J31+P31+J38+P38+J45+P45)</f>
        <v>0</v>
      </c>
      <c r="AA132" s="106">
        <f>E35*(K31+Q31+K38+Q38+K45+Q45)</f>
        <v>0</v>
      </c>
      <c r="AD132" s="42"/>
      <c r="AE132" s="42"/>
    </row>
    <row r="133" spans="23:31" ht="14.25" customHeight="1" x14ac:dyDescent="0.2">
      <c r="W133" s="8" t="s">
        <v>3</v>
      </c>
      <c r="X133" s="94">
        <f>B36*(H32+N32+H39+N39+H46+N46)</f>
        <v>0</v>
      </c>
      <c r="Y133" s="94">
        <f>C36*(I32+O32+I39+O39+I46+O46)</f>
        <v>24.925096536671067</v>
      </c>
      <c r="Z133" s="105"/>
      <c r="AA133" s="106">
        <f>E36*(K32+Q32+K39+Q39+K46+Q46)</f>
        <v>0</v>
      </c>
      <c r="AD133" s="42"/>
      <c r="AE133" s="42"/>
    </row>
    <row r="134" spans="23:31" ht="15" thickBot="1" x14ac:dyDescent="0.25">
      <c r="W134" s="13" t="s">
        <v>4</v>
      </c>
      <c r="X134" s="16">
        <f>B37*(H33+N33+H40+N40+H47+N47)</f>
        <v>0</v>
      </c>
      <c r="Y134" s="16">
        <f>C37*(I33+O33+I40+O40+I47+O47)</f>
        <v>0</v>
      </c>
      <c r="Z134" s="16">
        <f>D37*(J33+P33+J40+P40+J47+P47)</f>
        <v>0</v>
      </c>
      <c r="AA134" s="41"/>
      <c r="AD134" s="21"/>
    </row>
    <row r="135" spans="23:31" x14ac:dyDescent="0.2">
      <c r="W135" s="53" t="s">
        <v>70</v>
      </c>
      <c r="AD135" s="21"/>
    </row>
    <row r="136" spans="23:31" x14ac:dyDescent="0.2">
      <c r="W136" s="53"/>
      <c r="AD136" s="21"/>
    </row>
    <row r="137" spans="23:31" x14ac:dyDescent="0.2">
      <c r="W137" s="53"/>
    </row>
    <row r="138" spans="23:31" x14ac:dyDescent="0.2">
      <c r="W138" s="53"/>
    </row>
    <row r="139" spans="23:31" x14ac:dyDescent="0.2">
      <c r="W139" s="53"/>
    </row>
    <row r="140" spans="23:31" ht="15" thickBot="1" x14ac:dyDescent="0.25">
      <c r="W140" s="53"/>
    </row>
    <row r="141" spans="23:31" x14ac:dyDescent="0.2">
      <c r="W141" s="98"/>
      <c r="X141" s="99" t="s">
        <v>1</v>
      </c>
      <c r="Y141" s="99" t="s">
        <v>2</v>
      </c>
      <c r="Z141" s="99" t="s">
        <v>3</v>
      </c>
      <c r="AA141" s="100" t="s">
        <v>4</v>
      </c>
    </row>
    <row r="142" spans="23:31" x14ac:dyDescent="0.2">
      <c r="W142" s="8" t="s">
        <v>1</v>
      </c>
      <c r="X142" s="105"/>
      <c r="Y142" s="94">
        <f>C34*(I70+O70+I77+O77+I84+O84)</f>
        <v>1107.0483290539628</v>
      </c>
      <c r="Z142" s="94">
        <f>D34*(J70+P70+J77+P77+J84+P84)</f>
        <v>131.72616103582465</v>
      </c>
      <c r="AA142" s="106">
        <f>E34*(K70+Q70+K77+Q77+K84+Q84)</f>
        <v>0</v>
      </c>
    </row>
    <row r="143" spans="23:31" x14ac:dyDescent="0.2">
      <c r="W143" s="8" t="s">
        <v>2</v>
      </c>
      <c r="X143" s="94">
        <f>B35*(H71+N71+H78+N78+H85+N85)</f>
        <v>0</v>
      </c>
      <c r="Y143" s="105"/>
      <c r="Z143" s="94">
        <f>D35*(J71+P71+J78+P78+J85+P85)</f>
        <v>0</v>
      </c>
      <c r="AA143" s="106">
        <f>E35*(K71+Q71+K78+Q78+K85+Q85)</f>
        <v>0</v>
      </c>
    </row>
    <row r="144" spans="23:31" x14ac:dyDescent="0.2">
      <c r="W144" s="8" t="s">
        <v>3</v>
      </c>
      <c r="X144" s="94">
        <f>B36*(H72+N72+H79+N79+H86+N86)</f>
        <v>0</v>
      </c>
      <c r="Y144" s="94">
        <f>C36*(I72+O72+I79+O79+I86+O86)</f>
        <v>0</v>
      </c>
      <c r="Z144" s="105"/>
      <c r="AA144" s="106">
        <f>E36*(K72+Q72+K79+Q79+K86+Q86)</f>
        <v>0</v>
      </c>
    </row>
    <row r="145" spans="23:27" ht="15" thickBot="1" x14ac:dyDescent="0.25">
      <c r="W145" s="13" t="s">
        <v>4</v>
      </c>
      <c r="X145" s="16">
        <f>B37*(H73+N73+H80+N80+H87+N87)</f>
        <v>0</v>
      </c>
      <c r="Y145" s="16">
        <f>C37*(I73+O73+I80+O80+I87+O87)</f>
        <v>0</v>
      </c>
      <c r="Z145" s="16">
        <f>D37*(J73+P73+J80+P80+J87+P87)</f>
        <v>893.94577385237903</v>
      </c>
      <c r="AA145" s="41"/>
    </row>
    <row r="146" spans="23:27" x14ac:dyDescent="0.2">
      <c r="W146" s="53" t="s">
        <v>70</v>
      </c>
    </row>
    <row r="147" spans="23:27" x14ac:dyDescent="0.2">
      <c r="W147" s="53"/>
    </row>
    <row r="148" spans="23:27" x14ac:dyDescent="0.2">
      <c r="W148" s="53"/>
    </row>
    <row r="149" spans="23:27" x14ac:dyDescent="0.2">
      <c r="W149" s="53"/>
    </row>
    <row r="150" spans="23:27" x14ac:dyDescent="0.2">
      <c r="W150" s="53"/>
    </row>
    <row r="151" spans="23:27" ht="15" thickBot="1" x14ac:dyDescent="0.25">
      <c r="W151" s="53"/>
    </row>
    <row r="152" spans="23:27" x14ac:dyDescent="0.2">
      <c r="W152" s="113">
        <f>15*T73</f>
        <v>14332.489995577445</v>
      </c>
      <c r="X152" s="114"/>
    </row>
    <row r="153" spans="23:27" ht="15" thickBot="1" x14ac:dyDescent="0.25">
      <c r="W153" s="115"/>
      <c r="X153" s="116"/>
    </row>
    <row r="154" spans="23:27" x14ac:dyDescent="0.2">
      <c r="W154" s="53" t="s">
        <v>70</v>
      </c>
    </row>
    <row r="155" spans="23:27" x14ac:dyDescent="0.2">
      <c r="W155" s="53"/>
    </row>
    <row r="156" spans="23:27" x14ac:dyDescent="0.2">
      <c r="W156" s="53"/>
    </row>
    <row r="157" spans="23:27" x14ac:dyDescent="0.2">
      <c r="W157" s="53"/>
    </row>
    <row r="158" spans="23:27" x14ac:dyDescent="0.2">
      <c r="W158" s="53"/>
    </row>
    <row r="159" spans="23:27" ht="15" thickBot="1" x14ac:dyDescent="0.25">
      <c r="W159" s="53"/>
    </row>
    <row r="160" spans="23:27" x14ac:dyDescent="0.2">
      <c r="W160" s="113">
        <f>BV39</f>
        <v>25000</v>
      </c>
      <c r="X160" s="114"/>
    </row>
    <row r="161" spans="23:24" ht="15" thickBot="1" x14ac:dyDescent="0.25">
      <c r="W161" s="115"/>
      <c r="X161" s="116"/>
    </row>
  </sheetData>
  <mergeCells count="155">
    <mergeCell ref="AX15:AX20"/>
    <mergeCell ref="AR25:AR30"/>
    <mergeCell ref="AX35:AX40"/>
    <mergeCell ref="AR45:AR50"/>
    <mergeCell ref="BS39:BT41"/>
    <mergeCell ref="BU39:BU41"/>
    <mergeCell ref="BV39:BV41"/>
    <mergeCell ref="BS29:BT29"/>
    <mergeCell ref="BS30:BT30"/>
    <mergeCell ref="W154:W159"/>
    <mergeCell ref="W160:X161"/>
    <mergeCell ref="W135:W140"/>
    <mergeCell ref="W146:W151"/>
    <mergeCell ref="W152:X153"/>
    <mergeCell ref="AB120:AB123"/>
    <mergeCell ref="AC120:AC121"/>
    <mergeCell ref="AD120:AD121"/>
    <mergeCell ref="AE120:AE121"/>
    <mergeCell ref="AF120:AF121"/>
    <mergeCell ref="AG120:AG121"/>
    <mergeCell ref="AC122:AC123"/>
    <mergeCell ref="AD122:AD123"/>
    <mergeCell ref="AE122:AE123"/>
    <mergeCell ref="AF122:AF123"/>
    <mergeCell ref="AG122:AG123"/>
    <mergeCell ref="W124:W129"/>
    <mergeCell ref="W122:W123"/>
    <mergeCell ref="X122:X123"/>
    <mergeCell ref="Y122:Y123"/>
    <mergeCell ref="Z122:Z123"/>
    <mergeCell ref="AA122:AA123"/>
    <mergeCell ref="AA100:AA101"/>
    <mergeCell ref="W102:W107"/>
    <mergeCell ref="W113:W118"/>
    <mergeCell ref="W100:W101"/>
    <mergeCell ref="W120:W121"/>
    <mergeCell ref="X120:X121"/>
    <mergeCell ref="Y120:Y121"/>
    <mergeCell ref="Z120:Z121"/>
    <mergeCell ref="AA120:AA121"/>
    <mergeCell ref="X100:X101"/>
    <mergeCell ref="Y100:Y101"/>
    <mergeCell ref="Z100:Z101"/>
    <mergeCell ref="D46:E46"/>
    <mergeCell ref="D47:E47"/>
    <mergeCell ref="W75:AA75"/>
    <mergeCell ref="AC75:AG75"/>
    <mergeCell ref="G82:K82"/>
    <mergeCell ref="M82:Q82"/>
    <mergeCell ref="G68:K68"/>
    <mergeCell ref="M68:Q68"/>
    <mergeCell ref="G75:K75"/>
    <mergeCell ref="M75:Q75"/>
    <mergeCell ref="T78:U80"/>
    <mergeCell ref="V78:V80"/>
    <mergeCell ref="Z23:AD23"/>
    <mergeCell ref="Z13:AD13"/>
    <mergeCell ref="G14:H15"/>
    <mergeCell ref="AB76:AB81"/>
    <mergeCell ref="AH76:AH81"/>
    <mergeCell ref="W82:W87"/>
    <mergeCell ref="W93:W98"/>
    <mergeCell ref="AE63:AE70"/>
    <mergeCell ref="T72:V72"/>
    <mergeCell ref="T76:U77"/>
    <mergeCell ref="AP66:AP67"/>
    <mergeCell ref="AQ66:AQ67"/>
    <mergeCell ref="A43:E43"/>
    <mergeCell ref="A32:E32"/>
    <mergeCell ref="T63:X63"/>
    <mergeCell ref="Y63:Y70"/>
    <mergeCell ref="Z63:AD63"/>
    <mergeCell ref="AL33:AP33"/>
    <mergeCell ref="AK33:AK40"/>
    <mergeCell ref="T32:X32"/>
    <mergeCell ref="T42:X42"/>
    <mergeCell ref="T52:X52"/>
    <mergeCell ref="T62:X62"/>
    <mergeCell ref="G50:K50"/>
    <mergeCell ref="M50:Q50"/>
    <mergeCell ref="M59:Q59"/>
    <mergeCell ref="G59:K59"/>
    <mergeCell ref="AI75:AM75"/>
    <mergeCell ref="B44:C44"/>
    <mergeCell ref="D44:E44"/>
    <mergeCell ref="B45:C45"/>
    <mergeCell ref="B46:C46"/>
    <mergeCell ref="B47:C47"/>
    <mergeCell ref="D45:E45"/>
    <mergeCell ref="AW33:AW40"/>
    <mergeCell ref="AQ43:AQ50"/>
    <mergeCell ref="T53:X53"/>
    <mergeCell ref="Y53:Y60"/>
    <mergeCell ref="Z53:AD53"/>
    <mergeCell ref="AQ33:AQ40"/>
    <mergeCell ref="G35:K35"/>
    <mergeCell ref="M35:Q35"/>
    <mergeCell ref="M42:Q42"/>
    <mergeCell ref="G42:K42"/>
    <mergeCell ref="AE53:AE60"/>
    <mergeCell ref="AR33:AV33"/>
    <mergeCell ref="T43:X43"/>
    <mergeCell ref="Y33:Y40"/>
    <mergeCell ref="Y43:Y50"/>
    <mergeCell ref="Z43:AD43"/>
    <mergeCell ref="AE43:AE50"/>
    <mergeCell ref="AF43:AJ43"/>
    <mergeCell ref="AK43:AK50"/>
    <mergeCell ref="AL43:AP43"/>
    <mergeCell ref="T33:X33"/>
    <mergeCell ref="Z33:AD33"/>
    <mergeCell ref="AE33:AE40"/>
    <mergeCell ref="AF33:AJ33"/>
    <mergeCell ref="B2:E2"/>
    <mergeCell ref="Y13:Y20"/>
    <mergeCell ref="T13:X13"/>
    <mergeCell ref="R12:S13"/>
    <mergeCell ref="P94:Q95"/>
    <mergeCell ref="T23:X23"/>
    <mergeCell ref="T12:X12"/>
    <mergeCell ref="T22:X22"/>
    <mergeCell ref="Y23:Y30"/>
    <mergeCell ref="M19:Q19"/>
    <mergeCell ref="G28:K28"/>
    <mergeCell ref="M28:Q28"/>
    <mergeCell ref="G19:K19"/>
    <mergeCell ref="T4:X4"/>
    <mergeCell ref="A10:B11"/>
    <mergeCell ref="T2:Y2"/>
    <mergeCell ref="A12:E12"/>
    <mergeCell ref="A20:E20"/>
    <mergeCell ref="AW13:AW20"/>
    <mergeCell ref="AK23:AK30"/>
    <mergeCell ref="AL23:AP23"/>
    <mergeCell ref="AQ13:AQ20"/>
    <mergeCell ref="AR13:AV13"/>
    <mergeCell ref="AQ23:AQ30"/>
    <mergeCell ref="AE13:AE20"/>
    <mergeCell ref="AF13:AJ13"/>
    <mergeCell ref="AL13:AP13"/>
    <mergeCell ref="AK13:AK20"/>
    <mergeCell ref="AE23:AE30"/>
    <mergeCell ref="AF23:AJ23"/>
    <mergeCell ref="BM29:BN30"/>
    <mergeCell ref="BO29:BP29"/>
    <mergeCell ref="BO30:BP30"/>
    <mergeCell ref="BQ29:BR29"/>
    <mergeCell ref="BQ30:BR30"/>
    <mergeCell ref="BO31:BS31"/>
    <mergeCell ref="BM39:BO41"/>
    <mergeCell ref="BM34:BN34"/>
    <mergeCell ref="BP39:BR39"/>
    <mergeCell ref="BP40:BR40"/>
    <mergeCell ref="BP41:BR41"/>
    <mergeCell ref="BW39:BY4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Zyoung Hao</dc:creator>
  <cp:lastModifiedBy>Zyoung Hao</cp:lastModifiedBy>
  <dcterms:created xsi:type="dcterms:W3CDTF">2015-06-05T18:19:34Z</dcterms:created>
  <dcterms:modified xsi:type="dcterms:W3CDTF">2024-01-07T00:44:50Z</dcterms:modified>
</cp:coreProperties>
</file>