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Bootcamp\"/>
    </mc:Choice>
  </mc:AlternateContent>
  <xr:revisionPtr revIDLastSave="0" documentId="13_ncr:1_{5323058A-A70A-4D5F-B18B-1A0235756ED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PivotTable" sheetId="2" r:id="rId2"/>
    <sheet name="PivotTable2" sheetId="3" r:id="rId3"/>
    <sheet name="PivotTable3" sheetId="7" r:id="rId4"/>
    <sheet name="Crowdfunding 2" sheetId="8" r:id="rId5"/>
    <sheet name="Summary Statistics" sheetId="9" r:id="rId6"/>
  </sheets>
  <definedNames>
    <definedName name="_xlnm._FilterDatabase" localSheetId="0" hidden="1">Crowdfunding!$A$1:$T$1001</definedName>
    <definedName name="_xlnm._FilterDatabase" localSheetId="4" hidden="1">'Crowdfunding 2'!$A$1:$H$1</definedName>
    <definedName name="_xlchart.v1.0" hidden="1">'Summary Statistics'!$A$2:$A$566</definedName>
    <definedName name="_xlchart.v1.1" hidden="1">'Summary Statistics'!$B$2:$B$566</definedName>
    <definedName name="_xlchart.v1.2" hidden="1">'Summary Statistics'!$D$2:$D$365</definedName>
    <definedName name="_xlchart.v1.3" hidden="1">'Summary Statistics'!$E$2:$E$365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C4" i="9" s="1"/>
  <c r="J6" i="9"/>
  <c r="L15" i="9"/>
  <c r="J15" i="9"/>
  <c r="L14" i="9"/>
  <c r="J14" i="9"/>
  <c r="L13" i="9"/>
  <c r="J13" i="9"/>
  <c r="C51" i="9"/>
  <c r="C59" i="9"/>
  <c r="C115" i="9"/>
  <c r="C123" i="9"/>
  <c r="C179" i="9"/>
  <c r="C187" i="9"/>
  <c r="C243" i="9"/>
  <c r="C251" i="9"/>
  <c r="C307" i="9"/>
  <c r="C315" i="9"/>
  <c r="C371" i="9"/>
  <c r="C379" i="9"/>
  <c r="C435" i="9"/>
  <c r="C442" i="9"/>
  <c r="C459" i="9"/>
  <c r="C464" i="9"/>
  <c r="C480" i="9"/>
  <c r="C482" i="9"/>
  <c r="C491" i="9"/>
  <c r="C492" i="9"/>
  <c r="C502" i="9"/>
  <c r="C503" i="9"/>
  <c r="C512" i="9"/>
  <c r="C513" i="9"/>
  <c r="C521" i="9"/>
  <c r="C522" i="9"/>
  <c r="C529" i="9"/>
  <c r="C530" i="9"/>
  <c r="C537" i="9"/>
  <c r="C538" i="9"/>
  <c r="C545" i="9"/>
  <c r="C546" i="9"/>
  <c r="C553" i="9"/>
  <c r="C554" i="9"/>
  <c r="C561" i="9"/>
  <c r="C562" i="9"/>
  <c r="L12" i="9"/>
  <c r="J12" i="9"/>
  <c r="L11" i="9"/>
  <c r="J11" i="9"/>
  <c r="L10" i="9"/>
  <c r="J10" i="9"/>
  <c r="L9" i="9"/>
  <c r="L8" i="9"/>
  <c r="J9" i="9"/>
  <c r="J8" i="9"/>
  <c r="L7" i="9"/>
  <c r="L6" i="9"/>
  <c r="L5" i="9"/>
  <c r="L4" i="9"/>
  <c r="L3" i="9"/>
  <c r="J5" i="9"/>
  <c r="J4" i="9"/>
  <c r="J3" i="9"/>
  <c r="L2" i="9"/>
  <c r="J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B2" i="8"/>
  <c r="B3" i="8"/>
  <c r="B4" i="8"/>
  <c r="B5" i="8"/>
  <c r="B6" i="8"/>
  <c r="E6" i="8" s="1"/>
  <c r="B7" i="8"/>
  <c r="E7" i="8" s="1"/>
  <c r="B8" i="8"/>
  <c r="B9" i="8"/>
  <c r="B10" i="8"/>
  <c r="B11" i="8"/>
  <c r="B12" i="8"/>
  <c r="B13" i="8"/>
  <c r="C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4" i="1" a="1"/>
  <c r="Q4" i="1" s="1"/>
  <c r="Q2" i="1" a="1"/>
  <c r="Q2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C560" i="9" l="1"/>
  <c r="C552" i="9"/>
  <c r="C544" i="9"/>
  <c r="C536" i="9"/>
  <c r="C528" i="9"/>
  <c r="C520" i="9"/>
  <c r="C511" i="9"/>
  <c r="C500" i="9"/>
  <c r="C490" i="9"/>
  <c r="C479" i="9"/>
  <c r="C458" i="9"/>
  <c r="C427" i="9"/>
  <c r="C363" i="9"/>
  <c r="C299" i="9"/>
  <c r="C235" i="9"/>
  <c r="C171" i="9"/>
  <c r="C107" i="9"/>
  <c r="C43" i="9"/>
  <c r="C2" i="9"/>
  <c r="C559" i="9"/>
  <c r="C551" i="9"/>
  <c r="C543" i="9"/>
  <c r="C535" i="9"/>
  <c r="C527" i="9"/>
  <c r="C519" i="9"/>
  <c r="C510" i="9"/>
  <c r="C499" i="9"/>
  <c r="C488" i="9"/>
  <c r="C475" i="9"/>
  <c r="C456" i="9"/>
  <c r="C419" i="9"/>
  <c r="C355" i="9"/>
  <c r="C291" i="9"/>
  <c r="C227" i="9"/>
  <c r="C163" i="9"/>
  <c r="C99" i="9"/>
  <c r="C35" i="9"/>
  <c r="C566" i="9"/>
  <c r="C558" i="9"/>
  <c r="C550" i="9"/>
  <c r="C542" i="9"/>
  <c r="C534" i="9"/>
  <c r="C526" i="9"/>
  <c r="C518" i="9"/>
  <c r="C508" i="9"/>
  <c r="C498" i="9"/>
  <c r="C487" i="9"/>
  <c r="C474" i="9"/>
  <c r="C451" i="9"/>
  <c r="C411" i="9"/>
  <c r="C347" i="9"/>
  <c r="C283" i="9"/>
  <c r="C219" i="9"/>
  <c r="C155" i="9"/>
  <c r="C91" i="9"/>
  <c r="C27" i="9"/>
  <c r="C565" i="9"/>
  <c r="C557" i="9"/>
  <c r="C549" i="9"/>
  <c r="C541" i="9"/>
  <c r="C533" i="9"/>
  <c r="C525" i="9"/>
  <c r="C516" i="9"/>
  <c r="C507" i="9"/>
  <c r="C496" i="9"/>
  <c r="C486" i="9"/>
  <c r="C472" i="9"/>
  <c r="C450" i="9"/>
  <c r="C403" i="9"/>
  <c r="C339" i="9"/>
  <c r="C275" i="9"/>
  <c r="C211" i="9"/>
  <c r="C147" i="9"/>
  <c r="C83" i="9"/>
  <c r="C19" i="9"/>
  <c r="C564" i="9"/>
  <c r="C556" i="9"/>
  <c r="C548" i="9"/>
  <c r="C540" i="9"/>
  <c r="C532" i="9"/>
  <c r="C524" i="9"/>
  <c r="C515" i="9"/>
  <c r="C506" i="9"/>
  <c r="C495" i="9"/>
  <c r="C484" i="9"/>
  <c r="C467" i="9"/>
  <c r="C448" i="9"/>
  <c r="C395" i="9"/>
  <c r="C331" i="9"/>
  <c r="C267" i="9"/>
  <c r="C203" i="9"/>
  <c r="C139" i="9"/>
  <c r="C75" i="9"/>
  <c r="C11" i="9"/>
  <c r="C563" i="9"/>
  <c r="C555" i="9"/>
  <c r="C547" i="9"/>
  <c r="C539" i="9"/>
  <c r="C531" i="9"/>
  <c r="C523" i="9"/>
  <c r="C514" i="9"/>
  <c r="C504" i="9"/>
  <c r="C494" i="9"/>
  <c r="C483" i="9"/>
  <c r="C466" i="9"/>
  <c r="C443" i="9"/>
  <c r="C387" i="9"/>
  <c r="C323" i="9"/>
  <c r="C259" i="9"/>
  <c r="C195" i="9"/>
  <c r="C131" i="9"/>
  <c r="C67" i="9"/>
  <c r="C3" i="9"/>
  <c r="C434" i="9"/>
  <c r="C426" i="9"/>
  <c r="C418" i="9"/>
  <c r="C410" i="9"/>
  <c r="C402" i="9"/>
  <c r="C394" i="9"/>
  <c r="C386" i="9"/>
  <c r="C378" i="9"/>
  <c r="C370" i="9"/>
  <c r="C362" i="9"/>
  <c r="C354" i="9"/>
  <c r="C346" i="9"/>
  <c r="C338" i="9"/>
  <c r="C330" i="9"/>
  <c r="C322" i="9"/>
  <c r="C314" i="9"/>
  <c r="C306" i="9"/>
  <c r="C298" i="9"/>
  <c r="C290" i="9"/>
  <c r="C282" i="9"/>
  <c r="C274" i="9"/>
  <c r="C266" i="9"/>
  <c r="C258" i="9"/>
  <c r="C250" i="9"/>
  <c r="C242" i="9"/>
  <c r="C234" i="9"/>
  <c r="C226" i="9"/>
  <c r="C218" i="9"/>
  <c r="C210" i="9"/>
  <c r="C202" i="9"/>
  <c r="C194" i="9"/>
  <c r="C186" i="9"/>
  <c r="C178" i="9"/>
  <c r="C170" i="9"/>
  <c r="C162" i="9"/>
  <c r="C154" i="9"/>
  <c r="C146" i="9"/>
  <c r="C138" i="9"/>
  <c r="C130" i="9"/>
  <c r="C122" i="9"/>
  <c r="C114" i="9"/>
  <c r="C106" i="9"/>
  <c r="C98" i="9"/>
  <c r="C90" i="9"/>
  <c r="C82" i="9"/>
  <c r="C74" i="9"/>
  <c r="C66" i="9"/>
  <c r="C58" i="9"/>
  <c r="C50" i="9"/>
  <c r="C42" i="9"/>
  <c r="C34" i="9"/>
  <c r="C26" i="9"/>
  <c r="C18" i="9"/>
  <c r="C10" i="9"/>
  <c r="C505" i="9"/>
  <c r="C497" i="9"/>
  <c r="C489" i="9"/>
  <c r="C481" i="9"/>
  <c r="C473" i="9"/>
  <c r="C465" i="9"/>
  <c r="C457" i="9"/>
  <c r="C449" i="9"/>
  <c r="C441" i="9"/>
  <c r="C433" i="9"/>
  <c r="C425" i="9"/>
  <c r="C417" i="9"/>
  <c r="C409" i="9"/>
  <c r="C401" i="9"/>
  <c r="C393" i="9"/>
  <c r="C385" i="9"/>
  <c r="C377" i="9"/>
  <c r="C369" i="9"/>
  <c r="C361" i="9"/>
  <c r="C353" i="9"/>
  <c r="C345" i="9"/>
  <c r="C337" i="9"/>
  <c r="C329" i="9"/>
  <c r="C321" i="9"/>
  <c r="C313" i="9"/>
  <c r="C305" i="9"/>
  <c r="C297" i="9"/>
  <c r="C289" i="9"/>
  <c r="C281" i="9"/>
  <c r="C273" i="9"/>
  <c r="C265" i="9"/>
  <c r="C257" i="9"/>
  <c r="C249" i="9"/>
  <c r="C241" i="9"/>
  <c r="C233" i="9"/>
  <c r="C225" i="9"/>
  <c r="C217" i="9"/>
  <c r="C209" i="9"/>
  <c r="C201" i="9"/>
  <c r="C193" i="9"/>
  <c r="C185" i="9"/>
  <c r="C177" i="9"/>
  <c r="C169" i="9"/>
  <c r="C161" i="9"/>
  <c r="C153" i="9"/>
  <c r="C145" i="9"/>
  <c r="C137" i="9"/>
  <c r="C129" i="9"/>
  <c r="C121" i="9"/>
  <c r="C113" i="9"/>
  <c r="C105" i="9"/>
  <c r="C97" i="9"/>
  <c r="C89" i="9"/>
  <c r="C81" i="9"/>
  <c r="C73" i="9"/>
  <c r="C65" i="9"/>
  <c r="C57" i="9"/>
  <c r="C49" i="9"/>
  <c r="C41" i="9"/>
  <c r="C33" i="9"/>
  <c r="C25" i="9"/>
  <c r="C17" i="9"/>
  <c r="C9" i="9"/>
  <c r="C440" i="9"/>
  <c r="C432" i="9"/>
  <c r="C424" i="9"/>
  <c r="C416" i="9"/>
  <c r="C408" i="9"/>
  <c r="C400" i="9"/>
  <c r="C392" i="9"/>
  <c r="C384" i="9"/>
  <c r="C376" i="9"/>
  <c r="C368" i="9"/>
  <c r="C360" i="9"/>
  <c r="C352" i="9"/>
  <c r="C344" i="9"/>
  <c r="C336" i="9"/>
  <c r="C328" i="9"/>
  <c r="C320" i="9"/>
  <c r="C312" i="9"/>
  <c r="C304" i="9"/>
  <c r="C296" i="9"/>
  <c r="C288" i="9"/>
  <c r="C280" i="9"/>
  <c r="C272" i="9"/>
  <c r="C264" i="9"/>
  <c r="C256" i="9"/>
  <c r="C248" i="9"/>
  <c r="C240" i="9"/>
  <c r="C232" i="9"/>
  <c r="C224" i="9"/>
  <c r="C216" i="9"/>
  <c r="C208" i="9"/>
  <c r="C200" i="9"/>
  <c r="C192" i="9"/>
  <c r="C184" i="9"/>
  <c r="C176" i="9"/>
  <c r="C168" i="9"/>
  <c r="C160" i="9"/>
  <c r="C152" i="9"/>
  <c r="C144" i="9"/>
  <c r="C136" i="9"/>
  <c r="C128" i="9"/>
  <c r="C120" i="9"/>
  <c r="C112" i="9"/>
  <c r="C104" i="9"/>
  <c r="C96" i="9"/>
  <c r="C88" i="9"/>
  <c r="C80" i="9"/>
  <c r="C72" i="9"/>
  <c r="C64" i="9"/>
  <c r="C56" i="9"/>
  <c r="C48" i="9"/>
  <c r="C40" i="9"/>
  <c r="C32" i="9"/>
  <c r="C24" i="9"/>
  <c r="C16" i="9"/>
  <c r="C8" i="9"/>
  <c r="C471" i="9"/>
  <c r="C463" i="9"/>
  <c r="C455" i="9"/>
  <c r="C447" i="9"/>
  <c r="C439" i="9"/>
  <c r="C431" i="9"/>
  <c r="C423" i="9"/>
  <c r="C415" i="9"/>
  <c r="C407" i="9"/>
  <c r="C399" i="9"/>
  <c r="C391" i="9"/>
  <c r="C383" i="9"/>
  <c r="C375" i="9"/>
  <c r="C367" i="9"/>
  <c r="C359" i="9"/>
  <c r="C351" i="9"/>
  <c r="C343" i="9"/>
  <c r="C335" i="9"/>
  <c r="C327" i="9"/>
  <c r="C319" i="9"/>
  <c r="C311" i="9"/>
  <c r="C303" i="9"/>
  <c r="C295" i="9"/>
  <c r="C287" i="9"/>
  <c r="C279" i="9"/>
  <c r="C271" i="9"/>
  <c r="C263" i="9"/>
  <c r="C255" i="9"/>
  <c r="C247" i="9"/>
  <c r="C239" i="9"/>
  <c r="C231" i="9"/>
  <c r="C223" i="9"/>
  <c r="C215" i="9"/>
  <c r="C207" i="9"/>
  <c r="C199" i="9"/>
  <c r="C191" i="9"/>
  <c r="C183" i="9"/>
  <c r="C175" i="9"/>
  <c r="C167" i="9"/>
  <c r="C159" i="9"/>
  <c r="C151" i="9"/>
  <c r="C143" i="9"/>
  <c r="C135" i="9"/>
  <c r="C127" i="9"/>
  <c r="C119" i="9"/>
  <c r="C111" i="9"/>
  <c r="C103" i="9"/>
  <c r="C95" i="9"/>
  <c r="C87" i="9"/>
  <c r="C79" i="9"/>
  <c r="C71" i="9"/>
  <c r="C63" i="9"/>
  <c r="C55" i="9"/>
  <c r="C47" i="9"/>
  <c r="C39" i="9"/>
  <c r="C31" i="9"/>
  <c r="C23" i="9"/>
  <c r="C15" i="9"/>
  <c r="C7" i="9"/>
  <c r="C478" i="9"/>
  <c r="C470" i="9"/>
  <c r="C462" i="9"/>
  <c r="C454" i="9"/>
  <c r="C446" i="9"/>
  <c r="C438" i="9"/>
  <c r="C430" i="9"/>
  <c r="C422" i="9"/>
  <c r="C414" i="9"/>
  <c r="C406" i="9"/>
  <c r="C398" i="9"/>
  <c r="C390" i="9"/>
  <c r="C382" i="9"/>
  <c r="C374" i="9"/>
  <c r="C366" i="9"/>
  <c r="C358" i="9"/>
  <c r="C350" i="9"/>
  <c r="C342" i="9"/>
  <c r="C334" i="9"/>
  <c r="C326" i="9"/>
  <c r="C318" i="9"/>
  <c r="C310" i="9"/>
  <c r="C302" i="9"/>
  <c r="C294" i="9"/>
  <c r="C286" i="9"/>
  <c r="C278" i="9"/>
  <c r="C270" i="9"/>
  <c r="C262" i="9"/>
  <c r="C254" i="9"/>
  <c r="C246" i="9"/>
  <c r="C238" i="9"/>
  <c r="C230" i="9"/>
  <c r="C222" i="9"/>
  <c r="C214" i="9"/>
  <c r="C206" i="9"/>
  <c r="C198" i="9"/>
  <c r="C190" i="9"/>
  <c r="C182" i="9"/>
  <c r="C174" i="9"/>
  <c r="C166" i="9"/>
  <c r="C158" i="9"/>
  <c r="C150" i="9"/>
  <c r="C142" i="9"/>
  <c r="C134" i="9"/>
  <c r="C126" i="9"/>
  <c r="C118" i="9"/>
  <c r="C110" i="9"/>
  <c r="C102" i="9"/>
  <c r="C94" i="9"/>
  <c r="C86" i="9"/>
  <c r="C78" i="9"/>
  <c r="C70" i="9"/>
  <c r="C62" i="9"/>
  <c r="C54" i="9"/>
  <c r="C46" i="9"/>
  <c r="C38" i="9"/>
  <c r="C30" i="9"/>
  <c r="C22" i="9"/>
  <c r="C14" i="9"/>
  <c r="C6" i="9"/>
  <c r="C517" i="9"/>
  <c r="C509" i="9"/>
  <c r="C501" i="9"/>
  <c r="C493" i="9"/>
  <c r="C485" i="9"/>
  <c r="C477" i="9"/>
  <c r="C469" i="9"/>
  <c r="C461" i="9"/>
  <c r="C453" i="9"/>
  <c r="C445" i="9"/>
  <c r="C437" i="9"/>
  <c r="C429" i="9"/>
  <c r="C421" i="9"/>
  <c r="C413" i="9"/>
  <c r="C405" i="9"/>
  <c r="C397" i="9"/>
  <c r="C389" i="9"/>
  <c r="C381" i="9"/>
  <c r="C373" i="9"/>
  <c r="C365" i="9"/>
  <c r="C357" i="9"/>
  <c r="C349" i="9"/>
  <c r="C341" i="9"/>
  <c r="C333" i="9"/>
  <c r="C325" i="9"/>
  <c r="C317" i="9"/>
  <c r="C309" i="9"/>
  <c r="C301" i="9"/>
  <c r="C293" i="9"/>
  <c r="C285" i="9"/>
  <c r="C277" i="9"/>
  <c r="C269" i="9"/>
  <c r="C261" i="9"/>
  <c r="C253" i="9"/>
  <c r="C245" i="9"/>
  <c r="C237" i="9"/>
  <c r="C229" i="9"/>
  <c r="C221" i="9"/>
  <c r="C213" i="9"/>
  <c r="C205" i="9"/>
  <c r="C197" i="9"/>
  <c r="C189" i="9"/>
  <c r="C181" i="9"/>
  <c r="C173" i="9"/>
  <c r="C165" i="9"/>
  <c r="C157" i="9"/>
  <c r="C149" i="9"/>
  <c r="C141" i="9"/>
  <c r="C133" i="9"/>
  <c r="C125" i="9"/>
  <c r="C117" i="9"/>
  <c r="C109" i="9"/>
  <c r="C101" i="9"/>
  <c r="C93" i="9"/>
  <c r="C85" i="9"/>
  <c r="C77" i="9"/>
  <c r="C69" i="9"/>
  <c r="C61" i="9"/>
  <c r="C53" i="9"/>
  <c r="C45" i="9"/>
  <c r="C37" i="9"/>
  <c r="C29" i="9"/>
  <c r="C21" i="9"/>
  <c r="C13" i="9"/>
  <c r="C5" i="9"/>
  <c r="C476" i="9"/>
  <c r="C468" i="9"/>
  <c r="C460" i="9"/>
  <c r="C452" i="9"/>
  <c r="C444" i="9"/>
  <c r="C436" i="9"/>
  <c r="C428" i="9"/>
  <c r="C420" i="9"/>
  <c r="C412" i="9"/>
  <c r="C404" i="9"/>
  <c r="C396" i="9"/>
  <c r="C388" i="9"/>
  <c r="C380" i="9"/>
  <c r="C372" i="9"/>
  <c r="C364" i="9"/>
  <c r="C356" i="9"/>
  <c r="C348" i="9"/>
  <c r="C340" i="9"/>
  <c r="C332" i="9"/>
  <c r="C324" i="9"/>
  <c r="C316" i="9"/>
  <c r="C308" i="9"/>
  <c r="C300" i="9"/>
  <c r="C292" i="9"/>
  <c r="C284" i="9"/>
  <c r="C276" i="9"/>
  <c r="C268" i="9"/>
  <c r="C260" i="9"/>
  <c r="C252" i="9"/>
  <c r="C244" i="9"/>
  <c r="C236" i="9"/>
  <c r="C228" i="9"/>
  <c r="C220" i="9"/>
  <c r="C212" i="9"/>
  <c r="C204" i="9"/>
  <c r="C196" i="9"/>
  <c r="C188" i="9"/>
  <c r="C180" i="9"/>
  <c r="C172" i="9"/>
  <c r="C164" i="9"/>
  <c r="C156" i="9"/>
  <c r="C148" i="9"/>
  <c r="C140" i="9"/>
  <c r="C132" i="9"/>
  <c r="C124" i="9"/>
  <c r="C116" i="9"/>
  <c r="C108" i="9"/>
  <c r="C100" i="9"/>
  <c r="C92" i="9"/>
  <c r="C84" i="9"/>
  <c r="C76" i="9"/>
  <c r="C68" i="9"/>
  <c r="C60" i="9"/>
  <c r="C52" i="9"/>
  <c r="C44" i="9"/>
  <c r="C36" i="9"/>
  <c r="C28" i="9"/>
  <c r="C20" i="9"/>
  <c r="C12" i="9"/>
  <c r="E8" i="8"/>
  <c r="H8" i="8" s="1"/>
  <c r="G7" i="8"/>
  <c r="E2" i="8"/>
  <c r="G2" i="8" s="1"/>
  <c r="E13" i="8"/>
  <c r="H13" i="8" s="1"/>
  <c r="E5" i="8"/>
  <c r="G5" i="8" s="1"/>
  <c r="E12" i="8"/>
  <c r="G12" i="8" s="1"/>
  <c r="G6" i="8"/>
  <c r="H7" i="8"/>
  <c r="H6" i="8"/>
  <c r="E4" i="8"/>
  <c r="H4" i="8" s="1"/>
  <c r="E11" i="8"/>
  <c r="H11" i="8" s="1"/>
  <c r="E3" i="8"/>
  <c r="F3" i="8" s="1"/>
  <c r="F7" i="8"/>
  <c r="E10" i="8"/>
  <c r="H10" i="8" s="1"/>
  <c r="F6" i="8"/>
  <c r="E9" i="8"/>
  <c r="H9" i="8" s="1"/>
  <c r="F8" i="8" l="1"/>
  <c r="G8" i="8"/>
  <c r="G9" i="8"/>
  <c r="F2" i="8"/>
  <c r="H12" i="8"/>
  <c r="H3" i="8"/>
  <c r="F12" i="8"/>
  <c r="F5" i="8"/>
  <c r="G10" i="8"/>
  <c r="G13" i="8"/>
  <c r="G11" i="8"/>
  <c r="F13" i="8"/>
  <c r="G3" i="8"/>
  <c r="H2" i="8"/>
  <c r="F9" i="8"/>
  <c r="H5" i="8"/>
  <c r="G4" i="8"/>
  <c r="F10" i="8"/>
  <c r="F4" i="8"/>
  <c r="F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<sst xmlns="http://schemas.openxmlformats.org/spreadsheetml/2006/main" count="7070" uniqueCount="2123">
  <si>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</si>
  <si>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</si>
  <si>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</si>
  <si>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</si>
  <si>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</si>
  <si>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</si>
  <si>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</si>
  <si>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</si>
  <si>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</si>
  <si>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</si>
  <si>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</si>
  <si>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</si>
  <si>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</si>
  <si>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</si>
  <si>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</si>
  <si>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</si>
  <si>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</si>
  <si>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</si>
  <si>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</si>
  <si>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</si>
  <si>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</si>
  <si>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</si>
  <si>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</si>
  <si>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</si>
  <si>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</si>
  <si>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</si>
  <si>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</si>
  <si>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</si>
  <si>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</si>
  <si>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</si>
  <si>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</si>
  <si>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</si>
  <si>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</si>
  <si>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</si>
  <si>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</si>
  <si>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</si>
  <si>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</si>
  <si>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</si>
  <si>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</si>
  <si>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</si>
  <si>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</si>
  <si>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</si>
  <si>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</si>
  <si>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</si>
  <si>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</si>
  <si>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</si>
  <si>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</si>
  <si>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</si>
  <si>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</si>
  <si>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</si>
  <si>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</si>
  <si>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</si>
  <si>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</si>
  <si>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</si>
  <si>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</si>
  <si>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</si>
  <si>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</si>
  <si>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</si>
  <si>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</si>
  <si>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</si>
  <si>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</si>
  <si>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</si>
  <si>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</si>
  <si>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</si>
  <si>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</si>
  <si>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</si>
  <si>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</si>
  <si>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</si>
  <si>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</si>
  <si>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</si>
  <si>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</si>
  <si>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</si>
  <si>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</si>
  <si>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</si>
  <si>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</si>
  <si>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</si>
  <si>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</si>
  <si>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</si>
  <si>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</si>
  <si>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</si>
  <si>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</si>
  <si>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</si>
  <si>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</si>
  <si>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</si>
  <si>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</si>
  <si>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</si>
  <si>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</si>
  <si>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</si>
  <si>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</si>
  <si>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</si>
  <si>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</si>
  <si>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</si>
  <si>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</si>
  <si>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</si>
  <si>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</si>
  <si>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</si>
  <si>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</si>
  <si>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</si>
  <si>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</si>
  <si>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</si>
  <si>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</si>
  <si>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</si>
  <si>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</si>
  <si>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</si>
  <si>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</si>
  <si>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</si>
  <si>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</si>
  <si>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</si>
  <si>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</si>
  <si>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</si>
  <si>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</si>
  <si>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</si>
  <si>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</si>
  <si>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</si>
  <si>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</si>
  <si>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</si>
  <si>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</si>
  <si>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</si>
  <si>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</si>
  <si>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</si>
  <si>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</si>
  <si>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</si>
  <si>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</si>
  <si>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</si>
  <si>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</si>
  <si>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</si>
  <si>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</si>
  <si>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</si>
  <si>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</si>
  <si>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</si>
  <si>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</si>
  <si>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</si>
  <si>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</si>
  <si>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</si>
  <si>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</si>
  <si>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</si>
  <si>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</si>
  <si>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</si>
  <si>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</si>
  <si>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</si>
  <si>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</si>
  <si>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</si>
  <si>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</si>
  <si>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</si>
  <si>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</si>
  <si>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</si>
  <si>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</si>
  <si>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</si>
  <si>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</si>
  <si>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</si>
  <si>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</si>
  <si>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</si>
  <si>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</si>
  <si>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</si>
  <si>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</si>
  <si>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</si>
  <si>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</si>
  <si>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</si>
  <si>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</si>
  <si>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</si>
  <si>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</si>
  <si>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</si>
  <si>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</si>
  <si>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</si>
  <si>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</si>
  <si>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</si>
  <si>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</si>
  <si>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</si>
  <si>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</si>
  <si>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</si>
  <si>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</si>
  <si>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</si>
  <si>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</si>
  <si>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</si>
  <si>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</si>
  <si>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</si>
  <si>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</si>
  <si>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</si>
  <si>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</si>
  <si>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</si>
  <si>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</si>
  <si>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</si>
  <si>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</si>
  <si>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</si>
  <si>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</si>
  <si>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</si>
  <si>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</si>
  <si>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</si>
  <si>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</si>
  <si>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</si>
  <si>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</si>
  <si>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</si>
  <si>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</si>
  <si>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</si>
  <si>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</si>
  <si>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</si>
  <si>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</si>
  <si>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</si>
  <si>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</si>
  <si>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</si>
  <si>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</si>
  <si>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</si>
  <si>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</si>
  <si>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</si>
  <si>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</si>
  <si>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</si>
  <si>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</si>
  <si>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</si>
  <si>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</si>
  <si>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</si>
  <si>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</si>
  <si>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</si>
  <si>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</si>
  <si>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</si>
  <si>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</si>
  <si>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</si>
  <si>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</si>
  <si>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</si>
  <si>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</si>
  <si>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</si>
  <si>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</si>
  <si>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</si>
  <si>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</si>
  <si>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</si>
  <si>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</si>
  <si>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</si>
  <si>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</si>
  <si>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</si>
  <si>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</si>
  <si>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</si>
  <si>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</si>
  <si>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</si>
  <si>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</si>
  <si>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</si>
  <si>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</si>
  <si>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</si>
  <si>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</si>
  <si>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</si>
  <si>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</si>
  <si>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</si>
  <si>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</si>
  <si>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</si>
  <si>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</si>
  <si>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</si>
  <si>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</si>
  <si>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</si>
  <si>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</si>
  <si>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</si>
  <si>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</si>
  <si>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</si>
  <si>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</si>
  <si>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</si>
  <si>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</si>
  <si>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</si>
  <si>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</si>
  <si>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</si>
  <si>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</si>
  <si>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</si>
  <si>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</si>
  <si>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</si>
  <si>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</si>
  <si>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</si>
  <si>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</si>
  <si>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</si>
  <si>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</si>
  <si>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</si>
  <si>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</si>
  <si>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</si>
  <si>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</si>
  <si>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</si>
  <si>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</si>
  <si>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</si>
  <si>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</si>
  <si>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</si>
  <si>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</si>
  <si>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</si>
  <si>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</si>
  <si>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</si>
  <si>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</si>
  <si>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</si>
  <si>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</si>
  <si>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</si>
  <si>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</si>
  <si>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</si>
  <si>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</si>
  <si>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</si>
  <si>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</si>
  <si>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</si>
  <si>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</si>
  <si>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</si>
  <si>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</si>
  <si>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</si>
  <si>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</si>
  <si>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</si>
  <si>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</si>
  <si>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</si>
  <si>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</si>
  <si>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</si>
  <si>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</si>
  <si>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</si>
  <si>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</si>
  <si>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</si>
  <si>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</si>
  <si>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</si>
  <si>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</si>
  <si>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</si>
  <si>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</si>
  <si>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</si>
  <si>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</si>
  <si>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</si>
  <si>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</si>
  <si>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</si>
  <si>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</si>
  <si>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</si>
  <si>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</si>
  <si>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</si>
  <si>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</si>
  <si>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</si>
  <si>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</si>
  <si>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</si>
  <si>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</si>
  <si>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</si>
  <si>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</si>
  <si>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</si>
  <si>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</si>
  <si>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</si>
  <si>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</si>
  <si>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</si>
  <si>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</si>
  <si>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</si>
  <si>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</si>
  <si>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</si>
  <si>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</si>
  <si>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</si>
  <si>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</si>
  <si>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</si>
  <si>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</si>
  <si>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</si>
  <si>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</si>
  <si>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</si>
  <si>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</si>
  <si>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</si>
  <si>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</si>
  <si>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</si>
  <si>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</si>
  <si>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</si>
  <si>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</si>
  <si>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</si>
  <si>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</si>
  <si>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</si>
  <si>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</si>
  <si>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</si>
  <si>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</si>
  <si>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</si>
  <si>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</si>
  <si>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</si>
  <si>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</si>
  <si>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</si>
  <si>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</si>
  <si>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</si>
  <si>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</si>
  <si>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</si>
  <si>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</si>
  <si>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</si>
  <si>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</si>
  <si>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</si>
  <si>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</si>
  <si>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</si>
  <si>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</si>
  <si>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</si>
  <si>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</si>
  <si>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</si>
  <si>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</si>
  <si>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</si>
  <si>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</si>
  <si>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</si>
  <si>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</si>
  <si>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</si>
  <si>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</si>
  <si>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</si>
  <si>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</si>
  <si>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</si>
  <si>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</si>
  <si>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</si>
  <si>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</si>
  <si>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</si>
  <si>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</si>
  <si>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</si>
  <si>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</si>
  <si>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</si>
  <si>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</si>
  <si>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</si>
  <si>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</si>
  <si>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</si>
  <si>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</si>
  <si>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</si>
  <si>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</si>
  <si>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</si>
  <si>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</si>
  <si>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</si>
  <si>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</si>
  <si>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</si>
  <si>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</si>
  <si>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</si>
  <si>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</si>
  <si>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</si>
  <si>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</si>
  <si>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</si>
  <si>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</si>
  <si>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</si>
  <si>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</si>
  <si>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</si>
  <si>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</si>
  <si>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</si>
  <si>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</si>
  <si>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</si>
  <si>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</si>
  <si>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</si>
  <si>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</si>
  <si>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</si>
  <si>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</si>
  <si>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</si>
  <si>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</si>
  <si>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</si>
  <si>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</si>
  <si>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</si>
  <si>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</si>
  <si>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</si>
  <si>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</si>
  <si>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</si>
  <si>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</si>
  <si>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</si>
  <si>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</si>
  <si>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</si>
  <si>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</si>
  <si>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</si>
  <si>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</si>
  <si>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</si>
  <si>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</si>
  <si>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</si>
  <si>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</si>
  <si>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</si>
  <si>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</si>
  <si>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</si>
  <si>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</si>
  <si>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</si>
  <si>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</si>
  <si>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</si>
  <si>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</si>
  <si>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</si>
  <si>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</si>
  <si>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</si>
  <si>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</si>
  <si>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</si>
  <si>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</si>
  <si>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</si>
  <si>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</si>
  <si>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</si>
  <si>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</si>
  <si>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</si>
  <si>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</si>
  <si>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</si>
  <si>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</si>
  <si>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</si>
  <si>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</si>
  <si>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</si>
  <si>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</si>
  <si>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</si>
  <si>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</si>
  <si>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</si>
  <si>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</si>
  <si>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</si>
  <si>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</si>
  <si>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</si>
  <si>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</si>
  <si>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</si>
  <si>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</si>
  <si>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</si>
  <si>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</si>
  <si>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</si>
  <si>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</si>
  <si>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</si>
  <si>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</si>
  <si>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</si>
  <si>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</si>
  <si>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</si>
  <si>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</si>
  <si>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</si>
  <si>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</si>
  <si>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</si>
  <si>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</si>
  <si>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</si>
  <si>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</si>
  <si>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</si>
  <si>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</si>
  <si>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</si>
  <si>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</si>
  <si>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</si>
  <si>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</si>
  <si>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</si>
  <si>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</si>
  <si>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</si>
  <si>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</si>
  <si>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</si>
  <si>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</si>
  <si>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</si>
  <si>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</si>
  <si>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</si>
  <si>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</si>
  <si>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</si>
  <si>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</si>
  <si>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</si>
  <si>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</si>
  <si>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</si>
  <si>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</si>
  <si>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</si>
  <si>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</si>
  <si>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</si>
  <si>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</si>
  <si>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</si>
  <si>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</si>
  <si>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</si>
  <si>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</si>
  <si>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</si>
  <si>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</si>
  <si>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</si>
  <si>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</si>
  <si>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</si>
  <si>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</si>
  <si>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</si>
  <si>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</si>
  <si>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</si>
  <si>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</si>
  <si>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</si>
  <si>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</si>
  <si>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</si>
  <si>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</si>
  <si>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</si>
  <si>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</si>
  <si>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</si>
  <si>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</si>
  <si>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</si>
  <si>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</si>
  <si>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</si>
  <si>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</si>
  <si>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</si>
  <si>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</si>
  <si>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</si>
  <si>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</si>
  <si>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</si>
  <si>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</si>
  <si>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</si>
  <si>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</si>
  <si>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</si>
  <si>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</si>
  <si>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</si>
  <si>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</si>
  <si>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</si>
  <si>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</si>
  <si>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</si>
  <si>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</si>
  <si>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</si>
  <si>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</si>
  <si>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</si>
  <si>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</si>
  <si>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</si>
  <si>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</si>
  <si>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</si>
  <si>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</si>
  <si>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</si>
  <si>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</si>
  <si>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</si>
  <si>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</si>
  <si>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</si>
  <si>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</si>
  <si>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</si>
  <si>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</si>
  <si>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</si>
  <si>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</si>
  <si>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</si>
  <si>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</si>
  <si>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</si>
  <si>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</si>
  <si>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</si>
  <si>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</si>
  <si>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</si>
  <si>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</si>
  <si>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</si>
  <si>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</si>
  <si>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</si>
  <si>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</si>
  <si>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</si>
  <si>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</si>
  <si>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</si>
  <si>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</si>
  <si>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</si>
  <si>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</si>
  <si>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</si>
  <si>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</si>
  <si>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</si>
  <si>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</si>
  <si>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</si>
  <si>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</si>
  <si>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</si>
  <si>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</si>
  <si>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</si>
  <si>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</si>
  <si>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</si>
  <si>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</si>
  <si>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</si>
  <si>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</si>
  <si>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</si>
  <si>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</si>
  <si>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</si>
  <si>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</si>
  <si>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</si>
  <si>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</si>
  <si>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</si>
  <si>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</si>
  <si>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</si>
  <si>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</si>
  <si>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</si>
  <si>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</si>
  <si>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</si>
  <si>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</si>
  <si>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</si>
  <si>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</si>
  <si>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</si>
  <si>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</si>
  <si>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</si>
  <si>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</si>
  <si>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</si>
  <si>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</si>
  <si>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</si>
  <si>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</si>
  <si>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</si>
  <si>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</si>
  <si>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</si>
  <si>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</si>
  <si>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</si>
  <si>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</si>
  <si>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</si>
  <si>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</si>
  <si>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</si>
  <si>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</si>
  <si>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</si>
  <si>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</si>
  <si>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</si>
  <si>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</si>
  <si>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</si>
  <si>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</si>
  <si>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</si>
  <si>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</si>
  <si>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</si>
  <si>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</si>
  <si>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</si>
  <si>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</si>
  <si>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</si>
  <si>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</si>
  <si>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</si>
  <si>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</si>
  <si>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</si>
  <si>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</si>
  <si>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</si>
  <si>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</si>
  <si>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</si>
  <si>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</si>
  <si>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</si>
  <si>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</si>
  <si>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</si>
  <si>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</si>
  <si>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</si>
  <si>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</si>
  <si>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</si>
  <si>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</si>
  <si>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</si>
  <si>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</si>
  <si>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</si>
  <si>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</si>
  <si>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</si>
  <si>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</si>
  <si>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</si>
  <si>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</si>
  <si>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</si>
  <si>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</si>
  <si>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</si>
  <si>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</si>
  <si>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</si>
  <si>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</si>
  <si>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</si>
  <si>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</si>
  <si>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</si>
  <si>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</si>
  <si>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</si>
  <si>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</si>
  <si>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</si>
  <si>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</si>
  <si>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</si>
  <si>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</si>
  <si>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</si>
  <si>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</si>
  <si>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</si>
  <si>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</si>
  <si>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</si>
  <si>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</si>
  <si>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</si>
  <si>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</si>
  <si>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</si>
  <si>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</si>
  <si>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</si>
  <si>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</si>
  <si>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</si>
  <si>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</si>
  <si>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</si>
  <si>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</si>
  <si>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</si>
  <si>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</si>
  <si>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</si>
  <si>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</si>
  <si>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</si>
  <si>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</si>
  <si>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</si>
  <si>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</si>
  <si>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</si>
  <si>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</si>
  <si>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</si>
  <si>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</si>
  <si>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</si>
  <si>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</si>
  <si>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</si>
  <si>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</si>
  <si>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</si>
  <si>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</si>
  <si>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</si>
  <si>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</si>
  <si>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</si>
  <si>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</si>
  <si>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</si>
  <si>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</si>
  <si>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</si>
  <si>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</si>
  <si>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</si>
  <si>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</si>
  <si>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</si>
  <si>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</si>
  <si>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</si>
  <si>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</si>
  <si>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</si>
  <si>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</si>
  <si>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</si>
  <si>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</si>
  <si>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</si>
  <si>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</si>
  <si>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</si>
  <si>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</si>
  <si>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</si>
  <si>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</si>
  <si>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</si>
  <si>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</si>
  <si>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</si>
  <si>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</si>
  <si>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</si>
  <si>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</si>
  <si>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</si>
  <si>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</si>
  <si>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</si>
  <si>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</si>
  <si>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</si>
  <si>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</si>
  <si>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</si>
  <si>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</si>
  <si>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</si>
  <si>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</si>
  <si>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</si>
  <si>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</si>
  <si>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</si>
  <si>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</si>
  <si>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</si>
  <si>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</si>
  <si>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</si>
  <si>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</si>
  <si>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</si>
  <si>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</si>
  <si>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</si>
  <si>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</si>
  <si>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</si>
  <si>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</si>
  <si>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</si>
  <si>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</si>
  <si>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</si>
  <si>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</si>
  <si>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</si>
  <si>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</si>
  <si>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</si>
  <si>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</si>
  <si>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</si>
  <si>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</si>
  <si>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</si>
  <si>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</si>
  <si>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</si>
  <si>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</si>
  <si>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</si>
  <si>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</si>
  <si>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</si>
  <si>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</si>
  <si>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</si>
  <si>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</si>
  <si>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</si>
  <si>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</si>
  <si>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</si>
  <si>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</si>
  <si>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</si>
  <si>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</si>
  <si>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</si>
  <si>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</si>
  <si>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</si>
  <si>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</si>
  <si>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</si>
  <si>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</si>
  <si>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</si>
  <si>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</si>
  <si>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</si>
  <si>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</si>
  <si>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</si>
  <si>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</si>
  <si>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</si>
  <si>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</si>
  <si>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</si>
  <si>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</si>
  <si>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</si>
  <si>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</si>
  <si>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</si>
  <si>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</si>
  <si>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</si>
  <si>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</si>
  <si>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</si>
  <si>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</si>
  <si>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</si>
  <si>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</si>
  <si>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</si>
  <si>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</si>
  <si>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</si>
  <si>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</si>
  <si>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</si>
  <si>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</si>
  <si>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</si>
  <si>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</si>
  <si>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</si>
  <si>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</si>
  <si>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</si>
  <si>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</si>
  <si>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</si>
  <si>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</si>
  <si>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</si>
  <si>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</si>
  <si>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</si>
  <si>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</si>
  <si>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</si>
  <si>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</si>
  <si>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</si>
  <si>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</si>
  <si>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</si>
  <si>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</si>
  <si>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</si>
  <si>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</si>
  <si>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</si>
  <si>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</si>
  <si>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</si>
  <si>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</si>
  <si>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</si>
  <si>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</si>
  <si>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</si>
  <si>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</si>
  <si>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</si>
  <si>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</si>
  <si>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</si>
  <si>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</si>
  <si>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</si>
  <si>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</si>
  <si>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</si>
  <si>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</si>
  <si>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</si>
  <si>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</si>
  <si>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</si>
  <si>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</si>
  <si>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</si>
  <si>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</si>
  <si>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</si>
  <si>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</si>
  <si>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</si>
  <si>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</si>
  <si>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</si>
  <si>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</si>
  <si>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</si>
  <si>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</si>
  <si>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</si>
  <si>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</si>
  <si>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</si>
  <si>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</si>
  <si>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</si>
  <si>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</si>
  <si>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</si>
  <si>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</si>
  <si>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</si>
  <si>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</si>
  <si>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</si>
  <si>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</si>
  <si>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</si>
  <si>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</si>
  <si>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</si>
  <si>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</si>
  <si>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</si>
  <si>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</si>
  <si>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</si>
  <si>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</si>
  <si>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</si>
  <si>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</si>
  <si>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</si>
  <si>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</si>
  <si>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</si>
  <si>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</si>
  <si>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</si>
  <si>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</si>
  <si>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</si>
  <si>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</si>
  <si>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</si>
  <si>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</si>
  <si>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</si>
  <si>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</si>
  <si>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</si>
  <si>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</si>
  <si>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</si>
  <si>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</si>
  <si>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</si>
  <si>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</si>
  <si>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</si>
  <si>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</si>
  <si>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</si>
  <si>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</si>
  <si>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</si>
  <si>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</si>
  <si>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</si>
  <si>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</si>
  <si>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</si>
  <si>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</si>
  <si>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</si>
  <si>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</si>
  <si>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</si>
  <si>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</si>
  <si>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</si>
  <si>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</si>
  <si>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</si>
  <si>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</si>
  <si>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</si>
  <si>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</si>
  <si>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</si>
  <si>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</si>
  <si>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</si>
  <si>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</si>
  <si>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</si>
  <si>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</si>
  <si>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</si>
  <si>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</si>
  <si>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</si>
  <si>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</si>
  <si>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</si>
  <si>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</si>
  <si>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</si>
  <si>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</si>
  <si>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</si>
  <si>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</si>
  <si>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</si>
  <si>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</si>
  <si>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</si>
  <si>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</si>
  <si>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</si>
  <si>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</si>
  <si>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</si>
  <si>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</si>
  <si>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</si>
  <si>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</si>
  <si>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</si>
  <si>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</si>
  <si>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</si>
  <si>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</si>
  <si>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</si>
  <si>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</si>
  <si>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</si>
  <si>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</si>
  <si>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</si>
  <si>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</si>
  <si>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</si>
  <si>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</si>
  <si>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</si>
  <si>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</si>
  <si>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</si>
  <si>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</si>
  <si>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</si>
  <si>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</si>
  <si>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</si>
  <si>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</si>
  <si>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</si>
  <si>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</si>
  <si>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</si>
  <si>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</si>
  <si>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</si>
  <si>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</si>
  <si>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</si>
  <si>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</si>
  <si>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</si>
  <si>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</si>
  <si>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</si>
  <si>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</si>
  <si>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</si>
  <si>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</si>
  <si>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</si>
  <si>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</si>
  <si>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</si>
  <si>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</si>
  <si>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</si>
  <si>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</si>
  <si>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</si>
  <si>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</si>
  <si>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</si>
  <si>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</si>
  <si>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</si>
  <si>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</si>
  <si>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</si>
  <si>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</si>
  <si>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</si>
  <si>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</si>
  <si>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</si>
  <si>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</si>
  <si>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</si>
  <si>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</si>
  <si>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</si>
  <si>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</si>
  <si>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</si>
  <si>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</si>
  <si>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</si>
  <si>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</si>
  <si>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</si>
  <si>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</si>
  <si>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</si>
  <si>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</si>
  <si>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</si>
  <si>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</si>
  <si>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</si>
  <si>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</si>
  <si>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</si>
  <si>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</si>
  <si>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</si>
  <si>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</si>
  <si>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</si>
  <si>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</si>
  <si>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</si>
  <si>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</si>
  <si>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</si>
  <si>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</si>
  <si>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</si>
  <si>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</si>
  <si>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</si>
  <si>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</si>
  <si>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</si>
  <si>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</si>
  <si>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</si>
  <si>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</si>
  <si>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</si>
  <si>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</si>
  <si>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</si>
  <si>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</si>
  <si>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</si>
  <si>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</si>
  <si>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</si>
  <si>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</si>
  <si>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</si>
  <si>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</si>
  <si>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</si>
  <si>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</si>
  <si>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</si>
  <si>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</si>
  <si>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</si>
  <si>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</si>
  <si>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</si>
  <si>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</si>
  <si>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</si>
  <si>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</si>
  <si>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</si>
  <si>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</si>
  <si>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</si>
  <si>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</si>
  <si>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</si>
  <si>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</si>
  <si>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</si>
  <si>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</si>
  <si>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</si>
  <si>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</si>
  <si>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</si>
  <si>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</si>
  <si>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</si>
  <si>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</si>
  <si>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</si>
  <si>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</si>
  <si>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</si>
  <si>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</si>
  <si>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</si>
  <si>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</si>
  <si>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</si>
  <si>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</si>
  <si>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</si>
  <si>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</si>
  <si>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</si>
  <si>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</si>
  <si>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</si>
  <si>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</si>
  <si>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</si>
  <si>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</si>
  <si>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</si>
  <si>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</si>
  <si>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</si>
  <si>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</si>
  <si>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</si>
  <si>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</si>
  <si>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</si>
  <si>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</si>
  <si>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</si>
  <si>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</si>
  <si>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</si>
  <si>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</si>
  <si>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</si>
  <si>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</si>
  <si>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</si>
  <si>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</si>
  <si>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</si>
  <si>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</si>
  <si>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</si>
  <si>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</si>
  <si>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</si>
  <si>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</si>
  <si>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</si>
  <si>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</si>
  <si>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</si>
  <si>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</si>
  <si>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</si>
  <si>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</si>
  <si>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</si>
  <si>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</si>
  <si>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</si>
  <si>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</si>
  <si>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</si>
  <si>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</si>
  <si>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</si>
  <si>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</si>
  <si>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</si>
  <si>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</si>
  <si>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</si>
  <si>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</si>
  <si>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</si>
  <si>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</si>
  <si>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</si>
  <si>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</si>
  <si>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</si>
  <si>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</si>
  <si>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</si>
  <si>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</si>
  <si>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</si>
  <si>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</si>
  <si>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</si>
  <si>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</si>
  <si>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</si>
  <si>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</si>
  <si>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</si>
  <si>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</si>
  <si>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</si>
  <si>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</si>
  <si>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</si>
  <si>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</si>
  <si>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</si>
  <si>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</si>
  <si>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</si>
  <si>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</si>
  <si>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</si>
  <si>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</si>
  <si>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</si>
  <si>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</si>
  <si>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</si>
  <si>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</si>
  <si>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</si>
  <si>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</si>
  <si>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</si>
  <si>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</si>
  <si>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</si>
  <si>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</si>
  <si>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</si>
  <si>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</si>
  <si>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</si>
  <si>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</si>
  <si>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</si>
  <si>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</si>
  <si>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</si>
  <si>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</si>
  <si>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</si>
  <si>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</si>
  <si>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</si>
  <si>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</si>
  <si>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</si>
  <si>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</si>
  <si>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</si>
  <si>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</si>
  <si>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</si>
  <si>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</si>
  <si>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</si>
  <si>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</si>
  <si>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</si>
  <si>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</si>
  <si>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</si>
  <si>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</si>
  <si>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</si>
  <si>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</si>
  <si>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</si>
  <si>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</si>
  <si>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</si>
  <si>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</si>
  <si>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</si>
  <si>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</si>
  <si>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</si>
  <si>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</si>
  <si>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</si>
  <si>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</si>
  <si>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</si>
  <si>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</si>
  <si>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</si>
  <si>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</si>
  <si>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</si>
  <si>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</si>
  <si>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</si>
  <si>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</si>
  <si>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</si>
  <si>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</si>
  <si>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</si>
  <si>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</si>
  <si>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</si>
  <si>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</si>
  <si>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</si>
  <si>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</si>
  <si>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</si>
  <si>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</si>
  <si>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</si>
  <si>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</si>
  <si>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</si>
  <si>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</si>
  <si>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</si>
  <si>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</si>
  <si>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</si>
  <si>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</si>
  <si>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</si>
  <si>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</si>
  <si>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</si>
  <si>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</si>
  <si>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</si>
  <si>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</si>
  <si>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</si>
  <si>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</si>
  <si>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</si>
  <si>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</si>
  <si>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</si>
  <si>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</si>
  <si>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</si>
  <si>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</si>
  <si>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</si>
  <si>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</si>
  <si>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</si>
  <si>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</si>
  <si>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</si>
  <si>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</si>
  <si>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</si>
  <si>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</si>
  <si>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</si>
  <si>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</si>
  <si>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</si>
  <si>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</si>
  <si>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</si>
  <si>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</si>
  <si>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</si>
  <si>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</si>
  <si>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</si>
  <si>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</si>
  <si>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</si>
  <si>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</si>
  <si>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</si>
  <si>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</si>
  <si>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</si>
  <si>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</si>
  <si>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</si>
  <si>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</si>
  <si>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</si>
  <si>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</si>
  <si>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</si>
  <si>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</si>
  <si>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</si>
  <si>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</si>
  <si>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</si>
  <si>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</si>
  <si>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</si>
  <si>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</si>
  <si>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</si>
  <si>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</si>
  <si>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</si>
  <si>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</si>
  <si>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</si>
  <si>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</si>
  <si>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</si>
  <si>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</si>
  <si>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</si>
  <si>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</si>
  <si>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</si>
  <si>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</si>
  <si>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</si>
  <si>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</si>
  <si>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</si>
  <si>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</si>
  <si>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</si>
  <si>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</si>
  <si>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</si>
  <si>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</si>
  <si>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</si>
  <si>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</si>
  <si>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</si>
  <si>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</si>
  <si>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</si>
  <si>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</si>
  <si>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</si>
  <si>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</si>
  <si>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</si>
  <si>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</si>
  <si>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</si>
  <si>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</si>
  <si>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</si>
  <si>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</si>
  <si>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</si>
  <si>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</si>
  <si>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</si>
  <si>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</si>
  <si>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</si>
  <si>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</si>
  <si>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</si>
  <si>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</si>
  <si>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</si>
  <si>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</si>
  <si>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</si>
  <si>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</si>
  <si>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</si>
  <si>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</si>
  <si>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</si>
  <si>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</si>
  <si>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</si>
  <si>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</si>
  <si>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</si>
  <si>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</si>
  <si>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</si>
  <si>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</si>
  <si>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</si>
  <si>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</si>
  <si>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</si>
  <si>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</si>
  <si>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</si>
  <si>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</si>
  <si>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</si>
  <si>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</si>
  <si>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</si>
  <si>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</si>
  <si>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</si>
  <si>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</si>
  <si>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</si>
  <si>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</si>
  <si>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</si>
  <si>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</si>
  <si>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</si>
  <si>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</si>
  <si>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</si>
  <si>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</si>
  <si>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</si>
  <si>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</si>
  <si>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</si>
  <si>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</si>
  <si>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</si>
  <si>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</si>
  <si>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</si>
  <si>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</si>
  <si>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</si>
  <si>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</si>
  <si>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</si>
  <si>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</si>
  <si>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</si>
  <si>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</si>
  <si>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</si>
  <si>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</si>
  <si>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</si>
  <si>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</si>
  <si>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</si>
  <si>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</si>
  <si>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</si>
  <si>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</si>
  <si>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</si>
  <si>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</si>
  <si>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</si>
  <si>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</si>
  <si>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</si>
  <si>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</si>
  <si>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</si>
  <si>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</si>
  <si>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</si>
  <si>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</si>
  <si>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</si>
  <si>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</si>
  <si>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</si>
  <si>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</si>
  <si>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</si>
  <si>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</si>
  <si>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</si>
  <si>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</si>
  <si>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</si>
  <si>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</si>
  <si>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</si>
  <si>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</si>
  <si>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</si>
  <si>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</si>
  <si>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</si>
  <si>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</si>
  <si>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</si>
  <si>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</si>
  <si>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</si>
  <si>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</si>
  <si>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</si>
  <si>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</si>
  <si>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</si>
  <si>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</si>
  <si>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</si>
  <si>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</si>
  <si>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</si>
  <si>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</si>
  <si>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</si>
  <si>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</si>
  <si>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</si>
  <si>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</si>
  <si>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</si>
  <si>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</si>
  <si>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</si>
  <si>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</si>
  <si>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</si>
  <si>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</si>
  <si>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</si>
  <si>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</si>
  <si>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</si>
  <si>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</si>
  <si>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</si>
  <si>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</si>
  <si>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</si>
  <si>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</si>
  <si>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</si>
  <si>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</si>
  <si>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</si>
  <si>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</si>
  <si>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</si>
  <si>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</si>
  <si>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</si>
  <si>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</si>
  <si>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</si>
  <si>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</si>
  <si>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</si>
  <si>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</si>
  <si>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</si>
  <si>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</si>
  <si>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</si>
  <si>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</si>
  <si>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</si>
  <si>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</si>
  <si>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</si>
  <si>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</si>
  <si>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</si>
  <si>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</si>
  <si>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</si>
  <si>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</si>
  <si>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</si>
  <si>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</si>
  <si>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</si>
  <si>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</si>
  <si>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</si>
  <si>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</si>
  <si>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</si>
  <si>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</si>
  <si>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</si>
  <si>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</si>
  <si>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</si>
  <si>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</si>
  <si>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</si>
  <si>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</si>
  <si>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</si>
  <si>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</si>
  <si>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</si>
  <si>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</si>
  <si>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</si>
  <si>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</si>
  <si>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</si>
  <si>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</si>
  <si>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</si>
  <si>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</si>
  <si>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</si>
  <si>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</si>
  <si>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</si>
  <si>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</si>
  <si>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</si>
  <si>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</si>
  <si>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</si>
  <si>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</si>
  <si>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</si>
  <si>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</si>
  <si>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</si>
  <si>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</si>
  <si>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</si>
  <si>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</si>
  <si>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</si>
  <si>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</si>
  <si>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</si>
  <si>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</si>
  <si>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</si>
  <si>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</si>
  <si>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</si>
  <si>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</si>
  <si>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</si>
  <si>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</si>
  <si>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</si>
  <si>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</si>
  <si>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</si>
  <si>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</si>
  <si>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</si>
  <si>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</si>
  <si>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</si>
  <si>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</si>
  <si>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</si>
  <si>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</si>
  <si>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</si>
  <si>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</si>
  <si>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</si>
  <si>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</si>
  <si>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</si>
  <si>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</si>
  <si>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</si>
  <si>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</si>
  <si>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</si>
  <si>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</si>
  <si>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</si>
  <si>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</si>
  <si>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</si>
  <si>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</si>
  <si>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</si>
  <si>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</si>
  <si>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</si>
  <si>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</si>
  <si>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</si>
  <si>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</si>
  <si>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</si>
  <si>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</si>
  <si>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</si>
  <si>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</si>
  <si>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</si>
  <si>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</si>
  <si>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</si>
  <si>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</si>
  <si>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</si>
  <si>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</si>
  <si>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</si>
  <si>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</si>
  <si>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</si>
  <si>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</si>
  <si>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</si>
  <si>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</si>
  <si>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</si>
  <si>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</si>
  <si>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</si>
  <si>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</si>
  <si>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</si>
  <si>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</si>
  <si>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</si>
  <si>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</si>
  <si>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</si>
  <si>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</si>
  <si>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</si>
  <si>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</si>
  <si>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</si>
  <si>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</si>
  <si>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</si>
  <si>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</si>
  <si>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</si>
  <si>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</si>
  <si>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</si>
  <si>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</si>
  <si>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</si>
  <si>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</si>
  <si>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</si>
  <si>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</si>
  <si>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</si>
  <si>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</si>
  <si>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</si>
  <si>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</si>
  <si>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</si>
  <si>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</si>
  <si>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</si>
  <si>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</si>
  <si>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</si>
  <si>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</si>
  <si>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</si>
  <si>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</si>
  <si>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</si>
  <si>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</si>
  <si>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</si>
  <si>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</si>
  <si>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</si>
  <si>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</si>
  <si>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</si>
  <si>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</si>
  <si>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</si>
  <si>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</si>
  <si>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</si>
  <si>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</si>
  <si>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</si>
  <si>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</si>
  <si>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</si>
  <si>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</si>
  <si>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</si>
  <si>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</si>
  <si>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</si>
  <si>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</si>
  <si>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</si>
  <si>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</si>
  <si>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</si>
  <si>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</si>
  <si>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</si>
  <si>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</si>
  <si>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</si>
  <si>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</si>
  <si>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</si>
  <si>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</si>
  <si>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</si>
  <si>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</si>
  <si>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</si>
  <si>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</si>
  <si>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</si>
  <si>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</si>
  <si>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</si>
  <si>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</si>
  <si>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</si>
  <si>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</si>
  <si>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</si>
  <si>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</si>
  <si>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</si>
  <si>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</si>
  <si>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</si>
  <si>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</si>
  <si>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</si>
  <si>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</si>
  <si>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</si>
  <si>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</si>
  <si>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</si>
  <si>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</si>
  <si>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</si>
  <si>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</si>
  <si>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</si>
  <si>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</si>
  <si>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</si>
  <si>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</si>
  <si>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</si>
  <si>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</si>
  <si>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</si>
  <si>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</si>
  <si>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</si>
  <si>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</si>
  <si>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</si>
  <si>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</si>
  <si>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</si>
  <si>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</si>
  <si>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</si>
  <si>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</si>
  <si>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</si>
  <si>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</si>
  <si>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</si>
  <si>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</si>
  <si>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</si>
  <si>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</si>
  <si>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</si>
  <si>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</si>
  <si>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</si>
  <si>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</si>
  <si>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</si>
  <si>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</si>
  <si>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</si>
  <si>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</si>
  <si>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</si>
  <si>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</si>
  <si>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</si>
  <si>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</si>
  <si>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</si>
  <si>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</si>
  <si>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</si>
  <si>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</si>
  <si>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</si>
  <si>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</si>
  <si>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</si>
  <si>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</si>
  <si>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</si>
  <si>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</si>
  <si>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</si>
  <si>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</si>
  <si>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</si>
  <si>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</si>
  <si>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</si>
  <si>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</si>
  <si>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</si>
  <si>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</si>
  <si>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</si>
  <si>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</si>
  <si>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</si>
  <si>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</si>
  <si>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</si>
  <si>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</si>
  <si>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</si>
  <si>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</si>
  <si>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</si>
  <si>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</si>
  <si>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</si>
  <si>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</si>
  <si>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</si>
  <si>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</si>
  <si>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</si>
  <si>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</si>
  <si>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</si>
  <si>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</si>
  <si>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</si>
  <si>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</si>
  <si>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</si>
  <si>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</si>
  <si>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</si>
  <si>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</si>
  <si>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</si>
  <si>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</si>
  <si>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</si>
  <si>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</si>
  <si>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</si>
  <si>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</si>
  <si>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</si>
  <si>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</si>
  <si>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</si>
  <si>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</si>
  <si>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</si>
  <si>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</si>
  <si>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</si>
  <si>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</si>
  <si>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</si>
  <si>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</si>
  <si>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</si>
  <si>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</si>
  <si>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</si>
  <si>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</si>
  <si>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</si>
  <si>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</si>
  <si>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</si>
  <si>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</si>
  <si>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</si>
  <si>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</si>
  <si>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</si>
  <si>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</si>
  <si>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</si>
  <si>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</si>
  <si>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</si>
  <si>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</si>
  <si>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</si>
  <si>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</si>
  <si>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</si>
  <si>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</si>
  <si>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</si>
  <si>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</si>
  <si>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</si>
  <si>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</si>
  <si>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</si>
  <si>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</si>
  <si>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</si>
  <si>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</si>
  <si>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</si>
  <si>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</si>
  <si>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</si>
  <si>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</si>
  <si>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</si>
  <si>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</si>
  <si>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</si>
  <si>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</si>
  <si>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</si>
  <si>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</si>
  <si>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</si>
  <si>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</si>
  <si>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</si>
  <si>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</si>
  <si>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</si>
  <si>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</si>
  <si>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</si>
  <si>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</si>
  <si>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</si>
  <si>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</si>
  <si>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</si>
  <si>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</si>
  <si>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</si>
  <si>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</si>
  <si>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</si>
  <si>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</si>
  <si>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</si>
  <si>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</si>
  <si>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</si>
  <si>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</si>
  <si>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</si>
  <si>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</si>
  <si>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</si>
  <si>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</si>
  <si>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</si>
  <si>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</si>
  <si>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</si>
  <si>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</si>
  <si>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</si>
  <si>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</si>
  <si>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</si>
  <si>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</si>
  <si>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</si>
  <si>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</si>
  <si>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</si>
  <si>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</si>
  <si>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</si>
  <si>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</si>
  <si>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</si>
  <si>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</si>
  <si>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</si>
  <si>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</si>
  <si>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</si>
  <si>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</si>
  <si>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</si>
  <si>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</si>
  <si>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</si>
  <si>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</si>
  <si>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</si>
  <si>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</si>
  <si>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</si>
  <si>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</si>
  <si>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</si>
  <si>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</si>
  <si>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</si>
  <si>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</si>
  <si>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</si>
  <si>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</si>
  <si>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</si>
  <si>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</si>
  <si>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</si>
  <si>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</si>
  <si>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</si>
  <si>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</si>
  <si>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</si>
  <si>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</si>
  <si>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</si>
  <si>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</si>
  <si>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</si>
  <si>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</si>
  <si>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</si>
  <si>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</si>
  <si>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</si>
  <si>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</si>
  <si>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</si>
  <si>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</si>
  <si>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</si>
  <si>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</si>
  <si>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</si>
  <si>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</si>
  <si>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</si>
  <si>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</si>
  <si>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</si>
  <si>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</si>
  <si>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</si>
  <si>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</si>
  <si>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</si>
  <si>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</si>
  <si>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</si>
  <si>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</si>
  <si>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</si>
  <si>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</si>
  <si>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</si>
  <si>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</si>
  <si>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</si>
  <si>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</si>
  <si>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</si>
  <si>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</si>
  <si>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</si>
  <si>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</si>
  <si>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</si>
  <si>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</si>
  <si>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</si>
  <si>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</si>
  <si>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</si>
  <si>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</si>
  <si>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</si>
  <si>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</si>
  <si>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</si>
  <si>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</si>
  <si>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</si>
  <si>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</si>
  <si>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</si>
  <si>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</si>
  <si>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</si>
  <si>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</si>
  <si>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</si>
  <si>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</si>
  <si>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</si>
  <si>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</si>
  <si>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</si>
  <si>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</si>
  <si>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</si>
  <si>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</si>
  <si>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</si>
  <si>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</si>
  <si>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</si>
  <si>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</si>
  <si>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</si>
  <si>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</si>
  <si>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</si>
  <si>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</si>
  <si>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</si>
  <si>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</si>
  <si>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</si>
  <si>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</si>
  <si>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</si>
  <si>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</si>
  <si>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</si>
  <si>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</si>
  <si>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</si>
  <si>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</si>
  <si>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</si>
  <si>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</si>
  <si>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</si>
  <si>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</si>
  <si>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</si>
  <si>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</si>
  <si>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</si>
  <si>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</si>
  <si>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</si>
  <si>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</si>
  <si>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</si>
  <si>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</si>
  <si>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</si>
  <si>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</si>
  <si>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</si>
  <si>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</si>
  <si>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</si>
  <si>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</si>
  <si>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</si>
  <si>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</si>
  <si>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</si>
  <si>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</si>
  <si>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</si>
  <si>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</si>
  <si>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</si>
  <si>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</si>
  <si>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</si>
  <si>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</si>
  <si>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</si>
  <si>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</si>
  <si>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</si>
  <si>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</si>
  <si>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</si>
  <si>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</si>
  <si>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</si>
  <si>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</si>
  <si>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</si>
  <si>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</si>
  <si>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</si>
  <si>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</si>
  <si>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</si>
  <si>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</si>
  <si>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</si>
  <si>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</si>
  <si>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</si>
  <si>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</si>
  <si>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</si>
  <si>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</si>
  <si>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</si>
  <si>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</si>
  <si>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</si>
  <si>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</si>
  <si>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</si>
  <si>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</si>
  <si>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</si>
  <si>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</si>
  <si>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</si>
  <si>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</si>
  <si>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</si>
  <si>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</si>
  <si>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</si>
  <si>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</si>
  <si>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</si>
  <si>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</si>
  <si>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</si>
  <si>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</si>
  <si>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</si>
  <si>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</si>
  <si>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</si>
  <si>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</si>
  <si>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</si>
  <si>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</si>
  <si>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</si>
  <si>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</si>
  <si>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</si>
  <si>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</si>
  <si>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</si>
  <si>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</si>
  <si>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</si>
  <si>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</si>
  <si>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</si>
  <si>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</si>
  <si>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</si>
  <si>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</si>
  <si>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</si>
  <si>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</si>
  <si>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</si>
  <si>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</si>
  <si>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</si>
  <si>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</si>
  <si>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</si>
  <si>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</si>
  <si>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</si>
  <si>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</si>
  <si>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</si>
  <si>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</si>
  <si>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</si>
  <si>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</si>
  <si>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</si>
  <si>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</si>
  <si>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</si>
  <si>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</si>
  <si>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</si>
  <si>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Row Labels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</si>
  <si>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</si>
  <si>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</si>
  <si>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</si>
  <si>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</si>
  <si>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</si>
  <si>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</si>
  <si>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</si>
  <si>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</si>
  <si>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</si>
  <si>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</si>
  <si>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</si>
  <si>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</si>
  <si>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</si>
  <si>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</si>
  <si>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</si>
  <si>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</si>
  <si>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</si>
  <si>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</si>
  <si>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</si>
  <si>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</si>
  <si>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</si>
  <si>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</si>
  <si>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</si>
  <si>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</si>
  <si>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</si>
  <si>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</si>
  <si>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</si>
  <si>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</si>
  <si>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</si>
  <si>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 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</si>
  <si>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</si>
  <si>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</si>
  <si>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</si>
  <si>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</si>
  <si>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</si>
  <si>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</si>
  <si>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</si>
  <si>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</si>
  <si>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</si>
  <si>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</si>
  <si>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</si>
  <si>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</si>
  <si>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</si>
  <si>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</si>
  <si>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</si>
  <si>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</si>
  <si>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</si>
  <si>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</si>
  <si>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</si>
  <si>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</si>
  <si>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</si>
  <si>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</si>
  <si>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</si>
  <si>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</si>
  <si>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</si>
  <si>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</si>
  <si>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</si>
  <si>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</si>
  <si>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</si>
  <si>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30000 to 34999</t>
  </si>
  <si>
    <t>40000 to 44999</t>
  </si>
  <si>
    <t>45000 to 49999</t>
  </si>
  <si>
    <t>Greater than 50000</t>
  </si>
  <si>
    <t>Outcome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</si>
  <si>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</si>
  <si>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</si>
  <si>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</si>
  <si>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</si>
  <si>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</si>
  <si>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</si>
  <si>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</si>
  <si>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</si>
  <si>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category</t>
  </si>
  <si>
    <t>Q1</t>
  </si>
  <si>
    <t>Q3</t>
  </si>
  <si>
    <t>IQR</t>
  </si>
  <si>
    <t>Outlier 1 Boundary</t>
  </si>
  <si>
    <t>Outlier 3 Boundary</t>
  </si>
  <si>
    <t>exceed outlier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</si>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</sst>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Success by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5-4AA6-99F0-44AB19277F1D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D5-4AA6-99F0-44AB19277F1D}"/>
            </c:ext>
          </c:extLst>
        </c:ser>
        <c:ser>
          <c:idx val="2"/>
          <c:order val="2"/>
          <c:tx>
            <c:strRef>
              <c:f>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D5-4AA6-99F0-44AB19277F1D}"/>
            </c:ext>
          </c:extLst>
        </c:ser>
        <c:ser>
          <c:idx val="3"/>
          <c:order val="3"/>
          <c:tx>
            <c:strRef>
              <c:f>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D5-4AA6-99F0-44AB19277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271000"/>
        <c:axId val="646271360"/>
      </c:barChart>
      <c:catAx>
        <c:axId val="64627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1360"/>
        <c:crosses val="autoZero"/>
        <c:auto val="1"/>
        <c:lblAlgn val="ctr"/>
        <c:lblOffset val="100"/>
        <c:noMultiLvlLbl val="0"/>
      </c:catAx>
      <c:valAx>
        <c:axId val="6462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7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Challenge.xlsx]PivotTable2!PivotTable1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Success by Sub-Category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1624652210487346E-2"/>
          <c:y val="0.15253540916905095"/>
          <c:w val="0.88098845153905947"/>
          <c:h val="0.66835920110327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A-49F6-9E23-7DD53E708D8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6A-49F6-9E23-7DD53E708D8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6A-49F6-9E23-7DD53E708D8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6A-49F6-9E23-7DD53E70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508384"/>
        <c:axId val="734507664"/>
      </c:barChart>
      <c:catAx>
        <c:axId val="7345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7664"/>
        <c:crosses val="autoZero"/>
        <c:auto val="1"/>
        <c:lblAlgn val="ctr"/>
        <c:lblOffset val="100"/>
        <c:noMultiLvlLbl val="0"/>
      </c:catAx>
      <c:valAx>
        <c:axId val="7345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[David Roth Module 1 Challenge.xlsx]PivotTable3!PivotTable6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Success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3-473A-9066-67B05F1FAAA1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3-473A-9066-67B05F1FAAA1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D3-473A-9066-67B05F1FAAA1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D3-473A-9066-67B05F1F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864592"/>
        <c:axId val="770861712"/>
      </c:lineChart>
      <c:catAx>
        <c:axId val="77086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61712"/>
        <c:crosses val="autoZero"/>
        <c:auto val="1"/>
        <c:lblAlgn val="ctr"/>
        <c:lblOffset val="100"/>
        <c:noMultiLvlLbl val="0"/>
      </c:catAx>
      <c:valAx>
        <c:axId val="7708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2'!$F$1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0-4B9E-8AB7-43B62B0C3701}"/>
            </c:ext>
          </c:extLst>
        </c:ser>
        <c:ser>
          <c:idx val="1"/>
          <c:order val="1"/>
          <c:tx>
            <c:strRef>
              <c:f>'Crowdfunding 2'!$G$1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0-4B9E-8AB7-43B62B0C3701}"/>
            </c:ext>
          </c:extLst>
        </c:ser>
        <c:ser>
          <c:idx val="2"/>
          <c:order val="2"/>
          <c:tx>
            <c:strRef>
              <c:f>'Crowdfunding 2'!$H$1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2'!$A$2:$A$13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2'!$H$2:$H$13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0-4B9E-8AB7-43B62B0C3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297640"/>
        <c:axId val="646310960"/>
      </c:lineChart>
      <c:catAx>
        <c:axId val="64629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0960"/>
        <c:crosses val="autoZero"/>
        <c:auto val="1"/>
        <c:lblAlgn val="ctr"/>
        <c:lblOffset val="100"/>
        <c:noMultiLvlLbl val="0"/>
      </c:catAx>
      <c:valAx>
        <c:axId val="6463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9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48C322EC-5291-4AB4-8335-5BE06528255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boxWhisker" uniqueId="{64401B0A-0515-4CAF-B8C3-C82F964055D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566736</xdr:colOff>
      <xdr:row>1</xdr:row>
      <xdr:rowOff>123824</xdr:rowOff>
    </xdr:from>
    <xdr:to>
      <xdr:col>17</xdr:col>
      <xdr:colOff>171450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B32C4-23D5-C206-5F1D-DAE639F5D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557211</xdr:colOff>
      <xdr:row>2</xdr:row>
      <xdr:rowOff>190499</xdr:rowOff>
    </xdr:from>
    <xdr:to>
      <xdr:col>20</xdr:col>
      <xdr:colOff>504825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B9935-9402-42B5-7707-D7AE65974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5</xdr:row>
      <xdr:rowOff>9525</xdr:rowOff>
    </xdr:from>
    <xdr:to>
      <xdr:col>15</xdr:col>
      <xdr:colOff>361950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FD99B-D148-7613-0AEB-7EF2C5FCB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57150</xdr:rowOff>
    </xdr:from>
    <xdr:to>
      <xdr:col>11</xdr:col>
      <xdr:colOff>380999</xdr:colOff>
      <xdr:row>32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4E174-7132-80A5-6550-A09644FBC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482601</xdr:colOff>
      <xdr:row>20</xdr:row>
      <xdr:rowOff>76729</xdr:rowOff>
    </xdr:from>
    <xdr:to>
      <xdr:col>12</xdr:col>
      <xdr:colOff>312209</xdr:colOff>
      <xdr:row>38</xdr:row>
      <xdr:rowOff>182562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C64255-9CD1-B301-8F7D-A87141FDD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051" y="4077229"/>
              <a:ext cx="5192183" cy="37062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513291</xdr:colOff>
      <xdr:row>20</xdr:row>
      <xdr:rowOff>67733</xdr:rowOff>
    </xdr:from>
    <xdr:to>
      <xdr:col>20</xdr:col>
      <xdr:colOff>63499</xdr:colOff>
      <xdr:row>38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509D51-F680-6E0B-5EFF-69F2BDE6BC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7316" y="4068233"/>
              <a:ext cx="5036608" cy="37126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th" refreshedDate="45225.72254328704" createdVersion="8" refreshedVersion="8" minRefreshableVersion="3" recordCount="1000" xr:uid="{D909527D-5EF7-4C1D-8FA0-0F941BB4152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oth" refreshedDate="45229.487239699076" createdVersion="8" refreshedVersion="8" minRefreshableVersion="3" recordCount="1000" xr:uid="{97A610D2-EF0F-4084-A874-9D8BD8BF3E2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 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x v="2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x v="3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x v="4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x v="5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x v="6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x v="7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x v="8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x v="9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x v="11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x v="12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x v="13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x v="14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x v="15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x v="17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x v="18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x v="19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x v="2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x v="21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x v="22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x v="23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x v="24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x v="25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x v="26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x v="28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x v="29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x v="3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x v="32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x v="33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x v="35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x v="36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x v="37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x v="38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x v="39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x v="4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x v="41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x v="42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x v="43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x v="44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x v="45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x v="46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x v="47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x v="48"/>
    <b v="0"/>
    <b v="0"/>
    <x v="3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x v="49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x v="51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x v="52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x v="53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x v="54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x v="55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x v="56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x v="57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x v="58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x v="59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x v="6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x v="61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x v="62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x v="64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x v="65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x v="66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x v="67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x v="68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x v="69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x v="7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x v="49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x v="71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x v="72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x v="73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x v="74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x v="75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x v="76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x v="77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x v="78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x v="79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x v="8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x v="4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x v="81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x v="82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x v="83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x v="84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x v="85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x v="86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x v="87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x v="88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x v="89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x v="4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x v="9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x v="91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x v="92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x v="36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x v="93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x v="94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x v="95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6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x v="97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x v="98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x v="99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x v="1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x v="101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x v="102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x v="103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x v="104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x v="105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x v="106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x v="107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08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x v="109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x v="11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x v="111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2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x v="113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x v="114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x v="115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x v="116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x v="117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x v="95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x v="118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x v="119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x v="12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x v="121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x v="122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x v="123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x v="97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x v="124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x v="125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x v="126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x v="127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x v="128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x v="129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x v="13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1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2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x v="133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x v="134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x v="135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x v="136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37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x v="138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x v="139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x v="14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x v="141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x v="142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x v="143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4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x v="145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x v="146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x v="147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x v="148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x v="149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x v="15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x v="151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x v="152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x v="153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x v="154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x v="155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x v="156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x v="157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x v="158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x v="159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x v="16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1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x v="162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x v="163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x v="164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5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6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x v="167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x v="168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x v="169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x v="17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x v="171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x v="172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x v="173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x v="174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x v="175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x v="176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x v="177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x v="178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x v="179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x v="18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x v="181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2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x v="183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4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x v="185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x v="186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x v="187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x v="188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x v="189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9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x v="191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x v="192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x v="193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94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x v="195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x v="196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x v="197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x v="198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x v="199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x v="2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1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x v="202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x v="203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x v="204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x v="205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x v="206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x v="207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x v="208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x v="209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x v="21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x v="211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x v="212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x v="213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x v="214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x v="215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x v="216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x v="217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x v="218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x v="219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x v="122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x v="22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x v="221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x v="222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x v="223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x v="224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x v="225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x v="226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x v="227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x v="228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x v="229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x v="23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x v="231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x v="232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x v="233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x v="234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x v="235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x v="236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x v="237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x v="238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x v="239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x v="24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x v="241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x v="242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243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x v="244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x v="245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x v="246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x v="247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x v="248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x v="249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5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x v="251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x v="252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x v="253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x v="254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x v="255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x v="256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x v="257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x v="258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x v="259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x v="26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x v="261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x v="262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x v="263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x v="264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x v="265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x v="266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x v="267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x v="153"/>
    <b v="0"/>
    <b v="0"/>
    <x v="18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x v="268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x v="269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x v="27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x v="271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x v="272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x v="273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x v="274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x v="148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x v="275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x v="276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x v="72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x v="277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x v="278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x v="71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x v="279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x v="28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1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x v="282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x v="283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x v="284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x v="285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x v="286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x v="287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x v="288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89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x v="29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x v="18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x v="291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x v="292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x v="293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x v="294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x v="295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x v="296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7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x v="298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x v="299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x v="3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x v="162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x v="302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x v="303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x v="305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x v="306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x v="308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x v="309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x v="31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x v="311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x v="312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x v="313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x v="314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x v="315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x v="316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x v="317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x v="318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x v="319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x v="32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x v="321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x v="322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x v="323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x v="324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x v="325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x v="326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x v="327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x v="328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x v="329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x v="151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x v="33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x v="331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2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x v="333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x v="334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x v="335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6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x v="337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x v="338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x v="339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4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x v="341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x v="342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x v="343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x v="344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x v="127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x v="345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x v="346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x v="347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x v="348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x v="349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x v="35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x v="351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x v="33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x v="352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x v="353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x v="354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x v="355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x v="356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x v="357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x v="358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9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x v="36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x v="361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x v="362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x v="363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x v="364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x v="365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x v="366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x v="285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x v="367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x v="368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x v="369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x v="37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x v="371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x v="372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3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x v="374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x v="375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x v="376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x v="377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x v="378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x v="379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x v="38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x v="103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x v="381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2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x v="383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4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x v="385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x v="386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x v="387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x v="388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9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x v="39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x v="391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x v="277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x v="392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x v="393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x v="394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x v="395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x v="396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x v="397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x v="398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x v="399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x v="348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x v="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x v="401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x v="402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x v="403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x v="404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x v="405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x v="406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x v="407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x v="408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x v="409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x v="41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x v="312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x v="411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x v="412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3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x v="414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x v="354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x v="415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x v="416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x v="417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x v="418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9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x v="42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x v="421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x v="422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x v="423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x v="424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5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x v="426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7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8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x v="429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x v="43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x v="431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x v="432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x v="433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x v="434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x v="435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x v="436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x v="437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438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x v="439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x v="44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x v="441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x v="442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x v="443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4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x v="445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368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x v="446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x v="447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8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x v="178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x v="449"/>
    <b v="0"/>
    <b v="0"/>
    <x v="5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x v="45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x v="451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x v="452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x v="453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x v="454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x v="455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x v="456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x v="457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x v="458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x v="459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x v="46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x v="461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x v="462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x v="463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x v="464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x v="465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x v="466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x v="467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x v="468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x v="469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x v="47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x v="471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x v="472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x v="473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x v="474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x v="475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x v="353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x v="476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x v="477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x v="478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x v="479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x v="48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x v="481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x v="482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83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x v="484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x v="265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x v="485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x v="486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x v="412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x v="487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x v="488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x v="489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42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x v="437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x v="49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x v="491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x v="163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x v="492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x v="493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x v="494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x v="495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6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x v="497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x v="18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x v="498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x v="499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x v="5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x v="5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x v="501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x v="502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x v="52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x v="503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x v="504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x v="505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x v="506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x v="507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x v="508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x v="509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x v="51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x v="511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x v="512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3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x v="514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x v="515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6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x v="517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x v="518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x v="519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x v="52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x v="219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x v="521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x v="522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x v="523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x v="524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x v="348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x v="28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x v="525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x v="526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x v="527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x v="528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x v="529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x v="36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x v="254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x v="53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x v="531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x v="532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x v="533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x v="534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x v="535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x v="536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x v="537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x v="538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x v="539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x v="54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x v="541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x v="542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x v="543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x v="544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x v="545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x v="546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x v="547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x v="548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x v="298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x v="549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x v="55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x v="551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x v="552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x v="238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x v="553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x v="554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x v="496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x v="555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x v="556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x v="557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8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x v="559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x v="56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x v="561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x v="562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x v="563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x v="529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x v="564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x v="565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x v="566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x v="567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x v="568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x v="569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7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x v="571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x v="572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x v="573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x v="471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x v="574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x v="575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x v="576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x v="577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x v="578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x v="477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x v="579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x v="58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x v="581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x v="582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x v="581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x v="583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x v="584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x v="585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x v="586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x v="587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x v="588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x v="589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x v="59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x v="591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x v="592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x v="593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x v="51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x v="594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x v="595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x v="596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7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x v="598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x v="599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x v="601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x v="602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603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x v="604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x v="292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x v="605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x v="606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x v="607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x v="608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x v="609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x v="61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x v="611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x v="612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x v="613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x v="614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x v="615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x v="616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x v="453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7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x v="618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x v="619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x v="62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x v="621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x v="622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x v="623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x v="624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x v="625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x v="626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x v="627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x v="491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x v="628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x v="629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x v="63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x v="631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x v="632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x v="633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x v="634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x v="415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x v="635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07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x v="636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x v="637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x v="638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x v="639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x v="64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x v="641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x v="642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x v="445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x v="116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x v="643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x v="644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x v="645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46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x v="647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x v="467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x v="648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x v="649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x v="65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x v="651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x v="652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x v="653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x v="654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x v="655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656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x v="657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x v="89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x v="658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x v="438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x v="659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x v="66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x v="661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62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x v="236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x v="663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x v="202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x v="664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x v="665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x v="666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x v="602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667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8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x v="669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x v="67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x v="601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x v="671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x v="672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x v="673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x v="674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x v="675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x v="676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7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8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9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x v="68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x v="681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x v="682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683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84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85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488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x v="686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x v="687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8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x v="689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x v="69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x v="691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x v="424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x v="231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x v="692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x v="693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x v="694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x v="236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x v="695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x v="696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7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x v="698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x v="699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x v="489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x v="512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x v="7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701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x v="34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x v="702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703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x v="704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x v="705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x v="706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7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x v="708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x v="709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x v="71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x v="711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x v="712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x v="7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x v="713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x v="714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x v="715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x v="716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x v="717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x v="718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x v="719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x v="115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x v="72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21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22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x v="451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x v="642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x v="723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x v="724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x v="725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x v="726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x v="727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56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x v="728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x v="339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35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x v="729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x v="241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x v="73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322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x v="731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32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x v="157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x v="733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34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x v="735"/>
    <b v="0"/>
    <b v="0"/>
    <x v="11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x v="736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x v="737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x v="738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x v="739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x v="74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x v="697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x v="741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x v="742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x v="743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x v="744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x v="269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x v="745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x v="746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x v="747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503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x v="748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x v="33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x v="749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x v="75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x v="751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x v="451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x v="752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x v="753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x v="754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x v="755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x v="756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x v="757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x v="758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x v="759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x v="76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x v="761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x v="78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x v="762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x v="763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x v="764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x v="765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539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x v="766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x v="422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x v="767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x v="768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214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x v="769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x v="77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x v="771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x v="25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x v="772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x v="773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x v="774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x v="331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x v="776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x v="777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x v="779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x v="78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x v="781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x v="782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x v="783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x v="393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x v="784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x v="785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x v="229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x v="786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x v="787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x v="341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x v="788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x v="789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9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x v="791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x v="792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x v="556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x v="488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x v="232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x v="793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x v="794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x v="138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x v="795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x v="796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x v="797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x v="798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x v="799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x v="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x v="368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x v="801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x v="802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3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x v="482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x v="496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x v="804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x v="805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x v="806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x v="807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x v="808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x v="104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x v="809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x v="81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x v="811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x v="813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x v="814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x v="815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x v="414"/>
    <b v="0"/>
    <b v="0"/>
    <x v="14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x v="816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x v="82"/>
    <b v="0"/>
    <b v="0"/>
    <x v="15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x v="817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x v="818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x v="819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32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82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x v="821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x v="822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x v="823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x v="824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x v="497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x v="825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x v="826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x v="827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x v="828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x v="829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x v="83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x v="94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x v="831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x v="832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x v="833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x v="834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x v="835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x v="836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x v="611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x v="837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x v="334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x v="838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x v="839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x v="216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x v="84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x v="133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354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x v="721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x v="841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2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x v="843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4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x v="845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x v="846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x v="847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x v="688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x v="848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x v="248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x v="849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x v="85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x v="851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x v="852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x v="853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x v="104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x v="854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x v="855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x v="856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x v="857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x v="858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x v="859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x v="86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x v="264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x v="65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x v="861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x v="862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x v="454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x v="863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x v="864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x v="865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x v="866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x v="867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x v="868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x v="296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x v="869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x v="274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x v="354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x v="87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x v="871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x v="98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x v="873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x v="526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x v="874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x v="875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x v="876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x v="877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D238A-CCE0-42E9-9F10-B95A6966A6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47CD5-D95C-4487-AC21-71077A2D121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822BE-B4C7-4CB0-A836-C882078CE071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F5" sqref="F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75" bestFit="1" customWidth="1"/>
    <col min="8" max="8" width="13" bestFit="1" customWidth="1"/>
    <col min="9" max="9" width="20.625" bestFit="1" customWidth="1"/>
    <col min="12" max="13" width="11.125" bestFit="1" customWidth="1"/>
    <col min="16" max="16" width="28" bestFit="1" customWidth="1"/>
    <col min="17" max="17" width="19.25" bestFit="1" customWidth="1"/>
    <col min="18" max="18" width="16.375" bestFit="1" customWidth="1"/>
    <col min="19" max="19" width="27" bestFit="1" customWidth="1"/>
    <col min="20" max="20" width="2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2115</v>
      </c>
      <c r="R1" s="1" t="s">
        <v>2032</v>
      </c>
      <c r="S1" s="1" t="s">
        <v>2071</v>
      </c>
      <c r="T1" s="1" t="s">
        <v>2072</v>
      </c>
    </row>
    <row r="2" spans="1:20" hidden="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I2">
        <f t="shared" ref="I2:I65" si="1">IF(H2=0,ROUND(H2,0),ROUND((E2/H2),2))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7">
        <f t="shared" ref="S2:S65" si="2">(((L2/60)/60)/24)+DATE(1970,1,1)</f>
        <v>42336.25</v>
      </c>
      <c r="T2" s="7">
        <f t="shared" ref="T2:T65" si="3">(((M2/60)/60)/24)+DATE(1970,1,1)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7">
        <f t="shared" si="2"/>
        <v>41870.208333333336</v>
      </c>
      <c r="T3" s="7">
        <f t="shared" si="3"/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.5" hidden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idden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idden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idden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5" hidden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idden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hidden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idden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idden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idden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idden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idden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idden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5" hidden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.5" hidden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idden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idden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5" hidden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5" hidden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idden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idden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(E66/D66)*100</f>
        <v>97.642857142857139</v>
      </c>
      <c r="G66" t="s">
        <v>14</v>
      </c>
      <c r="H66">
        <v>38</v>
      </c>
      <c r="I66">
        <f t="shared" ref="I66:I129" si="5">IF(H66=0,ROUND(H66,0),ROUND((E66/H66),2))</f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7">
        <f t="shared" ref="S66:S129" si="6">(((L66/60)/60)/24)+DATE(1970,1,1)</f>
        <v>43283.208333333328</v>
      </c>
      <c r="T66" s="7">
        <f t="shared" ref="T66:T129" si="7">(((M66/60)/60)/24)+DATE(1970,1,1)</f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7">
        <f t="shared" si="6"/>
        <v>40570.25</v>
      </c>
      <c r="T67" s="7">
        <f t="shared" si="7"/>
        <v>40577.25</v>
      </c>
    </row>
    <row r="68" spans="1:20" hidden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idden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idden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idden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idden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.5" hidden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idden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idden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idden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idden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idden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idden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.5" hidden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idden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.5" hidden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idden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idden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idden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idden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(E130/D130)*100</f>
        <v>60.334277620396605</v>
      </c>
      <c r="G130" t="s">
        <v>74</v>
      </c>
      <c r="H130">
        <v>532</v>
      </c>
      <c r="I130">
        <f t="shared" ref="I130:I193" si="9">IF(H130=0,ROUND(H130,0),ROUND((E130/H130),2))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7">
        <f t="shared" ref="S130:S193" si="10">(((L130/60)/60)/24)+DATE(1970,1,1)</f>
        <v>40417.208333333336</v>
      </c>
      <c r="T130" s="7">
        <f t="shared" ref="T130:T193" si="11">(((M130/60)/60)/24)+DATE(1970,1,1)</f>
        <v>40430.208333333336</v>
      </c>
    </row>
    <row r="131" spans="1:20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>
        <f t="shared" si="9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7">
        <f t="shared" si="10"/>
        <v>42038.25</v>
      </c>
      <c r="T131" s="7">
        <f t="shared" si="11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idden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idden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.5" hidden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idden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.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idden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idden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idden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idden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idden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idden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.5" hidden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idden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idden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.5" hidden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idden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idden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.5" hidden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idden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idden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.5" hidden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idden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idden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idden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idden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idden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idden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(E194/D194)*100</f>
        <v>19.992957746478872</v>
      </c>
      <c r="G194" t="s">
        <v>14</v>
      </c>
      <c r="H194">
        <v>243</v>
      </c>
      <c r="I194">
        <f t="shared" ref="I194:I257" si="13">IF(H194=0,ROUND(H194,0),ROUND((E194/H194),2))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7">
        <f t="shared" ref="S194:S257" si="14">(((L194/60)/60)/24)+DATE(1970,1,1)</f>
        <v>41817.208333333336</v>
      </c>
      <c r="T194" s="7">
        <f t="shared" ref="T194:T257" si="15">(((M194/60)/60)/24)+DATE(1970,1,1)</f>
        <v>41821.208333333336</v>
      </c>
    </row>
    <row r="195" spans="1:20" hidden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>
        <f t="shared" si="13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7">
        <f t="shared" si="14"/>
        <v>43198.208333333328</v>
      </c>
      <c r="T195" s="7">
        <f t="shared" si="15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idden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idden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idden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idden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idden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idden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.5" hidden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idden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idden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idden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.5" hidden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idden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.5" hidden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idden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idden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idden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idden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idden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idden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(E258/D258)*100</f>
        <v>23.390243902439025</v>
      </c>
      <c r="G258" t="s">
        <v>14</v>
      </c>
      <c r="H258">
        <v>15</v>
      </c>
      <c r="I258">
        <f t="shared" ref="I258:I321" si="17">IF(H258=0,ROUND(H258,0),ROUND((E258/H258),2))</f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7">
        <f t="shared" ref="S258:S321" si="18">(((L258/60)/60)/24)+DATE(1970,1,1)</f>
        <v>42393.25</v>
      </c>
      <c r="T258" s="7">
        <f t="shared" ref="T258:T321" si="19">(((M258/60)/60)/24)+DATE(1970,1,1)</f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>
        <f t="shared" si="17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7">
        <f t="shared" si="18"/>
        <v>41338.25</v>
      </c>
      <c r="T259" s="7">
        <f t="shared" si="19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.5" hidden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idden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.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.5" hidden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idden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idden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.5" hidden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idden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idden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idden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idden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.5" hidden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.5" hidden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idden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.5" hidden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idden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idden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idden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.5" hidden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idden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idden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.5" hidden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idden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idden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.5" hidden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idden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(E322/D322)*100</f>
        <v>9.5876777251184837</v>
      </c>
      <c r="G322" t="s">
        <v>14</v>
      </c>
      <c r="H322">
        <v>80</v>
      </c>
      <c r="I322">
        <f t="shared" ref="I322:I385" si="21">IF(H322=0,ROUND(H322,0),ROUND((E322/H322),2))</f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7">
        <f t="shared" ref="S322:S385" si="22">(((L322/60)/60)/24)+DATE(1970,1,1)</f>
        <v>40673.208333333336</v>
      </c>
      <c r="T322" s="7">
        <f t="shared" ref="T322:T385" si="23">(((M322/60)/60)/24)+DATE(1970,1,1)</f>
        <v>40682.208333333336</v>
      </c>
    </row>
    <row r="323" spans="1:20" ht="31.5" hidden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>
        <f t="shared" si="21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7">
        <f t="shared" si="22"/>
        <v>40634.208333333336</v>
      </c>
      <c r="T323" s="7">
        <f t="shared" si="23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idden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.5" hidden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.5" hidden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idden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idden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idden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idden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idden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idden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idden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idden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idden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idden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idden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idden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idden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idden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idden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idden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idden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.5" hidden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.5" hidden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idden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idden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idden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.5" hidden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(E386/D386)*100</f>
        <v>172.00961538461539</v>
      </c>
      <c r="G386" t="s">
        <v>20</v>
      </c>
      <c r="H386">
        <v>4799</v>
      </c>
      <c r="I386">
        <f t="shared" ref="I386:I449" si="25">IF(H386=0,ROUND(H386,0),ROUND((E386/H386),2))</f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7">
        <f t="shared" ref="S386:S449" si="26">(((L386/60)/60)/24)+DATE(1970,1,1)</f>
        <v>42776.25</v>
      </c>
      <c r="T386" s="7">
        <f t="shared" ref="T386:T449" si="27">(((M386/60)/60)/24)+DATE(1970,1,1)</f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>
        <f t="shared" si="25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7">
        <f t="shared" si="26"/>
        <v>43553.208333333328</v>
      </c>
      <c r="T387" s="7">
        <f t="shared" si="27"/>
        <v>43585.208333333328</v>
      </c>
    </row>
    <row r="388" spans="1:20" ht="31.5" hidden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idden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idden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.5" hidden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idden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.5" hidden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idden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idden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idden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idden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idden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idden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.5" hidden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idden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idden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idden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idden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idden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idden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idden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idden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idden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idden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idden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.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idden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(E450/D450)*100</f>
        <v>50.482758620689658</v>
      </c>
      <c r="G450" t="s">
        <v>14</v>
      </c>
      <c r="H450">
        <v>605</v>
      </c>
      <c r="I450">
        <f t="shared" ref="I450:I513" si="29">IF(H450=0,ROUND(H450,0),ROUND((E450/H450),2))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7">
        <f t="shared" ref="S450:S513" si="30">(((L450/60)/60)/24)+DATE(1970,1,1)</f>
        <v>41378.208333333336</v>
      </c>
      <c r="T450" s="7">
        <f t="shared" ref="T450:T513" si="31">(((M450/60)/60)/24)+DATE(1970,1,1)</f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>
        <f t="shared" si="29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7">
        <f t="shared" si="30"/>
        <v>43530.25</v>
      </c>
      <c r="T451" s="7">
        <f t="shared" si="31"/>
        <v>43547.208333333328</v>
      </c>
    </row>
    <row r="452" spans="1:20" hidden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.5" hidden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.5" hidden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idden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idden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idden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idden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idden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idden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.5" hidden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idden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.5" hidden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.5" hidden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idden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.5" hidden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.5" hidden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idden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idden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idden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.5" hidden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idden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idden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idden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idden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.5" hidden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idden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idden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(E514/D514)*100</f>
        <v>139.31868131868131</v>
      </c>
      <c r="G514" t="s">
        <v>20</v>
      </c>
      <c r="H514">
        <v>239</v>
      </c>
      <c r="I514">
        <f t="shared" ref="I514:I577" si="33">IF(H514=0,ROUND(H514,0),ROUND((E514/H514),2))</f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7">
        <f t="shared" ref="S514:S577" si="34">(((L514/60)/60)/24)+DATE(1970,1,1)</f>
        <v>41825.208333333336</v>
      </c>
      <c r="T514" s="7">
        <f t="shared" ref="T514:T577" si="35">(((M514/60)/60)/24)+DATE(1970,1,1)</f>
        <v>41826.208333333336</v>
      </c>
    </row>
    <row r="515" spans="1:20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>
        <f t="shared" si="33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7">
        <f t="shared" si="34"/>
        <v>40430.208333333336</v>
      </c>
      <c r="T515" s="7">
        <f t="shared" si="35"/>
        <v>40432.208333333336</v>
      </c>
    </row>
    <row r="516" spans="1:20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idden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idden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.5" hidden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.5" hidden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idden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idden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idden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idden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idden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idden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.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idden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idden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idden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idden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idden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idden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idden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.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idden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idden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.5" hidden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.5" hidden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idden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idden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idden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idden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.5" hidden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(E578/D578)*100</f>
        <v>64.927835051546396</v>
      </c>
      <c r="G578" t="s">
        <v>14</v>
      </c>
      <c r="H578">
        <v>64</v>
      </c>
      <c r="I578">
        <f t="shared" ref="I578:I641" si="37">IF(H578=0,ROUND(H578,0),ROUND((E578/H578),2))</f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7">
        <f t="shared" ref="S578:S641" si="38">(((L578/60)/60)/24)+DATE(1970,1,1)</f>
        <v>43040.208333333328</v>
      </c>
      <c r="T578" s="7">
        <f t="shared" ref="T578:T641" si="39">(((M578/60)/60)/24)+DATE(1970,1,1)</f>
        <v>43057.25</v>
      </c>
    </row>
    <row r="579" spans="1:20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>
        <f t="shared" si="37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7">
        <f t="shared" si="38"/>
        <v>40613.25</v>
      </c>
      <c r="T579" s="7">
        <f t="shared" si="39"/>
        <v>40639.208333333336</v>
      </c>
    </row>
    <row r="580" spans="1:20" hidden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idden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idden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idden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idden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idden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.5" hidden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.5" hidden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.5" hidden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idden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.5" hidden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idden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idden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idden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idden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.5" hidden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idden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idden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idden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idden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idden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idden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(E642/D642)*100</f>
        <v>16.501669449081803</v>
      </c>
      <c r="G642" t="s">
        <v>14</v>
      </c>
      <c r="H642">
        <v>257</v>
      </c>
      <c r="I642">
        <f t="shared" ref="I642:I705" si="41">IF(H642=0,ROUND(H642,0),ROUND((E642/H642),2))</f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7">
        <f t="shared" ref="S642:S705" si="42">(((L642/60)/60)/24)+DATE(1970,1,1)</f>
        <v>42387.25</v>
      </c>
      <c r="T642" s="7">
        <f t="shared" ref="T642:T705" si="43">(((M642/60)/60)/24)+DATE(1970,1,1)</f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>
        <f t="shared" si="41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7">
        <f t="shared" si="42"/>
        <v>42786.25</v>
      </c>
      <c r="T643" s="7">
        <f t="shared" si="43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idden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idden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idden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idden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idden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idden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idden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.5" hidden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idden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idden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idden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idden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idden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idden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idden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.5" hidden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idden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idden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idden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.5" hidden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.5" hidden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idden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idden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.5" hidden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idden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idden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idden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.5" hidden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.5" hidden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(E706/D706)*100</f>
        <v>122.78160919540231</v>
      </c>
      <c r="G706" t="s">
        <v>20</v>
      </c>
      <c r="H706">
        <v>116</v>
      </c>
      <c r="I706">
        <f t="shared" ref="I706:I769" si="45">IF(H706=0,ROUND(H706,0),ROUND((E706/H706),2))</f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7">
        <f t="shared" ref="S706:S769" si="46">(((L706/60)/60)/24)+DATE(1970,1,1)</f>
        <v>42555.208333333328</v>
      </c>
      <c r="T706" s="7">
        <f t="shared" ref="T706:T769" si="47">(((M706/60)/60)/24)+DATE(1970,1,1)</f>
        <v>42570.208333333328</v>
      </c>
    </row>
    <row r="707" spans="1:20" hidden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>
        <f t="shared" si="45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7">
        <f t="shared" si="46"/>
        <v>41619.25</v>
      </c>
      <c r="T707" s="7">
        <f t="shared" si="47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.5" hidden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idden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.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idden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.5" hidden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idden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idden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idden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idden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.5" hidden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.5" hidden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idden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.5" hidden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idden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.5" hidden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idden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(E770/D770)*100</f>
        <v>231</v>
      </c>
      <c r="G770" t="s">
        <v>20</v>
      </c>
      <c r="H770">
        <v>150</v>
      </c>
      <c r="I770">
        <f t="shared" ref="I770:I833" si="49">IF(H770=0,ROUND(H770,0),ROUND((E770/H770),2))</f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7">
        <f t="shared" ref="S770:S833" si="50">(((L770/60)/60)/24)+DATE(1970,1,1)</f>
        <v>41619.25</v>
      </c>
      <c r="T770" s="7">
        <f t="shared" ref="T770:T833" si="51">(((M770/60)/60)/24)+DATE(1970,1,1)</f>
        <v>41634.25</v>
      </c>
    </row>
    <row r="771" spans="1:20" hidden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>
        <f t="shared" si="49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7">
        <f t="shared" si="50"/>
        <v>41501.208333333336</v>
      </c>
      <c r="T771" s="7">
        <f t="shared" si="51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.5" hidden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idden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idden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idden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idden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idden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idden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idden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.5" hidden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idden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idden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idden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.5" hidden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idden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idden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idden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idden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.5" hidden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.5" hidden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idden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.5" hidden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(E834/D834)*100</f>
        <v>315.17592592592592</v>
      </c>
      <c r="G834" t="s">
        <v>20</v>
      </c>
      <c r="H834">
        <v>1297</v>
      </c>
      <c r="I834">
        <f t="shared" ref="I834:I897" si="53">IF(H834=0,ROUND(H834,0),ROUND((E834/H834),2))</f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7">
        <f t="shared" ref="S834:S897" si="54">(((L834/60)/60)/24)+DATE(1970,1,1)</f>
        <v>42299.208333333328</v>
      </c>
      <c r="T834" s="7">
        <f t="shared" ref="T834:T897" si="55">(((M834/60)/60)/24)+DATE(1970,1,1)</f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>
        <f t="shared" si="53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7">
        <f t="shared" si="54"/>
        <v>40588.25</v>
      </c>
      <c r="T835" s="7">
        <f t="shared" si="55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idden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idden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.5" hidden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idden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idden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.5" hidden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.5" hidden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idden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idden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idden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.5" hidden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idden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idden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idden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idden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idden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.5" hidden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.5" hidden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(E898/D898)*100</f>
        <v>774.43434343434342</v>
      </c>
      <c r="G898" t="s">
        <v>20</v>
      </c>
      <c r="H898">
        <v>1460</v>
      </c>
      <c r="I898">
        <f t="shared" ref="I898:I961" si="57">IF(H898=0,ROUND(H898,0),ROUND((E898/H898),2))</f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7">
        <f t="shared" ref="S898:S961" si="58">(((L898/60)/60)/24)+DATE(1970,1,1)</f>
        <v>40738.208333333336</v>
      </c>
      <c r="T898" s="7">
        <f t="shared" ref="T898:T961" si="59">(((M898/60)/60)/24)+DATE(1970,1,1)</f>
        <v>40741.208333333336</v>
      </c>
    </row>
    <row r="899" spans="1:20" hidden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>
        <f t="shared" si="57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7">
        <f t="shared" si="58"/>
        <v>43583.208333333328</v>
      </c>
      <c r="T899" s="7">
        <f t="shared" si="59"/>
        <v>43585.208333333328</v>
      </c>
    </row>
    <row r="900" spans="1:20" hidden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idden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.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idden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idden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idden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idden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.5" hidden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idden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idden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idden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idden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idden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idden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.5" hidden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idden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idden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idden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idden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.5" hidden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idden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idden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.5" hidden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idden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idden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idden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25" si="60">(E962/D962)*100</f>
        <v>85.054545454545448</v>
      </c>
      <c r="G962" t="s">
        <v>14</v>
      </c>
      <c r="H962">
        <v>55</v>
      </c>
      <c r="I962">
        <f t="shared" ref="I962:I1025" si="61">IF(H962=0,ROUND(H962,0),ROUND((E962/H962),2))</f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7">
        <f t="shared" ref="S962:S1001" si="62">(((L962/60)/60)/24)+DATE(1970,1,1)</f>
        <v>42408.25</v>
      </c>
      <c r="T962" s="7">
        <f t="shared" ref="T962:T1001" si="63">(((M962/60)/60)/24)+DATE(1970,1,1)</f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>
        <f t="shared" si="61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7">
        <f t="shared" si="62"/>
        <v>40591.25</v>
      </c>
      <c r="T963" s="7">
        <f t="shared" si="63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idden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.5" hidden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idden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idden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idden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idden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idden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idden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idden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idden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idden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idden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.5" hidden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idden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ref="F1001" si="64">(E1001/D1001)*100</f>
        <v>56.542754275427541</v>
      </c>
      <c r="G1001" t="s">
        <v>74</v>
      </c>
      <c r="H1001">
        <v>1122</v>
      </c>
      <c r="I1001">
        <f t="shared" ref="I1001" si="65">IF(H1001=0,ROUND(H1001,0),ROUND((E1001/H1001),2))</f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autoFilter ref="A1:T1001" xr:uid="{00000000-0001-0000-0000-000000000000}">
    <filterColumn colId="6">
      <filters>
        <filter val="successful"/>
      </filters>
    </filterColumn>
  </autoFilter>
  <conditionalFormatting sqref="F2:F1001">
    <cfRule type="colorScale" priority="2">
      <colorScale>
        <cfvo type="num" val="0"/>
        <cfvo type="num" val="100"/>
        <cfvo type="num" val="200"/>
        <color rgb="FFF8696B"/>
        <color rgb="FF00B050"/>
        <color theme="8"/>
      </colorScale>
    </cfRule>
  </conditionalFormatting>
  <conditionalFormatting sqref="G1:G1048576">
    <cfRule type="containsText" dxfId="11" priority="3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U1:U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936C-8144-46A6-86CB-4AB9E55FF4CE}">
  <dimension ref="A1:F14"/>
  <sheetViews>
    <sheetView workbookViewId="0">
      <selection activeCell="F33" sqref="F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3" spans="1:6" x14ac:dyDescent="0.25">
      <c r="A3" s="5" t="s">
        <v>2045</v>
      </c>
      <c r="B3" s="5" t="s">
        <v>2044</v>
      </c>
    </row>
    <row r="4" spans="1:6" x14ac:dyDescent="0.25">
      <c r="A4" s="5" t="s">
        <v>2042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2041</v>
      </c>
      <c r="E8">
        <v>4</v>
      </c>
      <c r="F8">
        <v>4</v>
      </c>
    </row>
    <row r="9" spans="1:6" x14ac:dyDescent="0.25">
      <c r="A9" s="6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6B10-2AD2-466F-AF0C-0B2281BB4640}">
  <dimension ref="A1:F30"/>
  <sheetViews>
    <sheetView workbookViewId="0">
      <selection activeCell="H33" sqref="H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2" spans="1:6" x14ac:dyDescent="0.25">
      <c r="A2" s="5" t="s">
        <v>2031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6DC3-21CC-41B0-98C3-13D25CCAB31D}">
  <dimension ref="A1:F18"/>
  <sheetViews>
    <sheetView workbookViewId="0">
      <selection activeCell="E28" sqref="E28"/>
    </sheetView>
  </sheetViews>
  <sheetFormatPr defaultRowHeight="15.75" x14ac:dyDescent="0.25"/>
  <cols>
    <col min="1" max="1" width="28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2031</v>
      </c>
      <c r="B1" t="s">
        <v>2046</v>
      </c>
    </row>
    <row r="2" spans="1:6" x14ac:dyDescent="0.25">
      <c r="A2" s="5" t="s">
        <v>2085</v>
      </c>
      <c r="B2" t="s">
        <v>2046</v>
      </c>
    </row>
    <row r="4" spans="1:6" x14ac:dyDescent="0.25">
      <c r="A4" s="5" t="s">
        <v>2045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6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344-8DE3-424D-883D-ED76246C6AC5}">
  <dimension ref="A1:H13"/>
  <sheetViews>
    <sheetView workbookViewId="0">
      <selection activeCell="D35" sqref="D35"/>
    </sheetView>
  </sheetViews>
  <sheetFormatPr defaultRowHeight="15.75" x14ac:dyDescent="0.25"/>
  <cols>
    <col min="1" max="1" width="16.75" bestFit="1" customWidth="1"/>
    <col min="2" max="2" width="17.75" bestFit="1" customWidth="1"/>
    <col min="3" max="3" width="13.25" bestFit="1" customWidth="1"/>
    <col min="4" max="4" width="15.875" bestFit="1" customWidth="1"/>
    <col min="5" max="5" width="12.5" bestFit="1" customWidth="1"/>
    <col min="6" max="6" width="19.75" bestFit="1" customWidth="1"/>
    <col min="7" max="7" width="16" bestFit="1" customWidth="1"/>
    <col min="8" max="8" width="18.75" bestFit="1" customWidth="1"/>
  </cols>
  <sheetData>
    <row r="1" spans="1:8" x14ac:dyDescent="0.25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5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2095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2096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2097</v>
      </c>
      <c r="B5">
        <f>COUNTIFS(Crowdfunding!G:G,"successful",Crowdfunding!D:D,"&gt;=10000",Crowdfunding!D:D,"&lt;15000")</f>
        <v>4</v>
      </c>
      <c r="C5">
        <f>COUNTIFS(Crowdfunding!G:G,"failed",Crowdfunding!D:D,"&gt;=10000",Crowdfunding!D:D,"&lt;15000")</f>
        <v>5</v>
      </c>
      <c r="D5">
        <f>COUNTIFS(Crowdfunding!G:G,"canceled",Crowdfunding!D:D,"&gt;=10000",Crowdfunding!D:D,"&lt;15000")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2098</v>
      </c>
      <c r="B6">
        <f>COUNTIFS(Crowdfunding!G:G,"successful",Crowdfunding!D:D,"&gt;=15000",Crowdfunding!D:D,"&lt;20000")</f>
        <v>10</v>
      </c>
      <c r="C6">
        <f>COUNTIFS(Crowdfunding!G:G,"failed",Crowdfunding!D:D,"&gt;=15000",Crowdfunding!D:D,"&lt;20000")</f>
        <v>0</v>
      </c>
      <c r="D6">
        <f>COUNTIFS(Crowdfunding!G:G,"canceled",Crowdfunding!D:D,"&gt;=15000",Crowdfunding!D:D,"&lt;20000")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2099</v>
      </c>
      <c r="B7">
        <f>COUNTIFS(Crowdfunding!G:G,"successful",Crowdfunding!D:D,"&gt;=20000",Crowdfunding!D:D,"&lt;25000")</f>
        <v>7</v>
      </c>
      <c r="C7">
        <f>COUNTIFS(Crowdfunding!G:G,"failed",Crowdfunding!D:D,"&gt;=20000",Crowdfunding!D:D,"&lt;25000")</f>
        <v>0</v>
      </c>
      <c r="D7">
        <f>COUNTIFS(Crowdfunding!G:G,"canceled",Crowdfunding!D:D,"&gt;=20000",Crowdfunding!D:D,"&lt;25000")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2100</v>
      </c>
      <c r="B8">
        <f>COUNTIFS(Crowdfunding!G:G,"successful",Crowdfunding!D:D,"&gt;=25000",Crowdfunding!D:D,"&lt;30000")</f>
        <v>11</v>
      </c>
      <c r="C8">
        <f>COUNTIFS(Crowdfunding!G:G,"failed",Crowdfunding!D:D,"&gt;=25000",Crowdfunding!D:D,"&lt;30000")</f>
        <v>3</v>
      </c>
      <c r="D8">
        <f>COUNTIFS(Crowdfunding!G:G,"canceled",Crowdfunding!D:D,"&gt;=25000",Crowdfunding!D:D,"&lt;30000")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2102</v>
      </c>
      <c r="B9">
        <f>COUNTIFS(Crowdfunding!G:G,"successful",Crowdfunding!D:D,"&gt;=30000",Crowdfunding!D:D,"&lt;35000")</f>
        <v>7</v>
      </c>
      <c r="C9">
        <f>COUNTIFS(Crowdfunding!G:G,"failed",Crowdfunding!D:D,"&gt;=30000",Crowdfunding!D:D,"&lt;35000")</f>
        <v>0</v>
      </c>
      <c r="D9">
        <f>COUNTIFS(Crowdfunding!G:G,"canceled",Crowdfunding!D:D,"&gt;=30000",Crowdfunding!D:D,"&lt;35000")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2101</v>
      </c>
      <c r="B10">
        <f>COUNTIFS(Crowdfunding!G:G,"successful",Crowdfunding!D:D,"&gt;=35000",Crowdfunding!D:D,"&lt;40000")</f>
        <v>8</v>
      </c>
      <c r="C10">
        <f>COUNTIFS(Crowdfunding!G:G,"failed",Crowdfunding!D:D,"&gt;=35000",Crowdfunding!D:D,"&lt;40000")</f>
        <v>3</v>
      </c>
      <c r="D10">
        <f>COUNTIFS(Crowdfunding!G:G,"canceled",Crowdfunding!D:D,"&gt;=35000",Crowdfunding!D:D,"&lt;40000")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2103</v>
      </c>
      <c r="B11">
        <f>COUNTIFS(Crowdfunding!G:G,"successful",Crowdfunding!D:D,"&gt;=40000",Crowdfunding!D:D,"&lt;45000")</f>
        <v>11</v>
      </c>
      <c r="C11">
        <f>COUNTIFS(Crowdfunding!G:G,"failed",Crowdfunding!D:D,"&gt;=40000",Crowdfunding!D:D,"&lt;45000")</f>
        <v>3</v>
      </c>
      <c r="D11">
        <f>COUNTIFS(Crowdfunding!G:G,"canceled",Crowdfunding!D:D,"&gt;=40000",Crowdfunding!D:D,"&lt;45000")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2104</v>
      </c>
      <c r="B12">
        <f>COUNTIFS(Crowdfunding!G:G,"successful",Crowdfunding!D:D,"&gt;=45000",Crowdfunding!D:D,"&lt;50000")</f>
        <v>8</v>
      </c>
      <c r="C12">
        <f>COUNTIFS(Crowdfunding!G:G,"failed",Crowdfunding!D:D,"&gt;=45000",Crowdfunding!D:D,"&lt;50000")</f>
        <v>3</v>
      </c>
      <c r="D12">
        <f>COUNTIFS(Crowdfunding!G:G,"canceled",Crowdfunding!D:D,"&gt;=45000",Crowdfunding!D:D,"&lt;50000")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autoFilter ref="A1:H1" xr:uid="{3A0F7344-8DE3-424D-883D-ED76246C6AC5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EC74-098A-4A4E-B49C-493515640441}">
  <dimension ref="A1:L566"/>
  <sheetViews>
    <sheetView tabSelected="1" zoomScale="90" zoomScaleNormal="90" workbookViewId="0">
      <selection activeCell="L8" sqref="L8"/>
    </sheetView>
  </sheetViews>
  <sheetFormatPr defaultRowHeight="15.75" x14ac:dyDescent="0.25"/>
  <cols>
    <col min="2" max="2" width="12.625" bestFit="1" customWidth="1"/>
    <col min="5" max="5" width="12.625" bestFit="1" customWidth="1"/>
    <col min="9" max="9" width="16.375" bestFit="1" customWidth="1"/>
  </cols>
  <sheetData>
    <row r="1" spans="1:12" x14ac:dyDescent="0.25">
      <c r="A1" t="s">
        <v>2106</v>
      </c>
      <c r="B1" t="s">
        <v>5</v>
      </c>
      <c r="D1" t="s">
        <v>2106</v>
      </c>
      <c r="E1" t="s">
        <v>5</v>
      </c>
      <c r="J1" t="s">
        <v>2107</v>
      </c>
      <c r="L1" t="s">
        <v>2108</v>
      </c>
    </row>
    <row r="2" spans="1:12" x14ac:dyDescent="0.25">
      <c r="A2" t="s">
        <v>20</v>
      </c>
      <c r="B2">
        <v>158</v>
      </c>
      <c r="C2">
        <f>(B2-$J$2)/$J$7</f>
        <v>-0.54740392204382071</v>
      </c>
      <c r="D2" t="s">
        <v>14</v>
      </c>
      <c r="E2">
        <v>0</v>
      </c>
      <c r="I2" t="s">
        <v>2109</v>
      </c>
      <c r="J2" s="10">
        <f>AVERAGE(B:B)</f>
        <v>851.14690265486729</v>
      </c>
      <c r="L2" s="10">
        <f>AVERAGE(E:E)</f>
        <v>585.61538461538464</v>
      </c>
    </row>
    <row r="3" spans="1:12" x14ac:dyDescent="0.25">
      <c r="A3" t="s">
        <v>20</v>
      </c>
      <c r="B3">
        <v>1425</v>
      </c>
      <c r="C3">
        <f t="shared" ref="C3:C66" si="0">(B3-$J$2)/$J$7</f>
        <v>0.45319316145041166</v>
      </c>
      <c r="D3" t="s">
        <v>14</v>
      </c>
      <c r="E3">
        <v>24</v>
      </c>
      <c r="I3" t="s">
        <v>2110</v>
      </c>
      <c r="J3" s="10">
        <f>MEDIAN(B:B)</f>
        <v>201</v>
      </c>
      <c r="L3" s="10">
        <f>MEDIAN(E:E)</f>
        <v>114.5</v>
      </c>
    </row>
    <row r="4" spans="1:12" x14ac:dyDescent="0.25">
      <c r="A4" t="s">
        <v>20</v>
      </c>
      <c r="B4">
        <v>174</v>
      </c>
      <c r="C4">
        <f t="shared" si="0"/>
        <v>-0.5347681261985896</v>
      </c>
      <c r="D4" t="s">
        <v>14</v>
      </c>
      <c r="E4">
        <v>53</v>
      </c>
      <c r="I4" t="s">
        <v>2111</v>
      </c>
      <c r="J4" s="10">
        <f>MIN(B:B)</f>
        <v>16</v>
      </c>
      <c r="L4" s="10">
        <f>MIN(E:E)</f>
        <v>0</v>
      </c>
    </row>
    <row r="5" spans="1:12" x14ac:dyDescent="0.25">
      <c r="A5" t="s">
        <v>20</v>
      </c>
      <c r="B5">
        <v>227</v>
      </c>
      <c r="C5">
        <f t="shared" si="0"/>
        <v>-0.49291205246126185</v>
      </c>
      <c r="D5" t="s">
        <v>14</v>
      </c>
      <c r="E5">
        <v>18</v>
      </c>
      <c r="I5" t="s">
        <v>2112</v>
      </c>
      <c r="J5" s="10">
        <f>MAX(B:B)</f>
        <v>7295</v>
      </c>
      <c r="L5" s="10">
        <f>MAX(E:E)</f>
        <v>6080</v>
      </c>
    </row>
    <row r="6" spans="1:12" x14ac:dyDescent="0.25">
      <c r="A6" t="s">
        <v>20</v>
      </c>
      <c r="B6">
        <v>220</v>
      </c>
      <c r="C6">
        <f t="shared" si="0"/>
        <v>-0.49844021314355041</v>
      </c>
      <c r="D6" t="s">
        <v>14</v>
      </c>
      <c r="E6">
        <v>44</v>
      </c>
      <c r="I6" t="s">
        <v>2113</v>
      </c>
      <c r="J6" s="10">
        <f>_xlfn.VAR.P(B:B)</f>
        <v>1603373.7324019109</v>
      </c>
      <c r="L6" s="10">
        <f>_xlfn.VAR.P(E:E)</f>
        <v>921574.68174133555</v>
      </c>
    </row>
    <row r="7" spans="1:12" x14ac:dyDescent="0.25">
      <c r="A7" t="s">
        <v>20</v>
      </c>
      <c r="B7">
        <v>98</v>
      </c>
      <c r="C7">
        <f t="shared" si="0"/>
        <v>-0.59478815646343708</v>
      </c>
      <c r="D7" t="s">
        <v>14</v>
      </c>
      <c r="E7">
        <v>27</v>
      </c>
      <c r="I7" t="s">
        <v>2114</v>
      </c>
      <c r="J7" s="10">
        <f>_xlfn.STDEV.P(B:B)</f>
        <v>1266.2439466397898</v>
      </c>
      <c r="L7" s="10">
        <f>_xlfn.STDEV.P(E:E)</f>
        <v>959.98681331637863</v>
      </c>
    </row>
    <row r="8" spans="1:12" x14ac:dyDescent="0.25">
      <c r="A8" t="s">
        <v>20</v>
      </c>
      <c r="B8">
        <v>100</v>
      </c>
      <c r="C8">
        <f t="shared" si="0"/>
        <v>-0.59320868198278309</v>
      </c>
      <c r="D8" t="s">
        <v>14</v>
      </c>
      <c r="E8">
        <v>55</v>
      </c>
      <c r="I8" t="s">
        <v>2116</v>
      </c>
      <c r="J8" s="10">
        <f>_xlfn.QUARTILE.EXC(B:B,1)</f>
        <v>127.5</v>
      </c>
      <c r="L8">
        <f>_xlfn.QUARTILE.EXC(E:E,1)</f>
        <v>38</v>
      </c>
    </row>
    <row r="9" spans="1:12" x14ac:dyDescent="0.25">
      <c r="A9" t="s">
        <v>20</v>
      </c>
      <c r="B9">
        <v>1249</v>
      </c>
      <c r="C9">
        <f t="shared" si="0"/>
        <v>0.31419940715287031</v>
      </c>
      <c r="D9" t="s">
        <v>14</v>
      </c>
      <c r="E9">
        <v>200</v>
      </c>
      <c r="I9" t="s">
        <v>2117</v>
      </c>
      <c r="J9" s="10">
        <f>_xlfn.QUARTILE.EXC(B:B,3)</f>
        <v>1288.5</v>
      </c>
      <c r="L9" s="10">
        <f>_xlfn.QUARTILE.EXC(E:E,3)</f>
        <v>789.5</v>
      </c>
    </row>
    <row r="10" spans="1:12" x14ac:dyDescent="0.25">
      <c r="A10" t="s">
        <v>20</v>
      </c>
      <c r="B10">
        <v>1396</v>
      </c>
      <c r="C10">
        <f t="shared" si="0"/>
        <v>0.43029078148093042</v>
      </c>
      <c r="D10" t="s">
        <v>14</v>
      </c>
      <c r="E10">
        <v>452</v>
      </c>
      <c r="I10" t="s">
        <v>2118</v>
      </c>
      <c r="J10" s="10">
        <f>J9-J8</f>
        <v>1161</v>
      </c>
      <c r="L10" s="10">
        <f>L9-L8</f>
        <v>751.5</v>
      </c>
    </row>
    <row r="11" spans="1:12" x14ac:dyDescent="0.25">
      <c r="A11" t="s">
        <v>20</v>
      </c>
      <c r="B11">
        <v>890</v>
      </c>
      <c r="C11">
        <f t="shared" si="0"/>
        <v>3.0683737875499044E-2</v>
      </c>
      <c r="D11" t="s">
        <v>14</v>
      </c>
      <c r="E11">
        <v>674</v>
      </c>
      <c r="I11" t="s">
        <v>2119</v>
      </c>
      <c r="J11">
        <f>J8-(1.5*J10)</f>
        <v>-1614</v>
      </c>
      <c r="L11">
        <f>L8-(1.5*L10)</f>
        <v>-1089.25</v>
      </c>
    </row>
    <row r="12" spans="1:12" x14ac:dyDescent="0.25">
      <c r="A12" t="s">
        <v>20</v>
      </c>
      <c r="B12">
        <v>142</v>
      </c>
      <c r="C12">
        <f t="shared" si="0"/>
        <v>-0.56003971788905171</v>
      </c>
      <c r="D12" t="s">
        <v>14</v>
      </c>
      <c r="E12">
        <v>558</v>
      </c>
      <c r="I12" t="s">
        <v>2120</v>
      </c>
      <c r="J12">
        <f>J9+(1.5*J10)</f>
        <v>3030</v>
      </c>
      <c r="L12">
        <f>L9+(1.5*L10)</f>
        <v>1916.75</v>
      </c>
    </row>
    <row r="13" spans="1:12" x14ac:dyDescent="0.25">
      <c r="A13" t="s">
        <v>20</v>
      </c>
      <c r="B13">
        <v>2673</v>
      </c>
      <c r="C13">
        <f t="shared" si="0"/>
        <v>1.4387852373784322</v>
      </c>
      <c r="D13" t="s">
        <v>14</v>
      </c>
      <c r="E13">
        <v>15</v>
      </c>
      <c r="I13" t="s">
        <v>2122</v>
      </c>
      <c r="J13">
        <f>COUNTIF(A:A,"successful")</f>
        <v>565</v>
      </c>
      <c r="L13">
        <f>COUNTIF(D:D,"failed")</f>
        <v>364</v>
      </c>
    </row>
    <row r="14" spans="1:12" x14ac:dyDescent="0.25">
      <c r="A14" t="s">
        <v>20</v>
      </c>
      <c r="B14">
        <v>163</v>
      </c>
      <c r="C14">
        <f t="shared" si="0"/>
        <v>-0.54345523584218591</v>
      </c>
      <c r="D14" t="s">
        <v>14</v>
      </c>
      <c r="E14">
        <v>2307</v>
      </c>
      <c r="I14" t="s">
        <v>2121</v>
      </c>
      <c r="J14">
        <f>COUNTIF(B:B,"&gt;="&amp;J12)</f>
        <v>41</v>
      </c>
      <c r="L14">
        <f>COUNTIF(E:E,"&gt;="&amp;L12)</f>
        <v>31</v>
      </c>
    </row>
    <row r="15" spans="1:12" x14ac:dyDescent="0.25">
      <c r="A15" t="s">
        <v>20</v>
      </c>
      <c r="B15">
        <v>2220</v>
      </c>
      <c r="C15">
        <f t="shared" si="0"/>
        <v>1.0810342675103286</v>
      </c>
      <c r="D15" t="s">
        <v>14</v>
      </c>
      <c r="E15">
        <v>88</v>
      </c>
      <c r="J15" s="9">
        <f>J14/J13</f>
        <v>7.2566371681415928E-2</v>
      </c>
      <c r="L15" s="9">
        <f>L14/L13</f>
        <v>8.5164835164835168E-2</v>
      </c>
    </row>
    <row r="16" spans="1:12" x14ac:dyDescent="0.25">
      <c r="A16" t="s">
        <v>20</v>
      </c>
      <c r="B16">
        <v>1606</v>
      </c>
      <c r="C16">
        <f t="shared" si="0"/>
        <v>0.5961356019495877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C17">
        <f t="shared" si="0"/>
        <v>-0.5703063020133019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C18">
        <f t="shared" si="0"/>
        <v>-0.49370178970158879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C19">
        <f t="shared" si="0"/>
        <v>3.6074036993162077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C20">
        <f t="shared" si="0"/>
        <v>-0.54187576136153204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C21">
        <f t="shared" si="0"/>
        <v>0.87965127122695896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C22">
        <f t="shared" si="0"/>
        <v>-0.65954661017024607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C23">
        <f t="shared" si="0"/>
        <v>-0.58768052130049453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C24">
        <f t="shared" si="0"/>
        <v>-0.56635761581166721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C25">
        <f t="shared" si="0"/>
        <v>-0.5158144324307431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C26">
        <f t="shared" si="0"/>
        <v>-0.58452157233918678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C27">
        <f t="shared" si="0"/>
        <v>-0.49686073866289654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C28">
        <f t="shared" si="0"/>
        <v>4.2336653308954704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C29">
        <f t="shared" si="0"/>
        <v>-0.59478815646343708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C30">
        <f t="shared" si="0"/>
        <v>-0.5995265799053987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C31">
        <f t="shared" si="0"/>
        <v>-0.55451155720676315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C32">
        <f t="shared" si="0"/>
        <v>1.2476688252193129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C33">
        <f t="shared" si="0"/>
        <v>-0.43289202219641443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C34">
        <f t="shared" si="0"/>
        <v>-0.50712732278714678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C35">
        <f t="shared" si="0"/>
        <v>-0.56872682753264803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C36">
        <f t="shared" si="0"/>
        <v>-0.54266549860185898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C37">
        <f t="shared" si="0"/>
        <v>-0.51344522070976228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C38">
        <f t="shared" si="0"/>
        <v>-0.50554784830649291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C39">
        <f t="shared" si="0"/>
        <v>-0.57109603925362884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C40">
        <f t="shared" si="0"/>
        <v>0.59139717850762608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C41">
        <f t="shared" si="0"/>
        <v>-0.47553783317406917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C42">
        <f t="shared" si="0"/>
        <v>-0.48580441729831936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C43">
        <f t="shared" si="0"/>
        <v>2.5380994759135316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C44">
        <f t="shared" si="0"/>
        <v>-0.47790704489504998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C45">
        <f t="shared" si="0"/>
        <v>1.2824172637936981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C46">
        <f t="shared" si="0"/>
        <v>-0.61216237575062971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C47">
        <f t="shared" si="0"/>
        <v>-0.62953659503782233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C48">
        <f t="shared" si="0"/>
        <v>-0.60268552886670645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C49">
        <f t="shared" si="0"/>
        <v>-0.60505474058768727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C50">
        <f t="shared" si="0"/>
        <v>-0.53792707515989735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C51">
        <f t="shared" si="0"/>
        <v>-0.41156911670758706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C52">
        <f t="shared" si="0"/>
        <v>-0.57188577649395578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C53">
        <f t="shared" si="0"/>
        <v>-0.34760040024110495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C54">
        <f t="shared" si="0"/>
        <v>-0.53002970275662797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C55">
        <f t="shared" si="0"/>
        <v>-0.37682067813320175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C56">
        <f t="shared" si="0"/>
        <v>-0.61611106195226439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C57">
        <f t="shared" si="0"/>
        <v>-0.51186574622910841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C58">
        <f t="shared" si="0"/>
        <v>-0.5829420978585329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C59">
        <f t="shared" si="0"/>
        <v>-0.59636763094409095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C60">
        <f t="shared" si="0"/>
        <v>-0.27889326033266121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C61">
        <f t="shared" si="0"/>
        <v>-0.53002970275662797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C62">
        <f t="shared" si="0"/>
        <v>-0.65085950052664976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C63">
        <f t="shared" si="0"/>
        <v>1.1686951011866189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C64">
        <f t="shared" si="0"/>
        <v>-0.5829420978585329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C65">
        <f t="shared" si="0"/>
        <v>-0.54266549860185898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C66">
        <f t="shared" si="0"/>
        <v>-0.54266549860185898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C67">
        <f t="shared" ref="C67:C130" si="1">(B67-$J$2)/$J$7</f>
        <v>-0.40683069326562543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C68">
        <f t="shared" si="1"/>
        <v>0.84174388369126585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C69">
        <f t="shared" si="1"/>
        <v>-0.59715736818441789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C70">
        <f t="shared" si="1"/>
        <v>-0.55609103168741703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C71">
        <f t="shared" si="1"/>
        <v>-0.60426500334736033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C72">
        <f t="shared" si="1"/>
        <v>-0.60663421506834114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C73">
        <f t="shared" si="1"/>
        <v>-0.13832003155446601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C74">
        <f t="shared" si="1"/>
        <v>-0.38708726225745194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C75">
        <f t="shared" si="1"/>
        <v>-0.56872682753264803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C76">
        <f t="shared" si="1"/>
        <v>-0.57267551373428272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C77">
        <f t="shared" si="1"/>
        <v>-0.45500466492556874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C78">
        <f t="shared" si="1"/>
        <v>-0.61927001091357214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C79">
        <f t="shared" si="1"/>
        <v>-0.55056287100512846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C80">
        <f t="shared" si="1"/>
        <v>0.73512935624712905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C81">
        <f t="shared" si="1"/>
        <v>4.095032199974926E-2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C82">
        <f t="shared" si="1"/>
        <v>-0.59794710542474483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C83">
        <f t="shared" si="1"/>
        <v>-0.53002970275662797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C84">
        <f t="shared" si="1"/>
        <v>-0.25125245692121834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C85">
        <f t="shared" si="1"/>
        <v>1.2571456721032361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C86">
        <f t="shared" si="1"/>
        <v>-0.60189579162637952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C87">
        <f t="shared" si="1"/>
        <v>-0.54661418480349366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C88">
        <f t="shared" si="1"/>
        <v>-0.63269554399913008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C89">
        <f t="shared" si="1"/>
        <v>-0.52529127931466635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C90">
        <f t="shared" si="1"/>
        <v>0.17362617837467509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C91">
        <f t="shared" si="1"/>
        <v>-0.57978314889722515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C92">
        <f t="shared" si="1"/>
        <v>-0.61690079919259133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C93">
        <f t="shared" si="1"/>
        <v>-0.56556787857134028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C94">
        <f t="shared" si="1"/>
        <v>-6.5664205444387572E-2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C95">
        <f t="shared" si="1"/>
        <v>-0.51502469519041616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C96">
        <f t="shared" si="1"/>
        <v>-0.58768052130049453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C97">
        <f t="shared" si="1"/>
        <v>-0.51818364415172391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C98">
        <f t="shared" si="1"/>
        <v>1.9939705173282705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C99">
        <f t="shared" si="1"/>
        <v>-0.63980317916207252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C100">
        <f t="shared" si="1"/>
        <v>0.76592910861987973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C101">
        <f t="shared" si="1"/>
        <v>-0.54266549860185898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C102">
        <f t="shared" si="1"/>
        <v>-0.54819365928414765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C103">
        <f t="shared" si="1"/>
        <v>-0.47790704489504998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C104">
        <f t="shared" si="1"/>
        <v>0.43029078148093042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C105">
        <f t="shared" si="1"/>
        <v>1.3068991182438332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C106">
        <f t="shared" si="1"/>
        <v>-0.47948651937570386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C107">
        <f t="shared" si="1"/>
        <v>-0.55688076892774396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C108">
        <f t="shared" si="1"/>
        <v>0.32841467747875525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C109">
        <f t="shared" si="1"/>
        <v>0.5605974261348754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C110">
        <f t="shared" si="1"/>
        <v>-0.63427501847978396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C111">
        <f t="shared" si="1"/>
        <v>1.4909078952400101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C112">
        <f t="shared" si="1"/>
        <v>2.1211182130209076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C113">
        <f t="shared" si="1"/>
        <v>0.99179395935338444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C114">
        <f t="shared" si="1"/>
        <v>1.9481657573893079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C115">
        <f t="shared" si="1"/>
        <v>-0.40367174430431768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C116">
        <f t="shared" si="1"/>
        <v>0.46661869453596966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C117">
        <f t="shared" si="1"/>
        <v>-0.57267551373428272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C118">
        <f t="shared" si="1"/>
        <v>-0.25836009208416083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C119">
        <f t="shared" si="1"/>
        <v>0.89860496499480558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C120">
        <f t="shared" si="1"/>
        <v>-0.54819365928414765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C121">
        <f t="shared" si="1"/>
        <v>2.8800557009750967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C122">
        <f t="shared" si="1"/>
        <v>-0.60900342678932196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C123">
        <f t="shared" si="1"/>
        <v>-0.63822370468141865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C124">
        <f t="shared" si="1"/>
        <v>0.94914814837572969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C125">
        <f t="shared" si="1"/>
        <v>-0.53950654964055123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C126">
        <f t="shared" si="1"/>
        <v>2.715000617746766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C127">
        <f t="shared" si="1"/>
        <v>-0.54187576136153204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C128">
        <f t="shared" si="1"/>
        <v>0.7611906851779181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C129">
        <f t="shared" si="1"/>
        <v>-0.35865672160568213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C130">
        <f t="shared" si="1"/>
        <v>0.54322320684768277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C131">
        <f t="shared" ref="C131:C194" si="2">(B131-$J$2)/$J$7</f>
        <v>-0.56319866685035946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C132">
        <f t="shared" si="2"/>
        <v>2.1661332357195433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C133">
        <f t="shared" si="2"/>
        <v>3.9714725671069271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C134">
        <f t="shared" si="2"/>
        <v>-0.58373183509885984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C135">
        <f t="shared" si="2"/>
        <v>7.2539811612826841E-2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C136">
        <f t="shared" si="2"/>
        <v>1.2768891031114096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C137">
        <f t="shared" si="2"/>
        <v>1.3424372940585456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C138">
        <f t="shared" si="2"/>
        <v>-0.59241894474245615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C139">
        <f t="shared" si="2"/>
        <v>-0.5995265799053987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C140">
        <f t="shared" si="2"/>
        <v>-0.62321869711520683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C141">
        <f t="shared" si="2"/>
        <v>-0.55451155720676315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C142">
        <f t="shared" si="2"/>
        <v>-0.41235885394791399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C143">
        <f t="shared" si="2"/>
        <v>-0.59557789370376402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C144">
        <f t="shared" si="2"/>
        <v>0.73670883072778293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C145">
        <f t="shared" si="2"/>
        <v>0.65773510669508894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C146">
        <f t="shared" si="2"/>
        <v>-0.47474809593374223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C147">
        <f t="shared" si="2"/>
        <v>-0.48422494281766548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C148">
        <f t="shared" si="2"/>
        <v>-0.63032633227814927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C149">
        <f t="shared" si="2"/>
        <v>-0.5031786365855121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C150">
        <f t="shared" si="2"/>
        <v>-0.49686073866289654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C151">
        <f t="shared" si="2"/>
        <v>0.81568255476047691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C152">
        <f t="shared" si="2"/>
        <v>-0.50001968762420423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C153">
        <f t="shared" si="2"/>
        <v>4.4334688526981862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C154">
        <f t="shared" si="2"/>
        <v>-0.62558790883618765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C155">
        <f t="shared" si="2"/>
        <v>-0.60268552886670645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C156">
        <f t="shared" si="2"/>
        <v>0.66800169081933924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C157">
        <f t="shared" si="2"/>
        <v>-0.5995265799053987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C158">
        <f t="shared" si="2"/>
        <v>-0.52529127931466635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C159">
        <f t="shared" si="2"/>
        <v>-0.56319866685035946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C160">
        <f t="shared" si="2"/>
        <v>-0.46606098629014592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C161">
        <f t="shared" si="2"/>
        <v>-0.58768052130049453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C162">
        <f t="shared" si="2"/>
        <v>-0.51502469519041616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C163">
        <f t="shared" si="2"/>
        <v>3.6808492626666132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C164">
        <f t="shared" si="2"/>
        <v>-0.60426500334736033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C165">
        <f t="shared" si="2"/>
        <v>1.5138102752094913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C166">
        <f t="shared" si="2"/>
        <v>-0.63427501847978396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C167">
        <f t="shared" si="2"/>
        <v>-0.60347526610703339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C168">
        <f t="shared" si="2"/>
        <v>0.82357992716374628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C169">
        <f t="shared" si="2"/>
        <v>-0.44947650424328017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C170">
        <f t="shared" si="2"/>
        <v>-0.58057288613755209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C171">
        <f t="shared" si="2"/>
        <v>-0.60663421506834114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C172">
        <f t="shared" si="2"/>
        <v>-0.60031631714572564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C173">
        <f t="shared" si="2"/>
        <v>-0.24098587279696815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C174">
        <f t="shared" si="2"/>
        <v>-0.36181567056698988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C175">
        <f t="shared" si="2"/>
        <v>-0.56714735305199415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C176">
        <f t="shared" si="2"/>
        <v>-0.47158914697243448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C177">
        <f t="shared" si="2"/>
        <v>-0.53318865171793572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C178">
        <f t="shared" si="2"/>
        <v>-0.40604095602529849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C179">
        <f t="shared" si="2"/>
        <v>-0.58768052130049453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C180">
        <f t="shared" si="2"/>
        <v>-0.52766049103564716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C181">
        <f t="shared" si="2"/>
        <v>-0.61532132471193746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C182">
        <f t="shared" si="2"/>
        <v>-0.43920992011902993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C183">
        <f t="shared" si="2"/>
        <v>-0.56003971788905171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C184">
        <f t="shared" si="2"/>
        <v>-0.60505474058768727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C185">
        <f t="shared" si="2"/>
        <v>-0.15174556464002398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C186">
        <f t="shared" si="2"/>
        <v>-0.5766241999359174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C187">
        <f t="shared" si="2"/>
        <v>2.2830143472879301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C188">
        <f t="shared" si="2"/>
        <v>-0.4960710014225696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C189">
        <f t="shared" si="2"/>
        <v>-0.56714735305199415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C190">
        <f t="shared" si="2"/>
        <v>3.4091796519941462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C191">
        <f t="shared" si="2"/>
        <v>-0.42973307323510668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C192">
        <f t="shared" si="2"/>
        <v>1.2555661976225823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C193">
        <f t="shared" si="2"/>
        <v>0.4216036718373341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C194">
        <f t="shared" si="2"/>
        <v>-0.5221323303533586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C195">
        <f t="shared" ref="C195:C258" si="3">(B195-$J$2)/$J$7</f>
        <v>-0.30100590306181552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C196">
        <f t="shared" si="3"/>
        <v>-0.47237888421276142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C197">
        <f t="shared" si="3"/>
        <v>0.20679514246840655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C198">
        <f t="shared" si="3"/>
        <v>1.1307877136509257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C199">
        <f t="shared" si="3"/>
        <v>0.19257987214252165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C200">
        <f t="shared" si="3"/>
        <v>0.66247353013705068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C201">
        <f t="shared" si="3"/>
        <v>-0.52134259311303166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C202">
        <f t="shared" si="3"/>
        <v>0.91755865876265208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C203">
        <f t="shared" si="3"/>
        <v>0.67274011426130087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C204">
        <f t="shared" si="3"/>
        <v>-0.60900342678932196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C205">
        <f t="shared" si="3"/>
        <v>-0.63980317916207252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C206">
        <f t="shared" si="3"/>
        <v>-0.52450154207433941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C207">
        <f t="shared" si="3"/>
        <v>1.5983121599244738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C208">
        <f t="shared" si="3"/>
        <v>-0.60268552886670645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C209">
        <f t="shared" si="3"/>
        <v>-0.52134259311303166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C210">
        <f t="shared" si="3"/>
        <v>-0.56240892961003253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C211">
        <f t="shared" si="3"/>
        <v>-0.52529127931466635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C212">
        <f t="shared" si="3"/>
        <v>-0.58373183509885984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C213">
        <f t="shared" si="3"/>
        <v>-0.59241894474245615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C214">
        <f t="shared" si="3"/>
        <v>-0.5094965345081276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C215">
        <f t="shared" si="3"/>
        <v>-0.55056287100512846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C216">
        <f t="shared" si="3"/>
        <v>4.0393899697750433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C217">
        <f t="shared" si="3"/>
        <v>-0.53871681240022429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C218">
        <f t="shared" si="3"/>
        <v>0.9910042221130575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C219">
        <f t="shared" si="3"/>
        <v>-0.56872682753264803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C220">
        <f t="shared" si="3"/>
        <v>-0.60584447782801421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C221">
        <f t="shared" si="3"/>
        <v>-0.54977313376480152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C222">
        <f t="shared" si="3"/>
        <v>-0.52292206759368554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C223">
        <f t="shared" si="3"/>
        <v>3.1177666103135051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C224">
        <f t="shared" si="3"/>
        <v>0.22574883623625311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C225">
        <f t="shared" si="3"/>
        <v>0.2375948948411572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C226">
        <f t="shared" si="3"/>
        <v>-0.63269554399913008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C227">
        <f t="shared" si="3"/>
        <v>1.7436238121446306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C228">
        <f t="shared" si="3"/>
        <v>-0.6453313398443612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C229">
        <f t="shared" si="3"/>
        <v>-0.49844021314355041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C230">
        <f t="shared" si="3"/>
        <v>0.59455612746893383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C231">
        <f t="shared" si="3"/>
        <v>-0.31364169890704657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C232">
        <f t="shared" si="3"/>
        <v>-0.57504472545526353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C233">
        <f t="shared" si="3"/>
        <v>-0.43605097115772218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C234">
        <f t="shared" si="3"/>
        <v>1.0944598005958865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C235">
        <f t="shared" si="3"/>
        <v>-0.16280188600460113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C236">
        <f t="shared" si="3"/>
        <v>-0.28994958169723839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C237">
        <f t="shared" si="3"/>
        <v>-0.55056287100512846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C238">
        <f t="shared" si="3"/>
        <v>-0.60742395230866808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C239">
        <f t="shared" si="3"/>
        <v>-0.56635761581166721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C240">
        <f t="shared" si="3"/>
        <v>3.4368204554055888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C241">
        <f t="shared" si="3"/>
        <v>-0.59794710542474483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C242">
        <f t="shared" si="3"/>
        <v>-0.51028627174845453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C243">
        <f t="shared" si="3"/>
        <v>-0.5995265799053987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C244">
        <f t="shared" si="3"/>
        <v>-0.49922995038387735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C245">
        <f t="shared" si="3"/>
        <v>1.322693863050372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C246">
        <f t="shared" si="3"/>
        <v>-0.59794710542474483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C247">
        <f t="shared" si="3"/>
        <v>0.68063748666457025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C248">
        <f t="shared" si="3"/>
        <v>-0.47553783317406917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C249">
        <f t="shared" si="3"/>
        <v>-0.52055285587270472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C250">
        <f t="shared" si="3"/>
        <v>-0.47711730765472304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C251">
        <f t="shared" si="3"/>
        <v>1.1386850860541951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C252">
        <f t="shared" si="3"/>
        <v>1.8004848934481703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C253">
        <f t="shared" si="3"/>
        <v>-0.55924998064872478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C254">
        <f t="shared" si="3"/>
        <v>-0.43842018287870299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C255">
        <f t="shared" si="3"/>
        <v>-0.53792707515989735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C256">
        <f t="shared" si="3"/>
        <v>-0.60426500334736033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C257">
        <f t="shared" si="3"/>
        <v>4.2921058866796642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C258">
        <f t="shared" si="3"/>
        <v>2.2711682886830262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C259">
        <f t="shared" ref="C259:C322" si="4">(B259-$J$2)/$J$7</f>
        <v>0.59534586470926076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C260">
        <f t="shared" si="4"/>
        <v>1.0020605434776346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C261">
        <f t="shared" si="4"/>
        <v>-0.63269554399913008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C262">
        <f t="shared" si="4"/>
        <v>0.97047105386455701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C263">
        <f t="shared" si="4"/>
        <v>0.99021448487273056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C264">
        <f t="shared" si="4"/>
        <v>1.2516175114209476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C265">
        <f t="shared" si="4"/>
        <v>-0.60900342678932196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C266">
        <f t="shared" si="4"/>
        <v>-0.63901344192174558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C267">
        <f t="shared" si="4"/>
        <v>-0.56240892961003253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C268">
        <f t="shared" si="4"/>
        <v>-0.54661418480349366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C269">
        <f t="shared" si="4"/>
        <v>-0.37129251745091313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C270">
        <f t="shared" si="4"/>
        <v>-0.51897338139205085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C271">
        <f t="shared" si="4"/>
        <v>-0.58847025854082147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C272">
        <f t="shared" si="4"/>
        <v>-0.56003971788905171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C273">
        <f t="shared" si="4"/>
        <v>-0.50554784830649291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C274">
        <f t="shared" si="4"/>
        <v>1.504333428325568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C275">
        <f t="shared" si="4"/>
        <v>-0.53555786343891654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C276">
        <f t="shared" si="4"/>
        <v>-0.60347526610703339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C277">
        <f t="shared" si="4"/>
        <v>0.56928453577847182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C278">
        <f t="shared" si="4"/>
        <v>1.180541159791523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C279">
        <f t="shared" si="4"/>
        <v>-0.58136262337787903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C280">
        <f t="shared" si="4"/>
        <v>-0.60505474058768727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C281">
        <f t="shared" si="4"/>
        <v>-0.55846024340839784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C282">
        <f t="shared" si="4"/>
        <v>1.2571456721032361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C283">
        <f t="shared" si="4"/>
        <v>-0.62163922263455296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C284">
        <f t="shared" si="4"/>
        <v>-0.4605328256078573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C285">
        <f t="shared" si="4"/>
        <v>-0.51818364415172391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C286">
        <f t="shared" si="4"/>
        <v>-0.52529127931466635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C287">
        <f t="shared" si="4"/>
        <v>-0.30890327546508495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C288">
        <f t="shared" si="4"/>
        <v>1.3242733375310258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C289">
        <f t="shared" si="4"/>
        <v>2.2158866818601406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C290">
        <f t="shared" si="4"/>
        <v>-0.56872682753264803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C291">
        <f t="shared" si="4"/>
        <v>-0.48343520557733854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C292">
        <f t="shared" si="4"/>
        <v>-0.61058290126997583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C293">
        <f t="shared" si="4"/>
        <v>0.72802172108418661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C294">
        <f t="shared" si="4"/>
        <v>-0.64691081432501507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C295">
        <f t="shared" si="4"/>
        <v>-0.38076936433483644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C296">
        <f t="shared" si="4"/>
        <v>-0.60189579162637952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C297">
        <f t="shared" si="4"/>
        <v>-0.55609103168741703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C298">
        <f t="shared" si="4"/>
        <v>-0.57267551373428272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C299">
        <f t="shared" si="4"/>
        <v>1.0794547930296747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C300">
        <f t="shared" si="4"/>
        <v>-0.51265548346943535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C301">
        <f t="shared" si="4"/>
        <v>-0.56161919236970559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C302">
        <f t="shared" si="4"/>
        <v>0.15862117080846325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C303">
        <f t="shared" si="4"/>
        <v>-0.47711730765472304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C304">
        <f t="shared" si="4"/>
        <v>-0.60584447782801421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C305">
        <f t="shared" si="4"/>
        <v>-0.60268552886670645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C306">
        <f t="shared" si="4"/>
        <v>-0.54898339652447459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C307">
        <f t="shared" si="4"/>
        <v>1.685183256360437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C308">
        <f t="shared" si="4"/>
        <v>-7.0402628886349211E-2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C309">
        <f t="shared" si="4"/>
        <v>-0.23466797487435262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C310">
        <f t="shared" si="4"/>
        <v>-0.56556787857134028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C311">
        <f t="shared" si="4"/>
        <v>-0.57583446269559047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C312">
        <f t="shared" si="4"/>
        <v>-0.49765047590322348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C313">
        <f t="shared" si="4"/>
        <v>-0.57267551373428272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C314">
        <f t="shared" si="4"/>
        <v>0.13492905359865506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C315">
        <f t="shared" si="4"/>
        <v>1.8368128065032094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C316">
        <f t="shared" si="4"/>
        <v>-0.5158144324307431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C317">
        <f t="shared" si="4"/>
        <v>-0.60505474058768727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C318">
        <f t="shared" si="4"/>
        <v>2.1677127102001972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C319">
        <f t="shared" si="4"/>
        <v>-0.47948651937570386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C320">
        <f t="shared" si="4"/>
        <v>3.4186564988780694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C321">
        <f t="shared" si="4"/>
        <v>-0.20702717146290975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C322">
        <f t="shared" si="4"/>
        <v>1.479851573875433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C323">
        <f t="shared" ref="C323:C386" si="5">(B323-$J$2)/$J$7</f>
        <v>-0.43526123391739524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C324">
        <f t="shared" si="5"/>
        <v>-0.55846024340839784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C325">
        <f t="shared" si="5"/>
        <v>-0.60347526610703339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C326">
        <f t="shared" si="5"/>
        <v>1.7886388348432662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C327">
        <f t="shared" si="5"/>
        <v>4.5688745441710893E-2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C328">
        <f t="shared" si="5"/>
        <v>0.60166376263187626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C329">
        <f t="shared" si="5"/>
        <v>-0.56477814133101334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C330">
        <f t="shared" si="5"/>
        <v>-0.56951656477297496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C331">
        <f t="shared" si="5"/>
        <v>-0.59162920750212922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C332">
        <f t="shared" si="5"/>
        <v>2.4915049787342425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C333">
        <f t="shared" si="5"/>
        <v>0.61429955847710738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C334">
        <f t="shared" si="5"/>
        <v>1.0557626758198666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C335">
        <f t="shared" si="5"/>
        <v>1.23029460593212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C336">
        <f t="shared" si="5"/>
        <v>-0.51897338139205085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C337">
        <f t="shared" si="5"/>
        <v>0.22811804795723392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C338">
        <f t="shared" si="5"/>
        <v>-0.59162920750212922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C339">
        <f t="shared" si="5"/>
        <v>1.584096889598589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C340">
        <f t="shared" si="5"/>
        <v>-0.58768052130049453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C341">
        <f t="shared" si="5"/>
        <v>-0.54582444756316673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C342">
        <f t="shared" si="5"/>
        <v>1.088931639913598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C343">
        <f t="shared" si="5"/>
        <v>-0.42262543807216424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C344">
        <f t="shared" si="5"/>
        <v>-0.57978314889722515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C345">
        <f t="shared" si="5"/>
        <v>4.3868743555188967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C346">
        <f t="shared" si="5"/>
        <v>-0.52055285587270472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C347">
        <f t="shared" si="5"/>
        <v>-0.6516492377669767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C348">
        <f t="shared" si="5"/>
        <v>-0.10120238125909985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C349">
        <f t="shared" si="5"/>
        <v>-0.53792707515989735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C350">
        <f t="shared" si="5"/>
        <v>-0.48422494281766548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C351">
        <f t="shared" si="5"/>
        <v>-0.6287468577974954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C352">
        <f t="shared" si="5"/>
        <v>-0.57109603925362884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C353">
        <f t="shared" si="5"/>
        <v>1.0210142372454811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C354">
        <f t="shared" si="5"/>
        <v>1.454579982184971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C355">
        <f t="shared" si="5"/>
        <v>-0.33101591819423926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C356">
        <f t="shared" si="5"/>
        <v>-0.52292206759368554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C357">
        <f t="shared" si="5"/>
        <v>-0.55056287100512846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C358">
        <f t="shared" si="5"/>
        <v>-0.59636763094409095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C359">
        <f t="shared" si="5"/>
        <v>1.7467827611059383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C360">
        <f t="shared" si="5"/>
        <v>1.1173621805653677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C361">
        <f t="shared" si="5"/>
        <v>-0.51897338139205085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C362">
        <f t="shared" si="5"/>
        <v>-0.5703063020133019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C363">
        <f t="shared" si="5"/>
        <v>-0.37603094089287481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C364">
        <f t="shared" si="5"/>
        <v>-0.34917987472175882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C365">
        <f t="shared" si="5"/>
        <v>-0.48738389177897323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  <c r="C366">
        <f t="shared" si="5"/>
        <v>1.7096651108105723</v>
      </c>
    </row>
    <row r="367" spans="1:5" x14ac:dyDescent="0.25">
      <c r="A367" t="s">
        <v>20</v>
      </c>
      <c r="B367">
        <v>264</v>
      </c>
      <c r="C367">
        <f t="shared" si="5"/>
        <v>-0.46369177456916505</v>
      </c>
    </row>
    <row r="368" spans="1:5" x14ac:dyDescent="0.25">
      <c r="A368" t="s">
        <v>20</v>
      </c>
      <c r="B368">
        <v>272</v>
      </c>
      <c r="C368">
        <f t="shared" si="5"/>
        <v>-0.45737387664654955</v>
      </c>
    </row>
    <row r="369" spans="1:3" x14ac:dyDescent="0.25">
      <c r="A369" t="s">
        <v>20</v>
      </c>
      <c r="B369">
        <v>419</v>
      </c>
      <c r="C369">
        <f t="shared" si="5"/>
        <v>-0.34128250231848944</v>
      </c>
    </row>
    <row r="370" spans="1:3" x14ac:dyDescent="0.25">
      <c r="A370" t="s">
        <v>20</v>
      </c>
      <c r="B370">
        <v>1621</v>
      </c>
      <c r="C370">
        <f t="shared" si="5"/>
        <v>0.60798166055449177</v>
      </c>
    </row>
    <row r="371" spans="1:3" x14ac:dyDescent="0.25">
      <c r="A371" t="s">
        <v>20</v>
      </c>
      <c r="B371">
        <v>1101</v>
      </c>
      <c r="C371">
        <f t="shared" si="5"/>
        <v>0.19731829558448327</v>
      </c>
    </row>
    <row r="372" spans="1:3" x14ac:dyDescent="0.25">
      <c r="A372" t="s">
        <v>20</v>
      </c>
      <c r="B372">
        <v>1073</v>
      </c>
      <c r="C372">
        <f t="shared" si="5"/>
        <v>0.17520565285532896</v>
      </c>
    </row>
    <row r="373" spans="1:3" x14ac:dyDescent="0.25">
      <c r="A373" t="s">
        <v>20</v>
      </c>
      <c r="B373">
        <v>331</v>
      </c>
      <c r="C373">
        <f t="shared" si="5"/>
        <v>-0.41077937946726012</v>
      </c>
    </row>
    <row r="374" spans="1:3" x14ac:dyDescent="0.25">
      <c r="A374" t="s">
        <v>20</v>
      </c>
      <c r="B374">
        <v>1170</v>
      </c>
      <c r="C374">
        <f t="shared" si="5"/>
        <v>0.25181016516704208</v>
      </c>
    </row>
    <row r="375" spans="1:3" x14ac:dyDescent="0.25">
      <c r="A375" t="s">
        <v>20</v>
      </c>
      <c r="B375">
        <v>363</v>
      </c>
      <c r="C375">
        <f t="shared" si="5"/>
        <v>-0.38550778777679806</v>
      </c>
    </row>
    <row r="376" spans="1:3" x14ac:dyDescent="0.25">
      <c r="A376" t="s">
        <v>20</v>
      </c>
      <c r="B376">
        <v>103</v>
      </c>
      <c r="C376">
        <f t="shared" si="5"/>
        <v>-0.59083947026180228</v>
      </c>
    </row>
    <row r="377" spans="1:3" x14ac:dyDescent="0.25">
      <c r="A377" t="s">
        <v>20</v>
      </c>
      <c r="B377">
        <v>147</v>
      </c>
      <c r="C377">
        <f t="shared" si="5"/>
        <v>-0.55609103168741703</v>
      </c>
    </row>
    <row r="378" spans="1:3" x14ac:dyDescent="0.25">
      <c r="A378" t="s">
        <v>20</v>
      </c>
      <c r="B378">
        <v>110</v>
      </c>
      <c r="C378">
        <f t="shared" si="5"/>
        <v>-0.58531130957951372</v>
      </c>
    </row>
    <row r="379" spans="1:3" x14ac:dyDescent="0.25">
      <c r="A379" t="s">
        <v>20</v>
      </c>
      <c r="B379">
        <v>134</v>
      </c>
      <c r="C379">
        <f t="shared" si="5"/>
        <v>-0.56635761581166721</v>
      </c>
    </row>
    <row r="380" spans="1:3" x14ac:dyDescent="0.25">
      <c r="A380" t="s">
        <v>20</v>
      </c>
      <c r="B380">
        <v>269</v>
      </c>
      <c r="C380">
        <f t="shared" si="5"/>
        <v>-0.45974308836753036</v>
      </c>
    </row>
    <row r="381" spans="1:3" x14ac:dyDescent="0.25">
      <c r="A381" t="s">
        <v>20</v>
      </c>
      <c r="B381">
        <v>175</v>
      </c>
      <c r="C381">
        <f t="shared" si="5"/>
        <v>-0.53397838895826266</v>
      </c>
    </row>
    <row r="382" spans="1:3" x14ac:dyDescent="0.25">
      <c r="A382" t="s">
        <v>20</v>
      </c>
      <c r="B382">
        <v>69</v>
      </c>
      <c r="C382">
        <f t="shared" si="5"/>
        <v>-0.61769053643291827</v>
      </c>
    </row>
    <row r="383" spans="1:3" x14ac:dyDescent="0.25">
      <c r="A383" t="s">
        <v>20</v>
      </c>
      <c r="B383">
        <v>190</v>
      </c>
      <c r="C383">
        <f t="shared" si="5"/>
        <v>-0.5221323303533586</v>
      </c>
    </row>
    <row r="384" spans="1:3" x14ac:dyDescent="0.25">
      <c r="A384" t="s">
        <v>20</v>
      </c>
      <c r="B384">
        <v>237</v>
      </c>
      <c r="C384">
        <f t="shared" si="5"/>
        <v>-0.48501468005799242</v>
      </c>
    </row>
    <row r="385" spans="1:3" x14ac:dyDescent="0.25">
      <c r="A385" t="s">
        <v>20</v>
      </c>
      <c r="B385">
        <v>196</v>
      </c>
      <c r="C385">
        <f t="shared" si="5"/>
        <v>-0.51739390691139697</v>
      </c>
    </row>
    <row r="386" spans="1:3" x14ac:dyDescent="0.25">
      <c r="A386" t="s">
        <v>20</v>
      </c>
      <c r="B386">
        <v>7295</v>
      </c>
      <c r="C386">
        <f t="shared" si="5"/>
        <v>5.0889507621695467</v>
      </c>
    </row>
    <row r="387" spans="1:3" x14ac:dyDescent="0.25">
      <c r="A387" t="s">
        <v>20</v>
      </c>
      <c r="B387">
        <v>2893</v>
      </c>
      <c r="C387">
        <f t="shared" ref="C387:C450" si="6">(B387-$J$2)/$J$7</f>
        <v>1.6125274302503589</v>
      </c>
    </row>
    <row r="388" spans="1:3" x14ac:dyDescent="0.25">
      <c r="A388" t="s">
        <v>20</v>
      </c>
      <c r="B388">
        <v>820</v>
      </c>
      <c r="C388">
        <f t="shared" si="6"/>
        <v>-2.459786894738672E-2</v>
      </c>
    </row>
    <row r="389" spans="1:3" x14ac:dyDescent="0.25">
      <c r="A389" t="s">
        <v>20</v>
      </c>
      <c r="B389">
        <v>2038</v>
      </c>
      <c r="C389">
        <f t="shared" si="6"/>
        <v>0.93730208977082552</v>
      </c>
    </row>
    <row r="390" spans="1:3" x14ac:dyDescent="0.25">
      <c r="A390" t="s">
        <v>20</v>
      </c>
      <c r="B390">
        <v>116</v>
      </c>
      <c r="C390">
        <f t="shared" si="6"/>
        <v>-0.58057288613755209</v>
      </c>
    </row>
    <row r="391" spans="1:3" x14ac:dyDescent="0.25">
      <c r="A391" t="s">
        <v>20</v>
      </c>
      <c r="B391">
        <v>1345</v>
      </c>
      <c r="C391">
        <f t="shared" si="6"/>
        <v>0.39001418222425649</v>
      </c>
    </row>
    <row r="392" spans="1:3" x14ac:dyDescent="0.25">
      <c r="A392" t="s">
        <v>20</v>
      </c>
      <c r="B392">
        <v>168</v>
      </c>
      <c r="C392">
        <f t="shared" si="6"/>
        <v>-0.53950654964055123</v>
      </c>
    </row>
    <row r="393" spans="1:3" x14ac:dyDescent="0.25">
      <c r="A393" t="s">
        <v>20</v>
      </c>
      <c r="B393">
        <v>137</v>
      </c>
      <c r="C393">
        <f t="shared" si="6"/>
        <v>-0.5639884040906864</v>
      </c>
    </row>
    <row r="394" spans="1:3" x14ac:dyDescent="0.25">
      <c r="A394" t="s">
        <v>20</v>
      </c>
      <c r="B394">
        <v>186</v>
      </c>
      <c r="C394">
        <f t="shared" si="6"/>
        <v>-0.52529127931466635</v>
      </c>
    </row>
    <row r="395" spans="1:3" x14ac:dyDescent="0.25">
      <c r="A395" t="s">
        <v>20</v>
      </c>
      <c r="B395">
        <v>125</v>
      </c>
      <c r="C395">
        <f t="shared" si="6"/>
        <v>-0.57346525097460965</v>
      </c>
    </row>
    <row r="396" spans="1:3" x14ac:dyDescent="0.25">
      <c r="A396" t="s">
        <v>20</v>
      </c>
      <c r="B396">
        <v>202</v>
      </c>
      <c r="C396">
        <f t="shared" si="6"/>
        <v>-0.51265548346943535</v>
      </c>
    </row>
    <row r="397" spans="1:3" x14ac:dyDescent="0.25">
      <c r="A397" t="s">
        <v>20</v>
      </c>
      <c r="B397">
        <v>103</v>
      </c>
      <c r="C397">
        <f t="shared" si="6"/>
        <v>-0.59083947026180228</v>
      </c>
    </row>
    <row r="398" spans="1:3" x14ac:dyDescent="0.25">
      <c r="A398" t="s">
        <v>20</v>
      </c>
      <c r="B398">
        <v>1785</v>
      </c>
      <c r="C398">
        <f t="shared" si="6"/>
        <v>0.73749856796810986</v>
      </c>
    </row>
    <row r="399" spans="1:3" x14ac:dyDescent="0.25">
      <c r="A399" t="s">
        <v>20</v>
      </c>
      <c r="B399">
        <v>157</v>
      </c>
      <c r="C399">
        <f t="shared" si="6"/>
        <v>-0.54819365928414765</v>
      </c>
    </row>
    <row r="400" spans="1:3" x14ac:dyDescent="0.25">
      <c r="A400" t="s">
        <v>20</v>
      </c>
      <c r="B400">
        <v>555</v>
      </c>
      <c r="C400">
        <f t="shared" si="6"/>
        <v>-0.23387823763402568</v>
      </c>
    </row>
    <row r="401" spans="1:3" x14ac:dyDescent="0.25">
      <c r="A401" t="s">
        <v>20</v>
      </c>
      <c r="B401">
        <v>297</v>
      </c>
      <c r="C401">
        <f t="shared" si="6"/>
        <v>-0.43763044563837605</v>
      </c>
    </row>
    <row r="402" spans="1:3" x14ac:dyDescent="0.25">
      <c r="A402" t="s">
        <v>20</v>
      </c>
      <c r="B402">
        <v>123</v>
      </c>
      <c r="C402">
        <f t="shared" si="6"/>
        <v>-0.57504472545526353</v>
      </c>
    </row>
    <row r="403" spans="1:3" x14ac:dyDescent="0.25">
      <c r="A403" t="s">
        <v>20</v>
      </c>
      <c r="B403">
        <v>3036</v>
      </c>
      <c r="C403">
        <f t="shared" si="6"/>
        <v>1.725459855617111</v>
      </c>
    </row>
    <row r="404" spans="1:3" x14ac:dyDescent="0.25">
      <c r="A404" t="s">
        <v>20</v>
      </c>
      <c r="B404">
        <v>144</v>
      </c>
      <c r="C404">
        <f t="shared" si="6"/>
        <v>-0.55846024340839784</v>
      </c>
    </row>
    <row r="405" spans="1:3" x14ac:dyDescent="0.25">
      <c r="A405" t="s">
        <v>20</v>
      </c>
      <c r="B405">
        <v>121</v>
      </c>
      <c r="C405">
        <f t="shared" si="6"/>
        <v>-0.5766241999359174</v>
      </c>
    </row>
    <row r="406" spans="1:3" x14ac:dyDescent="0.25">
      <c r="A406" t="s">
        <v>20</v>
      </c>
      <c r="B406">
        <v>181</v>
      </c>
      <c r="C406">
        <f t="shared" si="6"/>
        <v>-0.52923996551630104</v>
      </c>
    </row>
    <row r="407" spans="1:3" x14ac:dyDescent="0.25">
      <c r="A407" t="s">
        <v>20</v>
      </c>
      <c r="B407">
        <v>122</v>
      </c>
      <c r="C407">
        <f t="shared" si="6"/>
        <v>-0.57583446269559047</v>
      </c>
    </row>
    <row r="408" spans="1:3" x14ac:dyDescent="0.25">
      <c r="A408" t="s">
        <v>20</v>
      </c>
      <c r="B408">
        <v>1071</v>
      </c>
      <c r="C408">
        <f t="shared" si="6"/>
        <v>0.17362617837467509</v>
      </c>
    </row>
    <row r="409" spans="1:3" x14ac:dyDescent="0.25">
      <c r="A409" t="s">
        <v>20</v>
      </c>
      <c r="B409">
        <v>980</v>
      </c>
      <c r="C409">
        <f t="shared" si="6"/>
        <v>0.1017600895049236</v>
      </c>
    </row>
    <row r="410" spans="1:3" x14ac:dyDescent="0.25">
      <c r="A410" t="s">
        <v>20</v>
      </c>
      <c r="B410">
        <v>536</v>
      </c>
      <c r="C410">
        <f t="shared" si="6"/>
        <v>-0.24888324520023752</v>
      </c>
    </row>
    <row r="411" spans="1:3" x14ac:dyDescent="0.25">
      <c r="A411" t="s">
        <v>20</v>
      </c>
      <c r="B411">
        <v>1991</v>
      </c>
      <c r="C411">
        <f t="shared" si="6"/>
        <v>0.90018443947545945</v>
      </c>
    </row>
    <row r="412" spans="1:3" x14ac:dyDescent="0.25">
      <c r="A412" t="s">
        <v>20</v>
      </c>
      <c r="B412">
        <v>180</v>
      </c>
      <c r="C412">
        <f t="shared" si="6"/>
        <v>-0.53002970275662797</v>
      </c>
    </row>
    <row r="413" spans="1:3" x14ac:dyDescent="0.25">
      <c r="A413" t="s">
        <v>20</v>
      </c>
      <c r="B413">
        <v>130</v>
      </c>
      <c r="C413">
        <f t="shared" si="6"/>
        <v>-0.56951656477297496</v>
      </c>
    </row>
    <row r="414" spans="1:3" x14ac:dyDescent="0.25">
      <c r="A414" t="s">
        <v>20</v>
      </c>
      <c r="B414">
        <v>122</v>
      </c>
      <c r="C414">
        <f t="shared" si="6"/>
        <v>-0.57583446269559047</v>
      </c>
    </row>
    <row r="415" spans="1:3" x14ac:dyDescent="0.25">
      <c r="A415" t="s">
        <v>20</v>
      </c>
      <c r="B415">
        <v>140</v>
      </c>
      <c r="C415">
        <f t="shared" si="6"/>
        <v>-0.56161919236970559</v>
      </c>
    </row>
    <row r="416" spans="1:3" x14ac:dyDescent="0.25">
      <c r="A416" t="s">
        <v>20</v>
      </c>
      <c r="B416">
        <v>3388</v>
      </c>
      <c r="C416">
        <f t="shared" si="6"/>
        <v>2.0034473642121937</v>
      </c>
    </row>
    <row r="417" spans="1:3" x14ac:dyDescent="0.25">
      <c r="A417" t="s">
        <v>20</v>
      </c>
      <c r="B417">
        <v>280</v>
      </c>
      <c r="C417">
        <f t="shared" si="6"/>
        <v>-0.45105597872393405</v>
      </c>
    </row>
    <row r="418" spans="1:3" x14ac:dyDescent="0.25">
      <c r="A418" t="s">
        <v>20</v>
      </c>
      <c r="B418">
        <v>366</v>
      </c>
      <c r="C418">
        <f t="shared" si="6"/>
        <v>-0.38313857605581725</v>
      </c>
    </row>
    <row r="419" spans="1:3" x14ac:dyDescent="0.25">
      <c r="A419" t="s">
        <v>20</v>
      </c>
      <c r="B419">
        <v>270</v>
      </c>
      <c r="C419">
        <f t="shared" si="6"/>
        <v>-0.45895335112720342</v>
      </c>
    </row>
    <row r="420" spans="1:3" x14ac:dyDescent="0.25">
      <c r="A420" t="s">
        <v>20</v>
      </c>
      <c r="B420">
        <v>137</v>
      </c>
      <c r="C420">
        <f t="shared" si="6"/>
        <v>-0.5639884040906864</v>
      </c>
    </row>
    <row r="421" spans="1:3" x14ac:dyDescent="0.25">
      <c r="A421" t="s">
        <v>20</v>
      </c>
      <c r="B421">
        <v>3205</v>
      </c>
      <c r="C421">
        <f t="shared" si="6"/>
        <v>1.8589254492323637</v>
      </c>
    </row>
    <row r="422" spans="1:3" x14ac:dyDescent="0.25">
      <c r="A422" t="s">
        <v>20</v>
      </c>
      <c r="B422">
        <v>288</v>
      </c>
      <c r="C422">
        <f t="shared" si="6"/>
        <v>-0.44473808080131855</v>
      </c>
    </row>
    <row r="423" spans="1:3" x14ac:dyDescent="0.25">
      <c r="A423" t="s">
        <v>20</v>
      </c>
      <c r="B423">
        <v>148</v>
      </c>
      <c r="C423">
        <f t="shared" si="6"/>
        <v>-0.55530129444709009</v>
      </c>
    </row>
    <row r="424" spans="1:3" x14ac:dyDescent="0.25">
      <c r="A424" t="s">
        <v>20</v>
      </c>
      <c r="B424">
        <v>114</v>
      </c>
      <c r="C424">
        <f t="shared" si="6"/>
        <v>-0.58215236061820597</v>
      </c>
    </row>
    <row r="425" spans="1:3" x14ac:dyDescent="0.25">
      <c r="A425" t="s">
        <v>20</v>
      </c>
      <c r="B425">
        <v>1518</v>
      </c>
      <c r="C425">
        <f t="shared" si="6"/>
        <v>0.52663872480081708</v>
      </c>
    </row>
    <row r="426" spans="1:3" x14ac:dyDescent="0.25">
      <c r="A426" t="s">
        <v>20</v>
      </c>
      <c r="B426">
        <v>166</v>
      </c>
      <c r="C426">
        <f t="shared" si="6"/>
        <v>-0.5410860241212051</v>
      </c>
    </row>
    <row r="427" spans="1:3" x14ac:dyDescent="0.25">
      <c r="A427" t="s">
        <v>20</v>
      </c>
      <c r="B427">
        <v>100</v>
      </c>
      <c r="C427">
        <f t="shared" si="6"/>
        <v>-0.59320868198278309</v>
      </c>
    </row>
    <row r="428" spans="1:3" x14ac:dyDescent="0.25">
      <c r="A428" t="s">
        <v>20</v>
      </c>
      <c r="B428">
        <v>235</v>
      </c>
      <c r="C428">
        <f t="shared" si="6"/>
        <v>-0.4865941545386463</v>
      </c>
    </row>
    <row r="429" spans="1:3" x14ac:dyDescent="0.25">
      <c r="A429" t="s">
        <v>20</v>
      </c>
      <c r="B429">
        <v>148</v>
      </c>
      <c r="C429">
        <f t="shared" si="6"/>
        <v>-0.55530129444709009</v>
      </c>
    </row>
    <row r="430" spans="1:3" x14ac:dyDescent="0.25">
      <c r="A430" t="s">
        <v>20</v>
      </c>
      <c r="B430">
        <v>198</v>
      </c>
      <c r="C430">
        <f t="shared" si="6"/>
        <v>-0.5158144324307431</v>
      </c>
    </row>
    <row r="431" spans="1:3" x14ac:dyDescent="0.25">
      <c r="A431" t="s">
        <v>20</v>
      </c>
      <c r="B431">
        <v>150</v>
      </c>
      <c r="C431">
        <f t="shared" si="6"/>
        <v>-0.55372181996643621</v>
      </c>
    </row>
    <row r="432" spans="1:3" x14ac:dyDescent="0.25">
      <c r="A432" t="s">
        <v>20</v>
      </c>
      <c r="B432">
        <v>216</v>
      </c>
      <c r="C432">
        <f t="shared" si="6"/>
        <v>-0.50159916210485822</v>
      </c>
    </row>
    <row r="433" spans="1:3" x14ac:dyDescent="0.25">
      <c r="A433" t="s">
        <v>20</v>
      </c>
      <c r="B433">
        <v>5139</v>
      </c>
      <c r="C433">
        <f t="shared" si="6"/>
        <v>3.3862772720246648</v>
      </c>
    </row>
    <row r="434" spans="1:3" x14ac:dyDescent="0.25">
      <c r="A434" t="s">
        <v>20</v>
      </c>
      <c r="B434">
        <v>2353</v>
      </c>
      <c r="C434">
        <f t="shared" si="6"/>
        <v>1.1860693204738115</v>
      </c>
    </row>
    <row r="435" spans="1:3" x14ac:dyDescent="0.25">
      <c r="A435" t="s">
        <v>20</v>
      </c>
      <c r="B435">
        <v>78</v>
      </c>
      <c r="C435">
        <f t="shared" si="6"/>
        <v>-0.61058290126997583</v>
      </c>
    </row>
    <row r="436" spans="1:3" x14ac:dyDescent="0.25">
      <c r="A436" t="s">
        <v>20</v>
      </c>
      <c r="B436">
        <v>174</v>
      </c>
      <c r="C436">
        <f t="shared" si="6"/>
        <v>-0.5347681261985896</v>
      </c>
    </row>
    <row r="437" spans="1:3" x14ac:dyDescent="0.25">
      <c r="A437" t="s">
        <v>20</v>
      </c>
      <c r="B437">
        <v>164</v>
      </c>
      <c r="C437">
        <f t="shared" si="6"/>
        <v>-0.54266549860185898</v>
      </c>
    </row>
    <row r="438" spans="1:3" x14ac:dyDescent="0.25">
      <c r="A438" t="s">
        <v>20</v>
      </c>
      <c r="B438">
        <v>161</v>
      </c>
      <c r="C438">
        <f t="shared" si="6"/>
        <v>-0.54503471032283979</v>
      </c>
    </row>
    <row r="439" spans="1:3" x14ac:dyDescent="0.25">
      <c r="A439" t="s">
        <v>20</v>
      </c>
      <c r="B439">
        <v>138</v>
      </c>
      <c r="C439">
        <f t="shared" si="6"/>
        <v>-0.56319866685035946</v>
      </c>
    </row>
    <row r="440" spans="1:3" x14ac:dyDescent="0.25">
      <c r="A440" t="s">
        <v>20</v>
      </c>
      <c r="B440">
        <v>3308</v>
      </c>
      <c r="C440">
        <f t="shared" si="6"/>
        <v>1.9402683849860385</v>
      </c>
    </row>
    <row r="441" spans="1:3" x14ac:dyDescent="0.25">
      <c r="A441" t="s">
        <v>20</v>
      </c>
      <c r="B441">
        <v>127</v>
      </c>
      <c r="C441">
        <f t="shared" si="6"/>
        <v>-0.57188577649395578</v>
      </c>
    </row>
    <row r="442" spans="1:3" x14ac:dyDescent="0.25">
      <c r="A442" t="s">
        <v>20</v>
      </c>
      <c r="B442">
        <v>207</v>
      </c>
      <c r="C442">
        <f t="shared" si="6"/>
        <v>-0.50870679726780066</v>
      </c>
    </row>
    <row r="443" spans="1:3" x14ac:dyDescent="0.25">
      <c r="A443" t="s">
        <v>20</v>
      </c>
      <c r="B443">
        <v>181</v>
      </c>
      <c r="C443">
        <f t="shared" si="6"/>
        <v>-0.52923996551630104</v>
      </c>
    </row>
    <row r="444" spans="1:3" x14ac:dyDescent="0.25">
      <c r="A444" t="s">
        <v>20</v>
      </c>
      <c r="B444">
        <v>110</v>
      </c>
      <c r="C444">
        <f t="shared" si="6"/>
        <v>-0.58531130957951372</v>
      </c>
    </row>
    <row r="445" spans="1:3" x14ac:dyDescent="0.25">
      <c r="A445" t="s">
        <v>20</v>
      </c>
      <c r="B445">
        <v>185</v>
      </c>
      <c r="C445">
        <f t="shared" si="6"/>
        <v>-0.52608101655499329</v>
      </c>
    </row>
    <row r="446" spans="1:3" x14ac:dyDescent="0.25">
      <c r="A446" t="s">
        <v>20</v>
      </c>
      <c r="B446">
        <v>121</v>
      </c>
      <c r="C446">
        <f t="shared" si="6"/>
        <v>-0.5766241999359174</v>
      </c>
    </row>
    <row r="447" spans="1:3" x14ac:dyDescent="0.25">
      <c r="A447" t="s">
        <v>20</v>
      </c>
      <c r="B447">
        <v>106</v>
      </c>
      <c r="C447">
        <f t="shared" si="6"/>
        <v>-0.58847025854082147</v>
      </c>
    </row>
    <row r="448" spans="1:3" x14ac:dyDescent="0.25">
      <c r="A448" t="s">
        <v>20</v>
      </c>
      <c r="B448">
        <v>142</v>
      </c>
      <c r="C448">
        <f t="shared" si="6"/>
        <v>-0.56003971788905171</v>
      </c>
    </row>
    <row r="449" spans="1:3" x14ac:dyDescent="0.25">
      <c r="A449" t="s">
        <v>20</v>
      </c>
      <c r="B449">
        <v>233</v>
      </c>
      <c r="C449">
        <f t="shared" si="6"/>
        <v>-0.48817362901930017</v>
      </c>
    </row>
    <row r="450" spans="1:3" x14ac:dyDescent="0.25">
      <c r="A450" t="s">
        <v>20</v>
      </c>
      <c r="B450">
        <v>218</v>
      </c>
      <c r="C450">
        <f t="shared" si="6"/>
        <v>-0.50001968762420423</v>
      </c>
    </row>
    <row r="451" spans="1:3" x14ac:dyDescent="0.25">
      <c r="A451" t="s">
        <v>20</v>
      </c>
      <c r="B451">
        <v>76</v>
      </c>
      <c r="C451">
        <f t="shared" ref="C451:C514" si="7">(B451-$J$2)/$J$7</f>
        <v>-0.61216237575062971</v>
      </c>
    </row>
    <row r="452" spans="1:3" x14ac:dyDescent="0.25">
      <c r="A452" t="s">
        <v>20</v>
      </c>
      <c r="B452">
        <v>43</v>
      </c>
      <c r="C452">
        <f t="shared" si="7"/>
        <v>-0.63822370468141865</v>
      </c>
    </row>
    <row r="453" spans="1:3" x14ac:dyDescent="0.25">
      <c r="A453" t="s">
        <v>20</v>
      </c>
      <c r="B453">
        <v>221</v>
      </c>
      <c r="C453">
        <f t="shared" si="7"/>
        <v>-0.49765047590322348</v>
      </c>
    </row>
    <row r="454" spans="1:3" x14ac:dyDescent="0.25">
      <c r="A454" t="s">
        <v>20</v>
      </c>
      <c r="B454">
        <v>2805</v>
      </c>
      <c r="C454">
        <f t="shared" si="7"/>
        <v>1.5430305531015882</v>
      </c>
    </row>
    <row r="455" spans="1:3" x14ac:dyDescent="0.25">
      <c r="A455" t="s">
        <v>20</v>
      </c>
      <c r="B455">
        <v>68</v>
      </c>
      <c r="C455">
        <f t="shared" si="7"/>
        <v>-0.61848027367324521</v>
      </c>
    </row>
    <row r="456" spans="1:3" x14ac:dyDescent="0.25">
      <c r="A456" t="s">
        <v>20</v>
      </c>
      <c r="B456">
        <v>183</v>
      </c>
      <c r="C456">
        <f t="shared" si="7"/>
        <v>-0.52766049103564716</v>
      </c>
    </row>
    <row r="457" spans="1:3" x14ac:dyDescent="0.25">
      <c r="A457" t="s">
        <v>20</v>
      </c>
      <c r="B457">
        <v>133</v>
      </c>
      <c r="C457">
        <f t="shared" si="7"/>
        <v>-0.56714735305199415</v>
      </c>
    </row>
    <row r="458" spans="1:3" x14ac:dyDescent="0.25">
      <c r="A458" t="s">
        <v>20</v>
      </c>
      <c r="B458">
        <v>2489</v>
      </c>
      <c r="C458">
        <f t="shared" si="7"/>
        <v>1.2934735851582753</v>
      </c>
    </row>
    <row r="459" spans="1:3" x14ac:dyDescent="0.25">
      <c r="A459" t="s">
        <v>20</v>
      </c>
      <c r="B459">
        <v>69</v>
      </c>
      <c r="C459">
        <f t="shared" si="7"/>
        <v>-0.61769053643291827</v>
      </c>
    </row>
    <row r="460" spans="1:3" x14ac:dyDescent="0.25">
      <c r="A460" t="s">
        <v>20</v>
      </c>
      <c r="B460">
        <v>279</v>
      </c>
      <c r="C460">
        <f t="shared" si="7"/>
        <v>-0.45184571596426099</v>
      </c>
    </row>
    <row r="461" spans="1:3" x14ac:dyDescent="0.25">
      <c r="A461" t="s">
        <v>20</v>
      </c>
      <c r="B461">
        <v>210</v>
      </c>
      <c r="C461">
        <f t="shared" si="7"/>
        <v>-0.50633758554681985</v>
      </c>
    </row>
    <row r="462" spans="1:3" x14ac:dyDescent="0.25">
      <c r="A462" t="s">
        <v>20</v>
      </c>
      <c r="B462">
        <v>2100</v>
      </c>
      <c r="C462">
        <f t="shared" si="7"/>
        <v>0.98626579867109587</v>
      </c>
    </row>
    <row r="463" spans="1:3" x14ac:dyDescent="0.25">
      <c r="A463" t="s">
        <v>20</v>
      </c>
      <c r="B463">
        <v>252</v>
      </c>
      <c r="C463">
        <f t="shared" si="7"/>
        <v>-0.47316862145308836</v>
      </c>
    </row>
    <row r="464" spans="1:3" x14ac:dyDescent="0.25">
      <c r="A464" t="s">
        <v>20</v>
      </c>
      <c r="B464">
        <v>1280</v>
      </c>
      <c r="C464">
        <f t="shared" si="7"/>
        <v>0.33868126160300543</v>
      </c>
    </row>
    <row r="465" spans="1:3" x14ac:dyDescent="0.25">
      <c r="A465" t="s">
        <v>20</v>
      </c>
      <c r="B465">
        <v>157</v>
      </c>
      <c r="C465">
        <f t="shared" si="7"/>
        <v>-0.54819365928414765</v>
      </c>
    </row>
    <row r="466" spans="1:3" x14ac:dyDescent="0.25">
      <c r="A466" t="s">
        <v>20</v>
      </c>
      <c r="B466">
        <v>194</v>
      </c>
      <c r="C466">
        <f t="shared" si="7"/>
        <v>-0.51897338139205085</v>
      </c>
    </row>
    <row r="467" spans="1:3" x14ac:dyDescent="0.25">
      <c r="A467" t="s">
        <v>20</v>
      </c>
      <c r="B467">
        <v>82</v>
      </c>
      <c r="C467">
        <f t="shared" si="7"/>
        <v>-0.60742395230866808</v>
      </c>
    </row>
    <row r="468" spans="1:3" x14ac:dyDescent="0.25">
      <c r="A468" t="s">
        <v>20</v>
      </c>
      <c r="B468">
        <v>4233</v>
      </c>
      <c r="C468">
        <f t="shared" si="7"/>
        <v>2.6707753322884575</v>
      </c>
    </row>
    <row r="469" spans="1:3" x14ac:dyDescent="0.25">
      <c r="A469" t="s">
        <v>20</v>
      </c>
      <c r="B469">
        <v>1297</v>
      </c>
      <c r="C469">
        <f t="shared" si="7"/>
        <v>0.35210679468856343</v>
      </c>
    </row>
    <row r="470" spans="1:3" x14ac:dyDescent="0.25">
      <c r="A470" t="s">
        <v>20</v>
      </c>
      <c r="B470">
        <v>165</v>
      </c>
      <c r="C470">
        <f t="shared" si="7"/>
        <v>-0.54187576136153204</v>
      </c>
    </row>
    <row r="471" spans="1:3" x14ac:dyDescent="0.25">
      <c r="A471" t="s">
        <v>20</v>
      </c>
      <c r="B471">
        <v>119</v>
      </c>
      <c r="C471">
        <f t="shared" si="7"/>
        <v>-0.57820367441657128</v>
      </c>
    </row>
    <row r="472" spans="1:3" x14ac:dyDescent="0.25">
      <c r="A472" t="s">
        <v>20</v>
      </c>
      <c r="B472">
        <v>1797</v>
      </c>
      <c r="C472">
        <f t="shared" si="7"/>
        <v>0.74697541485203311</v>
      </c>
    </row>
    <row r="473" spans="1:3" x14ac:dyDescent="0.25">
      <c r="A473" t="s">
        <v>20</v>
      </c>
      <c r="B473">
        <v>261</v>
      </c>
      <c r="C473">
        <f t="shared" si="7"/>
        <v>-0.46606098629014592</v>
      </c>
    </row>
    <row r="474" spans="1:3" x14ac:dyDescent="0.25">
      <c r="A474" t="s">
        <v>20</v>
      </c>
      <c r="B474">
        <v>157</v>
      </c>
      <c r="C474">
        <f t="shared" si="7"/>
        <v>-0.54819365928414765</v>
      </c>
    </row>
    <row r="475" spans="1:3" x14ac:dyDescent="0.25">
      <c r="A475" t="s">
        <v>20</v>
      </c>
      <c r="B475">
        <v>3533</v>
      </c>
      <c r="C475">
        <f t="shared" si="7"/>
        <v>2.1179592640595999</v>
      </c>
    </row>
    <row r="476" spans="1:3" x14ac:dyDescent="0.25">
      <c r="A476" t="s">
        <v>20</v>
      </c>
      <c r="B476">
        <v>155</v>
      </c>
      <c r="C476">
        <f t="shared" si="7"/>
        <v>-0.54977313376480152</v>
      </c>
    </row>
    <row r="477" spans="1:3" x14ac:dyDescent="0.25">
      <c r="A477" t="s">
        <v>20</v>
      </c>
      <c r="B477">
        <v>132</v>
      </c>
      <c r="C477">
        <f t="shared" si="7"/>
        <v>-0.56793709029232109</v>
      </c>
    </row>
    <row r="478" spans="1:3" x14ac:dyDescent="0.25">
      <c r="A478" t="s">
        <v>20</v>
      </c>
      <c r="B478">
        <v>1354</v>
      </c>
      <c r="C478">
        <f t="shared" si="7"/>
        <v>0.39712181738719898</v>
      </c>
    </row>
    <row r="479" spans="1:3" x14ac:dyDescent="0.25">
      <c r="A479" t="s">
        <v>20</v>
      </c>
      <c r="B479">
        <v>48</v>
      </c>
      <c r="C479">
        <f t="shared" si="7"/>
        <v>-0.63427501847978396</v>
      </c>
    </row>
    <row r="480" spans="1:3" x14ac:dyDescent="0.25">
      <c r="A480" t="s">
        <v>20</v>
      </c>
      <c r="B480">
        <v>110</v>
      </c>
      <c r="C480">
        <f t="shared" si="7"/>
        <v>-0.58531130957951372</v>
      </c>
    </row>
    <row r="481" spans="1:3" x14ac:dyDescent="0.25">
      <c r="A481" t="s">
        <v>20</v>
      </c>
      <c r="B481">
        <v>172</v>
      </c>
      <c r="C481">
        <f t="shared" si="7"/>
        <v>-0.53634760067924347</v>
      </c>
    </row>
    <row r="482" spans="1:3" x14ac:dyDescent="0.25">
      <c r="A482" t="s">
        <v>20</v>
      </c>
      <c r="B482">
        <v>307</v>
      </c>
      <c r="C482">
        <f t="shared" si="7"/>
        <v>-0.42973307323510668</v>
      </c>
    </row>
    <row r="483" spans="1:3" x14ac:dyDescent="0.25">
      <c r="A483" t="s">
        <v>20</v>
      </c>
      <c r="B483">
        <v>160</v>
      </c>
      <c r="C483">
        <f t="shared" si="7"/>
        <v>-0.54582444756316673</v>
      </c>
    </row>
    <row r="484" spans="1:3" x14ac:dyDescent="0.25">
      <c r="A484" t="s">
        <v>20</v>
      </c>
      <c r="B484">
        <v>1467</v>
      </c>
      <c r="C484">
        <f t="shared" si="7"/>
        <v>0.48636212554414315</v>
      </c>
    </row>
    <row r="485" spans="1:3" x14ac:dyDescent="0.25">
      <c r="A485" t="s">
        <v>20</v>
      </c>
      <c r="B485">
        <v>2662</v>
      </c>
      <c r="C485">
        <f t="shared" si="7"/>
        <v>1.4300981277348359</v>
      </c>
    </row>
    <row r="486" spans="1:3" x14ac:dyDescent="0.25">
      <c r="A486" t="s">
        <v>20</v>
      </c>
      <c r="B486">
        <v>452</v>
      </c>
      <c r="C486">
        <f t="shared" si="7"/>
        <v>-0.31522117338770045</v>
      </c>
    </row>
    <row r="487" spans="1:3" x14ac:dyDescent="0.25">
      <c r="A487" t="s">
        <v>20</v>
      </c>
      <c r="B487">
        <v>158</v>
      </c>
      <c r="C487">
        <f t="shared" si="7"/>
        <v>-0.54740392204382071</v>
      </c>
    </row>
    <row r="488" spans="1:3" x14ac:dyDescent="0.25">
      <c r="A488" t="s">
        <v>20</v>
      </c>
      <c r="B488">
        <v>225</v>
      </c>
      <c r="C488">
        <f t="shared" si="7"/>
        <v>-0.49449152694191573</v>
      </c>
    </row>
    <row r="489" spans="1:3" x14ac:dyDescent="0.25">
      <c r="A489" t="s">
        <v>20</v>
      </c>
      <c r="B489">
        <v>65</v>
      </c>
      <c r="C489">
        <f t="shared" si="7"/>
        <v>-0.62084948539422602</v>
      </c>
    </row>
    <row r="490" spans="1:3" x14ac:dyDescent="0.25">
      <c r="A490" t="s">
        <v>20</v>
      </c>
      <c r="B490">
        <v>163</v>
      </c>
      <c r="C490">
        <f t="shared" si="7"/>
        <v>-0.54345523584218591</v>
      </c>
    </row>
    <row r="491" spans="1:3" x14ac:dyDescent="0.25">
      <c r="A491" t="s">
        <v>20</v>
      </c>
      <c r="B491">
        <v>85</v>
      </c>
      <c r="C491">
        <f t="shared" si="7"/>
        <v>-0.60505474058768727</v>
      </c>
    </row>
    <row r="492" spans="1:3" x14ac:dyDescent="0.25">
      <c r="A492" t="s">
        <v>20</v>
      </c>
      <c r="B492">
        <v>217</v>
      </c>
      <c r="C492">
        <f t="shared" si="7"/>
        <v>-0.50080942486453117</v>
      </c>
    </row>
    <row r="493" spans="1:3" x14ac:dyDescent="0.25">
      <c r="A493" t="s">
        <v>20</v>
      </c>
      <c r="B493">
        <v>150</v>
      </c>
      <c r="C493">
        <f t="shared" si="7"/>
        <v>-0.55372181996643621</v>
      </c>
    </row>
    <row r="494" spans="1:3" x14ac:dyDescent="0.25">
      <c r="A494" t="s">
        <v>20</v>
      </c>
      <c r="B494">
        <v>3272</v>
      </c>
      <c r="C494">
        <f t="shared" si="7"/>
        <v>1.9118378443342687</v>
      </c>
    </row>
    <row r="495" spans="1:3" x14ac:dyDescent="0.25">
      <c r="A495" t="s">
        <v>20</v>
      </c>
      <c r="B495">
        <v>300</v>
      </c>
      <c r="C495">
        <f t="shared" si="7"/>
        <v>-0.43526123391739524</v>
      </c>
    </row>
    <row r="496" spans="1:3" x14ac:dyDescent="0.25">
      <c r="A496" t="s">
        <v>20</v>
      </c>
      <c r="B496">
        <v>126</v>
      </c>
      <c r="C496">
        <f t="shared" si="7"/>
        <v>-0.57267551373428272</v>
      </c>
    </row>
    <row r="497" spans="1:3" x14ac:dyDescent="0.25">
      <c r="A497" t="s">
        <v>20</v>
      </c>
      <c r="B497">
        <v>2320</v>
      </c>
      <c r="C497">
        <f t="shared" si="7"/>
        <v>1.1600079915430226</v>
      </c>
    </row>
    <row r="498" spans="1:3" x14ac:dyDescent="0.25">
      <c r="A498" t="s">
        <v>20</v>
      </c>
      <c r="B498">
        <v>81</v>
      </c>
      <c r="C498">
        <f t="shared" si="7"/>
        <v>-0.60821368954899502</v>
      </c>
    </row>
    <row r="499" spans="1:3" x14ac:dyDescent="0.25">
      <c r="A499" t="s">
        <v>20</v>
      </c>
      <c r="B499">
        <v>1887</v>
      </c>
      <c r="C499">
        <f t="shared" si="7"/>
        <v>0.81805176648145772</v>
      </c>
    </row>
    <row r="500" spans="1:3" x14ac:dyDescent="0.25">
      <c r="A500" t="s">
        <v>20</v>
      </c>
      <c r="B500">
        <v>4358</v>
      </c>
      <c r="C500">
        <f t="shared" si="7"/>
        <v>2.769492487329325</v>
      </c>
    </row>
    <row r="501" spans="1:3" x14ac:dyDescent="0.25">
      <c r="A501" t="s">
        <v>20</v>
      </c>
      <c r="B501">
        <v>53</v>
      </c>
      <c r="C501">
        <f t="shared" si="7"/>
        <v>-0.63032633227814927</v>
      </c>
    </row>
    <row r="502" spans="1:3" x14ac:dyDescent="0.25">
      <c r="A502" t="s">
        <v>20</v>
      </c>
      <c r="B502">
        <v>2414</v>
      </c>
      <c r="C502">
        <f t="shared" si="7"/>
        <v>1.2342432921337547</v>
      </c>
    </row>
    <row r="503" spans="1:3" x14ac:dyDescent="0.25">
      <c r="A503" t="s">
        <v>20</v>
      </c>
      <c r="B503">
        <v>80</v>
      </c>
      <c r="C503">
        <f t="shared" si="7"/>
        <v>-0.60900342678932196</v>
      </c>
    </row>
    <row r="504" spans="1:3" x14ac:dyDescent="0.25">
      <c r="A504" t="s">
        <v>20</v>
      </c>
      <c r="B504">
        <v>193</v>
      </c>
      <c r="C504">
        <f t="shared" si="7"/>
        <v>-0.51976311863237779</v>
      </c>
    </row>
    <row r="505" spans="1:3" x14ac:dyDescent="0.25">
      <c r="A505" t="s">
        <v>20</v>
      </c>
      <c r="B505">
        <v>52</v>
      </c>
      <c r="C505">
        <f t="shared" si="7"/>
        <v>-0.63111606951847621</v>
      </c>
    </row>
    <row r="506" spans="1:3" x14ac:dyDescent="0.25">
      <c r="A506" t="s">
        <v>20</v>
      </c>
      <c r="B506">
        <v>290</v>
      </c>
      <c r="C506">
        <f t="shared" si="7"/>
        <v>-0.44315860632066467</v>
      </c>
    </row>
    <row r="507" spans="1:3" x14ac:dyDescent="0.25">
      <c r="A507" t="s">
        <v>20</v>
      </c>
      <c r="B507">
        <v>122</v>
      </c>
      <c r="C507">
        <f t="shared" si="7"/>
        <v>-0.57583446269559047</v>
      </c>
    </row>
    <row r="508" spans="1:3" x14ac:dyDescent="0.25">
      <c r="A508" t="s">
        <v>20</v>
      </c>
      <c r="B508">
        <v>1470</v>
      </c>
      <c r="C508">
        <f t="shared" si="7"/>
        <v>0.48873133726512397</v>
      </c>
    </row>
    <row r="509" spans="1:3" x14ac:dyDescent="0.25">
      <c r="A509" t="s">
        <v>20</v>
      </c>
      <c r="B509">
        <v>165</v>
      </c>
      <c r="C509">
        <f t="shared" si="7"/>
        <v>-0.54187576136153204</v>
      </c>
    </row>
    <row r="510" spans="1:3" x14ac:dyDescent="0.25">
      <c r="A510" t="s">
        <v>20</v>
      </c>
      <c r="B510">
        <v>182</v>
      </c>
      <c r="C510">
        <f t="shared" si="7"/>
        <v>-0.5284502282759741</v>
      </c>
    </row>
    <row r="511" spans="1:3" x14ac:dyDescent="0.25">
      <c r="A511" t="s">
        <v>20</v>
      </c>
      <c r="B511">
        <v>199</v>
      </c>
      <c r="C511">
        <f t="shared" si="7"/>
        <v>-0.51502469519041616</v>
      </c>
    </row>
    <row r="512" spans="1:3" x14ac:dyDescent="0.25">
      <c r="A512" t="s">
        <v>20</v>
      </c>
      <c r="B512">
        <v>56</v>
      </c>
      <c r="C512">
        <f t="shared" si="7"/>
        <v>-0.62795712055716846</v>
      </c>
    </row>
    <row r="513" spans="1:3" x14ac:dyDescent="0.25">
      <c r="A513" t="s">
        <v>20</v>
      </c>
      <c r="B513">
        <v>1460</v>
      </c>
      <c r="C513">
        <f t="shared" si="7"/>
        <v>0.48083396486185453</v>
      </c>
    </row>
    <row r="514" spans="1:3" x14ac:dyDescent="0.25">
      <c r="A514" t="s">
        <v>20</v>
      </c>
      <c r="B514">
        <v>123</v>
      </c>
      <c r="C514">
        <f t="shared" si="7"/>
        <v>-0.57504472545526353</v>
      </c>
    </row>
    <row r="515" spans="1:3" x14ac:dyDescent="0.25">
      <c r="A515" t="s">
        <v>20</v>
      </c>
      <c r="B515">
        <v>159</v>
      </c>
      <c r="C515">
        <f t="shared" ref="C515:C566" si="8">(B515-$J$2)/$J$7</f>
        <v>-0.54661418480349366</v>
      </c>
    </row>
    <row r="516" spans="1:3" x14ac:dyDescent="0.25">
      <c r="A516" t="s">
        <v>20</v>
      </c>
      <c r="B516">
        <v>110</v>
      </c>
      <c r="C516">
        <f t="shared" si="8"/>
        <v>-0.58531130957951372</v>
      </c>
    </row>
    <row r="517" spans="1:3" x14ac:dyDescent="0.25">
      <c r="A517" t="s">
        <v>20</v>
      </c>
      <c r="B517">
        <v>236</v>
      </c>
      <c r="C517">
        <f t="shared" si="8"/>
        <v>-0.48580441729831936</v>
      </c>
    </row>
    <row r="518" spans="1:3" x14ac:dyDescent="0.25">
      <c r="A518" t="s">
        <v>20</v>
      </c>
      <c r="B518">
        <v>191</v>
      </c>
      <c r="C518">
        <f t="shared" si="8"/>
        <v>-0.52134259311303166</v>
      </c>
    </row>
    <row r="519" spans="1:3" x14ac:dyDescent="0.25">
      <c r="A519" t="s">
        <v>20</v>
      </c>
      <c r="B519">
        <v>3934</v>
      </c>
      <c r="C519">
        <f t="shared" si="8"/>
        <v>2.4346438974307025</v>
      </c>
    </row>
    <row r="520" spans="1:3" x14ac:dyDescent="0.25">
      <c r="A520" t="s">
        <v>20</v>
      </c>
      <c r="B520">
        <v>80</v>
      </c>
      <c r="C520">
        <f t="shared" si="8"/>
        <v>-0.60900342678932196</v>
      </c>
    </row>
    <row r="521" spans="1:3" x14ac:dyDescent="0.25">
      <c r="A521" t="s">
        <v>20</v>
      </c>
      <c r="B521">
        <v>462</v>
      </c>
      <c r="C521">
        <f t="shared" si="8"/>
        <v>-0.30732380098443107</v>
      </c>
    </row>
    <row r="522" spans="1:3" x14ac:dyDescent="0.25">
      <c r="A522" t="s">
        <v>20</v>
      </c>
      <c r="B522">
        <v>179</v>
      </c>
      <c r="C522">
        <f t="shared" si="8"/>
        <v>-0.53081943999695491</v>
      </c>
    </row>
    <row r="523" spans="1:3" x14ac:dyDescent="0.25">
      <c r="A523" t="s">
        <v>20</v>
      </c>
      <c r="B523">
        <v>1866</v>
      </c>
      <c r="C523">
        <f t="shared" si="8"/>
        <v>0.80146728443459203</v>
      </c>
    </row>
    <row r="524" spans="1:3" x14ac:dyDescent="0.25">
      <c r="A524" t="s">
        <v>20</v>
      </c>
      <c r="B524">
        <v>156</v>
      </c>
      <c r="C524">
        <f t="shared" si="8"/>
        <v>-0.54898339652447459</v>
      </c>
    </row>
    <row r="525" spans="1:3" x14ac:dyDescent="0.25">
      <c r="A525" t="s">
        <v>20</v>
      </c>
      <c r="B525">
        <v>255</v>
      </c>
      <c r="C525">
        <f t="shared" si="8"/>
        <v>-0.47079940973210754</v>
      </c>
    </row>
    <row r="526" spans="1:3" x14ac:dyDescent="0.25">
      <c r="A526" t="s">
        <v>20</v>
      </c>
      <c r="B526">
        <v>2261</v>
      </c>
      <c r="C526">
        <f t="shared" si="8"/>
        <v>1.113413494363733</v>
      </c>
    </row>
    <row r="527" spans="1:3" x14ac:dyDescent="0.25">
      <c r="A527" t="s">
        <v>20</v>
      </c>
      <c r="B527">
        <v>40</v>
      </c>
      <c r="C527">
        <f t="shared" si="8"/>
        <v>-0.64059291640239957</v>
      </c>
    </row>
    <row r="528" spans="1:3" x14ac:dyDescent="0.25">
      <c r="A528" t="s">
        <v>20</v>
      </c>
      <c r="B528">
        <v>2289</v>
      </c>
      <c r="C528">
        <f t="shared" si="8"/>
        <v>1.1355261370928873</v>
      </c>
    </row>
    <row r="529" spans="1:3" x14ac:dyDescent="0.25">
      <c r="A529" t="s">
        <v>20</v>
      </c>
      <c r="B529">
        <v>65</v>
      </c>
      <c r="C529">
        <f t="shared" si="8"/>
        <v>-0.62084948539422602</v>
      </c>
    </row>
    <row r="530" spans="1:3" x14ac:dyDescent="0.25">
      <c r="A530" t="s">
        <v>20</v>
      </c>
      <c r="B530">
        <v>3777</v>
      </c>
      <c r="C530">
        <f t="shared" si="8"/>
        <v>2.3106551506993731</v>
      </c>
    </row>
    <row r="531" spans="1:3" x14ac:dyDescent="0.25">
      <c r="A531" t="s">
        <v>20</v>
      </c>
      <c r="B531">
        <v>184</v>
      </c>
      <c r="C531">
        <f t="shared" si="8"/>
        <v>-0.52687075379532022</v>
      </c>
    </row>
    <row r="532" spans="1:3" x14ac:dyDescent="0.25">
      <c r="A532" t="s">
        <v>20</v>
      </c>
      <c r="B532">
        <v>85</v>
      </c>
      <c r="C532">
        <f t="shared" si="8"/>
        <v>-0.60505474058768727</v>
      </c>
    </row>
    <row r="533" spans="1:3" x14ac:dyDescent="0.25">
      <c r="A533" t="s">
        <v>20</v>
      </c>
      <c r="B533">
        <v>144</v>
      </c>
      <c r="C533">
        <f t="shared" si="8"/>
        <v>-0.55846024340839784</v>
      </c>
    </row>
    <row r="534" spans="1:3" x14ac:dyDescent="0.25">
      <c r="A534" t="s">
        <v>20</v>
      </c>
      <c r="B534">
        <v>1902</v>
      </c>
      <c r="C534">
        <f t="shared" si="8"/>
        <v>0.82989782508636178</v>
      </c>
    </row>
    <row r="535" spans="1:3" x14ac:dyDescent="0.25">
      <c r="A535" t="s">
        <v>20</v>
      </c>
      <c r="B535">
        <v>105</v>
      </c>
      <c r="C535">
        <f t="shared" si="8"/>
        <v>-0.5892599957811484</v>
      </c>
    </row>
    <row r="536" spans="1:3" x14ac:dyDescent="0.25">
      <c r="A536" t="s">
        <v>20</v>
      </c>
      <c r="B536">
        <v>132</v>
      </c>
      <c r="C536">
        <f t="shared" si="8"/>
        <v>-0.56793709029232109</v>
      </c>
    </row>
    <row r="537" spans="1:3" x14ac:dyDescent="0.25">
      <c r="A537" t="s">
        <v>20</v>
      </c>
      <c r="B537">
        <v>96</v>
      </c>
      <c r="C537">
        <f t="shared" si="8"/>
        <v>-0.59636763094409095</v>
      </c>
    </row>
    <row r="538" spans="1:3" x14ac:dyDescent="0.25">
      <c r="A538" t="s">
        <v>20</v>
      </c>
      <c r="B538">
        <v>114</v>
      </c>
      <c r="C538">
        <f t="shared" si="8"/>
        <v>-0.58215236061820597</v>
      </c>
    </row>
    <row r="539" spans="1:3" x14ac:dyDescent="0.25">
      <c r="A539" t="s">
        <v>20</v>
      </c>
      <c r="B539">
        <v>203</v>
      </c>
      <c r="C539">
        <f t="shared" si="8"/>
        <v>-0.51186574622910841</v>
      </c>
    </row>
    <row r="540" spans="1:3" x14ac:dyDescent="0.25">
      <c r="A540" t="s">
        <v>20</v>
      </c>
      <c r="B540">
        <v>1559</v>
      </c>
      <c r="C540">
        <f t="shared" si="8"/>
        <v>0.55901795165422152</v>
      </c>
    </row>
    <row r="541" spans="1:3" x14ac:dyDescent="0.25">
      <c r="A541" t="s">
        <v>20</v>
      </c>
      <c r="B541">
        <v>1548</v>
      </c>
      <c r="C541">
        <f t="shared" si="8"/>
        <v>0.55033084201062521</v>
      </c>
    </row>
    <row r="542" spans="1:3" x14ac:dyDescent="0.25">
      <c r="A542" t="s">
        <v>20</v>
      </c>
      <c r="B542">
        <v>80</v>
      </c>
      <c r="C542">
        <f t="shared" si="8"/>
        <v>-0.60900342678932196</v>
      </c>
    </row>
    <row r="543" spans="1:3" x14ac:dyDescent="0.25">
      <c r="A543" t="s">
        <v>20</v>
      </c>
      <c r="B543">
        <v>131</v>
      </c>
      <c r="C543">
        <f t="shared" si="8"/>
        <v>-0.56872682753264803</v>
      </c>
    </row>
    <row r="544" spans="1:3" x14ac:dyDescent="0.25">
      <c r="A544" t="s">
        <v>20</v>
      </c>
      <c r="B544">
        <v>112</v>
      </c>
      <c r="C544">
        <f t="shared" si="8"/>
        <v>-0.58373183509885984</v>
      </c>
    </row>
    <row r="545" spans="1:3" x14ac:dyDescent="0.25">
      <c r="A545" t="s">
        <v>20</v>
      </c>
      <c r="B545">
        <v>155</v>
      </c>
      <c r="C545">
        <f t="shared" si="8"/>
        <v>-0.54977313376480152</v>
      </c>
    </row>
    <row r="546" spans="1:3" x14ac:dyDescent="0.25">
      <c r="A546" t="s">
        <v>20</v>
      </c>
      <c r="B546">
        <v>266</v>
      </c>
      <c r="C546">
        <f t="shared" si="8"/>
        <v>-0.46211230008851117</v>
      </c>
    </row>
    <row r="547" spans="1:3" x14ac:dyDescent="0.25">
      <c r="A547" t="s">
        <v>20</v>
      </c>
      <c r="B547">
        <v>155</v>
      </c>
      <c r="C547">
        <f t="shared" si="8"/>
        <v>-0.54977313376480152</v>
      </c>
    </row>
    <row r="548" spans="1:3" x14ac:dyDescent="0.25">
      <c r="A548" t="s">
        <v>20</v>
      </c>
      <c r="B548">
        <v>207</v>
      </c>
      <c r="C548">
        <f t="shared" si="8"/>
        <v>-0.50870679726780066</v>
      </c>
    </row>
    <row r="549" spans="1:3" x14ac:dyDescent="0.25">
      <c r="A549" t="s">
        <v>20</v>
      </c>
      <c r="B549">
        <v>245</v>
      </c>
      <c r="C549">
        <f t="shared" si="8"/>
        <v>-0.47869678213537692</v>
      </c>
    </row>
    <row r="550" spans="1:3" x14ac:dyDescent="0.25">
      <c r="A550" t="s">
        <v>20</v>
      </c>
      <c r="B550">
        <v>1573</v>
      </c>
      <c r="C550">
        <f t="shared" si="8"/>
        <v>0.57007427301879876</v>
      </c>
    </row>
    <row r="551" spans="1:3" x14ac:dyDescent="0.25">
      <c r="A551" t="s">
        <v>20</v>
      </c>
      <c r="B551">
        <v>114</v>
      </c>
      <c r="C551">
        <f t="shared" si="8"/>
        <v>-0.58215236061820597</v>
      </c>
    </row>
    <row r="552" spans="1:3" x14ac:dyDescent="0.25">
      <c r="A552" t="s">
        <v>20</v>
      </c>
      <c r="B552">
        <v>93</v>
      </c>
      <c r="C552">
        <f t="shared" si="8"/>
        <v>-0.59873684266507177</v>
      </c>
    </row>
    <row r="553" spans="1:3" x14ac:dyDescent="0.25">
      <c r="A553" t="s">
        <v>20</v>
      </c>
      <c r="B553">
        <v>1681</v>
      </c>
      <c r="C553">
        <f t="shared" si="8"/>
        <v>0.65536589497410813</v>
      </c>
    </row>
    <row r="554" spans="1:3" x14ac:dyDescent="0.25">
      <c r="A554" t="s">
        <v>20</v>
      </c>
      <c r="B554">
        <v>32</v>
      </c>
      <c r="C554">
        <f t="shared" si="8"/>
        <v>-0.64691081432501507</v>
      </c>
    </row>
    <row r="555" spans="1:3" x14ac:dyDescent="0.25">
      <c r="A555" t="s">
        <v>20</v>
      </c>
      <c r="B555">
        <v>135</v>
      </c>
      <c r="C555">
        <f t="shared" si="8"/>
        <v>-0.56556787857134028</v>
      </c>
    </row>
    <row r="556" spans="1:3" x14ac:dyDescent="0.25">
      <c r="A556" t="s">
        <v>20</v>
      </c>
      <c r="B556">
        <v>140</v>
      </c>
      <c r="C556">
        <f t="shared" si="8"/>
        <v>-0.56161919236970559</v>
      </c>
    </row>
    <row r="557" spans="1:3" x14ac:dyDescent="0.25">
      <c r="A557" t="s">
        <v>20</v>
      </c>
      <c r="B557">
        <v>92</v>
      </c>
      <c r="C557">
        <f t="shared" si="8"/>
        <v>-0.5995265799053987</v>
      </c>
    </row>
    <row r="558" spans="1:3" x14ac:dyDescent="0.25">
      <c r="A558" t="s">
        <v>20</v>
      </c>
      <c r="B558">
        <v>1015</v>
      </c>
      <c r="C558">
        <f t="shared" si="8"/>
        <v>0.12940089291636647</v>
      </c>
    </row>
    <row r="559" spans="1:3" x14ac:dyDescent="0.25">
      <c r="A559" t="s">
        <v>20</v>
      </c>
      <c r="B559">
        <v>323</v>
      </c>
      <c r="C559">
        <f t="shared" si="8"/>
        <v>-0.41709727738987562</v>
      </c>
    </row>
    <row r="560" spans="1:3" x14ac:dyDescent="0.25">
      <c r="A560" t="s">
        <v>20</v>
      </c>
      <c r="B560">
        <v>2326</v>
      </c>
      <c r="C560">
        <f t="shared" si="8"/>
        <v>1.1647464149849842</v>
      </c>
    </row>
    <row r="561" spans="1:3" x14ac:dyDescent="0.25">
      <c r="A561" t="s">
        <v>20</v>
      </c>
      <c r="B561">
        <v>381</v>
      </c>
      <c r="C561">
        <f t="shared" si="8"/>
        <v>-0.37129251745091313</v>
      </c>
    </row>
    <row r="562" spans="1:3" x14ac:dyDescent="0.25">
      <c r="A562" t="s">
        <v>20</v>
      </c>
      <c r="B562">
        <v>480</v>
      </c>
      <c r="C562">
        <f t="shared" si="8"/>
        <v>-0.29310853065854614</v>
      </c>
    </row>
    <row r="563" spans="1:3" x14ac:dyDescent="0.25">
      <c r="A563" t="s">
        <v>20</v>
      </c>
      <c r="B563">
        <v>226</v>
      </c>
      <c r="C563">
        <f t="shared" si="8"/>
        <v>-0.49370178970158879</v>
      </c>
    </row>
    <row r="564" spans="1:3" x14ac:dyDescent="0.25">
      <c r="A564" t="s">
        <v>20</v>
      </c>
      <c r="B564">
        <v>241</v>
      </c>
      <c r="C564">
        <f t="shared" si="8"/>
        <v>-0.48185573109668467</v>
      </c>
    </row>
    <row r="565" spans="1:3" x14ac:dyDescent="0.25">
      <c r="A565" t="s">
        <v>20</v>
      </c>
      <c r="B565">
        <v>132</v>
      </c>
      <c r="C565">
        <f t="shared" si="8"/>
        <v>-0.56793709029232109</v>
      </c>
    </row>
    <row r="566" spans="1:3" x14ac:dyDescent="0.25">
      <c r="A566" t="s">
        <v>20</v>
      </c>
      <c r="B566">
        <v>2043</v>
      </c>
      <c r="C566">
        <f t="shared" si="8"/>
        <v>0.94125077597246032</v>
      </c>
    </row>
  </sheetData>
  <sortState xmlns:xlrd2="http://schemas.microsoft.com/office/spreadsheetml/2017/richdata2" ref="A2:B568">
    <sortCondition descending="1" ref="A1:A568"/>
  </sortState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</vt:lpstr>
      <vt:lpstr>PivotTable2</vt:lpstr>
      <vt:lpstr>PivotTable3</vt:lpstr>
      <vt:lpstr>Crowdfunding 2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Roth</cp:lastModifiedBy>
  <dcterms:created xsi:type="dcterms:W3CDTF">2021-09-29T18:52:28Z</dcterms:created>
  <dcterms:modified xsi:type="dcterms:W3CDTF">2023-10-30T23:28:58Z</dcterms:modified>
</cp:coreProperties>
</file>